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05" yWindow="705" windowWidth="18645" windowHeight="12150" tabRatio="821" activeTab="5"/>
  </bookViews>
  <sheets>
    <sheet name="GeneralSettings" sheetId="1" r:id="rId1"/>
    <sheet name="EURON" sheetId="14" r:id="rId2"/>
    <sheet name="EUR6M" sheetId="11" r:id="rId3"/>
    <sheet name="EUR3M" sheetId="19" r:id="rId4"/>
    <sheet name="EURSTD" sheetId="2" r:id="rId5"/>
    <sheet name="EUR1Y" sheetId="22" r:id="rId6"/>
    <sheet name="EUR1M" sheetId="20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IborIndex" localSheetId="6">EUR1M!$Y$16</definedName>
    <definedName name="IborIndex" localSheetId="5">EUR1Y!$Y$16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 localSheetId="6">EUR1M!$J$21</definedName>
    <definedName name="RecalcTrigger" localSheetId="5">EUR1Y!$J$21</definedName>
    <definedName name="RecalcTrigger">EUR3M!$J$21</definedName>
    <definedName name="Settlementdate">GeneralSettings!$D$4</definedName>
    <definedName name="Stub">Quote!$AP$2</definedName>
    <definedName name="Tenor" localSheetId="6">EUR1M!$I$1</definedName>
    <definedName name="Tenor" localSheetId="5">EUR1Y!$I$1</definedName>
    <definedName name="Tenor" localSheetId="3">EUR3M!$I$1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YieldCurve_1M">GeneralSettings!$D$31</definedName>
    <definedName name="YieldCurve_1Y">GeneralSettings!$I$47</definedName>
    <definedName name="YieldCurve_3M">GeneralSettings!$I$31</definedName>
    <definedName name="YieldCurve_6M">GeneralSettings!$D$47</definedName>
    <definedName name="YieldCurve_ON">GeneralSettings!$I$15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I23" i="22" l="1"/>
  <c r="J5" i="22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30" i="19"/>
  <c r="J29" i="19"/>
  <c r="J28" i="19"/>
  <c r="J27" i="19"/>
  <c r="J26" i="19"/>
  <c r="J25" i="19"/>
  <c r="J24" i="19"/>
  <c r="J23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4" i="22"/>
  <c r="J3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I30" i="22"/>
  <c r="G30" i="22"/>
  <c r="N29" i="22"/>
  <c r="I29" i="22"/>
  <c r="G29" i="22"/>
  <c r="N28" i="22"/>
  <c r="I28" i="22"/>
  <c r="G28" i="22"/>
  <c r="N27" i="22"/>
  <c r="I27" i="22"/>
  <c r="G27" i="22"/>
  <c r="N26" i="22"/>
  <c r="I26" i="22"/>
  <c r="G26" i="22"/>
  <c r="N25" i="22"/>
  <c r="I25" i="22"/>
  <c r="G25" i="22"/>
  <c r="N24" i="22"/>
  <c r="I24" i="22"/>
  <c r="G24" i="22"/>
  <c r="N23" i="22"/>
  <c r="G23" i="22"/>
  <c r="N22" i="22"/>
  <c r="N21" i="22"/>
  <c r="N20" i="22"/>
  <c r="N19" i="22"/>
  <c r="N18" i="22"/>
  <c r="N17" i="22"/>
  <c r="N16" i="22"/>
  <c r="N15" i="22"/>
  <c r="N14" i="22"/>
  <c r="AO13" i="22"/>
  <c r="AP13" i="22" s="1"/>
  <c r="N13" i="22"/>
  <c r="AO12" i="22"/>
  <c r="AP12" i="22" s="1"/>
  <c r="N12" i="22"/>
  <c r="AO11" i="22"/>
  <c r="AP11" i="22" s="1"/>
  <c r="N11" i="22"/>
  <c r="AO10" i="22"/>
  <c r="AP10" i="22" s="1"/>
  <c r="N10" i="22"/>
  <c r="AP9" i="22"/>
  <c r="AO9" i="22"/>
  <c r="N9" i="22"/>
  <c r="AO8" i="22"/>
  <c r="AP8" i="22" s="1"/>
  <c r="N8" i="22"/>
  <c r="AO7" i="22"/>
  <c r="AP7" i="22" s="1"/>
  <c r="N7" i="22"/>
  <c r="AO6" i="22"/>
  <c r="AP6" i="22" s="1"/>
  <c r="N6" i="22"/>
  <c r="AO5" i="22"/>
  <c r="AP5" i="22" s="1"/>
  <c r="N5" i="22"/>
  <c r="AO4" i="22"/>
  <c r="AP4" i="22" s="1"/>
  <c r="N4" i="22"/>
  <c r="AO3" i="22"/>
  <c r="AP3" i="22" s="1"/>
  <c r="N3" i="22"/>
  <c r="AO2" i="22"/>
  <c r="AP2" i="22" s="1"/>
  <c r="U1" i="22"/>
  <c r="U1" i="19"/>
  <c r="U1" i="20"/>
  <c r="BE1" i="19"/>
  <c r="BD2" i="19"/>
  <c r="AT2366" i="20"/>
  <c r="AT2358" i="20"/>
  <c r="AT2350" i="20"/>
  <c r="AT2342" i="20"/>
  <c r="AT2334" i="20"/>
  <c r="AT2326" i="20"/>
  <c r="AT2318" i="20"/>
  <c r="AT2310" i="20"/>
  <c r="AT2302" i="20"/>
  <c r="AT2294" i="20"/>
  <c r="AT2286" i="20"/>
  <c r="AT2278" i="20"/>
  <c r="AT2270" i="20"/>
  <c r="AT2262" i="20"/>
  <c r="AT2254" i="20"/>
  <c r="AT2246" i="20"/>
  <c r="AT2238" i="20"/>
  <c r="AT2230" i="20"/>
  <c r="AT2222" i="20"/>
  <c r="AT2214" i="20"/>
  <c r="AT2206" i="20"/>
  <c r="AT2198" i="20"/>
  <c r="AT2190" i="20"/>
  <c r="AT2182" i="20"/>
  <c r="AT2174" i="20"/>
  <c r="AT2166" i="20"/>
  <c r="AT2158" i="20"/>
  <c r="AT2150" i="20"/>
  <c r="AT2142" i="20"/>
  <c r="AT2134" i="20"/>
  <c r="AT2126" i="20"/>
  <c r="AT2118" i="20"/>
  <c r="AT2110" i="20"/>
  <c r="AT2102" i="20"/>
  <c r="AT2094" i="20"/>
  <c r="AT2086" i="20"/>
  <c r="AT2078" i="20"/>
  <c r="AT2070" i="20"/>
  <c r="AT2062" i="20"/>
  <c r="AT2054" i="20"/>
  <c r="AT2046" i="20"/>
  <c r="AT2038" i="20"/>
  <c r="AT2030" i="20"/>
  <c r="AT2022" i="20"/>
  <c r="AT2014" i="20"/>
  <c r="AT2006" i="20"/>
  <c r="AT1998" i="20"/>
  <c r="AT1990" i="20"/>
  <c r="AT1982" i="20"/>
  <c r="AT1974" i="20"/>
  <c r="AT1966" i="20"/>
  <c r="AT1958" i="20"/>
  <c r="AT1950" i="20"/>
  <c r="AT1942" i="20"/>
  <c r="AT1934" i="20"/>
  <c r="AT1926" i="20"/>
  <c r="AT1918" i="20"/>
  <c r="AT1910" i="20"/>
  <c r="AT1902" i="20"/>
  <c r="AT1894" i="20"/>
  <c r="AT1886" i="20"/>
  <c r="AT1878" i="20"/>
  <c r="AT1870" i="20"/>
  <c r="AT1862" i="20"/>
  <c r="AT1854" i="20"/>
  <c r="AT1846" i="20"/>
  <c r="AT1838" i="20"/>
  <c r="AT1830" i="20"/>
  <c r="AT1822" i="20"/>
  <c r="AT1814" i="20"/>
  <c r="AT1806" i="20"/>
  <c r="AT1798" i="20"/>
  <c r="AT1790" i="20"/>
  <c r="AT1782" i="20"/>
  <c r="AT1774" i="20"/>
  <c r="AT1766" i="20"/>
  <c r="AT1758" i="20"/>
  <c r="AT1750" i="20"/>
  <c r="AT1742" i="20"/>
  <c r="AT1734" i="20"/>
  <c r="AT1726" i="20"/>
  <c r="AT1718" i="20"/>
  <c r="AT1710" i="20"/>
  <c r="AT1702" i="20"/>
  <c r="AT1694" i="20"/>
  <c r="AT1686" i="20"/>
  <c r="AT1678" i="20"/>
  <c r="AT1670" i="20"/>
  <c r="AT1662" i="20"/>
  <c r="AT1654" i="20"/>
  <c r="AT1646" i="20"/>
  <c r="AT1638" i="20"/>
  <c r="AT1630" i="20"/>
  <c r="AT1622" i="20"/>
  <c r="AT1614" i="20"/>
  <c r="AT1606" i="20"/>
  <c r="AT1598" i="20"/>
  <c r="AT1590" i="20"/>
  <c r="AT1582" i="20"/>
  <c r="AT1574" i="20"/>
  <c r="AT1566" i="20"/>
  <c r="AT1558" i="20"/>
  <c r="AT1550" i="20"/>
  <c r="AT1542" i="20"/>
  <c r="AT1534" i="20"/>
  <c r="AT1526" i="20"/>
  <c r="AT1518" i="20"/>
  <c r="AT1510" i="20"/>
  <c r="AT1502" i="20"/>
  <c r="AT1494" i="20"/>
  <c r="AT1486" i="20"/>
  <c r="AT1478" i="20"/>
  <c r="AT1470" i="20"/>
  <c r="AT1462" i="20"/>
  <c r="AT1454" i="20"/>
  <c r="AT1446" i="20"/>
  <c r="AT1438" i="20"/>
  <c r="AT1430" i="20"/>
  <c r="AT1422" i="20"/>
  <c r="AT1414" i="20"/>
  <c r="AT1406" i="20"/>
  <c r="AT1398" i="20"/>
  <c r="AT1390" i="20"/>
  <c r="AT1382" i="20"/>
  <c r="AT1374" i="20"/>
  <c r="AT1366" i="20"/>
  <c r="AT1358" i="20"/>
  <c r="AT2365" i="20"/>
  <c r="AT2357" i="20"/>
  <c r="AT2349" i="20"/>
  <c r="AT2341" i="20"/>
  <c r="AT2333" i="20"/>
  <c r="AT2325" i="20"/>
  <c r="AT2317" i="20"/>
  <c r="AT2309" i="20"/>
  <c r="AT2301" i="20"/>
  <c r="AT2293" i="20"/>
  <c r="AT2285" i="20"/>
  <c r="AT2277" i="20"/>
  <c r="AT2269" i="20"/>
  <c r="AT2261" i="20"/>
  <c r="AT2253" i="20"/>
  <c r="AT2245" i="20"/>
  <c r="AT2237" i="20"/>
  <c r="AT2229" i="20"/>
  <c r="AT2221" i="20"/>
  <c r="AT2213" i="20"/>
  <c r="AT2205" i="20"/>
  <c r="AT2197" i="20"/>
  <c r="AT2189" i="20"/>
  <c r="AT2181" i="20"/>
  <c r="AT2173" i="20"/>
  <c r="AT2165" i="20"/>
  <c r="AT2157" i="20"/>
  <c r="AT2149" i="20"/>
  <c r="AT2141" i="20"/>
  <c r="AT2133" i="20"/>
  <c r="AT2125" i="20"/>
  <c r="AT2117" i="20"/>
  <c r="AT2109" i="20"/>
  <c r="AT2101" i="20"/>
  <c r="AT2093" i="20"/>
  <c r="AT2085" i="20"/>
  <c r="AT2077" i="20"/>
  <c r="AT2069" i="20"/>
  <c r="AT2061" i="20"/>
  <c r="AT2053" i="20"/>
  <c r="AT2045" i="20"/>
  <c r="AT2037" i="20"/>
  <c r="AT2029" i="20"/>
  <c r="AT2021" i="20"/>
  <c r="AT2013" i="20"/>
  <c r="AT2005" i="20"/>
  <c r="AT1997" i="20"/>
  <c r="AT1989" i="20"/>
  <c r="AT1981" i="20"/>
  <c r="AT1973" i="20"/>
  <c r="AT1965" i="20"/>
  <c r="AT1957" i="20"/>
  <c r="AT1949" i="20"/>
  <c r="AT1941" i="20"/>
  <c r="AT1933" i="20"/>
  <c r="AT1925" i="20"/>
  <c r="AT1917" i="20"/>
  <c r="AT1909" i="20"/>
  <c r="AT1901" i="20"/>
  <c r="AT1893" i="20"/>
  <c r="AT1885" i="20"/>
  <c r="AT1877" i="20"/>
  <c r="AT1869" i="20"/>
  <c r="AT1861" i="20"/>
  <c r="AT1853" i="20"/>
  <c r="AT1845" i="20"/>
  <c r="AT1837" i="20"/>
  <c r="AT1829" i="20"/>
  <c r="AT1821" i="20"/>
  <c r="AT1813" i="20"/>
  <c r="AT1805" i="20"/>
  <c r="AT1797" i="20"/>
  <c r="AT1789" i="20"/>
  <c r="AT1781" i="20"/>
  <c r="AT1773" i="20"/>
  <c r="AT1765" i="20"/>
  <c r="AT1757" i="20"/>
  <c r="AT1749" i="20"/>
  <c r="AT1741" i="20"/>
  <c r="AT1733" i="20"/>
  <c r="AT1725" i="20"/>
  <c r="AT1717" i="20"/>
  <c r="AT1709" i="20"/>
  <c r="AT1701" i="20"/>
  <c r="AT1693" i="20"/>
  <c r="AT1685" i="20"/>
  <c r="AT1677" i="20"/>
  <c r="AT1669" i="20"/>
  <c r="AT1661" i="20"/>
  <c r="AT1653" i="20"/>
  <c r="AT1645" i="20"/>
  <c r="AT1637" i="20"/>
  <c r="AT1629" i="20"/>
  <c r="AT1621" i="20"/>
  <c r="AT1613" i="20"/>
  <c r="AT1605" i="20"/>
  <c r="AT1597" i="20"/>
  <c r="AT1589" i="20"/>
  <c r="AT1581" i="20"/>
  <c r="AT1573" i="20"/>
  <c r="AT1565" i="20"/>
  <c r="AT1557" i="20"/>
  <c r="AT1549" i="20"/>
  <c r="AT1541" i="20"/>
  <c r="AT1533" i="20"/>
  <c r="AT1525" i="20"/>
  <c r="AT1517" i="20"/>
  <c r="AT1509" i="20"/>
  <c r="AT1501" i="20"/>
  <c r="AT1493" i="20"/>
  <c r="AT1485" i="20"/>
  <c r="AT1477" i="20"/>
  <c r="AT1469" i="20"/>
  <c r="AT1461" i="20"/>
  <c r="AT1453" i="20"/>
  <c r="AT1445" i="20"/>
  <c r="AT1437" i="20"/>
  <c r="AT1429" i="20"/>
  <c r="AT1421" i="20"/>
  <c r="AT1413" i="20"/>
  <c r="AT1405" i="20"/>
  <c r="AT1397" i="20"/>
  <c r="AT1389" i="20"/>
  <c r="AT1381" i="20"/>
  <c r="AT2364" i="20"/>
  <c r="AT2356" i="20"/>
  <c r="AT2348" i="20"/>
  <c r="AT2340" i="20"/>
  <c r="AT2332" i="20"/>
  <c r="AT2324" i="20"/>
  <c r="AT2316" i="20"/>
  <c r="AT2308" i="20"/>
  <c r="AT2300" i="20"/>
  <c r="AT2292" i="20"/>
  <c r="AT2284" i="20"/>
  <c r="AT2276" i="20"/>
  <c r="AT2268" i="20"/>
  <c r="AT2260" i="20"/>
  <c r="AT2252" i="20"/>
  <c r="AT2244" i="20"/>
  <c r="AT2236" i="20"/>
  <c r="AT2228" i="20"/>
  <c r="AT2220" i="20"/>
  <c r="AT2212" i="20"/>
  <c r="AT2204" i="20"/>
  <c r="AT2196" i="20"/>
  <c r="AT2188" i="20"/>
  <c r="AT2180" i="20"/>
  <c r="AT2172" i="20"/>
  <c r="AT2164" i="20"/>
  <c r="AT2156" i="20"/>
  <c r="AT2148" i="20"/>
  <c r="AT2140" i="20"/>
  <c r="AT2132" i="20"/>
  <c r="AT2124" i="20"/>
  <c r="AT2116" i="20"/>
  <c r="AT2108" i="20"/>
  <c r="AT2100" i="20"/>
  <c r="AT2092" i="20"/>
  <c r="AT2084" i="20"/>
  <c r="AT2076" i="20"/>
  <c r="AT2068" i="20"/>
  <c r="AT2060" i="20"/>
  <c r="AT2052" i="20"/>
  <c r="AT2044" i="20"/>
  <c r="AT2036" i="20"/>
  <c r="AT2028" i="20"/>
  <c r="AT2020" i="20"/>
  <c r="AT2012" i="20"/>
  <c r="AT2004" i="20"/>
  <c r="AT1996" i="20"/>
  <c r="AT1988" i="20"/>
  <c r="AT1980" i="20"/>
  <c r="AT1972" i="20"/>
  <c r="AT1964" i="20"/>
  <c r="AT1956" i="20"/>
  <c r="AT1948" i="20"/>
  <c r="AT1940" i="20"/>
  <c r="AT1932" i="20"/>
  <c r="AT1924" i="20"/>
  <c r="AT1916" i="20"/>
  <c r="AT1908" i="20"/>
  <c r="AT1900" i="20"/>
  <c r="AT1892" i="20"/>
  <c r="AT1884" i="20"/>
  <c r="AT1876" i="20"/>
  <c r="AT1868" i="20"/>
  <c r="AT1860" i="20"/>
  <c r="AT1852" i="20"/>
  <c r="AT1844" i="20"/>
  <c r="AT1836" i="20"/>
  <c r="AT1828" i="20"/>
  <c r="AT1820" i="20"/>
  <c r="AT1812" i="20"/>
  <c r="AT1804" i="20"/>
  <c r="AT1796" i="20"/>
  <c r="AT1788" i="20"/>
  <c r="AT1780" i="20"/>
  <c r="AT1772" i="20"/>
  <c r="AT1764" i="20"/>
  <c r="AT1756" i="20"/>
  <c r="AT1748" i="20"/>
  <c r="AT1740" i="20"/>
  <c r="AT1732" i="20"/>
  <c r="AT1724" i="20"/>
  <c r="AT1716" i="20"/>
  <c r="AT1708" i="20"/>
  <c r="AT1700" i="20"/>
  <c r="AT1692" i="20"/>
  <c r="AT1684" i="20"/>
  <c r="AT1676" i="20"/>
  <c r="AT1668" i="20"/>
  <c r="AT1660" i="20"/>
  <c r="AT1652" i="20"/>
  <c r="AT1644" i="20"/>
  <c r="AT1636" i="20"/>
  <c r="AT1628" i="20"/>
  <c r="AT1620" i="20"/>
  <c r="AT1612" i="20"/>
  <c r="AT1604" i="20"/>
  <c r="AT1596" i="20"/>
  <c r="AT1588" i="20"/>
  <c r="AT1580" i="20"/>
  <c r="AT1572" i="20"/>
  <c r="AT1564" i="20"/>
  <c r="AT1556" i="20"/>
  <c r="AT1548" i="20"/>
  <c r="AT1540" i="20"/>
  <c r="AT1532" i="20"/>
  <c r="AT1524" i="20"/>
  <c r="AT1516" i="20"/>
  <c r="AT1508" i="20"/>
  <c r="AT1500" i="20"/>
  <c r="AT1492" i="20"/>
  <c r="AT1484" i="20"/>
  <c r="AT1476" i="20"/>
  <c r="AT1468" i="20"/>
  <c r="AT1460" i="20"/>
  <c r="AT1452" i="20"/>
  <c r="AT1444" i="20"/>
  <c r="AT1436" i="20"/>
  <c r="AT1428" i="20"/>
  <c r="AT1420" i="20"/>
  <c r="AT1412" i="20"/>
  <c r="AT1404" i="20"/>
  <c r="AT1396" i="20"/>
  <c r="AT1388" i="20"/>
  <c r="AT1380" i="20"/>
  <c r="AT1372" i="20"/>
  <c r="AT1364" i="20"/>
  <c r="AT1356" i="20"/>
  <c r="AT2363" i="20"/>
  <c r="AT2355" i="20"/>
  <c r="AT2347" i="20"/>
  <c r="AT2339" i="20"/>
  <c r="AT2331" i="20"/>
  <c r="AT2323" i="20"/>
  <c r="AT2315" i="20"/>
  <c r="AT2307" i="20"/>
  <c r="AT2299" i="20"/>
  <c r="AT2291" i="20"/>
  <c r="AT2283" i="20"/>
  <c r="AT2275" i="20"/>
  <c r="AT2267" i="20"/>
  <c r="AT2259" i="20"/>
  <c r="AT2251" i="20"/>
  <c r="AT2243" i="20"/>
  <c r="AT2235" i="20"/>
  <c r="AT2227" i="20"/>
  <c r="AT2219" i="20"/>
  <c r="AT2211" i="20"/>
  <c r="AT2203" i="20"/>
  <c r="AT2195" i="20"/>
  <c r="AT2187" i="20"/>
  <c r="AT2179" i="20"/>
  <c r="AT2171" i="20"/>
  <c r="AT2163" i="20"/>
  <c r="AT2155" i="20"/>
  <c r="AT2147" i="20"/>
  <c r="AT2139" i="20"/>
  <c r="AT2131" i="20"/>
  <c r="AT2123" i="20"/>
  <c r="AT2115" i="20"/>
  <c r="AT2362" i="20"/>
  <c r="AT2354" i="20"/>
  <c r="AT2346" i="20"/>
  <c r="AT2338" i="20"/>
  <c r="AT2330" i="20"/>
  <c r="AT2322" i="20"/>
  <c r="AT2314" i="20"/>
  <c r="AT2306" i="20"/>
  <c r="AT2298" i="20"/>
  <c r="AT2361" i="20"/>
  <c r="AT2343" i="20"/>
  <c r="AT2320" i="20"/>
  <c r="AT2297" i="20"/>
  <c r="AT2281" i="20"/>
  <c r="AT2265" i="20"/>
  <c r="AT2249" i="20"/>
  <c r="AT2233" i="20"/>
  <c r="AT2217" i="20"/>
  <c r="AT2201" i="20"/>
  <c r="AT2185" i="20"/>
  <c r="AT2169" i="20"/>
  <c r="AT2153" i="20"/>
  <c r="AT2137" i="20"/>
  <c r="AT2121" i="20"/>
  <c r="AT2106" i="20"/>
  <c r="AT2095" i="20"/>
  <c r="AT2081" i="20"/>
  <c r="AT2067" i="20"/>
  <c r="AT2056" i="20"/>
  <c r="AT2042" i="20"/>
  <c r="AT2031" i="20"/>
  <c r="AT2017" i="20"/>
  <c r="AT2003" i="20"/>
  <c r="AT1992" i="20"/>
  <c r="AT1978" i="20"/>
  <c r="AT1967" i="20"/>
  <c r="AT1953" i="20"/>
  <c r="AT1939" i="20"/>
  <c r="AT1928" i="20"/>
  <c r="AT1914" i="20"/>
  <c r="AT1903" i="20"/>
  <c r="AT1889" i="20"/>
  <c r="AT1875" i="20"/>
  <c r="AT1864" i="20"/>
  <c r="AT1850" i="20"/>
  <c r="AT1839" i="20"/>
  <c r="AT1825" i="20"/>
  <c r="AT1811" i="20"/>
  <c r="AT1800" i="20"/>
  <c r="AT1786" i="20"/>
  <c r="AT1775" i="20"/>
  <c r="AT1761" i="20"/>
  <c r="AT1747" i="20"/>
  <c r="AT1736" i="20"/>
  <c r="AT1722" i="20"/>
  <c r="AT1711" i="20"/>
  <c r="AT1697" i="20"/>
  <c r="AT1683" i="20"/>
  <c r="AT1672" i="20"/>
  <c r="AT1658" i="20"/>
  <c r="AT1647" i="20"/>
  <c r="AT1633" i="20"/>
  <c r="AT1619" i="20"/>
  <c r="AT1608" i="20"/>
  <c r="AT1594" i="20"/>
  <c r="AT1583" i="20"/>
  <c r="AT1569" i="20"/>
  <c r="AT1555" i="20"/>
  <c r="AT1544" i="20"/>
  <c r="AT1530" i="20"/>
  <c r="AT1519" i="20"/>
  <c r="AT1505" i="20"/>
  <c r="AT1491" i="20"/>
  <c r="AT1480" i="20"/>
  <c r="AT1466" i="20"/>
  <c r="AT1455" i="20"/>
  <c r="AT1441" i="20"/>
  <c r="AT1427" i="20"/>
  <c r="AT1416" i="20"/>
  <c r="AT1402" i="20"/>
  <c r="AT1391" i="20"/>
  <c r="AT1377" i="20"/>
  <c r="AT1367" i="20"/>
  <c r="AT1355" i="20"/>
  <c r="AT1347" i="20"/>
  <c r="AT1339" i="20"/>
  <c r="AT1331" i="20"/>
  <c r="AT1323" i="20"/>
  <c r="AT1315" i="20"/>
  <c r="AT1307" i="20"/>
  <c r="AT1299" i="20"/>
  <c r="AT1291" i="20"/>
  <c r="AT1283" i="20"/>
  <c r="AT1275" i="20"/>
  <c r="AT1267" i="20"/>
  <c r="AT1259" i="20"/>
  <c r="AT1251" i="20"/>
  <c r="AT1243" i="20"/>
  <c r="AT1235" i="20"/>
  <c r="AT1227" i="20"/>
  <c r="AT1219" i="20"/>
  <c r="AT1211" i="20"/>
  <c r="AT1203" i="20"/>
  <c r="AT1195" i="20"/>
  <c r="AT1187" i="20"/>
  <c r="AT1179" i="20"/>
  <c r="AT1171" i="20"/>
  <c r="AT1163" i="20"/>
  <c r="AT1155" i="20"/>
  <c r="AT1147" i="20"/>
  <c r="AT1139" i="20"/>
  <c r="AT1131" i="20"/>
  <c r="AT1123" i="20"/>
  <c r="AT1115" i="20"/>
  <c r="AT1107" i="20"/>
  <c r="AT1099" i="20"/>
  <c r="AT1091" i="20"/>
  <c r="AT1083" i="20"/>
  <c r="AT1075" i="20"/>
  <c r="AT1067" i="20"/>
  <c r="AT1059" i="20"/>
  <c r="AT1051" i="20"/>
  <c r="AT1043" i="20"/>
  <c r="AT1035" i="20"/>
  <c r="AT1027" i="20"/>
  <c r="AT1019" i="20"/>
  <c r="AT1011" i="20"/>
  <c r="AT1003" i="20"/>
  <c r="AT995" i="20"/>
  <c r="AT987" i="20"/>
  <c r="AT979" i="20"/>
  <c r="AT971" i="20"/>
  <c r="AT963" i="20"/>
  <c r="AT955" i="20"/>
  <c r="AT2360" i="20"/>
  <c r="AT2337" i="20"/>
  <c r="AT2319" i="20"/>
  <c r="AT2296" i="20"/>
  <c r="AT2280" i="20"/>
  <c r="AT2264" i="20"/>
  <c r="AT2248" i="20"/>
  <c r="AT2232" i="20"/>
  <c r="AT2216" i="20"/>
  <c r="AT2200" i="20"/>
  <c r="AT2184" i="20"/>
  <c r="AT2168" i="20"/>
  <c r="AT2152" i="20"/>
  <c r="AT2136" i="20"/>
  <c r="AT2120" i="20"/>
  <c r="AT2105" i="20"/>
  <c r="AT2091" i="20"/>
  <c r="AT2080" i="20"/>
  <c r="AT2066" i="20"/>
  <c r="AT2055" i="20"/>
  <c r="AT2041" i="20"/>
  <c r="AT2027" i="20"/>
  <c r="AT2016" i="20"/>
  <c r="AT2002" i="20"/>
  <c r="AT1991" i="20"/>
  <c r="AT1977" i="20"/>
  <c r="AT1963" i="20"/>
  <c r="AT1952" i="20"/>
  <c r="AT1938" i="20"/>
  <c r="AT1927" i="20"/>
  <c r="AT1913" i="20"/>
  <c r="AT1899" i="20"/>
  <c r="AT1888" i="20"/>
  <c r="AT1874" i="20"/>
  <c r="AT1863" i="20"/>
  <c r="AT1849" i="20"/>
  <c r="AT1835" i="20"/>
  <c r="AT1824" i="20"/>
  <c r="AT1810" i="20"/>
  <c r="AT1799" i="20"/>
  <c r="AT1785" i="20"/>
  <c r="AT1771" i="20"/>
  <c r="AT1760" i="20"/>
  <c r="AT1746" i="20"/>
  <c r="AT1735" i="20"/>
  <c r="AT1721" i="20"/>
  <c r="AT1707" i="20"/>
  <c r="AT1696" i="20"/>
  <c r="AT1682" i="20"/>
  <c r="AT1671" i="20"/>
  <c r="AT1657" i="20"/>
  <c r="AT1643" i="20"/>
  <c r="AT1632" i="20"/>
  <c r="AT1618" i="20"/>
  <c r="AT1607" i="20"/>
  <c r="AT1593" i="20"/>
  <c r="AT1579" i="20"/>
  <c r="AT1568" i="20"/>
  <c r="AT1554" i="20"/>
  <c r="AT1543" i="20"/>
  <c r="AT1529" i="20"/>
  <c r="AT1515" i="20"/>
  <c r="AT1504" i="20"/>
  <c r="AT1490" i="20"/>
  <c r="AT1479" i="20"/>
  <c r="AT1465" i="20"/>
  <c r="AT1451" i="20"/>
  <c r="AT1440" i="20"/>
  <c r="AT1426" i="20"/>
  <c r="AT1415" i="20"/>
  <c r="AT1401" i="20"/>
  <c r="AT1387" i="20"/>
  <c r="AT1376" i="20"/>
  <c r="AT1365" i="20"/>
  <c r="AT1354" i="20"/>
  <c r="AT1346" i="20"/>
  <c r="AT1338" i="20"/>
  <c r="AT1330" i="20"/>
  <c r="AT1322" i="20"/>
  <c r="AT1314" i="20"/>
  <c r="AT1306" i="20"/>
  <c r="AT1298" i="20"/>
  <c r="AT1290" i="20"/>
  <c r="AT1282" i="20"/>
  <c r="AT1274" i="20"/>
  <c r="AT1266" i="20"/>
  <c r="AT1258" i="20"/>
  <c r="AT1250" i="20"/>
  <c r="AT1242" i="20"/>
  <c r="AT1234" i="20"/>
  <c r="AT1226" i="20"/>
  <c r="AT1218" i="20"/>
  <c r="AT1210" i="20"/>
  <c r="AT1202" i="20"/>
  <c r="AT1194" i="20"/>
  <c r="AT1186" i="20"/>
  <c r="AT1178" i="20"/>
  <c r="AT1170" i="20"/>
  <c r="AT1162" i="20"/>
  <c r="AT1154" i="20"/>
  <c r="AT1146" i="20"/>
  <c r="AT1138" i="20"/>
  <c r="AT1130" i="20"/>
  <c r="AT1122" i="20"/>
  <c r="AT1114" i="20"/>
  <c r="AT1106" i="20"/>
  <c r="AT1098" i="20"/>
  <c r="AT1090" i="20"/>
  <c r="AT1082" i="20"/>
  <c r="AT1074" i="20"/>
  <c r="AT1066" i="20"/>
  <c r="AT1058" i="20"/>
  <c r="AT1050" i="20"/>
  <c r="AT1042" i="20"/>
  <c r="AT1034" i="20"/>
  <c r="AT1026" i="20"/>
  <c r="AT1018" i="20"/>
  <c r="AT2359" i="20"/>
  <c r="AT2336" i="20"/>
  <c r="AT2313" i="20"/>
  <c r="AT2295" i="20"/>
  <c r="AT2279" i="20"/>
  <c r="AT2263" i="20"/>
  <c r="AT2247" i="20"/>
  <c r="AT2231" i="20"/>
  <c r="AT2215" i="20"/>
  <c r="AT2199" i="20"/>
  <c r="AT2183" i="20"/>
  <c r="AT2167" i="20"/>
  <c r="AT2151" i="20"/>
  <c r="AT2135" i="20"/>
  <c r="AT2119" i="20"/>
  <c r="AT2104" i="20"/>
  <c r="AT2090" i="20"/>
  <c r="AT2079" i="20"/>
  <c r="AT2065" i="20"/>
  <c r="AT2051" i="20"/>
  <c r="AT2040" i="20"/>
  <c r="AT2026" i="20"/>
  <c r="AT2015" i="20"/>
  <c r="AT2001" i="20"/>
  <c r="AT1987" i="20"/>
  <c r="AT1976" i="20"/>
  <c r="AT1962" i="20"/>
  <c r="AT1951" i="20"/>
  <c r="AT1937" i="20"/>
  <c r="AT1923" i="20"/>
  <c r="AT1912" i="20"/>
  <c r="AT1898" i="20"/>
  <c r="AT1887" i="20"/>
  <c r="AT1873" i="20"/>
  <c r="AT1859" i="20"/>
  <c r="AT1848" i="20"/>
  <c r="AT1834" i="20"/>
  <c r="AT1823" i="20"/>
  <c r="AT1809" i="20"/>
  <c r="AT1795" i="20"/>
  <c r="AT1784" i="20"/>
  <c r="AT1770" i="20"/>
  <c r="AT1759" i="20"/>
  <c r="AT1745" i="20"/>
  <c r="AT1731" i="20"/>
  <c r="AT1720" i="20"/>
  <c r="AT1706" i="20"/>
  <c r="AT1695" i="20"/>
  <c r="AT1681" i="20"/>
  <c r="AT1667" i="20"/>
  <c r="AT1656" i="20"/>
  <c r="AT1642" i="20"/>
  <c r="AT1631" i="20"/>
  <c r="AT1617" i="20"/>
  <c r="AT1603" i="20"/>
  <c r="AT1592" i="20"/>
  <c r="AT1578" i="20"/>
  <c r="AT1567" i="20"/>
  <c r="AT1553" i="20"/>
  <c r="AT1539" i="20"/>
  <c r="AT1528" i="20"/>
  <c r="AT1514" i="20"/>
  <c r="AT1503" i="20"/>
  <c r="AT1489" i="20"/>
  <c r="AT1475" i="20"/>
  <c r="AT1464" i="20"/>
  <c r="AT1450" i="20"/>
  <c r="AT1439" i="20"/>
  <c r="AT1425" i="20"/>
  <c r="AT1411" i="20"/>
  <c r="AT1400" i="20"/>
  <c r="AT1386" i="20"/>
  <c r="AT1375" i="20"/>
  <c r="AT1363" i="20"/>
  <c r="AT1353" i="20"/>
  <c r="AT1345" i="20"/>
  <c r="AT1337" i="20"/>
  <c r="AT1329" i="20"/>
  <c r="AT1321" i="20"/>
  <c r="AT1313" i="20"/>
  <c r="AT1305" i="20"/>
  <c r="AT1297" i="20"/>
  <c r="AT1289" i="20"/>
  <c r="AT1281" i="20"/>
  <c r="AT1273" i="20"/>
  <c r="AT1265" i="20"/>
  <c r="AT1257" i="20"/>
  <c r="AT1249" i="20"/>
  <c r="AT1241" i="20"/>
  <c r="AT1233" i="20"/>
  <c r="AT1225" i="20"/>
  <c r="AT1217" i="20"/>
  <c r="AT1209" i="20"/>
  <c r="AT1201" i="20"/>
  <c r="AT1193" i="20"/>
  <c r="AT1185" i="20"/>
  <c r="AT1177" i="20"/>
  <c r="AT1169" i="20"/>
  <c r="AT1161" i="20"/>
  <c r="AT1153" i="20"/>
  <c r="AT1145" i="20"/>
  <c r="AT1137" i="20"/>
  <c r="AT1129" i="20"/>
  <c r="AT1121" i="20"/>
  <c r="AT1113" i="20"/>
  <c r="AT1105" i="20"/>
  <c r="AT1097" i="20"/>
  <c r="AT1089" i="20"/>
  <c r="AT1081" i="20"/>
  <c r="AT1073" i="20"/>
  <c r="AT1065" i="20"/>
  <c r="AT1057" i="20"/>
  <c r="AT1049" i="20"/>
  <c r="AT1041" i="20"/>
  <c r="AT1033" i="20"/>
  <c r="AT1025" i="20"/>
  <c r="AT1017" i="20"/>
  <c r="AT1009" i="20"/>
  <c r="AT1001" i="20"/>
  <c r="AT993" i="20"/>
  <c r="AT985" i="20"/>
  <c r="AT977" i="20"/>
  <c r="AT969" i="20"/>
  <c r="AT961" i="20"/>
  <c r="AT953" i="20"/>
  <c r="AT945" i="20"/>
  <c r="AT937" i="20"/>
  <c r="AT2353" i="20"/>
  <c r="AT2335" i="20"/>
  <c r="AT2312" i="20"/>
  <c r="AT2290" i="20"/>
  <c r="AT2274" i="20"/>
  <c r="AT2258" i="20"/>
  <c r="AT2242" i="20"/>
  <c r="AT2226" i="20"/>
  <c r="AT2210" i="20"/>
  <c r="AT2194" i="20"/>
  <c r="AT2178" i="20"/>
  <c r="AT2162" i="20"/>
  <c r="AT2146" i="20"/>
  <c r="AT2130" i="20"/>
  <c r="AT2114" i="20"/>
  <c r="AT2103" i="20"/>
  <c r="AT2089" i="20"/>
  <c r="AT2075" i="20"/>
  <c r="AT2064" i="20"/>
  <c r="AT2050" i="20"/>
  <c r="AT2039" i="20"/>
  <c r="AT2025" i="20"/>
  <c r="AT2011" i="20"/>
  <c r="AT2000" i="20"/>
  <c r="AT1986" i="20"/>
  <c r="AT1975" i="20"/>
  <c r="AT1961" i="20"/>
  <c r="AT1947" i="20"/>
  <c r="AT1936" i="20"/>
  <c r="AT1922" i="20"/>
  <c r="AT2352" i="20"/>
  <c r="AT2329" i="20"/>
  <c r="AT2311" i="20"/>
  <c r="AT2289" i="20"/>
  <c r="AT2273" i="20"/>
  <c r="AT2351" i="20"/>
  <c r="AT2303" i="20"/>
  <c r="AT2256" i="20"/>
  <c r="AT2224" i="20"/>
  <c r="AT2192" i="20"/>
  <c r="AT2160" i="20"/>
  <c r="AT2128" i="20"/>
  <c r="AT2098" i="20"/>
  <c r="AT2073" i="20"/>
  <c r="AT2048" i="20"/>
  <c r="AT2023" i="20"/>
  <c r="AT1995" i="20"/>
  <c r="AT1970" i="20"/>
  <c r="AT1945" i="20"/>
  <c r="AT1920" i="20"/>
  <c r="AT1897" i="20"/>
  <c r="AT1880" i="20"/>
  <c r="AT1857" i="20"/>
  <c r="AT1840" i="20"/>
  <c r="AT1817" i="20"/>
  <c r="AT1794" i="20"/>
  <c r="AT1777" i="20"/>
  <c r="AT1754" i="20"/>
  <c r="AT1737" i="20"/>
  <c r="AT1714" i="20"/>
  <c r="AT1691" i="20"/>
  <c r="AT1674" i="20"/>
  <c r="AT1651" i="20"/>
  <c r="AT1634" i="20"/>
  <c r="AT1611" i="20"/>
  <c r="AT1591" i="20"/>
  <c r="AT1571" i="20"/>
  <c r="AT1551" i="20"/>
  <c r="AT1531" i="20"/>
  <c r="AT1511" i="20"/>
  <c r="AT1488" i="20"/>
  <c r="AT1471" i="20"/>
  <c r="AT1448" i="20"/>
  <c r="AT1431" i="20"/>
  <c r="AT1408" i="20"/>
  <c r="AT1385" i="20"/>
  <c r="AT1369" i="20"/>
  <c r="AT1351" i="20"/>
  <c r="AT1340" i="20"/>
  <c r="AT1326" i="20"/>
  <c r="AT1312" i="20"/>
  <c r="AT1301" i="20"/>
  <c r="AT1287" i="20"/>
  <c r="AT1276" i="20"/>
  <c r="AT1262" i="20"/>
  <c r="AT1248" i="20"/>
  <c r="AT1237" i="20"/>
  <c r="AT1223" i="20"/>
  <c r="AT1212" i="20"/>
  <c r="AT1198" i="20"/>
  <c r="AT1184" i="20"/>
  <c r="AT1173" i="20"/>
  <c r="AT1159" i="20"/>
  <c r="AT1148" i="20"/>
  <c r="AT1134" i="20"/>
  <c r="AT1120" i="20"/>
  <c r="AT1109" i="20"/>
  <c r="AT1095" i="20"/>
  <c r="AT1084" i="20"/>
  <c r="AT1070" i="20"/>
  <c r="AT1056" i="20"/>
  <c r="AT1045" i="20"/>
  <c r="AT1031" i="20"/>
  <c r="AT1020" i="20"/>
  <c r="AT1007" i="20"/>
  <c r="AT997" i="20"/>
  <c r="AT986" i="20"/>
  <c r="AT975" i="20"/>
  <c r="AT965" i="20"/>
  <c r="AT954" i="20"/>
  <c r="AT944" i="20"/>
  <c r="AT935" i="20"/>
  <c r="AT927" i="20"/>
  <c r="AT919" i="20"/>
  <c r="AT911" i="20"/>
  <c r="AT903" i="20"/>
  <c r="AT895" i="20"/>
  <c r="AT887" i="20"/>
  <c r="AT879" i="20"/>
  <c r="AT871" i="20"/>
  <c r="AT863" i="20"/>
  <c r="AT855" i="20"/>
  <c r="AT847" i="20"/>
  <c r="AT839" i="20"/>
  <c r="AT831" i="20"/>
  <c r="AT823" i="20"/>
  <c r="AT815" i="20"/>
  <c r="AT807" i="20"/>
  <c r="AT799" i="20"/>
  <c r="AT791" i="20"/>
  <c r="AT783" i="20"/>
  <c r="AT775" i="20"/>
  <c r="AT767" i="20"/>
  <c r="AT759" i="20"/>
  <c r="AT751" i="20"/>
  <c r="AT743" i="20"/>
  <c r="AT735" i="20"/>
  <c r="AT727" i="20"/>
  <c r="AT719" i="20"/>
  <c r="AT711" i="20"/>
  <c r="AT703" i="20"/>
  <c r="AT695" i="20"/>
  <c r="AT687" i="20"/>
  <c r="AT679" i="20"/>
  <c r="AT671" i="20"/>
  <c r="AT663" i="20"/>
  <c r="AT655" i="20"/>
  <c r="AT647" i="20"/>
  <c r="AT639" i="20"/>
  <c r="AT631" i="20"/>
  <c r="AT623" i="20"/>
  <c r="AT615" i="20"/>
  <c r="AT607" i="20"/>
  <c r="AT599" i="20"/>
  <c r="AT591" i="20"/>
  <c r="AT583" i="20"/>
  <c r="AT575" i="20"/>
  <c r="AT567" i="20"/>
  <c r="AT559" i="20"/>
  <c r="AT551" i="20"/>
  <c r="AT543" i="20"/>
  <c r="AT535" i="20"/>
  <c r="AT527" i="20"/>
  <c r="AT519" i="20"/>
  <c r="AT511" i="20"/>
  <c r="AT503" i="20"/>
  <c r="AT495" i="20"/>
  <c r="AT487" i="20"/>
  <c r="AT479" i="20"/>
  <c r="AT471" i="20"/>
  <c r="AT463" i="20"/>
  <c r="AT455" i="20"/>
  <c r="AT447" i="20"/>
  <c r="AT439" i="20"/>
  <c r="AT431" i="20"/>
  <c r="AT423" i="20"/>
  <c r="AT415" i="20"/>
  <c r="AT407" i="20"/>
  <c r="AT399" i="20"/>
  <c r="AT391" i="20"/>
  <c r="AT383" i="20"/>
  <c r="AT375" i="20"/>
  <c r="AT367" i="20"/>
  <c r="AT359" i="20"/>
  <c r="AT351" i="20"/>
  <c r="AT343" i="20"/>
  <c r="AT335" i="20"/>
  <c r="AT327" i="20"/>
  <c r="AT319" i="20"/>
  <c r="AT311" i="20"/>
  <c r="AT303" i="20"/>
  <c r="AT295" i="20"/>
  <c r="AT287" i="20"/>
  <c r="AT279" i="20"/>
  <c r="AT271" i="20"/>
  <c r="AT263" i="20"/>
  <c r="AT255" i="20"/>
  <c r="AT247" i="20"/>
  <c r="AT239" i="20"/>
  <c r="AT231" i="20"/>
  <c r="AT223" i="20"/>
  <c r="AT215" i="20"/>
  <c r="AT207" i="20"/>
  <c r="AT199" i="20"/>
  <c r="AT191" i="20"/>
  <c r="AT183" i="20"/>
  <c r="AT175" i="20"/>
  <c r="AT167" i="20"/>
  <c r="AT159" i="20"/>
  <c r="AT151" i="20"/>
  <c r="AT143" i="20"/>
  <c r="AT135" i="20"/>
  <c r="AT127" i="20"/>
  <c r="AT119" i="20"/>
  <c r="AT111" i="20"/>
  <c r="AT103" i="20"/>
  <c r="AT95" i="20"/>
  <c r="AT87" i="20"/>
  <c r="AT79" i="20"/>
  <c r="AT71" i="20"/>
  <c r="AT63" i="20"/>
  <c r="AT55" i="20"/>
  <c r="AT47" i="20"/>
  <c r="AT39" i="20"/>
  <c r="AT31" i="20"/>
  <c r="AT23" i="20"/>
  <c r="AT15" i="20"/>
  <c r="AT7" i="20"/>
  <c r="AT558" i="20"/>
  <c r="AT2345" i="20"/>
  <c r="AT2288" i="20"/>
  <c r="AT2255" i="20"/>
  <c r="AT2223" i="20"/>
  <c r="AT2191" i="20"/>
  <c r="AT2159" i="20"/>
  <c r="AT2127" i="20"/>
  <c r="AT2097" i="20"/>
  <c r="AT2072" i="20"/>
  <c r="AT2047" i="20"/>
  <c r="AT2019" i="20"/>
  <c r="AT1994" i="20"/>
  <c r="AT1969" i="20"/>
  <c r="AT1944" i="20"/>
  <c r="AT1919" i="20"/>
  <c r="AT1896" i="20"/>
  <c r="AT1879" i="20"/>
  <c r="AT1856" i="20"/>
  <c r="AT1833" i="20"/>
  <c r="AT1816" i="20"/>
  <c r="AT1793" i="20"/>
  <c r="AT1776" i="20"/>
  <c r="AT1753" i="20"/>
  <c r="AT1730" i="20"/>
  <c r="AT1713" i="20"/>
  <c r="AT1690" i="20"/>
  <c r="AT1673" i="20"/>
  <c r="AT1650" i="20"/>
  <c r="AT1627" i="20"/>
  <c r="AT1610" i="20"/>
  <c r="AT1587" i="20"/>
  <c r="AT1570" i="20"/>
  <c r="AT1547" i="20"/>
  <c r="AT1527" i="20"/>
  <c r="AT1507" i="20"/>
  <c r="AT1487" i="20"/>
  <c r="AT1467" i="20"/>
  <c r="AT1447" i="20"/>
  <c r="AT1424" i="20"/>
  <c r="AT1407" i="20"/>
  <c r="AT1384" i="20"/>
  <c r="AT1368" i="20"/>
  <c r="AT1350" i="20"/>
  <c r="AT1336" i="20"/>
  <c r="AT1325" i="20"/>
  <c r="AT1311" i="20"/>
  <c r="AT1300" i="20"/>
  <c r="AT1286" i="20"/>
  <c r="AT1272" i="20"/>
  <c r="AT1261" i="20"/>
  <c r="AT1247" i="20"/>
  <c r="AT1236" i="20"/>
  <c r="AT1222" i="20"/>
  <c r="AT1208" i="20"/>
  <c r="AT1197" i="20"/>
  <c r="AT1183" i="20"/>
  <c r="AT1172" i="20"/>
  <c r="AT1158" i="20"/>
  <c r="AT1144" i="20"/>
  <c r="AT1133" i="20"/>
  <c r="AT1119" i="20"/>
  <c r="AT1108" i="20"/>
  <c r="AT1094" i="20"/>
  <c r="AT1080" i="20"/>
  <c r="AT1069" i="20"/>
  <c r="AT1055" i="20"/>
  <c r="AT1044" i="20"/>
  <c r="AT1030" i="20"/>
  <c r="AT1016" i="20"/>
  <c r="AT1006" i="20"/>
  <c r="AT996" i="20"/>
  <c r="AT984" i="20"/>
  <c r="AT974" i="20"/>
  <c r="AT964" i="20"/>
  <c r="AT952" i="20"/>
  <c r="AT943" i="20"/>
  <c r="AT934" i="20"/>
  <c r="AT926" i="20"/>
  <c r="AT918" i="20"/>
  <c r="AT910" i="20"/>
  <c r="AT902" i="20"/>
  <c r="AT894" i="20"/>
  <c r="AT886" i="20"/>
  <c r="AT878" i="20"/>
  <c r="AT870" i="20"/>
  <c r="AT862" i="20"/>
  <c r="AT854" i="20"/>
  <c r="AT846" i="20"/>
  <c r="AT838" i="20"/>
  <c r="AT830" i="20"/>
  <c r="AT822" i="20"/>
  <c r="AT814" i="20"/>
  <c r="AT806" i="20"/>
  <c r="AT798" i="20"/>
  <c r="AT790" i="20"/>
  <c r="AT782" i="20"/>
  <c r="AT774" i="20"/>
  <c r="AT766" i="20"/>
  <c r="AT758" i="20"/>
  <c r="AT750" i="20"/>
  <c r="AT742" i="20"/>
  <c r="AT734" i="20"/>
  <c r="AT726" i="20"/>
  <c r="AT718" i="20"/>
  <c r="AT710" i="20"/>
  <c r="AT702" i="20"/>
  <c r="AT694" i="20"/>
  <c r="AT686" i="20"/>
  <c r="AT678" i="20"/>
  <c r="AT670" i="20"/>
  <c r="AT662" i="20"/>
  <c r="AT654" i="20"/>
  <c r="AT646" i="20"/>
  <c r="AT638" i="20"/>
  <c r="AT630" i="20"/>
  <c r="AT622" i="20"/>
  <c r="AT614" i="20"/>
  <c r="AT606" i="20"/>
  <c r="AT598" i="20"/>
  <c r="AT590" i="20"/>
  <c r="AT582" i="20"/>
  <c r="AT574" i="20"/>
  <c r="AT566" i="20"/>
  <c r="AT550" i="20"/>
  <c r="AT542" i="20"/>
  <c r="AT534" i="20"/>
  <c r="AT526" i="20"/>
  <c r="AT2344" i="20"/>
  <c r="AT2287" i="20"/>
  <c r="AT2250" i="20"/>
  <c r="AT2218" i="20"/>
  <c r="AT2186" i="20"/>
  <c r="AT2154" i="20"/>
  <c r="AT2122" i="20"/>
  <c r="AT2096" i="20"/>
  <c r="AT2071" i="20"/>
  <c r="AT2043" i="20"/>
  <c r="AT2018" i="20"/>
  <c r="AT1993" i="20"/>
  <c r="AT1968" i="20"/>
  <c r="AT1943" i="20"/>
  <c r="AT1915" i="20"/>
  <c r="AT1895" i="20"/>
  <c r="AT1872" i="20"/>
  <c r="AT1855" i="20"/>
  <c r="AT1832" i="20"/>
  <c r="AT1815" i="20"/>
  <c r="AT1792" i="20"/>
  <c r="AT1769" i="20"/>
  <c r="AT1752" i="20"/>
  <c r="AT1729" i="20"/>
  <c r="AT1712" i="20"/>
  <c r="AT1689" i="20"/>
  <c r="AT1666" i="20"/>
  <c r="AT1649" i="20"/>
  <c r="AT1626" i="20"/>
  <c r="AT1609" i="20"/>
  <c r="AT1586" i="20"/>
  <c r="AT1563" i="20"/>
  <c r="AT1546" i="20"/>
  <c r="AT1523" i="20"/>
  <c r="AT1506" i="20"/>
  <c r="AT1483" i="20"/>
  <c r="AT1463" i="20"/>
  <c r="AT1443" i="20"/>
  <c r="AT1423" i="20"/>
  <c r="AT1403" i="20"/>
  <c r="AT1383" i="20"/>
  <c r="AT1362" i="20"/>
  <c r="AT1349" i="20"/>
  <c r="AT1335" i="20"/>
  <c r="AT1324" i="20"/>
  <c r="AT1310" i="20"/>
  <c r="AT1296" i="20"/>
  <c r="AT1285" i="20"/>
  <c r="AT1271" i="20"/>
  <c r="AT1260" i="20"/>
  <c r="AT1246" i="20"/>
  <c r="AT1232" i="20"/>
  <c r="AT1221" i="20"/>
  <c r="AT1207" i="20"/>
  <c r="AT1196" i="20"/>
  <c r="AT1182" i="20"/>
  <c r="AT1168" i="20"/>
  <c r="AT1157" i="20"/>
  <c r="AT1143" i="20"/>
  <c r="AT1132" i="20"/>
  <c r="AT1118" i="20"/>
  <c r="AT1104" i="20"/>
  <c r="AT1093" i="20"/>
  <c r="AT1079" i="20"/>
  <c r="AT1068" i="20"/>
  <c r="AT1054" i="20"/>
  <c r="AT1040" i="20"/>
  <c r="AT1029" i="20"/>
  <c r="AT1015" i="20"/>
  <c r="AT1005" i="20"/>
  <c r="AT994" i="20"/>
  <c r="AT983" i="20"/>
  <c r="AT973" i="20"/>
  <c r="AT962" i="20"/>
  <c r="AT951" i="20"/>
  <c r="AT942" i="20"/>
  <c r="AT933" i="20"/>
  <c r="AT925" i="20"/>
  <c r="AT917" i="20"/>
  <c r="AT909" i="20"/>
  <c r="AT901" i="20"/>
  <c r="AT893" i="20"/>
  <c r="AT885" i="20"/>
  <c r="AT877" i="20"/>
  <c r="AT869" i="20"/>
  <c r="AT861" i="20"/>
  <c r="AT853" i="20"/>
  <c r="AT845" i="20"/>
  <c r="AT837" i="20"/>
  <c r="AT829" i="20"/>
  <c r="AT821" i="20"/>
  <c r="AT813" i="20"/>
  <c r="AT805" i="20"/>
  <c r="AT797" i="20"/>
  <c r="AT789" i="20"/>
  <c r="AT781" i="20"/>
  <c r="AT773" i="20"/>
  <c r="AT765" i="20"/>
  <c r="AT757" i="20"/>
  <c r="AT749" i="20"/>
  <c r="AT741" i="20"/>
  <c r="AT733" i="20"/>
  <c r="AT725" i="20"/>
  <c r="AT717" i="20"/>
  <c r="AT709" i="20"/>
  <c r="AT701" i="20"/>
  <c r="AT693" i="20"/>
  <c r="AT685" i="20"/>
  <c r="AT677" i="20"/>
  <c r="AT669" i="20"/>
  <c r="AT661" i="20"/>
  <c r="AT653" i="20"/>
  <c r="AT645" i="20"/>
  <c r="AT637" i="20"/>
  <c r="AT629" i="20"/>
  <c r="AT621" i="20"/>
  <c r="AT613" i="20"/>
  <c r="AT605" i="20"/>
  <c r="AT597" i="20"/>
  <c r="AT589" i="20"/>
  <c r="AT581" i="20"/>
  <c r="AT573" i="20"/>
  <c r="AT565" i="20"/>
  <c r="AT557" i="20"/>
  <c r="AT549" i="20"/>
  <c r="AT541" i="20"/>
  <c r="AT533" i="20"/>
  <c r="AT525" i="20"/>
  <c r="AT517" i="20"/>
  <c r="AT509" i="20"/>
  <c r="AT501" i="20"/>
  <c r="AT493" i="20"/>
  <c r="AT485" i="20"/>
  <c r="AT477" i="20"/>
  <c r="AT469" i="20"/>
  <c r="AT461" i="20"/>
  <c r="AT453" i="20"/>
  <c r="AT445" i="20"/>
  <c r="AT437" i="20"/>
  <c r="AT429" i="20"/>
  <c r="AT421" i="20"/>
  <c r="AT413" i="20"/>
  <c r="AT405" i="20"/>
  <c r="AT397" i="20"/>
  <c r="AT389" i="20"/>
  <c r="AT381" i="20"/>
  <c r="AT373" i="20"/>
  <c r="AT365" i="20"/>
  <c r="AT357" i="20"/>
  <c r="AT2328" i="20"/>
  <c r="AT2282" i="20"/>
  <c r="AT2241" i="20"/>
  <c r="AT2209" i="20"/>
  <c r="AT2177" i="20"/>
  <c r="AT2145" i="20"/>
  <c r="AT2113" i="20"/>
  <c r="AT2088" i="20"/>
  <c r="AT2063" i="20"/>
  <c r="AT2035" i="20"/>
  <c r="AT2010" i="20"/>
  <c r="AT1985" i="20"/>
  <c r="AT1960" i="20"/>
  <c r="AT1935" i="20"/>
  <c r="AT1911" i="20"/>
  <c r="AT1891" i="20"/>
  <c r="AT1871" i="20"/>
  <c r="AT1851" i="20"/>
  <c r="AT1831" i="20"/>
  <c r="AT1808" i="20"/>
  <c r="AT1791" i="20"/>
  <c r="AT1768" i="20"/>
  <c r="AT1751" i="20"/>
  <c r="AT1728" i="20"/>
  <c r="AT1705" i="20"/>
  <c r="AT1688" i="20"/>
  <c r="AT1665" i="20"/>
  <c r="AT1648" i="20"/>
  <c r="AT1625" i="20"/>
  <c r="AT1602" i="20"/>
  <c r="AT1585" i="20"/>
  <c r="AT1562" i="20"/>
  <c r="AT1545" i="20"/>
  <c r="AT1522" i="20"/>
  <c r="AT1499" i="20"/>
  <c r="AT1482" i="20"/>
  <c r="AT1459" i="20"/>
  <c r="AT1442" i="20"/>
  <c r="AT2327" i="20"/>
  <c r="AT2272" i="20"/>
  <c r="AT2240" i="20"/>
  <c r="AT2208" i="20"/>
  <c r="AT2176" i="20"/>
  <c r="AT2144" i="20"/>
  <c r="AT2112" i="20"/>
  <c r="AT2087" i="20"/>
  <c r="AT2059" i="20"/>
  <c r="AT2034" i="20"/>
  <c r="AT2009" i="20"/>
  <c r="AT2321" i="20"/>
  <c r="AT2225" i="20"/>
  <c r="AT2138" i="20"/>
  <c r="AT2058" i="20"/>
  <c r="AT1999" i="20"/>
  <c r="AT1946" i="20"/>
  <c r="AT1904" i="20"/>
  <c r="AT1858" i="20"/>
  <c r="AT1818" i="20"/>
  <c r="AT1778" i="20"/>
  <c r="AT1738" i="20"/>
  <c r="AT1698" i="20"/>
  <c r="AT1655" i="20"/>
  <c r="AT1615" i="20"/>
  <c r="AT1575" i="20"/>
  <c r="AT1535" i="20"/>
  <c r="AT1495" i="20"/>
  <c r="AT1449" i="20"/>
  <c r="AT1410" i="20"/>
  <c r="AT1378" i="20"/>
  <c r="AT1352" i="20"/>
  <c r="AT1332" i="20"/>
  <c r="AT1309" i="20"/>
  <c r="AT1292" i="20"/>
  <c r="AT1269" i="20"/>
  <c r="AT1252" i="20"/>
  <c r="AT1229" i="20"/>
  <c r="AT1206" i="20"/>
  <c r="AT1189" i="20"/>
  <c r="AT1166" i="20"/>
  <c r="AT1149" i="20"/>
  <c r="AT1126" i="20"/>
  <c r="AT1103" i="20"/>
  <c r="AT1086" i="20"/>
  <c r="AT1063" i="20"/>
  <c r="AT1046" i="20"/>
  <c r="AT1023" i="20"/>
  <c r="AT1004" i="20"/>
  <c r="AT989" i="20"/>
  <c r="AT970" i="20"/>
  <c r="AT956" i="20"/>
  <c r="AT939" i="20"/>
  <c r="AT924" i="20"/>
  <c r="AT913" i="20"/>
  <c r="AT899" i="20"/>
  <c r="AT888" i="20"/>
  <c r="AT874" i="20"/>
  <c r="AT860" i="20"/>
  <c r="AT849" i="20"/>
  <c r="AT835" i="20"/>
  <c r="AT824" i="20"/>
  <c r="AT810" i="20"/>
  <c r="AT796" i="20"/>
  <c r="AT785" i="20"/>
  <c r="AT771" i="20"/>
  <c r="AT760" i="20"/>
  <c r="AT746" i="20"/>
  <c r="AT732" i="20"/>
  <c r="AT721" i="20"/>
  <c r="AT707" i="20"/>
  <c r="AT696" i="20"/>
  <c r="AT682" i="20"/>
  <c r="AT668" i="20"/>
  <c r="AT657" i="20"/>
  <c r="AT643" i="20"/>
  <c r="AT632" i="20"/>
  <c r="AT618" i="20"/>
  <c r="AT604" i="20"/>
  <c r="AT593" i="20"/>
  <c r="AT579" i="20"/>
  <c r="AT568" i="20"/>
  <c r="AT554" i="20"/>
  <c r="AT540" i="20"/>
  <c r="AT529" i="20"/>
  <c r="AT516" i="20"/>
  <c r="AT506" i="20"/>
  <c r="AT496" i="20"/>
  <c r="AT484" i="20"/>
  <c r="AT474" i="20"/>
  <c r="AT464" i="20"/>
  <c r="AT452" i="20"/>
  <c r="AT442" i="20"/>
  <c r="AT432" i="20"/>
  <c r="AT420" i="20"/>
  <c r="AT410" i="20"/>
  <c r="AT400" i="20"/>
  <c r="AT388" i="20"/>
  <c r="AT378" i="20"/>
  <c r="AT368" i="20"/>
  <c r="AT356" i="20"/>
  <c r="AT347" i="20"/>
  <c r="AT338" i="20"/>
  <c r="AT329" i="20"/>
  <c r="AT320" i="20"/>
  <c r="AT310" i="20"/>
  <c r="AT301" i="20"/>
  <c r="AT292" i="20"/>
  <c r="AT283" i="20"/>
  <c r="AT274" i="20"/>
  <c r="AT265" i="20"/>
  <c r="AT256" i="20"/>
  <c r="AT246" i="20"/>
  <c r="AT237" i="20"/>
  <c r="AT228" i="20"/>
  <c r="AT219" i="20"/>
  <c r="AT210" i="20"/>
  <c r="AT201" i="20"/>
  <c r="AT192" i="20"/>
  <c r="AT182" i="20"/>
  <c r="AT173" i="20"/>
  <c r="AT164" i="20"/>
  <c r="AT155" i="20"/>
  <c r="AT146" i="20"/>
  <c r="AT137" i="20"/>
  <c r="AT128" i="20"/>
  <c r="AT118" i="20"/>
  <c r="AT109" i="20"/>
  <c r="AT100" i="20"/>
  <c r="AT91" i="20"/>
  <c r="AT82" i="20"/>
  <c r="AT73" i="20"/>
  <c r="AT64" i="20"/>
  <c r="AT54" i="20"/>
  <c r="AT45" i="20"/>
  <c r="AT36" i="20"/>
  <c r="AT27" i="20"/>
  <c r="AT18" i="20"/>
  <c r="AT9" i="20"/>
  <c r="AT539" i="20"/>
  <c r="AT473" i="20"/>
  <c r="AT451" i="20"/>
  <c r="AT430" i="20"/>
  <c r="AT409" i="20"/>
  <c r="AT387" i="20"/>
  <c r="AT366" i="20"/>
  <c r="AT346" i="20"/>
  <c r="AT328" i="20"/>
  <c r="AT309" i="20"/>
  <c r="AT291" i="20"/>
  <c r="AT273" i="20"/>
  <c r="AT264" i="20"/>
  <c r="AT245" i="20"/>
  <c r="AT227" i="20"/>
  <c r="AT209" i="20"/>
  <c r="AT190" i="20"/>
  <c r="AT172" i="20"/>
  <c r="AT154" i="20"/>
  <c r="AT145" i="20"/>
  <c r="AT126" i="20"/>
  <c r="AT108" i="20"/>
  <c r="AT90" i="20"/>
  <c r="AT81" i="20"/>
  <c r="AT62" i="20"/>
  <c r="AT44" i="20"/>
  <c r="AT26" i="20"/>
  <c r="AT8" i="20"/>
  <c r="AT16" i="20"/>
  <c r="AT1180" i="20"/>
  <c r="AT981" i="20"/>
  <c r="AT907" i="20"/>
  <c r="AT857" i="20"/>
  <c r="AT818" i="20"/>
  <c r="AT768" i="20"/>
  <c r="AT729" i="20"/>
  <c r="AT690" i="20"/>
  <c r="AT640" i="20"/>
  <c r="AT601" i="20"/>
  <c r="AT562" i="20"/>
  <c r="AT523" i="20"/>
  <c r="AT491" i="20"/>
  <c r="AT438" i="20"/>
  <c r="AT417" i="20"/>
  <c r="AT385" i="20"/>
  <c r="AT353" i="20"/>
  <c r="AT307" i="20"/>
  <c r="AT280" i="20"/>
  <c r="AT252" i="20"/>
  <c r="AT225" i="20"/>
  <c r="AT188" i="20"/>
  <c r="AT161" i="20"/>
  <c r="AT124" i="20"/>
  <c r="AT97" i="20"/>
  <c r="AT69" i="20"/>
  <c r="AT42" i="20"/>
  <c r="AT14" i="20"/>
  <c r="AT1136" i="20"/>
  <c r="AT947" i="20"/>
  <c r="AT881" i="20"/>
  <c r="AT856" i="20"/>
  <c r="AT828" i="20"/>
  <c r="AT792" i="20"/>
  <c r="AT728" i="20"/>
  <c r="AT700" i="20"/>
  <c r="AT664" i="20"/>
  <c r="AT611" i="20"/>
  <c r="AT561" i="20"/>
  <c r="AT522" i="20"/>
  <c r="AT490" i="20"/>
  <c r="AT448" i="20"/>
  <c r="AT404" i="20"/>
  <c r="AT372" i="20"/>
  <c r="AT342" i="20"/>
  <c r="AT297" i="20"/>
  <c r="AT269" i="20"/>
  <c r="AT242" i="20"/>
  <c r="AT224" i="20"/>
  <c r="AT169" i="20"/>
  <c r="AT141" i="20"/>
  <c r="AT114" i="20"/>
  <c r="AT86" i="20"/>
  <c r="AT41" i="20"/>
  <c r="AT13" i="20"/>
  <c r="AT1192" i="20"/>
  <c r="AT1032" i="20"/>
  <c r="AT959" i="20"/>
  <c r="AT916" i="20"/>
  <c r="AT866" i="20"/>
  <c r="AT827" i="20"/>
  <c r="AT777" i="20"/>
  <c r="AT713" i="20"/>
  <c r="AT688" i="20"/>
  <c r="AT649" i="20"/>
  <c r="AT610" i="20"/>
  <c r="AT546" i="20"/>
  <c r="AT510" i="20"/>
  <c r="AT478" i="20"/>
  <c r="AT446" i="20"/>
  <c r="AT414" i="20"/>
  <c r="AT361" i="20"/>
  <c r="AT341" i="20"/>
  <c r="AT314" i="20"/>
  <c r="AT286" i="20"/>
  <c r="AT241" i="20"/>
  <c r="AT204" i="20"/>
  <c r="AT186" i="20"/>
  <c r="AT140" i="20"/>
  <c r="AT104" i="20"/>
  <c r="AT67" i="20"/>
  <c r="AT21" i="20"/>
  <c r="AT1537" i="20"/>
  <c r="AT1231" i="20"/>
  <c r="AT1174" i="20"/>
  <c r="AT1128" i="20"/>
  <c r="AT1048" i="20"/>
  <c r="AT976" i="20"/>
  <c r="AT915" i="20"/>
  <c r="AT876" i="20"/>
  <c r="AT812" i="20"/>
  <c r="AT748" i="20"/>
  <c r="AT712" i="20"/>
  <c r="AT684" i="20"/>
  <c r="AT648" i="20"/>
  <c r="AT570" i="20"/>
  <c r="AT531" i="20"/>
  <c r="AT498" i="20"/>
  <c r="AT2305" i="20"/>
  <c r="AT2207" i="20"/>
  <c r="AT2129" i="20"/>
  <c r="AT2057" i="20"/>
  <c r="AT1984" i="20"/>
  <c r="AT1931" i="20"/>
  <c r="AT1890" i="20"/>
  <c r="AT1847" i="20"/>
  <c r="AT1807" i="20"/>
  <c r="AT1767" i="20"/>
  <c r="AT1727" i="20"/>
  <c r="AT1687" i="20"/>
  <c r="AT1641" i="20"/>
  <c r="AT1601" i="20"/>
  <c r="AT1561" i="20"/>
  <c r="AT1521" i="20"/>
  <c r="AT1481" i="20"/>
  <c r="AT1435" i="20"/>
  <c r="AT1409" i="20"/>
  <c r="AT1373" i="20"/>
  <c r="AT1348" i="20"/>
  <c r="AT1328" i="20"/>
  <c r="AT1308" i="20"/>
  <c r="AT1288" i="20"/>
  <c r="AT1268" i="20"/>
  <c r="AT1245" i="20"/>
  <c r="AT1228" i="20"/>
  <c r="AT1205" i="20"/>
  <c r="AT1188" i="20"/>
  <c r="AT1165" i="20"/>
  <c r="AT1142" i="20"/>
  <c r="AT1125" i="20"/>
  <c r="AT1102" i="20"/>
  <c r="AT1085" i="20"/>
  <c r="AT1062" i="20"/>
  <c r="AT1039" i="20"/>
  <c r="AT1022" i="20"/>
  <c r="AT1002" i="20"/>
  <c r="AT988" i="20"/>
  <c r="AT968" i="20"/>
  <c r="AT950" i="20"/>
  <c r="AT938" i="20"/>
  <c r="AT923" i="20"/>
  <c r="AT912" i="20"/>
  <c r="AT898" i="20"/>
  <c r="AT884" i="20"/>
  <c r="AT873" i="20"/>
  <c r="AT859" i="20"/>
  <c r="AT848" i="20"/>
  <c r="AT834" i="20"/>
  <c r="AT820" i="20"/>
  <c r="AT809" i="20"/>
  <c r="AT795" i="20"/>
  <c r="AT784" i="20"/>
  <c r="AT770" i="20"/>
  <c r="AT756" i="20"/>
  <c r="AT745" i="20"/>
  <c r="AT731" i="20"/>
  <c r="AT720" i="20"/>
  <c r="AT706" i="20"/>
  <c r="AT692" i="20"/>
  <c r="AT681" i="20"/>
  <c r="AT667" i="20"/>
  <c r="AT656" i="20"/>
  <c r="AT642" i="20"/>
  <c r="AT628" i="20"/>
  <c r="AT617" i="20"/>
  <c r="AT603" i="20"/>
  <c r="AT592" i="20"/>
  <c r="AT578" i="20"/>
  <c r="AT564" i="20"/>
  <c r="AT553" i="20"/>
  <c r="AT528" i="20"/>
  <c r="AT515" i="20"/>
  <c r="AT505" i="20"/>
  <c r="AT494" i="20"/>
  <c r="AT483" i="20"/>
  <c r="AT462" i="20"/>
  <c r="AT441" i="20"/>
  <c r="AT419" i="20"/>
  <c r="AT398" i="20"/>
  <c r="AT377" i="20"/>
  <c r="AT355" i="20"/>
  <c r="AT337" i="20"/>
  <c r="AT318" i="20"/>
  <c r="AT300" i="20"/>
  <c r="AT282" i="20"/>
  <c r="AT254" i="20"/>
  <c r="AT236" i="20"/>
  <c r="AT218" i="20"/>
  <c r="AT200" i="20"/>
  <c r="AT181" i="20"/>
  <c r="AT163" i="20"/>
  <c r="AT136" i="20"/>
  <c r="AT117" i="20"/>
  <c r="AT99" i="20"/>
  <c r="AT72" i="20"/>
  <c r="AT53" i="20"/>
  <c r="AT35" i="20"/>
  <c r="AT17" i="20"/>
  <c r="AT1160" i="20"/>
  <c r="AT966" i="20"/>
  <c r="AT896" i="20"/>
  <c r="AT843" i="20"/>
  <c r="AT804" i="20"/>
  <c r="AT754" i="20"/>
  <c r="AT704" i="20"/>
  <c r="AT665" i="20"/>
  <c r="AT626" i="20"/>
  <c r="AT576" i="20"/>
  <c r="AT537" i="20"/>
  <c r="AT502" i="20"/>
  <c r="AT459" i="20"/>
  <c r="AT427" i="20"/>
  <c r="AT395" i="20"/>
  <c r="AT363" i="20"/>
  <c r="AT334" i="20"/>
  <c r="AT298" i="20"/>
  <c r="AT270" i="20"/>
  <c r="AT243" i="20"/>
  <c r="AT206" i="20"/>
  <c r="AT170" i="20"/>
  <c r="AT142" i="20"/>
  <c r="AT106" i="20"/>
  <c r="AT60" i="20"/>
  <c r="AT33" i="20"/>
  <c r="AT1116" i="20"/>
  <c r="AT980" i="20"/>
  <c r="AT892" i="20"/>
  <c r="AT842" i="20"/>
  <c r="AT803" i="20"/>
  <c r="AT753" i="20"/>
  <c r="AT714" i="20"/>
  <c r="AT675" i="20"/>
  <c r="AT636" i="20"/>
  <c r="AT586" i="20"/>
  <c r="AT536" i="20"/>
  <c r="AT500" i="20"/>
  <c r="AT458" i="20"/>
  <c r="AT416" i="20"/>
  <c r="AT384" i="20"/>
  <c r="AT352" i="20"/>
  <c r="AT306" i="20"/>
  <c r="AT278" i="20"/>
  <c r="AT251" i="20"/>
  <c r="AT187" i="20"/>
  <c r="AT160" i="20"/>
  <c r="AT132" i="20"/>
  <c r="AT105" i="20"/>
  <c r="AT68" i="20"/>
  <c r="AT32" i="20"/>
  <c r="AT1238" i="20"/>
  <c r="AT1012" i="20"/>
  <c r="AT946" i="20"/>
  <c r="AT905" i="20"/>
  <c r="AT852" i="20"/>
  <c r="AT816" i="20"/>
  <c r="AT738" i="20"/>
  <c r="AT674" i="20"/>
  <c r="AT635" i="20"/>
  <c r="AT532" i="20"/>
  <c r="AT499" i="20"/>
  <c r="AT467" i="20"/>
  <c r="AT425" i="20"/>
  <c r="AT371" i="20"/>
  <c r="AT323" i="20"/>
  <c r="AT296" i="20"/>
  <c r="AT250" i="20"/>
  <c r="AT213" i="20"/>
  <c r="AT177" i="20"/>
  <c r="AT122" i="20"/>
  <c r="AT85" i="20"/>
  <c r="AT40" i="20"/>
  <c r="AT12" i="20"/>
  <c r="AT1457" i="20"/>
  <c r="AT1277" i="20"/>
  <c r="AT1191" i="20"/>
  <c r="AT1088" i="20"/>
  <c r="AT1010" i="20"/>
  <c r="AT958" i="20"/>
  <c r="AT904" i="20"/>
  <c r="AT865" i="20"/>
  <c r="AT801" i="20"/>
  <c r="AT723" i="20"/>
  <c r="AT673" i="20"/>
  <c r="AT634" i="20"/>
  <c r="AT545" i="20"/>
  <c r="AT508" i="20"/>
  <c r="AT476" i="20"/>
  <c r="AT2304" i="20"/>
  <c r="AT2202" i="20"/>
  <c r="AT2111" i="20"/>
  <c r="AT2049" i="20"/>
  <c r="AT1983" i="20"/>
  <c r="AT1930" i="20"/>
  <c r="AT1883" i="20"/>
  <c r="AT1843" i="20"/>
  <c r="AT1803" i="20"/>
  <c r="AT1763" i="20"/>
  <c r="AT1723" i="20"/>
  <c r="AT1680" i="20"/>
  <c r="AT1640" i="20"/>
  <c r="AT1600" i="20"/>
  <c r="AT1560" i="20"/>
  <c r="AT1520" i="20"/>
  <c r="AT1474" i="20"/>
  <c r="AT1434" i="20"/>
  <c r="AT1399" i="20"/>
  <c r="AT1371" i="20"/>
  <c r="AT1344" i="20"/>
  <c r="AT1327" i="20"/>
  <c r="AT1304" i="20"/>
  <c r="AT1284" i="20"/>
  <c r="AT1264" i="20"/>
  <c r="AT1244" i="20"/>
  <c r="AT1224" i="20"/>
  <c r="AT1204" i="20"/>
  <c r="AT1181" i="20"/>
  <c r="AT1164" i="20"/>
  <c r="AT1141" i="20"/>
  <c r="AT1124" i="20"/>
  <c r="AT1101" i="20"/>
  <c r="AT1078" i="20"/>
  <c r="AT1061" i="20"/>
  <c r="AT1038" i="20"/>
  <c r="AT1021" i="20"/>
  <c r="AT1000" i="20"/>
  <c r="AT982" i="20"/>
  <c r="AT967" i="20"/>
  <c r="AT949" i="20"/>
  <c r="AT936" i="20"/>
  <c r="AT922" i="20"/>
  <c r="AT908" i="20"/>
  <c r="AT897" i="20"/>
  <c r="AT883" i="20"/>
  <c r="AT872" i="20"/>
  <c r="AT858" i="20"/>
  <c r="AT844" i="20"/>
  <c r="AT833" i="20"/>
  <c r="AT819" i="20"/>
  <c r="AT808" i="20"/>
  <c r="AT794" i="20"/>
  <c r="AT780" i="20"/>
  <c r="AT769" i="20"/>
  <c r="AT755" i="20"/>
  <c r="AT744" i="20"/>
  <c r="AT730" i="20"/>
  <c r="AT716" i="20"/>
  <c r="AT705" i="20"/>
  <c r="AT691" i="20"/>
  <c r="AT680" i="20"/>
  <c r="AT666" i="20"/>
  <c r="AT652" i="20"/>
  <c r="AT641" i="20"/>
  <c r="AT627" i="20"/>
  <c r="AT616" i="20"/>
  <c r="AT602" i="20"/>
  <c r="AT588" i="20"/>
  <c r="AT577" i="20"/>
  <c r="AT563" i="20"/>
  <c r="AT552" i="20"/>
  <c r="AT538" i="20"/>
  <c r="AT524" i="20"/>
  <c r="AT514" i="20"/>
  <c r="AT504" i="20"/>
  <c r="AT492" i="20"/>
  <c r="AT482" i="20"/>
  <c r="AT472" i="20"/>
  <c r="AT460" i="20"/>
  <c r="AT450" i="20"/>
  <c r="AT440" i="20"/>
  <c r="AT428" i="20"/>
  <c r="AT418" i="20"/>
  <c r="AT408" i="20"/>
  <c r="AT396" i="20"/>
  <c r="AT386" i="20"/>
  <c r="AT376" i="20"/>
  <c r="AT364" i="20"/>
  <c r="AT354" i="20"/>
  <c r="AT345" i="20"/>
  <c r="AT336" i="20"/>
  <c r="AT326" i="20"/>
  <c r="AT317" i="20"/>
  <c r="AT308" i="20"/>
  <c r="AT299" i="20"/>
  <c r="AT290" i="20"/>
  <c r="AT281" i="20"/>
  <c r="AT272" i="20"/>
  <c r="AT262" i="20"/>
  <c r="AT253" i="20"/>
  <c r="AT244" i="20"/>
  <c r="AT235" i="20"/>
  <c r="AT226" i="20"/>
  <c r="AT217" i="20"/>
  <c r="AT208" i="20"/>
  <c r="AT198" i="20"/>
  <c r="AT189" i="20"/>
  <c r="AT180" i="20"/>
  <c r="AT171" i="20"/>
  <c r="AT162" i="20"/>
  <c r="AT153" i="20"/>
  <c r="AT144" i="20"/>
  <c r="AT134" i="20"/>
  <c r="AT125" i="20"/>
  <c r="AT116" i="20"/>
  <c r="AT107" i="20"/>
  <c r="AT98" i="20"/>
  <c r="AT89" i="20"/>
  <c r="AT80" i="20"/>
  <c r="AT70" i="20"/>
  <c r="AT61" i="20"/>
  <c r="AT52" i="20"/>
  <c r="AT43" i="20"/>
  <c r="AT34" i="20"/>
  <c r="AT25" i="20"/>
  <c r="AT6" i="20"/>
  <c r="AT1117" i="20"/>
  <c r="AT999" i="20"/>
  <c r="AT948" i="20"/>
  <c r="AT921" i="20"/>
  <c r="AT882" i="20"/>
  <c r="AT868" i="20"/>
  <c r="AT832" i="20"/>
  <c r="AT779" i="20"/>
  <c r="AT740" i="20"/>
  <c r="AT715" i="20"/>
  <c r="AT676" i="20"/>
  <c r="AT612" i="20"/>
  <c r="AT587" i="20"/>
  <c r="AT548" i="20"/>
  <c r="AT513" i="20"/>
  <c r="AT481" i="20"/>
  <c r="AT449" i="20"/>
  <c r="AT406" i="20"/>
  <c r="AT374" i="20"/>
  <c r="AT344" i="20"/>
  <c r="AT316" i="20"/>
  <c r="AT289" i="20"/>
  <c r="AT261" i="20"/>
  <c r="AT234" i="20"/>
  <c r="AT216" i="20"/>
  <c r="AT179" i="20"/>
  <c r="AT152" i="20"/>
  <c r="AT133" i="20"/>
  <c r="AT115" i="20"/>
  <c r="AT78" i="20"/>
  <c r="AT51" i="20"/>
  <c r="AT24" i="20"/>
  <c r="AT5" i="20"/>
  <c r="AT1176" i="20"/>
  <c r="AT960" i="20"/>
  <c r="AT906" i="20"/>
  <c r="AT867" i="20"/>
  <c r="AT817" i="20"/>
  <c r="AT778" i="20"/>
  <c r="AT739" i="20"/>
  <c r="AT689" i="20"/>
  <c r="AT650" i="20"/>
  <c r="AT600" i="20"/>
  <c r="AT547" i="20"/>
  <c r="AT512" i="20"/>
  <c r="AT480" i="20"/>
  <c r="AT436" i="20"/>
  <c r="AT394" i="20"/>
  <c r="AT362" i="20"/>
  <c r="AT324" i="20"/>
  <c r="AT288" i="20"/>
  <c r="AT260" i="20"/>
  <c r="AT233" i="20"/>
  <c r="AT214" i="20"/>
  <c r="AT178" i="20"/>
  <c r="AT150" i="20"/>
  <c r="AT123" i="20"/>
  <c r="AT96" i="20"/>
  <c r="AT59" i="20"/>
  <c r="AT22" i="20"/>
  <c r="AT4" i="20"/>
  <c r="AT1255" i="20"/>
  <c r="AT1052" i="20"/>
  <c r="AT978" i="20"/>
  <c r="AT930" i="20"/>
  <c r="AT880" i="20"/>
  <c r="AT841" i="20"/>
  <c r="AT802" i="20"/>
  <c r="AT724" i="20"/>
  <c r="AT699" i="20"/>
  <c r="AT660" i="20"/>
  <c r="AT624" i="20"/>
  <c r="AT596" i="20"/>
  <c r="AT521" i="20"/>
  <c r="AT489" i="20"/>
  <c r="AT457" i="20"/>
  <c r="AT435" i="20"/>
  <c r="AT382" i="20"/>
  <c r="AT332" i="20"/>
  <c r="AT305" i="20"/>
  <c r="AT268" i="20"/>
  <c r="AT222" i="20"/>
  <c r="AT195" i="20"/>
  <c r="AT168" i="20"/>
  <c r="AT131" i="20"/>
  <c r="AT94" i="20"/>
  <c r="AT58" i="20"/>
  <c r="AT30" i="20"/>
  <c r="AT3" i="20"/>
  <c r="AT1497" i="20"/>
  <c r="AT1254" i="20"/>
  <c r="AT1151" i="20"/>
  <c r="AT1111" i="20"/>
  <c r="AT1028" i="20"/>
  <c r="AT991" i="20"/>
  <c r="AT929" i="20"/>
  <c r="AT890" i="20"/>
  <c r="AT826" i="20"/>
  <c r="AT776" i="20"/>
  <c r="AT737" i="20"/>
  <c r="AT698" i="20"/>
  <c r="AT659" i="20"/>
  <c r="AT584" i="20"/>
  <c r="AT520" i="20"/>
  <c r="AT488" i="20"/>
  <c r="AT2271" i="20"/>
  <c r="AT2193" i="20"/>
  <c r="AT2107" i="20"/>
  <c r="AT2033" i="20"/>
  <c r="AT1979" i="20"/>
  <c r="AT1929" i="20"/>
  <c r="AT1882" i="20"/>
  <c r="AT1842" i="20"/>
  <c r="AT1802" i="20"/>
  <c r="AT1762" i="20"/>
  <c r="AT1719" i="20"/>
  <c r="AT1679" i="20"/>
  <c r="AT1639" i="20"/>
  <c r="AT1599" i="20"/>
  <c r="AT1559" i="20"/>
  <c r="AT1513" i="20"/>
  <c r="AT1473" i="20"/>
  <c r="AT1433" i="20"/>
  <c r="AT1395" i="20"/>
  <c r="AT1370" i="20"/>
  <c r="AT1343" i="20"/>
  <c r="AT1320" i="20"/>
  <c r="AT1303" i="20"/>
  <c r="AT1280" i="20"/>
  <c r="AT1263" i="20"/>
  <c r="AT1240" i="20"/>
  <c r="AT1220" i="20"/>
  <c r="AT1200" i="20"/>
  <c r="AT1140" i="20"/>
  <c r="AT1100" i="20"/>
  <c r="AT1077" i="20"/>
  <c r="AT1060" i="20"/>
  <c r="AT1037" i="20"/>
  <c r="AT1014" i="20"/>
  <c r="AT932" i="20"/>
  <c r="AT793" i="20"/>
  <c r="AT651" i="20"/>
  <c r="AT470" i="20"/>
  <c r="AT325" i="20"/>
  <c r="AT197" i="20"/>
  <c r="AT88" i="20"/>
  <c r="AT931" i="20"/>
  <c r="AT572" i="20"/>
  <c r="AT426" i="20"/>
  <c r="AT315" i="20"/>
  <c r="AT205" i="20"/>
  <c r="AT77" i="20"/>
  <c r="AT1152" i="20"/>
  <c r="AT788" i="20"/>
  <c r="AT560" i="20"/>
  <c r="AT393" i="20"/>
  <c r="AT277" i="20"/>
  <c r="AT158" i="20"/>
  <c r="AT49" i="20"/>
  <c r="AT1392" i="20"/>
  <c r="AT851" i="20"/>
  <c r="AT609" i="20"/>
  <c r="AT2266" i="20"/>
  <c r="AT2175" i="20"/>
  <c r="AT2099" i="20"/>
  <c r="AT2032" i="20"/>
  <c r="AT1971" i="20"/>
  <c r="AT1921" i="20"/>
  <c r="AT1881" i="20"/>
  <c r="AT1841" i="20"/>
  <c r="AT1801" i="20"/>
  <c r="AT1755" i="20"/>
  <c r="AT1715" i="20"/>
  <c r="AT1675" i="20"/>
  <c r="AT1635" i="20"/>
  <c r="AT1595" i="20"/>
  <c r="AT1552" i="20"/>
  <c r="AT1512" i="20"/>
  <c r="AT1472" i="20"/>
  <c r="AT1432" i="20"/>
  <c r="AT1394" i="20"/>
  <c r="AT1361" i="20"/>
  <c r="AT1342" i="20"/>
  <c r="AT1319" i="20"/>
  <c r="AT1302" i="20"/>
  <c r="AT1279" i="20"/>
  <c r="AT1256" i="20"/>
  <c r="AT1239" i="20"/>
  <c r="AT1216" i="20"/>
  <c r="AT1199" i="20"/>
  <c r="AT1156" i="20"/>
  <c r="AT1096" i="20"/>
  <c r="AT1076" i="20"/>
  <c r="AT1053" i="20"/>
  <c r="AT1036" i="20"/>
  <c r="AT1013" i="20"/>
  <c r="AT998" i="20"/>
  <c r="AT920" i="20"/>
  <c r="AT764" i="20"/>
  <c r="AT625" i="20"/>
  <c r="AT468" i="20"/>
  <c r="AT333" i="20"/>
  <c r="AT196" i="20"/>
  <c r="AT50" i="20"/>
  <c r="AT1135" i="20"/>
  <c r="AT763" i="20"/>
  <c r="AT571" i="20"/>
  <c r="AT350" i="20"/>
  <c r="AT232" i="20"/>
  <c r="AT113" i="20"/>
  <c r="AT1359" i="20"/>
  <c r="AT787" i="20"/>
  <c r="AT556" i="20"/>
  <c r="AT2257" i="20"/>
  <c r="AT2170" i="20"/>
  <c r="AT2083" i="20"/>
  <c r="AT2024" i="20"/>
  <c r="AT1959" i="20"/>
  <c r="AT1907" i="20"/>
  <c r="AT1867" i="20"/>
  <c r="AT1827" i="20"/>
  <c r="AT1787" i="20"/>
  <c r="AT1744" i="20"/>
  <c r="AT1704" i="20"/>
  <c r="AT1664" i="20"/>
  <c r="AT1624" i="20"/>
  <c r="AT1584" i="20"/>
  <c r="AT1538" i="20"/>
  <c r="AT1498" i="20"/>
  <c r="AT1458" i="20"/>
  <c r="AT1419" i="20"/>
  <c r="AT1393" i="20"/>
  <c r="AT1360" i="20"/>
  <c r="AT1341" i="20"/>
  <c r="AT1318" i="20"/>
  <c r="AT1295" i="20"/>
  <c r="AT1278" i="20"/>
  <c r="AT1215" i="20"/>
  <c r="AT1175" i="20"/>
  <c r="AT1112" i="20"/>
  <c r="AT1092" i="20"/>
  <c r="AT1072" i="20"/>
  <c r="AT992" i="20"/>
  <c r="AT891" i="20"/>
  <c r="AT752" i="20"/>
  <c r="AT585" i="20"/>
  <c r="AT403" i="20"/>
  <c r="AT259" i="20"/>
  <c r="AT149" i="20"/>
  <c r="AT76" i="20"/>
  <c r="AT1334" i="20"/>
  <c r="AT840" i="20"/>
  <c r="AT620" i="20"/>
  <c r="AT2239" i="20"/>
  <c r="AT2161" i="20"/>
  <c r="AT2082" i="20"/>
  <c r="AT2008" i="20"/>
  <c r="AT1955" i="20"/>
  <c r="AT1906" i="20"/>
  <c r="AT1866" i="20"/>
  <c r="AT1826" i="20"/>
  <c r="AT1783" i="20"/>
  <c r="AT1743" i="20"/>
  <c r="AT1703" i="20"/>
  <c r="AT1663" i="20"/>
  <c r="AT1623" i="20"/>
  <c r="AT1577" i="20"/>
  <c r="AT1418" i="20"/>
  <c r="AT1317" i="20"/>
  <c r="AT1294" i="20"/>
  <c r="AT1214" i="20"/>
  <c r="AT1071" i="20"/>
  <c r="AT941" i="20"/>
  <c r="AT762" i="20"/>
  <c r="AT595" i="20"/>
  <c r="AT2234" i="20"/>
  <c r="AT2143" i="20"/>
  <c r="AT2074" i="20"/>
  <c r="AT2007" i="20"/>
  <c r="AT1954" i="20"/>
  <c r="AT1905" i="20"/>
  <c r="AT1865" i="20"/>
  <c r="AT1819" i="20"/>
  <c r="AT1779" i="20"/>
  <c r="AT1739" i="20"/>
  <c r="AT1699" i="20"/>
  <c r="AT1659" i="20"/>
  <c r="AT1616" i="20"/>
  <c r="AT1576" i="20"/>
  <c r="AT1536" i="20"/>
  <c r="AT1496" i="20"/>
  <c r="AT1456" i="20"/>
  <c r="AT1417" i="20"/>
  <c r="AT1379" i="20"/>
  <c r="AT1357" i="20"/>
  <c r="AT1333" i="20"/>
  <c r="AT1316" i="20"/>
  <c r="AT1293" i="20"/>
  <c r="AT1270" i="20"/>
  <c r="AT1253" i="20"/>
  <c r="AT1230" i="20"/>
  <c r="AT1213" i="20"/>
  <c r="AT1190" i="20"/>
  <c r="AT1167" i="20"/>
  <c r="AT1150" i="20"/>
  <c r="AT1127" i="20"/>
  <c r="AT1110" i="20"/>
  <c r="AT1087" i="20"/>
  <c r="AT1064" i="20"/>
  <c r="AT1047" i="20"/>
  <c r="AT1024" i="20"/>
  <c r="AT1008" i="20"/>
  <c r="AT889" i="20"/>
  <c r="AT786" i="20"/>
  <c r="AT683" i="20"/>
  <c r="AT580" i="20"/>
  <c r="AT486" i="20"/>
  <c r="AT434" i="20"/>
  <c r="AT392" i="20"/>
  <c r="AT349" i="20"/>
  <c r="AT313" i="20"/>
  <c r="AT276" i="20"/>
  <c r="AT240" i="20"/>
  <c r="AT203" i="20"/>
  <c r="AT166" i="20"/>
  <c r="AT130" i="20"/>
  <c r="AT93" i="20"/>
  <c r="AT57" i="20"/>
  <c r="AT20" i="20"/>
  <c r="AT990" i="20"/>
  <c r="AT875" i="20"/>
  <c r="AT772" i="20"/>
  <c r="AT672" i="20"/>
  <c r="AT569" i="20"/>
  <c r="AT475" i="20"/>
  <c r="AT433" i="20"/>
  <c r="AT390" i="20"/>
  <c r="AT348" i="20"/>
  <c r="AT312" i="20"/>
  <c r="AT275" i="20"/>
  <c r="AT238" i="20"/>
  <c r="AT202" i="20"/>
  <c r="AT165" i="20"/>
  <c r="AT129" i="20"/>
  <c r="AT92" i="20"/>
  <c r="AT56" i="20"/>
  <c r="AT19" i="20"/>
  <c r="AT972" i="20"/>
  <c r="AT864" i="20"/>
  <c r="AT761" i="20"/>
  <c r="AT658" i="20"/>
  <c r="AT555" i="20"/>
  <c r="AT466" i="20"/>
  <c r="AT424" i="20"/>
  <c r="AT380" i="20"/>
  <c r="AT340" i="20"/>
  <c r="AT304" i="20"/>
  <c r="AT267" i="20"/>
  <c r="AT230" i="20"/>
  <c r="AT194" i="20"/>
  <c r="AT121" i="20"/>
  <c r="AT84" i="20"/>
  <c r="AT48" i="20"/>
  <c r="AT11" i="20"/>
  <c r="AT957" i="20"/>
  <c r="AT644" i="20"/>
  <c r="AT465" i="20"/>
  <c r="AT379" i="20"/>
  <c r="AT302" i="20"/>
  <c r="AT229" i="20"/>
  <c r="AT120" i="20"/>
  <c r="AT46" i="20"/>
  <c r="AT836" i="20"/>
  <c r="AT530" i="20"/>
  <c r="AT370" i="20"/>
  <c r="AT294" i="20"/>
  <c r="AT185" i="20"/>
  <c r="AT75" i="20"/>
  <c r="AT722" i="20"/>
  <c r="AT518" i="20"/>
  <c r="AT369" i="20"/>
  <c r="AT257" i="20"/>
  <c r="AT147" i="20"/>
  <c r="AT37" i="20"/>
  <c r="AT708" i="20"/>
  <c r="AT444" i="20"/>
  <c r="AT322" i="20"/>
  <c r="AT212" i="20"/>
  <c r="AT139" i="20"/>
  <c r="AT29" i="20"/>
  <c r="AT697" i="20"/>
  <c r="AT401" i="20"/>
  <c r="AT284" i="20"/>
  <c r="AT174" i="20"/>
  <c r="AT65" i="20"/>
  <c r="AT747" i="20"/>
  <c r="AT156" i="20"/>
  <c r="AT10" i="20"/>
  <c r="AT736" i="20"/>
  <c r="AT412" i="20"/>
  <c r="AT258" i="20"/>
  <c r="AT112" i="20"/>
  <c r="AT825" i="20"/>
  <c r="AT454" i="20"/>
  <c r="AT330" i="20"/>
  <c r="AT184" i="20"/>
  <c r="AT74" i="20"/>
  <c r="AT811" i="20"/>
  <c r="AT507" i="20"/>
  <c r="AT285" i="20"/>
  <c r="AT176" i="20"/>
  <c r="AT66" i="20"/>
  <c r="AT800" i="20"/>
  <c r="AT443" i="20"/>
  <c r="AT321" i="20"/>
  <c r="AT211" i="20"/>
  <c r="AT101" i="20"/>
  <c r="AT157" i="20"/>
  <c r="AT850" i="20"/>
  <c r="AT544" i="20"/>
  <c r="AT422" i="20"/>
  <c r="AT339" i="20"/>
  <c r="AT266" i="20"/>
  <c r="AT193" i="20"/>
  <c r="AT83" i="20"/>
  <c r="AT940" i="20"/>
  <c r="AT633" i="20"/>
  <c r="AT456" i="20"/>
  <c r="AT331" i="20"/>
  <c r="AT221" i="20"/>
  <c r="AT148" i="20"/>
  <c r="AT38" i="20"/>
  <c r="AT928" i="20"/>
  <c r="AT619" i="20"/>
  <c r="AT411" i="20"/>
  <c r="AT293" i="20"/>
  <c r="AT220" i="20"/>
  <c r="AT110" i="20"/>
  <c r="AT914" i="20"/>
  <c r="AT608" i="20"/>
  <c r="AT402" i="20"/>
  <c r="AT360" i="20"/>
  <c r="AT249" i="20"/>
  <c r="AT102" i="20"/>
  <c r="AT900" i="20"/>
  <c r="AT594" i="20"/>
  <c r="AT497" i="20"/>
  <c r="AT358" i="20"/>
  <c r="AT248" i="20"/>
  <c r="AT138" i="20"/>
  <c r="AT28" i="20"/>
  <c r="AT2" i="20"/>
  <c r="BE1" i="22"/>
  <c r="I34" i="22" a="1"/>
  <c r="C34" i="22" a="1"/>
  <c r="B34" i="22" a="1"/>
  <c r="H23" i="22" a="1"/>
  <c r="D23" i="22" a="1"/>
  <c r="C23" i="22" a="1"/>
  <c r="I3" i="22" a="1"/>
  <c r="C3" i="22" a="1"/>
  <c r="B3" i="22" a="1"/>
  <c r="AQ4" i="22"/>
  <c r="AR13" i="22"/>
  <c r="AR11" i="22"/>
  <c r="AR9" i="22"/>
  <c r="AR7" i="22"/>
  <c r="AR5" i="22"/>
  <c r="AR8" i="22"/>
  <c r="AQ5" i="22"/>
  <c r="AQ11" i="22"/>
  <c r="AQ8" i="22"/>
  <c r="AR10" i="22"/>
  <c r="AR4" i="22"/>
  <c r="AQ2" i="22"/>
  <c r="K32" i="22"/>
  <c r="AQ7" i="22"/>
  <c r="AR2" i="22"/>
  <c r="AQ10" i="22"/>
  <c r="AQ3" i="22"/>
  <c r="AR12" i="22"/>
  <c r="AQ9" i="22"/>
  <c r="AQ13" i="22"/>
  <c r="AR3" i="22"/>
  <c r="AR6" i="22"/>
  <c r="AQ12" i="22"/>
  <c r="AQ6" i="22"/>
  <c r="AU1" i="20"/>
  <c r="BD2" i="22"/>
  <c r="I41" i="22" l="1"/>
  <c r="I49" i="22"/>
  <c r="I57" i="22"/>
  <c r="I65" i="22"/>
  <c r="I73" i="22"/>
  <c r="I81" i="22"/>
  <c r="I89" i="22"/>
  <c r="I97" i="22"/>
  <c r="I34" i="22"/>
  <c r="I42" i="22"/>
  <c r="I50" i="22"/>
  <c r="I58" i="22"/>
  <c r="I66" i="22"/>
  <c r="I74" i="22"/>
  <c r="I82" i="22"/>
  <c r="I90" i="22"/>
  <c r="I98" i="22"/>
  <c r="I35" i="22"/>
  <c r="I43" i="22"/>
  <c r="I51" i="22"/>
  <c r="I59" i="22"/>
  <c r="I67" i="22"/>
  <c r="I75" i="22"/>
  <c r="I83" i="22"/>
  <c r="I91" i="22"/>
  <c r="I99" i="22"/>
  <c r="I36" i="22"/>
  <c r="I44" i="22"/>
  <c r="I52" i="22"/>
  <c r="I60" i="22"/>
  <c r="I68" i="22"/>
  <c r="I76" i="22"/>
  <c r="I84" i="22"/>
  <c r="I92" i="22"/>
  <c r="I37" i="22"/>
  <c r="I45" i="22"/>
  <c r="I53" i="22"/>
  <c r="I61" i="22"/>
  <c r="I69" i="22"/>
  <c r="I77" i="22"/>
  <c r="I85" i="22"/>
  <c r="I93" i="22"/>
  <c r="I38" i="22"/>
  <c r="I46" i="22"/>
  <c r="I54" i="22"/>
  <c r="I62" i="22"/>
  <c r="I70" i="22"/>
  <c r="I78" i="22"/>
  <c r="I86" i="22"/>
  <c r="I94" i="22"/>
  <c r="I39" i="22"/>
  <c r="I47" i="22"/>
  <c r="I55" i="22"/>
  <c r="I63" i="22"/>
  <c r="I71" i="22"/>
  <c r="I79" i="22"/>
  <c r="I87" i="22"/>
  <c r="I95" i="22"/>
  <c r="I40" i="22"/>
  <c r="I48" i="22"/>
  <c r="I56" i="22"/>
  <c r="I64" i="22"/>
  <c r="I72" i="22"/>
  <c r="I80" i="22"/>
  <c r="I88" i="22"/>
  <c r="I96" i="22"/>
  <c r="C41" i="22"/>
  <c r="C49" i="22"/>
  <c r="C57" i="22"/>
  <c r="C65" i="22"/>
  <c r="D65" i="22" s="1"/>
  <c r="C73" i="22"/>
  <c r="D73" i="22" s="1"/>
  <c r="C81" i="22"/>
  <c r="C89" i="22"/>
  <c r="D89" i="22" s="1"/>
  <c r="C97" i="22"/>
  <c r="D97" i="22" s="1"/>
  <c r="C34" i="22"/>
  <c r="C42" i="22"/>
  <c r="C50" i="22"/>
  <c r="C58" i="22"/>
  <c r="D58" i="22" s="1"/>
  <c r="C66" i="22"/>
  <c r="D66" i="22" s="1"/>
  <c r="C74" i="22"/>
  <c r="C82" i="22"/>
  <c r="D82" i="22" s="1"/>
  <c r="C90" i="22"/>
  <c r="D90" i="22" s="1"/>
  <c r="C98" i="22"/>
  <c r="C35" i="22"/>
  <c r="C43" i="22"/>
  <c r="C51" i="22"/>
  <c r="C59" i="22"/>
  <c r="D59" i="22" s="1"/>
  <c r="C67" i="22"/>
  <c r="C75" i="22"/>
  <c r="D75" i="22" s="1"/>
  <c r="C83" i="22"/>
  <c r="D83" i="22" s="1"/>
  <c r="C91" i="22"/>
  <c r="C99" i="22"/>
  <c r="D99" i="22" s="1"/>
  <c r="C36" i="22"/>
  <c r="C44" i="22"/>
  <c r="C52" i="22"/>
  <c r="D52" i="22" s="1"/>
  <c r="C60" i="22"/>
  <c r="D60" i="22" s="1"/>
  <c r="C68" i="22"/>
  <c r="D68" i="22" s="1"/>
  <c r="C76" i="22"/>
  <c r="C84" i="22"/>
  <c r="C92" i="22"/>
  <c r="C37" i="22"/>
  <c r="C45" i="22"/>
  <c r="C53" i="22"/>
  <c r="D53" i="22" s="1"/>
  <c r="C61" i="22"/>
  <c r="D61" i="22" s="1"/>
  <c r="C69" i="22"/>
  <c r="D69" i="22" s="1"/>
  <c r="C77" i="22"/>
  <c r="D77" i="22" s="1"/>
  <c r="C85" i="22"/>
  <c r="C93" i="22"/>
  <c r="C38" i="22"/>
  <c r="C46" i="22"/>
  <c r="C54" i="22"/>
  <c r="D54" i="22" s="1"/>
  <c r="C62" i="22"/>
  <c r="D62" i="22" s="1"/>
  <c r="C70" i="22"/>
  <c r="D70" i="22" s="1"/>
  <c r="C78" i="22"/>
  <c r="C86" i="22"/>
  <c r="C94" i="22"/>
  <c r="C39" i="22"/>
  <c r="C47" i="22"/>
  <c r="C55" i="22"/>
  <c r="D55" i="22" s="1"/>
  <c r="C63" i="22"/>
  <c r="C71" i="22"/>
  <c r="D71" i="22" s="1"/>
  <c r="C79" i="22"/>
  <c r="D79" i="22" s="1"/>
  <c r="C87" i="22"/>
  <c r="C95" i="22"/>
  <c r="C40" i="22"/>
  <c r="C48" i="22"/>
  <c r="C56" i="22"/>
  <c r="D56" i="22" s="1"/>
  <c r="C64" i="22"/>
  <c r="D64" i="22" s="1"/>
  <c r="C72" i="22"/>
  <c r="C80" i="22"/>
  <c r="D80" i="22" s="1"/>
  <c r="C88" i="22"/>
  <c r="C96" i="22"/>
  <c r="B41" i="22"/>
  <c r="B49" i="22"/>
  <c r="B57" i="22"/>
  <c r="B65" i="22"/>
  <c r="B73" i="22"/>
  <c r="B81" i="22"/>
  <c r="B89" i="22"/>
  <c r="B97" i="22"/>
  <c r="B34" i="22"/>
  <c r="B42" i="22"/>
  <c r="B50" i="22"/>
  <c r="B58" i="22"/>
  <c r="B66" i="22"/>
  <c r="B74" i="22"/>
  <c r="B82" i="22"/>
  <c r="B90" i="22"/>
  <c r="B98" i="22"/>
  <c r="B35" i="22"/>
  <c r="B43" i="22"/>
  <c r="B51" i="22"/>
  <c r="B59" i="22"/>
  <c r="B67" i="22"/>
  <c r="B75" i="22"/>
  <c r="B83" i="22"/>
  <c r="B91" i="22"/>
  <c r="B99" i="22"/>
  <c r="B36" i="22"/>
  <c r="B44" i="22"/>
  <c r="B52" i="22"/>
  <c r="B60" i="22"/>
  <c r="B68" i="22"/>
  <c r="B76" i="22"/>
  <c r="B84" i="22"/>
  <c r="B92" i="22"/>
  <c r="B37" i="22"/>
  <c r="B45" i="22"/>
  <c r="B53" i="22"/>
  <c r="B61" i="22"/>
  <c r="B69" i="22"/>
  <c r="B77" i="22"/>
  <c r="B85" i="22"/>
  <c r="B93" i="22"/>
  <c r="B38" i="22"/>
  <c r="B46" i="22"/>
  <c r="B54" i="22"/>
  <c r="B62" i="22"/>
  <c r="B70" i="22"/>
  <c r="B78" i="22"/>
  <c r="B86" i="22"/>
  <c r="B94" i="22"/>
  <c r="B39" i="22"/>
  <c r="B47" i="22"/>
  <c r="B55" i="22"/>
  <c r="B63" i="22"/>
  <c r="B71" i="22"/>
  <c r="B79" i="22"/>
  <c r="B87" i="22"/>
  <c r="B95" i="22"/>
  <c r="B40" i="22"/>
  <c r="B48" i="22"/>
  <c r="B56" i="22"/>
  <c r="B64" i="22"/>
  <c r="B72" i="22"/>
  <c r="B80" i="22"/>
  <c r="B88" i="22"/>
  <c r="B96" i="22"/>
  <c r="H30" i="22"/>
  <c r="H23" i="22"/>
  <c r="H24" i="22"/>
  <c r="H25" i="22"/>
  <c r="H26" i="22"/>
  <c r="H27" i="22"/>
  <c r="H28" i="22"/>
  <c r="H29" i="22"/>
  <c r="D30" i="22"/>
  <c r="D23" i="22"/>
  <c r="D24" i="22"/>
  <c r="D25" i="22"/>
  <c r="E25" i="22" s="1"/>
  <c r="D26" i="22"/>
  <c r="E26" i="22" s="1"/>
  <c r="D27" i="22"/>
  <c r="E27" i="22" s="1"/>
  <c r="D28" i="22"/>
  <c r="D29" i="22"/>
  <c r="E29" i="22" s="1"/>
  <c r="C30" i="22"/>
  <c r="J30" i="22" s="1"/>
  <c r="C23" i="22"/>
  <c r="J23" i="22" s="1"/>
  <c r="C24" i="22"/>
  <c r="J24" i="22" s="1"/>
  <c r="C25" i="22"/>
  <c r="J25" i="22" s="1"/>
  <c r="C26" i="22"/>
  <c r="J26" i="22" s="1"/>
  <c r="C27" i="22"/>
  <c r="J27" i="22" s="1"/>
  <c r="C28" i="22"/>
  <c r="J28" i="22" s="1"/>
  <c r="C29" i="22"/>
  <c r="J29" i="22" s="1"/>
  <c r="I10" i="22"/>
  <c r="I18" i="22"/>
  <c r="I3" i="22"/>
  <c r="I11" i="22"/>
  <c r="I19" i="22"/>
  <c r="I4" i="22"/>
  <c r="I12" i="22"/>
  <c r="I20" i="22"/>
  <c r="I5" i="22"/>
  <c r="I13" i="22"/>
  <c r="I6" i="22"/>
  <c r="I14" i="22"/>
  <c r="I7" i="22"/>
  <c r="I15" i="22"/>
  <c r="I8" i="22"/>
  <c r="I16" i="22"/>
  <c r="I9" i="22"/>
  <c r="I17" i="22"/>
  <c r="C10" i="22"/>
  <c r="C18" i="22"/>
  <c r="C3" i="22"/>
  <c r="C11" i="22"/>
  <c r="C19" i="22"/>
  <c r="C4" i="22"/>
  <c r="C12" i="22"/>
  <c r="C20" i="22"/>
  <c r="D20" i="22" s="1"/>
  <c r="C5" i="22"/>
  <c r="C13" i="22"/>
  <c r="C6" i="22"/>
  <c r="C14" i="22"/>
  <c r="C7" i="22"/>
  <c r="C15" i="22"/>
  <c r="C8" i="22"/>
  <c r="C16" i="22"/>
  <c r="C9" i="22"/>
  <c r="C17" i="22"/>
  <c r="B10" i="22"/>
  <c r="B18" i="22"/>
  <c r="B3" i="22"/>
  <c r="B11" i="22"/>
  <c r="B19" i="22"/>
  <c r="B4" i="22"/>
  <c r="B12" i="22"/>
  <c r="B20" i="22"/>
  <c r="B5" i="22"/>
  <c r="B13" i="22"/>
  <c r="B6" i="22"/>
  <c r="B14" i="22"/>
  <c r="B7" i="22"/>
  <c r="B15" i="22"/>
  <c r="B8" i="22"/>
  <c r="B16" i="22"/>
  <c r="B9" i="22"/>
  <c r="B17" i="22"/>
  <c r="AS6" i="22"/>
  <c r="AS12" i="22"/>
  <c r="E24" i="22"/>
  <c r="E30" i="22"/>
  <c r="E28" i="22"/>
  <c r="E23" i="22"/>
  <c r="AS13" i="22"/>
  <c r="AS9" i="22"/>
  <c r="AS3" i="22"/>
  <c r="AS10" i="22"/>
  <c r="AS7" i="22"/>
  <c r="D94" i="22"/>
  <c r="D86" i="22"/>
  <c r="D78" i="22"/>
  <c r="D46" i="22"/>
  <c r="D38" i="22"/>
  <c r="D37" i="22"/>
  <c r="D93" i="22"/>
  <c r="D85" i="22"/>
  <c r="D45" i="22"/>
  <c r="D92" i="22"/>
  <c r="D84" i="22"/>
  <c r="D76" i="22"/>
  <c r="D44" i="22"/>
  <c r="D36" i="22"/>
  <c r="D95" i="22"/>
  <c r="D81" i="22"/>
  <c r="D67" i="22"/>
  <c r="D42" i="22"/>
  <c r="D39" i="22"/>
  <c r="D49" i="22"/>
  <c r="D91" i="22"/>
  <c r="D41" i="22"/>
  <c r="D88" i="22"/>
  <c r="D63" i="22"/>
  <c r="D35" i="22"/>
  <c r="D72" i="22"/>
  <c r="D51" i="22"/>
  <c r="D40" i="22"/>
  <c r="D50" i="22"/>
  <c r="D74" i="22"/>
  <c r="D98" i="22"/>
  <c r="D87" i="22"/>
  <c r="D48" i="22"/>
  <c r="D34" i="22"/>
  <c r="D47" i="22"/>
  <c r="D43" i="22"/>
  <c r="D57" i="22"/>
  <c r="D96" i="22"/>
  <c r="AS2" i="22"/>
  <c r="AS8" i="22"/>
  <c r="AS11" i="22"/>
  <c r="AS5" i="22"/>
  <c r="AS4" i="22"/>
  <c r="F28" i="22"/>
  <c r="K90" i="22"/>
  <c r="K97" i="22"/>
  <c r="K96" i="22"/>
  <c r="K91" i="22"/>
  <c r="K46" i="22"/>
  <c r="K95" i="22"/>
  <c r="K36" i="22"/>
  <c r="K83" i="22"/>
  <c r="K39" i="22"/>
  <c r="K25" i="22"/>
  <c r="F23" i="22"/>
  <c r="K82" i="22"/>
  <c r="K89" i="22"/>
  <c r="K88" i="22"/>
  <c r="K77" i="22"/>
  <c r="K35" i="22"/>
  <c r="K84" i="22"/>
  <c r="K99" i="22"/>
  <c r="K43" i="22"/>
  <c r="K28" i="22"/>
  <c r="F27" i="22"/>
  <c r="K74" i="22"/>
  <c r="K81" i="22"/>
  <c r="K80" i="22"/>
  <c r="K63" i="22"/>
  <c r="K45" i="22"/>
  <c r="K59" i="22"/>
  <c r="K70" i="22"/>
  <c r="K93" i="22"/>
  <c r="K24" i="22"/>
  <c r="F26" i="22"/>
  <c r="K66" i="22"/>
  <c r="K73" i="22"/>
  <c r="K72" i="22"/>
  <c r="K52" i="22"/>
  <c r="K87" i="22"/>
  <c r="K68" i="22"/>
  <c r="K94" i="22"/>
  <c r="K54" i="22"/>
  <c r="F25" i="22"/>
  <c r="K58" i="22"/>
  <c r="K65" i="22"/>
  <c r="K64" i="22"/>
  <c r="K38" i="22"/>
  <c r="K86" i="22"/>
  <c r="K69" i="22"/>
  <c r="K78" i="22"/>
  <c r="K30" i="22"/>
  <c r="F24" i="22"/>
  <c r="K50" i="22"/>
  <c r="K57" i="22"/>
  <c r="K85" i="22"/>
  <c r="K62" i="22"/>
  <c r="K75" i="22"/>
  <c r="K53" i="22"/>
  <c r="F30" i="22"/>
  <c r="K42" i="22"/>
  <c r="K49" i="22"/>
  <c r="K48" i="22"/>
  <c r="K71" i="22"/>
  <c r="K51" i="22"/>
  <c r="K61" i="22"/>
  <c r="K44" i="22"/>
  <c r="K27" i="22"/>
  <c r="F29" i="22"/>
  <c r="K98" i="22"/>
  <c r="K34" i="22"/>
  <c r="K41" i="22"/>
  <c r="K40" i="22"/>
  <c r="K60" i="22"/>
  <c r="K37" i="22"/>
  <c r="K47" i="22"/>
  <c r="K67" i="22"/>
  <c r="K26" i="22"/>
  <c r="K76" i="22"/>
  <c r="K56" i="22"/>
  <c r="K55" i="22"/>
  <c r="K29" i="22"/>
  <c r="K92" i="22"/>
  <c r="K79" i="22"/>
  <c r="P73" i="22" l="1"/>
  <c r="L79" i="22"/>
  <c r="Q73" i="22" s="1"/>
  <c r="P86" i="22"/>
  <c r="L92" i="22"/>
  <c r="Q86" i="22" s="1"/>
  <c r="P26" i="22"/>
  <c r="L29" i="22"/>
  <c r="Q26" i="22" s="1"/>
  <c r="L55" i="22"/>
  <c r="Q49" i="22" s="1"/>
  <c r="P49" i="22"/>
  <c r="L56" i="22"/>
  <c r="Q50" i="22" s="1"/>
  <c r="P50" i="22"/>
  <c r="L76" i="22"/>
  <c r="Q70" i="22" s="1"/>
  <c r="P70" i="22"/>
  <c r="P23" i="22"/>
  <c r="L26" i="22"/>
  <c r="Q23" i="22" s="1"/>
  <c r="L67" i="22"/>
  <c r="Q61" i="22" s="1"/>
  <c r="P61" i="22"/>
  <c r="L47" i="22"/>
  <c r="Q41" i="22" s="1"/>
  <c r="P41" i="22"/>
  <c r="P31" i="22"/>
  <c r="L37" i="22"/>
  <c r="Q31" i="22" s="1"/>
  <c r="L60" i="22"/>
  <c r="Q54" i="22" s="1"/>
  <c r="P54" i="22"/>
  <c r="L40" i="22"/>
  <c r="Q34" i="22" s="1"/>
  <c r="P34" i="22"/>
  <c r="L41" i="22"/>
  <c r="Q35" i="22" s="1"/>
  <c r="P35" i="22"/>
  <c r="P28" i="22"/>
  <c r="L34" i="22"/>
  <c r="Q28" i="22" s="1"/>
  <c r="P92" i="22"/>
  <c r="L98" i="22"/>
  <c r="Q92" i="22" s="1"/>
  <c r="L27" i="22"/>
  <c r="Q24" i="22" s="1"/>
  <c r="P24" i="22"/>
  <c r="L44" i="22"/>
  <c r="Q38" i="22" s="1"/>
  <c r="P38" i="22"/>
  <c r="P55" i="22"/>
  <c r="L61" i="22"/>
  <c r="Q55" i="22" s="1"/>
  <c r="L51" i="22"/>
  <c r="Q45" i="22" s="1"/>
  <c r="P45" i="22"/>
  <c r="L71" i="22"/>
  <c r="Q65" i="22" s="1"/>
  <c r="P65" i="22"/>
  <c r="L48" i="22"/>
  <c r="Q42" i="22" s="1"/>
  <c r="P42" i="22"/>
  <c r="L49" i="22"/>
  <c r="Q43" i="22" s="1"/>
  <c r="P43" i="22"/>
  <c r="L42" i="22"/>
  <c r="Q36" i="22" s="1"/>
  <c r="P36" i="22"/>
  <c r="P47" i="22"/>
  <c r="L53" i="22"/>
  <c r="Q47" i="22" s="1"/>
  <c r="L75" i="22"/>
  <c r="Q69" i="22" s="1"/>
  <c r="P69" i="22"/>
  <c r="P56" i="22"/>
  <c r="L62" i="22"/>
  <c r="Q56" i="22" s="1"/>
  <c r="P79" i="22"/>
  <c r="L85" i="22"/>
  <c r="Q79" i="22" s="1"/>
  <c r="L57" i="22"/>
  <c r="Q51" i="22" s="1"/>
  <c r="P51" i="22"/>
  <c r="L50" i="22"/>
  <c r="Q44" i="22" s="1"/>
  <c r="P44" i="22"/>
  <c r="L30" i="22"/>
  <c r="Q27" i="22" s="1"/>
  <c r="P27" i="22"/>
  <c r="P72" i="22"/>
  <c r="L78" i="22"/>
  <c r="Q72" i="22" s="1"/>
  <c r="P63" i="22"/>
  <c r="L69" i="22"/>
  <c r="Q63" i="22" s="1"/>
  <c r="P80" i="22"/>
  <c r="L86" i="22"/>
  <c r="Q80" i="22" s="1"/>
  <c r="P32" i="22"/>
  <c r="L38" i="22"/>
  <c r="Q32" i="22" s="1"/>
  <c r="L64" i="22"/>
  <c r="Q58" i="22" s="1"/>
  <c r="P58" i="22"/>
  <c r="L65" i="22"/>
  <c r="Q59" i="22" s="1"/>
  <c r="P59" i="22"/>
  <c r="L58" i="22"/>
  <c r="Q52" i="22" s="1"/>
  <c r="P52" i="22"/>
  <c r="P48" i="22"/>
  <c r="L54" i="22"/>
  <c r="Q48" i="22" s="1"/>
  <c r="P88" i="22"/>
  <c r="L94" i="22"/>
  <c r="Q88" i="22" s="1"/>
  <c r="L68" i="22"/>
  <c r="Q62" i="22" s="1"/>
  <c r="P62" i="22"/>
  <c r="P81" i="22"/>
  <c r="L87" i="22"/>
  <c r="Q81" i="22" s="1"/>
  <c r="L52" i="22"/>
  <c r="Q46" i="22" s="1"/>
  <c r="P46" i="22"/>
  <c r="L72" i="22"/>
  <c r="Q66" i="22" s="1"/>
  <c r="P66" i="22"/>
  <c r="L73" i="22"/>
  <c r="Q67" i="22" s="1"/>
  <c r="P67" i="22"/>
  <c r="L66" i="22"/>
  <c r="Q60" i="22" s="1"/>
  <c r="P60" i="22"/>
  <c r="L24" i="22"/>
  <c r="Q21" i="22" s="1"/>
  <c r="P21" i="22"/>
  <c r="P87" i="22"/>
  <c r="L93" i="22"/>
  <c r="Q87" i="22" s="1"/>
  <c r="P64" i="22"/>
  <c r="L70" i="22"/>
  <c r="Q64" i="22" s="1"/>
  <c r="L59" i="22"/>
  <c r="Q53" i="22" s="1"/>
  <c r="P53" i="22"/>
  <c r="L45" i="22"/>
  <c r="Q39" i="22" s="1"/>
  <c r="P39" i="22"/>
  <c r="L63" i="22"/>
  <c r="Q57" i="22" s="1"/>
  <c r="P57" i="22"/>
  <c r="P74" i="22"/>
  <c r="L80" i="22"/>
  <c r="Q74" i="22" s="1"/>
  <c r="L81" i="22"/>
  <c r="Q75" i="22" s="1"/>
  <c r="P75" i="22"/>
  <c r="L74" i="22"/>
  <c r="Q68" i="22" s="1"/>
  <c r="P68" i="22"/>
  <c r="P25" i="22"/>
  <c r="L28" i="22"/>
  <c r="Q25" i="22" s="1"/>
  <c r="L43" i="22"/>
  <c r="Q37" i="22" s="1"/>
  <c r="P37" i="22"/>
  <c r="P93" i="22"/>
  <c r="L99" i="22"/>
  <c r="Q93" i="22" s="1"/>
  <c r="P78" i="22"/>
  <c r="L84" i="22"/>
  <c r="Q78" i="22" s="1"/>
  <c r="L35" i="22"/>
  <c r="Q29" i="22" s="1"/>
  <c r="P29" i="22"/>
  <c r="P71" i="22"/>
  <c r="L77" i="22"/>
  <c r="Q71" i="22" s="1"/>
  <c r="P82" i="22"/>
  <c r="L88" i="22"/>
  <c r="Q82" i="22" s="1"/>
  <c r="P83" i="22"/>
  <c r="L89" i="22"/>
  <c r="Q83" i="22" s="1"/>
  <c r="P76" i="22"/>
  <c r="L82" i="22"/>
  <c r="Q76" i="22" s="1"/>
  <c r="P22" i="22"/>
  <c r="L25" i="22"/>
  <c r="Q22" i="22" s="1"/>
  <c r="L39" i="22"/>
  <c r="Q33" i="22" s="1"/>
  <c r="P33" i="22"/>
  <c r="L83" i="22"/>
  <c r="Q77" i="22" s="1"/>
  <c r="P77" i="22"/>
  <c r="L36" i="22"/>
  <c r="Q30" i="22" s="1"/>
  <c r="P30" i="22"/>
  <c r="P89" i="22"/>
  <c r="L95" i="22"/>
  <c r="Q89" i="22" s="1"/>
  <c r="P40" i="22"/>
  <c r="L46" i="22"/>
  <c r="Q40" i="22" s="1"/>
  <c r="P85" i="22"/>
  <c r="L91" i="22"/>
  <c r="Q85" i="22" s="1"/>
  <c r="P90" i="22"/>
  <c r="L96" i="22"/>
  <c r="Q90" i="22" s="1"/>
  <c r="P91" i="22"/>
  <c r="L97" i="22"/>
  <c r="Q91" i="22" s="1"/>
  <c r="P84" i="22"/>
  <c r="L90" i="22"/>
  <c r="Q84" i="22" s="1"/>
  <c r="O13" i="22"/>
  <c r="D13" i="22"/>
  <c r="O7" i="22"/>
  <c r="D7" i="22"/>
  <c r="O26" i="22"/>
  <c r="E20" i="22"/>
  <c r="D15" i="22"/>
  <c r="O15" i="22"/>
  <c r="O27" i="22"/>
  <c r="O5" i="22"/>
  <c r="D5" i="22"/>
  <c r="O11" i="22"/>
  <c r="D11" i="22"/>
  <c r="O8" i="22"/>
  <c r="D8" i="22"/>
  <c r="O21" i="22"/>
  <c r="O18" i="22"/>
  <c r="D18" i="22"/>
  <c r="O12" i="22"/>
  <c r="D12" i="22"/>
  <c r="D16" i="22"/>
  <c r="O16" i="22"/>
  <c r="O22" i="22"/>
  <c r="D19" i="22"/>
  <c r="O19" i="22"/>
  <c r="O3" i="22"/>
  <c r="D3" i="22"/>
  <c r="O23" i="22"/>
  <c r="D4" i="22"/>
  <c r="O4" i="22"/>
  <c r="O17" i="22"/>
  <c r="D17" i="22"/>
  <c r="O24" i="22"/>
  <c r="D9" i="22"/>
  <c r="O9" i="22"/>
  <c r="O6" i="22"/>
  <c r="D6" i="22"/>
  <c r="O20" i="22"/>
  <c r="O10" i="22"/>
  <c r="D10" i="22"/>
  <c r="O14" i="22"/>
  <c r="D14" i="22"/>
  <c r="O25" i="22"/>
  <c r="K20" i="22"/>
  <c r="L20" i="22" l="1"/>
  <c r="E14" i="22"/>
  <c r="E10" i="22"/>
  <c r="E6" i="22"/>
  <c r="E9" i="22"/>
  <c r="E17" i="22"/>
  <c r="E4" i="22"/>
  <c r="E3" i="22"/>
  <c r="E19" i="22"/>
  <c r="E16" i="22"/>
  <c r="E12" i="22"/>
  <c r="E18" i="22"/>
  <c r="E8" i="22"/>
  <c r="E11" i="22"/>
  <c r="E5" i="22"/>
  <c r="E15" i="22"/>
  <c r="E7" i="22"/>
  <c r="E13" i="22"/>
  <c r="K4" i="22"/>
  <c r="K5" i="22"/>
  <c r="K14" i="22"/>
  <c r="K6" i="22"/>
  <c r="K13" i="22"/>
  <c r="K9" i="22"/>
  <c r="K16" i="22"/>
  <c r="K8" i="22"/>
  <c r="K15" i="22"/>
  <c r="K10" i="22"/>
  <c r="K12" i="22"/>
  <c r="K11" i="22"/>
  <c r="K17" i="22"/>
  <c r="K7" i="22"/>
  <c r="K19" i="22"/>
  <c r="K3" i="22"/>
  <c r="K18" i="22"/>
  <c r="L13" i="22" l="1"/>
  <c r="Q13" i="22" s="1"/>
  <c r="P13" i="22"/>
  <c r="P7" i="22"/>
  <c r="L7" i="22"/>
  <c r="Q7" i="22" s="1"/>
  <c r="L15" i="22"/>
  <c r="Q15" i="22" s="1"/>
  <c r="P15" i="22"/>
  <c r="L5" i="22"/>
  <c r="Q5" i="22" s="1"/>
  <c r="P5" i="22"/>
  <c r="L11" i="22"/>
  <c r="Q11" i="22" s="1"/>
  <c r="P11" i="22"/>
  <c r="P8" i="22"/>
  <c r="L8" i="22"/>
  <c r="Q8" i="22" s="1"/>
  <c r="L18" i="22"/>
  <c r="Q18" i="22" s="1"/>
  <c r="P18" i="22"/>
  <c r="P12" i="22"/>
  <c r="L12" i="22"/>
  <c r="Q12" i="22" s="1"/>
  <c r="P16" i="22"/>
  <c r="L16" i="22"/>
  <c r="Q16" i="22" s="1"/>
  <c r="P19" i="22"/>
  <c r="L19" i="22"/>
  <c r="Q19" i="22" s="1"/>
  <c r="P3" i="22"/>
  <c r="L3" i="22"/>
  <c r="Q3" i="22" s="1"/>
  <c r="P4" i="22"/>
  <c r="L4" i="22"/>
  <c r="Q4" i="22" s="1"/>
  <c r="L17" i="22"/>
  <c r="Q17" i="22" s="1"/>
  <c r="P17" i="22"/>
  <c r="P9" i="22"/>
  <c r="L9" i="22"/>
  <c r="Q9" i="22" s="1"/>
  <c r="P6" i="22"/>
  <c r="L6" i="22"/>
  <c r="Q6" i="22" s="1"/>
  <c r="P10" i="22"/>
  <c r="L10" i="22"/>
  <c r="Q10" i="22" s="1"/>
  <c r="P14" i="22"/>
  <c r="L14" i="22"/>
  <c r="Q14" i="22" s="1"/>
  <c r="N95" i="20"/>
  <c r="N96" i="20"/>
  <c r="N85" i="20"/>
  <c r="N86" i="20"/>
  <c r="N87" i="20"/>
  <c r="N88" i="20"/>
  <c r="N89" i="20"/>
  <c r="N90" i="20"/>
  <c r="N91" i="20"/>
  <c r="N92" i="20"/>
  <c r="N93" i="20"/>
  <c r="N94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K22" i="20"/>
  <c r="I24" i="20" a="1"/>
  <c r="C24" i="20" a="1"/>
  <c r="I3" i="20" a="1"/>
  <c r="C3" i="20" a="1"/>
  <c r="H23" i="19" a="1"/>
  <c r="B3" i="11" a="1"/>
  <c r="I31" i="20" l="1"/>
  <c r="I39" i="20"/>
  <c r="I47" i="20"/>
  <c r="I55" i="20"/>
  <c r="I63" i="20"/>
  <c r="I71" i="20"/>
  <c r="I79" i="20"/>
  <c r="I87" i="20"/>
  <c r="I95" i="20"/>
  <c r="I24" i="20"/>
  <c r="I32" i="20"/>
  <c r="I40" i="20"/>
  <c r="I48" i="20"/>
  <c r="I56" i="20"/>
  <c r="I64" i="20"/>
  <c r="I72" i="20"/>
  <c r="I80" i="20"/>
  <c r="I88" i="20"/>
  <c r="I96" i="20"/>
  <c r="I25" i="20"/>
  <c r="I33" i="20"/>
  <c r="I41" i="20"/>
  <c r="I49" i="20"/>
  <c r="I57" i="20"/>
  <c r="I65" i="20"/>
  <c r="I73" i="20"/>
  <c r="I81" i="20"/>
  <c r="I89" i="20"/>
  <c r="I97" i="20"/>
  <c r="I26" i="20"/>
  <c r="I34" i="20"/>
  <c r="I42" i="20"/>
  <c r="I50" i="20"/>
  <c r="I58" i="20"/>
  <c r="I66" i="20"/>
  <c r="I74" i="20"/>
  <c r="I82" i="20"/>
  <c r="I90" i="20"/>
  <c r="I98" i="20"/>
  <c r="I27" i="20"/>
  <c r="I35" i="20"/>
  <c r="I43" i="20"/>
  <c r="I51" i="20"/>
  <c r="I59" i="20"/>
  <c r="I67" i="20"/>
  <c r="I75" i="20"/>
  <c r="I83" i="20"/>
  <c r="I91" i="20"/>
  <c r="I99" i="20"/>
  <c r="I28" i="20"/>
  <c r="I36" i="20"/>
  <c r="I44" i="20"/>
  <c r="I52" i="20"/>
  <c r="I60" i="20"/>
  <c r="I68" i="20"/>
  <c r="I76" i="20"/>
  <c r="I84" i="20"/>
  <c r="I92" i="20"/>
  <c r="I100" i="20"/>
  <c r="I29" i="20"/>
  <c r="I37" i="20"/>
  <c r="I45" i="20"/>
  <c r="I53" i="20"/>
  <c r="I61" i="20"/>
  <c r="I69" i="20"/>
  <c r="I77" i="20"/>
  <c r="I85" i="20"/>
  <c r="I93" i="20"/>
  <c r="I30" i="20"/>
  <c r="I38" i="20"/>
  <c r="I46" i="20"/>
  <c r="I54" i="20"/>
  <c r="I62" i="20"/>
  <c r="I70" i="20"/>
  <c r="I78" i="20"/>
  <c r="I86" i="20"/>
  <c r="I94" i="20"/>
  <c r="C24" i="20"/>
  <c r="D24" i="20" s="1"/>
  <c r="C32" i="20"/>
  <c r="D32" i="20" s="1"/>
  <c r="C40" i="20"/>
  <c r="D40" i="20" s="1"/>
  <c r="C48" i="20"/>
  <c r="C56" i="20"/>
  <c r="D56" i="20" s="1"/>
  <c r="C64" i="20"/>
  <c r="D64" i="20" s="1"/>
  <c r="C72" i="20"/>
  <c r="D72" i="20" s="1"/>
  <c r="C80" i="20"/>
  <c r="D80" i="20" s="1"/>
  <c r="C88" i="20"/>
  <c r="D88" i="20" s="1"/>
  <c r="C96" i="20"/>
  <c r="D96" i="20" s="1"/>
  <c r="C42" i="20"/>
  <c r="D42" i="20" s="1"/>
  <c r="C58" i="20"/>
  <c r="D58" i="20" s="1"/>
  <c r="C74" i="20"/>
  <c r="D74" i="20" s="1"/>
  <c r="C82" i="20"/>
  <c r="D82" i="20" s="1"/>
  <c r="C90" i="20"/>
  <c r="D90" i="20" s="1"/>
  <c r="C98" i="20"/>
  <c r="D98" i="20" s="1"/>
  <c r="C83" i="20"/>
  <c r="D83" i="20" s="1"/>
  <c r="C99" i="20"/>
  <c r="D99" i="20" s="1"/>
  <c r="C76" i="20"/>
  <c r="D76" i="20" s="1"/>
  <c r="C79" i="20"/>
  <c r="D79" i="20" s="1"/>
  <c r="C25" i="20"/>
  <c r="D25" i="20" s="1"/>
  <c r="C33" i="20"/>
  <c r="D33" i="20" s="1"/>
  <c r="C41" i="20"/>
  <c r="D41" i="20" s="1"/>
  <c r="C49" i="20"/>
  <c r="D49" i="20" s="1"/>
  <c r="C57" i="20"/>
  <c r="D57" i="20" s="1"/>
  <c r="C65" i="20"/>
  <c r="D65" i="20" s="1"/>
  <c r="C73" i="20"/>
  <c r="D73" i="20" s="1"/>
  <c r="C81" i="20"/>
  <c r="C89" i="20"/>
  <c r="D89" i="20" s="1"/>
  <c r="C97" i="20"/>
  <c r="D97" i="20" s="1"/>
  <c r="C34" i="20"/>
  <c r="D34" i="20" s="1"/>
  <c r="C66" i="20"/>
  <c r="D66" i="20" s="1"/>
  <c r="C75" i="20"/>
  <c r="D75" i="20" s="1"/>
  <c r="C91" i="20"/>
  <c r="D91" i="20" s="1"/>
  <c r="C92" i="20"/>
  <c r="D92" i="20" s="1"/>
  <c r="C63" i="20"/>
  <c r="D63" i="20" s="1"/>
  <c r="C26" i="20"/>
  <c r="D26" i="20" s="1"/>
  <c r="C50" i="20"/>
  <c r="D50" i="20" s="1"/>
  <c r="C27" i="20"/>
  <c r="D27" i="20" s="1"/>
  <c r="C35" i="20"/>
  <c r="D35" i="20" s="1"/>
  <c r="C43" i="20"/>
  <c r="D43" i="20" s="1"/>
  <c r="C51" i="20"/>
  <c r="D51" i="20" s="1"/>
  <c r="C59" i="20"/>
  <c r="D59" i="20" s="1"/>
  <c r="C67" i="20"/>
  <c r="D67" i="20" s="1"/>
  <c r="C28" i="20"/>
  <c r="D28" i="20" s="1"/>
  <c r="C36" i="20"/>
  <c r="D36" i="20" s="1"/>
  <c r="C44" i="20"/>
  <c r="C52" i="20"/>
  <c r="D52" i="20" s="1"/>
  <c r="C60" i="20"/>
  <c r="C68" i="20"/>
  <c r="D68" i="20" s="1"/>
  <c r="C84" i="20"/>
  <c r="D84" i="20" s="1"/>
  <c r="C100" i="20"/>
  <c r="D100" i="20" s="1"/>
  <c r="C29" i="20"/>
  <c r="D29" i="20" s="1"/>
  <c r="C37" i="20"/>
  <c r="D37" i="20" s="1"/>
  <c r="C45" i="20"/>
  <c r="D45" i="20" s="1"/>
  <c r="C53" i="20"/>
  <c r="D53" i="20" s="1"/>
  <c r="C61" i="20"/>
  <c r="D61" i="20" s="1"/>
  <c r="C69" i="20"/>
  <c r="D69" i="20" s="1"/>
  <c r="C77" i="20"/>
  <c r="D77" i="20" s="1"/>
  <c r="C85" i="20"/>
  <c r="D85" i="20" s="1"/>
  <c r="C93" i="20"/>
  <c r="D93" i="20" s="1"/>
  <c r="C30" i="20"/>
  <c r="D30" i="20" s="1"/>
  <c r="C38" i="20"/>
  <c r="D38" i="20" s="1"/>
  <c r="C46" i="20"/>
  <c r="D46" i="20" s="1"/>
  <c r="C54" i="20"/>
  <c r="D54" i="20" s="1"/>
  <c r="C62" i="20"/>
  <c r="D62" i="20" s="1"/>
  <c r="C70" i="20"/>
  <c r="D70" i="20" s="1"/>
  <c r="C78" i="20"/>
  <c r="D78" i="20" s="1"/>
  <c r="C86" i="20"/>
  <c r="D86" i="20" s="1"/>
  <c r="C94" i="20"/>
  <c r="D94" i="20" s="1"/>
  <c r="C31" i="20"/>
  <c r="D31" i="20" s="1"/>
  <c r="C39" i="20"/>
  <c r="D39" i="20" s="1"/>
  <c r="C47" i="20"/>
  <c r="D47" i="20" s="1"/>
  <c r="C55" i="20"/>
  <c r="D55" i="20" s="1"/>
  <c r="C71" i="20"/>
  <c r="D71" i="20" s="1"/>
  <c r="C87" i="20"/>
  <c r="D87" i="20" s="1"/>
  <c r="C95" i="20"/>
  <c r="D95" i="20" s="1"/>
  <c r="I10" i="20"/>
  <c r="I18" i="20"/>
  <c r="I3" i="20"/>
  <c r="I11" i="20"/>
  <c r="I19" i="20"/>
  <c r="I4" i="20"/>
  <c r="I12" i="20"/>
  <c r="I20" i="20"/>
  <c r="I5" i="20"/>
  <c r="I13" i="20"/>
  <c r="I6" i="20"/>
  <c r="I14" i="20"/>
  <c r="I7" i="20"/>
  <c r="I15" i="20"/>
  <c r="I8" i="20"/>
  <c r="I16" i="20"/>
  <c r="I9" i="20"/>
  <c r="I17" i="20"/>
  <c r="C10" i="20"/>
  <c r="C18" i="20"/>
  <c r="C3" i="20"/>
  <c r="C11" i="20"/>
  <c r="C19" i="20"/>
  <c r="C4" i="20"/>
  <c r="C12" i="20"/>
  <c r="C20" i="20"/>
  <c r="D20" i="20" s="1"/>
  <c r="C5" i="20"/>
  <c r="C13" i="20"/>
  <c r="C6" i="20"/>
  <c r="C14" i="20"/>
  <c r="C7" i="20"/>
  <c r="C15" i="20"/>
  <c r="C8" i="20"/>
  <c r="C16" i="20"/>
  <c r="C9" i="20"/>
  <c r="C17" i="20"/>
  <c r="D60" i="20"/>
  <c r="D44" i="20"/>
  <c r="D81" i="20"/>
  <c r="D48" i="20"/>
  <c r="H30" i="19"/>
  <c r="H23" i="19"/>
  <c r="H24" i="19"/>
  <c r="H25" i="19"/>
  <c r="H26" i="19"/>
  <c r="H27" i="19"/>
  <c r="H28" i="19"/>
  <c r="H29" i="19"/>
  <c r="B10" i="11"/>
  <c r="B18" i="11"/>
  <c r="B3" i="11"/>
  <c r="B11" i="11"/>
  <c r="B19" i="11"/>
  <c r="B4" i="11"/>
  <c r="B12" i="11"/>
  <c r="B5" i="11"/>
  <c r="B13" i="11"/>
  <c r="B6" i="11"/>
  <c r="B14" i="11"/>
  <c r="B7" i="11"/>
  <c r="B15" i="11"/>
  <c r="B8" i="11"/>
  <c r="B16" i="11"/>
  <c r="B9" i="11"/>
  <c r="B17" i="11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G30" i="19"/>
  <c r="G29" i="19"/>
  <c r="G28" i="19"/>
  <c r="G27" i="19"/>
  <c r="G26" i="19"/>
  <c r="G25" i="19"/>
  <c r="G24" i="19"/>
  <c r="G23" i="19"/>
  <c r="K90" i="20"/>
  <c r="K98" i="20"/>
  <c r="K91" i="20"/>
  <c r="K95" i="20"/>
  <c r="K99" i="20"/>
  <c r="K92" i="20"/>
  <c r="K96" i="20"/>
  <c r="K100" i="20"/>
  <c r="K97" i="20"/>
  <c r="K94" i="20"/>
  <c r="K93" i="20"/>
  <c r="K88" i="20"/>
  <c r="K24" i="20"/>
  <c r="K63" i="20"/>
  <c r="K29" i="20"/>
  <c r="K30" i="20"/>
  <c r="K28" i="20"/>
  <c r="K34" i="20"/>
  <c r="K44" i="20"/>
  <c r="K52" i="20"/>
  <c r="K72" i="20"/>
  <c r="K69" i="20"/>
  <c r="K47" i="20"/>
  <c r="K67" i="20"/>
  <c r="K59" i="20"/>
  <c r="K49" i="20"/>
  <c r="K42" i="20"/>
  <c r="K73" i="20"/>
  <c r="K56" i="20"/>
  <c r="K45" i="20"/>
  <c r="K31" i="20"/>
  <c r="K35" i="20"/>
  <c r="K27" i="20"/>
  <c r="K57" i="20"/>
  <c r="K26" i="20"/>
  <c r="K48" i="20"/>
  <c r="K77" i="20"/>
  <c r="K54" i="20"/>
  <c r="K82" i="20"/>
  <c r="K41" i="20"/>
  <c r="K89" i="20"/>
  <c r="K79" i="20"/>
  <c r="K33" i="20"/>
  <c r="K84" i="20"/>
  <c r="K32" i="20"/>
  <c r="K71" i="20"/>
  <c r="K37" i="20"/>
  <c r="K38" i="20"/>
  <c r="K60" i="20"/>
  <c r="K50" i="20"/>
  <c r="K68" i="20"/>
  <c r="K80" i="20"/>
  <c r="K85" i="20"/>
  <c r="K55" i="20"/>
  <c r="K86" i="20"/>
  <c r="K83" i="20"/>
  <c r="K75" i="20"/>
  <c r="K81" i="20"/>
  <c r="K74" i="20"/>
  <c r="K36" i="20"/>
  <c r="K78" i="20"/>
  <c r="K64" i="20"/>
  <c r="K53" i="20"/>
  <c r="K39" i="20"/>
  <c r="K70" i="20"/>
  <c r="K51" i="20"/>
  <c r="K43" i="20"/>
  <c r="K58" i="20"/>
  <c r="K62" i="20"/>
  <c r="K87" i="20"/>
  <c r="K65" i="20"/>
  <c r="K61" i="20"/>
  <c r="K25" i="20"/>
  <c r="K76" i="20"/>
  <c r="K40" i="20"/>
  <c r="K46" i="20"/>
  <c r="K66" i="20"/>
  <c r="I3" i="14" a="1"/>
  <c r="B3" i="14" a="1"/>
  <c r="C34" i="19" a="1"/>
  <c r="I34" i="19" a="1"/>
  <c r="D23" i="19" a="1"/>
  <c r="K32" i="19"/>
  <c r="D3" i="1"/>
  <c r="K1" i="14"/>
  <c r="AZ2" i="22" l="1"/>
  <c r="P89" i="20"/>
  <c r="P90" i="20"/>
  <c r="P93" i="20"/>
  <c r="P96" i="20"/>
  <c r="P92" i="20"/>
  <c r="P88" i="20"/>
  <c r="P95" i="20"/>
  <c r="P91" i="20"/>
  <c r="P87" i="20"/>
  <c r="P94" i="20"/>
  <c r="P86" i="20"/>
  <c r="L93" i="20"/>
  <c r="Q89" i="20" s="1"/>
  <c r="L94" i="20"/>
  <c r="Q90" i="20" s="1"/>
  <c r="L97" i="20"/>
  <c r="Q93" i="20" s="1"/>
  <c r="L100" i="20"/>
  <c r="Q96" i="20" s="1"/>
  <c r="L96" i="20"/>
  <c r="Q92" i="20" s="1"/>
  <c r="L92" i="20"/>
  <c r="Q88" i="20" s="1"/>
  <c r="L99" i="20"/>
  <c r="Q95" i="20" s="1"/>
  <c r="L95" i="20"/>
  <c r="Q91" i="20" s="1"/>
  <c r="L91" i="20"/>
  <c r="Q87" i="20" s="1"/>
  <c r="L98" i="20"/>
  <c r="Q94" i="20" s="1"/>
  <c r="L90" i="20"/>
  <c r="Q86" i="20" s="1"/>
  <c r="AP2" i="20"/>
  <c r="P62" i="20"/>
  <c r="L66" i="20"/>
  <c r="Q62" i="20" s="1"/>
  <c r="P42" i="20"/>
  <c r="L46" i="20"/>
  <c r="Q42" i="20" s="1"/>
  <c r="L40" i="20"/>
  <c r="Q36" i="20" s="1"/>
  <c r="P36" i="20"/>
  <c r="L76" i="20"/>
  <c r="Q72" i="20" s="1"/>
  <c r="P72" i="20"/>
  <c r="L25" i="20"/>
  <c r="Q21" i="20" s="1"/>
  <c r="P21" i="20"/>
  <c r="P57" i="20"/>
  <c r="L61" i="20"/>
  <c r="Q57" i="20" s="1"/>
  <c r="P61" i="20"/>
  <c r="L65" i="20"/>
  <c r="Q61" i="20" s="1"/>
  <c r="P83" i="20"/>
  <c r="L87" i="20"/>
  <c r="Q83" i="20" s="1"/>
  <c r="P58" i="20"/>
  <c r="L62" i="20"/>
  <c r="Q58" i="20" s="1"/>
  <c r="P54" i="20"/>
  <c r="L58" i="20"/>
  <c r="Q54" i="20" s="1"/>
  <c r="P39" i="20"/>
  <c r="L43" i="20"/>
  <c r="Q39" i="20" s="1"/>
  <c r="P47" i="20"/>
  <c r="L51" i="20"/>
  <c r="Q47" i="20" s="1"/>
  <c r="P66" i="20"/>
  <c r="L70" i="20"/>
  <c r="Q66" i="20" s="1"/>
  <c r="L39" i="20"/>
  <c r="Q35" i="20" s="1"/>
  <c r="P35" i="20"/>
  <c r="P49" i="20"/>
  <c r="L53" i="20"/>
  <c r="Q49" i="20" s="1"/>
  <c r="P60" i="20"/>
  <c r="L64" i="20"/>
  <c r="Q60" i="20" s="1"/>
  <c r="L78" i="20"/>
  <c r="Q74" i="20" s="1"/>
  <c r="P74" i="20"/>
  <c r="P32" i="20"/>
  <c r="L36" i="20"/>
  <c r="Q32" i="20" s="1"/>
  <c r="P70" i="20"/>
  <c r="L74" i="20"/>
  <c r="Q70" i="20" s="1"/>
  <c r="L81" i="20"/>
  <c r="Q77" i="20" s="1"/>
  <c r="P77" i="20"/>
  <c r="P71" i="20"/>
  <c r="L75" i="20"/>
  <c r="Q71" i="20" s="1"/>
  <c r="P79" i="20"/>
  <c r="L83" i="20"/>
  <c r="Q79" i="20" s="1"/>
  <c r="L86" i="20"/>
  <c r="Q82" i="20" s="1"/>
  <c r="P82" i="20"/>
  <c r="P51" i="20"/>
  <c r="L55" i="20"/>
  <c r="Q51" i="20" s="1"/>
  <c r="L85" i="20"/>
  <c r="Q81" i="20" s="1"/>
  <c r="P81" i="20"/>
  <c r="L80" i="20"/>
  <c r="Q76" i="20" s="1"/>
  <c r="P76" i="20"/>
  <c r="P64" i="20"/>
  <c r="L68" i="20"/>
  <c r="Q64" i="20" s="1"/>
  <c r="P46" i="20"/>
  <c r="L50" i="20"/>
  <c r="Q46" i="20" s="1"/>
  <c r="P56" i="20"/>
  <c r="L60" i="20"/>
  <c r="Q56" i="20" s="1"/>
  <c r="P34" i="20"/>
  <c r="L38" i="20"/>
  <c r="Q34" i="20" s="1"/>
  <c r="P33" i="20"/>
  <c r="L37" i="20"/>
  <c r="Q33" i="20" s="1"/>
  <c r="P67" i="20"/>
  <c r="L71" i="20"/>
  <c r="Q67" i="20" s="1"/>
  <c r="P28" i="20"/>
  <c r="L32" i="20"/>
  <c r="Q28" i="20" s="1"/>
  <c r="P80" i="20"/>
  <c r="L84" i="20"/>
  <c r="Q80" i="20" s="1"/>
  <c r="P29" i="20"/>
  <c r="L33" i="20"/>
  <c r="Q29" i="20" s="1"/>
  <c r="L79" i="20"/>
  <c r="Q75" i="20" s="1"/>
  <c r="P75" i="20"/>
  <c r="P85" i="20"/>
  <c r="L89" i="20"/>
  <c r="Q85" i="20" s="1"/>
  <c r="P37" i="20"/>
  <c r="L41" i="20"/>
  <c r="Q37" i="20" s="1"/>
  <c r="L82" i="20"/>
  <c r="Q78" i="20" s="1"/>
  <c r="P78" i="20"/>
  <c r="P50" i="20"/>
  <c r="L54" i="20"/>
  <c r="Q50" i="20" s="1"/>
  <c r="L77" i="20"/>
  <c r="Q73" i="20" s="1"/>
  <c r="P73" i="20"/>
  <c r="P44" i="20"/>
  <c r="L48" i="20"/>
  <c r="Q44" i="20" s="1"/>
  <c r="L26" i="20"/>
  <c r="Q22" i="20" s="1"/>
  <c r="P22" i="20"/>
  <c r="P53" i="20"/>
  <c r="L57" i="20"/>
  <c r="Q53" i="20" s="1"/>
  <c r="P23" i="20"/>
  <c r="L27" i="20"/>
  <c r="Q23" i="20" s="1"/>
  <c r="P31" i="20"/>
  <c r="L35" i="20"/>
  <c r="Q31" i="20" s="1"/>
  <c r="P27" i="20"/>
  <c r="L31" i="20"/>
  <c r="Q27" i="20" s="1"/>
  <c r="P41" i="20"/>
  <c r="L45" i="20"/>
  <c r="Q41" i="20" s="1"/>
  <c r="P52" i="20"/>
  <c r="L56" i="20"/>
  <c r="Q52" i="20" s="1"/>
  <c r="L73" i="20"/>
  <c r="Q69" i="20" s="1"/>
  <c r="P69" i="20"/>
  <c r="P38" i="20"/>
  <c r="L42" i="20"/>
  <c r="Q38" i="20" s="1"/>
  <c r="P45" i="20"/>
  <c r="L49" i="20"/>
  <c r="Q45" i="20" s="1"/>
  <c r="P55" i="20"/>
  <c r="L59" i="20"/>
  <c r="Q55" i="20" s="1"/>
  <c r="P63" i="20"/>
  <c r="L67" i="20"/>
  <c r="Q63" i="20" s="1"/>
  <c r="P43" i="20"/>
  <c r="L47" i="20"/>
  <c r="Q43" i="20" s="1"/>
  <c r="P65" i="20"/>
  <c r="L69" i="20"/>
  <c r="Q65" i="20" s="1"/>
  <c r="L72" i="20"/>
  <c r="Q68" i="20" s="1"/>
  <c r="P68" i="20"/>
  <c r="P48" i="20"/>
  <c r="L52" i="20"/>
  <c r="Q48" i="20" s="1"/>
  <c r="P40" i="20"/>
  <c r="L44" i="20"/>
  <c r="Q40" i="20" s="1"/>
  <c r="L34" i="20"/>
  <c r="Q30" i="20" s="1"/>
  <c r="P30" i="20"/>
  <c r="P24" i="20"/>
  <c r="L28" i="20"/>
  <c r="Q24" i="20" s="1"/>
  <c r="L30" i="20"/>
  <c r="Q26" i="20" s="1"/>
  <c r="P26" i="20"/>
  <c r="L29" i="20"/>
  <c r="Q25" i="20" s="1"/>
  <c r="P25" i="20"/>
  <c r="P59" i="20"/>
  <c r="L63" i="20"/>
  <c r="Q59" i="20" s="1"/>
  <c r="P20" i="20"/>
  <c r="L24" i="20"/>
  <c r="Q20" i="20" s="1"/>
  <c r="P84" i="20"/>
  <c r="L88" i="20"/>
  <c r="Q84" i="20" s="1"/>
  <c r="O6" i="20"/>
  <c r="D6" i="20"/>
  <c r="D13" i="20"/>
  <c r="O13" i="20"/>
  <c r="D19" i="20"/>
  <c r="O19" i="20"/>
  <c r="O7" i="20"/>
  <c r="D7" i="20"/>
  <c r="O12" i="20"/>
  <c r="D12" i="20"/>
  <c r="O15" i="20"/>
  <c r="D15" i="20"/>
  <c r="O3" i="20"/>
  <c r="D3" i="20"/>
  <c r="D4" i="20"/>
  <c r="O4" i="20"/>
  <c r="O8" i="20"/>
  <c r="D8" i="20"/>
  <c r="O17" i="20"/>
  <c r="D17" i="20"/>
  <c r="D11" i="20"/>
  <c r="O11" i="20"/>
  <c r="D18" i="20"/>
  <c r="O18" i="20"/>
  <c r="E20" i="20"/>
  <c r="O14" i="20"/>
  <c r="D14" i="20"/>
  <c r="O10" i="20"/>
  <c r="D10" i="20"/>
  <c r="D5" i="20"/>
  <c r="O5" i="20"/>
  <c r="O9" i="20"/>
  <c r="D9" i="20"/>
  <c r="O16" i="20"/>
  <c r="D16" i="20"/>
  <c r="I10" i="14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D10" i="14" s="1"/>
  <c r="B18" i="14"/>
  <c r="D18" i="14" s="1"/>
  <c r="B26" i="14"/>
  <c r="D26" i="14" s="1"/>
  <c r="B34" i="14"/>
  <c r="D34" i="14" s="1"/>
  <c r="B42" i="14"/>
  <c r="D42" i="14" s="1"/>
  <c r="B50" i="14"/>
  <c r="D50" i="14" s="1"/>
  <c r="B58" i="14"/>
  <c r="D58" i="14" s="1"/>
  <c r="B66" i="14"/>
  <c r="D66" i="14" s="1"/>
  <c r="B3" i="14"/>
  <c r="D3" i="14" s="1"/>
  <c r="B11" i="14"/>
  <c r="D11" i="14" s="1"/>
  <c r="B19" i="14"/>
  <c r="D19" i="14" s="1"/>
  <c r="B27" i="14"/>
  <c r="D27" i="14" s="1"/>
  <c r="B35" i="14"/>
  <c r="D35" i="14" s="1"/>
  <c r="B43" i="14"/>
  <c r="D43" i="14" s="1"/>
  <c r="B51" i="14"/>
  <c r="D51" i="14" s="1"/>
  <c r="B59" i="14"/>
  <c r="D59" i="14" s="1"/>
  <c r="B67" i="14"/>
  <c r="D67" i="14" s="1"/>
  <c r="B4" i="14"/>
  <c r="D4" i="14" s="1"/>
  <c r="B12" i="14"/>
  <c r="D12" i="14" s="1"/>
  <c r="B20" i="14"/>
  <c r="D20" i="14" s="1"/>
  <c r="B28" i="14"/>
  <c r="D28" i="14" s="1"/>
  <c r="B36" i="14"/>
  <c r="D36" i="14" s="1"/>
  <c r="B44" i="14"/>
  <c r="D44" i="14" s="1"/>
  <c r="B52" i="14"/>
  <c r="D52" i="14" s="1"/>
  <c r="B60" i="14"/>
  <c r="D60" i="14" s="1"/>
  <c r="B68" i="14"/>
  <c r="D68" i="14" s="1"/>
  <c r="B5" i="14"/>
  <c r="D5" i="14" s="1"/>
  <c r="B13" i="14"/>
  <c r="D13" i="14" s="1"/>
  <c r="B21" i="14"/>
  <c r="D21" i="14" s="1"/>
  <c r="B29" i="14"/>
  <c r="D29" i="14" s="1"/>
  <c r="B37" i="14"/>
  <c r="D37" i="14" s="1"/>
  <c r="B45" i="14"/>
  <c r="D45" i="14" s="1"/>
  <c r="B53" i="14"/>
  <c r="D53" i="14" s="1"/>
  <c r="B61" i="14"/>
  <c r="D61" i="14" s="1"/>
  <c r="B69" i="14"/>
  <c r="D69" i="14" s="1"/>
  <c r="B6" i="14"/>
  <c r="D6" i="14" s="1"/>
  <c r="B14" i="14"/>
  <c r="D14" i="14" s="1"/>
  <c r="B22" i="14"/>
  <c r="D22" i="14" s="1"/>
  <c r="B30" i="14"/>
  <c r="D30" i="14" s="1"/>
  <c r="B38" i="14"/>
  <c r="D38" i="14" s="1"/>
  <c r="B46" i="14"/>
  <c r="D46" i="14" s="1"/>
  <c r="B54" i="14"/>
  <c r="D54" i="14" s="1"/>
  <c r="B62" i="14"/>
  <c r="D62" i="14" s="1"/>
  <c r="B70" i="14"/>
  <c r="D70" i="14" s="1"/>
  <c r="B7" i="14"/>
  <c r="D7" i="14" s="1"/>
  <c r="B15" i="14"/>
  <c r="D15" i="14" s="1"/>
  <c r="B23" i="14"/>
  <c r="D23" i="14" s="1"/>
  <c r="B31" i="14"/>
  <c r="D31" i="14" s="1"/>
  <c r="B39" i="14"/>
  <c r="D39" i="14" s="1"/>
  <c r="B47" i="14"/>
  <c r="D47" i="14" s="1"/>
  <c r="B55" i="14"/>
  <c r="D55" i="14" s="1"/>
  <c r="B63" i="14"/>
  <c r="D63" i="14" s="1"/>
  <c r="B71" i="14"/>
  <c r="D71" i="14" s="1"/>
  <c r="B8" i="14"/>
  <c r="D8" i="14" s="1"/>
  <c r="B16" i="14"/>
  <c r="D16" i="14" s="1"/>
  <c r="B24" i="14"/>
  <c r="D24" i="14" s="1"/>
  <c r="B32" i="14"/>
  <c r="D32" i="14" s="1"/>
  <c r="B40" i="14"/>
  <c r="D40" i="14" s="1"/>
  <c r="B48" i="14"/>
  <c r="D48" i="14" s="1"/>
  <c r="B56" i="14"/>
  <c r="D56" i="14" s="1"/>
  <c r="B64" i="14"/>
  <c r="D64" i="14" s="1"/>
  <c r="B9" i="14"/>
  <c r="D9" i="14" s="1"/>
  <c r="B17" i="14"/>
  <c r="D17" i="14" s="1"/>
  <c r="B25" i="14"/>
  <c r="D25" i="14" s="1"/>
  <c r="B33" i="14"/>
  <c r="D33" i="14" s="1"/>
  <c r="B41" i="14"/>
  <c r="D41" i="14" s="1"/>
  <c r="B49" i="14"/>
  <c r="D49" i="14" s="1"/>
  <c r="B57" i="14"/>
  <c r="D57" i="14" s="1"/>
  <c r="B65" i="14"/>
  <c r="D65" i="14" s="1"/>
  <c r="I41" i="19"/>
  <c r="I49" i="19"/>
  <c r="I57" i="19"/>
  <c r="I65" i="19"/>
  <c r="I73" i="19"/>
  <c r="I81" i="19"/>
  <c r="I89" i="19"/>
  <c r="I97" i="19"/>
  <c r="I34" i="19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C41" i="19"/>
  <c r="D41" i="19" s="1"/>
  <c r="C49" i="19"/>
  <c r="D49" i="19" s="1"/>
  <c r="C57" i="19"/>
  <c r="D57" i="19" s="1"/>
  <c r="C65" i="19"/>
  <c r="D65" i="19" s="1"/>
  <c r="C73" i="19"/>
  <c r="D73" i="19" s="1"/>
  <c r="C81" i="19"/>
  <c r="D81" i="19" s="1"/>
  <c r="C89" i="19"/>
  <c r="D89" i="19" s="1"/>
  <c r="C97" i="19"/>
  <c r="D97" i="19" s="1"/>
  <c r="C34" i="19"/>
  <c r="D34" i="19" s="1"/>
  <c r="C42" i="19"/>
  <c r="D42" i="19" s="1"/>
  <c r="C50" i="19"/>
  <c r="D50" i="19" s="1"/>
  <c r="C58" i="19"/>
  <c r="D58" i="19" s="1"/>
  <c r="C66" i="19"/>
  <c r="D66" i="19" s="1"/>
  <c r="C74" i="19"/>
  <c r="D74" i="19" s="1"/>
  <c r="C82" i="19"/>
  <c r="D82" i="19" s="1"/>
  <c r="C90" i="19"/>
  <c r="D90" i="19" s="1"/>
  <c r="C98" i="19"/>
  <c r="D98" i="19" s="1"/>
  <c r="C35" i="19"/>
  <c r="D35" i="19" s="1"/>
  <c r="C43" i="19"/>
  <c r="D43" i="19" s="1"/>
  <c r="C51" i="19"/>
  <c r="D51" i="19" s="1"/>
  <c r="C59" i="19"/>
  <c r="D59" i="19" s="1"/>
  <c r="C67" i="19"/>
  <c r="D67" i="19" s="1"/>
  <c r="C75" i="19"/>
  <c r="D75" i="19" s="1"/>
  <c r="C83" i="19"/>
  <c r="D83" i="19" s="1"/>
  <c r="C91" i="19"/>
  <c r="D91" i="19" s="1"/>
  <c r="C99" i="19"/>
  <c r="D99" i="19" s="1"/>
  <c r="C36" i="19"/>
  <c r="D36" i="19" s="1"/>
  <c r="C44" i="19"/>
  <c r="D44" i="19" s="1"/>
  <c r="C52" i="19"/>
  <c r="D52" i="19" s="1"/>
  <c r="C60" i="19"/>
  <c r="D60" i="19" s="1"/>
  <c r="C68" i="19"/>
  <c r="D68" i="19" s="1"/>
  <c r="C76" i="19"/>
  <c r="D76" i="19" s="1"/>
  <c r="C84" i="19"/>
  <c r="D84" i="19" s="1"/>
  <c r="C92" i="19"/>
  <c r="D92" i="19" s="1"/>
  <c r="C37" i="19"/>
  <c r="D37" i="19" s="1"/>
  <c r="C45" i="19"/>
  <c r="D45" i="19" s="1"/>
  <c r="C53" i="19"/>
  <c r="D53" i="19" s="1"/>
  <c r="C61" i="19"/>
  <c r="D61" i="19" s="1"/>
  <c r="C69" i="19"/>
  <c r="D69" i="19" s="1"/>
  <c r="C77" i="19"/>
  <c r="D77" i="19" s="1"/>
  <c r="C85" i="19"/>
  <c r="D85" i="19" s="1"/>
  <c r="C93" i="19"/>
  <c r="D93" i="19" s="1"/>
  <c r="C38" i="19"/>
  <c r="D38" i="19" s="1"/>
  <c r="C46" i="19"/>
  <c r="D46" i="19" s="1"/>
  <c r="C54" i="19"/>
  <c r="D54" i="19" s="1"/>
  <c r="C62" i="19"/>
  <c r="D62" i="19" s="1"/>
  <c r="C70" i="19"/>
  <c r="D70" i="19" s="1"/>
  <c r="C78" i="19"/>
  <c r="D78" i="19" s="1"/>
  <c r="C86" i="19"/>
  <c r="D86" i="19" s="1"/>
  <c r="C94" i="19"/>
  <c r="D94" i="19" s="1"/>
  <c r="C39" i="19"/>
  <c r="D39" i="19" s="1"/>
  <c r="C47" i="19"/>
  <c r="D47" i="19" s="1"/>
  <c r="C55" i="19"/>
  <c r="D55" i="19" s="1"/>
  <c r="C63" i="19"/>
  <c r="D63" i="19" s="1"/>
  <c r="C71" i="19"/>
  <c r="D71" i="19" s="1"/>
  <c r="C79" i="19"/>
  <c r="D79" i="19" s="1"/>
  <c r="C87" i="19"/>
  <c r="D87" i="19" s="1"/>
  <c r="C95" i="19"/>
  <c r="D95" i="19" s="1"/>
  <c r="C40" i="19"/>
  <c r="D40" i="19" s="1"/>
  <c r="C48" i="19"/>
  <c r="D48" i="19" s="1"/>
  <c r="C56" i="19"/>
  <c r="D56" i="19" s="1"/>
  <c r="C64" i="19"/>
  <c r="D64" i="19" s="1"/>
  <c r="C72" i="19"/>
  <c r="D72" i="19" s="1"/>
  <c r="C80" i="19"/>
  <c r="D80" i="19" s="1"/>
  <c r="C88" i="19"/>
  <c r="D88" i="19" s="1"/>
  <c r="C96" i="19"/>
  <c r="D96" i="19" s="1"/>
  <c r="D30" i="19"/>
  <c r="D23" i="19"/>
  <c r="D24" i="19"/>
  <c r="D25" i="19"/>
  <c r="D26" i="19"/>
  <c r="D27" i="19"/>
  <c r="D28" i="19"/>
  <c r="D29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AH102" i="17"/>
  <c r="AH101" i="17"/>
  <c r="AH100" i="17"/>
  <c r="AH99" i="17"/>
  <c r="AH98" i="17"/>
  <c r="AH97" i="17"/>
  <c r="AH96" i="17"/>
  <c r="AH95" i="17"/>
  <c r="AH94" i="17"/>
  <c r="AH93" i="17"/>
  <c r="AH92" i="17"/>
  <c r="AH91" i="17"/>
  <c r="AH90" i="17"/>
  <c r="AH89" i="17"/>
  <c r="AH88" i="17"/>
  <c r="AH87" i="17"/>
  <c r="AH86" i="17"/>
  <c r="AH85" i="17"/>
  <c r="AH84" i="17"/>
  <c r="AH83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Y102" i="17"/>
  <c r="Y101" i="17"/>
  <c r="Y100" i="17"/>
  <c r="Y99" i="17"/>
  <c r="Y98" i="17"/>
  <c r="Y97" i="17"/>
  <c r="Y96" i="17"/>
  <c r="Y95" i="17"/>
  <c r="Y94" i="17"/>
  <c r="Y93" i="17"/>
  <c r="Y92" i="17"/>
  <c r="Y91" i="17"/>
  <c r="Y90" i="17"/>
  <c r="Y89" i="17"/>
  <c r="Y88" i="17"/>
  <c r="Y87" i="17"/>
  <c r="Y86" i="17"/>
  <c r="Y85" i="17"/>
  <c r="Y84" i="17"/>
  <c r="Y83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4" i="17"/>
  <c r="Y43" i="17"/>
  <c r="Y42" i="17"/>
  <c r="Y41" i="17"/>
  <c r="Y40" i="17"/>
  <c r="Y39" i="17"/>
  <c r="Y38" i="17"/>
  <c r="Y37" i="17"/>
  <c r="Y36" i="17"/>
  <c r="Y35" i="17"/>
  <c r="Y34" i="17"/>
  <c r="Y33" i="17"/>
  <c r="Y32" i="17"/>
  <c r="Y31" i="17"/>
  <c r="Y30" i="17"/>
  <c r="Y29" i="17"/>
  <c r="P102" i="17"/>
  <c r="P101" i="17"/>
  <c r="P100" i="17"/>
  <c r="P99" i="17"/>
  <c r="P98" i="17"/>
  <c r="P97" i="17"/>
  <c r="P96" i="17"/>
  <c r="P95" i="17"/>
  <c r="P94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K20" i="20"/>
  <c r="K34" i="14"/>
  <c r="K27" i="14"/>
  <c r="K20" i="14"/>
  <c r="K13" i="14"/>
  <c r="K6" i="14"/>
  <c r="K70" i="14"/>
  <c r="K63" i="14"/>
  <c r="K56" i="14"/>
  <c r="K57" i="14"/>
  <c r="K36" i="14"/>
  <c r="K58" i="14"/>
  <c r="K44" i="14"/>
  <c r="K37" i="14"/>
  <c r="K23" i="14"/>
  <c r="K17" i="14"/>
  <c r="K66" i="14"/>
  <c r="K59" i="14"/>
  <c r="K52" i="14"/>
  <c r="K38" i="14"/>
  <c r="K31" i="14"/>
  <c r="K25" i="14"/>
  <c r="K10" i="14"/>
  <c r="K3" i="14"/>
  <c r="K60" i="14"/>
  <c r="K53" i="14"/>
  <c r="K39" i="14"/>
  <c r="K4" i="14"/>
  <c r="K61" i="14"/>
  <c r="K47" i="14"/>
  <c r="K40" i="14"/>
  <c r="K5" i="14"/>
  <c r="K55" i="14"/>
  <c r="K42" i="14"/>
  <c r="K35" i="14"/>
  <c r="K28" i="14"/>
  <c r="K21" i="14"/>
  <c r="K14" i="14"/>
  <c r="K7" i="14"/>
  <c r="K71" i="14"/>
  <c r="K64" i="14"/>
  <c r="K65" i="14"/>
  <c r="K43" i="14"/>
  <c r="K29" i="14"/>
  <c r="K22" i="14"/>
  <c r="K15" i="14"/>
  <c r="K8" i="14"/>
  <c r="K9" i="14"/>
  <c r="K51" i="14"/>
  <c r="K30" i="14"/>
  <c r="K16" i="14"/>
  <c r="K45" i="14"/>
  <c r="K24" i="14"/>
  <c r="K67" i="14"/>
  <c r="K46" i="14"/>
  <c r="K33" i="14"/>
  <c r="K11" i="14"/>
  <c r="K68" i="14"/>
  <c r="K54" i="14"/>
  <c r="K41" i="14"/>
  <c r="K26" i="14"/>
  <c r="K62" i="14"/>
  <c r="K49" i="14"/>
  <c r="K50" i="14"/>
  <c r="K32" i="14"/>
  <c r="K18" i="14"/>
  <c r="K19" i="14"/>
  <c r="K69" i="14"/>
  <c r="K48" i="14"/>
  <c r="K12" i="14"/>
  <c r="C3" i="19" a="1"/>
  <c r="I3" i="19" a="1"/>
  <c r="K63" i="19"/>
  <c r="K98" i="19"/>
  <c r="K62" i="19"/>
  <c r="K41" i="19"/>
  <c r="K89" i="19"/>
  <c r="K84" i="19"/>
  <c r="K65" i="19"/>
  <c r="K64" i="19"/>
  <c r="K35" i="19"/>
  <c r="K70" i="19"/>
  <c r="K52" i="19"/>
  <c r="K81" i="19"/>
  <c r="K38" i="19"/>
  <c r="K67" i="19"/>
  <c r="K72" i="19"/>
  <c r="K97" i="19"/>
  <c r="K74" i="19"/>
  <c r="K91" i="19"/>
  <c r="K44" i="19"/>
  <c r="K68" i="19"/>
  <c r="K96" i="19"/>
  <c r="K56" i="19"/>
  <c r="K87" i="19"/>
  <c r="K46" i="19"/>
  <c r="K47" i="19"/>
  <c r="K37" i="19"/>
  <c r="K90" i="19"/>
  <c r="K82" i="19"/>
  <c r="K66" i="19"/>
  <c r="K94" i="19"/>
  <c r="K75" i="19"/>
  <c r="K43" i="19"/>
  <c r="K36" i="19"/>
  <c r="K77" i="19"/>
  <c r="K76" i="19"/>
  <c r="K60" i="19"/>
  <c r="K95" i="19"/>
  <c r="K59" i="19"/>
  <c r="K93" i="19"/>
  <c r="K92" i="19"/>
  <c r="K54" i="19"/>
  <c r="K86" i="19"/>
  <c r="K71" i="19"/>
  <c r="K40" i="19"/>
  <c r="K80" i="19"/>
  <c r="K48" i="19"/>
  <c r="K73" i="19"/>
  <c r="K49" i="19"/>
  <c r="K34" i="19"/>
  <c r="K83" i="19"/>
  <c r="K45" i="19"/>
  <c r="K55" i="19"/>
  <c r="K57" i="19"/>
  <c r="K39" i="19"/>
  <c r="K58" i="19"/>
  <c r="K79" i="19"/>
  <c r="K78" i="19"/>
  <c r="K61" i="19"/>
  <c r="K88" i="19"/>
  <c r="K99" i="19"/>
  <c r="K85" i="19"/>
  <c r="K42" i="19"/>
  <c r="K50" i="19"/>
  <c r="K69" i="19"/>
  <c r="K53" i="19"/>
  <c r="K51" i="19"/>
  <c r="L20" i="20" l="1"/>
  <c r="E3" i="20"/>
  <c r="E4" i="20"/>
  <c r="E19" i="20"/>
  <c r="E6" i="20"/>
  <c r="E11" i="20"/>
  <c r="E17" i="20"/>
  <c r="E8" i="20"/>
  <c r="E15" i="20"/>
  <c r="E12" i="20"/>
  <c r="E5" i="20"/>
  <c r="E10" i="20"/>
  <c r="E7" i="20"/>
  <c r="E16" i="20"/>
  <c r="E18" i="20"/>
  <c r="E9" i="20"/>
  <c r="E14" i="20"/>
  <c r="E13" i="20"/>
  <c r="P12" i="14"/>
  <c r="P48" i="14"/>
  <c r="P69" i="14"/>
  <c r="P19" i="14"/>
  <c r="P18" i="14"/>
  <c r="P32" i="14"/>
  <c r="P50" i="14"/>
  <c r="P49" i="14"/>
  <c r="P62" i="14"/>
  <c r="P26" i="14"/>
  <c r="P41" i="14"/>
  <c r="P54" i="14"/>
  <c r="P68" i="14"/>
  <c r="P11" i="14"/>
  <c r="P33" i="14"/>
  <c r="P46" i="14"/>
  <c r="P67" i="14"/>
  <c r="P24" i="14"/>
  <c r="P45" i="14"/>
  <c r="P16" i="14"/>
  <c r="P30" i="14"/>
  <c r="P51" i="14"/>
  <c r="P9" i="14"/>
  <c r="P8" i="14"/>
  <c r="P15" i="14"/>
  <c r="P22" i="14"/>
  <c r="P29" i="14"/>
  <c r="P43" i="14"/>
  <c r="P65" i="14"/>
  <c r="P64" i="14"/>
  <c r="P71" i="14"/>
  <c r="P7" i="14"/>
  <c r="P14" i="14"/>
  <c r="P21" i="14"/>
  <c r="P28" i="14"/>
  <c r="P35" i="14"/>
  <c r="P42" i="14"/>
  <c r="P55" i="14"/>
  <c r="P5" i="14"/>
  <c r="P40" i="14"/>
  <c r="P47" i="14"/>
  <c r="P61" i="14"/>
  <c r="P4" i="14"/>
  <c r="P39" i="14"/>
  <c r="P53" i="14"/>
  <c r="P60" i="14"/>
  <c r="P3" i="14"/>
  <c r="P10" i="14"/>
  <c r="P25" i="14"/>
  <c r="P31" i="14"/>
  <c r="P38" i="14"/>
  <c r="P52" i="14"/>
  <c r="P59" i="14"/>
  <c r="P66" i="14"/>
  <c r="P17" i="14"/>
  <c r="P23" i="14"/>
  <c r="P37" i="14"/>
  <c r="P44" i="14"/>
  <c r="P58" i="14"/>
  <c r="P36" i="14"/>
  <c r="P57" i="14"/>
  <c r="P56" i="14"/>
  <c r="P63" i="14"/>
  <c r="P70" i="14"/>
  <c r="P6" i="14"/>
  <c r="P13" i="14"/>
  <c r="P20" i="14"/>
  <c r="P27" i="14"/>
  <c r="P34" i="14"/>
  <c r="L55" i="19"/>
  <c r="Q49" i="19" s="1"/>
  <c r="P49" i="19"/>
  <c r="L52" i="19"/>
  <c r="Q46" i="19" s="1"/>
  <c r="P46" i="19"/>
  <c r="L48" i="19"/>
  <c r="Q42" i="19" s="1"/>
  <c r="P42" i="19"/>
  <c r="P90" i="19"/>
  <c r="L96" i="19"/>
  <c r="Q90" i="19" s="1"/>
  <c r="L95" i="19"/>
  <c r="Q89" i="19" s="1"/>
  <c r="P89" i="19"/>
  <c r="L94" i="19"/>
  <c r="Q88" i="19" s="1"/>
  <c r="P88" i="19"/>
  <c r="P87" i="19"/>
  <c r="L93" i="19"/>
  <c r="Q87" i="19" s="1"/>
  <c r="P86" i="19"/>
  <c r="L92" i="19"/>
  <c r="Q86" i="19" s="1"/>
  <c r="P93" i="19"/>
  <c r="L99" i="19"/>
  <c r="Q93" i="19" s="1"/>
  <c r="P29" i="19"/>
  <c r="L35" i="19"/>
  <c r="Q29" i="19" s="1"/>
  <c r="P36" i="19"/>
  <c r="L42" i="19"/>
  <c r="Q36" i="19" s="1"/>
  <c r="P43" i="19"/>
  <c r="L49" i="19"/>
  <c r="Q43" i="19" s="1"/>
  <c r="P50" i="19"/>
  <c r="L56" i="19"/>
  <c r="Q50" i="19" s="1"/>
  <c r="L53" i="19"/>
  <c r="Q47" i="19" s="1"/>
  <c r="P47" i="19"/>
  <c r="L66" i="19"/>
  <c r="Q60" i="19" s="1"/>
  <c r="P60" i="19"/>
  <c r="L46" i="19"/>
  <c r="Q40" i="19" s="1"/>
  <c r="P40" i="19"/>
  <c r="L44" i="19"/>
  <c r="Q38" i="19" s="1"/>
  <c r="P38" i="19"/>
  <c r="L58" i="19"/>
  <c r="Q52" i="19" s="1"/>
  <c r="P52" i="19"/>
  <c r="P81" i="19"/>
  <c r="L87" i="19"/>
  <c r="Q81" i="19" s="1"/>
  <c r="P79" i="19"/>
  <c r="L85" i="19"/>
  <c r="Q79" i="19" s="1"/>
  <c r="L91" i="19"/>
  <c r="Q85" i="19" s="1"/>
  <c r="P85" i="19"/>
  <c r="L80" i="19"/>
  <c r="Q74" i="19" s="1"/>
  <c r="P74" i="19"/>
  <c r="P73" i="19"/>
  <c r="L79" i="19"/>
  <c r="Q73" i="19" s="1"/>
  <c r="L78" i="19"/>
  <c r="Q72" i="19" s="1"/>
  <c r="P72" i="19"/>
  <c r="L77" i="19"/>
  <c r="Q71" i="19" s="1"/>
  <c r="P71" i="19"/>
  <c r="L76" i="19"/>
  <c r="Q70" i="19" s="1"/>
  <c r="P70" i="19"/>
  <c r="P77" i="19"/>
  <c r="L83" i="19"/>
  <c r="Q77" i="19" s="1"/>
  <c r="P84" i="19"/>
  <c r="L90" i="19"/>
  <c r="Q84" i="19" s="1"/>
  <c r="P91" i="19"/>
  <c r="L97" i="19"/>
  <c r="Q91" i="19" s="1"/>
  <c r="P34" i="19"/>
  <c r="L40" i="19"/>
  <c r="Q34" i="19" s="1"/>
  <c r="L38" i="19"/>
  <c r="Q32" i="19" s="1"/>
  <c r="P32" i="19"/>
  <c r="L36" i="19"/>
  <c r="Q30" i="19" s="1"/>
  <c r="P30" i="19"/>
  <c r="L57" i="19"/>
  <c r="Q51" i="19" s="1"/>
  <c r="P51" i="19"/>
  <c r="L72" i="19"/>
  <c r="Q66" i="19" s="1"/>
  <c r="P66" i="19"/>
  <c r="L71" i="19"/>
  <c r="Q65" i="19" s="1"/>
  <c r="P65" i="19"/>
  <c r="L70" i="19"/>
  <c r="Q64" i="19" s="1"/>
  <c r="P64" i="19"/>
  <c r="P63" i="19"/>
  <c r="L69" i="19"/>
  <c r="Q63" i="19" s="1"/>
  <c r="L68" i="19"/>
  <c r="Q62" i="19" s="1"/>
  <c r="P62" i="19"/>
  <c r="P69" i="19"/>
  <c r="L75" i="19"/>
  <c r="Q69" i="19" s="1"/>
  <c r="P76" i="19"/>
  <c r="L82" i="19"/>
  <c r="Q76" i="19" s="1"/>
  <c r="L89" i="19"/>
  <c r="Q83" i="19" s="1"/>
  <c r="P83" i="19"/>
  <c r="P48" i="19"/>
  <c r="L54" i="19"/>
  <c r="Q48" i="19" s="1"/>
  <c r="L59" i="19"/>
  <c r="Q53" i="19" s="1"/>
  <c r="P53" i="19"/>
  <c r="P67" i="19"/>
  <c r="L73" i="19"/>
  <c r="Q67" i="19" s="1"/>
  <c r="L47" i="19"/>
  <c r="Q41" i="19" s="1"/>
  <c r="P41" i="19"/>
  <c r="L45" i="19"/>
  <c r="Q39" i="19" s="1"/>
  <c r="P39" i="19"/>
  <c r="P45" i="19"/>
  <c r="L51" i="19"/>
  <c r="Q45" i="19" s="1"/>
  <c r="P59" i="19"/>
  <c r="L65" i="19"/>
  <c r="Q59" i="19" s="1"/>
  <c r="P33" i="19"/>
  <c r="L39" i="19"/>
  <c r="Q33" i="19" s="1"/>
  <c r="L37" i="19"/>
  <c r="Q31" i="19" s="1"/>
  <c r="P31" i="19"/>
  <c r="P37" i="19"/>
  <c r="L43" i="19"/>
  <c r="Q37" i="19" s="1"/>
  <c r="P44" i="19"/>
  <c r="L50" i="19"/>
  <c r="Q44" i="19" s="1"/>
  <c r="P82" i="19"/>
  <c r="L88" i="19"/>
  <c r="Q82" i="19" s="1"/>
  <c r="L86" i="19"/>
  <c r="Q80" i="19" s="1"/>
  <c r="P80" i="19"/>
  <c r="L84" i="19"/>
  <c r="Q78" i="19" s="1"/>
  <c r="P78" i="19"/>
  <c r="L98" i="19"/>
  <c r="Q92" i="19" s="1"/>
  <c r="P92" i="19"/>
  <c r="L34" i="19"/>
  <c r="P35" i="19"/>
  <c r="L41" i="19"/>
  <c r="Q35" i="19" s="1"/>
  <c r="P58" i="19"/>
  <c r="L64" i="19"/>
  <c r="Q58" i="19" s="1"/>
  <c r="L63" i="19"/>
  <c r="Q57" i="19" s="1"/>
  <c r="P57" i="19"/>
  <c r="L62" i="19"/>
  <c r="Q56" i="19" s="1"/>
  <c r="P56" i="19"/>
  <c r="L61" i="19"/>
  <c r="Q55" i="19" s="1"/>
  <c r="P55" i="19"/>
  <c r="L60" i="19"/>
  <c r="Q54" i="19" s="1"/>
  <c r="P54" i="19"/>
  <c r="P61" i="19"/>
  <c r="L67" i="19"/>
  <c r="Q61" i="19" s="1"/>
  <c r="P68" i="19"/>
  <c r="L74" i="19"/>
  <c r="Q68" i="19" s="1"/>
  <c r="P75" i="19"/>
  <c r="L81" i="19"/>
  <c r="Q75" i="19" s="1"/>
  <c r="E30" i="19"/>
  <c r="E29" i="19"/>
  <c r="E28" i="19"/>
  <c r="E26" i="19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C10" i="19"/>
  <c r="C18" i="19"/>
  <c r="C3" i="19"/>
  <c r="C11" i="19"/>
  <c r="C19" i="19"/>
  <c r="C4" i="19"/>
  <c r="C12" i="19"/>
  <c r="C20" i="19"/>
  <c r="C5" i="19"/>
  <c r="C13" i="19"/>
  <c r="C6" i="19"/>
  <c r="C14" i="19"/>
  <c r="C7" i="19"/>
  <c r="C15" i="19"/>
  <c r="C8" i="19"/>
  <c r="C16" i="19"/>
  <c r="C9" i="19"/>
  <c r="C17" i="19"/>
  <c r="J5" i="14"/>
  <c r="J4" i="14"/>
  <c r="J3" i="14"/>
  <c r="BE1" i="11"/>
  <c r="K17" i="20"/>
  <c r="K10" i="20"/>
  <c r="K18" i="20"/>
  <c r="K7" i="20"/>
  <c r="K6" i="20"/>
  <c r="K4" i="20"/>
  <c r="K11" i="20"/>
  <c r="K15" i="20"/>
  <c r="K19" i="20"/>
  <c r="K13" i="20"/>
  <c r="K3" i="20"/>
  <c r="K12" i="20"/>
  <c r="K9" i="20"/>
  <c r="K5" i="20"/>
  <c r="K16" i="20"/>
  <c r="K8" i="20"/>
  <c r="K14" i="20"/>
  <c r="K26" i="19"/>
  <c r="F26" i="19"/>
  <c r="K30" i="19"/>
  <c r="K28" i="19"/>
  <c r="K29" i="19"/>
  <c r="F29" i="19"/>
  <c r="F28" i="19"/>
  <c r="F30" i="19"/>
  <c r="P13" i="20" l="1"/>
  <c r="L13" i="20"/>
  <c r="Q13" i="20" s="1"/>
  <c r="P14" i="20"/>
  <c r="L14" i="20"/>
  <c r="Q14" i="20" s="1"/>
  <c r="P9" i="20"/>
  <c r="L9" i="20"/>
  <c r="Q9" i="20" s="1"/>
  <c r="P18" i="20"/>
  <c r="L18" i="20"/>
  <c r="Q18" i="20" s="1"/>
  <c r="P16" i="20"/>
  <c r="L16" i="20"/>
  <c r="Q16" i="20" s="1"/>
  <c r="P7" i="20"/>
  <c r="L7" i="20"/>
  <c r="Q7" i="20" s="1"/>
  <c r="P10" i="20"/>
  <c r="L10" i="20"/>
  <c r="Q10" i="20" s="1"/>
  <c r="L5" i="20"/>
  <c r="Q5" i="20" s="1"/>
  <c r="P5" i="20"/>
  <c r="P12" i="20"/>
  <c r="L12" i="20"/>
  <c r="Q12" i="20" s="1"/>
  <c r="L15" i="20"/>
  <c r="Q15" i="20" s="1"/>
  <c r="P15" i="20"/>
  <c r="P8" i="20"/>
  <c r="L8" i="20"/>
  <c r="Q8" i="20" s="1"/>
  <c r="L17" i="20"/>
  <c r="Q17" i="20" s="1"/>
  <c r="P17" i="20"/>
  <c r="P11" i="20"/>
  <c r="L11" i="20"/>
  <c r="Q11" i="20" s="1"/>
  <c r="P6" i="20"/>
  <c r="L6" i="20"/>
  <c r="Q6" i="20" s="1"/>
  <c r="P19" i="20"/>
  <c r="L19" i="20"/>
  <c r="Q19" i="20" s="1"/>
  <c r="P4" i="20"/>
  <c r="L4" i="20"/>
  <c r="Q4" i="20" s="1"/>
  <c r="P3" i="20"/>
  <c r="L3" i="20"/>
  <c r="Q3" i="20" s="1"/>
  <c r="D11" i="19"/>
  <c r="D3" i="19"/>
  <c r="E3" i="19" s="1"/>
  <c r="D17" i="19"/>
  <c r="D19" i="19"/>
  <c r="E19" i="19" s="1"/>
  <c r="D6" i="19"/>
  <c r="D13" i="19"/>
  <c r="E13" i="19" s="1"/>
  <c r="D14" i="19"/>
  <c r="D8" i="19"/>
  <c r="D9" i="19"/>
  <c r="E9" i="19" s="1"/>
  <c r="D12" i="19"/>
  <c r="D4" i="19"/>
  <c r="E4" i="19" s="1"/>
  <c r="D5" i="19"/>
  <c r="E5" i="19" s="1"/>
  <c r="D10" i="19"/>
  <c r="D16" i="19"/>
  <c r="D15" i="19"/>
  <c r="D20" i="19"/>
  <c r="D7" i="19"/>
  <c r="D18" i="19"/>
  <c r="AP28" i="17"/>
  <c r="AP27" i="17"/>
  <c r="AP26" i="17"/>
  <c r="AP25" i="17"/>
  <c r="AP24" i="17"/>
  <c r="AP23" i="17"/>
  <c r="K23" i="22"/>
  <c r="K17" i="19"/>
  <c r="K13" i="19"/>
  <c r="K9" i="19"/>
  <c r="K18" i="19"/>
  <c r="K3" i="19"/>
  <c r="K19" i="19"/>
  <c r="K20" i="19"/>
  <c r="K4" i="19"/>
  <c r="E17" i="19" l="1"/>
  <c r="L23" i="22"/>
  <c r="Q20" i="22" s="1"/>
  <c r="P20" i="22"/>
  <c r="E11" i="19"/>
  <c r="E12" i="19"/>
  <c r="E18" i="19"/>
  <c r="E8" i="19"/>
  <c r="E20" i="19"/>
  <c r="E14" i="19"/>
  <c r="E6" i="19"/>
  <c r="E7" i="19"/>
  <c r="E10" i="19"/>
  <c r="E15" i="19"/>
  <c r="E16" i="19"/>
  <c r="L20" i="19"/>
  <c r="L17" i="19"/>
  <c r="L19" i="19"/>
  <c r="L13" i="19"/>
  <c r="L18" i="19"/>
  <c r="L9" i="19"/>
  <c r="I30" i="19"/>
  <c r="I29" i="19"/>
  <c r="I28" i="19"/>
  <c r="I27" i="19"/>
  <c r="I26" i="19"/>
  <c r="I25" i="19"/>
  <c r="I24" i="19"/>
  <c r="I23" i="19"/>
  <c r="I29" i="11"/>
  <c r="I28" i="11"/>
  <c r="I27" i="11"/>
  <c r="I26" i="11"/>
  <c r="I25" i="11"/>
  <c r="I24" i="11"/>
  <c r="I23" i="11"/>
  <c r="I22" i="11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T34" i="17"/>
  <c r="T30" i="17"/>
  <c r="T37" i="17"/>
  <c r="T39" i="17"/>
  <c r="T40" i="17"/>
  <c r="T33" i="17"/>
  <c r="T31" i="17"/>
  <c r="T36" i="17"/>
  <c r="U40" i="17"/>
  <c r="U30" i="17"/>
  <c r="U33" i="17"/>
  <c r="U34" i="17"/>
  <c r="U31" i="17"/>
  <c r="U37" i="17"/>
  <c r="U39" i="17"/>
  <c r="U36" i="17"/>
  <c r="K11" i="19"/>
  <c r="K12" i="19"/>
  <c r="K7" i="19"/>
  <c r="K10" i="19"/>
  <c r="K15" i="19"/>
  <c r="K5" i="19"/>
  <c r="K16" i="19"/>
  <c r="K8" i="19"/>
  <c r="K14" i="19"/>
  <c r="K6" i="19"/>
  <c r="AR7" i="19"/>
  <c r="AQ8" i="19"/>
  <c r="AQ11" i="19"/>
  <c r="AQ13" i="19"/>
  <c r="AR13" i="19"/>
  <c r="AQ7" i="19"/>
  <c r="AR4" i="19"/>
  <c r="AQ5" i="19"/>
  <c r="AQ3" i="19"/>
  <c r="AQ9" i="19"/>
  <c r="AQ12" i="19"/>
  <c r="AR11" i="19"/>
  <c r="AQ2" i="19"/>
  <c r="AQ10" i="19"/>
  <c r="AR3" i="19"/>
  <c r="AR5" i="19"/>
  <c r="AR12" i="19"/>
  <c r="AR9" i="19"/>
  <c r="AR8" i="19"/>
  <c r="AR10" i="19"/>
  <c r="AR2" i="19"/>
  <c r="AR6" i="19"/>
  <c r="AQ4" i="19"/>
  <c r="AQ6" i="19"/>
  <c r="L11" i="19" l="1"/>
  <c r="L12" i="19"/>
  <c r="L7" i="19"/>
  <c r="L6" i="19"/>
  <c r="L14" i="19"/>
  <c r="L8" i="19"/>
  <c r="L16" i="19"/>
  <c r="L10" i="19"/>
  <c r="L5" i="19"/>
  <c r="L15" i="19"/>
  <c r="L26" i="19"/>
  <c r="L28" i="19"/>
  <c r="L29" i="19"/>
  <c r="Q26" i="19" s="1"/>
  <c r="L30" i="19"/>
  <c r="V31" i="17"/>
  <c r="V40" i="17"/>
  <c r="V33" i="17"/>
  <c r="V39" i="17"/>
  <c r="V34" i="17"/>
  <c r="V36" i="17"/>
  <c r="V37" i="17"/>
  <c r="V30" i="17"/>
  <c r="Q28" i="19"/>
  <c r="AS11" i="19"/>
  <c r="AS3" i="19"/>
  <c r="AS10" i="19"/>
  <c r="AS4" i="19"/>
  <c r="AS5" i="19"/>
  <c r="AS8" i="19"/>
  <c r="AS9" i="19"/>
  <c r="AS2" i="19"/>
  <c r="AS7" i="19"/>
  <c r="AS13" i="19"/>
  <c r="AS12" i="19"/>
  <c r="AS6" i="19"/>
  <c r="AO19" i="11"/>
  <c r="AP19" i="11" s="1"/>
  <c r="AO18" i="11"/>
  <c r="AO17" i="11"/>
  <c r="AO16" i="11"/>
  <c r="AO15" i="11"/>
  <c r="AO14" i="11"/>
  <c r="AO13" i="11"/>
  <c r="AP13" i="11" s="1"/>
  <c r="AO12" i="11"/>
  <c r="AP12" i="11" s="1"/>
  <c r="AO11" i="11"/>
  <c r="AO10" i="11"/>
  <c r="AP10" i="11" s="1"/>
  <c r="AO9" i="11"/>
  <c r="AP9" i="11" s="1"/>
  <c r="AO8" i="11"/>
  <c r="AP8" i="11" s="1"/>
  <c r="AO7" i="11"/>
  <c r="AP7" i="11" s="1"/>
  <c r="AO6" i="11"/>
  <c r="AP6" i="11" s="1"/>
  <c r="AO5" i="11"/>
  <c r="AP5" i="11" s="1"/>
  <c r="AO4" i="11"/>
  <c r="AP4" i="11" s="1"/>
  <c r="AO3" i="11"/>
  <c r="AP3" i="11" s="1"/>
  <c r="AO2" i="11"/>
  <c r="AP2" i="11" s="1"/>
  <c r="AP18" i="11"/>
  <c r="AP17" i="11"/>
  <c r="AP16" i="11"/>
  <c r="AP15" i="11"/>
  <c r="AP14" i="11"/>
  <c r="AP11" i="11"/>
  <c r="AC34" i="17"/>
  <c r="AC37" i="17"/>
  <c r="AC40" i="17"/>
  <c r="AC31" i="17"/>
  <c r="AC30" i="17"/>
  <c r="AC36" i="17"/>
  <c r="AC33" i="17"/>
  <c r="AC39" i="17"/>
  <c r="AD36" i="17"/>
  <c r="AD31" i="17"/>
  <c r="AD33" i="17"/>
  <c r="AD37" i="17"/>
  <c r="AD34" i="17"/>
  <c r="AD40" i="17"/>
  <c r="AD39" i="17"/>
  <c r="AD30" i="17"/>
  <c r="AR10" i="11"/>
  <c r="AR9" i="11"/>
  <c r="AQ8" i="11"/>
  <c r="AQ11" i="11"/>
  <c r="AR3" i="11"/>
  <c r="AR15" i="11"/>
  <c r="AR2" i="11"/>
  <c r="AQ5" i="11"/>
  <c r="AQ19" i="11"/>
  <c r="AQ3" i="11"/>
  <c r="AQ9" i="11"/>
  <c r="AQ6" i="11"/>
  <c r="AR19" i="11"/>
  <c r="AQ15" i="11"/>
  <c r="AQ7" i="11"/>
  <c r="AR16" i="11"/>
  <c r="AR7" i="11"/>
  <c r="AR18" i="11"/>
  <c r="AQ10" i="11"/>
  <c r="AR12" i="11"/>
  <c r="AR17" i="11"/>
  <c r="AQ18" i="11"/>
  <c r="AR13" i="11"/>
  <c r="AQ2" i="11"/>
  <c r="AR8" i="11"/>
  <c r="AR5" i="11"/>
  <c r="AR6" i="11"/>
  <c r="AQ17" i="11"/>
  <c r="AQ14" i="11"/>
  <c r="AR11" i="11"/>
  <c r="AQ16" i="11"/>
  <c r="AQ13" i="11"/>
  <c r="AR4" i="11"/>
  <c r="AQ12" i="11"/>
  <c r="AR14" i="11"/>
  <c r="AQ4" i="11"/>
  <c r="Q27" i="19" l="1"/>
  <c r="Q25" i="19"/>
  <c r="Q23" i="19"/>
  <c r="AS2" i="11"/>
  <c r="AS4" i="11"/>
  <c r="AS12" i="11"/>
  <c r="AS7" i="11"/>
  <c r="AS15" i="11"/>
  <c r="AS10" i="11"/>
  <c r="AS18" i="11"/>
  <c r="AS5" i="11"/>
  <c r="AS13" i="11"/>
  <c r="AS8" i="11"/>
  <c r="AS16" i="11"/>
  <c r="AS3" i="11"/>
  <c r="AS11" i="11"/>
  <c r="AS19" i="11"/>
  <c r="AS6" i="11"/>
  <c r="AS14" i="11"/>
  <c r="AS9" i="11"/>
  <c r="AS17" i="11"/>
  <c r="O26" i="19" l="1"/>
  <c r="O23" i="19"/>
  <c r="O25" i="19"/>
  <c r="AI22" i="17"/>
  <c r="Z22" i="17"/>
  <c r="Q22" i="17"/>
  <c r="J22" i="17"/>
  <c r="C22" i="17"/>
  <c r="AA6" i="17"/>
  <c r="E5" i="14"/>
  <c r="E4" i="14"/>
  <c r="E3" i="14"/>
  <c r="D22" i="11"/>
  <c r="Q23" i="17"/>
  <c r="AB6" i="17"/>
  <c r="D23" i="11"/>
  <c r="AD6" i="17"/>
  <c r="AC6" i="17"/>
  <c r="P23" i="19" l="1"/>
  <c r="P25" i="19"/>
  <c r="AE6" i="17"/>
  <c r="AI23" i="17"/>
  <c r="J23" i="17"/>
  <c r="Z23" i="17"/>
  <c r="C23" i="17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AL36" i="17"/>
  <c r="AL31" i="17"/>
  <c r="AL37" i="17"/>
  <c r="M40" i="17"/>
  <c r="M39" i="17"/>
  <c r="M33" i="17"/>
  <c r="M37" i="17"/>
  <c r="M31" i="17"/>
  <c r="AL39" i="17"/>
  <c r="AL30" i="17"/>
  <c r="AL40" i="17"/>
  <c r="AL33" i="17"/>
  <c r="M36" i="17"/>
  <c r="AL34" i="17"/>
  <c r="M34" i="17"/>
  <c r="M30" i="17"/>
  <c r="AK22" i="17"/>
  <c r="L7" i="17"/>
  <c r="D24" i="11"/>
  <c r="L5" i="17"/>
  <c r="AL71" i="17"/>
  <c r="M42" i="17"/>
  <c r="M89" i="17"/>
  <c r="AL56" i="17"/>
  <c r="M80" i="17"/>
  <c r="M93" i="17"/>
  <c r="AL78" i="17"/>
  <c r="AL64" i="17"/>
  <c r="AL91" i="17"/>
  <c r="M90" i="17"/>
  <c r="M53" i="17"/>
  <c r="AL42" i="17"/>
  <c r="M57" i="17"/>
  <c r="M38" i="17"/>
  <c r="AL65" i="17"/>
  <c r="AL86" i="17"/>
  <c r="M92" i="17"/>
  <c r="M97" i="17"/>
  <c r="AL94" i="17"/>
  <c r="AL47" i="17"/>
  <c r="M45" i="17"/>
  <c r="AL99" i="17"/>
  <c r="M58" i="17"/>
  <c r="M35" i="17"/>
  <c r="M84" i="17"/>
  <c r="M96" i="17"/>
  <c r="M50" i="17"/>
  <c r="AL85" i="17"/>
  <c r="AL51" i="17"/>
  <c r="AL22" i="17"/>
  <c r="AL95" i="17"/>
  <c r="AL90" i="17"/>
  <c r="AL68" i="17"/>
  <c r="M46" i="17"/>
  <c r="AL70" i="17"/>
  <c r="M71" i="17"/>
  <c r="M100" i="17"/>
  <c r="AL75" i="17"/>
  <c r="AL66" i="17"/>
  <c r="M54" i="17"/>
  <c r="AL73" i="17"/>
  <c r="AL55" i="17"/>
  <c r="M47" i="17"/>
  <c r="AL74" i="17"/>
  <c r="AL53" i="17"/>
  <c r="M79" i="17"/>
  <c r="M48" i="17"/>
  <c r="AL101" i="17"/>
  <c r="M63" i="17"/>
  <c r="AL89" i="17"/>
  <c r="M70" i="17"/>
  <c r="AL83" i="17"/>
  <c r="M74" i="17"/>
  <c r="M81" i="17"/>
  <c r="AL102" i="17"/>
  <c r="M65" i="17"/>
  <c r="AL93" i="17"/>
  <c r="AL82" i="17"/>
  <c r="AL100" i="17"/>
  <c r="AL92" i="17"/>
  <c r="AL49" i="17"/>
  <c r="AL44" i="17"/>
  <c r="M55" i="17"/>
  <c r="M62" i="17"/>
  <c r="AL98" i="17"/>
  <c r="M64" i="17"/>
  <c r="AL79" i="17"/>
  <c r="M87" i="17"/>
  <c r="M77" i="17"/>
  <c r="M41" i="17"/>
  <c r="AL41" i="17"/>
  <c r="M78" i="17"/>
  <c r="M76" i="17"/>
  <c r="M85" i="17"/>
  <c r="M94" i="17"/>
  <c r="M59" i="17"/>
  <c r="M73" i="17"/>
  <c r="AL52" i="17"/>
  <c r="M44" i="17"/>
  <c r="AL29" i="17"/>
  <c r="AL35" i="17"/>
  <c r="AL57" i="17"/>
  <c r="AL60" i="17"/>
  <c r="M56" i="17"/>
  <c r="AL69" i="17"/>
  <c r="M99" i="17"/>
  <c r="M75" i="17"/>
  <c r="AL50" i="17"/>
  <c r="M72" i="17"/>
  <c r="AL61" i="17"/>
  <c r="M49" i="17"/>
  <c r="M95" i="17"/>
  <c r="M68" i="17"/>
  <c r="AL67" i="17"/>
  <c r="AL72" i="17"/>
  <c r="AL48" i="17"/>
  <c r="AL54" i="17"/>
  <c r="AL81" i="17"/>
  <c r="AL59" i="17"/>
  <c r="AL32" i="17"/>
  <c r="M51" i="17"/>
  <c r="AL87" i="17"/>
  <c r="M67" i="17"/>
  <c r="AL46" i="17"/>
  <c r="AL84" i="17"/>
  <c r="M29" i="17"/>
  <c r="M69" i="17"/>
  <c r="M86" i="17"/>
  <c r="AL76" i="17"/>
  <c r="M91" i="17"/>
  <c r="M66" i="17"/>
  <c r="M60" i="17"/>
  <c r="M88" i="17"/>
  <c r="AL43" i="17"/>
  <c r="M102" i="17"/>
  <c r="M83" i="17"/>
  <c r="AL88" i="17"/>
  <c r="M52" i="17"/>
  <c r="AL97" i="17"/>
  <c r="AL80" i="17"/>
  <c r="AL62" i="17"/>
  <c r="M32" i="17"/>
  <c r="AL63" i="17"/>
  <c r="AL38" i="17"/>
  <c r="M61" i="17"/>
  <c r="AL96" i="17"/>
  <c r="AL77" i="17"/>
  <c r="M98" i="17"/>
  <c r="M101" i="17"/>
  <c r="M43" i="17"/>
  <c r="AL45" i="17"/>
  <c r="M82" i="17"/>
  <c r="AL58" i="17"/>
  <c r="P26" i="19" l="1"/>
  <c r="O27" i="19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38" i="17"/>
  <c r="AA35" i="17"/>
  <c r="AA32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38" i="17"/>
  <c r="R35" i="17"/>
  <c r="R32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AK57" i="17"/>
  <c r="S96" i="17"/>
  <c r="AB19" i="17"/>
  <c r="AB99" i="17"/>
  <c r="AK13" i="17"/>
  <c r="L21" i="17"/>
  <c r="L88" i="17"/>
  <c r="L61" i="17"/>
  <c r="L14" i="17"/>
  <c r="S5" i="17"/>
  <c r="L75" i="17"/>
  <c r="AB94" i="17"/>
  <c r="L55" i="17"/>
  <c r="AB91" i="17"/>
  <c r="AK60" i="17"/>
  <c r="L29" i="17"/>
  <c r="AK72" i="17"/>
  <c r="N36" i="17"/>
  <c r="AB16" i="17"/>
  <c r="AB97" i="17"/>
  <c r="L52" i="17"/>
  <c r="AB12" i="17"/>
  <c r="L95" i="17"/>
  <c r="AK75" i="17"/>
  <c r="L87" i="17"/>
  <c r="AK91" i="17"/>
  <c r="L6" i="17"/>
  <c r="AB95" i="17"/>
  <c r="L91" i="17"/>
  <c r="S15" i="17"/>
  <c r="S19" i="17"/>
  <c r="S42" i="17"/>
  <c r="S35" i="17"/>
  <c r="S17" i="17"/>
  <c r="AK52" i="17"/>
  <c r="S41" i="17"/>
  <c r="S84" i="17"/>
  <c r="AM40" i="17"/>
  <c r="AK93" i="17"/>
  <c r="S47" i="17"/>
  <c r="AB11" i="17"/>
  <c r="AB67" i="17"/>
  <c r="AK11" i="17"/>
  <c r="L68" i="17"/>
  <c r="S20" i="17"/>
  <c r="S89" i="17"/>
  <c r="AK7" i="17"/>
  <c r="AB35" i="17"/>
  <c r="AK82" i="17"/>
  <c r="AB100" i="17"/>
  <c r="L20" i="17"/>
  <c r="N37" i="17"/>
  <c r="AB70" i="17"/>
  <c r="L86" i="17"/>
  <c r="AB43" i="17"/>
  <c r="AB18" i="17"/>
  <c r="L64" i="17"/>
  <c r="L18" i="17"/>
  <c r="S79" i="17"/>
  <c r="L80" i="17"/>
  <c r="AK95" i="17"/>
  <c r="AB73" i="17"/>
  <c r="S44" i="17"/>
  <c r="L10" i="17"/>
  <c r="AB7" i="17"/>
  <c r="S100" i="17"/>
  <c r="AK29" i="17"/>
  <c r="AK77" i="17"/>
  <c r="L78" i="17"/>
  <c r="AB96" i="17"/>
  <c r="L44" i="17"/>
  <c r="L49" i="17"/>
  <c r="AB51" i="17"/>
  <c r="AK43" i="17"/>
  <c r="S102" i="17"/>
  <c r="L35" i="17"/>
  <c r="L73" i="17"/>
  <c r="AB85" i="17"/>
  <c r="AK59" i="17"/>
  <c r="L84" i="17"/>
  <c r="L65" i="17"/>
  <c r="L79" i="17"/>
  <c r="AM39" i="17"/>
  <c r="L17" i="17"/>
  <c r="S62" i="17"/>
  <c r="AK35" i="17"/>
  <c r="L13" i="17"/>
  <c r="L19" i="17"/>
  <c r="S13" i="17"/>
  <c r="AK38" i="17"/>
  <c r="AK32" i="17"/>
  <c r="AK41" i="17"/>
  <c r="AB61" i="17"/>
  <c r="S78" i="17"/>
  <c r="AK14" i="17"/>
  <c r="S58" i="17"/>
  <c r="AK9" i="17"/>
  <c r="S59" i="17"/>
  <c r="S92" i="17"/>
  <c r="S8" i="17"/>
  <c r="L100" i="17"/>
  <c r="AK68" i="17"/>
  <c r="S4" i="17"/>
  <c r="L74" i="17"/>
  <c r="AK88" i="17"/>
  <c r="L50" i="17"/>
  <c r="S18" i="17"/>
  <c r="AM30" i="17"/>
  <c r="AB17" i="17"/>
  <c r="L67" i="17"/>
  <c r="N30" i="17"/>
  <c r="S55" i="17"/>
  <c r="AB64" i="17"/>
  <c r="AB50" i="17"/>
  <c r="AK90" i="17"/>
  <c r="AB71" i="17"/>
  <c r="AB5" i="17"/>
  <c r="AB77" i="17"/>
  <c r="S68" i="17"/>
  <c r="AB55" i="17"/>
  <c r="AB8" i="17"/>
  <c r="S93" i="17"/>
  <c r="L71" i="17"/>
  <c r="AK66" i="17"/>
  <c r="N39" i="17"/>
  <c r="AK15" i="17"/>
  <c r="S6" i="17"/>
  <c r="AB68" i="17"/>
  <c r="AB74" i="17"/>
  <c r="AB14" i="17"/>
  <c r="S95" i="17"/>
  <c r="S69" i="17"/>
  <c r="L57" i="17"/>
  <c r="L56" i="17"/>
  <c r="L102" i="17"/>
  <c r="S83" i="17"/>
  <c r="S64" i="17"/>
  <c r="L4" i="17"/>
  <c r="S11" i="17"/>
  <c r="AK100" i="17"/>
  <c r="AK46" i="17"/>
  <c r="N40" i="17"/>
  <c r="S76" i="17"/>
  <c r="AK54" i="17"/>
  <c r="AB69" i="17"/>
  <c r="AB87" i="17"/>
  <c r="S70" i="17"/>
  <c r="S72" i="17"/>
  <c r="AK61" i="17"/>
  <c r="L90" i="17"/>
  <c r="L89" i="17"/>
  <c r="AK21" i="17"/>
  <c r="S81" i="17"/>
  <c r="AB83" i="17"/>
  <c r="AK96" i="17"/>
  <c r="AK81" i="17"/>
  <c r="L41" i="17"/>
  <c r="AB42" i="17"/>
  <c r="S99" i="17"/>
  <c r="L63" i="17"/>
  <c r="AB29" i="17"/>
  <c r="S73" i="17"/>
  <c r="AB98" i="17"/>
  <c r="AK69" i="17"/>
  <c r="S29" i="17"/>
  <c r="AB13" i="17"/>
  <c r="S50" i="17"/>
  <c r="AK71" i="17"/>
  <c r="S49" i="17"/>
  <c r="AB49" i="17"/>
  <c r="AB63" i="17"/>
  <c r="AB76" i="17"/>
  <c r="AB90" i="17"/>
  <c r="AB22" i="17"/>
  <c r="S74" i="17"/>
  <c r="AK76" i="17"/>
  <c r="S61" i="17"/>
  <c r="L45" i="17"/>
  <c r="L60" i="17"/>
  <c r="L8" i="17"/>
  <c r="AB75" i="17"/>
  <c r="S71" i="17"/>
  <c r="L70" i="17"/>
  <c r="L53" i="17"/>
  <c r="AK50" i="17"/>
  <c r="AB59" i="17"/>
  <c r="AK51" i="17"/>
  <c r="S52" i="17"/>
  <c r="S7" i="17"/>
  <c r="AK87" i="17"/>
  <c r="S63" i="17"/>
  <c r="AB84" i="17"/>
  <c r="S75" i="17"/>
  <c r="AK85" i="17"/>
  <c r="AB101" i="17"/>
  <c r="AK94" i="17"/>
  <c r="L62" i="17"/>
  <c r="AB72" i="17"/>
  <c r="AB53" i="17"/>
  <c r="S67" i="17"/>
  <c r="AB41" i="17"/>
  <c r="AB81" i="17"/>
  <c r="L99" i="17"/>
  <c r="S90" i="17"/>
  <c r="N33" i="17"/>
  <c r="L76" i="17"/>
  <c r="AK73" i="17"/>
  <c r="AB78" i="17"/>
  <c r="AB62" i="17"/>
  <c r="L93" i="17"/>
  <c r="AK64" i="17"/>
  <c r="AB20" i="17"/>
  <c r="AK83" i="17"/>
  <c r="AK53" i="17"/>
  <c r="L47" i="17"/>
  <c r="L48" i="17"/>
  <c r="AB46" i="17"/>
  <c r="S54" i="17"/>
  <c r="AK89" i="17"/>
  <c r="AB52" i="17"/>
  <c r="L51" i="17"/>
  <c r="L9" i="17"/>
  <c r="AK6" i="17"/>
  <c r="L94" i="17"/>
  <c r="S16" i="17"/>
  <c r="S88" i="17"/>
  <c r="AK56" i="17"/>
  <c r="S43" i="17"/>
  <c r="AB10" i="17"/>
  <c r="AK99" i="17"/>
  <c r="AB65" i="17"/>
  <c r="L46" i="17"/>
  <c r="AK45" i="17"/>
  <c r="S46" i="17"/>
  <c r="AK18" i="17"/>
  <c r="L69" i="17"/>
  <c r="AK16" i="17"/>
  <c r="S21" i="17"/>
  <c r="AB66" i="17"/>
  <c r="S9" i="17"/>
  <c r="AK17" i="17"/>
  <c r="AK10" i="17"/>
  <c r="L43" i="17"/>
  <c r="S32" i="17"/>
  <c r="S12" i="17"/>
  <c r="AK101" i="17"/>
  <c r="AK74" i="17"/>
  <c r="L58" i="17"/>
  <c r="AK92" i="17"/>
  <c r="N31" i="17"/>
  <c r="S14" i="17"/>
  <c r="S66" i="17"/>
  <c r="AK102" i="17"/>
  <c r="AM31" i="17"/>
  <c r="AB56" i="17"/>
  <c r="L82" i="17"/>
  <c r="AB48" i="17"/>
  <c r="S85" i="17"/>
  <c r="AB80" i="17"/>
  <c r="AK98" i="17"/>
  <c r="AK48" i="17"/>
  <c r="AK12" i="17"/>
  <c r="L54" i="17"/>
  <c r="S94" i="17"/>
  <c r="S22" i="17"/>
  <c r="AK70" i="17"/>
  <c r="AK78" i="17"/>
  <c r="AB79" i="17"/>
  <c r="L59" i="17"/>
  <c r="AK20" i="17"/>
  <c r="L92" i="17"/>
  <c r="AK5" i="17"/>
  <c r="AK8" i="17"/>
  <c r="AK55" i="17"/>
  <c r="S51" i="17"/>
  <c r="S82" i="17"/>
  <c r="AK84" i="17"/>
  <c r="L81" i="17"/>
  <c r="AB15" i="17"/>
  <c r="AK80" i="17"/>
  <c r="AB47" i="17"/>
  <c r="S77" i="17"/>
  <c r="S97" i="17"/>
  <c r="AK65" i="17"/>
  <c r="AK44" i="17"/>
  <c r="AK49" i="17"/>
  <c r="L72" i="17"/>
  <c r="AB9" i="17"/>
  <c r="L66" i="17"/>
  <c r="AB102" i="17"/>
  <c r="AB88" i="17"/>
  <c r="S87" i="17"/>
  <c r="L16" i="17"/>
  <c r="AK47" i="17"/>
  <c r="AB82" i="17"/>
  <c r="AB93" i="17"/>
  <c r="AK19" i="17"/>
  <c r="D25" i="11"/>
  <c r="S60" i="17"/>
  <c r="S48" i="17"/>
  <c r="S45" i="17"/>
  <c r="S53" i="17"/>
  <c r="AK4" i="17"/>
  <c r="S91" i="17"/>
  <c r="AB60" i="17"/>
  <c r="S10" i="17"/>
  <c r="AK62" i="17"/>
  <c r="AK67" i="17"/>
  <c r="AB38" i="17"/>
  <c r="AK97" i="17"/>
  <c r="L11" i="17"/>
  <c r="AM33" i="17"/>
  <c r="L32" i="17"/>
  <c r="L12" i="17"/>
  <c r="S101" i="17"/>
  <c r="S38" i="17"/>
  <c r="AM34" i="17"/>
  <c r="AB21" i="17"/>
  <c r="L15" i="17"/>
  <c r="AB86" i="17"/>
  <c r="L98" i="17"/>
  <c r="N34" i="17"/>
  <c r="L83" i="17"/>
  <c r="S57" i="17"/>
  <c r="S65" i="17"/>
  <c r="L42" i="17"/>
  <c r="S98" i="17"/>
  <c r="AM36" i="17"/>
  <c r="AB89" i="17"/>
  <c r="AK86" i="17"/>
  <c r="AK58" i="17"/>
  <c r="AK63" i="17"/>
  <c r="AK79" i="17"/>
  <c r="AB58" i="17"/>
  <c r="AB32" i="17"/>
  <c r="S56" i="17"/>
  <c r="AB44" i="17"/>
  <c r="AB45" i="17"/>
  <c r="L97" i="17"/>
  <c r="AB4" i="17"/>
  <c r="S86" i="17"/>
  <c r="AK42" i="17"/>
  <c r="AB57" i="17"/>
  <c r="L96" i="17"/>
  <c r="S80" i="17"/>
  <c r="AM37" i="17"/>
  <c r="L38" i="17"/>
  <c r="L85" i="17"/>
  <c r="AB54" i="17"/>
  <c r="AB92" i="17"/>
  <c r="L77" i="17"/>
  <c r="L101" i="17"/>
  <c r="P27" i="19" l="1"/>
  <c r="AE37" i="17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47" i="17"/>
  <c r="E81" i="17"/>
  <c r="E71" i="17"/>
  <c r="E42" i="17"/>
  <c r="E88" i="17"/>
  <c r="E38" i="17"/>
  <c r="E65" i="17"/>
  <c r="E40" i="17"/>
  <c r="E73" i="17"/>
  <c r="E46" i="17"/>
  <c r="E31" i="17"/>
  <c r="E75" i="17"/>
  <c r="E39" i="17"/>
  <c r="E89" i="17"/>
  <c r="E43" i="17"/>
  <c r="E87" i="17"/>
  <c r="E14" i="17"/>
  <c r="E76" i="17"/>
  <c r="E33" i="17"/>
  <c r="E91" i="17"/>
  <c r="E99" i="17"/>
  <c r="E48" i="17"/>
  <c r="E41" i="17"/>
  <c r="E85" i="17"/>
  <c r="E7" i="17"/>
  <c r="E34" i="17"/>
  <c r="E18" i="17"/>
  <c r="E82" i="17"/>
  <c r="E100" i="17"/>
  <c r="E50" i="17"/>
  <c r="E94" i="17"/>
  <c r="E93" i="17"/>
  <c r="E59" i="17"/>
  <c r="E54" i="17"/>
  <c r="E63" i="17"/>
  <c r="E13" i="17"/>
  <c r="E5" i="17"/>
  <c r="E11" i="17"/>
  <c r="E6" i="17"/>
  <c r="E69" i="17"/>
  <c r="E21" i="17"/>
  <c r="E49" i="17"/>
  <c r="E97" i="17"/>
  <c r="E102" i="17"/>
  <c r="E90" i="17"/>
  <c r="D26" i="11"/>
  <c r="E95" i="17"/>
  <c r="E58" i="17"/>
  <c r="E16" i="17"/>
  <c r="E51" i="17"/>
  <c r="E68" i="17"/>
  <c r="E86" i="17"/>
  <c r="E36" i="17"/>
  <c r="E15" i="17"/>
  <c r="E79" i="17"/>
  <c r="E92" i="17"/>
  <c r="E78" i="17"/>
  <c r="E17" i="17"/>
  <c r="E74" i="17"/>
  <c r="E80" i="17"/>
  <c r="E30" i="17"/>
  <c r="E53" i="17"/>
  <c r="E98" i="17"/>
  <c r="E70" i="17"/>
  <c r="E60" i="17"/>
  <c r="E62" i="17"/>
  <c r="E29" i="17"/>
  <c r="E67" i="17"/>
  <c r="E83" i="17"/>
  <c r="E72" i="17"/>
  <c r="E55" i="17"/>
  <c r="E20" i="17"/>
  <c r="E45" i="17"/>
  <c r="E9" i="17"/>
  <c r="E44" i="17"/>
  <c r="E52" i="17"/>
  <c r="E56" i="17"/>
  <c r="E61" i="17"/>
  <c r="E96" i="17"/>
  <c r="E84" i="17"/>
  <c r="E19" i="17"/>
  <c r="E77" i="17"/>
  <c r="E10" i="17"/>
  <c r="E8" i="17"/>
  <c r="E4" i="17"/>
  <c r="E57" i="17"/>
  <c r="E101" i="17"/>
  <c r="E64" i="17"/>
  <c r="E37" i="17"/>
  <c r="E12" i="17"/>
  <c r="E32" i="17"/>
  <c r="E35" i="17"/>
  <c r="E66" i="17"/>
  <c r="AD32" i="17"/>
  <c r="AD67" i="17"/>
  <c r="AD100" i="17"/>
  <c r="AF6" i="17"/>
  <c r="AD86" i="17"/>
  <c r="AD9" i="17"/>
  <c r="F59" i="17"/>
  <c r="AD16" i="17"/>
  <c r="T54" i="17"/>
  <c r="AD65" i="17"/>
  <c r="U65" i="17"/>
  <c r="AL20" i="17"/>
  <c r="AC87" i="17"/>
  <c r="F89" i="17"/>
  <c r="AD71" i="17"/>
  <c r="AD56" i="17"/>
  <c r="N77" i="17"/>
  <c r="F13" i="17"/>
  <c r="AM81" i="17"/>
  <c r="F85" i="17"/>
  <c r="N52" i="17"/>
  <c r="AC73" i="17"/>
  <c r="AD11" i="17"/>
  <c r="M5" i="17"/>
  <c r="AD101" i="17"/>
  <c r="F75" i="17"/>
  <c r="AD62" i="17"/>
  <c r="T77" i="17"/>
  <c r="N47" i="17"/>
  <c r="F98" i="17"/>
  <c r="AD29" i="17"/>
  <c r="AD90" i="17"/>
  <c r="AD19" i="17"/>
  <c r="AD41" i="17"/>
  <c r="AM57" i="17"/>
  <c r="N87" i="17"/>
  <c r="T58" i="17"/>
  <c r="AC97" i="17"/>
  <c r="N63" i="17"/>
  <c r="AD82" i="17"/>
  <c r="AC61" i="17"/>
  <c r="N71" i="17"/>
  <c r="AM62" i="17"/>
  <c r="AM51" i="17"/>
  <c r="AC101" i="17"/>
  <c r="U35" i="17"/>
  <c r="T72" i="17"/>
  <c r="T64" i="17"/>
  <c r="T91" i="17"/>
  <c r="AD83" i="17"/>
  <c r="AM52" i="17"/>
  <c r="AD84" i="17"/>
  <c r="AD87" i="17"/>
  <c r="AM102" i="17"/>
  <c r="T14" i="17"/>
  <c r="AM35" i="17"/>
  <c r="AC49" i="17"/>
  <c r="T41" i="17"/>
  <c r="N82" i="17"/>
  <c r="N48" i="17"/>
  <c r="F34" i="17"/>
  <c r="AM73" i="17"/>
  <c r="AL7" i="17"/>
  <c r="AC15" i="17"/>
  <c r="AM98" i="17"/>
  <c r="N78" i="17"/>
  <c r="AM22" i="17"/>
  <c r="N57" i="17"/>
  <c r="AD64" i="17"/>
  <c r="AC67" i="17"/>
  <c r="T52" i="17"/>
  <c r="M10" i="17"/>
  <c r="U49" i="17"/>
  <c r="F30" i="17"/>
  <c r="AD94" i="17"/>
  <c r="T44" i="17"/>
  <c r="F45" i="17"/>
  <c r="N69" i="17"/>
  <c r="T11" i="17"/>
  <c r="F78" i="17"/>
  <c r="F36" i="17"/>
  <c r="F51" i="17"/>
  <c r="AC98" i="17"/>
  <c r="AC5" i="17"/>
  <c r="AM56" i="17"/>
  <c r="AD88" i="17"/>
  <c r="U58" i="17"/>
  <c r="T16" i="17"/>
  <c r="T87" i="17"/>
  <c r="F60" i="17"/>
  <c r="N95" i="17"/>
  <c r="T18" i="17"/>
  <c r="F16" i="17"/>
  <c r="N99" i="17"/>
  <c r="AC35" i="17"/>
  <c r="N55" i="17"/>
  <c r="N73" i="17"/>
  <c r="AD4" i="17"/>
  <c r="N98" i="17"/>
  <c r="F17" i="17"/>
  <c r="AC74" i="17"/>
  <c r="AM61" i="17"/>
  <c r="AC17" i="17"/>
  <c r="T5" i="17"/>
  <c r="U48" i="17"/>
  <c r="T89" i="17"/>
  <c r="AC54" i="17"/>
  <c r="AM47" i="17"/>
  <c r="T7" i="17"/>
  <c r="T100" i="17"/>
  <c r="U22" i="17"/>
  <c r="U96" i="17"/>
  <c r="U63" i="17"/>
  <c r="AD49" i="17"/>
  <c r="AD5" i="17"/>
  <c r="AD69" i="17"/>
  <c r="AD42" i="17"/>
  <c r="AC93" i="17"/>
  <c r="F46" i="17"/>
  <c r="U13" i="17"/>
  <c r="T46" i="17"/>
  <c r="F35" i="17"/>
  <c r="T51" i="17"/>
  <c r="N61" i="17"/>
  <c r="AM84" i="17"/>
  <c r="AC32" i="17"/>
  <c r="N46" i="17"/>
  <c r="U11" i="17"/>
  <c r="F83" i="17"/>
  <c r="N101" i="17"/>
  <c r="N84" i="17"/>
  <c r="F52" i="17"/>
  <c r="N92" i="17"/>
  <c r="T43" i="17"/>
  <c r="AM42" i="17"/>
  <c r="AM93" i="17"/>
  <c r="AC47" i="17"/>
  <c r="AD80" i="17"/>
  <c r="AM87" i="17"/>
  <c r="AM68" i="17"/>
  <c r="AC100" i="17"/>
  <c r="U92" i="17"/>
  <c r="AD18" i="17"/>
  <c r="AC70" i="17"/>
  <c r="AD53" i="17"/>
  <c r="F64" i="17"/>
  <c r="N32" i="17"/>
  <c r="U68" i="17"/>
  <c r="F68" i="17"/>
  <c r="M16" i="17"/>
  <c r="F70" i="17"/>
  <c r="U75" i="17"/>
  <c r="M8" i="17"/>
  <c r="F90" i="17"/>
  <c r="AL21" i="17"/>
  <c r="M12" i="17"/>
  <c r="AC76" i="17"/>
  <c r="U73" i="17"/>
  <c r="M20" i="17"/>
  <c r="F15" i="17"/>
  <c r="U7" i="17"/>
  <c r="AC68" i="17"/>
  <c r="AD89" i="17"/>
  <c r="AC102" i="17"/>
  <c r="AC83" i="17"/>
  <c r="T45" i="17"/>
  <c r="M14" i="17"/>
  <c r="N53" i="17"/>
  <c r="U64" i="17"/>
  <c r="N96" i="17"/>
  <c r="F74" i="17"/>
  <c r="U62" i="17"/>
  <c r="U102" i="17"/>
  <c r="T82" i="17"/>
  <c r="AD44" i="17"/>
  <c r="AF93" i="17"/>
  <c r="N51" i="17"/>
  <c r="AM99" i="17"/>
  <c r="N81" i="17"/>
  <c r="F11" i="17"/>
  <c r="F21" i="17"/>
  <c r="AC99" i="17"/>
  <c r="AM43" i="17"/>
  <c r="AF87" i="17"/>
  <c r="AM70" i="17"/>
  <c r="U21" i="17"/>
  <c r="AC85" i="17"/>
  <c r="AM54" i="17"/>
  <c r="T62" i="17"/>
  <c r="T84" i="17"/>
  <c r="AC22" i="17"/>
  <c r="AL10" i="17"/>
  <c r="U83" i="17"/>
  <c r="N29" i="17"/>
  <c r="T60" i="17"/>
  <c r="F82" i="17"/>
  <c r="AD13" i="17"/>
  <c r="U77" i="17"/>
  <c r="F69" i="17"/>
  <c r="AC86" i="17"/>
  <c r="AD79" i="17"/>
  <c r="M6" i="17"/>
  <c r="N90" i="17"/>
  <c r="T59" i="17"/>
  <c r="F100" i="17"/>
  <c r="T70" i="17"/>
  <c r="AC51" i="17"/>
  <c r="AF51" i="17" s="1"/>
  <c r="N68" i="17"/>
  <c r="N6" i="17"/>
  <c r="N60" i="17"/>
  <c r="F71" i="17"/>
  <c r="AD14" i="17"/>
  <c r="U12" i="17"/>
  <c r="AD46" i="17"/>
  <c r="T8" i="17"/>
  <c r="AM63" i="17"/>
  <c r="U38" i="17"/>
  <c r="U15" i="17"/>
  <c r="F6" i="17"/>
  <c r="AC8" i="17"/>
  <c r="AD72" i="17"/>
  <c r="AC13" i="17"/>
  <c r="N35" i="17"/>
  <c r="M17" i="17"/>
  <c r="F4" i="17"/>
  <c r="T15" i="17"/>
  <c r="AC19" i="17"/>
  <c r="F37" i="17"/>
  <c r="AM77" i="17"/>
  <c r="AC50" i="17"/>
  <c r="AF50" i="17" s="1"/>
  <c r="F9" i="17"/>
  <c r="AD78" i="17"/>
  <c r="U5" i="17"/>
  <c r="AL13" i="17"/>
  <c r="AM32" i="17"/>
  <c r="AC20" i="17"/>
  <c r="U101" i="17"/>
  <c r="AC29" i="17"/>
  <c r="T74" i="17"/>
  <c r="T47" i="17"/>
  <c r="T86" i="17"/>
  <c r="F12" i="17"/>
  <c r="T48" i="17"/>
  <c r="AD22" i="17"/>
  <c r="AM72" i="17"/>
  <c r="F38" i="17"/>
  <c r="AD50" i="17"/>
  <c r="N38" i="17"/>
  <c r="N72" i="17"/>
  <c r="N102" i="17"/>
  <c r="U67" i="17"/>
  <c r="AC59" i="17"/>
  <c r="F55" i="17"/>
  <c r="T35" i="17"/>
  <c r="AD73" i="17"/>
  <c r="U20" i="17"/>
  <c r="U81" i="17"/>
  <c r="M18" i="17"/>
  <c r="AD57" i="17"/>
  <c r="T49" i="17"/>
  <c r="T61" i="17"/>
  <c r="AD52" i="17"/>
  <c r="U32" i="17"/>
  <c r="AM85" i="17"/>
  <c r="N75" i="17"/>
  <c r="AD96" i="17"/>
  <c r="U60" i="17"/>
  <c r="AD7" i="17"/>
  <c r="N83" i="17"/>
  <c r="AM38" i="17"/>
  <c r="AD17" i="17"/>
  <c r="AD15" i="17"/>
  <c r="F102" i="17"/>
  <c r="U100" i="17"/>
  <c r="AM64" i="17"/>
  <c r="T67" i="17"/>
  <c r="AC55" i="17"/>
  <c r="AF55" i="17" s="1"/>
  <c r="AL9" i="17"/>
  <c r="T56" i="17"/>
  <c r="AD77" i="17"/>
  <c r="AC45" i="17"/>
  <c r="U52" i="17"/>
  <c r="F63" i="17"/>
  <c r="U57" i="17"/>
  <c r="AC64" i="17"/>
  <c r="AC94" i="17"/>
  <c r="N50" i="17"/>
  <c r="U72" i="17"/>
  <c r="AM101" i="17"/>
  <c r="T94" i="17"/>
  <c r="AC44" i="17"/>
  <c r="AM67" i="17"/>
  <c r="T4" i="17"/>
  <c r="F72" i="17"/>
  <c r="U10" i="17"/>
  <c r="T66" i="17"/>
  <c r="AC91" i="17"/>
  <c r="U82" i="17"/>
  <c r="N88" i="17"/>
  <c r="AM94" i="17"/>
  <c r="AD54" i="17"/>
  <c r="F54" i="17"/>
  <c r="U89" i="17"/>
  <c r="M4" i="17"/>
  <c r="U61" i="17"/>
  <c r="U88" i="17"/>
  <c r="AD58" i="17"/>
  <c r="F42" i="17"/>
  <c r="F66" i="17"/>
  <c r="F10" i="17"/>
  <c r="T97" i="17"/>
  <c r="AC92" i="17"/>
  <c r="U80" i="17"/>
  <c r="AM88" i="17"/>
  <c r="N93" i="17"/>
  <c r="T93" i="17"/>
  <c r="F14" i="17"/>
  <c r="AL6" i="17"/>
  <c r="T78" i="17"/>
  <c r="F33" i="17"/>
  <c r="N85" i="17"/>
  <c r="U44" i="17"/>
  <c r="N44" i="17"/>
  <c r="F77" i="17"/>
  <c r="AC11" i="17"/>
  <c r="AC88" i="17"/>
  <c r="F39" i="17"/>
  <c r="N86" i="17"/>
  <c r="U94" i="17"/>
  <c r="AM44" i="17"/>
  <c r="N76" i="17"/>
  <c r="AM49" i="17"/>
  <c r="U71" i="17"/>
  <c r="F19" i="17"/>
  <c r="U53" i="17"/>
  <c r="AM41" i="17"/>
  <c r="AC75" i="17"/>
  <c r="AD98" i="17"/>
  <c r="AM78" i="17"/>
  <c r="AD75" i="17"/>
  <c r="AM92" i="17"/>
  <c r="U93" i="17"/>
  <c r="AM91" i="17"/>
  <c r="M15" i="17"/>
  <c r="AM59" i="17"/>
  <c r="AM65" i="17"/>
  <c r="AL16" i="17"/>
  <c r="AM95" i="17"/>
  <c r="T38" i="17"/>
  <c r="AC18" i="17"/>
  <c r="U43" i="17"/>
  <c r="AL19" i="17"/>
  <c r="AC79" i="17"/>
  <c r="T96" i="17"/>
  <c r="T69" i="17"/>
  <c r="AC9" i="17"/>
  <c r="U50" i="17"/>
  <c r="F94" i="17"/>
  <c r="T22" i="17"/>
  <c r="T29" i="17"/>
  <c r="F97" i="17"/>
  <c r="AC81" i="17"/>
  <c r="AF81" i="17" s="1"/>
  <c r="AD51" i="17"/>
  <c r="AM74" i="17"/>
  <c r="AD81" i="17"/>
  <c r="AD8" i="17"/>
  <c r="N91" i="17"/>
  <c r="N67" i="17"/>
  <c r="T21" i="17"/>
  <c r="AD93" i="17"/>
  <c r="AC63" i="17"/>
  <c r="AC89" i="17"/>
  <c r="AF89" i="17" s="1"/>
  <c r="AC71" i="17"/>
  <c r="AF63" i="17"/>
  <c r="AC21" i="17"/>
  <c r="F32" i="17"/>
  <c r="T9" i="17"/>
  <c r="AC52" i="17"/>
  <c r="F80" i="17"/>
  <c r="T50" i="17"/>
  <c r="AL17" i="17"/>
  <c r="AD48" i="17"/>
  <c r="M21" i="17"/>
  <c r="AF35" i="17"/>
  <c r="N100" i="17"/>
  <c r="AL14" i="17"/>
  <c r="N59" i="17"/>
  <c r="F7" i="17"/>
  <c r="AL18" i="17"/>
  <c r="M9" i="17"/>
  <c r="N89" i="17"/>
  <c r="U46" i="17"/>
  <c r="F84" i="17"/>
  <c r="U9" i="17"/>
  <c r="T32" i="17"/>
  <c r="AM86" i="17"/>
  <c r="U18" i="17"/>
  <c r="AC58" i="17"/>
  <c r="F29" i="17"/>
  <c r="U4" i="17"/>
  <c r="U85" i="17"/>
  <c r="F50" i="17"/>
  <c r="AM100" i="17"/>
  <c r="U17" i="17"/>
  <c r="U79" i="17"/>
  <c r="F18" i="17"/>
  <c r="AM66" i="17"/>
  <c r="U99" i="17"/>
  <c r="AL4" i="17"/>
  <c r="T57" i="17"/>
  <c r="T63" i="17"/>
  <c r="F43" i="17"/>
  <c r="AL11" i="17"/>
  <c r="T99" i="17"/>
  <c r="N74" i="17"/>
  <c r="AM76" i="17"/>
  <c r="T10" i="17"/>
  <c r="AC41" i="17"/>
  <c r="AF41" i="17" s="1"/>
  <c r="AL12" i="17"/>
  <c r="AF74" i="17"/>
  <c r="U29" i="17"/>
  <c r="AC84" i="17"/>
  <c r="AC38" i="17"/>
  <c r="N62" i="17"/>
  <c r="AC90" i="17"/>
  <c r="AF90" i="17" s="1"/>
  <c r="AM29" i="17"/>
  <c r="T71" i="17"/>
  <c r="M13" i="17"/>
  <c r="F20" i="17"/>
  <c r="AC80" i="17"/>
  <c r="AM79" i="17"/>
  <c r="T88" i="17"/>
  <c r="AD55" i="17"/>
  <c r="AC77" i="17"/>
  <c r="AF77" i="17" s="1"/>
  <c r="F41" i="17"/>
  <c r="N58" i="17"/>
  <c r="U56" i="17"/>
  <c r="N97" i="17"/>
  <c r="N42" i="17"/>
  <c r="AM53" i="17"/>
  <c r="U6" i="17"/>
  <c r="AM71" i="17"/>
  <c r="U59" i="17"/>
  <c r="F44" i="17"/>
  <c r="AD97" i="17"/>
  <c r="T98" i="17"/>
  <c r="T80" i="17"/>
  <c r="AD35" i="17"/>
  <c r="U97" i="17"/>
  <c r="T17" i="17"/>
  <c r="U19" i="17"/>
  <c r="AL5" i="17"/>
  <c r="T85" i="17"/>
  <c r="AC43" i="17"/>
  <c r="M11" i="17"/>
  <c r="AM46" i="17"/>
  <c r="AC57" i="17"/>
  <c r="AF57" i="17" s="1"/>
  <c r="U47" i="17"/>
  <c r="T13" i="17"/>
  <c r="U86" i="17"/>
  <c r="N11" i="17"/>
  <c r="AF38" i="17"/>
  <c r="AM60" i="17"/>
  <c r="AF54" i="17"/>
  <c r="AC69" i="17"/>
  <c r="AC96" i="17"/>
  <c r="U41" i="17"/>
  <c r="N41" i="17"/>
  <c r="AD10" i="17"/>
  <c r="T83" i="17"/>
  <c r="U66" i="17"/>
  <c r="AC10" i="17"/>
  <c r="F86" i="17"/>
  <c r="U8" i="17"/>
  <c r="U14" i="17"/>
  <c r="U91" i="17"/>
  <c r="AD38" i="17"/>
  <c r="AC82" i="17"/>
  <c r="F57" i="17"/>
  <c r="F40" i="17"/>
  <c r="F79" i="17"/>
  <c r="AC60" i="17"/>
  <c r="T75" i="17"/>
  <c r="F81" i="17"/>
  <c r="AD21" i="17"/>
  <c r="T12" i="17"/>
  <c r="AD12" i="17"/>
  <c r="F48" i="17"/>
  <c r="AD91" i="17"/>
  <c r="T73" i="17"/>
  <c r="AM97" i="17"/>
  <c r="AM45" i="17"/>
  <c r="U51" i="17"/>
  <c r="U45" i="17"/>
  <c r="F67" i="17"/>
  <c r="AM82" i="17"/>
  <c r="AC7" i="17"/>
  <c r="T90" i="17"/>
  <c r="N43" i="17"/>
  <c r="AD20" i="17"/>
  <c r="AC56" i="17"/>
  <c r="AF56" i="17" s="1"/>
  <c r="T65" i="17"/>
  <c r="F65" i="17"/>
  <c r="N80" i="17"/>
  <c r="F53" i="17"/>
  <c r="AC42" i="17"/>
  <c r="F88" i="17"/>
  <c r="F31" i="17"/>
  <c r="AM50" i="17"/>
  <c r="AC16" i="17"/>
  <c r="AD66" i="17"/>
  <c r="AC66" i="17"/>
  <c r="AD47" i="17"/>
  <c r="T81" i="17"/>
  <c r="U78" i="17"/>
  <c r="AC95" i="17"/>
  <c r="AF95" i="17" s="1"/>
  <c r="AF80" i="17"/>
  <c r="F91" i="17"/>
  <c r="AD43" i="17"/>
  <c r="N45" i="17"/>
  <c r="AD59" i="17"/>
  <c r="F73" i="17"/>
  <c r="U70" i="17"/>
  <c r="T101" i="17"/>
  <c r="AM96" i="17"/>
  <c r="F58" i="17"/>
  <c r="U42" i="17"/>
  <c r="F5" i="17"/>
  <c r="F95" i="17"/>
  <c r="T92" i="17"/>
  <c r="T19" i="17"/>
  <c r="U76" i="17"/>
  <c r="U16" i="17"/>
  <c r="AD70" i="17"/>
  <c r="F56" i="17"/>
  <c r="AC14" i="17"/>
  <c r="AD92" i="17"/>
  <c r="T6" i="17"/>
  <c r="T55" i="17"/>
  <c r="F61" i="17"/>
  <c r="U98" i="17"/>
  <c r="T68" i="17"/>
  <c r="AD60" i="17"/>
  <c r="AM58" i="17"/>
  <c r="U74" i="17"/>
  <c r="AM17" i="17"/>
  <c r="AD61" i="17"/>
  <c r="F96" i="17"/>
  <c r="F8" i="17"/>
  <c r="AD63" i="17"/>
  <c r="T95" i="17"/>
  <c r="AC48" i="17"/>
  <c r="AF48" i="17" s="1"/>
  <c r="F92" i="17"/>
  <c r="U55" i="17"/>
  <c r="AC12" i="17"/>
  <c r="M7" i="17"/>
  <c r="N7" i="17" s="1"/>
  <c r="N49" i="17"/>
  <c r="F93" i="17"/>
  <c r="T102" i="17"/>
  <c r="N65" i="17"/>
  <c r="AD99" i="17"/>
  <c r="U87" i="17"/>
  <c r="F76" i="17"/>
  <c r="AC65" i="17"/>
  <c r="AF65" i="17" s="1"/>
  <c r="AM83" i="17"/>
  <c r="F87" i="17"/>
  <c r="N70" i="17"/>
  <c r="AD102" i="17"/>
  <c r="M19" i="17"/>
  <c r="AC53" i="17"/>
  <c r="AD45" i="17"/>
  <c r="N66" i="17"/>
  <c r="AF61" i="17"/>
  <c r="T76" i="17"/>
  <c r="AM69" i="17"/>
  <c r="N64" i="17"/>
  <c r="AM89" i="17"/>
  <c r="AM90" i="17"/>
  <c r="U69" i="17"/>
  <c r="AC72" i="17"/>
  <c r="N79" i="17"/>
  <c r="U95" i="17"/>
  <c r="AL8" i="17"/>
  <c r="T53" i="17"/>
  <c r="AD95" i="17"/>
  <c r="AL15" i="17"/>
  <c r="T20" i="17"/>
  <c r="AM48" i="17"/>
  <c r="AM75" i="17"/>
  <c r="F47" i="17"/>
  <c r="T79" i="17"/>
  <c r="U54" i="17"/>
  <c r="F49" i="17"/>
  <c r="T42" i="17"/>
  <c r="F62" i="17"/>
  <c r="AF72" i="17"/>
  <c r="M2" i="17"/>
  <c r="AC46" i="17"/>
  <c r="AD76" i="17"/>
  <c r="AC62" i="17"/>
  <c r="AD85" i="17"/>
  <c r="AD74" i="17"/>
  <c r="AC78" i="17"/>
  <c r="AF97" i="17"/>
  <c r="F99" i="17"/>
  <c r="AM80" i="17"/>
  <c r="AC4" i="17"/>
  <c r="N56" i="17"/>
  <c r="U84" i="17"/>
  <c r="N94" i="17"/>
  <c r="F101" i="17"/>
  <c r="U90" i="17"/>
  <c r="AM55" i="17"/>
  <c r="N54" i="17"/>
  <c r="AD68" i="17"/>
  <c r="AE75" i="17" l="1"/>
  <c r="AE71" i="17"/>
  <c r="AE57" i="17"/>
  <c r="AE22" i="17"/>
  <c r="V78" i="17"/>
  <c r="AE14" i="17"/>
  <c r="V71" i="17"/>
  <c r="AE15" i="17"/>
  <c r="V15" i="17"/>
  <c r="V93" i="17"/>
  <c r="V74" i="17"/>
  <c r="AE32" i="17"/>
  <c r="AE56" i="17"/>
  <c r="V88" i="17"/>
  <c r="V43" i="17"/>
  <c r="AE42" i="17"/>
  <c r="AE100" i="17"/>
  <c r="V63" i="17"/>
  <c r="V50" i="17"/>
  <c r="AE45" i="17"/>
  <c r="AE67" i="17"/>
  <c r="AE41" i="17"/>
  <c r="V20" i="17"/>
  <c r="V60" i="17"/>
  <c r="AE84" i="17"/>
  <c r="V38" i="17"/>
  <c r="AE61" i="17"/>
  <c r="V56" i="17"/>
  <c r="V57" i="17"/>
  <c r="AE94" i="17"/>
  <c r="V84" i="17"/>
  <c r="V95" i="17"/>
  <c r="V16" i="17"/>
  <c r="AE90" i="17"/>
  <c r="V55" i="17"/>
  <c r="AE69" i="17"/>
  <c r="V53" i="17"/>
  <c r="V81" i="17"/>
  <c r="V97" i="17"/>
  <c r="AE17" i="17"/>
  <c r="AE89" i="17"/>
  <c r="V98" i="17"/>
  <c r="AE13" i="17"/>
  <c r="V58" i="17"/>
  <c r="AE35" i="17"/>
  <c r="AE102" i="17"/>
  <c r="AE83" i="17"/>
  <c r="V64" i="17"/>
  <c r="AE86" i="17"/>
  <c r="AE21" i="17"/>
  <c r="AE81" i="17"/>
  <c r="AE46" i="17"/>
  <c r="V22" i="17"/>
  <c r="V96" i="17"/>
  <c r="V47" i="17"/>
  <c r="AE29" i="17"/>
  <c r="V90" i="17"/>
  <c r="V41" i="17"/>
  <c r="V11" i="17"/>
  <c r="AE4" i="17"/>
  <c r="V35" i="17"/>
  <c r="V21" i="17"/>
  <c r="AE7" i="17"/>
  <c r="AE101" i="17"/>
  <c r="AE97" i="17"/>
  <c r="AE12" i="17"/>
  <c r="V5" i="17"/>
  <c r="V13" i="17"/>
  <c r="V76" i="17"/>
  <c r="AE10" i="17"/>
  <c r="AE43" i="17"/>
  <c r="V65" i="17"/>
  <c r="V48" i="17"/>
  <c r="V94" i="17"/>
  <c r="AE8" i="17"/>
  <c r="AE70" i="17"/>
  <c r="AE44" i="17"/>
  <c r="V49" i="17"/>
  <c r="AE88" i="17"/>
  <c r="AE72" i="17"/>
  <c r="V9" i="17"/>
  <c r="V6" i="17"/>
  <c r="V77" i="17"/>
  <c r="V70" i="17"/>
  <c r="AE55" i="17"/>
  <c r="AE51" i="17"/>
  <c r="V14" i="17"/>
  <c r="V79" i="17"/>
  <c r="AE92" i="17"/>
  <c r="V62" i="17"/>
  <c r="V87" i="17"/>
  <c r="V12" i="17"/>
  <c r="V80" i="17"/>
  <c r="V101" i="17"/>
  <c r="V66" i="17"/>
  <c r="V91" i="17"/>
  <c r="V45" i="17"/>
  <c r="AE65" i="17"/>
  <c r="AE68" i="17"/>
  <c r="AE18" i="17"/>
  <c r="AE38" i="17"/>
  <c r="AE11" i="17"/>
  <c r="AE95" i="17"/>
  <c r="V54" i="17"/>
  <c r="V69" i="17"/>
  <c r="V102" i="17"/>
  <c r="V7" i="17"/>
  <c r="AE47" i="17"/>
  <c r="V17" i="17"/>
  <c r="V99" i="17"/>
  <c r="AE64" i="17"/>
  <c r="V8" i="17"/>
  <c r="AE74" i="17"/>
  <c r="AE60" i="17"/>
  <c r="V51" i="17"/>
  <c r="V4" i="17"/>
  <c r="AE62" i="17"/>
  <c r="V44" i="17"/>
  <c r="V61" i="17"/>
  <c r="AE96" i="17"/>
  <c r="AE78" i="17"/>
  <c r="AE19" i="17"/>
  <c r="V92" i="17"/>
  <c r="AE98" i="17"/>
  <c r="V86" i="17"/>
  <c r="AE66" i="17"/>
  <c r="V68" i="17"/>
  <c r="AE9" i="17"/>
  <c r="AE73" i="17"/>
  <c r="V89" i="17"/>
  <c r="V42" i="17"/>
  <c r="AE77" i="17"/>
  <c r="AE93" i="17"/>
  <c r="V19" i="17"/>
  <c r="AE76" i="17"/>
  <c r="AE59" i="17"/>
  <c r="V32" i="17"/>
  <c r="AE63" i="17"/>
  <c r="AE85" i="17"/>
  <c r="AE48" i="17"/>
  <c r="AE82" i="17"/>
  <c r="AE54" i="17"/>
  <c r="AE58" i="17"/>
  <c r="AE52" i="17"/>
  <c r="V73" i="17"/>
  <c r="V10" i="17"/>
  <c r="V52" i="17"/>
  <c r="V46" i="17"/>
  <c r="AE80" i="17"/>
  <c r="AE87" i="17"/>
  <c r="AE91" i="17"/>
  <c r="V29" i="17"/>
  <c r="AE79" i="17"/>
  <c r="AE5" i="17"/>
  <c r="V82" i="17"/>
  <c r="AE99" i="17"/>
  <c r="AE20" i="17"/>
  <c r="V83" i="17"/>
  <c r="V59" i="17"/>
  <c r="AE53" i="17"/>
  <c r="AE49" i="17"/>
  <c r="AE50" i="17"/>
  <c r="V100" i="17"/>
  <c r="V85" i="17"/>
  <c r="V67" i="17"/>
  <c r="V75" i="17"/>
  <c r="AE16" i="17"/>
  <c r="V72" i="17"/>
  <c r="V18" i="17"/>
  <c r="B35" i="17"/>
  <c r="B39" i="17"/>
  <c r="B4" i="17"/>
  <c r="B20" i="17"/>
  <c r="B51" i="17"/>
  <c r="B67" i="17"/>
  <c r="B13" i="17"/>
  <c r="B36" i="17"/>
  <c r="B52" i="17"/>
  <c r="B68" i="17"/>
  <c r="B6" i="17"/>
  <c r="B29" i="17"/>
  <c r="B45" i="17"/>
  <c r="B61" i="17"/>
  <c r="B77" i="17"/>
  <c r="B7" i="17"/>
  <c r="B30" i="17"/>
  <c r="B46" i="17"/>
  <c r="B62" i="17"/>
  <c r="B102" i="17"/>
  <c r="B8" i="17"/>
  <c r="B31" i="17"/>
  <c r="B55" i="17"/>
  <c r="B71" i="17"/>
  <c r="B9" i="17"/>
  <c r="B32" i="17"/>
  <c r="B56" i="17"/>
  <c r="B72" i="17"/>
  <c r="B18" i="17"/>
  <c r="B49" i="17"/>
  <c r="B12" i="17"/>
  <c r="B59" i="17"/>
  <c r="B75" i="17"/>
  <c r="B21" i="17"/>
  <c r="B60" i="17"/>
  <c r="B76" i="17"/>
  <c r="B92" i="17"/>
  <c r="B14" i="17"/>
  <c r="B37" i="17"/>
  <c r="B53" i="17"/>
  <c r="B69" i="17"/>
  <c r="B15" i="17"/>
  <c r="B38" i="17"/>
  <c r="B54" i="17"/>
  <c r="B70" i="17"/>
  <c r="B78" i="17"/>
  <c r="B16" i="17"/>
  <c r="B47" i="17"/>
  <c r="B63" i="17"/>
  <c r="B79" i="17"/>
  <c r="B17" i="17"/>
  <c r="B40" i="17"/>
  <c r="B48" i="17"/>
  <c r="B64" i="17"/>
  <c r="B80" i="17"/>
  <c r="B10" i="17"/>
  <c r="B33" i="17"/>
  <c r="B41" i="17"/>
  <c r="B57" i="17"/>
  <c r="B65" i="17"/>
  <c r="B73" i="17"/>
  <c r="B81" i="17"/>
  <c r="B11" i="17"/>
  <c r="B19" i="17"/>
  <c r="B34" i="17"/>
  <c r="B50" i="17"/>
  <c r="B58" i="17"/>
  <c r="B66" i="17"/>
  <c r="B74" i="17"/>
  <c r="B82" i="17"/>
  <c r="B98" i="17"/>
  <c r="B99" i="17"/>
  <c r="B100" i="17"/>
  <c r="B93" i="17"/>
  <c r="B101" i="17"/>
  <c r="B94" i="17"/>
  <c r="B95" i="17"/>
  <c r="B96" i="17"/>
  <c r="B97" i="17"/>
  <c r="B91" i="17"/>
  <c r="B85" i="17"/>
  <c r="B90" i="17"/>
  <c r="B83" i="17"/>
  <c r="B84" i="17"/>
  <c r="B86" i="17"/>
  <c r="B88" i="17"/>
  <c r="B89" i="17"/>
  <c r="B42" i="17"/>
  <c r="B43" i="17"/>
  <c r="B44" i="17"/>
  <c r="B5" i="17"/>
  <c r="N10" i="11"/>
  <c r="N11" i="11"/>
  <c r="N12" i="11"/>
  <c r="N13" i="11"/>
  <c r="N14" i="11"/>
  <c r="N15" i="11"/>
  <c r="N16" i="11"/>
  <c r="N17" i="11"/>
  <c r="N18" i="11"/>
  <c r="N19" i="11"/>
  <c r="N4" i="11"/>
  <c r="N5" i="11"/>
  <c r="N6" i="11"/>
  <c r="N7" i="11"/>
  <c r="N8" i="11"/>
  <c r="N9" i="11"/>
  <c r="E5" i="11"/>
  <c r="E4" i="11"/>
  <c r="E3" i="11"/>
  <c r="I3" i="11" a="1"/>
  <c r="D27" i="11"/>
  <c r="AF62" i="17"/>
  <c r="N9" i="17"/>
  <c r="AF99" i="17"/>
  <c r="N10" i="17"/>
  <c r="N18" i="17"/>
  <c r="W41" i="17"/>
  <c r="W77" i="17"/>
  <c r="W81" i="17"/>
  <c r="AF12" i="17"/>
  <c r="AF10" i="17"/>
  <c r="AF43" i="17"/>
  <c r="W35" i="17"/>
  <c r="W93" i="17"/>
  <c r="W63" i="17"/>
  <c r="AF83" i="17"/>
  <c r="G62" i="17"/>
  <c r="AF16" i="17"/>
  <c r="AF46" i="17"/>
  <c r="W20" i="17"/>
  <c r="AF22" i="17"/>
  <c r="W6" i="17"/>
  <c r="W62" i="17"/>
  <c r="G77" i="17"/>
  <c r="G93" i="17"/>
  <c r="G35" i="17"/>
  <c r="W86" i="17"/>
  <c r="G36" i="17"/>
  <c r="W76" i="17"/>
  <c r="G50" i="17"/>
  <c r="W83" i="17"/>
  <c r="G16" i="17"/>
  <c r="N21" i="17"/>
  <c r="N4" i="17"/>
  <c r="AF68" i="17"/>
  <c r="W59" i="17"/>
  <c r="G91" i="17"/>
  <c r="G63" i="17"/>
  <c r="W64" i="17"/>
  <c r="W54" i="17"/>
  <c r="W43" i="17"/>
  <c r="W65" i="17"/>
  <c r="G59" i="17"/>
  <c r="AF76" i="17"/>
  <c r="W29" i="17"/>
  <c r="W88" i="17"/>
  <c r="AF88" i="17"/>
  <c r="G46" i="17"/>
  <c r="G97" i="17"/>
  <c r="W4" i="17"/>
  <c r="AF64" i="17"/>
  <c r="AF44" i="17"/>
  <c r="W12" i="17"/>
  <c r="W16" i="17"/>
  <c r="AF9" i="17"/>
  <c r="G18" i="17"/>
  <c r="W82" i="17"/>
  <c r="AF92" i="17"/>
  <c r="AF7" i="17"/>
  <c r="AF78" i="17"/>
  <c r="AF71" i="17"/>
  <c r="G57" i="17"/>
  <c r="G54" i="17"/>
  <c r="G6" i="17"/>
  <c r="G51" i="17"/>
  <c r="G29" i="17"/>
  <c r="AF45" i="17"/>
  <c r="W21" i="17"/>
  <c r="G66" i="17"/>
  <c r="AF58" i="17"/>
  <c r="W17" i="17"/>
  <c r="W42" i="17"/>
  <c r="G37" i="17"/>
  <c r="W55" i="17"/>
  <c r="W97" i="17"/>
  <c r="AF53" i="17"/>
  <c r="AM14" i="17"/>
  <c r="N14" i="17"/>
  <c r="AF49" i="17"/>
  <c r="N8" i="17"/>
  <c r="W10" i="17"/>
  <c r="G38" i="17"/>
  <c r="G45" i="17"/>
  <c r="AF5" i="17"/>
  <c r="G99" i="17"/>
  <c r="G32" i="17"/>
  <c r="W84" i="17"/>
  <c r="G70" i="17"/>
  <c r="W50" i="17"/>
  <c r="W32" i="17"/>
  <c r="W19" i="17"/>
  <c r="G48" i="17"/>
  <c r="AM18" i="17"/>
  <c r="W96" i="17"/>
  <c r="W101" i="17"/>
  <c r="G89" i="17"/>
  <c r="W70" i="17"/>
  <c r="W85" i="17"/>
  <c r="W53" i="17"/>
  <c r="W46" i="17"/>
  <c r="G10" i="17"/>
  <c r="W74" i="17"/>
  <c r="AF67" i="17"/>
  <c r="W80" i="17"/>
  <c r="G84" i="17"/>
  <c r="G68" i="17"/>
  <c r="G86" i="17"/>
  <c r="W73" i="17"/>
  <c r="AM11" i="17"/>
  <c r="AF96" i="17"/>
  <c r="G76" i="17"/>
  <c r="G43" i="17"/>
  <c r="G21" i="17"/>
  <c r="G49" i="17"/>
  <c r="G42" i="17"/>
  <c r="G64" i="17"/>
  <c r="W102" i="17"/>
  <c r="G61" i="17"/>
  <c r="G94" i="17"/>
  <c r="G53" i="17"/>
  <c r="G41" i="17"/>
  <c r="W14" i="17"/>
  <c r="W57" i="17"/>
  <c r="W100" i="17"/>
  <c r="AF98" i="17"/>
  <c r="W11" i="17"/>
  <c r="W87" i="17"/>
  <c r="G60" i="17"/>
  <c r="AF13" i="17"/>
  <c r="G75" i="17"/>
  <c r="W49" i="17"/>
  <c r="W67" i="17"/>
  <c r="G9" i="17"/>
  <c r="AF100" i="17"/>
  <c r="AF29" i="17"/>
  <c r="AF18" i="17"/>
  <c r="W99" i="17"/>
  <c r="W47" i="17"/>
  <c r="AM8" i="17"/>
  <c r="W18" i="17"/>
  <c r="G78" i="17"/>
  <c r="G74" i="17"/>
  <c r="G19" i="17"/>
  <c r="W7" i="17"/>
  <c r="AM21" i="17"/>
  <c r="N13" i="17"/>
  <c r="AF15" i="17"/>
  <c r="G80" i="17"/>
  <c r="AM19" i="17"/>
  <c r="G95" i="17"/>
  <c r="G73" i="17"/>
  <c r="G71" i="17"/>
  <c r="G102" i="17"/>
  <c r="W38" i="17"/>
  <c r="W66" i="17"/>
  <c r="AF66" i="17"/>
  <c r="AF52" i="17"/>
  <c r="AF102" i="17"/>
  <c r="AF101" i="17"/>
  <c r="AF42" i="17"/>
  <c r="AF91" i="17"/>
  <c r="G72" i="17"/>
  <c r="G11" i="17"/>
  <c r="W91" i="17"/>
  <c r="W22" i="17"/>
  <c r="G65" i="17"/>
  <c r="G15" i="17"/>
  <c r="W68" i="17"/>
  <c r="W15" i="17"/>
  <c r="G58" i="17"/>
  <c r="G34" i="17"/>
  <c r="AM10" i="17"/>
  <c r="W75" i="17"/>
  <c r="W90" i="17"/>
  <c r="G100" i="17"/>
  <c r="W58" i="17"/>
  <c r="W98" i="17"/>
  <c r="AF11" i="17"/>
  <c r="AM7" i="17"/>
  <c r="G96" i="17"/>
  <c r="W44" i="17"/>
  <c r="G88" i="17"/>
  <c r="W13" i="17"/>
  <c r="AF47" i="17"/>
  <c r="AF94" i="17"/>
  <c r="G98" i="17"/>
  <c r="G56" i="17"/>
  <c r="AM6" i="17"/>
  <c r="W45" i="17"/>
  <c r="G20" i="17"/>
  <c r="W72" i="17"/>
  <c r="AF60" i="17"/>
  <c r="AF79" i="17"/>
  <c r="N20" i="17"/>
  <c r="N5" i="17"/>
  <c r="AF73" i="17"/>
  <c r="G67" i="17"/>
  <c r="W56" i="17"/>
  <c r="AF20" i="17"/>
  <c r="W52" i="17"/>
  <c r="AF86" i="17"/>
  <c r="G30" i="17"/>
  <c r="N15" i="17"/>
  <c r="G40" i="17"/>
  <c r="G14" i="17"/>
  <c r="G92" i="17"/>
  <c r="W48" i="17"/>
  <c r="G83" i="17"/>
  <c r="G87" i="17"/>
  <c r="G47" i="17"/>
  <c r="AM5" i="17"/>
  <c r="G79" i="17"/>
  <c r="AM12" i="17"/>
  <c r="W60" i="17"/>
  <c r="W8" i="17"/>
  <c r="F2" i="17"/>
  <c r="AF21" i="17"/>
  <c r="G4" i="17"/>
  <c r="W92" i="17"/>
  <c r="W71" i="17"/>
  <c r="AF14" i="17"/>
  <c r="G85" i="17"/>
  <c r="W78" i="17"/>
  <c r="AM16" i="17"/>
  <c r="W79" i="17"/>
  <c r="AF82" i="17"/>
  <c r="AM9" i="17"/>
  <c r="N12" i="17"/>
  <c r="AM20" i="17"/>
  <c r="W9" i="17"/>
  <c r="G39" i="17"/>
  <c r="W61" i="17"/>
  <c r="W94" i="17"/>
  <c r="G12" i="17"/>
  <c r="G13" i="17"/>
  <c r="W95" i="17"/>
  <c r="AF75" i="17"/>
  <c r="G69" i="17"/>
  <c r="N17" i="17"/>
  <c r="AM15" i="17"/>
  <c r="AF4" i="17"/>
  <c r="AF84" i="17"/>
  <c r="AF59" i="17"/>
  <c r="N16" i="17"/>
  <c r="G55" i="17"/>
  <c r="G31" i="17"/>
  <c r="W89" i="17"/>
  <c r="G90" i="17"/>
  <c r="AF19" i="17"/>
  <c r="N19" i="17"/>
  <c r="G33" i="17"/>
  <c r="G101" i="17"/>
  <c r="AF17" i="17"/>
  <c r="W69" i="17"/>
  <c r="AF32" i="17"/>
  <c r="G81" i="17"/>
  <c r="AM4" i="17"/>
  <c r="AM13" i="17"/>
  <c r="AF70" i="17"/>
  <c r="G44" i="17"/>
  <c r="G8" i="17"/>
  <c r="G5" i="17"/>
  <c r="G52" i="17"/>
  <c r="W51" i="17"/>
  <c r="G17" i="17"/>
  <c r="AF85" i="17"/>
  <c r="G7" i="17"/>
  <c r="AF69" i="17"/>
  <c r="G82" i="17"/>
  <c r="W5" i="17"/>
  <c r="AF8" i="17"/>
  <c r="I4" i="11" l="1"/>
  <c r="I12" i="11"/>
  <c r="I5" i="11"/>
  <c r="I13" i="11"/>
  <c r="I6" i="11"/>
  <c r="I14" i="11"/>
  <c r="I7" i="11"/>
  <c r="I15" i="11"/>
  <c r="I8" i="11"/>
  <c r="I16" i="11"/>
  <c r="I9" i="11"/>
  <c r="I17" i="11"/>
  <c r="I10" i="11"/>
  <c r="I18" i="11"/>
  <c r="I3" i="11"/>
  <c r="I11" i="11"/>
  <c r="I19" i="11"/>
  <c r="Q24" i="17"/>
  <c r="D28" i="11"/>
  <c r="AI24" i="17" l="1"/>
  <c r="J24" i="17"/>
  <c r="C24" i="17"/>
  <c r="Z24" i="17"/>
  <c r="AJ23" i="17"/>
  <c r="AA23" i="17"/>
  <c r="R24" i="17"/>
  <c r="R23" i="17"/>
  <c r="R4" i="16"/>
  <c r="Q25" i="17"/>
  <c r="AB23" i="17"/>
  <c r="S24" i="17"/>
  <c r="S23" i="17"/>
  <c r="AK23" i="17"/>
  <c r="D29" i="11"/>
  <c r="AL23" i="17"/>
  <c r="AC23" i="17"/>
  <c r="T24" i="17"/>
  <c r="U24" i="17"/>
  <c r="AD23" i="17"/>
  <c r="U23" i="17"/>
  <c r="T23" i="17"/>
  <c r="J25" i="17" l="1"/>
  <c r="Z25" i="17"/>
  <c r="C25" i="17"/>
  <c r="AI25" i="17"/>
  <c r="R25" i="17"/>
  <c r="V23" i="17"/>
  <c r="V24" i="17"/>
  <c r="AE23" i="17"/>
  <c r="AJ24" i="17"/>
  <c r="AA24" i="17"/>
  <c r="Q26" i="17"/>
  <c r="AK24" i="17"/>
  <c r="AB24" i="17"/>
  <c r="S25" i="17"/>
  <c r="W24" i="17"/>
  <c r="W23" i="17"/>
  <c r="AC24" i="17"/>
  <c r="U25" i="17"/>
  <c r="T25" i="17"/>
  <c r="AF23" i="17"/>
  <c r="AL24" i="17"/>
  <c r="AM23" i="17"/>
  <c r="AD24" i="17"/>
  <c r="V25" i="17" l="1"/>
  <c r="AI26" i="17"/>
  <c r="J26" i="17"/>
  <c r="R26" i="17"/>
  <c r="C26" i="17"/>
  <c r="Z26" i="17"/>
  <c r="AE24" i="17"/>
  <c r="J45" i="14"/>
  <c r="E45" i="14"/>
  <c r="J29" i="14"/>
  <c r="E29" i="14"/>
  <c r="J55" i="14"/>
  <c r="E55" i="14"/>
  <c r="J52" i="14"/>
  <c r="E52" i="14"/>
  <c r="J36" i="14"/>
  <c r="E36" i="14"/>
  <c r="J62" i="14"/>
  <c r="E62" i="14"/>
  <c r="J59" i="14"/>
  <c r="E59" i="14"/>
  <c r="J43" i="14"/>
  <c r="E43" i="14"/>
  <c r="J61" i="14"/>
  <c r="E61" i="14"/>
  <c r="J66" i="14"/>
  <c r="E66" i="14"/>
  <c r="J35" i="14"/>
  <c r="E35" i="14"/>
  <c r="J12" i="14"/>
  <c r="E12" i="14"/>
  <c r="J17" i="14"/>
  <c r="E17" i="14"/>
  <c r="J42" i="14"/>
  <c r="E42" i="14"/>
  <c r="J32" i="14"/>
  <c r="E32" i="14"/>
  <c r="J24" i="14"/>
  <c r="E24" i="14"/>
  <c r="J16" i="14"/>
  <c r="E16" i="14"/>
  <c r="J8" i="14"/>
  <c r="E8" i="14"/>
  <c r="J64" i="14"/>
  <c r="E64" i="14"/>
  <c r="J57" i="14"/>
  <c r="E57" i="14"/>
  <c r="J34" i="14"/>
  <c r="E34" i="14"/>
  <c r="J26" i="14"/>
  <c r="E26" i="14"/>
  <c r="J18" i="14"/>
  <c r="E18" i="14"/>
  <c r="J53" i="14"/>
  <c r="E53" i="14"/>
  <c r="J37" i="14"/>
  <c r="E37" i="14"/>
  <c r="J14" i="14"/>
  <c r="E14" i="14"/>
  <c r="J70" i="14"/>
  <c r="E70" i="14"/>
  <c r="J47" i="14"/>
  <c r="E47" i="14"/>
  <c r="J60" i="14"/>
  <c r="E60" i="14"/>
  <c r="J44" i="14"/>
  <c r="E44" i="14"/>
  <c r="J21" i="14"/>
  <c r="E21" i="14"/>
  <c r="J6" i="14"/>
  <c r="E6" i="14"/>
  <c r="J54" i="14"/>
  <c r="E54" i="14"/>
  <c r="J67" i="14"/>
  <c r="E67" i="14"/>
  <c r="J51" i="14"/>
  <c r="E51" i="14"/>
  <c r="J28" i="14"/>
  <c r="E28" i="14"/>
  <c r="J13" i="14"/>
  <c r="E13" i="14"/>
  <c r="J69" i="14"/>
  <c r="E69" i="14"/>
  <c r="J10" i="14"/>
  <c r="E10" i="14"/>
  <c r="J58" i="14"/>
  <c r="E58" i="14"/>
  <c r="J50" i="14"/>
  <c r="E50" i="14"/>
  <c r="J20" i="14"/>
  <c r="E20" i="14"/>
  <c r="J68" i="14"/>
  <c r="E68" i="14"/>
  <c r="J33" i="14"/>
  <c r="E33" i="14"/>
  <c r="J25" i="14"/>
  <c r="E25" i="14"/>
  <c r="J9" i="14"/>
  <c r="E9" i="14"/>
  <c r="J65" i="14"/>
  <c r="E65" i="14"/>
  <c r="J27" i="14"/>
  <c r="E27" i="14"/>
  <c r="J19" i="14"/>
  <c r="E19" i="14"/>
  <c r="J11" i="14"/>
  <c r="E11" i="14"/>
  <c r="J39" i="14"/>
  <c r="E39" i="14"/>
  <c r="J31" i="14"/>
  <c r="E31" i="14"/>
  <c r="J23" i="14"/>
  <c r="E23" i="14"/>
  <c r="J15" i="14"/>
  <c r="E15" i="14"/>
  <c r="J71" i="14"/>
  <c r="E71" i="14"/>
  <c r="J56" i="14"/>
  <c r="E56" i="14"/>
  <c r="J49" i="14"/>
  <c r="E49" i="14"/>
  <c r="J41" i="14"/>
  <c r="E41" i="14"/>
  <c r="J46" i="14"/>
  <c r="E46" i="14"/>
  <c r="J38" i="14"/>
  <c r="E38" i="14"/>
  <c r="J30" i="14"/>
  <c r="E30" i="14"/>
  <c r="J22" i="14"/>
  <c r="E22" i="14"/>
  <c r="J7" i="14"/>
  <c r="E7" i="14"/>
  <c r="J63" i="14"/>
  <c r="E63" i="14"/>
  <c r="J48" i="14"/>
  <c r="E48" i="14"/>
  <c r="J40" i="14"/>
  <c r="E40" i="14"/>
  <c r="AJ25" i="17"/>
  <c r="AA25" i="17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Q27" i="17"/>
  <c r="Q28" i="17"/>
  <c r="I33" i="11" a="1"/>
  <c r="AK25" i="17"/>
  <c r="S26" i="17"/>
  <c r="AB25" i="17"/>
  <c r="AC25" i="17"/>
  <c r="U26" i="17"/>
  <c r="AL25" i="17"/>
  <c r="AF24" i="17"/>
  <c r="AD25" i="17"/>
  <c r="W25" i="17"/>
  <c r="AM24" i="17"/>
  <c r="T26" i="17"/>
  <c r="C23" i="19" a="1"/>
  <c r="B34" i="19" a="1"/>
  <c r="B3" i="19" a="1"/>
  <c r="B7" i="19" l="1"/>
  <c r="B12" i="19"/>
  <c r="B3" i="19"/>
  <c r="B17" i="19"/>
  <c r="B16" i="19"/>
  <c r="B5" i="19"/>
  <c r="B20" i="19"/>
  <c r="B6" i="19"/>
  <c r="B14" i="19"/>
  <c r="B15" i="19"/>
  <c r="B9" i="19"/>
  <c r="B18" i="19"/>
  <c r="B13" i="19"/>
  <c r="B4" i="19"/>
  <c r="B8" i="19"/>
  <c r="B10" i="19"/>
  <c r="B11" i="19"/>
  <c r="B19" i="19"/>
  <c r="B56" i="19"/>
  <c r="B82" i="19"/>
  <c r="B48" i="19"/>
  <c r="B74" i="19"/>
  <c r="B83" i="19"/>
  <c r="B81" i="19"/>
  <c r="B59" i="19"/>
  <c r="B71" i="19"/>
  <c r="B49" i="19"/>
  <c r="B89" i="19"/>
  <c r="B66" i="19"/>
  <c r="B60" i="19"/>
  <c r="B62" i="19"/>
  <c r="B44" i="19"/>
  <c r="B76" i="19"/>
  <c r="B68" i="19"/>
  <c r="B95" i="19"/>
  <c r="B77" i="19"/>
  <c r="B90" i="19"/>
  <c r="B67" i="19"/>
  <c r="B80" i="19"/>
  <c r="B85" i="19"/>
  <c r="B55" i="19"/>
  <c r="B35" i="19"/>
  <c r="B92" i="19"/>
  <c r="B70" i="19"/>
  <c r="B42" i="19"/>
  <c r="B75" i="19"/>
  <c r="B39" i="19"/>
  <c r="B86" i="19"/>
  <c r="B97" i="19"/>
  <c r="B36" i="19"/>
  <c r="B65" i="19"/>
  <c r="B51" i="19"/>
  <c r="B78" i="19"/>
  <c r="B54" i="19"/>
  <c r="B41" i="19"/>
  <c r="B87" i="19"/>
  <c r="B99" i="19"/>
  <c r="B63" i="19"/>
  <c r="B37" i="19"/>
  <c r="B88" i="19"/>
  <c r="B38" i="19"/>
  <c r="B72" i="19"/>
  <c r="B47" i="19"/>
  <c r="B58" i="19"/>
  <c r="B40" i="19"/>
  <c r="B57" i="19"/>
  <c r="B34" i="19"/>
  <c r="B64" i="19"/>
  <c r="B43" i="19"/>
  <c r="B98" i="19"/>
  <c r="B50" i="19"/>
  <c r="B61" i="19"/>
  <c r="B79" i="19"/>
  <c r="B52" i="19"/>
  <c r="B93" i="19"/>
  <c r="B94" i="19"/>
  <c r="B96" i="19"/>
  <c r="B69" i="19"/>
  <c r="B45" i="19"/>
  <c r="B84" i="19"/>
  <c r="B46" i="19"/>
  <c r="B91" i="19"/>
  <c r="B73" i="19"/>
  <c r="B53" i="19"/>
  <c r="C30" i="19"/>
  <c r="C25" i="19"/>
  <c r="E25" i="19" s="1"/>
  <c r="C26" i="19"/>
  <c r="C23" i="19"/>
  <c r="E23" i="19" s="1"/>
  <c r="C24" i="19"/>
  <c r="E24" i="19" s="1"/>
  <c r="C27" i="19"/>
  <c r="E27" i="19" s="1"/>
  <c r="C28" i="19"/>
  <c r="C29" i="19"/>
  <c r="J28" i="17"/>
  <c r="R28" i="17"/>
  <c r="Z28" i="17"/>
  <c r="C28" i="17"/>
  <c r="AI28" i="17"/>
  <c r="V26" i="17"/>
  <c r="C27" i="17"/>
  <c r="AI27" i="17"/>
  <c r="Z27" i="17"/>
  <c r="J27" i="17"/>
  <c r="R27" i="17"/>
  <c r="AE25" i="17"/>
  <c r="AJ26" i="17"/>
  <c r="AA26" i="17"/>
  <c r="I40" i="11"/>
  <c r="I48" i="11"/>
  <c r="I56" i="11"/>
  <c r="I64" i="11"/>
  <c r="I72" i="11"/>
  <c r="I33" i="11"/>
  <c r="I41" i="11"/>
  <c r="I49" i="11"/>
  <c r="I57" i="11"/>
  <c r="I65" i="11"/>
  <c r="I73" i="11"/>
  <c r="I34" i="11"/>
  <c r="I42" i="11"/>
  <c r="I50" i="11"/>
  <c r="I58" i="11"/>
  <c r="I66" i="11"/>
  <c r="I74" i="11"/>
  <c r="I35" i="11"/>
  <c r="I43" i="11"/>
  <c r="I51" i="11"/>
  <c r="I59" i="11"/>
  <c r="I67" i="11"/>
  <c r="I75" i="11"/>
  <c r="I36" i="11"/>
  <c r="I44" i="11"/>
  <c r="I52" i="11"/>
  <c r="I60" i="11"/>
  <c r="I68" i="11"/>
  <c r="I76" i="11"/>
  <c r="I37" i="11"/>
  <c r="I45" i="11"/>
  <c r="I53" i="11"/>
  <c r="I61" i="11"/>
  <c r="I69" i="11"/>
  <c r="I77" i="11"/>
  <c r="I38" i="11"/>
  <c r="I46" i="11"/>
  <c r="I54" i="11"/>
  <c r="I62" i="11"/>
  <c r="I70" i="11"/>
  <c r="I39" i="11"/>
  <c r="I47" i="11"/>
  <c r="I55" i="11"/>
  <c r="I63" i="11"/>
  <c r="I71" i="11"/>
  <c r="B24" i="20" a="1"/>
  <c r="B3" i="20" a="1"/>
  <c r="F25" i="19"/>
  <c r="K25" i="19"/>
  <c r="F23" i="19"/>
  <c r="K23" i="19"/>
  <c r="K24" i="19"/>
  <c r="F24" i="19"/>
  <c r="F27" i="19"/>
  <c r="K27" i="19"/>
  <c r="S27" i="17"/>
  <c r="AK26" i="17"/>
  <c r="AB26" i="17"/>
  <c r="S28" i="17"/>
  <c r="AL26" i="17"/>
  <c r="AC26" i="17"/>
  <c r="T28" i="17"/>
  <c r="AF25" i="17"/>
  <c r="W26" i="17"/>
  <c r="AM25" i="17"/>
  <c r="U28" i="17"/>
  <c r="U27" i="17"/>
  <c r="T27" i="17"/>
  <c r="AD26" i="17"/>
  <c r="J45" i="22" l="1"/>
  <c r="O39" i="22"/>
  <c r="J63" i="22"/>
  <c r="O57" i="22"/>
  <c r="J65" i="22"/>
  <c r="O59" i="22"/>
  <c r="J72" i="22"/>
  <c r="O66" i="22"/>
  <c r="J46" i="22"/>
  <c r="O40" i="22"/>
  <c r="O79" i="22"/>
  <c r="J85" i="22"/>
  <c r="O33" i="22"/>
  <c r="J39" i="22"/>
  <c r="J35" i="22"/>
  <c r="O29" i="22"/>
  <c r="O36" i="22"/>
  <c r="J42" i="22"/>
  <c r="J41" i="22"/>
  <c r="O35" i="22"/>
  <c r="J48" i="22"/>
  <c r="O42" i="22"/>
  <c r="J56" i="22"/>
  <c r="O50" i="22"/>
  <c r="O93" i="22"/>
  <c r="J99" i="22"/>
  <c r="O84" i="22"/>
  <c r="J90" i="22"/>
  <c r="J76" i="22"/>
  <c r="O70" i="22"/>
  <c r="J82" i="22"/>
  <c r="O76" i="22"/>
  <c r="O88" i="22"/>
  <c r="J94" i="22"/>
  <c r="J59" i="22"/>
  <c r="O53" i="22"/>
  <c r="J71" i="22"/>
  <c r="O65" i="22"/>
  <c r="O67" i="22"/>
  <c r="J73" i="22"/>
  <c r="J64" i="22"/>
  <c r="O58" i="22"/>
  <c r="O45" i="22"/>
  <c r="J51" i="22"/>
  <c r="J93" i="22"/>
  <c r="O87" i="22"/>
  <c r="J83" i="22"/>
  <c r="O77" i="22"/>
  <c r="O64" i="22"/>
  <c r="J70" i="22"/>
  <c r="J79" i="22"/>
  <c r="O73" i="22"/>
  <c r="O74" i="22"/>
  <c r="J80" i="22"/>
  <c r="O75" i="22"/>
  <c r="J81" i="22"/>
  <c r="J61" i="22"/>
  <c r="O55" i="22"/>
  <c r="O44" i="22"/>
  <c r="J50" i="22"/>
  <c r="O48" i="22"/>
  <c r="J54" i="22"/>
  <c r="O38" i="22"/>
  <c r="J44" i="22"/>
  <c r="O32" i="22"/>
  <c r="J38" i="22"/>
  <c r="J84" i="22"/>
  <c r="O78" i="22"/>
  <c r="O81" i="22"/>
  <c r="J87" i="22"/>
  <c r="O82" i="22"/>
  <c r="J88" i="22"/>
  <c r="J60" i="22"/>
  <c r="O54" i="22"/>
  <c r="J91" i="22"/>
  <c r="O85" i="22"/>
  <c r="J52" i="22"/>
  <c r="O46" i="22"/>
  <c r="J37" i="22"/>
  <c r="O31" i="22"/>
  <c r="O37" i="22"/>
  <c r="J43" i="22"/>
  <c r="J77" i="22"/>
  <c r="O71" i="22"/>
  <c r="O92" i="22"/>
  <c r="J98" i="22"/>
  <c r="O89" i="22"/>
  <c r="J95" i="22"/>
  <c r="O83" i="22"/>
  <c r="J89" i="22"/>
  <c r="O30" i="22"/>
  <c r="J36" i="22"/>
  <c r="O60" i="22"/>
  <c r="J66" i="22"/>
  <c r="J86" i="22"/>
  <c r="O80" i="22"/>
  <c r="J62" i="22"/>
  <c r="O56" i="22"/>
  <c r="J68" i="22"/>
  <c r="O62" i="22"/>
  <c r="J58" i="22"/>
  <c r="O52" i="22"/>
  <c r="O61" i="22"/>
  <c r="J67" i="22"/>
  <c r="J40" i="22"/>
  <c r="O34" i="22"/>
  <c r="J96" i="22"/>
  <c r="O90" i="22"/>
  <c r="O68" i="22"/>
  <c r="J74" i="22"/>
  <c r="O47" i="22"/>
  <c r="J53" i="22"/>
  <c r="O86" i="22"/>
  <c r="J92" i="22"/>
  <c r="J69" i="22"/>
  <c r="O63" i="22"/>
  <c r="O28" i="22"/>
  <c r="J34" i="22"/>
  <c r="O49" i="22"/>
  <c r="J55" i="22"/>
  <c r="J57" i="22"/>
  <c r="O51" i="22"/>
  <c r="J49" i="22"/>
  <c r="O43" i="22"/>
  <c r="J47" i="22"/>
  <c r="O41" i="22"/>
  <c r="J97" i="22"/>
  <c r="O91" i="22"/>
  <c r="O69" i="22"/>
  <c r="J75" i="22"/>
  <c r="O72" i="22"/>
  <c r="J78" i="22"/>
  <c r="B9" i="20"/>
  <c r="B19" i="20"/>
  <c r="B18" i="20"/>
  <c r="B17" i="20"/>
  <c r="B8" i="20"/>
  <c r="B12" i="20"/>
  <c r="B5" i="20"/>
  <c r="B15" i="20"/>
  <c r="B7" i="20"/>
  <c r="B13" i="20"/>
  <c r="B3" i="20"/>
  <c r="B6" i="20"/>
  <c r="B20" i="20"/>
  <c r="B11" i="20"/>
  <c r="B16" i="20"/>
  <c r="B14" i="20"/>
  <c r="B10" i="20"/>
  <c r="B4" i="20"/>
  <c r="B87" i="20"/>
  <c r="J87" i="20" s="1"/>
  <c r="B60" i="20"/>
  <c r="J60" i="20" s="1"/>
  <c r="B85" i="20"/>
  <c r="J85" i="20" s="1"/>
  <c r="B99" i="20"/>
  <c r="B89" i="20"/>
  <c r="J89" i="20" s="1"/>
  <c r="B36" i="20"/>
  <c r="J36" i="20" s="1"/>
  <c r="B46" i="20"/>
  <c r="J46" i="20" s="1"/>
  <c r="B30" i="20"/>
  <c r="J30" i="20" s="1"/>
  <c r="B61" i="20"/>
  <c r="J61" i="20" s="1"/>
  <c r="B52" i="20"/>
  <c r="J52" i="20" s="1"/>
  <c r="B80" i="20"/>
  <c r="J80" i="20" s="1"/>
  <c r="B49" i="20"/>
  <c r="J49" i="20" s="1"/>
  <c r="B94" i="20"/>
  <c r="B47" i="20"/>
  <c r="J47" i="20" s="1"/>
  <c r="B62" i="20"/>
  <c r="J62" i="20" s="1"/>
  <c r="B26" i="20"/>
  <c r="J26" i="20" s="1"/>
  <c r="B58" i="20"/>
  <c r="J58" i="20" s="1"/>
  <c r="B97" i="20"/>
  <c r="B25" i="20"/>
  <c r="J25" i="20" s="1"/>
  <c r="B42" i="20"/>
  <c r="J42" i="20" s="1"/>
  <c r="B51" i="20"/>
  <c r="J51" i="20" s="1"/>
  <c r="B72" i="20"/>
  <c r="J72" i="20" s="1"/>
  <c r="B45" i="20"/>
  <c r="J45" i="20" s="1"/>
  <c r="B86" i="20"/>
  <c r="J86" i="20" s="1"/>
  <c r="B66" i="20"/>
  <c r="J66" i="20" s="1"/>
  <c r="B53" i="20"/>
  <c r="J53" i="20" s="1"/>
  <c r="B67" i="20"/>
  <c r="J67" i="20" s="1"/>
  <c r="B63" i="20"/>
  <c r="J63" i="20" s="1"/>
  <c r="B81" i="20"/>
  <c r="J81" i="20" s="1"/>
  <c r="B40" i="20"/>
  <c r="J40" i="20" s="1"/>
  <c r="B44" i="20"/>
  <c r="J44" i="20" s="1"/>
  <c r="B65" i="20"/>
  <c r="J65" i="20" s="1"/>
  <c r="B70" i="20"/>
  <c r="J70" i="20" s="1"/>
  <c r="B98" i="20"/>
  <c r="B24" i="20"/>
  <c r="J24" i="20" s="1"/>
  <c r="B27" i="20"/>
  <c r="J27" i="20" s="1"/>
  <c r="B43" i="20"/>
  <c r="J43" i="20" s="1"/>
  <c r="B92" i="20"/>
  <c r="B34" i="20"/>
  <c r="J34" i="20" s="1"/>
  <c r="B83" i="20"/>
  <c r="J83" i="20" s="1"/>
  <c r="B59" i="20"/>
  <c r="J59" i="20" s="1"/>
  <c r="B28" i="20"/>
  <c r="J28" i="20" s="1"/>
  <c r="B77" i="20"/>
  <c r="J77" i="20" s="1"/>
  <c r="B100" i="20"/>
  <c r="B57" i="20"/>
  <c r="J57" i="20" s="1"/>
  <c r="B54" i="20"/>
  <c r="J54" i="20" s="1"/>
  <c r="B88" i="20"/>
  <c r="J88" i="20" s="1"/>
  <c r="B91" i="20"/>
  <c r="B82" i="20"/>
  <c r="J82" i="20" s="1"/>
  <c r="B37" i="20"/>
  <c r="J37" i="20" s="1"/>
  <c r="B84" i="20"/>
  <c r="J84" i="20" s="1"/>
  <c r="B41" i="20"/>
  <c r="J41" i="20" s="1"/>
  <c r="B48" i="20"/>
  <c r="J48" i="20" s="1"/>
  <c r="B32" i="20"/>
  <c r="J32" i="20" s="1"/>
  <c r="B31" i="20"/>
  <c r="J31" i="20" s="1"/>
  <c r="B35" i="20"/>
  <c r="J35" i="20" s="1"/>
  <c r="B55" i="20"/>
  <c r="J55" i="20" s="1"/>
  <c r="B68" i="20"/>
  <c r="J68" i="20" s="1"/>
  <c r="B90" i="20"/>
  <c r="B76" i="20"/>
  <c r="J76" i="20" s="1"/>
  <c r="B95" i="20"/>
  <c r="B78" i="20"/>
  <c r="J78" i="20" s="1"/>
  <c r="B93" i="20"/>
  <c r="B69" i="20"/>
  <c r="J69" i="20" s="1"/>
  <c r="B73" i="20"/>
  <c r="J73" i="20" s="1"/>
  <c r="B96" i="20"/>
  <c r="B29" i="20"/>
  <c r="J29" i="20" s="1"/>
  <c r="B71" i="20"/>
  <c r="J71" i="20" s="1"/>
  <c r="B74" i="20"/>
  <c r="J74" i="20" s="1"/>
  <c r="B33" i="20"/>
  <c r="J33" i="20" s="1"/>
  <c r="B79" i="20"/>
  <c r="J79" i="20" s="1"/>
  <c r="B64" i="20"/>
  <c r="J64" i="20" s="1"/>
  <c r="B50" i="20"/>
  <c r="J50" i="20" s="1"/>
  <c r="B38" i="20"/>
  <c r="J38" i="20" s="1"/>
  <c r="B39" i="20"/>
  <c r="J39" i="20" s="1"/>
  <c r="B75" i="20"/>
  <c r="J75" i="20" s="1"/>
  <c r="B56" i="20"/>
  <c r="J56" i="20" s="1"/>
  <c r="L27" i="19"/>
  <c r="Q24" i="19" s="1"/>
  <c r="P24" i="19"/>
  <c r="L24" i="19"/>
  <c r="Q21" i="19" s="1"/>
  <c r="P21" i="19"/>
  <c r="L23" i="19"/>
  <c r="Q20" i="19" s="1"/>
  <c r="P20" i="19"/>
  <c r="L25" i="19"/>
  <c r="Q22" i="19" s="1"/>
  <c r="P22" i="19"/>
  <c r="J53" i="19"/>
  <c r="O47" i="19"/>
  <c r="J94" i="19"/>
  <c r="O88" i="19"/>
  <c r="J64" i="19"/>
  <c r="O58" i="19"/>
  <c r="O82" i="19"/>
  <c r="J88" i="19"/>
  <c r="J51" i="19"/>
  <c r="O45" i="19"/>
  <c r="O64" i="19"/>
  <c r="J70" i="19"/>
  <c r="J77" i="19"/>
  <c r="O71" i="19"/>
  <c r="J89" i="19"/>
  <c r="O83" i="19"/>
  <c r="O76" i="19"/>
  <c r="J82" i="19"/>
  <c r="O82" i="20"/>
  <c r="J73" i="19"/>
  <c r="O67" i="19"/>
  <c r="J93" i="19"/>
  <c r="O87" i="19"/>
  <c r="J34" i="19"/>
  <c r="O28" i="19"/>
  <c r="J37" i="19"/>
  <c r="O31" i="19"/>
  <c r="O59" i="19"/>
  <c r="J65" i="19"/>
  <c r="J92" i="19"/>
  <c r="O86" i="19"/>
  <c r="J95" i="19"/>
  <c r="O89" i="19"/>
  <c r="J49" i="19"/>
  <c r="O43" i="19"/>
  <c r="J56" i="19"/>
  <c r="O50" i="19"/>
  <c r="O24" i="19"/>
  <c r="J91" i="19"/>
  <c r="O85" i="19"/>
  <c r="J52" i="19"/>
  <c r="O46" i="19"/>
  <c r="O51" i="19"/>
  <c r="J57" i="19"/>
  <c r="J63" i="19"/>
  <c r="O57" i="19"/>
  <c r="J36" i="19"/>
  <c r="O30" i="19"/>
  <c r="J35" i="19"/>
  <c r="O29" i="19"/>
  <c r="O62" i="19"/>
  <c r="J68" i="19"/>
  <c r="O65" i="19"/>
  <c r="J71" i="19"/>
  <c r="O81" i="20"/>
  <c r="O25" i="20"/>
  <c r="O21" i="19"/>
  <c r="J46" i="19"/>
  <c r="O40" i="19"/>
  <c r="J79" i="19"/>
  <c r="O73" i="19"/>
  <c r="O34" i="19"/>
  <c r="J40" i="19"/>
  <c r="O93" i="19"/>
  <c r="J99" i="19"/>
  <c r="J97" i="19"/>
  <c r="O91" i="19"/>
  <c r="J55" i="19"/>
  <c r="O49" i="19"/>
  <c r="O70" i="19"/>
  <c r="J76" i="19"/>
  <c r="J59" i="19"/>
  <c r="O53" i="19"/>
  <c r="O23" i="20"/>
  <c r="O59" i="20"/>
  <c r="O20" i="19"/>
  <c r="J84" i="19"/>
  <c r="O78" i="19"/>
  <c r="J61" i="19"/>
  <c r="O55" i="19"/>
  <c r="J58" i="19"/>
  <c r="O52" i="19"/>
  <c r="J87" i="19"/>
  <c r="O81" i="19"/>
  <c r="J86" i="19"/>
  <c r="O80" i="19"/>
  <c r="J85" i="19"/>
  <c r="O79" i="19"/>
  <c r="O38" i="19"/>
  <c r="J44" i="19"/>
  <c r="O75" i="19"/>
  <c r="J81" i="19"/>
  <c r="O41" i="20"/>
  <c r="O39" i="19"/>
  <c r="J45" i="19"/>
  <c r="J50" i="19"/>
  <c r="O44" i="19"/>
  <c r="J47" i="19"/>
  <c r="O41" i="19"/>
  <c r="O35" i="19"/>
  <c r="J41" i="19"/>
  <c r="J39" i="19"/>
  <c r="O33" i="19"/>
  <c r="J80" i="19"/>
  <c r="O74" i="19"/>
  <c r="J62" i="19"/>
  <c r="O56" i="19"/>
  <c r="J83" i="19"/>
  <c r="O77" i="19"/>
  <c r="O35" i="20"/>
  <c r="O80" i="20"/>
  <c r="O22" i="19"/>
  <c r="O63" i="19"/>
  <c r="J69" i="19"/>
  <c r="J98" i="19"/>
  <c r="O92" i="19"/>
  <c r="O66" i="19"/>
  <c r="J72" i="19"/>
  <c r="J54" i="19"/>
  <c r="O48" i="19"/>
  <c r="J75" i="19"/>
  <c r="O69" i="19"/>
  <c r="O61" i="19"/>
  <c r="J67" i="19"/>
  <c r="J60" i="19"/>
  <c r="O54" i="19"/>
  <c r="O68" i="19"/>
  <c r="J74" i="19"/>
  <c r="J96" i="19"/>
  <c r="O90" i="19"/>
  <c r="J43" i="19"/>
  <c r="O37" i="19"/>
  <c r="J38" i="19"/>
  <c r="O32" i="19"/>
  <c r="J78" i="19"/>
  <c r="O72" i="19"/>
  <c r="J42" i="19"/>
  <c r="O36" i="19"/>
  <c r="O84" i="19"/>
  <c r="J90" i="19"/>
  <c r="J66" i="19"/>
  <c r="O60" i="19"/>
  <c r="J48" i="19"/>
  <c r="O42" i="19"/>
  <c r="O42" i="20"/>
  <c r="V27" i="17"/>
  <c r="V28" i="17"/>
  <c r="AE26" i="17"/>
  <c r="AJ27" i="17"/>
  <c r="AA27" i="17"/>
  <c r="AP4" i="17"/>
  <c r="AB27" i="17"/>
  <c r="AK27" i="17"/>
  <c r="W27" i="17"/>
  <c r="AF26" i="17"/>
  <c r="AC27" i="17"/>
  <c r="AD27" i="17"/>
  <c r="W28" i="17"/>
  <c r="AM26" i="17"/>
  <c r="V2" i="17"/>
  <c r="AL27" i="17"/>
  <c r="O62" i="20" l="1"/>
  <c r="O40" i="20"/>
  <c r="O24" i="20"/>
  <c r="O79" i="20"/>
  <c r="O75" i="20"/>
  <c r="O22" i="20"/>
  <c r="O26" i="20"/>
  <c r="O55" i="20"/>
  <c r="O48" i="20"/>
  <c r="O51" i="20"/>
  <c r="O69" i="20"/>
  <c r="O54" i="20"/>
  <c r="O83" i="20"/>
  <c r="O64" i="20"/>
  <c r="O49" i="20"/>
  <c r="O65" i="20"/>
  <c r="O61" i="20"/>
  <c r="O27" i="20"/>
  <c r="O78" i="20"/>
  <c r="O60" i="20"/>
  <c r="O30" i="20"/>
  <c r="O84" i="20"/>
  <c r="O58" i="20"/>
  <c r="O66" i="20"/>
  <c r="J92" i="20"/>
  <c r="O88" i="20"/>
  <c r="O50" i="20"/>
  <c r="J94" i="20"/>
  <c r="O90" i="20"/>
  <c r="O77" i="20"/>
  <c r="O28" i="20"/>
  <c r="O47" i="20"/>
  <c r="O43" i="20"/>
  <c r="J90" i="20"/>
  <c r="O86" i="20"/>
  <c r="O37" i="20"/>
  <c r="O44" i="20"/>
  <c r="J98" i="20"/>
  <c r="O94" i="20"/>
  <c r="O73" i="20"/>
  <c r="O67" i="20"/>
  <c r="O20" i="20"/>
  <c r="O46" i="20"/>
  <c r="J91" i="20"/>
  <c r="O87" i="20"/>
  <c r="O68" i="20"/>
  <c r="J95" i="20"/>
  <c r="O91" i="20"/>
  <c r="O52" i="20"/>
  <c r="O85" i="20"/>
  <c r="O74" i="20"/>
  <c r="J100" i="20"/>
  <c r="O96" i="20"/>
  <c r="O95" i="20"/>
  <c r="J99" i="20"/>
  <c r="O53" i="20"/>
  <c r="O39" i="20"/>
  <c r="O32" i="20"/>
  <c r="O29" i="20"/>
  <c r="O72" i="20"/>
  <c r="O92" i="20"/>
  <c r="J96" i="20"/>
  <c r="J97" i="20"/>
  <c r="O93" i="20"/>
  <c r="O76" i="20"/>
  <c r="O71" i="20"/>
  <c r="O45" i="20"/>
  <c r="O70" i="20"/>
  <c r="O21" i="20"/>
  <c r="O56" i="20"/>
  <c r="O57" i="20"/>
  <c r="O33" i="20"/>
  <c r="O63" i="20"/>
  <c r="O31" i="20"/>
  <c r="O38" i="20"/>
  <c r="O34" i="20"/>
  <c r="O36" i="20"/>
  <c r="O89" i="20"/>
  <c r="J93" i="20"/>
  <c r="AE27" i="17"/>
  <c r="AJ28" i="17"/>
  <c r="AA28" i="17"/>
  <c r="D4" i="16"/>
  <c r="D5" i="16"/>
  <c r="D6" i="16"/>
  <c r="D7" i="16"/>
  <c r="D8" i="16"/>
  <c r="D3" i="16"/>
  <c r="AB28" i="17"/>
  <c r="AK28" i="17"/>
  <c r="AD28" i="17"/>
  <c r="AM27" i="17"/>
  <c r="AF27" i="17"/>
  <c r="AL28" i="17"/>
  <c r="AC28" i="17"/>
  <c r="AE28" i="17" l="1"/>
  <c r="P6" i="16"/>
  <c r="P7" i="16"/>
  <c r="P8" i="16"/>
  <c r="P5" i="16"/>
  <c r="Q4" i="16"/>
  <c r="Q6" i="16"/>
  <c r="Q7" i="16"/>
  <c r="Q8" i="16"/>
  <c r="Q5" i="16"/>
  <c r="C3" i="11" a="1"/>
  <c r="S5" i="16"/>
  <c r="S8" i="16"/>
  <c r="S7" i="16"/>
  <c r="S6" i="16"/>
  <c r="S4" i="16"/>
  <c r="AF28" i="17"/>
  <c r="AL2" i="17"/>
  <c r="AE2" i="17"/>
  <c r="AM28" i="17"/>
  <c r="L3" i="19" l="1"/>
  <c r="Q3" i="19" s="1"/>
  <c r="L4" i="19"/>
  <c r="Q4" i="19" s="1"/>
  <c r="C6" i="11"/>
  <c r="C15" i="11"/>
  <c r="C17" i="11"/>
  <c r="C10" i="11"/>
  <c r="C4" i="11"/>
  <c r="J4" i="11" s="1"/>
  <c r="C3" i="11"/>
  <c r="J3" i="11" s="1"/>
  <c r="C8" i="11"/>
  <c r="C14" i="11"/>
  <c r="C12" i="11"/>
  <c r="C18" i="11"/>
  <c r="J18" i="11" s="1"/>
  <c r="C16" i="11"/>
  <c r="C11" i="11"/>
  <c r="C5" i="11"/>
  <c r="J5" i="11" s="1"/>
  <c r="C7" i="11"/>
  <c r="C9" i="11"/>
  <c r="C19" i="11"/>
  <c r="C13" i="11"/>
  <c r="P5" i="19"/>
  <c r="Q5" i="19"/>
  <c r="P4" i="19"/>
  <c r="P3" i="19"/>
  <c r="AZ2" i="19"/>
  <c r="AZ2" i="11"/>
  <c r="D14" i="16"/>
  <c r="C27" i="1"/>
  <c r="C43" i="1"/>
  <c r="H43" i="1"/>
  <c r="C59" i="1"/>
  <c r="H59" i="1"/>
  <c r="H27" i="1"/>
  <c r="H8" i="16"/>
  <c r="H7" i="16"/>
  <c r="H6" i="16"/>
  <c r="H5" i="16"/>
  <c r="L4" i="16"/>
  <c r="L5" i="16"/>
  <c r="E6" i="16"/>
  <c r="E5" i="16"/>
  <c r="E3" i="16"/>
  <c r="E4" i="16"/>
  <c r="D4" i="1"/>
  <c r="AU17" i="11"/>
  <c r="AU14" i="11"/>
  <c r="AU7" i="19"/>
  <c r="AU19" i="11"/>
  <c r="AU6" i="11"/>
  <c r="AU2" i="11"/>
  <c r="E8" i="16"/>
  <c r="AU6" i="19"/>
  <c r="AU4" i="11"/>
  <c r="AU11" i="19"/>
  <c r="AU3" i="19"/>
  <c r="AU13" i="19"/>
  <c r="AU7" i="11"/>
  <c r="E7" i="16"/>
  <c r="AU11" i="11"/>
  <c r="AU4" i="19"/>
  <c r="AU9" i="19"/>
  <c r="AU12" i="19"/>
  <c r="AU5" i="19"/>
  <c r="AU12" i="11"/>
  <c r="AU10" i="19"/>
  <c r="AU15" i="11"/>
  <c r="AU9" i="11"/>
  <c r="AU5" i="11"/>
  <c r="AU13" i="11"/>
  <c r="AU16" i="11"/>
  <c r="AU2" i="19"/>
  <c r="AU18" i="11"/>
  <c r="AU10" i="11"/>
  <c r="AU8" i="11"/>
  <c r="AU3" i="11"/>
  <c r="AU8" i="19"/>
  <c r="AU5" i="22"/>
  <c r="AU8" i="22"/>
  <c r="AU9" i="22"/>
  <c r="AU12" i="22"/>
  <c r="AU7" i="22"/>
  <c r="AU13" i="22"/>
  <c r="AU6" i="22"/>
  <c r="AU4" i="22"/>
  <c r="AU10" i="22"/>
  <c r="AU11" i="22"/>
  <c r="AU2" i="22"/>
  <c r="AU3" i="22"/>
  <c r="BA2" i="22" l="1"/>
  <c r="AQ2" i="20"/>
  <c r="J19" i="11"/>
  <c r="D19" i="11"/>
  <c r="J14" i="11"/>
  <c r="D14" i="11"/>
  <c r="E14" i="11" s="1"/>
  <c r="J9" i="11"/>
  <c r="D9" i="11"/>
  <c r="E9" i="11" s="1"/>
  <c r="J8" i="11"/>
  <c r="D8" i="11"/>
  <c r="E8" i="11" s="1"/>
  <c r="J7" i="11"/>
  <c r="D7" i="11"/>
  <c r="E7" i="11" s="1"/>
  <c r="J11" i="11"/>
  <c r="D11" i="11"/>
  <c r="E11" i="11" s="1"/>
  <c r="J10" i="11"/>
  <c r="D10" i="11"/>
  <c r="E10" i="11" s="1"/>
  <c r="J16" i="11"/>
  <c r="D16" i="11"/>
  <c r="E16" i="11" s="1"/>
  <c r="J17" i="11"/>
  <c r="D17" i="11"/>
  <c r="E17" i="11" s="1"/>
  <c r="J15" i="11"/>
  <c r="J13" i="11"/>
  <c r="D13" i="11"/>
  <c r="E13" i="11" s="1"/>
  <c r="J12" i="11"/>
  <c r="D12" i="11"/>
  <c r="E12" i="11" s="1"/>
  <c r="J6" i="11"/>
  <c r="D6" i="11"/>
  <c r="E6" i="11" s="1"/>
  <c r="P28" i="19"/>
  <c r="O17" i="19"/>
  <c r="O11" i="19"/>
  <c r="O8" i="19"/>
  <c r="O7" i="19"/>
  <c r="O16" i="19"/>
  <c r="O19" i="19"/>
  <c r="O15" i="19"/>
  <c r="O13" i="19"/>
  <c r="O12" i="19"/>
  <c r="O6" i="19"/>
  <c r="O14" i="19"/>
  <c r="O10" i="19"/>
  <c r="O9" i="19"/>
  <c r="BA2" i="19"/>
  <c r="BA2" i="11"/>
  <c r="AP3" i="17"/>
  <c r="D15" i="16"/>
  <c r="D13" i="16" s="1"/>
  <c r="D18" i="11"/>
  <c r="BB2" i="11"/>
  <c r="BB2" i="19"/>
  <c r="I8" i="16"/>
  <c r="F8" i="16"/>
  <c r="F6" i="16"/>
  <c r="BA3" i="11"/>
  <c r="D15" i="11"/>
  <c r="I7" i="16"/>
  <c r="F3" i="16"/>
  <c r="I4" i="16"/>
  <c r="BA4" i="11"/>
  <c r="AP5" i="17"/>
  <c r="F5" i="16"/>
  <c r="BA3" i="19"/>
  <c r="BB3" i="19" s="1"/>
  <c r="I5" i="16"/>
  <c r="F7" i="16"/>
  <c r="F4" i="16"/>
  <c r="I6" i="16"/>
  <c r="BD3" i="11"/>
  <c r="BD2" i="11"/>
  <c r="AP6" i="17"/>
  <c r="BD4" i="11"/>
  <c r="F12" i="16"/>
  <c r="AQ3" i="20"/>
  <c r="AR2" i="20"/>
  <c r="AR3" i="20"/>
  <c r="AP3" i="20"/>
  <c r="AQ4" i="20"/>
  <c r="AQ5" i="20"/>
  <c r="AR4" i="20"/>
  <c r="AP4" i="20"/>
  <c r="AP5" i="20"/>
  <c r="AQ6" i="20"/>
  <c r="AR5" i="20"/>
  <c r="AQ7" i="20"/>
  <c r="AR6" i="20"/>
  <c r="AP6" i="20"/>
  <c r="AQ8" i="20"/>
  <c r="AP7" i="20"/>
  <c r="AR7" i="20"/>
  <c r="AR8" i="20"/>
  <c r="AQ9" i="20"/>
  <c r="AP8" i="20"/>
  <c r="AP9" i="20"/>
  <c r="AQ10" i="20"/>
  <c r="AR9" i="20"/>
  <c r="AR10" i="20"/>
  <c r="AQ11" i="20"/>
  <c r="AP10" i="20"/>
  <c r="AQ12" i="20"/>
  <c r="AP11" i="20"/>
  <c r="AR11" i="20"/>
  <c r="AR12" i="20"/>
  <c r="AQ13" i="20"/>
  <c r="AP12" i="20"/>
  <c r="AP13" i="20"/>
  <c r="AR13" i="20"/>
  <c r="AQ14" i="20"/>
  <c r="AR14" i="20"/>
  <c r="AQ15" i="20"/>
  <c r="AP14" i="20"/>
  <c r="AR15" i="20"/>
  <c r="AP15" i="20"/>
  <c r="AQ16" i="20"/>
  <c r="AQ17" i="20"/>
  <c r="AP16" i="20"/>
  <c r="AR16" i="20"/>
  <c r="AR17" i="20"/>
  <c r="AQ18" i="20"/>
  <c r="AP17" i="20"/>
  <c r="AP18" i="20"/>
  <c r="AQ19" i="20"/>
  <c r="AR18" i="20"/>
  <c r="AQ20" i="20"/>
  <c r="AP19" i="20"/>
  <c r="AR19" i="20"/>
  <c r="AP20" i="20"/>
  <c r="AR20" i="20"/>
  <c r="AQ21" i="20"/>
  <c r="AR21" i="20"/>
  <c r="AQ22" i="20"/>
  <c r="AP21" i="20"/>
  <c r="AQ23" i="20"/>
  <c r="AP22" i="20"/>
  <c r="AR22" i="20"/>
  <c r="AQ24" i="20"/>
  <c r="AP23" i="20"/>
  <c r="AR23" i="20"/>
  <c r="AP24" i="20"/>
  <c r="AR24" i="20"/>
  <c r="AQ25" i="20"/>
  <c r="AR25" i="20"/>
  <c r="AQ26" i="20"/>
  <c r="AP25" i="20"/>
  <c r="AQ27" i="20"/>
  <c r="AP26" i="20"/>
  <c r="AR26" i="20"/>
  <c r="AR27" i="20"/>
  <c r="AP27" i="20"/>
  <c r="AQ28" i="20"/>
  <c r="AQ29" i="20"/>
  <c r="AP28" i="20"/>
  <c r="AR28" i="20"/>
  <c r="AQ30" i="20"/>
  <c r="AP29" i="20"/>
  <c r="AR29" i="20"/>
  <c r="AR30" i="20"/>
  <c r="AQ31" i="20"/>
  <c r="AP30" i="20"/>
  <c r="AP31" i="20"/>
  <c r="AQ32" i="20"/>
  <c r="AR31" i="20"/>
  <c r="AQ33" i="20"/>
  <c r="AP32" i="20"/>
  <c r="AR32" i="20"/>
  <c r="AP33" i="20"/>
  <c r="AR33" i="20"/>
  <c r="AQ34" i="20"/>
  <c r="AQ35" i="20"/>
  <c r="AP34" i="20"/>
  <c r="AR34" i="20"/>
  <c r="AR35" i="20"/>
  <c r="AQ36" i="20"/>
  <c r="AP35" i="20"/>
  <c r="AR36" i="20"/>
  <c r="AP36" i="20"/>
  <c r="AQ37" i="20"/>
  <c r="AP37" i="20"/>
  <c r="AR37" i="20"/>
  <c r="AQ38" i="20"/>
  <c r="AQ39" i="20"/>
  <c r="AP38" i="20"/>
  <c r="AR38" i="20"/>
  <c r="AR39" i="20"/>
  <c r="AQ40" i="20"/>
  <c r="AP39" i="20"/>
  <c r="AP40" i="20"/>
  <c r="AR40" i="20"/>
  <c r="AQ41" i="20"/>
  <c r="AP41" i="20"/>
  <c r="AR41" i="20"/>
  <c r="AQ42" i="20"/>
  <c r="AQ43" i="20"/>
  <c r="AP42" i="20"/>
  <c r="AR42" i="20"/>
  <c r="AR43" i="20"/>
  <c r="AQ44" i="20"/>
  <c r="AP43" i="20"/>
  <c r="AP44" i="20"/>
  <c r="AR44" i="20"/>
  <c r="AQ45" i="20"/>
  <c r="AP45" i="20"/>
  <c r="AR45" i="20"/>
  <c r="AQ46" i="20"/>
  <c r="AP46" i="20"/>
  <c r="AR46" i="20"/>
  <c r="AQ47" i="20"/>
  <c r="AP47" i="20"/>
  <c r="AR47" i="20"/>
  <c r="AQ48" i="20"/>
  <c r="AP48" i="20"/>
  <c r="AR48" i="20"/>
  <c r="AQ49" i="20"/>
  <c r="AP49" i="20"/>
  <c r="AR49" i="20"/>
  <c r="AQ50" i="20"/>
  <c r="AP50" i="20"/>
  <c r="AR50" i="20"/>
  <c r="AQ51" i="20"/>
  <c r="AP51" i="20"/>
  <c r="AQ52" i="20"/>
  <c r="AR51" i="20"/>
  <c r="AP52" i="20"/>
  <c r="AR52" i="20"/>
  <c r="AQ53" i="20"/>
  <c r="AP53" i="20"/>
  <c r="AR53" i="20"/>
  <c r="AQ54" i="20"/>
  <c r="AP54" i="20"/>
  <c r="AQ55" i="20"/>
  <c r="AR54" i="20"/>
  <c r="AP55" i="20"/>
  <c r="AR55" i="20"/>
  <c r="AQ56" i="20"/>
  <c r="AP56" i="20"/>
  <c r="AQ57" i="20"/>
  <c r="AR56" i="20"/>
  <c r="AP57" i="20"/>
  <c r="AR57" i="20"/>
  <c r="AQ58" i="20"/>
  <c r="AP58" i="20"/>
  <c r="AQ59" i="20"/>
  <c r="AR58" i="20"/>
  <c r="AP59" i="20"/>
  <c r="AQ60" i="20"/>
  <c r="AR59" i="20"/>
  <c r="AP60" i="20"/>
  <c r="AR60" i="20"/>
  <c r="AQ61" i="20"/>
  <c r="AP61" i="20"/>
  <c r="AR61" i="20"/>
  <c r="AQ62" i="20"/>
  <c r="AP62" i="20"/>
  <c r="AQ63" i="20"/>
  <c r="AR62" i="20"/>
  <c r="AP63" i="20"/>
  <c r="AR63" i="20"/>
  <c r="AQ64" i="20"/>
  <c r="AP64" i="20"/>
  <c r="AR64" i="20"/>
  <c r="AQ65" i="20"/>
  <c r="AP65" i="20"/>
  <c r="AR65" i="20"/>
  <c r="AQ66" i="20"/>
  <c r="AP66" i="20"/>
  <c r="AR66" i="20"/>
  <c r="AQ67" i="20"/>
  <c r="AP67" i="20"/>
  <c r="AQ68" i="20"/>
  <c r="AR67" i="20"/>
  <c r="AP68" i="20"/>
  <c r="AR68" i="20"/>
  <c r="AQ69" i="20"/>
  <c r="AP69" i="20"/>
  <c r="AR69" i="20"/>
  <c r="AQ70" i="20"/>
  <c r="AP70" i="20"/>
  <c r="AR70" i="20"/>
  <c r="AQ71" i="20"/>
  <c r="AP71" i="20"/>
  <c r="AR71" i="20"/>
  <c r="AQ72" i="20"/>
  <c r="AP72" i="20"/>
  <c r="AR72" i="20"/>
  <c r="AQ73" i="20"/>
  <c r="AP73" i="20"/>
  <c r="AR73" i="20"/>
  <c r="AQ74" i="20"/>
  <c r="AP74" i="20"/>
  <c r="AQ75" i="20"/>
  <c r="AR74" i="20"/>
  <c r="AP75" i="20"/>
  <c r="AQ76" i="20"/>
  <c r="AR75" i="20"/>
  <c r="AP76" i="20"/>
  <c r="AR76" i="20"/>
  <c r="AQ77" i="20"/>
  <c r="AP77" i="20"/>
  <c r="AR77" i="20"/>
  <c r="AQ78" i="20"/>
  <c r="AP78" i="20"/>
  <c r="AR78" i="20"/>
  <c r="AQ79" i="20"/>
  <c r="AP79" i="20"/>
  <c r="AR79" i="20"/>
  <c r="AQ80" i="20"/>
  <c r="AQ81" i="20"/>
  <c r="AP80" i="20"/>
  <c r="AR80" i="20"/>
  <c r="AP81" i="20"/>
  <c r="AQ82" i="20"/>
  <c r="AR81" i="20"/>
  <c r="AR82" i="20"/>
  <c r="AQ83" i="20"/>
  <c r="AP82" i="20"/>
  <c r="AQ84" i="20"/>
  <c r="AR83" i="20"/>
  <c r="AP83" i="20"/>
  <c r="AQ85" i="20"/>
  <c r="AP84" i="20"/>
  <c r="AR84" i="20"/>
  <c r="AP85" i="20"/>
  <c r="AQ86" i="20"/>
  <c r="AR85" i="20"/>
  <c r="AQ87" i="20"/>
  <c r="AR86" i="20"/>
  <c r="AP86" i="20"/>
  <c r="AP87" i="20"/>
  <c r="AQ88" i="20"/>
  <c r="AR87" i="20"/>
  <c r="AP88" i="20"/>
  <c r="AR88" i="20"/>
  <c r="AQ89" i="20"/>
  <c r="AQ90" i="20"/>
  <c r="AP89" i="20"/>
  <c r="AR89" i="20"/>
  <c r="AQ91" i="20"/>
  <c r="AR90" i="20"/>
  <c r="AP90" i="20"/>
  <c r="AQ92" i="20"/>
  <c r="AR91" i="20"/>
  <c r="AP91" i="20"/>
  <c r="AQ93" i="20"/>
  <c r="AR92" i="20"/>
  <c r="AP92" i="20"/>
  <c r="AP93" i="20"/>
  <c r="AR93" i="20"/>
  <c r="AQ94" i="20"/>
  <c r="AR94" i="20"/>
  <c r="AP94" i="20"/>
  <c r="AQ95" i="20"/>
  <c r="AR95" i="20"/>
  <c r="AQ96" i="20"/>
  <c r="AP95" i="20"/>
  <c r="AP96" i="20"/>
  <c r="AR96" i="20"/>
  <c r="AQ97" i="20"/>
  <c r="AP97" i="20"/>
  <c r="AR97" i="20"/>
  <c r="AQ98" i="20"/>
  <c r="AR98" i="20"/>
  <c r="AP98" i="20"/>
  <c r="AQ99" i="20"/>
  <c r="AP99" i="20"/>
  <c r="AR99" i="20"/>
  <c r="AQ100" i="20"/>
  <c r="AR100" i="20"/>
  <c r="AQ101" i="20"/>
  <c r="AP100" i="20"/>
  <c r="AQ102" i="20"/>
  <c r="AP101" i="20"/>
  <c r="AR101" i="20"/>
  <c r="AR102" i="20"/>
  <c r="AQ103" i="20"/>
  <c r="AP102" i="20"/>
  <c r="AR103" i="20"/>
  <c r="AQ104" i="20"/>
  <c r="AP103" i="20"/>
  <c r="AR104" i="20"/>
  <c r="AQ105" i="20"/>
  <c r="AP104" i="20"/>
  <c r="AP105" i="20"/>
  <c r="AR105" i="20"/>
  <c r="AQ106" i="20"/>
  <c r="AQ107" i="20"/>
  <c r="AP106" i="20"/>
  <c r="AR106" i="20"/>
  <c r="AP107" i="20"/>
  <c r="AR107" i="20"/>
  <c r="AQ108" i="20"/>
  <c r="AQ109" i="20"/>
  <c r="AP108" i="20"/>
  <c r="AR108" i="20"/>
  <c r="AP109" i="20"/>
  <c r="AQ110" i="20"/>
  <c r="AR109" i="20"/>
  <c r="AQ111" i="20"/>
  <c r="AP110" i="20"/>
  <c r="AR110" i="20"/>
  <c r="AR111" i="20"/>
  <c r="AQ112" i="20"/>
  <c r="AP111" i="20"/>
  <c r="AQ113" i="20"/>
  <c r="AR112" i="20"/>
  <c r="AP112" i="20"/>
  <c r="AP113" i="20"/>
  <c r="AR113" i="20"/>
  <c r="AQ114" i="20"/>
  <c r="AQ115" i="20"/>
  <c r="AR114" i="20"/>
  <c r="AP114" i="20"/>
  <c r="AP115" i="20"/>
  <c r="AR115" i="20"/>
  <c r="AQ116" i="20"/>
  <c r="AQ117" i="20"/>
  <c r="AP116" i="20"/>
  <c r="AR116" i="20"/>
  <c r="AQ118" i="20"/>
  <c r="AP117" i="20"/>
  <c r="AR117" i="20"/>
  <c r="AP118" i="20"/>
  <c r="AR118" i="20"/>
  <c r="AQ119" i="20"/>
  <c r="AR119" i="20"/>
  <c r="AQ120" i="20"/>
  <c r="AP119" i="20"/>
  <c r="AP120" i="20"/>
  <c r="AR120" i="20"/>
  <c r="AQ121" i="20"/>
  <c r="AR121" i="20"/>
  <c r="AP121" i="20"/>
  <c r="AQ122" i="20"/>
  <c r="AR122" i="20"/>
  <c r="AQ123" i="20"/>
  <c r="AP122" i="20"/>
  <c r="AP123" i="20"/>
  <c r="AQ124" i="20"/>
  <c r="AR123" i="20"/>
  <c r="AQ125" i="20"/>
  <c r="AP124" i="20"/>
  <c r="AR124" i="20"/>
  <c r="AQ126" i="20"/>
  <c r="AP125" i="20"/>
  <c r="AR125" i="20"/>
  <c r="AQ127" i="20"/>
  <c r="AP126" i="20"/>
  <c r="AR126" i="20"/>
  <c r="AR127" i="20"/>
  <c r="AQ128" i="20"/>
  <c r="AP127" i="20"/>
  <c r="AP128" i="20"/>
  <c r="AQ129" i="20"/>
  <c r="AR128" i="20"/>
  <c r="AR129" i="20"/>
  <c r="AP129" i="20"/>
  <c r="AQ130" i="20"/>
  <c r="AR130" i="20"/>
  <c r="AQ131" i="20"/>
  <c r="AP130" i="20"/>
  <c r="AP131" i="20"/>
  <c r="AQ132" i="20"/>
  <c r="AR131" i="20"/>
  <c r="AR132" i="20"/>
  <c r="AP132" i="20"/>
  <c r="AQ133" i="20"/>
  <c r="AQ134" i="20"/>
  <c r="AP133" i="20"/>
  <c r="AR133" i="20"/>
  <c r="AR134" i="20"/>
  <c r="AP134" i="20"/>
  <c r="AQ135" i="20"/>
  <c r="AR135" i="20"/>
  <c r="AQ136" i="20"/>
  <c r="AP135" i="20"/>
  <c r="AP136" i="20"/>
  <c r="AQ137" i="20"/>
  <c r="AR136" i="20"/>
  <c r="AP137" i="20"/>
  <c r="AR137" i="20"/>
  <c r="AQ138" i="20"/>
  <c r="AQ139" i="20"/>
  <c r="AR138" i="20"/>
  <c r="AP138" i="20"/>
  <c r="AP139" i="20"/>
  <c r="AQ140" i="20"/>
  <c r="AR139" i="20"/>
  <c r="AP140" i="20"/>
  <c r="AR140" i="20"/>
  <c r="AQ141" i="20"/>
  <c r="AQ142" i="20"/>
  <c r="AP141" i="20"/>
  <c r="AR141" i="20"/>
  <c r="AP142" i="20"/>
  <c r="AQ143" i="20"/>
  <c r="AR142" i="20"/>
  <c r="AR143" i="20"/>
  <c r="AQ144" i="20"/>
  <c r="AP143" i="20"/>
  <c r="AQ145" i="20"/>
  <c r="AP144" i="20"/>
  <c r="AR144" i="20"/>
  <c r="AP145" i="20"/>
  <c r="AR145" i="20"/>
  <c r="AQ146" i="20"/>
  <c r="AQ147" i="20"/>
  <c r="AR146" i="20"/>
  <c r="AP146" i="20"/>
  <c r="AQ148" i="20"/>
  <c r="AP147" i="20"/>
  <c r="AR147" i="20"/>
  <c r="AP148" i="20"/>
  <c r="AR148" i="20"/>
  <c r="AQ149" i="20"/>
  <c r="AQ150" i="20"/>
  <c r="AP149" i="20"/>
  <c r="AR149" i="20"/>
  <c r="AR150" i="20"/>
  <c r="AP150" i="20"/>
  <c r="AQ151" i="20"/>
  <c r="AR151" i="20"/>
  <c r="AQ152" i="20"/>
  <c r="AP151" i="20"/>
  <c r="AP152" i="20"/>
  <c r="AQ153" i="20"/>
  <c r="AR152" i="20"/>
  <c r="AP153" i="20"/>
  <c r="AR153" i="20"/>
  <c r="AQ154" i="20"/>
  <c r="AQ155" i="20"/>
  <c r="AR154" i="20"/>
  <c r="AP154" i="20"/>
  <c r="AP155" i="20"/>
  <c r="AQ156" i="20"/>
  <c r="AR155" i="20"/>
  <c r="AP156" i="20"/>
  <c r="AR156" i="20"/>
  <c r="AQ157" i="20"/>
  <c r="AQ158" i="20"/>
  <c r="AP157" i="20"/>
  <c r="AR157" i="20"/>
  <c r="AP158" i="20"/>
  <c r="AR158" i="20"/>
  <c r="AQ159" i="20"/>
  <c r="AR159" i="20"/>
  <c r="AQ160" i="20"/>
  <c r="AP159" i="20"/>
  <c r="AP160" i="20"/>
  <c r="AQ161" i="20"/>
  <c r="AR160" i="20"/>
  <c r="AP161" i="20"/>
  <c r="AR161" i="20"/>
  <c r="AQ162" i="20"/>
  <c r="AR162" i="20"/>
  <c r="AQ163" i="20"/>
  <c r="AP162" i="20"/>
  <c r="AP163" i="20"/>
  <c r="AQ164" i="20"/>
  <c r="AR163" i="20"/>
  <c r="AR164" i="20"/>
  <c r="AP164" i="20"/>
  <c r="AQ165" i="20"/>
  <c r="AQ166" i="20"/>
  <c r="AP165" i="20"/>
  <c r="AR165" i="20"/>
  <c r="AP166" i="20"/>
  <c r="AQ167" i="20"/>
  <c r="AR166" i="20"/>
  <c r="AR167" i="20"/>
  <c r="AQ168" i="20"/>
  <c r="AP167" i="20"/>
  <c r="AP168" i="20"/>
  <c r="AQ169" i="20"/>
  <c r="AR168" i="20"/>
  <c r="AR169" i="20"/>
  <c r="AP169" i="20"/>
  <c r="AQ170" i="20"/>
  <c r="AR170" i="20"/>
  <c r="AQ171" i="20"/>
  <c r="AP170" i="20"/>
  <c r="AQ172" i="20"/>
  <c r="AP171" i="20"/>
  <c r="AR171" i="20"/>
  <c r="AR172" i="20"/>
  <c r="AP172" i="20"/>
  <c r="AQ173" i="20"/>
  <c r="AQ174" i="20"/>
  <c r="AP173" i="20"/>
  <c r="AR173" i="20"/>
  <c r="AQ175" i="20"/>
  <c r="AR174" i="20"/>
  <c r="AP174" i="20"/>
  <c r="AR175" i="20"/>
  <c r="AQ176" i="20"/>
  <c r="AP175" i="20"/>
  <c r="AP176" i="20"/>
  <c r="AQ177" i="20"/>
  <c r="AR176" i="20"/>
  <c r="AR177" i="20"/>
  <c r="AP177" i="20"/>
  <c r="AQ178" i="20"/>
  <c r="AR178" i="20"/>
  <c r="AQ179" i="20"/>
  <c r="AP178" i="20"/>
  <c r="AQ180" i="20"/>
  <c r="AP179" i="20"/>
  <c r="AR179" i="20"/>
  <c r="AP180" i="20"/>
  <c r="AR180" i="20"/>
  <c r="AQ181" i="20"/>
  <c r="AQ182" i="20"/>
  <c r="AP181" i="20"/>
  <c r="AR181" i="20"/>
  <c r="AQ183" i="20"/>
  <c r="AR182" i="20"/>
  <c r="AP182" i="20"/>
  <c r="AR183" i="20"/>
  <c r="AQ184" i="20"/>
  <c r="AP183" i="20"/>
  <c r="AQ185" i="20"/>
  <c r="AP184" i="20"/>
  <c r="AR184" i="20"/>
  <c r="AR185" i="20"/>
  <c r="AP185" i="20"/>
  <c r="AQ186" i="20"/>
  <c r="AR186" i="20"/>
  <c r="AQ187" i="20"/>
  <c r="AP186" i="20"/>
  <c r="AQ188" i="20"/>
  <c r="AP187" i="20"/>
  <c r="AR187" i="20"/>
  <c r="AR188" i="20"/>
  <c r="AP188" i="20"/>
  <c r="AQ189" i="20"/>
  <c r="AQ190" i="20"/>
  <c r="AP189" i="20"/>
  <c r="AR189" i="20"/>
  <c r="AP190" i="20"/>
  <c r="AR190" i="20"/>
  <c r="AQ191" i="20"/>
  <c r="AR191" i="20"/>
  <c r="AQ192" i="20"/>
  <c r="AP191" i="20"/>
  <c r="AQ193" i="20"/>
  <c r="AP192" i="20"/>
  <c r="AR192" i="20"/>
  <c r="AP193" i="20"/>
  <c r="AR193" i="20"/>
  <c r="AQ194" i="20"/>
  <c r="AQ195" i="20"/>
  <c r="AR194" i="20"/>
  <c r="AP194" i="20"/>
  <c r="AQ196" i="20"/>
  <c r="AP195" i="20"/>
  <c r="AR195" i="20"/>
  <c r="AP196" i="20"/>
  <c r="AR196" i="20"/>
  <c r="AQ197" i="20"/>
  <c r="AQ198" i="20"/>
  <c r="AP197" i="20"/>
  <c r="AR197" i="20"/>
  <c r="AQ199" i="20"/>
  <c r="AR198" i="20"/>
  <c r="AP198" i="20"/>
  <c r="AR199" i="20"/>
  <c r="AQ200" i="20"/>
  <c r="AP199" i="20"/>
  <c r="AP200" i="20"/>
  <c r="AQ201" i="20"/>
  <c r="AR200" i="20"/>
  <c r="AP201" i="20"/>
  <c r="AR201" i="20"/>
  <c r="AQ202" i="20"/>
  <c r="AQ203" i="20"/>
  <c r="AR202" i="20"/>
  <c r="AP202" i="20"/>
  <c r="AP203" i="20"/>
  <c r="AQ204" i="20"/>
  <c r="AR203" i="20"/>
  <c r="AP204" i="20"/>
  <c r="AR204" i="20"/>
  <c r="AQ205" i="20"/>
  <c r="AQ206" i="20"/>
  <c r="AP205" i="20"/>
  <c r="AR205" i="20"/>
  <c r="AP206" i="20"/>
  <c r="AR206" i="20"/>
  <c r="AQ207" i="20"/>
  <c r="AR207" i="20"/>
  <c r="AQ208" i="20"/>
  <c r="AP207" i="20"/>
  <c r="AQ209" i="20"/>
  <c r="AP208" i="20"/>
  <c r="AR208" i="20"/>
  <c r="AP209" i="20"/>
  <c r="AR209" i="20"/>
  <c r="AQ210" i="20"/>
  <c r="AQ211" i="20"/>
  <c r="AR210" i="20"/>
  <c r="AP210" i="20"/>
  <c r="AQ212" i="20"/>
  <c r="AP211" i="20"/>
  <c r="AR211" i="20"/>
  <c r="AP212" i="20"/>
  <c r="AR212" i="20"/>
  <c r="AQ213" i="20"/>
  <c r="AQ214" i="20"/>
  <c r="AP213" i="20"/>
  <c r="AR213" i="20"/>
  <c r="AR214" i="20"/>
  <c r="AP214" i="20"/>
  <c r="AQ215" i="20"/>
  <c r="AR215" i="20"/>
  <c r="AQ216" i="20"/>
  <c r="AP215" i="20"/>
  <c r="AP216" i="20"/>
  <c r="AQ217" i="20"/>
  <c r="AR216" i="20"/>
  <c r="AP217" i="20"/>
  <c r="AR217" i="20"/>
  <c r="AQ218" i="20"/>
  <c r="AQ219" i="20"/>
  <c r="AR218" i="20"/>
  <c r="AP218" i="20"/>
  <c r="AP219" i="20"/>
  <c r="AQ220" i="20"/>
  <c r="AR219" i="20"/>
  <c r="AP220" i="20"/>
  <c r="AR220" i="20"/>
  <c r="AQ221" i="20"/>
  <c r="AQ222" i="20"/>
  <c r="AP221" i="20"/>
  <c r="AR221" i="20"/>
  <c r="AP222" i="20"/>
  <c r="AR222" i="20"/>
  <c r="AQ223" i="20"/>
  <c r="AR223" i="20"/>
  <c r="AQ224" i="20"/>
  <c r="AP223" i="20"/>
  <c r="AP224" i="20"/>
  <c r="AQ225" i="20"/>
  <c r="AR224" i="20"/>
  <c r="AP225" i="20"/>
  <c r="AR225" i="20"/>
  <c r="AQ226" i="20"/>
  <c r="AR226" i="20"/>
  <c r="AQ227" i="20"/>
  <c r="AP226" i="20"/>
  <c r="AP227" i="20"/>
  <c r="AQ228" i="20"/>
  <c r="AR227" i="20"/>
  <c r="AR228" i="20"/>
  <c r="AP228" i="20"/>
  <c r="AQ229" i="20"/>
  <c r="AQ230" i="20"/>
  <c r="AP229" i="20"/>
  <c r="AR229" i="20"/>
  <c r="AP230" i="20"/>
  <c r="AQ231" i="20"/>
  <c r="AR230" i="20"/>
  <c r="AR231" i="20"/>
  <c r="AQ232" i="20"/>
  <c r="AP231" i="20"/>
  <c r="AP232" i="20"/>
  <c r="AQ233" i="20"/>
  <c r="AR232" i="20"/>
  <c r="AR233" i="20"/>
  <c r="AP233" i="20"/>
  <c r="AQ234" i="20"/>
  <c r="AR234" i="20"/>
  <c r="AQ235" i="20"/>
  <c r="AP234" i="20"/>
  <c r="AP235" i="20"/>
  <c r="AQ236" i="20"/>
  <c r="AR235" i="20"/>
  <c r="AR236" i="20"/>
  <c r="AP236" i="20"/>
  <c r="AQ237" i="20"/>
  <c r="AQ238" i="20"/>
  <c r="AP237" i="20"/>
  <c r="AR237" i="20"/>
  <c r="AR238" i="20"/>
  <c r="AQ239" i="20"/>
  <c r="AP238" i="20"/>
  <c r="AR239" i="20"/>
  <c r="AQ240" i="20"/>
  <c r="AP239" i="20"/>
  <c r="AP240" i="20"/>
  <c r="AQ241" i="20"/>
  <c r="AR240" i="20"/>
  <c r="AR241" i="20"/>
  <c r="AP241" i="20"/>
  <c r="AQ242" i="20"/>
  <c r="AR242" i="20"/>
  <c r="AQ243" i="20"/>
  <c r="AP242" i="20"/>
  <c r="AQ244" i="20"/>
  <c r="AP243" i="20"/>
  <c r="AR243" i="20"/>
  <c r="AR244" i="20"/>
  <c r="AP244" i="20"/>
  <c r="AQ245" i="20"/>
  <c r="AQ246" i="20"/>
  <c r="AP245" i="20"/>
  <c r="AR245" i="20"/>
  <c r="AR246" i="20"/>
  <c r="AQ247" i="20"/>
  <c r="AP246" i="20"/>
  <c r="AR247" i="20"/>
  <c r="AQ248" i="20"/>
  <c r="AP247" i="20"/>
  <c r="AQ249" i="20"/>
  <c r="AP248" i="20"/>
  <c r="AR248" i="20"/>
  <c r="AP249" i="20"/>
  <c r="AR249" i="20"/>
  <c r="AQ250" i="20"/>
  <c r="AQ251" i="20"/>
  <c r="AR250" i="20"/>
  <c r="AP250" i="20"/>
  <c r="AQ252" i="20"/>
  <c r="AP251" i="20"/>
  <c r="AR251" i="20"/>
  <c r="AR252" i="20"/>
  <c r="AP252" i="20"/>
  <c r="AQ253" i="20"/>
  <c r="AQ254" i="20"/>
  <c r="AP253" i="20"/>
  <c r="AR253" i="20"/>
  <c r="AP254" i="20"/>
  <c r="AR254" i="20"/>
  <c r="AQ255" i="20"/>
  <c r="AR255" i="20"/>
  <c r="AQ256" i="20"/>
  <c r="AP255" i="20"/>
  <c r="AQ257" i="20"/>
  <c r="AP256" i="20"/>
  <c r="AR256" i="20"/>
  <c r="AP257" i="20"/>
  <c r="AR257" i="20"/>
  <c r="AQ258" i="20"/>
  <c r="AR258" i="20"/>
  <c r="AQ259" i="20"/>
  <c r="AP258" i="20"/>
  <c r="AQ260" i="20"/>
  <c r="AP259" i="20"/>
  <c r="AR259" i="20"/>
  <c r="AP260" i="20"/>
  <c r="AR260" i="20"/>
  <c r="AQ261" i="20"/>
  <c r="AQ262" i="20"/>
  <c r="AP261" i="20"/>
  <c r="AR261" i="20"/>
  <c r="AP262" i="20"/>
  <c r="AR262" i="20"/>
  <c r="AQ263" i="20"/>
  <c r="AR263" i="20"/>
  <c r="AQ264" i="20"/>
  <c r="AP263" i="20"/>
  <c r="AQ265" i="20"/>
  <c r="AP264" i="20"/>
  <c r="AR264" i="20"/>
  <c r="AP265" i="20"/>
  <c r="AR265" i="20"/>
  <c r="AQ266" i="20"/>
  <c r="AQ267" i="20"/>
  <c r="AR266" i="20"/>
  <c r="AP266" i="20"/>
  <c r="AP267" i="20"/>
  <c r="AQ268" i="20"/>
  <c r="AR267" i="20"/>
  <c r="AR268" i="20"/>
  <c r="AP268" i="20"/>
  <c r="AQ269" i="20"/>
  <c r="AQ270" i="20"/>
  <c r="AP269" i="20"/>
  <c r="AR269" i="20"/>
  <c r="AP270" i="20"/>
  <c r="AQ271" i="20"/>
  <c r="AR270" i="20"/>
  <c r="AR271" i="20"/>
  <c r="AQ272" i="20"/>
  <c r="AP271" i="20"/>
  <c r="AP272" i="20"/>
  <c r="AQ273" i="20"/>
  <c r="AR272" i="20"/>
  <c r="AP273" i="20"/>
  <c r="AR273" i="20"/>
  <c r="AQ274" i="20"/>
  <c r="AQ275" i="20"/>
  <c r="AR274" i="20"/>
  <c r="AP274" i="20"/>
  <c r="AP275" i="20"/>
  <c r="AQ276" i="20"/>
  <c r="AR275" i="20"/>
  <c r="AP276" i="20"/>
  <c r="AR276" i="20"/>
  <c r="AQ277" i="20"/>
  <c r="AQ278" i="20"/>
  <c r="AP277" i="20"/>
  <c r="AR277" i="20"/>
  <c r="AP278" i="20"/>
  <c r="AR278" i="20"/>
  <c r="AQ279" i="20"/>
  <c r="AR279" i="20"/>
  <c r="AQ280" i="20"/>
  <c r="AP279" i="20"/>
  <c r="AQ281" i="20"/>
  <c r="AP280" i="20"/>
  <c r="AR280" i="20"/>
  <c r="AP281" i="20"/>
  <c r="AR281" i="20"/>
  <c r="AQ282" i="20"/>
  <c r="AR282" i="20"/>
  <c r="AQ283" i="20"/>
  <c r="AP282" i="20"/>
  <c r="AP283" i="20"/>
  <c r="AQ284" i="20"/>
  <c r="AR283" i="20"/>
  <c r="AP284" i="20"/>
  <c r="AR284" i="20"/>
  <c r="AQ285" i="20"/>
  <c r="AQ286" i="20"/>
  <c r="AP285" i="20"/>
  <c r="AR285" i="20"/>
  <c r="AP286" i="20"/>
  <c r="AR286" i="20"/>
  <c r="AQ287" i="20"/>
  <c r="AR287" i="20"/>
  <c r="AQ288" i="20"/>
  <c r="AP287" i="20"/>
  <c r="AP288" i="20"/>
  <c r="AQ289" i="20"/>
  <c r="AR288" i="20"/>
  <c r="AP289" i="20"/>
  <c r="AR289" i="20"/>
  <c r="AQ290" i="20"/>
  <c r="AR290" i="20"/>
  <c r="AQ291" i="20"/>
  <c r="AP290" i="20"/>
  <c r="AP291" i="20"/>
  <c r="AQ292" i="20"/>
  <c r="AR291" i="20"/>
  <c r="AR292" i="20"/>
  <c r="AP292" i="20"/>
  <c r="AQ293" i="20"/>
  <c r="AQ294" i="20"/>
  <c r="AP293" i="20"/>
  <c r="AR293" i="20"/>
  <c r="AP294" i="20"/>
  <c r="AQ295" i="20"/>
  <c r="AR294" i="20"/>
  <c r="AR295" i="20"/>
  <c r="AQ296" i="20"/>
  <c r="AP295" i="20"/>
  <c r="AP296" i="20"/>
  <c r="AQ297" i="20"/>
  <c r="AR296" i="20"/>
  <c r="AR297" i="20"/>
  <c r="AP297" i="20"/>
  <c r="AQ298" i="20"/>
  <c r="AR298" i="20"/>
  <c r="AQ299" i="20"/>
  <c r="AP298" i="20"/>
  <c r="AP299" i="20"/>
  <c r="AQ300" i="20"/>
  <c r="AR299" i="20"/>
  <c r="AR300" i="20"/>
  <c r="AP300" i="20"/>
  <c r="AQ301" i="20"/>
  <c r="AQ302" i="20"/>
  <c r="AP301" i="20"/>
  <c r="AR301" i="20"/>
  <c r="AR302" i="20"/>
  <c r="AQ303" i="20"/>
  <c r="AP302" i="20"/>
  <c r="AR303" i="20"/>
  <c r="AQ304" i="20"/>
  <c r="AP303" i="20"/>
  <c r="AP304" i="20"/>
  <c r="AQ305" i="20"/>
  <c r="AR304" i="20"/>
  <c r="AR305" i="20"/>
  <c r="AP305" i="20"/>
  <c r="AQ306" i="20"/>
  <c r="AR306" i="20"/>
  <c r="AQ307" i="20"/>
  <c r="AP306" i="20"/>
  <c r="AQ308" i="20"/>
  <c r="AP307" i="20"/>
  <c r="AR307" i="20"/>
  <c r="AP308" i="20"/>
  <c r="AR308" i="20"/>
  <c r="AQ309" i="20"/>
  <c r="AQ310" i="20"/>
  <c r="AP309" i="20"/>
  <c r="AR309" i="20"/>
  <c r="AR310" i="20"/>
  <c r="AQ311" i="20"/>
  <c r="AP310" i="20"/>
  <c r="AR311" i="20"/>
  <c r="AQ312" i="20"/>
  <c r="AP311" i="20"/>
  <c r="AQ313" i="20"/>
  <c r="AP312" i="20"/>
  <c r="AR312" i="20"/>
  <c r="AR313" i="20"/>
  <c r="AP313" i="20"/>
  <c r="AQ314" i="20"/>
  <c r="AQ315" i="20"/>
  <c r="AR314" i="20"/>
  <c r="AP314" i="20"/>
  <c r="AQ316" i="20"/>
  <c r="AP315" i="20"/>
  <c r="AR315" i="20"/>
  <c r="AP316" i="20"/>
  <c r="AR316" i="20"/>
  <c r="AQ317" i="20"/>
  <c r="AQ318" i="20"/>
  <c r="AP317" i="20"/>
  <c r="AR317" i="20"/>
  <c r="AP318" i="20"/>
  <c r="AR318" i="20"/>
  <c r="AQ319" i="20"/>
  <c r="AR319" i="20"/>
  <c r="AQ320" i="20"/>
  <c r="AP319" i="20"/>
  <c r="AQ321" i="20"/>
  <c r="AP320" i="20"/>
  <c r="AR320" i="20"/>
  <c r="AR321" i="20"/>
  <c r="AP321" i="20"/>
  <c r="AQ322" i="20"/>
  <c r="AQ323" i="20"/>
  <c r="AR322" i="20"/>
  <c r="AP322" i="20"/>
  <c r="AP323" i="20"/>
  <c r="AQ324" i="20"/>
  <c r="AR323" i="20"/>
  <c r="AP324" i="20"/>
  <c r="AR324" i="20"/>
  <c r="AQ325" i="20"/>
  <c r="AQ326" i="20"/>
  <c r="AP325" i="20"/>
  <c r="AR325" i="20"/>
  <c r="AR326" i="20"/>
  <c r="AP326" i="20"/>
  <c r="AQ327" i="20"/>
  <c r="AR327" i="20"/>
  <c r="AQ328" i="20"/>
  <c r="AP327" i="20"/>
  <c r="AP328" i="20"/>
  <c r="AQ329" i="20"/>
  <c r="AR328" i="20"/>
  <c r="AP329" i="20"/>
  <c r="AR329" i="20"/>
  <c r="AQ330" i="20"/>
  <c r="AQ331" i="20"/>
  <c r="AR330" i="20"/>
  <c r="AP330" i="20"/>
  <c r="AP331" i="20"/>
  <c r="AQ332" i="20"/>
  <c r="AR331" i="20"/>
  <c r="AP332" i="20"/>
  <c r="AR332" i="20"/>
  <c r="AQ333" i="20"/>
  <c r="AQ334" i="20"/>
  <c r="AP333" i="20"/>
  <c r="AR333" i="20"/>
  <c r="AP334" i="20"/>
  <c r="AR334" i="20"/>
  <c r="AQ335" i="20"/>
  <c r="AR335" i="20"/>
  <c r="AQ336" i="20"/>
  <c r="AP335" i="20"/>
  <c r="AP336" i="20"/>
  <c r="AQ337" i="20"/>
  <c r="AR336" i="20"/>
  <c r="AP337" i="20"/>
  <c r="AR337" i="20"/>
  <c r="AQ338" i="20"/>
  <c r="AQ339" i="20"/>
  <c r="AR338" i="20"/>
  <c r="AP338" i="20"/>
  <c r="AP339" i="20"/>
  <c r="AQ340" i="20"/>
  <c r="AR339" i="20"/>
  <c r="AP340" i="20"/>
  <c r="AR340" i="20"/>
  <c r="AQ341" i="20"/>
  <c r="AQ342" i="20"/>
  <c r="AP341" i="20"/>
  <c r="AR341" i="20"/>
  <c r="AP342" i="20"/>
  <c r="AR342" i="20"/>
  <c r="AQ343" i="20"/>
  <c r="AR343" i="20"/>
  <c r="AQ344" i="20"/>
  <c r="AP343" i="20"/>
  <c r="AP344" i="20"/>
  <c r="AQ345" i="20"/>
  <c r="AR344" i="20"/>
  <c r="AP345" i="20"/>
  <c r="AR345" i="20"/>
  <c r="AQ346" i="20"/>
  <c r="AR346" i="20"/>
  <c r="AQ347" i="20"/>
  <c r="AP346" i="20"/>
  <c r="AP347" i="20"/>
  <c r="AQ348" i="20"/>
  <c r="AR347" i="20"/>
  <c r="AP348" i="20"/>
  <c r="AR348" i="20"/>
  <c r="AQ349" i="20"/>
  <c r="AQ350" i="20"/>
  <c r="AP349" i="20"/>
  <c r="AR349" i="20"/>
  <c r="AP350" i="20"/>
  <c r="AR350" i="20"/>
  <c r="AQ351" i="20"/>
  <c r="AR351" i="20"/>
  <c r="AQ352" i="20"/>
  <c r="AP351" i="20"/>
  <c r="AP352" i="20"/>
  <c r="AQ353" i="20"/>
  <c r="AR352" i="20"/>
  <c r="AP353" i="20"/>
  <c r="AR353" i="20"/>
  <c r="AQ354" i="20"/>
  <c r="AR354" i="20"/>
  <c r="AQ355" i="20"/>
  <c r="AP354" i="20"/>
  <c r="AP355" i="20"/>
  <c r="AQ356" i="20"/>
  <c r="AR355" i="20"/>
  <c r="AR356" i="20"/>
  <c r="AP356" i="20"/>
  <c r="AQ357" i="20"/>
  <c r="AQ358" i="20"/>
  <c r="AP357" i="20"/>
  <c r="AR357" i="20"/>
  <c r="AQ359" i="20"/>
  <c r="AP358" i="20"/>
  <c r="AR358" i="20"/>
  <c r="AR359" i="20"/>
  <c r="AQ360" i="20"/>
  <c r="AP359" i="20"/>
  <c r="AP360" i="20"/>
  <c r="AQ361" i="20"/>
  <c r="AR360" i="20"/>
  <c r="AR361" i="20"/>
  <c r="AP361" i="20"/>
  <c r="AQ362" i="20"/>
  <c r="AR362" i="20"/>
  <c r="AQ363" i="20"/>
  <c r="AP362" i="20"/>
  <c r="AQ364" i="20"/>
  <c r="AP363" i="20"/>
  <c r="AR363" i="20"/>
  <c r="AR364" i="20"/>
  <c r="AP364" i="20"/>
  <c r="AQ365" i="20"/>
  <c r="AQ366" i="20"/>
  <c r="AP365" i="20"/>
  <c r="AR365" i="20"/>
  <c r="AR366" i="20"/>
  <c r="AQ367" i="20"/>
  <c r="AP366" i="20"/>
  <c r="AR367" i="20"/>
  <c r="AQ368" i="20"/>
  <c r="AP367" i="20"/>
  <c r="AQ369" i="20"/>
  <c r="AP368" i="20"/>
  <c r="AR368" i="20"/>
  <c r="AR369" i="20"/>
  <c r="AP369" i="20"/>
  <c r="AQ370" i="20"/>
  <c r="AR370" i="20"/>
  <c r="AQ371" i="20"/>
  <c r="AP370" i="20"/>
  <c r="AQ372" i="20"/>
  <c r="AP371" i="20"/>
  <c r="AR371" i="20"/>
  <c r="AR372" i="20"/>
  <c r="AP372" i="20"/>
  <c r="AQ373" i="20"/>
  <c r="AQ374" i="20"/>
  <c r="AP373" i="20"/>
  <c r="AR373" i="20"/>
  <c r="AQ375" i="20"/>
  <c r="AR374" i="20"/>
  <c r="AP374" i="20"/>
  <c r="AR375" i="20"/>
  <c r="AQ376" i="20"/>
  <c r="AP375" i="20"/>
  <c r="AQ377" i="20"/>
  <c r="AP376" i="20"/>
  <c r="AR376" i="20"/>
  <c r="AR377" i="20"/>
  <c r="AP377" i="20"/>
  <c r="AQ378" i="20"/>
  <c r="AQ379" i="20"/>
  <c r="AR378" i="20"/>
  <c r="AP378" i="20"/>
  <c r="AQ380" i="20"/>
  <c r="AP379" i="20"/>
  <c r="AR379" i="20"/>
  <c r="AR380" i="20"/>
  <c r="AP380" i="20"/>
  <c r="AQ381" i="20"/>
  <c r="AQ382" i="20"/>
  <c r="AP381" i="20"/>
  <c r="AR381" i="20"/>
  <c r="AR382" i="20"/>
  <c r="AQ383" i="20"/>
  <c r="AP382" i="20"/>
  <c r="AR383" i="20"/>
  <c r="AQ384" i="20"/>
  <c r="AP383" i="20"/>
  <c r="AQ385" i="20"/>
  <c r="AP384" i="20"/>
  <c r="AR384" i="20"/>
  <c r="AR385" i="20"/>
  <c r="AP385" i="20"/>
  <c r="AQ386" i="20"/>
  <c r="AQ387" i="20"/>
  <c r="AR386" i="20"/>
  <c r="AP386" i="20"/>
  <c r="AQ388" i="20"/>
  <c r="AP387" i="20"/>
  <c r="AR387" i="20"/>
  <c r="AP388" i="20"/>
  <c r="AR388" i="20"/>
  <c r="AQ389" i="20"/>
  <c r="AQ390" i="20"/>
  <c r="AP389" i="20"/>
  <c r="AR389" i="20"/>
  <c r="AR390" i="20"/>
  <c r="AP390" i="20"/>
  <c r="AQ391" i="20"/>
  <c r="AR391" i="20"/>
  <c r="AQ392" i="20"/>
  <c r="AP391" i="20"/>
  <c r="AQ393" i="20"/>
  <c r="AP392" i="20"/>
  <c r="AR392" i="20"/>
  <c r="AP393" i="20"/>
  <c r="AR393" i="20"/>
  <c r="AQ394" i="20"/>
  <c r="AQ395" i="20"/>
  <c r="AR394" i="20"/>
  <c r="AP394" i="20"/>
  <c r="AP395" i="20"/>
  <c r="AQ396" i="20"/>
  <c r="AR395" i="20"/>
  <c r="AP396" i="20"/>
  <c r="AR396" i="20"/>
  <c r="AQ397" i="20"/>
  <c r="AQ398" i="20"/>
  <c r="AP397" i="20"/>
  <c r="AR397" i="20"/>
  <c r="AP398" i="20"/>
  <c r="AR398" i="20"/>
  <c r="AQ399" i="20"/>
  <c r="AR399" i="20"/>
  <c r="AQ400" i="20"/>
  <c r="AP399" i="20"/>
  <c r="AP400" i="20"/>
  <c r="AQ401" i="20"/>
  <c r="AR400" i="20"/>
  <c r="AP401" i="20"/>
  <c r="AR401" i="20"/>
  <c r="AQ402" i="20"/>
  <c r="AQ403" i="20"/>
  <c r="AR402" i="20"/>
  <c r="AP402" i="20"/>
  <c r="AP403" i="20"/>
  <c r="AQ404" i="20"/>
  <c r="AR403" i="20"/>
  <c r="AP404" i="20"/>
  <c r="AR404" i="20"/>
  <c r="AQ405" i="20"/>
  <c r="AQ406" i="20"/>
  <c r="AP405" i="20"/>
  <c r="AR405" i="20"/>
  <c r="AP406" i="20"/>
  <c r="AR406" i="20"/>
  <c r="AQ407" i="20"/>
  <c r="AR407" i="20"/>
  <c r="AQ408" i="20"/>
  <c r="AP407" i="20"/>
  <c r="AP408" i="20"/>
  <c r="AQ409" i="20"/>
  <c r="AR408" i="20"/>
  <c r="AP409" i="20"/>
  <c r="AR409" i="20"/>
  <c r="AQ410" i="20"/>
  <c r="AR410" i="20"/>
  <c r="AQ411" i="20"/>
  <c r="AP410" i="20"/>
  <c r="AP411" i="20"/>
  <c r="AQ412" i="20"/>
  <c r="AR411" i="20"/>
  <c r="AP412" i="20"/>
  <c r="AR412" i="20"/>
  <c r="AQ413" i="20"/>
  <c r="AQ414" i="20"/>
  <c r="AP413" i="20"/>
  <c r="AR413" i="20"/>
  <c r="AP414" i="20"/>
  <c r="AR414" i="20"/>
  <c r="AQ415" i="20"/>
  <c r="AR415" i="20"/>
  <c r="AQ416" i="20"/>
  <c r="AP415" i="20"/>
  <c r="AP416" i="20"/>
  <c r="AQ417" i="20"/>
  <c r="AR416" i="20"/>
  <c r="AP417" i="20"/>
  <c r="AR417" i="20"/>
  <c r="AQ418" i="20"/>
  <c r="AR418" i="20"/>
  <c r="AQ419" i="20"/>
  <c r="AP418" i="20"/>
  <c r="AP419" i="20"/>
  <c r="AQ420" i="20"/>
  <c r="AR419" i="20"/>
  <c r="AR420" i="20"/>
  <c r="AP420" i="20"/>
  <c r="AQ421" i="20"/>
  <c r="AQ422" i="20"/>
  <c r="AP421" i="20"/>
  <c r="AR421" i="20"/>
  <c r="AQ423" i="20"/>
  <c r="AP422" i="20"/>
  <c r="AR422" i="20"/>
  <c r="AR423" i="20"/>
  <c r="AQ424" i="20"/>
  <c r="AP423" i="20"/>
  <c r="AP424" i="20"/>
  <c r="AQ425" i="20"/>
  <c r="AR424" i="20"/>
  <c r="AR425" i="20"/>
  <c r="AP425" i="20"/>
  <c r="AQ426" i="20"/>
  <c r="AR426" i="20"/>
  <c r="AQ427" i="20"/>
  <c r="AP426" i="20"/>
  <c r="AQ428" i="20"/>
  <c r="AP427" i="20"/>
  <c r="AR427" i="20"/>
  <c r="AR428" i="20"/>
  <c r="AP428" i="20"/>
  <c r="AQ429" i="20"/>
  <c r="AQ430" i="20"/>
  <c r="AP429" i="20"/>
  <c r="AR429" i="20"/>
  <c r="AP430" i="20"/>
  <c r="AR430" i="20"/>
  <c r="AQ431" i="20"/>
  <c r="AQ432" i="20"/>
  <c r="AR431" i="20"/>
  <c r="AP431" i="20"/>
  <c r="AP432" i="20"/>
  <c r="AR432" i="20"/>
  <c r="AQ433" i="20"/>
  <c r="AR433" i="20"/>
  <c r="AP433" i="20"/>
  <c r="AQ434" i="20"/>
  <c r="AR434" i="20"/>
  <c r="AQ435" i="20"/>
  <c r="AP434" i="20"/>
  <c r="AR435" i="20"/>
  <c r="AQ436" i="20"/>
  <c r="AP435" i="20"/>
  <c r="AQ437" i="20"/>
  <c r="AP436" i="20"/>
  <c r="AR436" i="20"/>
  <c r="AP437" i="20"/>
  <c r="AQ438" i="20"/>
  <c r="AR437" i="20"/>
  <c r="AP438" i="20"/>
  <c r="AQ439" i="20"/>
  <c r="AR438" i="20"/>
  <c r="AR439" i="20"/>
  <c r="AQ440" i="20"/>
  <c r="AP439" i="20"/>
  <c r="AQ441" i="20"/>
  <c r="AP440" i="20"/>
  <c r="AR440" i="20"/>
  <c r="AP441" i="20"/>
  <c r="AR441" i="20"/>
  <c r="AQ442" i="20"/>
  <c r="AQ443" i="20"/>
  <c r="AP442" i="20"/>
  <c r="AR442" i="20"/>
  <c r="AR443" i="20"/>
  <c r="AP443" i="20"/>
  <c r="AQ444" i="20"/>
  <c r="AQ445" i="20"/>
  <c r="AR444" i="20"/>
  <c r="AP444" i="20"/>
  <c r="AQ446" i="20"/>
  <c r="AP445" i="20"/>
  <c r="AR445" i="20"/>
  <c r="AR446" i="20"/>
  <c r="AQ447" i="20"/>
  <c r="AP446" i="20"/>
  <c r="AQ448" i="20"/>
  <c r="AR447" i="20"/>
  <c r="AP447" i="20"/>
  <c r="AR448" i="20"/>
  <c r="AP448" i="20"/>
  <c r="AQ449" i="20"/>
  <c r="AP449" i="20"/>
  <c r="AR449" i="20"/>
  <c r="AQ450" i="20"/>
  <c r="AP450" i="20"/>
  <c r="AR450" i="20"/>
  <c r="AQ451" i="20"/>
  <c r="AQ452" i="20"/>
  <c r="AP451" i="20"/>
  <c r="AR451" i="20"/>
  <c r="AR452" i="20"/>
  <c r="AP452" i="20"/>
  <c r="AQ453" i="20"/>
  <c r="AQ454" i="20"/>
  <c r="AP453" i="20"/>
  <c r="AR453" i="20"/>
  <c r="AR454" i="20"/>
  <c r="AP454" i="20"/>
  <c r="AQ455" i="20"/>
  <c r="AR455" i="20"/>
  <c r="AQ456" i="20"/>
  <c r="AP455" i="20"/>
  <c r="AP456" i="20"/>
  <c r="AQ457" i="20"/>
  <c r="AR456" i="20"/>
  <c r="AR457" i="20"/>
  <c r="AP457" i="20"/>
  <c r="AQ458" i="20"/>
  <c r="AP458" i="20"/>
  <c r="AQ459" i="20"/>
  <c r="AR458" i="20"/>
  <c r="AP459" i="20"/>
  <c r="AR459" i="20"/>
  <c r="AQ460" i="20"/>
  <c r="AQ461" i="20"/>
  <c r="AP460" i="20"/>
  <c r="AR460" i="20"/>
  <c r="AP461" i="20"/>
  <c r="AQ462" i="20"/>
  <c r="AR461" i="20"/>
  <c r="AQ463" i="20"/>
  <c r="AP462" i="20"/>
  <c r="AR462" i="20"/>
  <c r="AR463" i="20"/>
  <c r="AQ464" i="20"/>
  <c r="AP463" i="20"/>
  <c r="AR464" i="20"/>
  <c r="AQ465" i="20"/>
  <c r="AP464" i="20"/>
  <c r="AP465" i="20"/>
  <c r="AR465" i="20"/>
  <c r="AQ466" i="20"/>
  <c r="AR466" i="20"/>
  <c r="AQ467" i="20"/>
  <c r="AP466" i="20"/>
  <c r="AP467" i="20"/>
  <c r="AQ468" i="20"/>
  <c r="AR467" i="20"/>
  <c r="AR468" i="20"/>
  <c r="AQ469" i="20"/>
  <c r="AP468" i="20"/>
  <c r="AQ470" i="20"/>
  <c r="AP469" i="20"/>
  <c r="AR469" i="20"/>
  <c r="AP470" i="20"/>
  <c r="AR470" i="20"/>
  <c r="AQ471" i="20"/>
  <c r="AQ472" i="20"/>
  <c r="AR471" i="20"/>
  <c r="AP471" i="20"/>
  <c r="AR472" i="20"/>
  <c r="AP472" i="20"/>
  <c r="AQ473" i="20"/>
  <c r="AP473" i="20"/>
  <c r="AR473" i="20"/>
  <c r="AQ474" i="20"/>
  <c r="AP474" i="20"/>
  <c r="AR474" i="20"/>
  <c r="AQ475" i="20"/>
  <c r="AR475" i="20"/>
  <c r="AQ476" i="20"/>
  <c r="AP475" i="20"/>
  <c r="AP476" i="20"/>
  <c r="AR476" i="20"/>
  <c r="AQ477" i="20"/>
  <c r="AQ478" i="20"/>
  <c r="AP477" i="20"/>
  <c r="AR477" i="20"/>
  <c r="AQ479" i="20"/>
  <c r="AP478" i="20"/>
  <c r="AR478" i="20"/>
  <c r="AR479" i="20"/>
  <c r="AQ480" i="20"/>
  <c r="AP479" i="20"/>
  <c r="AQ481" i="20"/>
  <c r="AP480" i="20"/>
  <c r="AR480" i="20"/>
  <c r="AR481" i="20"/>
  <c r="AP481" i="20"/>
  <c r="AQ482" i="20"/>
  <c r="AQ483" i="20"/>
  <c r="AP482" i="20"/>
  <c r="AR482" i="20"/>
  <c r="AR483" i="20"/>
  <c r="AP483" i="20"/>
  <c r="AQ484" i="20"/>
  <c r="AQ485" i="20"/>
  <c r="AP484" i="20"/>
  <c r="AR484" i="20"/>
  <c r="AP485" i="20"/>
  <c r="AQ486" i="20"/>
  <c r="AR485" i="20"/>
  <c r="AQ487" i="20"/>
  <c r="AR486" i="20"/>
  <c r="AP486" i="20"/>
  <c r="AR487" i="20"/>
  <c r="AQ488" i="20"/>
  <c r="AP487" i="20"/>
  <c r="AQ489" i="20"/>
  <c r="AR488" i="20"/>
  <c r="AP488" i="20"/>
  <c r="AP489" i="20"/>
  <c r="AR489" i="20"/>
  <c r="AQ490" i="20"/>
  <c r="AR490" i="20"/>
  <c r="AP490" i="20"/>
  <c r="AQ491" i="20"/>
  <c r="AP491" i="20"/>
  <c r="AQ492" i="20"/>
  <c r="AR491" i="20"/>
  <c r="AR492" i="20"/>
  <c r="AP492" i="20"/>
  <c r="AQ493" i="20"/>
  <c r="AQ494" i="20"/>
  <c r="AP493" i="20"/>
  <c r="AR493" i="20"/>
  <c r="AP494" i="20"/>
  <c r="AR494" i="20"/>
  <c r="AQ495" i="20"/>
  <c r="AQ496" i="20"/>
  <c r="AR495" i="20"/>
  <c r="AP495" i="20"/>
  <c r="AP496" i="20"/>
  <c r="AR496" i="20"/>
  <c r="AQ497" i="20"/>
  <c r="AR497" i="20"/>
  <c r="AP497" i="20"/>
  <c r="AQ498" i="20"/>
  <c r="AQ499" i="20"/>
  <c r="AP498" i="20"/>
  <c r="AR498" i="20"/>
  <c r="AR499" i="20"/>
  <c r="AQ500" i="20"/>
  <c r="AP499" i="20"/>
  <c r="AQ501" i="20"/>
  <c r="AP500" i="20"/>
  <c r="AR500" i="20"/>
  <c r="AP501" i="20"/>
  <c r="AQ502" i="20"/>
  <c r="AR501" i="20"/>
  <c r="AP502" i="20"/>
  <c r="AQ503" i="20"/>
  <c r="AR502" i="20"/>
  <c r="AR503" i="20"/>
  <c r="AQ504" i="20"/>
  <c r="AP503" i="20"/>
  <c r="AQ505" i="20"/>
  <c r="AP504" i="20"/>
  <c r="AR504" i="20"/>
  <c r="AP505" i="20"/>
  <c r="AR505" i="20"/>
  <c r="AQ506" i="20"/>
  <c r="AQ507" i="20"/>
  <c r="AP506" i="20"/>
  <c r="AR506" i="20"/>
  <c r="AR507" i="20"/>
  <c r="AP507" i="20"/>
  <c r="AQ508" i="20"/>
  <c r="AR508" i="20"/>
  <c r="AQ509" i="20"/>
  <c r="AP508" i="20"/>
  <c r="AQ510" i="20"/>
  <c r="AP509" i="20"/>
  <c r="AR509" i="20"/>
  <c r="AR510" i="20"/>
  <c r="AQ511" i="20"/>
  <c r="AP510" i="20"/>
  <c r="AQ512" i="20"/>
  <c r="AR511" i="20"/>
  <c r="AP511" i="20"/>
  <c r="AP512" i="20"/>
  <c r="AR512" i="20"/>
  <c r="AQ513" i="20"/>
  <c r="AP513" i="20"/>
  <c r="AR513" i="20"/>
  <c r="AQ514" i="20"/>
  <c r="AP514" i="20"/>
  <c r="AR514" i="20"/>
  <c r="AQ515" i="20"/>
  <c r="AQ516" i="20"/>
  <c r="AP515" i="20"/>
  <c r="AR515" i="20"/>
  <c r="AR516" i="20"/>
  <c r="AP516" i="20"/>
  <c r="AQ517" i="20"/>
  <c r="AQ518" i="20"/>
  <c r="AP517" i="20"/>
  <c r="AR517" i="20"/>
  <c r="AR518" i="20"/>
  <c r="AP518" i="20"/>
  <c r="AQ519" i="20"/>
  <c r="AR519" i="20"/>
  <c r="AQ520" i="20"/>
  <c r="AP519" i="20"/>
  <c r="AP520" i="20"/>
  <c r="AQ521" i="20"/>
  <c r="AR520" i="20"/>
  <c r="AR521" i="20"/>
  <c r="AP521" i="20"/>
  <c r="AQ522" i="20"/>
  <c r="AP522" i="20"/>
  <c r="AQ523" i="20"/>
  <c r="AR522" i="20"/>
  <c r="AP523" i="20"/>
  <c r="AR523" i="20"/>
  <c r="AQ524" i="20"/>
  <c r="AQ525" i="20"/>
  <c r="AP524" i="20"/>
  <c r="AR524" i="20"/>
  <c r="AP525" i="20"/>
  <c r="AQ526" i="20"/>
  <c r="AR525" i="20"/>
  <c r="AQ527" i="20"/>
  <c r="AP526" i="20"/>
  <c r="AR526" i="20"/>
  <c r="AR527" i="20"/>
  <c r="AQ528" i="20"/>
  <c r="AP527" i="20"/>
  <c r="AR528" i="20"/>
  <c r="AQ529" i="20"/>
  <c r="AP528" i="20"/>
  <c r="AP529" i="20"/>
  <c r="AR529" i="20"/>
  <c r="AQ530" i="20"/>
  <c r="AQ531" i="20"/>
  <c r="AR530" i="20"/>
  <c r="AP530" i="20"/>
  <c r="AP531" i="20"/>
  <c r="AQ532" i="20"/>
  <c r="AR531" i="20"/>
  <c r="AR532" i="20"/>
  <c r="AQ533" i="20"/>
  <c r="AP532" i="20"/>
  <c r="AQ534" i="20"/>
  <c r="AP533" i="20"/>
  <c r="AR533" i="20"/>
  <c r="AP534" i="20"/>
  <c r="AR534" i="20"/>
  <c r="AQ535" i="20"/>
  <c r="AQ536" i="20"/>
  <c r="AR535" i="20"/>
  <c r="AP535" i="20"/>
  <c r="AR536" i="20"/>
  <c r="AP536" i="20"/>
  <c r="AQ537" i="20"/>
  <c r="AP537" i="20"/>
  <c r="AR537" i="20"/>
  <c r="AQ538" i="20"/>
  <c r="AP538" i="20"/>
  <c r="AR538" i="20"/>
  <c r="AQ539" i="20"/>
  <c r="AR539" i="20"/>
  <c r="AQ540" i="20"/>
  <c r="AP539" i="20"/>
  <c r="AP540" i="20"/>
  <c r="AR540" i="20"/>
  <c r="AQ541" i="20"/>
  <c r="AQ542" i="20"/>
  <c r="AP541" i="20"/>
  <c r="AR541" i="20"/>
  <c r="AQ543" i="20"/>
  <c r="AP542" i="20"/>
  <c r="AR542" i="20"/>
  <c r="AR543" i="20"/>
  <c r="AQ544" i="20"/>
  <c r="AP543" i="20"/>
  <c r="AQ545" i="20"/>
  <c r="AP544" i="20"/>
  <c r="AR544" i="20"/>
  <c r="AR545" i="20"/>
  <c r="AP545" i="20"/>
  <c r="AQ546" i="20"/>
  <c r="AQ547" i="20"/>
  <c r="AP546" i="20"/>
  <c r="AR546" i="20"/>
  <c r="AP547" i="20"/>
  <c r="AR547" i="20"/>
  <c r="AQ548" i="20"/>
  <c r="AQ549" i="20"/>
  <c r="AP548" i="20"/>
  <c r="AR548" i="20"/>
  <c r="AP549" i="20"/>
  <c r="AQ550" i="20"/>
  <c r="AR549" i="20"/>
  <c r="AQ551" i="20"/>
  <c r="AR550" i="20"/>
  <c r="AP550" i="20"/>
  <c r="AR551" i="20"/>
  <c r="AQ552" i="20"/>
  <c r="AP551" i="20"/>
  <c r="AR552" i="20"/>
  <c r="AQ553" i="20"/>
  <c r="AP552" i="20"/>
  <c r="AP553" i="20"/>
  <c r="AR553" i="20"/>
  <c r="AQ554" i="20"/>
  <c r="AP554" i="20"/>
  <c r="AR554" i="20"/>
  <c r="AQ555" i="20"/>
  <c r="AP555" i="20"/>
  <c r="AQ556" i="20"/>
  <c r="AR555" i="20"/>
  <c r="AP556" i="20"/>
  <c r="AR556" i="20"/>
  <c r="AQ557" i="20"/>
  <c r="AQ558" i="20"/>
  <c r="AP557" i="20"/>
  <c r="AR557" i="20"/>
  <c r="AP558" i="20"/>
  <c r="AR558" i="20"/>
  <c r="AQ559" i="20"/>
  <c r="AQ560" i="20"/>
  <c r="AR559" i="20"/>
  <c r="AP559" i="20"/>
  <c r="AP560" i="20"/>
  <c r="AR560" i="20"/>
  <c r="AQ561" i="20"/>
  <c r="AR561" i="20"/>
  <c r="AP561" i="20"/>
  <c r="AQ562" i="20"/>
  <c r="AR562" i="20"/>
  <c r="AQ563" i="20"/>
  <c r="AP562" i="20"/>
  <c r="AR563" i="20"/>
  <c r="AQ564" i="20"/>
  <c r="AP563" i="20"/>
  <c r="AP564" i="20"/>
  <c r="AQ565" i="20"/>
  <c r="AR564" i="20"/>
  <c r="AP565" i="20"/>
  <c r="AQ566" i="20"/>
  <c r="AR565" i="20"/>
  <c r="AP566" i="20"/>
  <c r="AQ567" i="20"/>
  <c r="AR566" i="20"/>
  <c r="AR567" i="20"/>
  <c r="AQ568" i="20"/>
  <c r="AP567" i="20"/>
  <c r="AQ569" i="20"/>
  <c r="AP568" i="20"/>
  <c r="AR568" i="20"/>
  <c r="AP569" i="20"/>
  <c r="AR569" i="20"/>
  <c r="AQ570" i="20"/>
  <c r="AQ571" i="20"/>
  <c r="AP570" i="20"/>
  <c r="AR570" i="20"/>
  <c r="AR571" i="20"/>
  <c r="AP571" i="20"/>
  <c r="AQ572" i="20"/>
  <c r="AR572" i="20"/>
  <c r="AQ573" i="20"/>
  <c r="AP572" i="20"/>
  <c r="AP573" i="20"/>
  <c r="AQ574" i="20"/>
  <c r="AR573" i="20"/>
  <c r="AR574" i="20"/>
  <c r="AQ575" i="20"/>
  <c r="AP574" i="20"/>
  <c r="AQ576" i="20"/>
  <c r="AR575" i="20"/>
  <c r="AP575" i="20"/>
  <c r="AP576" i="20"/>
  <c r="AR576" i="20"/>
  <c r="AQ577" i="20"/>
  <c r="AP577" i="20"/>
  <c r="AR577" i="20"/>
  <c r="AQ578" i="20"/>
  <c r="AP578" i="20"/>
  <c r="AR578" i="20"/>
  <c r="AQ579" i="20"/>
  <c r="AQ580" i="20"/>
  <c r="AP579" i="20"/>
  <c r="AR579" i="20"/>
  <c r="AR580" i="20"/>
  <c r="AP580" i="20"/>
  <c r="AQ581" i="20"/>
  <c r="AQ582" i="20"/>
  <c r="AP581" i="20"/>
  <c r="AR581" i="20"/>
  <c r="AP582" i="20"/>
  <c r="AR582" i="20"/>
  <c r="AQ583" i="20"/>
  <c r="AR583" i="20"/>
  <c r="AQ584" i="20"/>
  <c r="AP583" i="20"/>
  <c r="AP584" i="20"/>
  <c r="AR584" i="20"/>
  <c r="AQ585" i="20"/>
  <c r="AR585" i="20"/>
  <c r="AP585" i="20"/>
  <c r="AQ586" i="20"/>
  <c r="AR586" i="20"/>
  <c r="AP586" i="20"/>
  <c r="AQ587" i="20"/>
  <c r="AQ588" i="20"/>
  <c r="AP587" i="20"/>
  <c r="AR587" i="20"/>
  <c r="AP588" i="20"/>
  <c r="AR588" i="20"/>
  <c r="AQ589" i="20"/>
  <c r="AQ590" i="20"/>
  <c r="AP589" i="20"/>
  <c r="AR589" i="20"/>
  <c r="AR590" i="20"/>
  <c r="AP590" i="20"/>
  <c r="AQ591" i="20"/>
  <c r="AR591" i="20"/>
  <c r="AQ592" i="20"/>
  <c r="AP591" i="20"/>
  <c r="AP592" i="20"/>
  <c r="AR592" i="20"/>
  <c r="AQ593" i="20"/>
  <c r="AP593" i="20"/>
  <c r="AR593" i="20"/>
  <c r="AQ594" i="20"/>
  <c r="AR594" i="20"/>
  <c r="AP594" i="20"/>
  <c r="AQ595" i="20"/>
  <c r="AP595" i="20"/>
  <c r="AQ596" i="20"/>
  <c r="AR595" i="20"/>
  <c r="AQ597" i="20"/>
  <c r="AR596" i="20"/>
  <c r="AP596" i="20"/>
  <c r="AQ598" i="20"/>
  <c r="AP597" i="20"/>
  <c r="AR597" i="20"/>
  <c r="AR598" i="20"/>
  <c r="AQ599" i="20"/>
  <c r="AP598" i="20"/>
  <c r="AR599" i="20"/>
  <c r="AQ600" i="20"/>
  <c r="AP599" i="20"/>
  <c r="AQ601" i="20"/>
  <c r="AP600" i="20"/>
  <c r="AR600" i="20"/>
  <c r="AR601" i="20"/>
  <c r="AP601" i="20"/>
  <c r="AQ602" i="20"/>
  <c r="AR602" i="20"/>
  <c r="AQ603" i="20"/>
  <c r="AP602" i="20"/>
  <c r="AQ604" i="20"/>
  <c r="AP603" i="20"/>
  <c r="AR603" i="20"/>
  <c r="AR604" i="20"/>
  <c r="AP604" i="20"/>
  <c r="AQ605" i="20"/>
  <c r="AQ606" i="20"/>
  <c r="AP605" i="20"/>
  <c r="AR605" i="20"/>
  <c r="AP606" i="20"/>
  <c r="AR606" i="20"/>
  <c r="AQ607" i="20"/>
  <c r="AR607" i="20"/>
  <c r="AQ608" i="20"/>
  <c r="AP607" i="20"/>
  <c r="AQ609" i="20"/>
  <c r="AP608" i="20"/>
  <c r="AR608" i="20"/>
  <c r="AR609" i="20"/>
  <c r="AP609" i="20"/>
  <c r="AQ610" i="20"/>
  <c r="AQ611" i="20"/>
  <c r="AR610" i="20"/>
  <c r="AP610" i="20"/>
  <c r="AP611" i="20"/>
  <c r="AQ612" i="20"/>
  <c r="AR611" i="20"/>
  <c r="AR612" i="20"/>
  <c r="AP612" i="20"/>
  <c r="AQ613" i="20"/>
  <c r="AQ614" i="20"/>
  <c r="AP613" i="20"/>
  <c r="AR613" i="20"/>
  <c r="AP614" i="20"/>
  <c r="AR614" i="20"/>
  <c r="AQ615" i="20"/>
  <c r="AR615" i="20"/>
  <c r="AQ616" i="20"/>
  <c r="AP615" i="20"/>
  <c r="AQ617" i="20"/>
  <c r="AP616" i="20"/>
  <c r="AR616" i="20"/>
  <c r="AR617" i="20"/>
  <c r="AP617" i="20"/>
  <c r="AQ618" i="20"/>
  <c r="AQ619" i="20"/>
  <c r="AR618" i="20"/>
  <c r="AP618" i="20"/>
  <c r="AP619" i="20"/>
  <c r="AQ620" i="20"/>
  <c r="AR619" i="20"/>
  <c r="AP620" i="20"/>
  <c r="AR620" i="20"/>
  <c r="AQ621" i="20"/>
  <c r="AQ622" i="20"/>
  <c r="AP621" i="20"/>
  <c r="AR621" i="20"/>
  <c r="AP622" i="20"/>
  <c r="AR622" i="20"/>
  <c r="AQ623" i="20"/>
  <c r="AR623" i="20"/>
  <c r="AQ624" i="20"/>
  <c r="AP623" i="20"/>
  <c r="AQ625" i="20"/>
  <c r="AP624" i="20"/>
  <c r="AR624" i="20"/>
  <c r="AP625" i="20"/>
  <c r="AR625" i="20"/>
  <c r="AQ626" i="20"/>
  <c r="AQ627" i="20"/>
  <c r="AR626" i="20"/>
  <c r="AP626" i="20"/>
  <c r="AP627" i="20"/>
  <c r="AQ628" i="20"/>
  <c r="AR627" i="20"/>
  <c r="AP628" i="20"/>
  <c r="AR628" i="20"/>
  <c r="AQ629" i="20"/>
  <c r="AQ630" i="20"/>
  <c r="AP629" i="20"/>
  <c r="AR629" i="20"/>
  <c r="AP630" i="20"/>
  <c r="AR630" i="20"/>
  <c r="AQ631" i="20"/>
  <c r="AR631" i="20"/>
  <c r="AQ632" i="20"/>
  <c r="AP631" i="20"/>
  <c r="AP632" i="20"/>
  <c r="AQ633" i="20"/>
  <c r="AR632" i="20"/>
  <c r="AP633" i="20"/>
  <c r="AR633" i="20"/>
  <c r="AQ634" i="20"/>
  <c r="AR634" i="20"/>
  <c r="AQ635" i="20"/>
  <c r="AP634" i="20"/>
  <c r="AP635" i="20"/>
  <c r="AQ636" i="20"/>
  <c r="AR635" i="20"/>
  <c r="AP636" i="20"/>
  <c r="AR636" i="20"/>
  <c r="AQ637" i="20"/>
  <c r="AQ638" i="20"/>
  <c r="AP637" i="20"/>
  <c r="AR637" i="20"/>
  <c r="AP638" i="20"/>
  <c r="AR638" i="20"/>
  <c r="AQ639" i="20"/>
  <c r="AR639" i="20"/>
  <c r="AQ640" i="20"/>
  <c r="AP639" i="20"/>
  <c r="AP640" i="20"/>
  <c r="AQ641" i="20"/>
  <c r="AR640" i="20"/>
  <c r="AP641" i="20"/>
  <c r="AR641" i="20"/>
  <c r="AQ642" i="20"/>
  <c r="AR642" i="20"/>
  <c r="AQ643" i="20"/>
  <c r="AP642" i="20"/>
  <c r="AP643" i="20"/>
  <c r="AQ644" i="20"/>
  <c r="AR643" i="20"/>
  <c r="AR644" i="20"/>
  <c r="AP644" i="20"/>
  <c r="AQ645" i="20"/>
  <c r="AQ646" i="20"/>
  <c r="AP645" i="20"/>
  <c r="AR645" i="20"/>
  <c r="AQ647" i="20"/>
  <c r="AP646" i="20"/>
  <c r="AR646" i="20"/>
  <c r="AR647" i="20"/>
  <c r="AQ648" i="20"/>
  <c r="AP647" i="20"/>
  <c r="AP648" i="20"/>
  <c r="AQ649" i="20"/>
  <c r="AR648" i="20"/>
  <c r="AR649" i="20"/>
  <c r="AP649" i="20"/>
  <c r="AQ650" i="20"/>
  <c r="AR650" i="20"/>
  <c r="AQ651" i="20"/>
  <c r="AP650" i="20"/>
  <c r="AQ652" i="20"/>
  <c r="AP651" i="20"/>
  <c r="AR651" i="20"/>
  <c r="AR652" i="20"/>
  <c r="AP652" i="20"/>
  <c r="AQ653" i="20"/>
  <c r="AQ654" i="20"/>
  <c r="AP653" i="20"/>
  <c r="AR653" i="20"/>
  <c r="AQ655" i="20"/>
  <c r="AR654" i="20"/>
  <c r="AP654" i="20"/>
  <c r="AR655" i="20"/>
  <c r="AQ656" i="20"/>
  <c r="AP655" i="20"/>
  <c r="AQ657" i="20"/>
  <c r="AP656" i="20"/>
  <c r="AR656" i="20"/>
  <c r="AR657" i="20"/>
  <c r="AP657" i="20"/>
  <c r="AQ658" i="20"/>
  <c r="AR658" i="20"/>
  <c r="AQ659" i="20"/>
  <c r="AP658" i="20"/>
  <c r="AQ660" i="20"/>
  <c r="AP659" i="20"/>
  <c r="AR659" i="20"/>
  <c r="AP660" i="20"/>
  <c r="AR660" i="20"/>
  <c r="AQ661" i="20"/>
  <c r="AQ662" i="20"/>
  <c r="AP661" i="20"/>
  <c r="AR661" i="20"/>
  <c r="AQ663" i="20"/>
  <c r="AR662" i="20"/>
  <c r="AP662" i="20"/>
  <c r="AR663" i="20"/>
  <c r="AQ664" i="20"/>
  <c r="AP663" i="20"/>
  <c r="AQ665" i="20"/>
  <c r="AP664" i="20"/>
  <c r="AR664" i="20"/>
  <c r="AP665" i="20"/>
  <c r="AR665" i="20"/>
  <c r="AQ666" i="20"/>
  <c r="AQ667" i="20"/>
  <c r="AR666" i="20"/>
  <c r="AP666" i="20"/>
  <c r="AQ668" i="20"/>
  <c r="AP667" i="20"/>
  <c r="AR667" i="20"/>
  <c r="AP668" i="20"/>
  <c r="AR668" i="20"/>
  <c r="AQ669" i="20"/>
  <c r="AQ670" i="20"/>
  <c r="AP669" i="20"/>
  <c r="AR669" i="20"/>
  <c r="AQ671" i="20"/>
  <c r="AR670" i="20"/>
  <c r="AP670" i="20"/>
  <c r="AR671" i="20"/>
  <c r="AQ672" i="20"/>
  <c r="AP671" i="20"/>
  <c r="AQ673" i="20"/>
  <c r="AP672" i="20"/>
  <c r="AR672" i="20"/>
  <c r="AP673" i="20"/>
  <c r="AR673" i="20"/>
  <c r="AQ674" i="20"/>
  <c r="AQ675" i="20"/>
  <c r="AR674" i="20"/>
  <c r="AP674" i="20"/>
  <c r="AP675" i="20"/>
  <c r="AQ676" i="20"/>
  <c r="AR675" i="20"/>
  <c r="AP676" i="20"/>
  <c r="AR676" i="20"/>
  <c r="AQ677" i="20"/>
  <c r="AQ678" i="20"/>
  <c r="AP677" i="20"/>
  <c r="AR677" i="20"/>
  <c r="AQ679" i="20"/>
  <c r="AR678" i="20"/>
  <c r="AP678" i="20"/>
  <c r="AR679" i="20"/>
  <c r="AQ680" i="20"/>
  <c r="AP679" i="20"/>
  <c r="AP680" i="20"/>
  <c r="AQ681" i="20"/>
  <c r="AR680" i="20"/>
  <c r="AP681" i="20"/>
  <c r="AR681" i="20"/>
  <c r="AQ682" i="20"/>
  <c r="AQ683" i="20"/>
  <c r="AR682" i="20"/>
  <c r="AP682" i="20"/>
  <c r="AP683" i="20"/>
  <c r="AQ684" i="20"/>
  <c r="AR683" i="20"/>
  <c r="AP684" i="20"/>
  <c r="AR684" i="20"/>
  <c r="AQ685" i="20"/>
  <c r="AQ686" i="20"/>
  <c r="AP685" i="20"/>
  <c r="AR685" i="20"/>
  <c r="AP686" i="20"/>
  <c r="AR686" i="20"/>
  <c r="AQ687" i="20"/>
  <c r="AR687" i="20"/>
  <c r="AQ688" i="20"/>
  <c r="AP687" i="20"/>
  <c r="AP688" i="20"/>
  <c r="AQ689" i="20"/>
  <c r="AR688" i="20"/>
  <c r="AP689" i="20"/>
  <c r="AR689" i="20"/>
  <c r="AQ690" i="20"/>
  <c r="AQ691" i="20"/>
  <c r="AR690" i="20"/>
  <c r="AP690" i="20"/>
  <c r="AP691" i="20"/>
  <c r="AQ692" i="20"/>
  <c r="AR691" i="20"/>
  <c r="AP692" i="20"/>
  <c r="AR692" i="20"/>
  <c r="AQ693" i="20"/>
  <c r="AQ694" i="20"/>
  <c r="AP693" i="20"/>
  <c r="AR693" i="20"/>
  <c r="AP694" i="20"/>
  <c r="AR694" i="20"/>
  <c r="AQ695" i="20"/>
  <c r="AR695" i="20"/>
  <c r="AQ696" i="20"/>
  <c r="AP695" i="20"/>
  <c r="AP696" i="20"/>
  <c r="AQ697" i="20"/>
  <c r="AR696" i="20"/>
  <c r="AP697" i="20"/>
  <c r="AR697" i="20"/>
  <c r="AQ698" i="20"/>
  <c r="AR698" i="20"/>
  <c r="AQ699" i="20"/>
  <c r="AP698" i="20"/>
  <c r="AP699" i="20"/>
  <c r="AQ700" i="20"/>
  <c r="AR699" i="20"/>
  <c r="AP700" i="20"/>
  <c r="AR700" i="20"/>
  <c r="AQ701" i="20"/>
  <c r="AQ702" i="20"/>
  <c r="AP701" i="20"/>
  <c r="AR701" i="20"/>
  <c r="AP702" i="20"/>
  <c r="AR702" i="20"/>
  <c r="AQ703" i="20"/>
  <c r="AR703" i="20"/>
  <c r="AQ704" i="20"/>
  <c r="AP703" i="20"/>
  <c r="AP704" i="20"/>
  <c r="AQ705" i="20"/>
  <c r="AR704" i="20"/>
  <c r="AP705" i="20"/>
  <c r="AR705" i="20"/>
  <c r="AQ706" i="20"/>
  <c r="AR706" i="20"/>
  <c r="AQ707" i="20"/>
  <c r="AP706" i="20"/>
  <c r="AP707" i="20"/>
  <c r="AQ708" i="20"/>
  <c r="AR707" i="20"/>
  <c r="AR708" i="20"/>
  <c r="AP708" i="20"/>
  <c r="AQ709" i="20"/>
  <c r="AQ710" i="20"/>
  <c r="AP709" i="20"/>
  <c r="AR709" i="20"/>
  <c r="AQ711" i="20"/>
  <c r="AP710" i="20"/>
  <c r="AR710" i="20"/>
  <c r="AR711" i="20"/>
  <c r="AQ712" i="20"/>
  <c r="AP711" i="20"/>
  <c r="AP712" i="20"/>
  <c r="AQ713" i="20"/>
  <c r="AR712" i="20"/>
  <c r="AR713" i="20"/>
  <c r="AP713" i="20"/>
  <c r="AQ714" i="20"/>
  <c r="AR714" i="20"/>
  <c r="AQ715" i="20"/>
  <c r="AP714" i="20"/>
  <c r="AQ716" i="20"/>
  <c r="AP715" i="20"/>
  <c r="AR715" i="20"/>
  <c r="AR716" i="20"/>
  <c r="AP716" i="20"/>
  <c r="AQ717" i="20"/>
  <c r="AQ718" i="20"/>
  <c r="AP717" i="20"/>
  <c r="AR717" i="20"/>
  <c r="AQ719" i="20"/>
  <c r="AR718" i="20"/>
  <c r="AP718" i="20"/>
  <c r="AR719" i="20"/>
  <c r="AQ720" i="20"/>
  <c r="AP719" i="20"/>
  <c r="AQ721" i="20"/>
  <c r="AP720" i="20"/>
  <c r="AR720" i="20"/>
  <c r="AR721" i="20"/>
  <c r="AP721" i="20"/>
  <c r="AQ722" i="20"/>
  <c r="AR722" i="20"/>
  <c r="AQ723" i="20"/>
  <c r="AP722" i="20"/>
  <c r="AQ724" i="20"/>
  <c r="AP723" i="20"/>
  <c r="AR723" i="20"/>
  <c r="AR724" i="20"/>
  <c r="AP724" i="20"/>
  <c r="AQ725" i="20"/>
  <c r="AQ726" i="20"/>
  <c r="AP725" i="20"/>
  <c r="AR725" i="20"/>
  <c r="AQ727" i="20"/>
  <c r="AR726" i="20"/>
  <c r="AP726" i="20"/>
  <c r="AR727" i="20"/>
  <c r="AQ728" i="20"/>
  <c r="AP727" i="20"/>
  <c r="AQ729" i="20"/>
  <c r="AP728" i="20"/>
  <c r="AR728" i="20"/>
  <c r="AR729" i="20"/>
  <c r="AP729" i="20"/>
  <c r="AQ730" i="20"/>
  <c r="AQ731" i="20"/>
  <c r="AR730" i="20"/>
  <c r="AP730" i="20"/>
  <c r="AQ732" i="20"/>
  <c r="AP731" i="20"/>
  <c r="AR731" i="20"/>
  <c r="AR732" i="20"/>
  <c r="AP732" i="20"/>
  <c r="AQ733" i="20"/>
  <c r="AQ734" i="20"/>
  <c r="AP733" i="20"/>
  <c r="AR733" i="20"/>
  <c r="AR734" i="20"/>
  <c r="AQ735" i="20"/>
  <c r="AP734" i="20"/>
  <c r="AR735" i="20"/>
  <c r="AQ736" i="20"/>
  <c r="AP735" i="20"/>
  <c r="AQ737" i="20"/>
  <c r="AP736" i="20"/>
  <c r="AR736" i="20"/>
  <c r="AP737" i="20"/>
  <c r="AR737" i="20"/>
  <c r="AQ738" i="20"/>
  <c r="AQ739" i="20"/>
  <c r="AR738" i="20"/>
  <c r="AP738" i="20"/>
  <c r="AQ740" i="20"/>
  <c r="AP739" i="20"/>
  <c r="AR739" i="20"/>
  <c r="AP740" i="20"/>
  <c r="AR740" i="20"/>
  <c r="AQ741" i="20"/>
  <c r="AQ742" i="20"/>
  <c r="AP741" i="20"/>
  <c r="AR741" i="20"/>
  <c r="AP742" i="20"/>
  <c r="AR742" i="20"/>
  <c r="AQ743" i="20"/>
  <c r="AR743" i="20"/>
  <c r="AQ744" i="20"/>
  <c r="AP743" i="20"/>
  <c r="AQ745" i="20"/>
  <c r="AP744" i="20"/>
  <c r="AR744" i="20"/>
  <c r="AR745" i="20"/>
  <c r="AP745" i="20"/>
  <c r="AQ746" i="20"/>
  <c r="AQ747" i="20"/>
  <c r="AR746" i="20"/>
  <c r="AP746" i="20"/>
  <c r="AR747" i="20"/>
  <c r="AP747" i="20"/>
  <c r="AQ748" i="20"/>
  <c r="AP748" i="20"/>
  <c r="AR748" i="20"/>
  <c r="AQ749" i="20"/>
  <c r="AP749" i="20"/>
  <c r="AR749" i="20"/>
  <c r="AQ750" i="20"/>
  <c r="AQ751" i="20"/>
  <c r="AR750" i="20"/>
  <c r="AP750" i="20"/>
  <c r="AP751" i="20"/>
  <c r="AR751" i="20"/>
  <c r="AQ752" i="20"/>
  <c r="AQ753" i="20"/>
  <c r="AP752" i="20"/>
  <c r="AR752" i="20"/>
  <c r="AQ754" i="20"/>
  <c r="AP753" i="20"/>
  <c r="AR753" i="20"/>
  <c r="AR754" i="20"/>
  <c r="AQ755" i="20"/>
  <c r="AP754" i="20"/>
  <c r="AQ756" i="20"/>
  <c r="AP755" i="20"/>
  <c r="AR755" i="20"/>
  <c r="AR756" i="20"/>
  <c r="AP756" i="20"/>
  <c r="AQ757" i="20"/>
  <c r="AQ758" i="20"/>
  <c r="AP757" i="20"/>
  <c r="AR757" i="20"/>
  <c r="AP758" i="20"/>
  <c r="AR758" i="20"/>
  <c r="AQ759" i="20"/>
  <c r="AQ760" i="20"/>
  <c r="AP759" i="20"/>
  <c r="AR759" i="20"/>
  <c r="AP760" i="20"/>
  <c r="AQ761" i="20"/>
  <c r="AR760" i="20"/>
  <c r="AQ762" i="20"/>
  <c r="AR761" i="20"/>
  <c r="AP761" i="20"/>
  <c r="AQ763" i="20"/>
  <c r="AR762" i="20"/>
  <c r="AP762" i="20"/>
  <c r="AR763" i="20"/>
  <c r="AQ764" i="20"/>
  <c r="AP763" i="20"/>
  <c r="AP764" i="20"/>
  <c r="AR764" i="20"/>
  <c r="AQ765" i="20"/>
  <c r="AR765" i="20"/>
  <c r="AP765" i="20"/>
  <c r="AQ766" i="20"/>
  <c r="AP766" i="20"/>
  <c r="AQ767" i="20"/>
  <c r="AR766" i="20"/>
  <c r="AP767" i="20"/>
  <c r="AR767" i="20"/>
  <c r="AQ768" i="20"/>
  <c r="AQ769" i="20"/>
  <c r="AP768" i="20"/>
  <c r="AR768" i="20"/>
  <c r="AP769" i="20"/>
  <c r="AR769" i="20"/>
  <c r="AQ770" i="20"/>
  <c r="AQ771" i="20"/>
  <c r="AR770" i="20"/>
  <c r="AP770" i="20"/>
  <c r="AP771" i="20"/>
  <c r="AR771" i="20"/>
  <c r="AQ772" i="20"/>
  <c r="AR772" i="20"/>
  <c r="AP772" i="20"/>
  <c r="AQ773" i="20"/>
  <c r="AQ774" i="20"/>
  <c r="AR773" i="20"/>
  <c r="AP773" i="20"/>
  <c r="AR774" i="20"/>
  <c r="AQ775" i="20"/>
  <c r="AP774" i="20"/>
  <c r="AP775" i="20"/>
  <c r="AQ776" i="20"/>
  <c r="AR775" i="20"/>
  <c r="AP776" i="20"/>
  <c r="AQ777" i="20"/>
  <c r="AR776" i="20"/>
  <c r="AP777" i="20"/>
  <c r="AQ778" i="20"/>
  <c r="AR777" i="20"/>
  <c r="AR778" i="20"/>
  <c r="AQ779" i="20"/>
  <c r="AP778" i="20"/>
  <c r="AQ780" i="20"/>
  <c r="AP779" i="20"/>
  <c r="AR779" i="20"/>
  <c r="AP780" i="20"/>
  <c r="AR780" i="20"/>
  <c r="AQ781" i="20"/>
  <c r="AQ782" i="20"/>
  <c r="AP781" i="20"/>
  <c r="AR781" i="20"/>
  <c r="AR782" i="20"/>
  <c r="AP782" i="20"/>
  <c r="AQ783" i="20"/>
  <c r="AR783" i="20"/>
  <c r="AQ784" i="20"/>
  <c r="AP783" i="20"/>
  <c r="AP784" i="20"/>
  <c r="AQ785" i="20"/>
  <c r="AR784" i="20"/>
  <c r="AQ786" i="20"/>
  <c r="AR785" i="20"/>
  <c r="AP785" i="20"/>
  <c r="AQ787" i="20"/>
  <c r="AR786" i="20"/>
  <c r="AP786" i="20"/>
  <c r="AP787" i="20"/>
  <c r="AR787" i="20"/>
  <c r="AQ788" i="20"/>
  <c r="AP788" i="20"/>
  <c r="AR788" i="20"/>
  <c r="AQ789" i="20"/>
  <c r="AP789" i="20"/>
  <c r="AR789" i="20"/>
  <c r="AQ790" i="20"/>
  <c r="AQ791" i="20"/>
  <c r="AP790" i="20"/>
  <c r="AR790" i="20"/>
  <c r="AR791" i="20"/>
  <c r="AP791" i="20"/>
  <c r="AQ792" i="20"/>
  <c r="AQ793" i="20"/>
  <c r="AP792" i="20"/>
  <c r="AR792" i="20"/>
  <c r="AP793" i="20"/>
  <c r="AR793" i="20"/>
  <c r="AQ794" i="20"/>
  <c r="AR794" i="20"/>
  <c r="AQ795" i="20"/>
  <c r="AP794" i="20"/>
  <c r="AP795" i="20"/>
  <c r="AQ796" i="20"/>
  <c r="AR795" i="20"/>
  <c r="AR796" i="20"/>
  <c r="AP796" i="20"/>
  <c r="AQ797" i="20"/>
  <c r="AQ798" i="20"/>
  <c r="AP797" i="20"/>
  <c r="AR797" i="20"/>
  <c r="AP798" i="20"/>
  <c r="AR798" i="20"/>
  <c r="AQ799" i="20"/>
  <c r="AQ800" i="20"/>
  <c r="AP799" i="20"/>
  <c r="AR799" i="20"/>
  <c r="AP800" i="20"/>
  <c r="AQ801" i="20"/>
  <c r="AR800" i="20"/>
  <c r="AQ802" i="20"/>
  <c r="AP801" i="20"/>
  <c r="AR801" i="20"/>
  <c r="AR802" i="20"/>
  <c r="AQ803" i="20"/>
  <c r="AP802" i="20"/>
  <c r="AR803" i="20"/>
  <c r="AQ804" i="20"/>
  <c r="AP803" i="20"/>
  <c r="AP804" i="20"/>
  <c r="AR804" i="20"/>
  <c r="AQ805" i="20"/>
  <c r="AQ806" i="20"/>
  <c r="AR805" i="20"/>
  <c r="AP805" i="20"/>
  <c r="AQ807" i="20"/>
  <c r="AP806" i="20"/>
  <c r="AR806" i="20"/>
  <c r="AR807" i="20"/>
  <c r="AQ808" i="20"/>
  <c r="AP807" i="20"/>
  <c r="AQ809" i="20"/>
  <c r="AP808" i="20"/>
  <c r="AR808" i="20"/>
  <c r="AP809" i="20"/>
  <c r="AR809" i="20"/>
  <c r="AQ810" i="20"/>
  <c r="AQ811" i="20"/>
  <c r="AR810" i="20"/>
  <c r="AP810" i="20"/>
  <c r="AR811" i="20"/>
  <c r="AP811" i="20"/>
  <c r="AQ812" i="20"/>
  <c r="AP812" i="20"/>
  <c r="AR812" i="20"/>
  <c r="AQ813" i="20"/>
  <c r="AP813" i="20"/>
  <c r="AR813" i="20"/>
  <c r="AQ814" i="20"/>
  <c r="AQ815" i="20"/>
  <c r="AR814" i="20"/>
  <c r="AP814" i="20"/>
  <c r="AR815" i="20"/>
  <c r="AP815" i="20"/>
  <c r="AQ816" i="20"/>
  <c r="AQ817" i="20"/>
  <c r="AP816" i="20"/>
  <c r="AR816" i="20"/>
  <c r="AQ818" i="20"/>
  <c r="AP817" i="20"/>
  <c r="AR817" i="20"/>
  <c r="AR818" i="20"/>
  <c r="AQ819" i="20"/>
  <c r="AP818" i="20"/>
  <c r="AP819" i="20"/>
  <c r="AQ820" i="20"/>
  <c r="AR819" i="20"/>
  <c r="AR820" i="20"/>
  <c r="AP820" i="20"/>
  <c r="AQ821" i="20"/>
  <c r="AQ822" i="20"/>
  <c r="AP821" i="20"/>
  <c r="AR821" i="20"/>
  <c r="AP822" i="20"/>
  <c r="AR822" i="20"/>
  <c r="AQ823" i="20"/>
  <c r="AQ824" i="20"/>
  <c r="AP823" i="20"/>
  <c r="AR823" i="20"/>
  <c r="AP824" i="20"/>
  <c r="AQ825" i="20"/>
  <c r="AR824" i="20"/>
  <c r="AQ826" i="20"/>
  <c r="AR825" i="20"/>
  <c r="AP825" i="20"/>
  <c r="AR826" i="20"/>
  <c r="AQ827" i="20"/>
  <c r="AP826" i="20"/>
  <c r="AR827" i="20"/>
  <c r="AQ828" i="20"/>
  <c r="AP827" i="20"/>
  <c r="AP828" i="20"/>
  <c r="AR828" i="20"/>
  <c r="AQ829" i="20"/>
  <c r="AR829" i="20"/>
  <c r="AP829" i="20"/>
  <c r="AQ830" i="20"/>
  <c r="AP830" i="20"/>
  <c r="AQ831" i="20"/>
  <c r="AR830" i="20"/>
  <c r="AP831" i="20"/>
  <c r="AR831" i="20"/>
  <c r="AQ832" i="20"/>
  <c r="AQ833" i="20"/>
  <c r="AP832" i="20"/>
  <c r="AR832" i="20"/>
  <c r="AP833" i="20"/>
  <c r="AR833" i="20"/>
  <c r="AQ834" i="20"/>
  <c r="AQ835" i="20"/>
  <c r="AR834" i="20"/>
  <c r="AP834" i="20"/>
  <c r="AP835" i="20"/>
  <c r="AR835" i="20"/>
  <c r="AQ836" i="20"/>
  <c r="AR836" i="20"/>
  <c r="AP836" i="20"/>
  <c r="AQ837" i="20"/>
  <c r="AQ838" i="20"/>
  <c r="AP837" i="20"/>
  <c r="AR837" i="20"/>
  <c r="AR838" i="20"/>
  <c r="AQ839" i="20"/>
  <c r="AP838" i="20"/>
  <c r="AP839" i="20"/>
  <c r="AQ840" i="20"/>
  <c r="AR839" i="20"/>
  <c r="AP840" i="20"/>
  <c r="AQ841" i="20"/>
  <c r="AR840" i="20"/>
  <c r="AQ842" i="20"/>
  <c r="AP841" i="20"/>
  <c r="AR841" i="20"/>
  <c r="AR842" i="20"/>
  <c r="AQ843" i="20"/>
  <c r="AP842" i="20"/>
  <c r="AQ844" i="20"/>
  <c r="AP843" i="20"/>
  <c r="AR843" i="20"/>
  <c r="AP844" i="20"/>
  <c r="AR844" i="20"/>
  <c r="AQ845" i="20"/>
  <c r="AQ846" i="20"/>
  <c r="AP845" i="20"/>
  <c r="AR845" i="20"/>
  <c r="AR846" i="20"/>
  <c r="AP846" i="20"/>
  <c r="AQ847" i="20"/>
  <c r="AR847" i="20"/>
  <c r="AQ848" i="20"/>
  <c r="AP847" i="20"/>
  <c r="AP848" i="20"/>
  <c r="AQ849" i="20"/>
  <c r="AR848" i="20"/>
  <c r="AQ850" i="20"/>
  <c r="AR849" i="20"/>
  <c r="AP849" i="20"/>
  <c r="AQ851" i="20"/>
  <c r="AR850" i="20"/>
  <c r="AP850" i="20"/>
  <c r="AP851" i="20"/>
  <c r="AR851" i="20"/>
  <c r="AQ852" i="20"/>
  <c r="AP852" i="20"/>
  <c r="AR852" i="20"/>
  <c r="AQ853" i="20"/>
  <c r="AP853" i="20"/>
  <c r="AR853" i="20"/>
  <c r="AQ854" i="20"/>
  <c r="AQ855" i="20"/>
  <c r="AP854" i="20"/>
  <c r="AR854" i="20"/>
  <c r="AR855" i="20"/>
  <c r="AP855" i="20"/>
  <c r="AQ856" i="20"/>
  <c r="AQ857" i="20"/>
  <c r="AP856" i="20"/>
  <c r="AR856" i="20"/>
  <c r="AP857" i="20"/>
  <c r="AR857" i="20"/>
  <c r="AQ858" i="20"/>
  <c r="AQ859" i="20"/>
  <c r="AR858" i="20"/>
  <c r="AP858" i="20"/>
  <c r="AP859" i="20"/>
  <c r="AQ860" i="20"/>
  <c r="AR859" i="20"/>
  <c r="AR860" i="20"/>
  <c r="AP860" i="20"/>
  <c r="AQ861" i="20"/>
  <c r="AP861" i="20"/>
  <c r="AQ862" i="20"/>
  <c r="AR861" i="20"/>
  <c r="AP862" i="20"/>
  <c r="AR862" i="20"/>
  <c r="AQ863" i="20"/>
  <c r="AQ864" i="20"/>
  <c r="AP863" i="20"/>
  <c r="AR863" i="20"/>
  <c r="AP864" i="20"/>
  <c r="AQ865" i="20"/>
  <c r="AR864" i="20"/>
  <c r="AQ866" i="20"/>
  <c r="AP865" i="20"/>
  <c r="AR865" i="20"/>
  <c r="AR866" i="20"/>
  <c r="AQ867" i="20"/>
  <c r="AP866" i="20"/>
  <c r="AR867" i="20"/>
  <c r="AQ868" i="20"/>
  <c r="AP867" i="20"/>
  <c r="AP868" i="20"/>
  <c r="AR868" i="20"/>
  <c r="AQ869" i="20"/>
  <c r="AQ870" i="20"/>
  <c r="AR869" i="20"/>
  <c r="AP869" i="20"/>
  <c r="AP870" i="20"/>
  <c r="AQ871" i="20"/>
  <c r="AR870" i="20"/>
  <c r="AR871" i="20"/>
  <c r="AQ872" i="20"/>
  <c r="AP871" i="20"/>
  <c r="AQ873" i="20"/>
  <c r="AP872" i="20"/>
  <c r="AR872" i="20"/>
  <c r="AR873" i="20"/>
  <c r="AP873" i="20"/>
  <c r="AQ874" i="20"/>
  <c r="AQ875" i="20"/>
  <c r="AR874" i="20"/>
  <c r="AP874" i="20"/>
  <c r="AP875" i="20"/>
  <c r="AR875" i="20"/>
  <c r="AQ876" i="20"/>
  <c r="AP876" i="20"/>
  <c r="AR876" i="20"/>
  <c r="AQ877" i="20"/>
  <c r="AP877" i="20"/>
  <c r="AR877" i="20"/>
  <c r="AQ878" i="20"/>
  <c r="AQ879" i="20"/>
  <c r="AR878" i="20"/>
  <c r="AP878" i="20"/>
  <c r="AP879" i="20"/>
  <c r="AR879" i="20"/>
  <c r="AQ880" i="20"/>
  <c r="AQ881" i="20"/>
  <c r="AP880" i="20"/>
  <c r="AR880" i="20"/>
  <c r="AQ882" i="20"/>
  <c r="AP881" i="20"/>
  <c r="AR881" i="20"/>
  <c r="AR882" i="20"/>
  <c r="AQ883" i="20"/>
  <c r="AP882" i="20"/>
  <c r="AP883" i="20"/>
  <c r="AQ884" i="20"/>
  <c r="AR883" i="20"/>
  <c r="AP884" i="20"/>
  <c r="AR884" i="20"/>
  <c r="AQ885" i="20"/>
  <c r="AQ886" i="20"/>
  <c r="AP885" i="20"/>
  <c r="AR885" i="20"/>
  <c r="AP886" i="20"/>
  <c r="AR886" i="20"/>
  <c r="AQ887" i="20"/>
  <c r="AQ888" i="20"/>
  <c r="AP887" i="20"/>
  <c r="AR887" i="20"/>
  <c r="AP888" i="20"/>
  <c r="AQ889" i="20"/>
  <c r="AR888" i="20"/>
  <c r="AR889" i="20"/>
  <c r="AQ890" i="20"/>
  <c r="AP889" i="20"/>
  <c r="AR890" i="20"/>
  <c r="AQ891" i="20"/>
  <c r="AP890" i="20"/>
  <c r="AR891" i="20"/>
  <c r="AQ892" i="20"/>
  <c r="AP891" i="20"/>
  <c r="AP892" i="20"/>
  <c r="AR892" i="20"/>
  <c r="AQ893" i="20"/>
  <c r="AP893" i="20"/>
  <c r="AR893" i="20"/>
  <c r="AQ894" i="20"/>
  <c r="AP894" i="20"/>
  <c r="AQ895" i="20"/>
  <c r="AR894" i="20"/>
  <c r="AP895" i="20"/>
  <c r="AR895" i="20"/>
  <c r="AQ896" i="20"/>
  <c r="AQ897" i="20"/>
  <c r="AP896" i="20"/>
  <c r="AR896" i="20"/>
  <c r="AP897" i="20"/>
  <c r="AR897" i="20"/>
  <c r="AQ898" i="20"/>
  <c r="AQ899" i="20"/>
  <c r="AR898" i="20"/>
  <c r="AP898" i="20"/>
  <c r="AR899" i="20"/>
  <c r="AP899" i="20"/>
  <c r="AQ900" i="20"/>
  <c r="AR900" i="20"/>
  <c r="AP900" i="20"/>
  <c r="AQ901" i="20"/>
  <c r="AP901" i="20"/>
  <c r="AR901" i="20"/>
  <c r="AQ902" i="20"/>
  <c r="AR902" i="20"/>
  <c r="AQ903" i="20"/>
  <c r="AP902" i="20"/>
  <c r="AP903" i="20"/>
  <c r="AQ904" i="20"/>
  <c r="AR903" i="20"/>
  <c r="AP904" i="20"/>
  <c r="AQ905" i="20"/>
  <c r="AR904" i="20"/>
  <c r="AP905" i="20"/>
  <c r="AQ906" i="20"/>
  <c r="AR905" i="20"/>
  <c r="AR906" i="20"/>
  <c r="AQ907" i="20"/>
  <c r="AP906" i="20"/>
  <c r="AQ908" i="20"/>
  <c r="AP907" i="20"/>
  <c r="AR907" i="20"/>
  <c r="AR908" i="20"/>
  <c r="AP908" i="20"/>
  <c r="AQ909" i="20"/>
  <c r="AQ910" i="20"/>
  <c r="AP909" i="20"/>
  <c r="AR909" i="20"/>
  <c r="AP910" i="20"/>
  <c r="AR910" i="20"/>
  <c r="AQ911" i="20"/>
  <c r="AR911" i="20"/>
  <c r="AQ912" i="20"/>
  <c r="AP911" i="20"/>
  <c r="AP912" i="20"/>
  <c r="AQ913" i="20"/>
  <c r="AR912" i="20"/>
  <c r="AQ914" i="20"/>
  <c r="AR913" i="20"/>
  <c r="AP913" i="20"/>
  <c r="AQ915" i="20"/>
  <c r="AR914" i="20"/>
  <c r="AP914" i="20"/>
  <c r="AP915" i="20"/>
  <c r="AR915" i="20"/>
  <c r="AQ916" i="20"/>
  <c r="AP916" i="20"/>
  <c r="AR916" i="20"/>
  <c r="AQ917" i="20"/>
  <c r="AP917" i="20"/>
  <c r="AR917" i="20"/>
  <c r="AQ918" i="20"/>
  <c r="AQ919" i="20"/>
  <c r="AP918" i="20"/>
  <c r="AR918" i="20"/>
  <c r="AP919" i="20"/>
  <c r="AR919" i="20"/>
  <c r="AQ920" i="20"/>
  <c r="AQ921" i="20"/>
  <c r="AP920" i="20"/>
  <c r="AR920" i="20"/>
  <c r="AP921" i="20"/>
  <c r="AR921" i="20"/>
  <c r="AQ922" i="20"/>
  <c r="AQ923" i="20"/>
  <c r="AR922" i="20"/>
  <c r="AP922" i="20"/>
  <c r="AP923" i="20"/>
  <c r="AQ924" i="20"/>
  <c r="AR923" i="20"/>
  <c r="AR924" i="20"/>
  <c r="AP924" i="20"/>
  <c r="AQ925" i="20"/>
  <c r="AQ926" i="20"/>
  <c r="AP925" i="20"/>
  <c r="AR925" i="20"/>
  <c r="AP926" i="20"/>
  <c r="AR926" i="20"/>
  <c r="AQ927" i="20"/>
  <c r="AP927" i="20"/>
  <c r="AQ928" i="20"/>
  <c r="AR927" i="20"/>
  <c r="AP928" i="20"/>
  <c r="AQ929" i="20"/>
  <c r="AR928" i="20"/>
  <c r="AQ930" i="20"/>
  <c r="AP929" i="20"/>
  <c r="AR929" i="20"/>
  <c r="AR930" i="20"/>
  <c r="AQ931" i="20"/>
  <c r="AP930" i="20"/>
  <c r="AQ932" i="20"/>
  <c r="AR931" i="20"/>
  <c r="AP931" i="20"/>
  <c r="AP932" i="20"/>
  <c r="AR932" i="20"/>
  <c r="AQ933" i="20"/>
  <c r="AQ934" i="20"/>
  <c r="AR933" i="20"/>
  <c r="AP933" i="20"/>
  <c r="AP934" i="20"/>
  <c r="AQ935" i="20"/>
  <c r="AR934" i="20"/>
  <c r="AR935" i="20"/>
  <c r="AQ936" i="20"/>
  <c r="AP935" i="20"/>
  <c r="AQ937" i="20"/>
  <c r="AP936" i="20"/>
  <c r="AR936" i="20"/>
  <c r="AQ938" i="20"/>
  <c r="AR937" i="20"/>
  <c r="AP937" i="20"/>
  <c r="AR938" i="20"/>
  <c r="AQ939" i="20"/>
  <c r="AP938" i="20"/>
  <c r="AQ940" i="20"/>
  <c r="AP939" i="20"/>
  <c r="AR939" i="20"/>
  <c r="AP940" i="20"/>
  <c r="AR940" i="20"/>
  <c r="AQ941" i="20"/>
  <c r="AQ942" i="20"/>
  <c r="AP941" i="20"/>
  <c r="AR941" i="20"/>
  <c r="AP942" i="20"/>
  <c r="AQ943" i="20"/>
  <c r="AR942" i="20"/>
  <c r="AP943" i="20"/>
  <c r="AQ944" i="20"/>
  <c r="AR943" i="20"/>
  <c r="AQ945" i="20"/>
  <c r="AP944" i="20"/>
  <c r="AR944" i="20"/>
  <c r="AP945" i="20"/>
  <c r="AR945" i="20"/>
  <c r="AQ946" i="20"/>
  <c r="AR946" i="20"/>
  <c r="AQ947" i="20"/>
  <c r="AP946" i="20"/>
  <c r="AP947" i="20"/>
  <c r="AQ948" i="20"/>
  <c r="AR947" i="20"/>
  <c r="AP948" i="20"/>
  <c r="AR948" i="20"/>
  <c r="AQ949" i="20"/>
  <c r="AR949" i="20"/>
  <c r="AQ950" i="20"/>
  <c r="AP949" i="20"/>
  <c r="AP950" i="20"/>
  <c r="AQ951" i="20"/>
  <c r="AR950" i="20"/>
  <c r="AR951" i="20"/>
  <c r="AP951" i="20"/>
  <c r="AQ952" i="20"/>
  <c r="AQ953" i="20"/>
  <c r="AP952" i="20"/>
  <c r="AR952" i="20"/>
  <c r="AQ954" i="20"/>
  <c r="AP953" i="20"/>
  <c r="AR953" i="20"/>
  <c r="AR954" i="20"/>
  <c r="AQ955" i="20"/>
  <c r="AP954" i="20"/>
  <c r="AP955" i="20"/>
  <c r="AQ956" i="20"/>
  <c r="AR955" i="20"/>
  <c r="AR956" i="20"/>
  <c r="AP956" i="20"/>
  <c r="AQ957" i="20"/>
  <c r="AR957" i="20"/>
  <c r="AQ958" i="20"/>
  <c r="AP957" i="20"/>
  <c r="AQ959" i="20"/>
  <c r="AP958" i="20"/>
  <c r="AR958" i="20"/>
  <c r="AR959" i="20"/>
  <c r="AP959" i="20"/>
  <c r="AQ960" i="20"/>
  <c r="AQ961" i="20"/>
  <c r="AP960" i="20"/>
  <c r="AR960" i="20"/>
  <c r="AR961" i="20"/>
  <c r="AQ962" i="20"/>
  <c r="AP961" i="20"/>
  <c r="AR962" i="20"/>
  <c r="AQ963" i="20"/>
  <c r="AP962" i="20"/>
  <c r="AQ964" i="20"/>
  <c r="AP963" i="20"/>
  <c r="AR963" i="20"/>
  <c r="AR964" i="20"/>
  <c r="AP964" i="20"/>
  <c r="AQ965" i="20"/>
  <c r="AR965" i="20"/>
  <c r="AQ966" i="20"/>
  <c r="AP965" i="20"/>
  <c r="AQ967" i="20"/>
  <c r="AP966" i="20"/>
  <c r="AR966" i="20"/>
  <c r="AP967" i="20"/>
  <c r="AR967" i="20"/>
  <c r="AQ968" i="20"/>
  <c r="AQ969" i="20"/>
  <c r="AP968" i="20"/>
  <c r="AR968" i="20"/>
  <c r="AR969" i="20"/>
  <c r="AQ970" i="20"/>
  <c r="AP969" i="20"/>
  <c r="AR970" i="20"/>
  <c r="AQ971" i="20"/>
  <c r="AP970" i="20"/>
  <c r="AQ972" i="20"/>
  <c r="AP971" i="20"/>
  <c r="AR971" i="20"/>
  <c r="AP972" i="20"/>
  <c r="AR972" i="20"/>
  <c r="AQ973" i="20"/>
  <c r="AR973" i="20"/>
  <c r="AQ974" i="20"/>
  <c r="AP973" i="20"/>
  <c r="AQ975" i="20"/>
  <c r="AP974" i="20"/>
  <c r="AR974" i="20"/>
  <c r="AP975" i="20"/>
  <c r="AR975" i="20"/>
  <c r="AQ976" i="20"/>
  <c r="AQ977" i="20"/>
  <c r="AP976" i="20"/>
  <c r="AR976" i="20"/>
  <c r="AR977" i="20"/>
  <c r="AQ978" i="20"/>
  <c r="AP977" i="20"/>
  <c r="AR978" i="20"/>
  <c r="AQ979" i="20"/>
  <c r="AP978" i="20"/>
  <c r="AQ980" i="20"/>
  <c r="AP979" i="20"/>
  <c r="AR979" i="20"/>
  <c r="AP980" i="20"/>
  <c r="AR980" i="20"/>
  <c r="AQ981" i="20"/>
  <c r="AQ982" i="20"/>
  <c r="AR981" i="20"/>
  <c r="AP981" i="20"/>
  <c r="AP982" i="20"/>
  <c r="AQ983" i="20"/>
  <c r="AR982" i="20"/>
  <c r="AP983" i="20"/>
  <c r="AR983" i="20"/>
  <c r="AQ984" i="20"/>
  <c r="AQ985" i="20"/>
  <c r="AP984" i="20"/>
  <c r="AR984" i="20"/>
  <c r="AR985" i="20"/>
  <c r="AQ986" i="20"/>
  <c r="AP985" i="20"/>
  <c r="AR986" i="20"/>
  <c r="AQ987" i="20"/>
  <c r="AP986" i="20"/>
  <c r="AP987" i="20"/>
  <c r="AQ988" i="20"/>
  <c r="AR987" i="20"/>
  <c r="AP988" i="20"/>
  <c r="AR988" i="20"/>
  <c r="AQ989" i="20"/>
  <c r="AQ990" i="20"/>
  <c r="AR989" i="20"/>
  <c r="AP989" i="20"/>
  <c r="AP990" i="20"/>
  <c r="AQ991" i="20"/>
  <c r="AR990" i="20"/>
  <c r="AP991" i="20"/>
  <c r="AR991" i="20"/>
  <c r="AQ992" i="20"/>
  <c r="AQ993" i="20"/>
  <c r="AP992" i="20"/>
  <c r="AR992" i="20"/>
  <c r="AR993" i="20"/>
  <c r="AP993" i="20"/>
  <c r="AQ994" i="20"/>
  <c r="AR994" i="20"/>
  <c r="AQ995" i="20"/>
  <c r="AP994" i="20"/>
  <c r="AP995" i="20"/>
  <c r="AQ996" i="20"/>
  <c r="AR995" i="20"/>
  <c r="AP996" i="20"/>
  <c r="AR996" i="20"/>
  <c r="AQ997" i="20"/>
  <c r="AQ998" i="20"/>
  <c r="AR997" i="20"/>
  <c r="AP997" i="20"/>
  <c r="AP998" i="20"/>
  <c r="AQ999" i="20"/>
  <c r="AR998" i="20"/>
  <c r="AP999" i="20"/>
  <c r="AR999" i="20"/>
  <c r="AQ1000" i="20"/>
  <c r="AQ1001" i="20"/>
  <c r="AP1000" i="20"/>
  <c r="AR1000" i="20"/>
  <c r="AP1001" i="20"/>
  <c r="AR1001" i="20"/>
  <c r="AQ1002" i="20"/>
  <c r="AR1002" i="20"/>
  <c r="AQ1003" i="20"/>
  <c r="AP1002" i="20"/>
  <c r="AP1003" i="20"/>
  <c r="AQ1004" i="20"/>
  <c r="AR1003" i="20"/>
  <c r="AP1004" i="20"/>
  <c r="AR1004" i="20"/>
  <c r="AQ1005" i="20"/>
  <c r="AQ1006" i="20"/>
  <c r="AR1005" i="20"/>
  <c r="AP1005" i="20"/>
  <c r="AP1006" i="20"/>
  <c r="AQ1007" i="20"/>
  <c r="AR1006" i="20"/>
  <c r="AP1007" i="20"/>
  <c r="AR1007" i="20"/>
  <c r="AQ1008" i="20"/>
  <c r="AQ1009" i="20"/>
  <c r="AP1008" i="20"/>
  <c r="AR1008" i="20"/>
  <c r="AP1009" i="20"/>
  <c r="AR1009" i="20"/>
  <c r="AQ1010" i="20"/>
  <c r="AR1010" i="20"/>
  <c r="AQ1011" i="20"/>
  <c r="AP1010" i="20"/>
  <c r="AP1011" i="20"/>
  <c r="AQ1012" i="20"/>
  <c r="AR1011" i="20"/>
  <c r="AP1012" i="20"/>
  <c r="AR1012" i="20"/>
  <c r="AQ1013" i="20"/>
  <c r="AR1013" i="20"/>
  <c r="AQ1014" i="20"/>
  <c r="AP1013" i="20"/>
  <c r="AP1014" i="20"/>
  <c r="AQ1015" i="20"/>
  <c r="AR1014" i="20"/>
  <c r="AR1015" i="20"/>
  <c r="AP1015" i="20"/>
  <c r="AQ1016" i="20"/>
  <c r="AQ1017" i="20"/>
  <c r="AP1016" i="20"/>
  <c r="AR1016" i="20"/>
  <c r="AQ1018" i="20"/>
  <c r="AP1017" i="20"/>
  <c r="AR1017" i="20"/>
  <c r="AR1018" i="20"/>
  <c r="AQ1019" i="20"/>
  <c r="AP1018" i="20"/>
  <c r="AP1019" i="20"/>
  <c r="AQ1020" i="20"/>
  <c r="AR1019" i="20"/>
  <c r="AR1020" i="20"/>
  <c r="AP1020" i="20"/>
  <c r="AQ1021" i="20"/>
  <c r="AR1021" i="20"/>
  <c r="AQ1022" i="20"/>
  <c r="AP1021" i="20"/>
  <c r="AQ1023" i="20"/>
  <c r="AP1022" i="20"/>
  <c r="AR1022" i="20"/>
  <c r="AR1023" i="20"/>
  <c r="AP1023" i="20"/>
  <c r="AQ1024" i="20"/>
  <c r="AQ1025" i="20"/>
  <c r="AP1024" i="20"/>
  <c r="AR1024" i="20"/>
  <c r="AR1025" i="20"/>
  <c r="AQ1026" i="20"/>
  <c r="AP1025" i="20"/>
  <c r="AR1026" i="20"/>
  <c r="AQ1027" i="20"/>
  <c r="AP1026" i="20"/>
  <c r="AQ1028" i="20"/>
  <c r="AP1027" i="20"/>
  <c r="AR1027" i="20"/>
  <c r="AR1028" i="20"/>
  <c r="AP1028" i="20"/>
  <c r="AQ1029" i="20"/>
  <c r="AR1029" i="20"/>
  <c r="AQ1030" i="20"/>
  <c r="AP1029" i="20"/>
  <c r="AQ1031" i="20"/>
  <c r="AP1030" i="20"/>
  <c r="AR1030" i="20"/>
  <c r="AP1031" i="20"/>
  <c r="AR1031" i="20"/>
  <c r="AQ1032" i="20"/>
  <c r="AQ1033" i="20"/>
  <c r="AP1032" i="20"/>
  <c r="AR1032" i="20"/>
  <c r="AQ1034" i="20"/>
  <c r="AR1033" i="20"/>
  <c r="AP1033" i="20"/>
  <c r="AR1034" i="20"/>
  <c r="AQ1035" i="20"/>
  <c r="AP1034" i="20"/>
  <c r="AQ1036" i="20"/>
  <c r="AP1035" i="20"/>
  <c r="AR1035" i="20"/>
  <c r="AP1036" i="20"/>
  <c r="AR1036" i="20"/>
  <c r="AQ1037" i="20"/>
  <c r="AQ1038" i="20"/>
  <c r="AR1037" i="20"/>
  <c r="AP1037" i="20"/>
  <c r="AQ1039" i="20"/>
  <c r="AP1038" i="20"/>
  <c r="AR1038" i="20"/>
  <c r="AR1039" i="20"/>
  <c r="AP1039" i="20"/>
  <c r="AQ1040" i="20"/>
  <c r="AQ1041" i="20"/>
  <c r="AP1040" i="20"/>
  <c r="AR1040" i="20"/>
  <c r="AP1041" i="20"/>
  <c r="AR1041" i="20"/>
  <c r="AQ1042" i="20"/>
  <c r="AR1042" i="20"/>
  <c r="AQ1043" i="20"/>
  <c r="AP1042" i="20"/>
  <c r="AQ1044" i="20"/>
  <c r="AP1043" i="20"/>
  <c r="AR1043" i="20"/>
  <c r="AR1044" i="20"/>
  <c r="AP1044" i="20"/>
  <c r="AQ1045" i="20"/>
  <c r="AQ1046" i="20"/>
  <c r="AR1045" i="20"/>
  <c r="AP1045" i="20"/>
  <c r="AP1046" i="20"/>
  <c r="AQ1047" i="20"/>
  <c r="AR1046" i="20"/>
  <c r="AP1047" i="20"/>
  <c r="AR1047" i="20"/>
  <c r="AQ1048" i="20"/>
  <c r="AQ1049" i="20"/>
  <c r="AP1048" i="20"/>
  <c r="AR1048" i="20"/>
  <c r="AR1049" i="20"/>
  <c r="AP1049" i="20"/>
  <c r="AQ1050" i="20"/>
  <c r="AR1050" i="20"/>
  <c r="AQ1051" i="20"/>
  <c r="AP1050" i="20"/>
  <c r="AP1051" i="20"/>
  <c r="AQ1052" i="20"/>
  <c r="AR1051" i="20"/>
  <c r="AP1052" i="20"/>
  <c r="AR1052" i="20"/>
  <c r="AQ1053" i="20"/>
  <c r="AQ1054" i="20"/>
  <c r="AR1053" i="20"/>
  <c r="AP1053" i="20"/>
  <c r="AP1054" i="20"/>
  <c r="AQ1055" i="20"/>
  <c r="AR1054" i="20"/>
  <c r="AP1055" i="20"/>
  <c r="AR1055" i="20"/>
  <c r="AQ1056" i="20"/>
  <c r="AQ1057" i="20"/>
  <c r="AP1056" i="20"/>
  <c r="AR1056" i="20"/>
  <c r="AP1057" i="20"/>
  <c r="AR1057" i="20"/>
  <c r="AQ1058" i="20"/>
  <c r="AR1058" i="20"/>
  <c r="AQ1059" i="20"/>
  <c r="AP1058" i="20"/>
  <c r="AP1059" i="20"/>
  <c r="AQ1060" i="20"/>
  <c r="AR1059" i="20"/>
  <c r="AP1060" i="20"/>
  <c r="AR1060" i="20"/>
  <c r="AQ1061" i="20"/>
  <c r="AQ1062" i="20"/>
  <c r="AR1061" i="20"/>
  <c r="AP1061" i="20"/>
  <c r="AP1062" i="20"/>
  <c r="AQ1063" i="20"/>
  <c r="AR1062" i="20"/>
  <c r="AP1063" i="20"/>
  <c r="AR1063" i="20"/>
  <c r="AQ1064" i="20"/>
  <c r="AQ1065" i="20"/>
  <c r="AP1064" i="20"/>
  <c r="AR1064" i="20"/>
  <c r="AP1065" i="20"/>
  <c r="AR1065" i="20"/>
  <c r="AQ1066" i="20"/>
  <c r="AR1066" i="20"/>
  <c r="AQ1067" i="20"/>
  <c r="AP1066" i="20"/>
  <c r="AP1067" i="20"/>
  <c r="AQ1068" i="20"/>
  <c r="AR1067" i="20"/>
  <c r="AP1068" i="20"/>
  <c r="AR1068" i="20"/>
  <c r="AQ1069" i="20"/>
  <c r="AR1069" i="20"/>
  <c r="AQ1070" i="20"/>
  <c r="AP1069" i="20"/>
  <c r="AP1070" i="20"/>
  <c r="AQ1071" i="20"/>
  <c r="AR1070" i="20"/>
  <c r="AP1071" i="20"/>
  <c r="AR1071" i="20"/>
  <c r="AQ1072" i="20"/>
  <c r="AQ1073" i="20"/>
  <c r="AP1072" i="20"/>
  <c r="AR1072" i="20"/>
  <c r="AP1073" i="20"/>
  <c r="AR1073" i="20"/>
  <c r="AQ1074" i="20"/>
  <c r="AR1074" i="20"/>
  <c r="AQ1075" i="20"/>
  <c r="AP1074" i="20"/>
  <c r="AP1075" i="20"/>
  <c r="AQ1076" i="20"/>
  <c r="AR1075" i="20"/>
  <c r="AP1076" i="20"/>
  <c r="AR1076" i="20"/>
  <c r="AQ1077" i="20"/>
  <c r="AR1077" i="20"/>
  <c r="AQ1078" i="20"/>
  <c r="AP1077" i="20"/>
  <c r="AP1078" i="20"/>
  <c r="AQ1079" i="20"/>
  <c r="AR1078" i="20"/>
  <c r="AR1079" i="20"/>
  <c r="AP1079" i="20"/>
  <c r="AQ1080" i="20"/>
  <c r="AQ1081" i="20"/>
  <c r="AP1080" i="20"/>
  <c r="AR1080" i="20"/>
  <c r="AQ1082" i="20"/>
  <c r="AP1081" i="20"/>
  <c r="AR1081" i="20"/>
  <c r="AR1082" i="20"/>
  <c r="AQ1083" i="20"/>
  <c r="AP1082" i="20"/>
  <c r="AP1083" i="20"/>
  <c r="AQ1084" i="20"/>
  <c r="AR1083" i="20"/>
  <c r="AR1084" i="20"/>
  <c r="AP1084" i="20"/>
  <c r="AQ1085" i="20"/>
  <c r="AR1085" i="20"/>
  <c r="AQ1086" i="20"/>
  <c r="AP1085" i="20"/>
  <c r="AQ1087" i="20"/>
  <c r="AP1086" i="20"/>
  <c r="AR1086" i="20"/>
  <c r="AR1087" i="20"/>
  <c r="AP1087" i="20"/>
  <c r="AQ1088" i="20"/>
  <c r="AQ1089" i="20"/>
  <c r="AP1088" i="20"/>
  <c r="AR1088" i="20"/>
  <c r="AR1089" i="20"/>
  <c r="AQ1090" i="20"/>
  <c r="AP1089" i="20"/>
  <c r="AR1090" i="20"/>
  <c r="AQ1091" i="20"/>
  <c r="AP1090" i="20"/>
  <c r="AQ1092" i="20"/>
  <c r="AP1091" i="20"/>
  <c r="AR1091" i="20"/>
  <c r="AR1092" i="20"/>
  <c r="AP1092" i="20"/>
  <c r="AQ1093" i="20"/>
  <c r="AR1093" i="20"/>
  <c r="AQ1094" i="20"/>
  <c r="AP1093" i="20"/>
  <c r="AQ1095" i="20"/>
  <c r="AP1094" i="20"/>
  <c r="AR1094" i="20"/>
  <c r="AR1095" i="20"/>
  <c r="AP1095" i="20"/>
  <c r="AQ1096" i="20"/>
  <c r="AQ1097" i="20"/>
  <c r="AP1096" i="20"/>
  <c r="AR1096" i="20"/>
  <c r="AR1097" i="20"/>
  <c r="AQ1098" i="20"/>
  <c r="AP1097" i="20"/>
  <c r="AR1098" i="20"/>
  <c r="AQ1099" i="20"/>
  <c r="AP1098" i="20"/>
  <c r="AQ1100" i="20"/>
  <c r="AP1099" i="20"/>
  <c r="AR1099" i="20"/>
  <c r="AR1100" i="20"/>
  <c r="AP1100" i="20"/>
  <c r="AQ1101" i="20"/>
  <c r="AQ1102" i="20"/>
  <c r="AR1101" i="20"/>
  <c r="AP1101" i="20"/>
  <c r="AQ1103" i="20"/>
  <c r="AP1102" i="20"/>
  <c r="AR1102" i="20"/>
  <c r="AP1103" i="20"/>
  <c r="AR1103" i="20"/>
  <c r="AQ1104" i="20"/>
  <c r="AQ1105" i="20"/>
  <c r="AP1104" i="20"/>
  <c r="AR1104" i="20"/>
  <c r="AR1105" i="20"/>
  <c r="AQ1106" i="20"/>
  <c r="AP1105" i="20"/>
  <c r="AR1106" i="20"/>
  <c r="AQ1107" i="20"/>
  <c r="AP1106" i="20"/>
  <c r="AQ1108" i="20"/>
  <c r="AP1107" i="20"/>
  <c r="AR1107" i="20"/>
  <c r="AP1108" i="20"/>
  <c r="AR1108" i="20"/>
  <c r="AQ1109" i="20"/>
  <c r="AQ1110" i="20"/>
  <c r="AR1109" i="20"/>
  <c r="AP1109" i="20"/>
  <c r="AQ1111" i="20"/>
  <c r="AP1110" i="20"/>
  <c r="AR1110" i="20"/>
  <c r="AP1111" i="20"/>
  <c r="AR1111" i="20"/>
  <c r="AQ1112" i="20"/>
  <c r="AQ1113" i="20"/>
  <c r="AP1112" i="20"/>
  <c r="AR1112" i="20"/>
  <c r="AR1113" i="20"/>
  <c r="AP1113" i="20"/>
  <c r="AQ1114" i="20"/>
  <c r="AR1114" i="20"/>
  <c r="AQ1115" i="20"/>
  <c r="AP1114" i="20"/>
  <c r="AP1115" i="20"/>
  <c r="AQ1116" i="20"/>
  <c r="AR1115" i="20"/>
  <c r="AP1116" i="20"/>
  <c r="AR1116" i="20"/>
  <c r="AQ1117" i="20"/>
  <c r="AQ1118" i="20"/>
  <c r="AR1117" i="20"/>
  <c r="AP1117" i="20"/>
  <c r="AP1118" i="20"/>
  <c r="AQ1119" i="20"/>
  <c r="AR1118" i="20"/>
  <c r="AP1119" i="20"/>
  <c r="AR1119" i="20"/>
  <c r="AQ1120" i="20"/>
  <c r="AQ1121" i="20"/>
  <c r="AP1120" i="20"/>
  <c r="AR1120" i="20"/>
  <c r="AP1121" i="20"/>
  <c r="AR1121" i="20"/>
  <c r="AQ1122" i="20"/>
  <c r="AR1122" i="20"/>
  <c r="AQ1123" i="20"/>
  <c r="AP1122" i="20"/>
  <c r="AP1123" i="20"/>
  <c r="AQ1124" i="20"/>
  <c r="AR1123" i="20"/>
  <c r="AP1124" i="20"/>
  <c r="AR1124" i="20"/>
  <c r="AQ1125" i="20"/>
  <c r="AQ1126" i="20"/>
  <c r="AR1125" i="20"/>
  <c r="AP1125" i="20"/>
  <c r="AP1126" i="20"/>
  <c r="AQ1127" i="20"/>
  <c r="AR1126" i="20"/>
  <c r="AP1127" i="20"/>
  <c r="AR1127" i="20"/>
  <c r="AQ1128" i="20"/>
  <c r="AQ1129" i="20"/>
  <c r="AP1128" i="20"/>
  <c r="AR1128" i="20"/>
  <c r="AP1129" i="20"/>
  <c r="AR1129" i="20"/>
  <c r="AQ1130" i="20"/>
  <c r="AR1130" i="20"/>
  <c r="AQ1131" i="20"/>
  <c r="AP1130" i="20"/>
  <c r="AP1131" i="20"/>
  <c r="AQ1132" i="20"/>
  <c r="AR1131" i="20"/>
  <c r="AP1132" i="20"/>
  <c r="AR1132" i="20"/>
  <c r="AQ1133" i="20"/>
  <c r="AR1133" i="20"/>
  <c r="AQ1134" i="20"/>
  <c r="AP1133" i="20"/>
  <c r="AP1134" i="20"/>
  <c r="AQ1135" i="20"/>
  <c r="AR1134" i="20"/>
  <c r="AP1135" i="20"/>
  <c r="AR1135" i="20"/>
  <c r="AQ1136" i="20"/>
  <c r="AQ1137" i="20"/>
  <c r="AP1136" i="20"/>
  <c r="AR1136" i="20"/>
  <c r="AP1137" i="20"/>
  <c r="AR1137" i="20"/>
  <c r="AQ1138" i="20"/>
  <c r="AR1138" i="20"/>
  <c r="AQ1139" i="20"/>
  <c r="AP1138" i="20"/>
  <c r="AP1139" i="20"/>
  <c r="AQ1140" i="20"/>
  <c r="AR1139" i="20"/>
  <c r="AP1140" i="20"/>
  <c r="AR1140" i="20"/>
  <c r="AQ1141" i="20"/>
  <c r="AR1141" i="20"/>
  <c r="AQ1142" i="20"/>
  <c r="AP1141" i="20"/>
  <c r="AP1142" i="20"/>
  <c r="AQ1143" i="20"/>
  <c r="AR1142" i="20"/>
  <c r="AR1143" i="20"/>
  <c r="AQ1144" i="20"/>
  <c r="AP1143" i="20"/>
  <c r="AP1144" i="20"/>
  <c r="AQ1145" i="20"/>
  <c r="AR1144" i="20"/>
  <c r="AP1145" i="20"/>
  <c r="AR1145" i="20"/>
  <c r="AQ1146" i="20"/>
  <c r="AQ1147" i="20"/>
  <c r="AR1146" i="20"/>
  <c r="AP1146" i="20"/>
  <c r="AR1147" i="20"/>
  <c r="AP1147" i="20"/>
  <c r="AQ1148" i="20"/>
  <c r="AP1148" i="20"/>
  <c r="AR1148" i="20"/>
  <c r="AQ1149" i="20"/>
  <c r="AR1149" i="20"/>
  <c r="AP1149" i="20"/>
  <c r="AQ1150" i="20"/>
  <c r="AR1150" i="20"/>
  <c r="AQ1151" i="20"/>
  <c r="AP1150" i="20"/>
  <c r="AP1151" i="20"/>
  <c r="AR1151" i="20"/>
  <c r="AQ1152" i="20"/>
  <c r="AQ1153" i="20"/>
  <c r="AP1152" i="20"/>
  <c r="AR1152" i="20"/>
  <c r="AP1153" i="20"/>
  <c r="AQ1154" i="20"/>
  <c r="AR1153" i="20"/>
  <c r="AR1154" i="20"/>
  <c r="AQ1155" i="20"/>
  <c r="AP1154" i="20"/>
  <c r="AP1155" i="20"/>
  <c r="AQ1156" i="20"/>
  <c r="AR1155" i="20"/>
  <c r="AR1156" i="20"/>
  <c r="AP1156" i="20"/>
  <c r="AQ1157" i="20"/>
  <c r="AQ1158" i="20"/>
  <c r="AP1157" i="20"/>
  <c r="AR1157" i="20"/>
  <c r="AR1158" i="20"/>
  <c r="AP1158" i="20"/>
  <c r="AQ1159" i="20"/>
  <c r="AQ1160" i="20"/>
  <c r="AP1159" i="20"/>
  <c r="AR1159" i="20"/>
  <c r="AP1160" i="20"/>
  <c r="AQ1161" i="20"/>
  <c r="AR1160" i="20"/>
  <c r="AQ1162" i="20"/>
  <c r="AR1161" i="20"/>
  <c r="AP1161" i="20"/>
  <c r="AR1162" i="20"/>
  <c r="AQ1163" i="20"/>
  <c r="AP1162" i="20"/>
  <c r="AQ1164" i="20"/>
  <c r="AR1163" i="20"/>
  <c r="AP1163" i="20"/>
  <c r="AP1164" i="20"/>
  <c r="AR1164" i="20"/>
  <c r="AQ1165" i="20"/>
  <c r="AP1165" i="20"/>
  <c r="AR1165" i="20"/>
  <c r="AQ1166" i="20"/>
  <c r="AQ1167" i="20"/>
  <c r="AP1166" i="20"/>
  <c r="AR1166" i="20"/>
  <c r="AR1167" i="20"/>
  <c r="AP1167" i="20"/>
  <c r="AQ1168" i="20"/>
  <c r="AQ1169" i="20"/>
  <c r="AP1168" i="20"/>
  <c r="AR1168" i="20"/>
  <c r="AP1169" i="20"/>
  <c r="AR1169" i="20"/>
  <c r="AQ1170" i="20"/>
  <c r="AQ1171" i="20"/>
  <c r="AR1170" i="20"/>
  <c r="AP1170" i="20"/>
  <c r="AP1171" i="20"/>
  <c r="AR1171" i="20"/>
  <c r="AQ1172" i="20"/>
  <c r="AR1172" i="20"/>
  <c r="AP1172" i="20"/>
  <c r="AQ1173" i="20"/>
  <c r="AR1173" i="20"/>
  <c r="AP1173" i="20"/>
  <c r="AQ1174" i="20"/>
  <c r="AR1174" i="20"/>
  <c r="AQ1175" i="20"/>
  <c r="AP1174" i="20"/>
  <c r="AQ1176" i="20"/>
  <c r="AP1175" i="20"/>
  <c r="AR1175" i="20"/>
  <c r="AP1176" i="20"/>
  <c r="AQ1177" i="20"/>
  <c r="AR1176" i="20"/>
  <c r="AP1177" i="20"/>
  <c r="AQ1178" i="20"/>
  <c r="AR1177" i="20"/>
  <c r="AR1178" i="20"/>
  <c r="AQ1179" i="20"/>
  <c r="AP1178" i="20"/>
  <c r="AQ1180" i="20"/>
  <c r="AP1179" i="20"/>
  <c r="AR1179" i="20"/>
  <c r="AP1180" i="20"/>
  <c r="AR1180" i="20"/>
  <c r="AQ1181" i="20"/>
  <c r="AQ1182" i="20"/>
  <c r="AP1181" i="20"/>
  <c r="AR1181" i="20"/>
  <c r="AP1182" i="20"/>
  <c r="AR1182" i="20"/>
  <c r="AQ1183" i="20"/>
  <c r="AQ1184" i="20"/>
  <c r="AR1183" i="20"/>
  <c r="AP1183" i="20"/>
  <c r="AQ1185" i="20"/>
  <c r="AP1184" i="20"/>
  <c r="AR1184" i="20"/>
  <c r="AR1185" i="20"/>
  <c r="AQ1186" i="20"/>
  <c r="AP1185" i="20"/>
  <c r="AQ1187" i="20"/>
  <c r="AR1186" i="20"/>
  <c r="AP1186" i="20"/>
  <c r="AR1187" i="20"/>
  <c r="AP1187" i="20"/>
  <c r="AQ1188" i="20"/>
  <c r="AP1188" i="20"/>
  <c r="AR1188" i="20"/>
  <c r="AQ1189" i="20"/>
  <c r="AP1189" i="20"/>
  <c r="AR1189" i="20"/>
  <c r="AQ1190" i="20"/>
  <c r="AQ1191" i="20"/>
  <c r="AP1190" i="20"/>
  <c r="AR1190" i="20"/>
  <c r="AP1191" i="20"/>
  <c r="AR1191" i="20"/>
  <c r="AQ1192" i="20"/>
  <c r="AQ1193" i="20"/>
  <c r="AP1192" i="20"/>
  <c r="AR1192" i="20"/>
  <c r="AR1193" i="20"/>
  <c r="AP1193" i="20"/>
  <c r="AQ1194" i="20"/>
  <c r="AR1194" i="20"/>
  <c r="AQ1195" i="20"/>
  <c r="AP1194" i="20"/>
  <c r="AP1195" i="20"/>
  <c r="AQ1196" i="20"/>
  <c r="AR1195" i="20"/>
  <c r="AR1196" i="20"/>
  <c r="AP1196" i="20"/>
  <c r="AQ1197" i="20"/>
  <c r="AP1197" i="20"/>
  <c r="AQ1198" i="20"/>
  <c r="AR1197" i="20"/>
  <c r="AP1198" i="20"/>
  <c r="AR1198" i="20"/>
  <c r="AQ1199" i="20"/>
  <c r="AP1199" i="20"/>
  <c r="AQ1200" i="20"/>
  <c r="AR1199" i="20"/>
  <c r="AP1200" i="20"/>
  <c r="AQ1201" i="20"/>
  <c r="AR1200" i="20"/>
  <c r="AQ1202" i="20"/>
  <c r="AP1201" i="20"/>
  <c r="AR1201" i="20"/>
  <c r="AR1202" i="20"/>
  <c r="AQ1203" i="20"/>
  <c r="AP1202" i="20"/>
  <c r="AR1203" i="20"/>
  <c r="AQ1204" i="20"/>
  <c r="AP1203" i="20"/>
  <c r="AP1204" i="20"/>
  <c r="AR1204" i="20"/>
  <c r="AQ1205" i="20"/>
  <c r="AR1205" i="20"/>
  <c r="AQ1206" i="20"/>
  <c r="AP1205" i="20"/>
  <c r="AP1206" i="20"/>
  <c r="AQ1207" i="20"/>
  <c r="AR1206" i="20"/>
  <c r="AR1207" i="20"/>
  <c r="AQ1208" i="20"/>
  <c r="AP1207" i="20"/>
  <c r="AP1208" i="20"/>
  <c r="AQ1209" i="20"/>
  <c r="AR1208" i="20"/>
  <c r="AP1209" i="20"/>
  <c r="AR1209" i="20"/>
  <c r="AQ1210" i="20"/>
  <c r="AQ1211" i="20"/>
  <c r="AR1210" i="20"/>
  <c r="AP1210" i="20"/>
  <c r="AP1211" i="20"/>
  <c r="AR1211" i="20"/>
  <c r="AQ1212" i="20"/>
  <c r="AP1212" i="20"/>
  <c r="AR1212" i="20"/>
  <c r="AQ1213" i="20"/>
  <c r="AP1213" i="20"/>
  <c r="AR1213" i="20"/>
  <c r="AQ1214" i="20"/>
  <c r="AR1214" i="20"/>
  <c r="AQ1215" i="20"/>
  <c r="AP1214" i="20"/>
  <c r="AP1215" i="20"/>
  <c r="AR1215" i="20"/>
  <c r="AQ1216" i="20"/>
  <c r="AQ1217" i="20"/>
  <c r="AP1216" i="20"/>
  <c r="AR1216" i="20"/>
  <c r="AP1217" i="20"/>
  <c r="AQ1218" i="20"/>
  <c r="AR1217" i="20"/>
  <c r="AR1218" i="20"/>
  <c r="AQ1219" i="20"/>
  <c r="AP1218" i="20"/>
  <c r="AQ1220" i="20"/>
  <c r="AP1219" i="20"/>
  <c r="AR1219" i="20"/>
  <c r="AP1220" i="20"/>
  <c r="AR1220" i="20"/>
  <c r="AQ1221" i="20"/>
  <c r="AQ1222" i="20"/>
  <c r="AP1221" i="20"/>
  <c r="AR1221" i="20"/>
  <c r="AR1222" i="20"/>
  <c r="AP1222" i="20"/>
  <c r="AQ1223" i="20"/>
  <c r="AQ1224" i="20"/>
  <c r="AP1223" i="20"/>
  <c r="AR1223" i="20"/>
  <c r="AP1224" i="20"/>
  <c r="AQ1225" i="20"/>
  <c r="AR1224" i="20"/>
  <c r="AQ1226" i="20"/>
  <c r="AR1225" i="20"/>
  <c r="AP1225" i="20"/>
  <c r="AR1226" i="20"/>
  <c r="AQ1227" i="20"/>
  <c r="AP1226" i="20"/>
  <c r="AQ1228" i="20"/>
  <c r="AR1227" i="20"/>
  <c r="AP1227" i="20"/>
  <c r="AP1228" i="20"/>
  <c r="AR1228" i="20"/>
  <c r="AQ1229" i="20"/>
  <c r="AP1229" i="20"/>
  <c r="AR1229" i="20"/>
  <c r="AQ1230" i="20"/>
  <c r="AP1230" i="20"/>
  <c r="AQ1231" i="20"/>
  <c r="AR1230" i="20"/>
  <c r="AR1231" i="20"/>
  <c r="AP1231" i="20"/>
  <c r="AQ1232" i="20"/>
  <c r="AQ1233" i="20"/>
  <c r="AP1232" i="20"/>
  <c r="AR1232" i="20"/>
  <c r="AP1233" i="20"/>
  <c r="AR1233" i="20"/>
  <c r="AQ1234" i="20"/>
  <c r="AQ1235" i="20"/>
  <c r="AR1234" i="20"/>
  <c r="AP1234" i="20"/>
  <c r="AP1235" i="20"/>
  <c r="AR1235" i="20"/>
  <c r="AQ1236" i="20"/>
  <c r="AR1236" i="20"/>
  <c r="AP1236" i="20"/>
  <c r="AQ1237" i="20"/>
  <c r="AP1237" i="20"/>
  <c r="AR1237" i="20"/>
  <c r="AQ1238" i="20"/>
  <c r="AR1238" i="20"/>
  <c r="AQ1239" i="20"/>
  <c r="AP1238" i="20"/>
  <c r="AQ1240" i="20"/>
  <c r="AP1239" i="20"/>
  <c r="AR1239" i="20"/>
  <c r="AP1240" i="20"/>
  <c r="AQ1241" i="20"/>
  <c r="AR1240" i="20"/>
  <c r="AP1241" i="20"/>
  <c r="AQ1242" i="20"/>
  <c r="AR1241" i="20"/>
  <c r="AR1242" i="20"/>
  <c r="AQ1243" i="20"/>
  <c r="AP1242" i="20"/>
  <c r="AQ1244" i="20"/>
  <c r="AP1243" i="20"/>
  <c r="AR1243" i="20"/>
  <c r="AP1244" i="20"/>
  <c r="AR1244" i="20"/>
  <c r="AQ1245" i="20"/>
  <c r="AQ1246" i="20"/>
  <c r="AP1245" i="20"/>
  <c r="AR1245" i="20"/>
  <c r="AP1246" i="20"/>
  <c r="AR1246" i="20"/>
  <c r="AQ1247" i="20"/>
  <c r="AR1247" i="20"/>
  <c r="AQ1248" i="20"/>
  <c r="AP1247" i="20"/>
  <c r="AQ1249" i="20"/>
  <c r="AP1248" i="20"/>
  <c r="AR1248" i="20"/>
  <c r="AR1249" i="20"/>
  <c r="AQ1250" i="20"/>
  <c r="AP1249" i="20"/>
  <c r="AQ1251" i="20"/>
  <c r="AR1250" i="20"/>
  <c r="AP1250" i="20"/>
  <c r="AP1251" i="20"/>
  <c r="AR1251" i="20"/>
  <c r="AQ1252" i="20"/>
  <c r="AP1252" i="20"/>
  <c r="AR1252" i="20"/>
  <c r="AQ1253" i="20"/>
  <c r="AP1253" i="20"/>
  <c r="AR1253" i="20"/>
  <c r="AQ1254" i="20"/>
  <c r="AQ1255" i="20"/>
  <c r="AP1254" i="20"/>
  <c r="AR1254" i="20"/>
  <c r="AP1255" i="20"/>
  <c r="AR1255" i="20"/>
  <c r="AQ1256" i="20"/>
  <c r="AQ1257" i="20"/>
  <c r="AP1256" i="20"/>
  <c r="AR1256" i="20"/>
  <c r="AR1257" i="20"/>
  <c r="AP1257" i="20"/>
  <c r="AQ1258" i="20"/>
  <c r="AR1258" i="20"/>
  <c r="AQ1259" i="20"/>
  <c r="AP1258" i="20"/>
  <c r="AP1259" i="20"/>
  <c r="AQ1260" i="20"/>
  <c r="AR1259" i="20"/>
  <c r="AR1260" i="20"/>
  <c r="AP1260" i="20"/>
  <c r="AQ1261" i="20"/>
  <c r="AP1261" i="20"/>
  <c r="AQ1262" i="20"/>
  <c r="AR1261" i="20"/>
  <c r="AP1262" i="20"/>
  <c r="AR1262" i="20"/>
  <c r="AQ1263" i="20"/>
  <c r="AQ1264" i="20"/>
  <c r="AP1263" i="20"/>
  <c r="AR1263" i="20"/>
  <c r="AP1264" i="20"/>
  <c r="AQ1265" i="20"/>
  <c r="AR1264" i="20"/>
  <c r="AQ1266" i="20"/>
  <c r="AP1265" i="20"/>
  <c r="AR1265" i="20"/>
  <c r="AR1266" i="20"/>
  <c r="AQ1267" i="20"/>
  <c r="AP1266" i="20"/>
  <c r="AR1267" i="20"/>
  <c r="AQ1268" i="20"/>
  <c r="AP1267" i="20"/>
  <c r="AP1268" i="20"/>
  <c r="AR1268" i="20"/>
  <c r="AQ1269" i="20"/>
  <c r="AQ1270" i="20"/>
  <c r="AR1269" i="20"/>
  <c r="AP1269" i="20"/>
  <c r="AP1270" i="20"/>
  <c r="AQ1271" i="20"/>
  <c r="AR1270" i="20"/>
  <c r="AR1271" i="20"/>
  <c r="AQ1272" i="20"/>
  <c r="AP1271" i="20"/>
  <c r="AP1272" i="20"/>
  <c r="AQ1273" i="20"/>
  <c r="AR1272" i="20"/>
  <c r="AP1273" i="20"/>
  <c r="AR1273" i="20"/>
  <c r="AQ1274" i="20"/>
  <c r="AQ1275" i="20"/>
  <c r="AR1274" i="20"/>
  <c r="AP1274" i="20"/>
  <c r="AR1275" i="20"/>
  <c r="AP1275" i="20"/>
  <c r="AQ1276" i="20"/>
  <c r="AP1276" i="20"/>
  <c r="AR1276" i="20"/>
  <c r="AQ1277" i="20"/>
  <c r="AP1277" i="20"/>
  <c r="AR1277" i="20"/>
  <c r="AQ1278" i="20"/>
  <c r="AR1278" i="20"/>
  <c r="AQ1279" i="20"/>
  <c r="AP1278" i="20"/>
  <c r="AP1279" i="20"/>
  <c r="AR1279" i="20"/>
  <c r="AQ1280" i="20"/>
  <c r="AQ1281" i="20"/>
  <c r="AP1280" i="20"/>
  <c r="AR1280" i="20"/>
  <c r="AP1281" i="20"/>
  <c r="AQ1282" i="20"/>
  <c r="AR1281" i="20"/>
  <c r="AR1282" i="20"/>
  <c r="AQ1283" i="20"/>
  <c r="AP1282" i="20"/>
  <c r="AQ1284" i="20"/>
  <c r="AP1283" i="20"/>
  <c r="AR1283" i="20"/>
  <c r="AR1284" i="20"/>
  <c r="AP1284" i="20"/>
  <c r="AQ1285" i="20"/>
  <c r="AQ1286" i="20"/>
  <c r="AP1285" i="20"/>
  <c r="AR1285" i="20"/>
  <c r="AP1286" i="20"/>
  <c r="AR1286" i="20"/>
  <c r="AQ1287" i="20"/>
  <c r="AQ1288" i="20"/>
  <c r="AP1287" i="20"/>
  <c r="AR1287" i="20"/>
  <c r="AP1288" i="20"/>
  <c r="AQ1289" i="20"/>
  <c r="AR1288" i="20"/>
  <c r="AQ1290" i="20"/>
  <c r="AR1289" i="20"/>
  <c r="AP1289" i="20"/>
  <c r="AR1290" i="20"/>
  <c r="AQ1291" i="20"/>
  <c r="AP1290" i="20"/>
  <c r="AR1291" i="20"/>
  <c r="AQ1292" i="20"/>
  <c r="AP1291" i="20"/>
  <c r="AP1292" i="20"/>
  <c r="AR1292" i="20"/>
  <c r="AQ1293" i="20"/>
  <c r="AP1293" i="20"/>
  <c r="AR1293" i="20"/>
  <c r="AQ1294" i="20"/>
  <c r="AP1294" i="20"/>
  <c r="AQ1295" i="20"/>
  <c r="AR1294" i="20"/>
  <c r="AP1295" i="20"/>
  <c r="AR1295" i="20"/>
  <c r="AQ1296" i="20"/>
  <c r="AQ1297" i="20"/>
  <c r="AP1296" i="20"/>
  <c r="AR1296" i="20"/>
  <c r="AP1297" i="20"/>
  <c r="AR1297" i="20"/>
  <c r="AQ1298" i="20"/>
  <c r="AQ1299" i="20"/>
  <c r="AR1298" i="20"/>
  <c r="AP1298" i="20"/>
  <c r="AP1299" i="20"/>
  <c r="AR1299" i="20"/>
  <c r="AQ1300" i="20"/>
  <c r="AR1300" i="20"/>
  <c r="AP1300" i="20"/>
  <c r="AQ1301" i="20"/>
  <c r="AR1301" i="20"/>
  <c r="AQ1302" i="20"/>
  <c r="AP1301" i="20"/>
  <c r="AR1302" i="20"/>
  <c r="AQ1303" i="20"/>
  <c r="AP1302" i="20"/>
  <c r="AP1303" i="20"/>
  <c r="AQ1304" i="20"/>
  <c r="AR1303" i="20"/>
  <c r="AP1304" i="20"/>
  <c r="AQ1305" i="20"/>
  <c r="AR1304" i="20"/>
  <c r="AP1305" i="20"/>
  <c r="AQ1306" i="20"/>
  <c r="AR1305" i="20"/>
  <c r="AR1306" i="20"/>
  <c r="AQ1307" i="20"/>
  <c r="AP1306" i="20"/>
  <c r="AP1307" i="20"/>
  <c r="AQ1308" i="20"/>
  <c r="AR1307" i="20"/>
  <c r="AR1308" i="20"/>
  <c r="AP1308" i="20"/>
  <c r="AQ1309" i="20"/>
  <c r="AR1309" i="20"/>
  <c r="AQ1310" i="20"/>
  <c r="AP1309" i="20"/>
  <c r="AR1310" i="20"/>
  <c r="AQ1311" i="20"/>
  <c r="AP1310" i="20"/>
  <c r="AP1311" i="20"/>
  <c r="AR1311" i="20"/>
  <c r="AQ1312" i="20"/>
  <c r="AQ1313" i="20"/>
  <c r="AP1312" i="20"/>
  <c r="AR1312" i="20"/>
  <c r="AP1313" i="20"/>
  <c r="AR1313" i="20"/>
  <c r="AQ1314" i="20"/>
  <c r="AQ1315" i="20"/>
  <c r="AR1314" i="20"/>
  <c r="AP1314" i="20"/>
  <c r="AP1315" i="20"/>
  <c r="AQ1316" i="20"/>
  <c r="AR1315" i="20"/>
  <c r="AP1316" i="20"/>
  <c r="AR1316" i="20"/>
  <c r="AQ1317" i="20"/>
  <c r="AR1317" i="20"/>
  <c r="AQ1318" i="20"/>
  <c r="AP1317" i="20"/>
  <c r="AQ1319" i="20"/>
  <c r="AP1318" i="20"/>
  <c r="AR1318" i="20"/>
  <c r="AR1319" i="20"/>
  <c r="AP1319" i="20"/>
  <c r="AQ1320" i="20"/>
  <c r="AQ1321" i="20"/>
  <c r="AP1320" i="20"/>
  <c r="AR1320" i="20"/>
  <c r="AR1321" i="20"/>
  <c r="AQ1322" i="20"/>
  <c r="AP1321" i="20"/>
  <c r="AQ1323" i="20"/>
  <c r="AR1322" i="20"/>
  <c r="AP1322" i="20"/>
  <c r="AQ1324" i="20"/>
  <c r="AP1323" i="20"/>
  <c r="AR1323" i="20"/>
  <c r="AP1324" i="20"/>
  <c r="AR1324" i="20"/>
  <c r="AQ1325" i="20"/>
  <c r="AQ1326" i="20"/>
  <c r="AR1325" i="20"/>
  <c r="AP1325" i="20"/>
  <c r="AP1326" i="20"/>
  <c r="AQ1327" i="20"/>
  <c r="AR1326" i="20"/>
  <c r="AP1327" i="20"/>
  <c r="AR1327" i="20"/>
  <c r="AQ1328" i="20"/>
  <c r="AQ1329" i="20"/>
  <c r="AP1328" i="20"/>
  <c r="AR1328" i="20"/>
  <c r="AP1329" i="20"/>
  <c r="AR1329" i="20"/>
  <c r="AQ1330" i="20"/>
  <c r="AR1330" i="20"/>
  <c r="AQ1331" i="20"/>
  <c r="AP1330" i="20"/>
  <c r="AP1331" i="20"/>
  <c r="AQ1332" i="20"/>
  <c r="AR1331" i="20"/>
  <c r="AP1332" i="20"/>
  <c r="AR1332" i="20"/>
  <c r="AQ1333" i="20"/>
  <c r="AR1333" i="20"/>
  <c r="AQ1334" i="20"/>
  <c r="AP1333" i="20"/>
  <c r="AP1334" i="20"/>
  <c r="AQ1335" i="20"/>
  <c r="AR1334" i="20"/>
  <c r="AR1335" i="20"/>
  <c r="AP1335" i="20"/>
  <c r="AQ1336" i="20"/>
  <c r="AQ1337" i="20"/>
  <c r="AP1336" i="20"/>
  <c r="AR1336" i="20"/>
  <c r="AQ1338" i="20"/>
  <c r="AP1337" i="20"/>
  <c r="AR1337" i="20"/>
  <c r="AR1338" i="20"/>
  <c r="AQ1339" i="20"/>
  <c r="AP1338" i="20"/>
  <c r="AP1339" i="20"/>
  <c r="AQ1340" i="20"/>
  <c r="AR1339" i="20"/>
  <c r="AR1340" i="20"/>
  <c r="AP1340" i="20"/>
  <c r="AQ1341" i="20"/>
  <c r="AR1341" i="20"/>
  <c r="AQ1342" i="20"/>
  <c r="AP1341" i="20"/>
  <c r="AQ1343" i="20"/>
  <c r="AP1342" i="20"/>
  <c r="AR1342" i="20"/>
  <c r="AR1343" i="20"/>
  <c r="AP1343" i="20"/>
  <c r="AQ1344" i="20"/>
  <c r="AQ1345" i="20"/>
  <c r="AP1344" i="20"/>
  <c r="AR1344" i="20"/>
  <c r="AQ1346" i="20"/>
  <c r="AR1345" i="20"/>
  <c r="AP1345" i="20"/>
  <c r="AR1346" i="20"/>
  <c r="AQ1347" i="20"/>
  <c r="AP1346" i="20"/>
  <c r="AQ1348" i="20"/>
  <c r="AP1347" i="20"/>
  <c r="AR1347" i="20"/>
  <c r="AR1348" i="20"/>
  <c r="AP1348" i="20"/>
  <c r="AQ1349" i="20"/>
  <c r="AR1349" i="20"/>
  <c r="AQ1350" i="20"/>
  <c r="AP1349" i="20"/>
  <c r="AQ1351" i="20"/>
  <c r="AP1350" i="20"/>
  <c r="AR1350" i="20"/>
  <c r="AR1351" i="20"/>
  <c r="AP1351" i="20"/>
  <c r="AQ1352" i="20"/>
  <c r="AQ1353" i="20"/>
  <c r="AP1352" i="20"/>
  <c r="AR1352" i="20"/>
  <c r="AR1353" i="20"/>
  <c r="AQ1354" i="20"/>
  <c r="AP1353" i="20"/>
  <c r="AR1354" i="20"/>
  <c r="AQ1355" i="20"/>
  <c r="AP1354" i="20"/>
  <c r="AQ1356" i="20"/>
  <c r="AP1355" i="20"/>
  <c r="AR1355" i="20"/>
  <c r="AR1356" i="20"/>
  <c r="AP1356" i="20"/>
  <c r="AQ1357" i="20"/>
  <c r="AQ1358" i="20"/>
  <c r="AR1357" i="20"/>
  <c r="AP1357" i="20"/>
  <c r="AQ1359" i="20"/>
  <c r="AP1358" i="20"/>
  <c r="AR1358" i="20"/>
  <c r="AP1359" i="20"/>
  <c r="AR1359" i="20"/>
  <c r="AQ1360" i="20"/>
  <c r="AQ1361" i="20"/>
  <c r="AP1360" i="20"/>
  <c r="AR1360" i="20"/>
  <c r="AR1361" i="20"/>
  <c r="AQ1362" i="20"/>
  <c r="AP1361" i="20"/>
  <c r="AR1362" i="20"/>
  <c r="AQ1363" i="20"/>
  <c r="AP1362" i="20"/>
  <c r="AQ1364" i="20"/>
  <c r="AP1363" i="20"/>
  <c r="AR1363" i="20"/>
  <c r="AR1364" i="20"/>
  <c r="AP1364" i="20"/>
  <c r="AQ1365" i="20"/>
  <c r="AQ1366" i="20"/>
  <c r="AR1365" i="20"/>
  <c r="AP1365" i="20"/>
  <c r="AQ1367" i="20"/>
  <c r="AP1366" i="20"/>
  <c r="AR1366" i="20"/>
  <c r="AP1367" i="20"/>
  <c r="AR1367" i="20"/>
  <c r="AQ1368" i="20"/>
  <c r="AQ1369" i="20"/>
  <c r="AP1368" i="20"/>
  <c r="AR1368" i="20"/>
  <c r="AP1369" i="20"/>
  <c r="AR1369" i="20"/>
  <c r="AQ1370" i="20"/>
  <c r="AR1370" i="20"/>
  <c r="AQ1371" i="20"/>
  <c r="AP1370" i="20"/>
  <c r="AQ1372" i="20"/>
  <c r="AP1371" i="20"/>
  <c r="AR1371" i="20"/>
  <c r="AP1372" i="20"/>
  <c r="AR1372" i="20"/>
  <c r="AQ1373" i="20"/>
  <c r="AQ1374" i="20"/>
  <c r="AR1373" i="20"/>
  <c r="AP1373" i="20"/>
  <c r="AP1374" i="20"/>
  <c r="AQ1375" i="20"/>
  <c r="AR1374" i="20"/>
  <c r="AP1375" i="20"/>
  <c r="AR1375" i="20"/>
  <c r="AQ1376" i="20"/>
  <c r="AQ1377" i="20"/>
  <c r="AP1376" i="20"/>
  <c r="AR1376" i="20"/>
  <c r="AP1377" i="20"/>
  <c r="AR1377" i="20"/>
  <c r="AQ1378" i="20"/>
  <c r="AR1378" i="20"/>
  <c r="AQ1379" i="20"/>
  <c r="AP1378" i="20"/>
  <c r="AP1379" i="20"/>
  <c r="AQ1380" i="20"/>
  <c r="AR1379" i="20"/>
  <c r="AP1380" i="20"/>
  <c r="AR1380" i="20"/>
  <c r="AQ1381" i="20"/>
  <c r="AQ1382" i="20"/>
  <c r="AR1381" i="20"/>
  <c r="AP1381" i="20"/>
  <c r="AP1382" i="20"/>
  <c r="AQ1383" i="20"/>
  <c r="AR1382" i="20"/>
  <c r="AP1383" i="20"/>
  <c r="AR1383" i="20"/>
  <c r="AQ1384" i="20"/>
  <c r="AQ1385" i="20"/>
  <c r="AP1384" i="20"/>
  <c r="AR1384" i="20"/>
  <c r="AP1385" i="20"/>
  <c r="AR1385" i="20"/>
  <c r="AQ1386" i="20"/>
  <c r="AR1386" i="20"/>
  <c r="AQ1387" i="20"/>
  <c r="AP1386" i="20"/>
  <c r="AP1387" i="20"/>
  <c r="AQ1388" i="20"/>
  <c r="AR1387" i="20"/>
  <c r="AP1388" i="20"/>
  <c r="AR1388" i="20"/>
  <c r="AQ1389" i="20"/>
  <c r="AR1389" i="20"/>
  <c r="AQ1390" i="20"/>
  <c r="AP1389" i="20"/>
  <c r="AP1390" i="20"/>
  <c r="AQ1391" i="20"/>
  <c r="AR1390" i="20"/>
  <c r="AP1391" i="20"/>
  <c r="AR1391" i="20"/>
  <c r="AQ1392" i="20"/>
  <c r="AQ1393" i="20"/>
  <c r="AP1392" i="20"/>
  <c r="AR1392" i="20"/>
  <c r="AP1393" i="20"/>
  <c r="AR1393" i="20"/>
  <c r="AQ1394" i="20"/>
  <c r="AR1394" i="20"/>
  <c r="AQ1395" i="20"/>
  <c r="AP1394" i="20"/>
  <c r="AP1395" i="20"/>
  <c r="AQ1396" i="20"/>
  <c r="AR1395" i="20"/>
  <c r="AP1396" i="20"/>
  <c r="AR1396" i="20"/>
  <c r="AQ1397" i="20"/>
  <c r="AR1397" i="20"/>
  <c r="AQ1398" i="20"/>
  <c r="AP1397" i="20"/>
  <c r="AP1398" i="20"/>
  <c r="AQ1399" i="20"/>
  <c r="AR1398" i="20"/>
  <c r="AR1399" i="20"/>
  <c r="AP1399" i="20"/>
  <c r="AQ1400" i="20"/>
  <c r="AQ1401" i="20"/>
  <c r="AP1400" i="20"/>
  <c r="AR1400" i="20"/>
  <c r="AQ1402" i="20"/>
  <c r="AP1401" i="20"/>
  <c r="AR1401" i="20"/>
  <c r="AR1402" i="20"/>
  <c r="AQ1403" i="20"/>
  <c r="AP1402" i="20"/>
  <c r="AP1403" i="20"/>
  <c r="AQ1404" i="20"/>
  <c r="AR1403" i="20"/>
  <c r="AR1404" i="20"/>
  <c r="AP1404" i="20"/>
  <c r="AQ1405" i="20"/>
  <c r="AR1405" i="20"/>
  <c r="AQ1406" i="20"/>
  <c r="AP1405" i="20"/>
  <c r="AQ1407" i="20"/>
  <c r="AP1406" i="20"/>
  <c r="AR1406" i="20"/>
  <c r="AR1407" i="20"/>
  <c r="AP1407" i="20"/>
  <c r="AQ1408" i="20"/>
  <c r="AQ1409" i="20"/>
  <c r="AP1408" i="20"/>
  <c r="AR1408" i="20"/>
  <c r="AQ1410" i="20"/>
  <c r="AR1409" i="20"/>
  <c r="AP1409" i="20"/>
  <c r="AR1410" i="20"/>
  <c r="AQ1411" i="20"/>
  <c r="AP1410" i="20"/>
  <c r="AQ1412" i="20"/>
  <c r="AP1411" i="20"/>
  <c r="AR1411" i="20"/>
  <c r="AR1412" i="20"/>
  <c r="AP1412" i="20"/>
  <c r="AQ1413" i="20"/>
  <c r="AR1413" i="20"/>
  <c r="AQ1414" i="20"/>
  <c r="AP1413" i="20"/>
  <c r="AQ1415" i="20"/>
  <c r="AP1414" i="20"/>
  <c r="AR1414" i="20"/>
  <c r="AR1415" i="20"/>
  <c r="AP1415" i="20"/>
  <c r="AQ1416" i="20"/>
  <c r="AP1416" i="20"/>
  <c r="AQ1417" i="20"/>
  <c r="AR1416" i="20"/>
  <c r="AP1417" i="20"/>
  <c r="AQ1418" i="20"/>
  <c r="AR1417" i="20"/>
  <c r="AQ1419" i="20"/>
  <c r="AP1418" i="20"/>
  <c r="AR1418" i="20"/>
  <c r="AR1419" i="20"/>
  <c r="AQ1420" i="20"/>
  <c r="AP1419" i="20"/>
  <c r="AQ1421" i="20"/>
  <c r="AR1420" i="20"/>
  <c r="AP1420" i="20"/>
  <c r="AP1421" i="20"/>
  <c r="AR1421" i="20"/>
  <c r="AQ1422" i="20"/>
  <c r="AQ1423" i="20"/>
  <c r="AR1422" i="20"/>
  <c r="AP1422" i="20"/>
  <c r="AQ1424" i="20"/>
  <c r="AP1423" i="20"/>
  <c r="AR1423" i="20"/>
  <c r="AR1424" i="20"/>
  <c r="AQ1425" i="20"/>
  <c r="AP1424" i="20"/>
  <c r="AP1425" i="20"/>
  <c r="AQ1426" i="20"/>
  <c r="AR1425" i="20"/>
  <c r="AR1426" i="20"/>
  <c r="AP1426" i="20"/>
  <c r="AQ1427" i="20"/>
  <c r="AQ1428" i="20"/>
  <c r="AR1427" i="20"/>
  <c r="AP1427" i="20"/>
  <c r="AP1428" i="20"/>
  <c r="AR1428" i="20"/>
  <c r="AQ1429" i="20"/>
  <c r="AP1429" i="20"/>
  <c r="AR1429" i="20"/>
  <c r="AQ1430" i="20"/>
  <c r="AR1430" i="20"/>
  <c r="AP1430" i="20"/>
  <c r="AQ1431" i="20"/>
  <c r="AQ1432" i="20"/>
  <c r="AR1431" i="20"/>
  <c r="AP1431" i="20"/>
  <c r="AR1432" i="20"/>
  <c r="AQ1433" i="20"/>
  <c r="AP1432" i="20"/>
  <c r="AQ1434" i="20"/>
  <c r="AP1433" i="20"/>
  <c r="AR1433" i="20"/>
  <c r="AP1434" i="20"/>
  <c r="AQ1435" i="20"/>
  <c r="AR1434" i="20"/>
  <c r="AR1435" i="20"/>
  <c r="AQ1436" i="20"/>
  <c r="AP1435" i="20"/>
  <c r="AP1436" i="20"/>
  <c r="AQ1437" i="20"/>
  <c r="AR1436" i="20"/>
  <c r="AP1437" i="20"/>
  <c r="AR1437" i="20"/>
  <c r="AQ1438" i="20"/>
  <c r="AQ1439" i="20"/>
  <c r="AP1438" i="20"/>
  <c r="AR1438" i="20"/>
  <c r="AP1439" i="20"/>
  <c r="AR1439" i="20"/>
  <c r="AQ1440" i="20"/>
  <c r="AQ1441" i="20"/>
  <c r="AP1440" i="20"/>
  <c r="AR1440" i="20"/>
  <c r="AP1441" i="20"/>
  <c r="AQ1442" i="20"/>
  <c r="AR1441" i="20"/>
  <c r="AR1442" i="20"/>
  <c r="AQ1443" i="20"/>
  <c r="AP1442" i="20"/>
  <c r="AQ1444" i="20"/>
  <c r="AR1443" i="20"/>
  <c r="AP1443" i="20"/>
  <c r="AR1444" i="20"/>
  <c r="AQ1445" i="20"/>
  <c r="AP1444" i="20"/>
  <c r="AP1445" i="20"/>
  <c r="AR1445" i="20"/>
  <c r="AQ1446" i="20"/>
  <c r="AP1446" i="20"/>
  <c r="AR1446" i="20"/>
  <c r="AQ1447" i="20"/>
  <c r="AP1447" i="20"/>
  <c r="AQ1448" i="20"/>
  <c r="AR1447" i="20"/>
  <c r="AP1448" i="20"/>
  <c r="AR1448" i="20"/>
  <c r="AQ1449" i="20"/>
  <c r="AQ1450" i="20"/>
  <c r="AP1449" i="20"/>
  <c r="AR1449" i="20"/>
  <c r="AP1450" i="20"/>
  <c r="AR1450" i="20"/>
  <c r="AQ1451" i="20"/>
  <c r="AQ1452" i="20"/>
  <c r="AR1451" i="20"/>
  <c r="AP1451" i="20"/>
  <c r="AR1452" i="20"/>
  <c r="AP1452" i="20"/>
  <c r="AQ1453" i="20"/>
  <c r="AR1453" i="20"/>
  <c r="AP1453" i="20"/>
  <c r="AQ1454" i="20"/>
  <c r="AP1454" i="20"/>
  <c r="AR1454" i="20"/>
  <c r="AQ1455" i="20"/>
  <c r="AQ1456" i="20"/>
  <c r="AR1455" i="20"/>
  <c r="AP1455" i="20"/>
  <c r="AP1456" i="20"/>
  <c r="AQ1457" i="20"/>
  <c r="AR1456" i="20"/>
  <c r="AP1457" i="20"/>
  <c r="AQ1458" i="20"/>
  <c r="AR1457" i="20"/>
  <c r="AQ1459" i="20"/>
  <c r="AP1458" i="20"/>
  <c r="AR1458" i="20"/>
  <c r="AR1459" i="20"/>
  <c r="AQ1460" i="20"/>
  <c r="AP1459" i="20"/>
  <c r="AQ1461" i="20"/>
  <c r="AP1460" i="20"/>
  <c r="AR1460" i="20"/>
  <c r="AR1461" i="20"/>
  <c r="AP1461" i="20"/>
  <c r="AQ1462" i="20"/>
  <c r="AQ1463" i="20"/>
  <c r="AP1462" i="20"/>
  <c r="AR1462" i="20"/>
  <c r="AP1463" i="20"/>
  <c r="AR1463" i="20"/>
  <c r="AQ1464" i="20"/>
  <c r="AQ1465" i="20"/>
  <c r="AR1464" i="20"/>
  <c r="AP1464" i="20"/>
  <c r="AP1465" i="20"/>
  <c r="AQ1466" i="20"/>
  <c r="AR1465" i="20"/>
  <c r="AQ1467" i="20"/>
  <c r="AR1466" i="20"/>
  <c r="AP1466" i="20"/>
  <c r="AQ1468" i="20"/>
  <c r="AR1467" i="20"/>
  <c r="AP1467" i="20"/>
  <c r="AP1468" i="20"/>
  <c r="AR1468" i="20"/>
  <c r="AQ1469" i="20"/>
  <c r="AP1469" i="20"/>
  <c r="AR1469" i="20"/>
  <c r="AQ1470" i="20"/>
  <c r="AR1470" i="20"/>
  <c r="AP1470" i="20"/>
  <c r="AQ1471" i="20"/>
  <c r="AQ1472" i="20"/>
  <c r="AP1471" i="20"/>
  <c r="AR1471" i="20"/>
  <c r="AP1472" i="20"/>
  <c r="AR1472" i="20"/>
  <c r="AQ1473" i="20"/>
  <c r="AQ1474" i="20"/>
  <c r="AP1473" i="20"/>
  <c r="AR1473" i="20"/>
  <c r="AP1474" i="20"/>
  <c r="AR1474" i="20"/>
  <c r="AQ1475" i="20"/>
  <c r="AQ1476" i="20"/>
  <c r="AR1475" i="20"/>
  <c r="AP1475" i="20"/>
  <c r="AP1476" i="20"/>
  <c r="AQ1477" i="20"/>
  <c r="AR1476" i="20"/>
  <c r="AR1477" i="20"/>
  <c r="AP1477" i="20"/>
  <c r="AQ1478" i="20"/>
  <c r="AQ1479" i="20"/>
  <c r="AP1478" i="20"/>
  <c r="AR1478" i="20"/>
  <c r="AR1479" i="20"/>
  <c r="AP1479" i="20"/>
  <c r="AQ1480" i="20"/>
  <c r="AP1480" i="20"/>
  <c r="AQ1481" i="20"/>
  <c r="AR1480" i="20"/>
  <c r="AP1481" i="20"/>
  <c r="AQ1482" i="20"/>
  <c r="AR1481" i="20"/>
  <c r="AQ1483" i="20"/>
  <c r="AP1482" i="20"/>
  <c r="AR1482" i="20"/>
  <c r="AR1483" i="20"/>
  <c r="AQ1484" i="20"/>
  <c r="AP1483" i="20"/>
  <c r="AQ1485" i="20"/>
  <c r="AR1484" i="20"/>
  <c r="AP1484" i="20"/>
  <c r="AP1485" i="20"/>
  <c r="AR1485" i="20"/>
  <c r="AQ1486" i="20"/>
  <c r="AR1486" i="20"/>
  <c r="AQ1487" i="20"/>
  <c r="AP1486" i="20"/>
  <c r="AQ1488" i="20"/>
  <c r="AP1487" i="20"/>
  <c r="AR1487" i="20"/>
  <c r="AR1488" i="20"/>
  <c r="AQ1489" i="20"/>
  <c r="AP1488" i="20"/>
  <c r="AP1489" i="20"/>
  <c r="AQ1490" i="20"/>
  <c r="AR1489" i="20"/>
  <c r="AP1490" i="20"/>
  <c r="AR1490" i="20"/>
  <c r="AQ1491" i="20"/>
  <c r="AQ1492" i="20"/>
  <c r="AR1491" i="20"/>
  <c r="AP1491" i="20"/>
  <c r="AP1492" i="20"/>
  <c r="AR1492" i="20"/>
  <c r="AQ1493" i="20"/>
  <c r="AP1493" i="20"/>
  <c r="AR1493" i="20"/>
  <c r="AQ1494" i="20"/>
  <c r="AP1494" i="20"/>
  <c r="AR1494" i="20"/>
  <c r="AQ1495" i="20"/>
  <c r="AR1495" i="20"/>
  <c r="AQ1496" i="20"/>
  <c r="AP1495" i="20"/>
  <c r="AR1496" i="20"/>
  <c r="AQ1497" i="20"/>
  <c r="AP1496" i="20"/>
  <c r="AQ1498" i="20"/>
  <c r="AP1497" i="20"/>
  <c r="AR1497" i="20"/>
  <c r="AP1498" i="20"/>
  <c r="AQ1499" i="20"/>
  <c r="AR1498" i="20"/>
  <c r="AR1499" i="20"/>
  <c r="AQ1500" i="20"/>
  <c r="AP1499" i="20"/>
  <c r="AP1500" i="20"/>
  <c r="AQ1501" i="20"/>
  <c r="AR1500" i="20"/>
  <c r="AP1501" i="20"/>
  <c r="AR1501" i="20"/>
  <c r="AQ1502" i="20"/>
  <c r="AQ1503" i="20"/>
  <c r="AP1502" i="20"/>
  <c r="AR1502" i="20"/>
  <c r="AP1503" i="20"/>
  <c r="AR1503" i="20"/>
  <c r="AQ1504" i="20"/>
  <c r="AQ1505" i="20"/>
  <c r="AP1504" i="20"/>
  <c r="AR1504" i="20"/>
  <c r="AP1505" i="20"/>
  <c r="AQ1506" i="20"/>
  <c r="AR1505" i="20"/>
  <c r="AR1506" i="20"/>
  <c r="AQ1507" i="20"/>
  <c r="AP1506" i="20"/>
  <c r="AR1507" i="20"/>
  <c r="AQ1508" i="20"/>
  <c r="AP1507" i="20"/>
  <c r="AR1508" i="20"/>
  <c r="AQ1509" i="20"/>
  <c r="AP1508" i="20"/>
  <c r="AP1509" i="20"/>
  <c r="AR1509" i="20"/>
  <c r="AQ1510" i="20"/>
  <c r="AP1510" i="20"/>
  <c r="AR1510" i="20"/>
  <c r="AQ1511" i="20"/>
  <c r="AP1511" i="20"/>
  <c r="AQ1512" i="20"/>
  <c r="AR1511" i="20"/>
  <c r="AP1512" i="20"/>
  <c r="AR1512" i="20"/>
  <c r="AQ1513" i="20"/>
  <c r="AQ1514" i="20"/>
  <c r="AP1513" i="20"/>
  <c r="AR1513" i="20"/>
  <c r="AR1514" i="20"/>
  <c r="AP1514" i="20"/>
  <c r="AQ1515" i="20"/>
  <c r="AQ1516" i="20"/>
  <c r="AR1515" i="20"/>
  <c r="AP1515" i="20"/>
  <c r="AP1516" i="20"/>
  <c r="AR1516" i="20"/>
  <c r="AQ1517" i="20"/>
  <c r="AR1517" i="20"/>
  <c r="AP1517" i="20"/>
  <c r="AQ1518" i="20"/>
  <c r="AP1518" i="20"/>
  <c r="AR1518" i="20"/>
  <c r="AQ1519" i="20"/>
  <c r="AQ1520" i="20"/>
  <c r="AR1519" i="20"/>
  <c r="AP1519" i="20"/>
  <c r="AP1520" i="20"/>
  <c r="AQ1521" i="20"/>
  <c r="AR1520" i="20"/>
  <c r="AP1521" i="20"/>
  <c r="AQ1522" i="20"/>
  <c r="AR1521" i="20"/>
  <c r="AQ1523" i="20"/>
  <c r="AP1522" i="20"/>
  <c r="AR1522" i="20"/>
  <c r="AR1523" i="20"/>
  <c r="AQ1524" i="20"/>
  <c r="AP1523" i="20"/>
  <c r="AQ1525" i="20"/>
  <c r="AP1524" i="20"/>
  <c r="AR1524" i="20"/>
  <c r="AP1525" i="20"/>
  <c r="AR1525" i="20"/>
  <c r="AQ1526" i="20"/>
  <c r="AQ1527" i="20"/>
  <c r="AP1526" i="20"/>
  <c r="AR1526" i="20"/>
  <c r="AP1527" i="20"/>
  <c r="AQ1528" i="20"/>
  <c r="AR1527" i="20"/>
  <c r="AP1528" i="20"/>
  <c r="AQ1529" i="20"/>
  <c r="AR1528" i="20"/>
  <c r="AQ1530" i="20"/>
  <c r="AP1529" i="20"/>
  <c r="AR1529" i="20"/>
  <c r="AP1530" i="20"/>
  <c r="AQ1531" i="20"/>
  <c r="AR1530" i="20"/>
  <c r="AR1531" i="20"/>
  <c r="AQ1532" i="20"/>
  <c r="AP1531" i="20"/>
  <c r="AP1532" i="20"/>
  <c r="AQ1533" i="20"/>
  <c r="AR1532" i="20"/>
  <c r="AR1533" i="20"/>
  <c r="AP1533" i="20"/>
  <c r="AQ1534" i="20"/>
  <c r="AR1534" i="20"/>
  <c r="AQ1535" i="20"/>
  <c r="AP1534" i="20"/>
  <c r="AQ1536" i="20"/>
  <c r="AP1535" i="20"/>
  <c r="AR1535" i="20"/>
  <c r="AR1536" i="20"/>
  <c r="AP1536" i="20"/>
  <c r="AQ1537" i="20"/>
  <c r="AQ1538" i="20"/>
  <c r="AP1537" i="20"/>
  <c r="AR1537" i="20"/>
  <c r="AR1538" i="20"/>
  <c r="AQ1539" i="20"/>
  <c r="AP1538" i="20"/>
  <c r="AR1539" i="20"/>
  <c r="AQ1540" i="20"/>
  <c r="AP1539" i="20"/>
  <c r="AQ1541" i="20"/>
  <c r="AP1540" i="20"/>
  <c r="AR1540" i="20"/>
  <c r="AR1541" i="20"/>
  <c r="AP1541" i="20"/>
  <c r="AQ1542" i="20"/>
  <c r="AR1542" i="20"/>
  <c r="AQ1543" i="20"/>
  <c r="AP1542" i="20"/>
  <c r="AQ1544" i="20"/>
  <c r="AP1543" i="20"/>
  <c r="AR1543" i="20"/>
  <c r="AP1544" i="20"/>
  <c r="AR1544" i="20"/>
  <c r="AQ1545" i="20"/>
  <c r="AQ1546" i="20"/>
  <c r="AP1545" i="20"/>
  <c r="AR1545" i="20"/>
  <c r="AR1546" i="20"/>
  <c r="AQ1547" i="20"/>
  <c r="AP1546" i="20"/>
  <c r="AR1547" i="20"/>
  <c r="AQ1548" i="20"/>
  <c r="AP1547" i="20"/>
  <c r="AQ1549" i="20"/>
  <c r="AP1548" i="20"/>
  <c r="AR1548" i="20"/>
  <c r="AR1549" i="20"/>
  <c r="AP1549" i="20"/>
  <c r="AQ1550" i="20"/>
  <c r="AR1550" i="20"/>
  <c r="AQ1551" i="20"/>
  <c r="AP1550" i="20"/>
  <c r="AQ1552" i="20"/>
  <c r="AP1551" i="20"/>
  <c r="AR1551" i="20"/>
  <c r="AP1552" i="20"/>
  <c r="AR1552" i="20"/>
  <c r="AQ1553" i="20"/>
  <c r="AQ1554" i="20"/>
  <c r="AP1553" i="20"/>
  <c r="AR1553" i="20"/>
  <c r="AP1554" i="20"/>
  <c r="AR1554" i="20"/>
  <c r="AQ1555" i="20"/>
  <c r="AR1555" i="20"/>
  <c r="AQ1556" i="20"/>
  <c r="AP1555" i="20"/>
  <c r="AQ1557" i="20"/>
  <c r="AP1556" i="20"/>
  <c r="AR1556" i="20"/>
  <c r="AR1557" i="20"/>
  <c r="AP1557" i="20"/>
  <c r="AQ1558" i="20"/>
  <c r="AQ1559" i="20"/>
  <c r="AR1558" i="20"/>
  <c r="AP1558" i="20"/>
  <c r="AP1559" i="20"/>
  <c r="AQ1560" i="20"/>
  <c r="AR1559" i="20"/>
  <c r="AP1560" i="20"/>
  <c r="AR1560" i="20"/>
  <c r="AQ1561" i="20"/>
  <c r="AQ1562" i="20"/>
  <c r="AP1561" i="20"/>
  <c r="AR1561" i="20"/>
  <c r="AP1562" i="20"/>
  <c r="AR1562" i="20"/>
  <c r="AQ1563" i="20"/>
  <c r="AR1563" i="20"/>
  <c r="AQ1564" i="20"/>
  <c r="AP1563" i="20"/>
  <c r="AP1564" i="20"/>
  <c r="AQ1565" i="20"/>
  <c r="AR1564" i="20"/>
  <c r="AR1565" i="20"/>
  <c r="AP1565" i="20"/>
  <c r="AQ1566" i="20"/>
  <c r="AQ1567" i="20"/>
  <c r="AR1566" i="20"/>
  <c r="AP1566" i="20"/>
  <c r="AP1567" i="20"/>
  <c r="AQ1568" i="20"/>
  <c r="AR1567" i="20"/>
  <c r="AP1568" i="20"/>
  <c r="AR1568" i="20"/>
  <c r="AQ1569" i="20"/>
  <c r="AQ1570" i="20"/>
  <c r="AP1569" i="20"/>
  <c r="AR1569" i="20"/>
  <c r="AP1570" i="20"/>
  <c r="AR1570" i="20"/>
  <c r="AQ1571" i="20"/>
  <c r="AR1571" i="20"/>
  <c r="AQ1572" i="20"/>
  <c r="AP1571" i="20"/>
  <c r="AP1572" i="20"/>
  <c r="AQ1573" i="20"/>
  <c r="AR1572" i="20"/>
  <c r="AP1573" i="20"/>
  <c r="AR1573" i="20"/>
  <c r="AQ1574" i="20"/>
  <c r="AQ1575" i="20"/>
  <c r="AR1574" i="20"/>
  <c r="AP1574" i="20"/>
  <c r="AP1575" i="20"/>
  <c r="AQ1576" i="20"/>
  <c r="AR1575" i="20"/>
  <c r="AP1576" i="20"/>
  <c r="AR1576" i="20"/>
  <c r="AQ1577" i="20"/>
  <c r="AQ1578" i="20"/>
  <c r="AP1577" i="20"/>
  <c r="AR1577" i="20"/>
  <c r="AP1578" i="20"/>
  <c r="AR1578" i="20"/>
  <c r="AQ1579" i="20"/>
  <c r="AR1579" i="20"/>
  <c r="AQ1580" i="20"/>
  <c r="AP1579" i="20"/>
  <c r="AP1580" i="20"/>
  <c r="AQ1581" i="20"/>
  <c r="AR1580" i="20"/>
  <c r="AP1581" i="20"/>
  <c r="AR1581" i="20"/>
  <c r="AQ1582" i="20"/>
  <c r="AQ1583" i="20"/>
  <c r="AR1582" i="20"/>
  <c r="AP1582" i="20"/>
  <c r="AP1583" i="20"/>
  <c r="AQ1584" i="20"/>
  <c r="AR1583" i="20"/>
  <c r="AP1584" i="20"/>
  <c r="AR1584" i="20"/>
  <c r="AQ1585" i="20"/>
  <c r="AQ1586" i="20"/>
  <c r="AP1585" i="20"/>
  <c r="AR1585" i="20"/>
  <c r="AP1586" i="20"/>
  <c r="AR1586" i="20"/>
  <c r="AQ1587" i="20"/>
  <c r="AR1587" i="20"/>
  <c r="AQ1588" i="20"/>
  <c r="AP1587" i="20"/>
  <c r="AP1588" i="20"/>
  <c r="AQ1589" i="20"/>
  <c r="AR1588" i="20"/>
  <c r="AP1589" i="20"/>
  <c r="AR1589" i="20"/>
  <c r="AQ1590" i="20"/>
  <c r="AR1590" i="20"/>
  <c r="AQ1591" i="20"/>
  <c r="AP1590" i="20"/>
  <c r="AP1591" i="20"/>
  <c r="AQ1592" i="20"/>
  <c r="AR1591" i="20"/>
  <c r="AR1592" i="20"/>
  <c r="AP1592" i="20"/>
  <c r="AQ1593" i="20"/>
  <c r="AQ1594" i="20"/>
  <c r="AP1593" i="20"/>
  <c r="AR1593" i="20"/>
  <c r="AQ1595" i="20"/>
  <c r="AP1594" i="20"/>
  <c r="AR1594" i="20"/>
  <c r="AR1595" i="20"/>
  <c r="AQ1596" i="20"/>
  <c r="AP1595" i="20"/>
  <c r="AP1596" i="20"/>
  <c r="AQ1597" i="20"/>
  <c r="AR1596" i="20"/>
  <c r="AR1597" i="20"/>
  <c r="AP1597" i="20"/>
  <c r="AQ1598" i="20"/>
  <c r="AR1598" i="20"/>
  <c r="AQ1599" i="20"/>
  <c r="AP1598" i="20"/>
  <c r="AQ1600" i="20"/>
  <c r="AP1599" i="20"/>
  <c r="AR1599" i="20"/>
  <c r="AR1600" i="20"/>
  <c r="AP1600" i="20"/>
  <c r="AQ1601" i="20"/>
  <c r="AQ1602" i="20"/>
  <c r="AP1601" i="20"/>
  <c r="AR1601" i="20"/>
  <c r="AQ1603" i="20"/>
  <c r="AR1602" i="20"/>
  <c r="AP1602" i="20"/>
  <c r="AR1603" i="20"/>
  <c r="AQ1604" i="20"/>
  <c r="AP1603" i="20"/>
  <c r="AQ1605" i="20"/>
  <c r="AP1604" i="20"/>
  <c r="AR1604" i="20"/>
  <c r="AR1605" i="20"/>
  <c r="AP1605" i="20"/>
  <c r="AQ1606" i="20"/>
  <c r="AR1606" i="20"/>
  <c r="AQ1607" i="20"/>
  <c r="AP1606" i="20"/>
  <c r="AQ1608" i="20"/>
  <c r="AP1607" i="20"/>
  <c r="AR1607" i="20"/>
  <c r="AR1608" i="20"/>
  <c r="AP1608" i="20"/>
  <c r="AQ1609" i="20"/>
  <c r="AQ1610" i="20"/>
  <c r="AP1609" i="20"/>
  <c r="AR1609" i="20"/>
  <c r="AR1610" i="20"/>
  <c r="AQ1611" i="20"/>
  <c r="AP1610" i="20"/>
  <c r="AR1611" i="20"/>
  <c r="AQ1612" i="20"/>
  <c r="AP1611" i="20"/>
  <c r="AQ1613" i="20"/>
  <c r="AP1612" i="20"/>
  <c r="AR1612" i="20"/>
  <c r="AR1613" i="20"/>
  <c r="AP1613" i="20"/>
  <c r="AQ1614" i="20"/>
  <c r="AR1614" i="20"/>
  <c r="AQ1615" i="20"/>
  <c r="AP1614" i="20"/>
  <c r="AQ1616" i="20"/>
  <c r="AP1615" i="20"/>
  <c r="AR1615" i="20"/>
  <c r="AP1616" i="20"/>
  <c r="AR1616" i="20"/>
  <c r="AQ1617" i="20"/>
  <c r="AQ1618" i="20"/>
  <c r="AP1617" i="20"/>
  <c r="AR1617" i="20"/>
  <c r="AR1618" i="20"/>
  <c r="AQ1619" i="20"/>
  <c r="AP1618" i="20"/>
  <c r="AR1619" i="20"/>
  <c r="AQ1620" i="20"/>
  <c r="AP1619" i="20"/>
  <c r="AQ1621" i="20"/>
  <c r="AP1620" i="20"/>
  <c r="AR1620" i="20"/>
  <c r="AP1621" i="20"/>
  <c r="AR1621" i="20"/>
  <c r="AQ1622" i="20"/>
  <c r="AQ1623" i="20"/>
  <c r="AR1622" i="20"/>
  <c r="AP1622" i="20"/>
  <c r="AQ1624" i="20"/>
  <c r="AP1623" i="20"/>
  <c r="AR1623" i="20"/>
  <c r="AR1624" i="20"/>
  <c r="AP1624" i="20"/>
  <c r="AQ1625" i="20"/>
  <c r="AQ1626" i="20"/>
  <c r="AP1625" i="20"/>
  <c r="AR1625" i="20"/>
  <c r="AP1626" i="20"/>
  <c r="AR1626" i="20"/>
  <c r="AQ1627" i="20"/>
  <c r="AR1627" i="20"/>
  <c r="AQ1628" i="20"/>
  <c r="AP1627" i="20"/>
  <c r="AQ1629" i="20"/>
  <c r="AP1628" i="20"/>
  <c r="AR1628" i="20"/>
  <c r="AR1629" i="20"/>
  <c r="AP1629" i="20"/>
  <c r="AQ1630" i="20"/>
  <c r="AQ1631" i="20"/>
  <c r="AR1630" i="20"/>
  <c r="AP1630" i="20"/>
  <c r="AP1631" i="20"/>
  <c r="AQ1632" i="20"/>
  <c r="AR1631" i="20"/>
  <c r="AP1632" i="20"/>
  <c r="AR1632" i="20"/>
  <c r="AQ1633" i="20"/>
  <c r="AQ1634" i="20"/>
  <c r="AP1633" i="20"/>
  <c r="AR1633" i="20"/>
  <c r="AR1634" i="20"/>
  <c r="AP1634" i="20"/>
  <c r="AQ1635" i="20"/>
  <c r="AR1635" i="20"/>
  <c r="AQ1636" i="20"/>
  <c r="AP1635" i="20"/>
  <c r="AP1636" i="20"/>
  <c r="AQ1637" i="20"/>
  <c r="AR1636" i="20"/>
  <c r="AP1637" i="20"/>
  <c r="AR1637" i="20"/>
  <c r="AQ1638" i="20"/>
  <c r="AQ1639" i="20"/>
  <c r="AR1638" i="20"/>
  <c r="AP1638" i="20"/>
  <c r="AP1639" i="20"/>
  <c r="AQ1640" i="20"/>
  <c r="AR1639" i="20"/>
  <c r="AP1640" i="20"/>
  <c r="AR1640" i="20"/>
  <c r="AQ1641" i="20"/>
  <c r="AQ1642" i="20"/>
  <c r="AP1641" i="20"/>
  <c r="AR1641" i="20"/>
  <c r="AP1642" i="20"/>
  <c r="AR1642" i="20"/>
  <c r="AQ1643" i="20"/>
  <c r="AR1643" i="20"/>
  <c r="AQ1644" i="20"/>
  <c r="AP1643" i="20"/>
  <c r="AP1644" i="20"/>
  <c r="AQ1645" i="20"/>
  <c r="AR1644" i="20"/>
  <c r="AP1645" i="20"/>
  <c r="AR1645" i="20"/>
  <c r="AQ1646" i="20"/>
  <c r="AR1646" i="20"/>
  <c r="AQ1647" i="20"/>
  <c r="AP1646" i="20"/>
  <c r="AP1647" i="20"/>
  <c r="AQ1648" i="20"/>
  <c r="AR1647" i="20"/>
  <c r="AP1648" i="20"/>
  <c r="AR1648" i="20"/>
  <c r="AQ1649" i="20"/>
  <c r="AQ1650" i="20"/>
  <c r="AP1649" i="20"/>
  <c r="AR1649" i="20"/>
  <c r="AP1650" i="20"/>
  <c r="AR1650" i="20"/>
  <c r="AQ1651" i="20"/>
  <c r="AR1651" i="20"/>
  <c r="AQ1652" i="20"/>
  <c r="AP1651" i="20"/>
  <c r="AP1652" i="20"/>
  <c r="AQ1653" i="20"/>
  <c r="AR1652" i="20"/>
  <c r="AP1653" i="20"/>
  <c r="AR1653" i="20"/>
  <c r="AQ1654" i="20"/>
  <c r="AR1654" i="20"/>
  <c r="AQ1655" i="20"/>
  <c r="AP1654" i="20"/>
  <c r="AP1655" i="20"/>
  <c r="AQ1656" i="20"/>
  <c r="AR1655" i="20"/>
  <c r="AR1656" i="20"/>
  <c r="AP1656" i="20"/>
  <c r="AQ1657" i="20"/>
  <c r="AQ1658" i="20"/>
  <c r="AP1657" i="20"/>
  <c r="AR1657" i="20"/>
  <c r="AQ1659" i="20"/>
  <c r="AP1658" i="20"/>
  <c r="AR1658" i="20"/>
  <c r="AR1659" i="20"/>
  <c r="AQ1660" i="20"/>
  <c r="AP1659" i="20"/>
  <c r="AP1660" i="20"/>
  <c r="AQ1661" i="20"/>
  <c r="AR1660" i="20"/>
  <c r="AR1661" i="20"/>
  <c r="AP1661" i="20"/>
  <c r="AQ1662" i="20"/>
  <c r="AR1662" i="20"/>
  <c r="AQ1663" i="20"/>
  <c r="AP1662" i="20"/>
  <c r="AQ1664" i="20"/>
  <c r="AP1663" i="20"/>
  <c r="AR1663" i="20"/>
  <c r="AR1664" i="20"/>
  <c r="AP1664" i="20"/>
  <c r="AQ1665" i="20"/>
  <c r="AQ1666" i="20"/>
  <c r="AP1665" i="20"/>
  <c r="AR1665" i="20"/>
  <c r="AQ1667" i="20"/>
  <c r="AR1666" i="20"/>
  <c r="AP1666" i="20"/>
  <c r="AR1667" i="20"/>
  <c r="AQ1668" i="20"/>
  <c r="AP1667" i="20"/>
  <c r="AQ1669" i="20"/>
  <c r="AP1668" i="20"/>
  <c r="AR1668" i="20"/>
  <c r="AR1669" i="20"/>
  <c r="AP1669" i="20"/>
  <c r="AQ1670" i="20"/>
  <c r="AR1670" i="20"/>
  <c r="AQ1671" i="20"/>
  <c r="AP1670" i="20"/>
  <c r="AQ1672" i="20"/>
  <c r="AP1671" i="20"/>
  <c r="AR1671" i="20"/>
  <c r="AR1672" i="20"/>
  <c r="AP1672" i="20"/>
  <c r="AQ1673" i="20"/>
  <c r="AQ1674" i="20"/>
  <c r="AP1673" i="20"/>
  <c r="AR1673" i="20"/>
  <c r="AR1674" i="20"/>
  <c r="AQ1675" i="20"/>
  <c r="AP1674" i="20"/>
  <c r="AR1675" i="20"/>
  <c r="AQ1676" i="20"/>
  <c r="AP1675" i="20"/>
  <c r="AQ1677" i="20"/>
  <c r="AP1676" i="20"/>
  <c r="AR1676" i="20"/>
  <c r="AR1677" i="20"/>
  <c r="AP1677" i="20"/>
  <c r="AQ1678" i="20"/>
  <c r="AQ1679" i="20"/>
  <c r="AR1678" i="20"/>
  <c r="AP1678" i="20"/>
  <c r="AQ1680" i="20"/>
  <c r="AP1679" i="20"/>
  <c r="AR1679" i="20"/>
  <c r="AR1680" i="20"/>
  <c r="AP1680" i="20"/>
  <c r="AQ1681" i="20"/>
  <c r="AQ1682" i="20"/>
  <c r="AP1681" i="20"/>
  <c r="AR1681" i="20"/>
  <c r="AR1682" i="20"/>
  <c r="AP1682" i="20"/>
  <c r="AQ1683" i="20"/>
  <c r="AR1683" i="20"/>
  <c r="AQ1684" i="20"/>
  <c r="AP1683" i="20"/>
  <c r="AQ1685" i="20"/>
  <c r="AP1684" i="20"/>
  <c r="AR1684" i="20"/>
  <c r="AR1685" i="20"/>
  <c r="AQ1686" i="20"/>
  <c r="AP1685" i="20"/>
  <c r="AP1686" i="20"/>
  <c r="AQ1687" i="20"/>
  <c r="AR1686" i="20"/>
  <c r="AP1687" i="20"/>
  <c r="AR1687" i="20"/>
  <c r="AQ1688" i="20"/>
  <c r="AQ1689" i="20"/>
  <c r="AR1688" i="20"/>
  <c r="AP1688" i="20"/>
  <c r="AP1689" i="20"/>
  <c r="AR1689" i="20"/>
  <c r="AQ1690" i="20"/>
  <c r="AP1690" i="20"/>
  <c r="AR1690" i="20"/>
  <c r="AQ1691" i="20"/>
  <c r="AP1691" i="20"/>
  <c r="AR1691" i="20"/>
  <c r="AQ1692" i="20"/>
  <c r="AR1692" i="20"/>
  <c r="AQ1693" i="20"/>
  <c r="AP1692" i="20"/>
  <c r="AQ1694" i="20"/>
  <c r="AR1693" i="20"/>
  <c r="AP1693" i="20"/>
  <c r="AQ1695" i="20"/>
  <c r="AP1694" i="20"/>
  <c r="AR1694" i="20"/>
  <c r="AP1695" i="20"/>
  <c r="AQ1696" i="20"/>
  <c r="AR1695" i="20"/>
  <c r="AR1696" i="20"/>
  <c r="AQ1697" i="20"/>
  <c r="AP1696" i="20"/>
  <c r="AP1697" i="20"/>
  <c r="AQ1698" i="20"/>
  <c r="AR1697" i="20"/>
  <c r="AP1698" i="20"/>
  <c r="AR1698" i="20"/>
  <c r="AQ1699" i="20"/>
  <c r="AQ1700" i="20"/>
  <c r="AP1699" i="20"/>
  <c r="AR1699" i="20"/>
  <c r="AP1700" i="20"/>
  <c r="AR1700" i="20"/>
  <c r="AQ1701" i="20"/>
  <c r="AQ1702" i="20"/>
  <c r="AP1701" i="20"/>
  <c r="AR1701" i="20"/>
  <c r="AP1702" i="20"/>
  <c r="AQ1703" i="20"/>
  <c r="AR1702" i="20"/>
  <c r="AR1703" i="20"/>
  <c r="AQ1704" i="20"/>
  <c r="AP1703" i="20"/>
  <c r="AR1704" i="20"/>
  <c r="AQ1705" i="20"/>
  <c r="AP1704" i="20"/>
  <c r="AQ1706" i="20"/>
  <c r="AR1705" i="20"/>
  <c r="AP1705" i="20"/>
  <c r="AP1706" i="20"/>
  <c r="AR1706" i="20"/>
  <c r="AQ1707" i="20"/>
  <c r="AP1707" i="20"/>
  <c r="AR1707" i="20"/>
  <c r="AQ1708" i="20"/>
  <c r="AQ1709" i="20"/>
  <c r="AP1708" i="20"/>
  <c r="AR1708" i="20"/>
  <c r="AP1709" i="20"/>
  <c r="AR1709" i="20"/>
  <c r="AQ1710" i="20"/>
  <c r="AQ1711" i="20"/>
  <c r="AP1710" i="20"/>
  <c r="AR1710" i="20"/>
  <c r="AR1711" i="20"/>
  <c r="AP1711" i="20"/>
  <c r="AQ1712" i="20"/>
  <c r="AQ1713" i="20"/>
  <c r="AR1712" i="20"/>
  <c r="AP1712" i="20"/>
  <c r="AP1713" i="20"/>
  <c r="AR1713" i="20"/>
  <c r="AQ1714" i="20"/>
  <c r="AR1714" i="20"/>
  <c r="AP1714" i="20"/>
  <c r="AQ1715" i="20"/>
  <c r="AP1715" i="20"/>
  <c r="AR1715" i="20"/>
  <c r="AQ1716" i="20"/>
  <c r="AQ1717" i="20"/>
  <c r="AR1716" i="20"/>
  <c r="AP1716" i="20"/>
  <c r="AQ1718" i="20"/>
  <c r="AP1717" i="20"/>
  <c r="AR1717" i="20"/>
  <c r="AP1718" i="20"/>
  <c r="AQ1719" i="20"/>
  <c r="AR1718" i="20"/>
  <c r="AQ1720" i="20"/>
  <c r="AP1719" i="20"/>
  <c r="AR1719" i="20"/>
  <c r="AR1720" i="20"/>
  <c r="AQ1721" i="20"/>
  <c r="AP1720" i="20"/>
  <c r="AQ1722" i="20"/>
  <c r="AP1721" i="20"/>
  <c r="AR1721" i="20"/>
  <c r="AP1722" i="20"/>
  <c r="AR1722" i="20"/>
  <c r="AQ1723" i="20"/>
  <c r="AQ1724" i="20"/>
  <c r="AP1723" i="20"/>
  <c r="AR1723" i="20"/>
  <c r="AP1724" i="20"/>
  <c r="AR1724" i="20"/>
  <c r="AQ1725" i="20"/>
  <c r="AQ1726" i="20"/>
  <c r="AR1725" i="20"/>
  <c r="AP1725" i="20"/>
  <c r="AQ1727" i="20"/>
  <c r="AP1726" i="20"/>
  <c r="AR1726" i="20"/>
  <c r="AR1727" i="20"/>
  <c r="AQ1728" i="20"/>
  <c r="AP1727" i="20"/>
  <c r="AQ1729" i="20"/>
  <c r="AR1728" i="20"/>
  <c r="AP1728" i="20"/>
  <c r="AR1729" i="20"/>
  <c r="AP1729" i="20"/>
  <c r="AQ1730" i="20"/>
  <c r="AP1730" i="20"/>
  <c r="AR1730" i="20"/>
  <c r="AQ1731" i="20"/>
  <c r="AP1731" i="20"/>
  <c r="AR1731" i="20"/>
  <c r="AQ1732" i="20"/>
  <c r="AQ1733" i="20"/>
  <c r="AP1732" i="20"/>
  <c r="AR1732" i="20"/>
  <c r="AP1733" i="20"/>
  <c r="AR1733" i="20"/>
  <c r="AQ1734" i="20"/>
  <c r="AQ1735" i="20"/>
  <c r="AP1734" i="20"/>
  <c r="AR1734" i="20"/>
  <c r="AR1735" i="20"/>
  <c r="AP1735" i="20"/>
  <c r="AQ1736" i="20"/>
  <c r="AQ1737" i="20"/>
  <c r="AR1736" i="20"/>
  <c r="AP1736" i="20"/>
  <c r="AQ1738" i="20"/>
  <c r="AP1737" i="20"/>
  <c r="AR1737" i="20"/>
  <c r="AR1738" i="20"/>
  <c r="AP1738" i="20"/>
  <c r="AQ1739" i="20"/>
  <c r="AP1739" i="20"/>
  <c r="AQ1740" i="20"/>
  <c r="AR1739" i="20"/>
  <c r="AR1740" i="20"/>
  <c r="AP1740" i="20"/>
  <c r="AQ1741" i="20"/>
  <c r="AP1741" i="20"/>
  <c r="AQ1742" i="20"/>
  <c r="AR1741" i="20"/>
  <c r="AP1742" i="20"/>
  <c r="AQ1743" i="20"/>
  <c r="AR1742" i="20"/>
  <c r="AQ1744" i="20"/>
  <c r="AP1743" i="20"/>
  <c r="AR1743" i="20"/>
  <c r="AR1744" i="20"/>
  <c r="AQ1745" i="20"/>
  <c r="AP1744" i="20"/>
  <c r="AQ1746" i="20"/>
  <c r="AR1745" i="20"/>
  <c r="AP1745" i="20"/>
  <c r="AR1746" i="20"/>
  <c r="AP1746" i="20"/>
  <c r="AQ1747" i="20"/>
  <c r="AR1747" i="20"/>
  <c r="AQ1748" i="20"/>
  <c r="AP1747" i="20"/>
  <c r="AP1748" i="20"/>
  <c r="AQ1749" i="20"/>
  <c r="AR1748" i="20"/>
  <c r="AR1749" i="20"/>
  <c r="AQ1750" i="20"/>
  <c r="AP1749" i="20"/>
  <c r="AP1750" i="20"/>
  <c r="AQ1751" i="20"/>
  <c r="AR1750" i="20"/>
  <c r="AP1751" i="20"/>
  <c r="AR1751" i="20"/>
  <c r="AQ1752" i="20"/>
  <c r="AQ1753" i="20"/>
  <c r="AR1752" i="20"/>
  <c r="AP1752" i="20"/>
  <c r="AP1753" i="20"/>
  <c r="AR1753" i="20"/>
  <c r="AQ1754" i="20"/>
  <c r="AP1754" i="20"/>
  <c r="AR1754" i="20"/>
  <c r="AQ1755" i="20"/>
  <c r="AR1755" i="20"/>
  <c r="AP1755" i="20"/>
  <c r="AQ1756" i="20"/>
  <c r="AR1756" i="20"/>
  <c r="AQ1757" i="20"/>
  <c r="AP1756" i="20"/>
  <c r="AQ1758" i="20"/>
  <c r="AP1757" i="20"/>
  <c r="AR1757" i="20"/>
  <c r="AQ1759" i="20"/>
  <c r="AP1758" i="20"/>
  <c r="AR1758" i="20"/>
  <c r="AP1759" i="20"/>
  <c r="AQ1760" i="20"/>
  <c r="AR1759" i="20"/>
  <c r="AR1760" i="20"/>
  <c r="AQ1761" i="20"/>
  <c r="AP1760" i="20"/>
  <c r="AP1761" i="20"/>
  <c r="AQ1762" i="20"/>
  <c r="AR1761" i="20"/>
  <c r="AP1762" i="20"/>
  <c r="AR1762" i="20"/>
  <c r="AQ1763" i="20"/>
  <c r="AQ1764" i="20"/>
  <c r="AP1763" i="20"/>
  <c r="AR1763" i="20"/>
  <c r="AP1764" i="20"/>
  <c r="AR1764" i="20"/>
  <c r="AQ1765" i="20"/>
  <c r="AQ1766" i="20"/>
  <c r="AP1765" i="20"/>
  <c r="AR1765" i="20"/>
  <c r="AP1766" i="20"/>
  <c r="AQ1767" i="20"/>
  <c r="AR1766" i="20"/>
  <c r="AR1767" i="20"/>
  <c r="AQ1768" i="20"/>
  <c r="AP1767" i="20"/>
  <c r="AR1768" i="20"/>
  <c r="AQ1769" i="20"/>
  <c r="AP1768" i="20"/>
  <c r="AQ1770" i="20"/>
  <c r="AR1769" i="20"/>
  <c r="AP1769" i="20"/>
  <c r="AP1770" i="20"/>
  <c r="AR1770" i="20"/>
  <c r="AQ1771" i="20"/>
  <c r="AP1771" i="20"/>
  <c r="AR1771" i="20"/>
  <c r="AQ1772" i="20"/>
  <c r="AQ1773" i="20"/>
  <c r="AP1772" i="20"/>
  <c r="AR1772" i="20"/>
  <c r="AP1773" i="20"/>
  <c r="AR1773" i="20"/>
  <c r="AQ1774" i="20"/>
  <c r="AQ1775" i="20"/>
  <c r="AP1774" i="20"/>
  <c r="AR1774" i="20"/>
  <c r="AR1775" i="20"/>
  <c r="AP1775" i="20"/>
  <c r="AQ1776" i="20"/>
  <c r="AQ1777" i="20"/>
  <c r="AR1776" i="20"/>
  <c r="AP1776" i="20"/>
  <c r="AP1777" i="20"/>
  <c r="AR1777" i="20"/>
  <c r="AQ1778" i="20"/>
  <c r="AR1778" i="20"/>
  <c r="AP1778" i="20"/>
  <c r="AQ1779" i="20"/>
  <c r="AP1779" i="20"/>
  <c r="AR1779" i="20"/>
  <c r="AQ1780" i="20"/>
  <c r="AQ1781" i="20"/>
  <c r="AR1780" i="20"/>
  <c r="AP1780" i="20"/>
  <c r="AQ1782" i="20"/>
  <c r="AP1781" i="20"/>
  <c r="AR1781" i="20"/>
  <c r="AP1782" i="20"/>
  <c r="AQ1783" i="20"/>
  <c r="AR1782" i="20"/>
  <c r="AP1783" i="20"/>
  <c r="AQ1784" i="20"/>
  <c r="AR1783" i="20"/>
  <c r="AR1784" i="20"/>
  <c r="AQ1785" i="20"/>
  <c r="AP1784" i="20"/>
  <c r="AQ1786" i="20"/>
  <c r="AP1785" i="20"/>
  <c r="AR1785" i="20"/>
  <c r="AP1786" i="20"/>
  <c r="AR1786" i="20"/>
  <c r="AQ1787" i="20"/>
  <c r="AQ1788" i="20"/>
  <c r="AP1787" i="20"/>
  <c r="AR1787" i="20"/>
  <c r="AP1788" i="20"/>
  <c r="AR1788" i="20"/>
  <c r="AQ1789" i="20"/>
  <c r="AQ1790" i="20"/>
  <c r="AR1789" i="20"/>
  <c r="AP1789" i="20"/>
  <c r="AP1790" i="20"/>
  <c r="AQ1791" i="20"/>
  <c r="AR1790" i="20"/>
  <c r="AQ1792" i="20"/>
  <c r="AR1791" i="20"/>
  <c r="AP1791" i="20"/>
  <c r="AQ1793" i="20"/>
  <c r="AR1792" i="20"/>
  <c r="AP1792" i="20"/>
  <c r="AR1793" i="20"/>
  <c r="AP1793" i="20"/>
  <c r="AQ1794" i="20"/>
  <c r="AP1794" i="20"/>
  <c r="AR1794" i="20"/>
  <c r="AQ1795" i="20"/>
  <c r="AR1795" i="20"/>
  <c r="AP1795" i="20"/>
  <c r="AQ1796" i="20"/>
  <c r="AQ1797" i="20"/>
  <c r="AP1796" i="20"/>
  <c r="AR1796" i="20"/>
  <c r="AP1797" i="20"/>
  <c r="AR1797" i="20"/>
  <c r="AQ1798" i="20"/>
  <c r="AQ1799" i="20"/>
  <c r="AP1798" i="20"/>
  <c r="AR1798" i="20"/>
  <c r="AP1799" i="20"/>
  <c r="AR1799" i="20"/>
  <c r="AQ1800" i="20"/>
  <c r="AQ1801" i="20"/>
  <c r="AR1800" i="20"/>
  <c r="AP1800" i="20"/>
  <c r="AP1801" i="20"/>
  <c r="AQ1802" i="20"/>
  <c r="AR1801" i="20"/>
  <c r="AR1802" i="20"/>
  <c r="AP1802" i="20"/>
  <c r="AQ1803" i="20"/>
  <c r="AP1803" i="20"/>
  <c r="AQ1804" i="20"/>
  <c r="AR1803" i="20"/>
  <c r="AR1804" i="20"/>
  <c r="AP1804" i="20"/>
  <c r="AQ1805" i="20"/>
  <c r="AP1805" i="20"/>
  <c r="AQ1806" i="20"/>
  <c r="AR1805" i="20"/>
  <c r="AQ1807" i="20"/>
  <c r="AP1806" i="20"/>
  <c r="AR1806" i="20"/>
  <c r="AP1807" i="20"/>
  <c r="AQ1808" i="20"/>
  <c r="AR1807" i="20"/>
  <c r="AR1808" i="20"/>
  <c r="AQ1809" i="20"/>
  <c r="AP1808" i="20"/>
  <c r="AP1809" i="20"/>
  <c r="AQ1810" i="20"/>
  <c r="AR1809" i="20"/>
  <c r="AR1810" i="20"/>
  <c r="AP1810" i="20"/>
  <c r="AQ1811" i="20"/>
  <c r="AP1811" i="20"/>
  <c r="AR1811" i="20"/>
  <c r="AQ1812" i="20"/>
  <c r="AQ1813" i="20"/>
  <c r="AP1812" i="20"/>
  <c r="AR1812" i="20"/>
  <c r="AP1813" i="20"/>
  <c r="AR1813" i="20"/>
  <c r="AQ1814" i="20"/>
  <c r="AQ1815" i="20"/>
  <c r="AP1814" i="20"/>
  <c r="AR1814" i="20"/>
  <c r="AP1815" i="20"/>
  <c r="AR1815" i="20"/>
  <c r="AQ1816" i="20"/>
  <c r="AR1816" i="20"/>
  <c r="AQ1817" i="20"/>
  <c r="AP1816" i="20"/>
  <c r="AP1817" i="20"/>
  <c r="AQ1818" i="20"/>
  <c r="AR1817" i="20"/>
  <c r="AP1818" i="20"/>
  <c r="AR1818" i="20"/>
  <c r="AQ1819" i="20"/>
  <c r="AQ1820" i="20"/>
  <c r="AR1819" i="20"/>
  <c r="AP1819" i="20"/>
  <c r="AP1820" i="20"/>
  <c r="AQ1821" i="20"/>
  <c r="AR1820" i="20"/>
  <c r="AP1821" i="20"/>
  <c r="AR1821" i="20"/>
  <c r="AQ1822" i="20"/>
  <c r="AQ1823" i="20"/>
  <c r="AP1822" i="20"/>
  <c r="AR1822" i="20"/>
  <c r="AP1823" i="20"/>
  <c r="AR1823" i="20"/>
  <c r="AQ1824" i="20"/>
  <c r="AR1824" i="20"/>
  <c r="AQ1825" i="20"/>
  <c r="AP1824" i="20"/>
  <c r="AP1825" i="20"/>
  <c r="AQ1826" i="20"/>
  <c r="AR1825" i="20"/>
  <c r="AP1826" i="20"/>
  <c r="AR1826" i="20"/>
  <c r="AQ1827" i="20"/>
  <c r="AR1827" i="20"/>
  <c r="AQ1828" i="20"/>
  <c r="AP1827" i="20"/>
  <c r="AP1828" i="20"/>
  <c r="AQ1829" i="20"/>
  <c r="AR1828" i="20"/>
  <c r="AR1829" i="20"/>
  <c r="AP1829" i="20"/>
  <c r="AQ1830" i="20"/>
  <c r="AQ1831" i="20"/>
  <c r="AP1830" i="20"/>
  <c r="AR1830" i="20"/>
  <c r="AQ1832" i="20"/>
  <c r="AP1831" i="20"/>
  <c r="AR1831" i="20"/>
  <c r="AR1832" i="20"/>
  <c r="AQ1833" i="20"/>
  <c r="AP1832" i="20"/>
  <c r="AP1833" i="20"/>
  <c r="AQ1834" i="20"/>
  <c r="AR1833" i="20"/>
  <c r="AR1834" i="20"/>
  <c r="AP1834" i="20"/>
  <c r="AQ1835" i="20"/>
  <c r="AR1835" i="20"/>
  <c r="AQ1836" i="20"/>
  <c r="AP1835" i="20"/>
  <c r="AQ1837" i="20"/>
  <c r="AP1836" i="20"/>
  <c r="AR1836" i="20"/>
  <c r="AR1837" i="20"/>
  <c r="AP1837" i="20"/>
  <c r="AQ1838" i="20"/>
  <c r="AQ1839" i="20"/>
  <c r="AP1838" i="20"/>
  <c r="AR1838" i="20"/>
  <c r="AQ1840" i="20"/>
  <c r="AR1839" i="20"/>
  <c r="AP1839" i="20"/>
  <c r="AR1840" i="20"/>
  <c r="AQ1841" i="20"/>
  <c r="AP1840" i="20"/>
  <c r="AQ1842" i="20"/>
  <c r="AP1841" i="20"/>
  <c r="AR1841" i="20"/>
  <c r="AR1842" i="20"/>
  <c r="AP1842" i="20"/>
  <c r="AQ1843" i="20"/>
  <c r="AR1843" i="20"/>
  <c r="AQ1844" i="20"/>
  <c r="AP1843" i="20"/>
  <c r="AQ1845" i="20"/>
  <c r="AP1844" i="20"/>
  <c r="AR1844" i="20"/>
  <c r="AR1845" i="20"/>
  <c r="AP1845" i="20"/>
  <c r="AQ1846" i="20"/>
  <c r="AQ1847" i="20"/>
  <c r="AP1846" i="20"/>
  <c r="AR1846" i="20"/>
  <c r="AR1847" i="20"/>
  <c r="AQ1848" i="20"/>
  <c r="AP1847" i="20"/>
  <c r="AR1848" i="20"/>
  <c r="AQ1849" i="20"/>
  <c r="AP1848" i="20"/>
  <c r="AQ1850" i="20"/>
  <c r="AP1849" i="20"/>
  <c r="AR1849" i="20"/>
  <c r="AR1850" i="20"/>
  <c r="AP1850" i="20"/>
  <c r="AQ1851" i="20"/>
  <c r="AQ1852" i="20"/>
  <c r="AR1851" i="20"/>
  <c r="AP1851" i="20"/>
  <c r="AQ1853" i="20"/>
  <c r="AP1852" i="20"/>
  <c r="AR1852" i="20"/>
  <c r="AP1853" i="20"/>
  <c r="AR1853" i="20"/>
  <c r="AQ1854" i="20"/>
  <c r="AQ1855" i="20"/>
  <c r="AP1854" i="20"/>
  <c r="AR1854" i="20"/>
  <c r="AR1855" i="20"/>
  <c r="AQ1856" i="20"/>
  <c r="AP1855" i="20"/>
  <c r="AR1856" i="20"/>
  <c r="AQ1857" i="20"/>
  <c r="AP1856" i="20"/>
  <c r="AQ1858" i="20"/>
  <c r="AP1857" i="20"/>
  <c r="AR1857" i="20"/>
  <c r="AR1858" i="20"/>
  <c r="AP1858" i="20"/>
  <c r="AQ1859" i="20"/>
  <c r="AQ1860" i="20"/>
  <c r="AR1859" i="20"/>
  <c r="AP1859" i="20"/>
  <c r="AQ1861" i="20"/>
  <c r="AP1860" i="20"/>
  <c r="AR1860" i="20"/>
  <c r="AP1861" i="20"/>
  <c r="AR1861" i="20"/>
  <c r="AQ1862" i="20"/>
  <c r="AQ1863" i="20"/>
  <c r="AP1862" i="20"/>
  <c r="AR1862" i="20"/>
  <c r="AP1863" i="20"/>
  <c r="AR1863" i="20"/>
  <c r="AQ1864" i="20"/>
  <c r="AR1864" i="20"/>
  <c r="AQ1865" i="20"/>
  <c r="AP1864" i="20"/>
  <c r="AQ1866" i="20"/>
  <c r="AP1865" i="20"/>
  <c r="AR1865" i="20"/>
  <c r="AP1866" i="20"/>
  <c r="AR1866" i="20"/>
  <c r="AQ1867" i="20"/>
  <c r="AQ1868" i="20"/>
  <c r="AR1867" i="20"/>
  <c r="AP1867" i="20"/>
  <c r="AP1868" i="20"/>
  <c r="AQ1869" i="20"/>
  <c r="AR1868" i="20"/>
  <c r="AP1869" i="20"/>
  <c r="AR1869" i="20"/>
  <c r="AQ1870" i="20"/>
  <c r="AQ1871" i="20"/>
  <c r="AP1870" i="20"/>
  <c r="AR1870" i="20"/>
  <c r="AP1871" i="20"/>
  <c r="AR1871" i="20"/>
  <c r="AQ1872" i="20"/>
  <c r="AR1872" i="20"/>
  <c r="AQ1873" i="20"/>
  <c r="AP1872" i="20"/>
  <c r="AP1873" i="20"/>
  <c r="AQ1874" i="20"/>
  <c r="AR1873" i="20"/>
  <c r="AP1874" i="20"/>
  <c r="AR1874" i="20"/>
  <c r="AQ1875" i="20"/>
  <c r="AQ1876" i="20"/>
  <c r="AR1875" i="20"/>
  <c r="AP1875" i="20"/>
  <c r="AP1876" i="20"/>
  <c r="AQ1877" i="20"/>
  <c r="AR1876" i="20"/>
  <c r="AP1877" i="20"/>
  <c r="AR1877" i="20"/>
  <c r="AQ1878" i="20"/>
  <c r="AQ1879" i="20"/>
  <c r="AP1878" i="20"/>
  <c r="AR1878" i="20"/>
  <c r="AP1879" i="20"/>
  <c r="AR1879" i="20"/>
  <c r="AQ1880" i="20"/>
  <c r="AR1880" i="20"/>
  <c r="AQ1881" i="20"/>
  <c r="AP1880" i="20"/>
  <c r="AP1881" i="20"/>
  <c r="AQ1882" i="20"/>
  <c r="AR1881" i="20"/>
  <c r="AP1882" i="20"/>
  <c r="AR1882" i="20"/>
  <c r="AQ1883" i="20"/>
  <c r="AR1883" i="20"/>
  <c r="AQ1884" i="20"/>
  <c r="AP1883" i="20"/>
  <c r="AP1884" i="20"/>
  <c r="AQ1885" i="20"/>
  <c r="AR1884" i="20"/>
  <c r="AP1885" i="20"/>
  <c r="AR1885" i="20"/>
  <c r="AQ1886" i="20"/>
  <c r="AQ1887" i="20"/>
  <c r="AP1886" i="20"/>
  <c r="AR1886" i="20"/>
  <c r="AP1887" i="20"/>
  <c r="AR1887" i="20"/>
  <c r="AQ1888" i="20"/>
  <c r="AR1888" i="20"/>
  <c r="AQ1889" i="20"/>
  <c r="AP1888" i="20"/>
  <c r="AP1889" i="20"/>
  <c r="AQ1890" i="20"/>
  <c r="AR1889" i="20"/>
  <c r="AP1890" i="20"/>
  <c r="AR1890" i="20"/>
  <c r="AQ1891" i="20"/>
  <c r="AR1891" i="20"/>
  <c r="AQ1892" i="20"/>
  <c r="AP1891" i="20"/>
  <c r="AP1892" i="20"/>
  <c r="AR1892" i="20"/>
  <c r="AQ1893" i="20"/>
  <c r="AP1893" i="20"/>
  <c r="AR1893" i="20"/>
  <c r="AQ1894" i="20"/>
  <c r="AP1894" i="20"/>
  <c r="AQ1895" i="20"/>
  <c r="AR1894" i="20"/>
  <c r="AP1895" i="20"/>
  <c r="AR1895" i="20"/>
  <c r="AQ1896" i="20"/>
  <c r="AQ1897" i="20"/>
  <c r="AP1896" i="20"/>
  <c r="AR1896" i="20"/>
  <c r="AP1897" i="20"/>
  <c r="AR1897" i="20"/>
  <c r="AQ1898" i="20"/>
  <c r="AQ1899" i="20"/>
  <c r="AR1898" i="20"/>
  <c r="AP1898" i="20"/>
  <c r="AR1899" i="20"/>
  <c r="AP1899" i="20"/>
  <c r="AQ1900" i="20"/>
  <c r="AR1900" i="20"/>
  <c r="AP1900" i="20"/>
  <c r="AQ1901" i="20"/>
  <c r="AP1901" i="20"/>
  <c r="AR1901" i="20"/>
  <c r="AQ1902" i="20"/>
  <c r="AQ1903" i="20"/>
  <c r="AR1902" i="20"/>
  <c r="AP1902" i="20"/>
  <c r="AP1903" i="20"/>
  <c r="AQ1904" i="20"/>
  <c r="AR1903" i="20"/>
  <c r="AP1904" i="20"/>
  <c r="AQ1905" i="20"/>
  <c r="AR1904" i="20"/>
  <c r="AP1905" i="20"/>
  <c r="AQ1906" i="20"/>
  <c r="AR1905" i="20"/>
  <c r="AR1906" i="20"/>
  <c r="AQ1907" i="20"/>
  <c r="AP1906" i="20"/>
  <c r="AQ1908" i="20"/>
  <c r="AP1907" i="20"/>
  <c r="AR1907" i="20"/>
  <c r="AR1908" i="20"/>
  <c r="AP1908" i="20"/>
  <c r="AQ1909" i="20"/>
  <c r="AQ1910" i="20"/>
  <c r="AP1909" i="20"/>
  <c r="AR1909" i="20"/>
  <c r="AP1910" i="20"/>
  <c r="AR1910" i="20"/>
  <c r="AQ1911" i="20"/>
  <c r="AR1911" i="20"/>
  <c r="AQ1912" i="20"/>
  <c r="AP1911" i="20"/>
  <c r="AP1912" i="20"/>
  <c r="AQ1913" i="20"/>
  <c r="AR1912" i="20"/>
  <c r="AQ1914" i="20"/>
  <c r="AR1913" i="20"/>
  <c r="AP1913" i="20"/>
  <c r="AQ1915" i="20"/>
  <c r="AR1914" i="20"/>
  <c r="AP1914" i="20"/>
  <c r="AP1915" i="20"/>
  <c r="AR1915" i="20"/>
  <c r="AQ1916" i="20"/>
  <c r="AP1916" i="20"/>
  <c r="AR1916" i="20"/>
  <c r="AQ1917" i="20"/>
  <c r="AR1917" i="20"/>
  <c r="AP1917" i="20"/>
  <c r="AQ1918" i="20"/>
  <c r="AQ1919" i="20"/>
  <c r="AP1918" i="20"/>
  <c r="AR1918" i="20"/>
  <c r="AR1919" i="20"/>
  <c r="AQ1920" i="20"/>
  <c r="AP1919" i="20"/>
  <c r="AQ1921" i="20"/>
  <c r="AP1920" i="20"/>
  <c r="AR1920" i="20"/>
  <c r="AP1921" i="20"/>
  <c r="AR1921" i="20"/>
  <c r="AQ1922" i="20"/>
  <c r="AQ1923" i="20"/>
  <c r="AP1922" i="20"/>
  <c r="AR1922" i="20"/>
  <c r="AR1923" i="20"/>
  <c r="AP1923" i="20"/>
  <c r="AQ1924" i="20"/>
  <c r="AP1924" i="20"/>
  <c r="AQ1925" i="20"/>
  <c r="AR1924" i="20"/>
  <c r="AP1925" i="20"/>
  <c r="AQ1926" i="20"/>
  <c r="AR1925" i="20"/>
  <c r="AQ1927" i="20"/>
  <c r="AP1926" i="20"/>
  <c r="AR1926" i="20"/>
  <c r="AR1927" i="20"/>
  <c r="AQ1928" i="20"/>
  <c r="AP1927" i="20"/>
  <c r="AQ1929" i="20"/>
  <c r="AR1928" i="20"/>
  <c r="AP1928" i="20"/>
  <c r="AR1929" i="20"/>
  <c r="AP1929" i="20"/>
  <c r="AQ1930" i="20"/>
  <c r="AR1930" i="20"/>
  <c r="AP1930" i="20"/>
  <c r="AQ1931" i="20"/>
  <c r="AR1931" i="20"/>
  <c r="AQ1932" i="20"/>
  <c r="AP1931" i="20"/>
  <c r="AP1932" i="20"/>
  <c r="AR1932" i="20"/>
  <c r="AQ1933" i="20"/>
  <c r="AQ1934" i="20"/>
  <c r="AP1933" i="20"/>
  <c r="AR1933" i="20"/>
  <c r="AP1934" i="20"/>
  <c r="AR1934" i="20"/>
  <c r="AQ1935" i="20"/>
  <c r="AQ1936" i="20"/>
  <c r="AR1935" i="20"/>
  <c r="AP1935" i="20"/>
  <c r="AR1936" i="20"/>
  <c r="AP1936" i="20"/>
  <c r="AQ1937" i="20"/>
  <c r="AP1937" i="20"/>
  <c r="AR1937" i="20"/>
  <c r="AQ1938" i="20"/>
  <c r="AP1938" i="20"/>
  <c r="AR1938" i="20"/>
  <c r="AQ1939" i="20"/>
  <c r="AQ1940" i="20"/>
  <c r="AR1939" i="20"/>
  <c r="AP1939" i="20"/>
  <c r="AR1940" i="20"/>
  <c r="AP1940" i="20"/>
  <c r="AQ1941" i="20"/>
  <c r="AQ1942" i="20"/>
  <c r="AP1941" i="20"/>
  <c r="AR1941" i="20"/>
  <c r="AP1942" i="20"/>
  <c r="AR1942" i="20"/>
  <c r="AQ1943" i="20"/>
  <c r="AQ1944" i="20"/>
  <c r="AR1943" i="20"/>
  <c r="AP1943" i="20"/>
  <c r="AP1944" i="20"/>
  <c r="AQ1945" i="20"/>
  <c r="AR1944" i="20"/>
  <c r="AP1945" i="20"/>
  <c r="AR1945" i="20"/>
  <c r="AQ1946" i="20"/>
  <c r="AP1946" i="20"/>
  <c r="AQ1947" i="20"/>
  <c r="AR1946" i="20"/>
  <c r="AP1947" i="20"/>
  <c r="AR1947" i="20"/>
  <c r="AQ1948" i="20"/>
  <c r="AP1948" i="20"/>
  <c r="AR1948" i="20"/>
  <c r="AQ1949" i="20"/>
  <c r="AP1949" i="20"/>
  <c r="AQ1950" i="20"/>
  <c r="AR1949" i="20"/>
  <c r="AR1950" i="20"/>
  <c r="AQ1951" i="20"/>
  <c r="AP1950" i="20"/>
  <c r="AQ1952" i="20"/>
  <c r="AR1951" i="20"/>
  <c r="AP1951" i="20"/>
  <c r="AQ1953" i="20"/>
  <c r="AR1952" i="20"/>
  <c r="AP1952" i="20"/>
  <c r="AP1953" i="20"/>
  <c r="AR1953" i="20"/>
  <c r="AQ1954" i="20"/>
  <c r="AR1954" i="20"/>
  <c r="AQ1955" i="20"/>
  <c r="AP1954" i="20"/>
  <c r="AP1955" i="20"/>
  <c r="AQ1956" i="20"/>
  <c r="AR1955" i="20"/>
  <c r="AR1956" i="20"/>
  <c r="AP1956" i="20"/>
  <c r="AQ1957" i="20"/>
  <c r="AP1957" i="20"/>
  <c r="AQ1958" i="20"/>
  <c r="AR1957" i="20"/>
  <c r="AR1958" i="20"/>
  <c r="AP1958" i="20"/>
  <c r="AQ1959" i="20"/>
  <c r="AR1959" i="20"/>
  <c r="AQ1960" i="20"/>
  <c r="AP1959" i="20"/>
  <c r="AR1960" i="20"/>
  <c r="AQ1961" i="20"/>
  <c r="AP1960" i="20"/>
  <c r="AR1961" i="20"/>
  <c r="AP1961" i="20"/>
  <c r="AQ1962" i="20"/>
  <c r="AQ1963" i="20"/>
  <c r="AP1962" i="20"/>
  <c r="AR1962" i="20"/>
  <c r="AR1963" i="20"/>
  <c r="AP1963" i="20"/>
  <c r="AQ1964" i="20"/>
  <c r="AQ1965" i="20"/>
  <c r="AP1964" i="20"/>
  <c r="AR1964" i="20"/>
  <c r="AP1965" i="20"/>
  <c r="AQ1966" i="20"/>
  <c r="AR1965" i="20"/>
  <c r="AQ1967" i="20"/>
  <c r="AP1966" i="20"/>
  <c r="AR1966" i="20"/>
  <c r="AR1967" i="20"/>
  <c r="AQ1968" i="20"/>
  <c r="AP1967" i="20"/>
  <c r="AQ1969" i="20"/>
  <c r="AP1968" i="20"/>
  <c r="AR1968" i="20"/>
  <c r="AP1969" i="20"/>
  <c r="AR1969" i="20"/>
  <c r="AQ1970" i="20"/>
  <c r="AQ1971" i="20"/>
  <c r="AR1970" i="20"/>
  <c r="AP1970" i="20"/>
  <c r="AP1971" i="20"/>
  <c r="AR1971" i="20"/>
  <c r="AQ1972" i="20"/>
  <c r="AQ1973" i="20"/>
  <c r="AR1972" i="20"/>
  <c r="AP1972" i="20"/>
  <c r="AQ1974" i="20"/>
  <c r="AP1973" i="20"/>
  <c r="AR1973" i="20"/>
  <c r="AP1974" i="20"/>
  <c r="AQ1975" i="20"/>
  <c r="AR1974" i="20"/>
  <c r="AR1975" i="20"/>
  <c r="AQ1976" i="20"/>
  <c r="AP1975" i="20"/>
  <c r="AQ1977" i="20"/>
  <c r="AP1976" i="20"/>
  <c r="AR1976" i="20"/>
  <c r="AP1977" i="20"/>
  <c r="AR1977" i="20"/>
  <c r="AQ1978" i="20"/>
  <c r="AP1978" i="20"/>
  <c r="AR1978" i="20"/>
  <c r="AQ1979" i="20"/>
  <c r="AQ1980" i="20"/>
  <c r="AR1979" i="20"/>
  <c r="AP1979" i="20"/>
  <c r="AR1980" i="20"/>
  <c r="AP1980" i="20"/>
  <c r="AQ1981" i="20"/>
  <c r="AQ1982" i="20"/>
  <c r="AP1981" i="20"/>
  <c r="AR1981" i="20"/>
  <c r="AP1982" i="20"/>
  <c r="AR1982" i="20"/>
  <c r="AQ1983" i="20"/>
  <c r="AQ1984" i="20"/>
  <c r="AR1983" i="20"/>
  <c r="AP1983" i="20"/>
  <c r="AP1984" i="20"/>
  <c r="AR1984" i="20"/>
  <c r="AQ1985" i="20"/>
  <c r="AP1985" i="20"/>
  <c r="AR1985" i="20"/>
  <c r="AQ1986" i="20"/>
  <c r="AR1986" i="20"/>
  <c r="AQ1987" i="20"/>
  <c r="AP1986" i="20"/>
  <c r="AQ1988" i="20"/>
  <c r="AP1987" i="20"/>
  <c r="AR1987" i="20"/>
  <c r="AQ1989" i="20"/>
  <c r="AP1988" i="20"/>
  <c r="AR1988" i="20"/>
  <c r="AP1989" i="20"/>
  <c r="AQ1990" i="20"/>
  <c r="AR1989" i="20"/>
  <c r="AQ1991" i="20"/>
  <c r="AP1990" i="20"/>
  <c r="AR1990" i="20"/>
  <c r="AR1991" i="20"/>
  <c r="AQ1992" i="20"/>
  <c r="AP1991" i="20"/>
  <c r="AQ1993" i="20"/>
  <c r="AR1992" i="20"/>
  <c r="AP1992" i="20"/>
  <c r="AP1993" i="20"/>
  <c r="AR1993" i="20"/>
  <c r="AQ1994" i="20"/>
  <c r="AP1994" i="20"/>
  <c r="AR1994" i="20"/>
  <c r="AQ1995" i="20"/>
  <c r="AR1995" i="20"/>
  <c r="AQ1996" i="20"/>
  <c r="AP1995" i="20"/>
  <c r="AP1996" i="20"/>
  <c r="AR1996" i="20"/>
  <c r="AQ1997" i="20"/>
  <c r="AQ1998" i="20"/>
  <c r="AP1997" i="20"/>
  <c r="AR1997" i="20"/>
  <c r="AQ1999" i="20"/>
  <c r="AP1998" i="20"/>
  <c r="AR1998" i="20"/>
  <c r="AQ2000" i="20"/>
  <c r="AR1999" i="20"/>
  <c r="AP1999" i="20"/>
  <c r="AR2000" i="20"/>
  <c r="AP2000" i="20"/>
  <c r="AQ2001" i="20"/>
  <c r="AP2001" i="20"/>
  <c r="AR2001" i="20"/>
  <c r="AQ2002" i="20"/>
  <c r="AQ2003" i="20"/>
  <c r="AP2002" i="20"/>
  <c r="AR2002" i="20"/>
  <c r="AR2003" i="20"/>
  <c r="AQ2004" i="20"/>
  <c r="AP2003" i="20"/>
  <c r="AP2004" i="20"/>
  <c r="AQ2005" i="20"/>
  <c r="AR2004" i="20"/>
  <c r="AP2005" i="20"/>
  <c r="AQ2006" i="20"/>
  <c r="AR2005" i="20"/>
  <c r="AR2006" i="20"/>
  <c r="AP2006" i="20"/>
  <c r="AQ2007" i="20"/>
  <c r="AQ2008" i="20"/>
  <c r="AR2007" i="20"/>
  <c r="AP2007" i="20"/>
  <c r="AQ2009" i="20"/>
  <c r="AP2008" i="20"/>
  <c r="AR2008" i="20"/>
  <c r="AP2009" i="20"/>
  <c r="AR2009" i="20"/>
  <c r="AQ2010" i="20"/>
  <c r="AQ2011" i="20"/>
  <c r="AP2010" i="20"/>
  <c r="AR2010" i="20"/>
  <c r="AP2011" i="20"/>
  <c r="AR2011" i="20"/>
  <c r="AQ2012" i="20"/>
  <c r="AQ2013" i="20"/>
  <c r="AP2012" i="20"/>
  <c r="AR2012" i="20"/>
  <c r="AP2013" i="20"/>
  <c r="AQ2014" i="20"/>
  <c r="AR2013" i="20"/>
  <c r="AQ2015" i="20"/>
  <c r="AR2014" i="20"/>
  <c r="AP2014" i="20"/>
  <c r="AQ2016" i="20"/>
  <c r="AR2015" i="20"/>
  <c r="AP2015" i="20"/>
  <c r="AP2016" i="20"/>
  <c r="AR2016" i="20"/>
  <c r="AQ2017" i="20"/>
  <c r="AR2017" i="20"/>
  <c r="AP2017" i="20"/>
  <c r="AQ2018" i="20"/>
  <c r="AP2018" i="20"/>
  <c r="AR2018" i="20"/>
  <c r="AQ2019" i="20"/>
  <c r="AQ2020" i="20"/>
  <c r="AP2019" i="20"/>
  <c r="AR2019" i="20"/>
  <c r="AR2020" i="20"/>
  <c r="AP2020" i="20"/>
  <c r="AQ2021" i="20"/>
  <c r="AQ2022" i="20"/>
  <c r="AP2021" i="20"/>
  <c r="AR2021" i="20"/>
  <c r="AR2022" i="20"/>
  <c r="AP2022" i="20"/>
  <c r="AQ2023" i="20"/>
  <c r="AR2023" i="20"/>
  <c r="AQ2024" i="20"/>
  <c r="AP2023" i="20"/>
  <c r="AP2024" i="20"/>
  <c r="AQ2025" i="20"/>
  <c r="AR2024" i="20"/>
  <c r="AR2025" i="20"/>
  <c r="AP2025" i="20"/>
  <c r="AQ2026" i="20"/>
  <c r="AP2026" i="20"/>
  <c r="AQ2027" i="20"/>
  <c r="AR2026" i="20"/>
  <c r="AP2027" i="20"/>
  <c r="AR2027" i="20"/>
  <c r="AQ2028" i="20"/>
  <c r="AQ2029" i="20"/>
  <c r="AP2028" i="20"/>
  <c r="AR2028" i="20"/>
  <c r="AP2029" i="20"/>
  <c r="AQ2030" i="20"/>
  <c r="AR2029" i="20"/>
  <c r="AQ2031" i="20"/>
  <c r="AP2030" i="20"/>
  <c r="AR2030" i="20"/>
  <c r="AR2031" i="20"/>
  <c r="AQ2032" i="20"/>
  <c r="AP2031" i="20"/>
  <c r="AR2032" i="20"/>
  <c r="AQ2033" i="20"/>
  <c r="AP2032" i="20"/>
  <c r="AP2033" i="20"/>
  <c r="AR2033" i="20"/>
  <c r="AQ2034" i="20"/>
  <c r="AQ2035" i="20"/>
  <c r="AR2034" i="20"/>
  <c r="AP2034" i="20"/>
  <c r="AP2035" i="20"/>
  <c r="AQ2036" i="20"/>
  <c r="AR2035" i="20"/>
  <c r="AR2036" i="20"/>
  <c r="AQ2037" i="20"/>
  <c r="AP2036" i="20"/>
  <c r="AQ2038" i="20"/>
  <c r="AP2037" i="20"/>
  <c r="AR2037" i="20"/>
  <c r="AP2038" i="20"/>
  <c r="AR2038" i="20"/>
  <c r="AQ2039" i="20"/>
  <c r="AQ2040" i="20"/>
  <c r="AR2039" i="20"/>
  <c r="AP2039" i="20"/>
  <c r="AR2040" i="20"/>
  <c r="AP2040" i="20"/>
  <c r="AQ2041" i="20"/>
  <c r="AP2041" i="20"/>
  <c r="AR2041" i="20"/>
  <c r="AQ2042" i="20"/>
  <c r="AP2042" i="20"/>
  <c r="AR2042" i="20"/>
  <c r="AQ2043" i="20"/>
  <c r="AQ2044" i="20"/>
  <c r="AR2043" i="20"/>
  <c r="AP2043" i="20"/>
  <c r="AP2044" i="20"/>
  <c r="AR2044" i="20"/>
  <c r="AQ2045" i="20"/>
  <c r="AQ2046" i="20"/>
  <c r="AP2045" i="20"/>
  <c r="AR2045" i="20"/>
  <c r="AQ2047" i="20"/>
  <c r="AP2046" i="20"/>
  <c r="AR2046" i="20"/>
  <c r="AR2047" i="20"/>
  <c r="AQ2048" i="20"/>
  <c r="AP2047" i="20"/>
  <c r="AQ2049" i="20"/>
  <c r="AP2048" i="20"/>
  <c r="AR2048" i="20"/>
  <c r="AR2049" i="20"/>
  <c r="AP2049" i="20"/>
  <c r="AQ2050" i="20"/>
  <c r="AQ2051" i="20"/>
  <c r="AP2050" i="20"/>
  <c r="AR2050" i="20"/>
  <c r="AP2051" i="20"/>
  <c r="AR2051" i="20"/>
  <c r="AQ2052" i="20"/>
  <c r="AQ2053" i="20"/>
  <c r="AP2052" i="20"/>
  <c r="AR2052" i="20"/>
  <c r="AP2053" i="20"/>
  <c r="AQ2054" i="20"/>
  <c r="AR2053" i="20"/>
  <c r="AQ2055" i="20"/>
  <c r="AR2054" i="20"/>
  <c r="AP2054" i="20"/>
  <c r="AR2055" i="20"/>
  <c r="AQ2056" i="20"/>
  <c r="AP2055" i="20"/>
  <c r="AR2056" i="20"/>
  <c r="AQ2057" i="20"/>
  <c r="AP2056" i="20"/>
  <c r="AP2057" i="20"/>
  <c r="AR2057" i="20"/>
  <c r="AQ2058" i="20"/>
  <c r="AR2058" i="20"/>
  <c r="AP2058" i="20"/>
  <c r="AQ2059" i="20"/>
  <c r="AP2059" i="20"/>
  <c r="AQ2060" i="20"/>
  <c r="AR2059" i="20"/>
  <c r="AP2060" i="20"/>
  <c r="AR2060" i="20"/>
  <c r="AQ2061" i="20"/>
  <c r="AQ2062" i="20"/>
  <c r="AP2061" i="20"/>
  <c r="AR2061" i="20"/>
  <c r="AP2062" i="20"/>
  <c r="AR2062" i="20"/>
  <c r="AQ2063" i="20"/>
  <c r="AQ2064" i="20"/>
  <c r="AR2063" i="20"/>
  <c r="AP2063" i="20"/>
  <c r="AP2064" i="20"/>
  <c r="AR2064" i="20"/>
  <c r="AQ2065" i="20"/>
  <c r="AR2065" i="20"/>
  <c r="AP2065" i="20"/>
  <c r="AQ2066" i="20"/>
  <c r="AQ2067" i="20"/>
  <c r="AR2066" i="20"/>
  <c r="AP2066" i="20"/>
  <c r="AR2067" i="20"/>
  <c r="AQ2068" i="20"/>
  <c r="AP2067" i="20"/>
  <c r="AP2068" i="20"/>
  <c r="AQ2069" i="20"/>
  <c r="AR2068" i="20"/>
  <c r="AP2069" i="20"/>
  <c r="AQ2070" i="20"/>
  <c r="AR2069" i="20"/>
  <c r="AP2070" i="20"/>
  <c r="AQ2071" i="20"/>
  <c r="AR2070" i="20"/>
  <c r="AR2071" i="20"/>
  <c r="AQ2072" i="20"/>
  <c r="AP2071" i="20"/>
  <c r="AQ2073" i="20"/>
  <c r="AP2072" i="20"/>
  <c r="AR2072" i="20"/>
  <c r="AP2073" i="20"/>
  <c r="AR2073" i="20"/>
  <c r="AQ2074" i="20"/>
  <c r="AQ2075" i="20"/>
  <c r="AP2074" i="20"/>
  <c r="AR2074" i="20"/>
  <c r="AR2075" i="20"/>
  <c r="AP2075" i="20"/>
  <c r="AQ2076" i="20"/>
  <c r="AR2076" i="20"/>
  <c r="AQ2077" i="20"/>
  <c r="AP2076" i="20"/>
  <c r="AP2077" i="20"/>
  <c r="AQ2078" i="20"/>
  <c r="AR2077" i="20"/>
  <c r="AQ2079" i="20"/>
  <c r="AR2078" i="20"/>
  <c r="AP2078" i="20"/>
  <c r="AQ2080" i="20"/>
  <c r="AR2079" i="20"/>
  <c r="AP2079" i="20"/>
  <c r="AP2080" i="20"/>
  <c r="AR2080" i="20"/>
  <c r="AQ2081" i="20"/>
  <c r="AP2081" i="20"/>
  <c r="AR2081" i="20"/>
  <c r="AQ2082" i="20"/>
  <c r="AR2082" i="20"/>
  <c r="AP2082" i="20"/>
  <c r="AQ2083" i="20"/>
  <c r="AQ2084" i="20"/>
  <c r="AP2083" i="20"/>
  <c r="AR2083" i="20"/>
  <c r="AR2084" i="20"/>
  <c r="AP2084" i="20"/>
  <c r="AQ2085" i="20"/>
  <c r="AQ2086" i="20"/>
  <c r="AP2085" i="20"/>
  <c r="AR2085" i="20"/>
  <c r="AP2086" i="20"/>
  <c r="AR2086" i="20"/>
  <c r="AQ2087" i="20"/>
  <c r="AR2087" i="20"/>
  <c r="AQ2088" i="20"/>
  <c r="AP2087" i="20"/>
  <c r="AP2088" i="20"/>
  <c r="AQ2089" i="20"/>
  <c r="AR2088" i="20"/>
  <c r="AR2089" i="20"/>
  <c r="AP2089" i="20"/>
  <c r="AQ2090" i="20"/>
  <c r="AQ2091" i="20"/>
  <c r="AP2090" i="20"/>
  <c r="AR2090" i="20"/>
  <c r="AP2091" i="20"/>
  <c r="AR2091" i="20"/>
  <c r="AQ2092" i="20"/>
  <c r="AQ2093" i="20"/>
  <c r="AP2092" i="20"/>
  <c r="AR2092" i="20"/>
  <c r="AP2093" i="20"/>
  <c r="AQ2094" i="20"/>
  <c r="AR2093" i="20"/>
  <c r="AQ2095" i="20"/>
  <c r="AP2094" i="20"/>
  <c r="AR2094" i="20"/>
  <c r="AR2095" i="20"/>
  <c r="AQ2096" i="20"/>
  <c r="AP2095" i="20"/>
  <c r="AR2096" i="20"/>
  <c r="AQ2097" i="20"/>
  <c r="AP2096" i="20"/>
  <c r="AP2097" i="20"/>
  <c r="AR2097" i="20"/>
  <c r="AQ2098" i="20"/>
  <c r="AQ2099" i="20"/>
  <c r="AR2098" i="20"/>
  <c r="AP2098" i="20"/>
  <c r="AP2099" i="20"/>
  <c r="AQ2100" i="20"/>
  <c r="AR2099" i="20"/>
  <c r="AR2100" i="20"/>
  <c r="AQ2101" i="20"/>
  <c r="AP2100" i="20"/>
  <c r="AQ2102" i="20"/>
  <c r="AP2101" i="20"/>
  <c r="AR2101" i="20"/>
  <c r="AR2102" i="20"/>
  <c r="AP2102" i="20"/>
  <c r="AQ2103" i="20"/>
  <c r="AQ2104" i="20"/>
  <c r="AR2103" i="20"/>
  <c r="AP2103" i="20"/>
  <c r="AR2104" i="20"/>
  <c r="AP2104" i="20"/>
  <c r="AQ2105" i="20"/>
  <c r="AP2105" i="20"/>
  <c r="AR2105" i="20"/>
  <c r="AQ2106" i="20"/>
  <c r="AP2106" i="20"/>
  <c r="AR2106" i="20"/>
  <c r="AQ2107" i="20"/>
  <c r="AQ2108" i="20"/>
  <c r="AR2107" i="20"/>
  <c r="AP2107" i="20"/>
  <c r="AP2108" i="20"/>
  <c r="AR2108" i="20"/>
  <c r="AQ2109" i="20"/>
  <c r="AQ2110" i="20"/>
  <c r="AP2109" i="20"/>
  <c r="AR2109" i="20"/>
  <c r="AQ2111" i="20"/>
  <c r="AP2110" i="20"/>
  <c r="AR2110" i="20"/>
  <c r="AR2111" i="20"/>
  <c r="AQ2112" i="20"/>
  <c r="AP2111" i="20"/>
  <c r="AP2112" i="20"/>
  <c r="AQ2113" i="20"/>
  <c r="AR2112" i="20"/>
  <c r="AR2113" i="20"/>
  <c r="AP2113" i="20"/>
  <c r="AQ2114" i="20"/>
  <c r="AR2114" i="20"/>
  <c r="AQ2115" i="20"/>
  <c r="AP2114" i="20"/>
  <c r="AR2115" i="20"/>
  <c r="AQ2116" i="20"/>
  <c r="AP2115" i="20"/>
  <c r="AP2116" i="20"/>
  <c r="AR2116" i="20"/>
  <c r="AQ2117" i="20"/>
  <c r="AQ2118" i="20"/>
  <c r="AP2117" i="20"/>
  <c r="AR2117" i="20"/>
  <c r="AP2118" i="20"/>
  <c r="AR2118" i="20"/>
  <c r="AQ2119" i="20"/>
  <c r="AQ2120" i="20"/>
  <c r="AR2119" i="20"/>
  <c r="AP2119" i="20"/>
  <c r="AP2120" i="20"/>
  <c r="AQ2121" i="20"/>
  <c r="AR2120" i="20"/>
  <c r="AP2121" i="20"/>
  <c r="AR2121" i="20"/>
  <c r="AQ2122" i="20"/>
  <c r="AR2122" i="20"/>
  <c r="AQ2123" i="20"/>
  <c r="AP2122" i="20"/>
  <c r="AQ2124" i="20"/>
  <c r="AP2123" i="20"/>
  <c r="AR2123" i="20"/>
  <c r="AR2124" i="20"/>
  <c r="AP2124" i="20"/>
  <c r="AQ2125" i="20"/>
  <c r="AQ2126" i="20"/>
  <c r="AP2125" i="20"/>
  <c r="AR2125" i="20"/>
  <c r="AQ2127" i="20"/>
  <c r="AP2126" i="20"/>
  <c r="AR2126" i="20"/>
  <c r="AQ2128" i="20"/>
  <c r="AR2127" i="20"/>
  <c r="AP2127" i="20"/>
  <c r="AP2128" i="20"/>
  <c r="AQ2129" i="20"/>
  <c r="AR2128" i="20"/>
  <c r="AP2129" i="20"/>
  <c r="AR2129" i="20"/>
  <c r="AQ2130" i="20"/>
  <c r="AQ2131" i="20"/>
  <c r="AR2130" i="20"/>
  <c r="AP2130" i="20"/>
  <c r="AP2131" i="20"/>
  <c r="AR2131" i="20"/>
  <c r="AQ2132" i="20"/>
  <c r="AR2132" i="20"/>
  <c r="AP2132" i="20"/>
  <c r="AQ2133" i="20"/>
  <c r="AP2133" i="20"/>
  <c r="AQ2134" i="20"/>
  <c r="AR2133" i="20"/>
  <c r="AR2134" i="20"/>
  <c r="AQ2135" i="20"/>
  <c r="AP2134" i="20"/>
  <c r="AR2135" i="20"/>
  <c r="AQ2136" i="20"/>
  <c r="AP2135" i="20"/>
  <c r="AQ2137" i="20"/>
  <c r="AP2136" i="20"/>
  <c r="AR2136" i="20"/>
  <c r="AR2137" i="20"/>
  <c r="AP2137" i="20"/>
  <c r="AQ2138" i="20"/>
  <c r="AQ2139" i="20"/>
  <c r="AR2138" i="20"/>
  <c r="AP2138" i="20"/>
  <c r="AP2139" i="20"/>
  <c r="AR2139" i="20"/>
  <c r="AQ2140" i="20"/>
  <c r="AP2140" i="20"/>
  <c r="AR2140" i="20"/>
  <c r="AQ2141" i="20"/>
  <c r="AP2141" i="20"/>
  <c r="AQ2142" i="20"/>
  <c r="AR2141" i="20"/>
  <c r="AP2142" i="20"/>
  <c r="AQ2143" i="20"/>
  <c r="AR2142" i="20"/>
  <c r="AR2143" i="20"/>
  <c r="AQ2144" i="20"/>
  <c r="AP2143" i="20"/>
  <c r="AQ2145" i="20"/>
  <c r="AP2144" i="20"/>
  <c r="AR2144" i="20"/>
  <c r="AR2145" i="20"/>
  <c r="AP2145" i="20"/>
  <c r="AQ2146" i="20"/>
  <c r="AR2146" i="20"/>
  <c r="AQ2147" i="20"/>
  <c r="AP2146" i="20"/>
  <c r="AQ2148" i="20"/>
  <c r="AR2147" i="20"/>
  <c r="AP2147" i="20"/>
  <c r="AP2148" i="20"/>
  <c r="AR2148" i="20"/>
  <c r="AQ2149" i="20"/>
  <c r="AQ2150" i="20"/>
  <c r="AP2149" i="20"/>
  <c r="AR2149" i="20"/>
  <c r="AP2150" i="20"/>
  <c r="AR2150" i="20"/>
  <c r="AQ2151" i="20"/>
  <c r="AQ2152" i="20"/>
  <c r="AR2151" i="20"/>
  <c r="AP2151" i="20"/>
  <c r="AP2152" i="20"/>
  <c r="AQ2153" i="20"/>
  <c r="AR2152" i="20"/>
  <c r="AP2153" i="20"/>
  <c r="AR2153" i="20"/>
  <c r="AQ2154" i="20"/>
  <c r="AR2154" i="20"/>
  <c r="AQ2155" i="20"/>
  <c r="AP2154" i="20"/>
  <c r="AQ2156" i="20"/>
  <c r="AP2155" i="20"/>
  <c r="AR2155" i="20"/>
  <c r="AP2156" i="20"/>
  <c r="AR2156" i="20"/>
  <c r="AQ2157" i="20"/>
  <c r="AQ2158" i="20"/>
  <c r="AP2157" i="20"/>
  <c r="AR2157" i="20"/>
  <c r="AR2158" i="20"/>
  <c r="AQ2159" i="20"/>
  <c r="AP2158" i="20"/>
  <c r="AQ2160" i="20"/>
  <c r="AR2159" i="20"/>
  <c r="AP2159" i="20"/>
  <c r="AQ2161" i="20"/>
  <c r="AP2160" i="20"/>
  <c r="AR2160" i="20"/>
  <c r="AP2161" i="20"/>
  <c r="AR2161" i="20"/>
  <c r="AQ2162" i="20"/>
  <c r="AR2162" i="20"/>
  <c r="AQ2163" i="20"/>
  <c r="AP2162" i="20"/>
  <c r="AP2163" i="20"/>
  <c r="AR2163" i="20"/>
  <c r="AQ2164" i="20"/>
  <c r="AR2164" i="20"/>
  <c r="AP2164" i="20"/>
  <c r="AQ2165" i="20"/>
  <c r="AP2165" i="20"/>
  <c r="AQ2166" i="20"/>
  <c r="AR2165" i="20"/>
  <c r="AP2166" i="20"/>
  <c r="AR2166" i="20"/>
  <c r="AQ2167" i="20"/>
  <c r="AP2167" i="20"/>
  <c r="AQ2168" i="20"/>
  <c r="AR2167" i="20"/>
  <c r="AP2168" i="20"/>
  <c r="AQ2169" i="20"/>
  <c r="AR2168" i="20"/>
  <c r="AR2169" i="20"/>
  <c r="AQ2170" i="20"/>
  <c r="AP2169" i="20"/>
  <c r="AR2170" i="20"/>
  <c r="AQ2171" i="20"/>
  <c r="AP2170" i="20"/>
  <c r="AQ2172" i="20"/>
  <c r="AR2171" i="20"/>
  <c r="AP2171" i="20"/>
  <c r="AR2172" i="20"/>
  <c r="AP2172" i="20"/>
  <c r="AQ2173" i="20"/>
  <c r="AP2173" i="20"/>
  <c r="AQ2174" i="20"/>
  <c r="AR2173" i="20"/>
  <c r="AP2174" i="20"/>
  <c r="AQ2175" i="20"/>
  <c r="AR2174" i="20"/>
  <c r="AP2175" i="20"/>
  <c r="AR2175" i="20"/>
  <c r="AQ2176" i="20"/>
  <c r="AQ2177" i="20"/>
  <c r="AP2176" i="20"/>
  <c r="AR2176" i="20"/>
  <c r="AP2177" i="20"/>
  <c r="AR2177" i="20"/>
  <c r="AQ2178" i="20"/>
  <c r="AQ2179" i="20"/>
  <c r="AR2178" i="20"/>
  <c r="AP2178" i="20"/>
  <c r="AP2179" i="20"/>
  <c r="AR2179" i="20"/>
  <c r="AQ2180" i="20"/>
  <c r="AR2180" i="20"/>
  <c r="AP2180" i="20"/>
  <c r="AQ2181" i="20"/>
  <c r="AQ2182" i="20"/>
  <c r="AP2181" i="20"/>
  <c r="AR2181" i="20"/>
  <c r="AR2182" i="20"/>
  <c r="AQ2183" i="20"/>
  <c r="AP2182" i="20"/>
  <c r="AP2183" i="20"/>
  <c r="AR2183" i="20"/>
  <c r="AQ2184" i="20"/>
  <c r="AP2184" i="20"/>
  <c r="AQ2185" i="20"/>
  <c r="AR2184" i="20"/>
  <c r="AQ2186" i="20"/>
  <c r="AP2185" i="20"/>
  <c r="AR2185" i="20"/>
  <c r="AR2186" i="20"/>
  <c r="AQ2187" i="20"/>
  <c r="AP2186" i="20"/>
  <c r="AQ2188" i="20"/>
  <c r="AP2187" i="20"/>
  <c r="AR2187" i="20"/>
  <c r="AR2188" i="20"/>
  <c r="AP2188" i="20"/>
  <c r="AQ2189" i="20"/>
  <c r="AQ2190" i="20"/>
  <c r="AP2189" i="20"/>
  <c r="AR2189" i="20"/>
  <c r="AP2190" i="20"/>
  <c r="AR2190" i="20"/>
  <c r="AQ2191" i="20"/>
  <c r="AR2191" i="20"/>
  <c r="AQ2192" i="20"/>
  <c r="AP2191" i="20"/>
  <c r="AP2192" i="20"/>
  <c r="AQ2193" i="20"/>
  <c r="AR2192" i="20"/>
  <c r="AR2193" i="20"/>
  <c r="AQ2194" i="20"/>
  <c r="AP2193" i="20"/>
  <c r="AQ2195" i="20"/>
  <c r="AR2194" i="20"/>
  <c r="AP2194" i="20"/>
  <c r="AR2195" i="20"/>
  <c r="AP2195" i="20"/>
  <c r="AQ2196" i="20"/>
  <c r="AP2196" i="20"/>
  <c r="AR2196" i="20"/>
  <c r="AQ2197" i="20"/>
  <c r="AP2197" i="20"/>
  <c r="AR2197" i="20"/>
  <c r="AQ2198" i="20"/>
  <c r="AQ2199" i="20"/>
  <c r="AP2198" i="20"/>
  <c r="AR2198" i="20"/>
  <c r="AR2199" i="20"/>
  <c r="AP2199" i="20"/>
  <c r="AQ2200" i="20"/>
  <c r="AQ2201" i="20"/>
  <c r="AP2200" i="20"/>
  <c r="AR2200" i="20"/>
  <c r="AP2201" i="20"/>
  <c r="AR2201" i="20"/>
  <c r="AQ2202" i="20"/>
  <c r="AR2202" i="20"/>
  <c r="AQ2203" i="20"/>
  <c r="AP2202" i="20"/>
  <c r="AQ2204" i="20"/>
  <c r="AP2203" i="20"/>
  <c r="AR2203" i="20"/>
  <c r="AR2204" i="20"/>
  <c r="AP2204" i="20"/>
  <c r="AQ2205" i="20"/>
  <c r="AQ2206" i="20"/>
  <c r="AP2205" i="20"/>
  <c r="AR2205" i="20"/>
  <c r="AR2206" i="20"/>
  <c r="AP2206" i="20"/>
  <c r="AQ2207" i="20"/>
  <c r="AQ2208" i="20"/>
  <c r="AP2207" i="20"/>
  <c r="AR2207" i="20"/>
  <c r="AP2208" i="20"/>
  <c r="AQ2209" i="20"/>
  <c r="AR2208" i="20"/>
  <c r="AQ2210" i="20"/>
  <c r="AP2209" i="20"/>
  <c r="AR2209" i="20"/>
  <c r="AR2210" i="20"/>
  <c r="AQ2211" i="20"/>
  <c r="AP2210" i="20"/>
  <c r="AR2211" i="20"/>
  <c r="AQ2212" i="20"/>
  <c r="AP2211" i="20"/>
  <c r="AP2212" i="20"/>
  <c r="AR2212" i="20"/>
  <c r="AQ2213" i="20"/>
  <c r="AR2213" i="20"/>
  <c r="AQ2214" i="20"/>
  <c r="AP2213" i="20"/>
  <c r="AP2214" i="20"/>
  <c r="AQ2215" i="20"/>
  <c r="AR2214" i="20"/>
  <c r="AR2215" i="20"/>
  <c r="AQ2216" i="20"/>
  <c r="AP2215" i="20"/>
  <c r="AQ2217" i="20"/>
  <c r="AP2216" i="20"/>
  <c r="AR2216" i="20"/>
  <c r="AR2217" i="20"/>
  <c r="AP2217" i="20"/>
  <c r="AQ2218" i="20"/>
  <c r="AQ2219" i="20"/>
  <c r="AR2218" i="20"/>
  <c r="AP2218" i="20"/>
  <c r="AP2219" i="20"/>
  <c r="AR2219" i="20"/>
  <c r="AQ2220" i="20"/>
  <c r="AP2220" i="20"/>
  <c r="AR2220" i="20"/>
  <c r="AQ2221" i="20"/>
  <c r="AP2221" i="20"/>
  <c r="AR2221" i="20"/>
  <c r="AQ2222" i="20"/>
  <c r="AR2222" i="20"/>
  <c r="AQ2223" i="20"/>
  <c r="AP2222" i="20"/>
  <c r="AP2223" i="20"/>
  <c r="AQ2224" i="20"/>
  <c r="AR2223" i="20"/>
  <c r="AQ2225" i="20"/>
  <c r="AP2224" i="20"/>
  <c r="AR2224" i="20"/>
  <c r="AQ2226" i="20"/>
  <c r="AP2225" i="20"/>
  <c r="AR2225" i="20"/>
  <c r="AR2226" i="20"/>
  <c r="AQ2227" i="20"/>
  <c r="AP2226" i="20"/>
  <c r="AQ2228" i="20"/>
  <c r="AP2227" i="20"/>
  <c r="AR2227" i="20"/>
  <c r="AR2228" i="20"/>
  <c r="AP2228" i="20"/>
  <c r="AQ2229" i="20"/>
  <c r="AQ2230" i="20"/>
  <c r="AP2229" i="20"/>
  <c r="AR2229" i="20"/>
  <c r="AP2230" i="20"/>
  <c r="AR2230" i="20"/>
  <c r="AQ2231" i="20"/>
  <c r="AQ2232" i="20"/>
  <c r="AP2231" i="20"/>
  <c r="AR2231" i="20"/>
  <c r="AP2232" i="20"/>
  <c r="AQ2233" i="20"/>
  <c r="AR2232" i="20"/>
  <c r="AQ2234" i="20"/>
  <c r="AR2233" i="20"/>
  <c r="AP2233" i="20"/>
  <c r="AQ2235" i="20"/>
  <c r="AR2234" i="20"/>
  <c r="AP2234" i="20"/>
  <c r="AR2235" i="20"/>
  <c r="AQ2236" i="20"/>
  <c r="AP2235" i="20"/>
  <c r="AP2236" i="20"/>
  <c r="AR2236" i="20"/>
  <c r="AQ2237" i="20"/>
  <c r="AR2237" i="20"/>
  <c r="AP2237" i="20"/>
  <c r="AQ2238" i="20"/>
  <c r="AQ2239" i="20"/>
  <c r="AP2238" i="20"/>
  <c r="AR2238" i="20"/>
  <c r="AR2239" i="20"/>
  <c r="AP2239" i="20"/>
  <c r="AQ2240" i="20"/>
  <c r="AQ2241" i="20"/>
  <c r="AP2240" i="20"/>
  <c r="AR2240" i="20"/>
  <c r="AP2241" i="20"/>
  <c r="AR2241" i="20"/>
  <c r="AQ2242" i="20"/>
  <c r="AQ2243" i="20"/>
  <c r="AR2242" i="20"/>
  <c r="AP2242" i="20"/>
  <c r="AP2243" i="20"/>
  <c r="AR2243" i="20"/>
  <c r="AQ2244" i="20"/>
  <c r="AR2244" i="20"/>
  <c r="AP2244" i="20"/>
  <c r="AQ2245" i="20"/>
  <c r="AP2245" i="20"/>
  <c r="AQ2246" i="20"/>
  <c r="AR2245" i="20"/>
  <c r="AR2246" i="20"/>
  <c r="AQ2247" i="20"/>
  <c r="AP2246" i="20"/>
  <c r="AP2247" i="20"/>
  <c r="AQ2248" i="20"/>
  <c r="AR2247" i="20"/>
  <c r="AP2248" i="20"/>
  <c r="AQ2249" i="20"/>
  <c r="AR2248" i="20"/>
  <c r="AQ2250" i="20"/>
  <c r="AP2249" i="20"/>
  <c r="AR2249" i="20"/>
  <c r="AR2250" i="20"/>
  <c r="AQ2251" i="20"/>
  <c r="AP2250" i="20"/>
  <c r="AQ2252" i="20"/>
  <c r="AP2251" i="20"/>
  <c r="AR2251" i="20"/>
  <c r="AP2252" i="20"/>
  <c r="AR2252" i="20"/>
  <c r="AQ2253" i="20"/>
  <c r="AQ2254" i="20"/>
  <c r="AP2253" i="20"/>
  <c r="AR2253" i="20"/>
  <c r="AP2254" i="20"/>
  <c r="AR2254" i="20"/>
  <c r="AQ2255" i="20"/>
  <c r="AR2255" i="20"/>
  <c r="AQ2256" i="20"/>
  <c r="AP2255" i="20"/>
  <c r="AP2256" i="20"/>
  <c r="AQ2257" i="20"/>
  <c r="AR2256" i="20"/>
  <c r="AR2257" i="20"/>
  <c r="AQ2258" i="20"/>
  <c r="AP2257" i="20"/>
  <c r="AR2258" i="20"/>
  <c r="AQ2259" i="20"/>
  <c r="AP2258" i="20"/>
  <c r="AQ2260" i="20"/>
  <c r="AR2259" i="20"/>
  <c r="AP2259" i="20"/>
  <c r="AP2260" i="20"/>
  <c r="AR2260" i="20"/>
  <c r="AQ2261" i="20"/>
  <c r="AQ2262" i="20"/>
  <c r="AP2261" i="20"/>
  <c r="AR2261" i="20"/>
  <c r="AP2262" i="20"/>
  <c r="AQ2263" i="20"/>
  <c r="AR2262" i="20"/>
  <c r="AQ2264" i="20"/>
  <c r="AP2263" i="20"/>
  <c r="AR2263" i="20"/>
  <c r="AQ2265" i="20"/>
  <c r="AP2264" i="20"/>
  <c r="AR2264" i="20"/>
  <c r="AQ2266" i="20"/>
  <c r="AP2265" i="20"/>
  <c r="AR2265" i="20"/>
  <c r="AR2266" i="20"/>
  <c r="AQ2267" i="20"/>
  <c r="AP2266" i="20"/>
  <c r="AQ2268" i="20"/>
  <c r="AP2267" i="20"/>
  <c r="AR2267" i="20"/>
  <c r="AP2268" i="20"/>
  <c r="AR2268" i="20"/>
  <c r="AQ2269" i="20"/>
  <c r="AQ2270" i="20"/>
  <c r="AR2269" i="20"/>
  <c r="AP2269" i="20"/>
  <c r="AQ2271" i="20"/>
  <c r="AP2270" i="20"/>
  <c r="AR2270" i="20"/>
  <c r="AP2271" i="20"/>
  <c r="AR2271" i="20"/>
  <c r="AQ2272" i="20"/>
  <c r="AQ2273" i="20"/>
  <c r="AP2272" i="20"/>
  <c r="AR2272" i="20"/>
  <c r="AQ2274" i="20"/>
  <c r="AP2273" i="20"/>
  <c r="AR2273" i="20"/>
  <c r="AR2274" i="20"/>
  <c r="AQ2275" i="20"/>
  <c r="AP2274" i="20"/>
  <c r="AQ2276" i="20"/>
  <c r="AP2275" i="20"/>
  <c r="AR2275" i="20"/>
  <c r="AP2276" i="20"/>
  <c r="AR2276" i="20"/>
  <c r="AQ2277" i="20"/>
  <c r="AQ2278" i="20"/>
  <c r="AR2277" i="20"/>
  <c r="AP2277" i="20"/>
  <c r="AQ2279" i="20"/>
  <c r="AP2278" i="20"/>
  <c r="AR2278" i="20"/>
  <c r="AP2279" i="20"/>
  <c r="AR2279" i="20"/>
  <c r="AQ2280" i="20"/>
  <c r="AQ2281" i="20"/>
  <c r="AP2280" i="20"/>
  <c r="AR2280" i="20"/>
  <c r="AP2281" i="20"/>
  <c r="AR2281" i="20"/>
  <c r="AQ2282" i="20"/>
  <c r="AR2282" i="20"/>
  <c r="AQ2283" i="20"/>
  <c r="AP2282" i="20"/>
  <c r="AQ2284" i="20"/>
  <c r="AP2283" i="20"/>
  <c r="AR2283" i="20"/>
  <c r="AP2284" i="20"/>
  <c r="AR2284" i="20"/>
  <c r="AQ2285" i="20"/>
  <c r="AQ2286" i="20"/>
  <c r="AR2285" i="20"/>
  <c r="AP2285" i="20"/>
  <c r="AP2286" i="20"/>
  <c r="AQ2287" i="20"/>
  <c r="AR2286" i="20"/>
  <c r="AP2287" i="20"/>
  <c r="AR2287" i="20"/>
  <c r="AQ2288" i="20"/>
  <c r="AQ2289" i="20"/>
  <c r="AP2288" i="20"/>
  <c r="AR2288" i="20"/>
  <c r="AP2289" i="20"/>
  <c r="AR2289" i="20"/>
  <c r="AQ2290" i="20"/>
  <c r="AR2290" i="20"/>
  <c r="AQ2291" i="20"/>
  <c r="AP2290" i="20"/>
  <c r="AP2291" i="20"/>
  <c r="AQ2292" i="20"/>
  <c r="AR2291" i="20"/>
  <c r="AP2292" i="20"/>
  <c r="AR2292" i="20"/>
  <c r="AQ2293" i="20"/>
  <c r="AQ2294" i="20"/>
  <c r="AR2293" i="20"/>
  <c r="AP2293" i="20"/>
  <c r="AP2294" i="20"/>
  <c r="AQ2295" i="20"/>
  <c r="AR2294" i="20"/>
  <c r="AP2295" i="20"/>
  <c r="AR2295" i="20"/>
  <c r="AQ2296" i="20"/>
  <c r="AQ2297" i="20"/>
  <c r="AP2296" i="20"/>
  <c r="AR2296" i="20"/>
  <c r="AP2297" i="20"/>
  <c r="AR2297" i="20"/>
  <c r="AQ2298" i="20"/>
  <c r="AR2298" i="20"/>
  <c r="AQ2299" i="20"/>
  <c r="AP2298" i="20"/>
  <c r="AP2299" i="20"/>
  <c r="AQ2300" i="20"/>
  <c r="AR2299" i="20"/>
  <c r="AP2300" i="20"/>
  <c r="AR2300" i="20"/>
  <c r="AQ2301" i="20"/>
  <c r="AR2301" i="20"/>
  <c r="AQ2302" i="20"/>
  <c r="AP2301" i="20"/>
  <c r="AP2302" i="20"/>
  <c r="AQ2303" i="20"/>
  <c r="AR2302" i="20"/>
  <c r="AP2303" i="20"/>
  <c r="AR2303" i="20"/>
  <c r="AQ2304" i="20"/>
  <c r="AQ2305" i="20"/>
  <c r="AP2304" i="20"/>
  <c r="AR2304" i="20"/>
  <c r="AP2305" i="20"/>
  <c r="AR2305" i="20"/>
  <c r="AQ2306" i="20"/>
  <c r="AR2306" i="20"/>
  <c r="AQ2307" i="20"/>
  <c r="AP2306" i="20"/>
  <c r="AP2307" i="20"/>
  <c r="AQ2308" i="20"/>
  <c r="AR2307" i="20"/>
  <c r="AP2308" i="20"/>
  <c r="AR2308" i="20"/>
  <c r="AQ2309" i="20"/>
  <c r="AR2309" i="20"/>
  <c r="AQ2310" i="20"/>
  <c r="AP2309" i="20"/>
  <c r="AP2310" i="20"/>
  <c r="AQ2311" i="20"/>
  <c r="AR2310" i="20"/>
  <c r="AR2311" i="20"/>
  <c r="AP2311" i="20"/>
  <c r="AQ2312" i="20"/>
  <c r="AQ2313" i="20"/>
  <c r="AP2312" i="20"/>
  <c r="AR2312" i="20"/>
  <c r="AQ2314" i="20"/>
  <c r="AP2313" i="20"/>
  <c r="AR2313" i="20"/>
  <c r="AR2314" i="20"/>
  <c r="AQ2315" i="20"/>
  <c r="AP2314" i="20"/>
  <c r="AP2315" i="20"/>
  <c r="AQ2316" i="20"/>
  <c r="AR2315" i="20"/>
  <c r="AR2316" i="20"/>
  <c r="AP2316" i="20"/>
  <c r="AQ2317" i="20"/>
  <c r="AR2317" i="20"/>
  <c r="AQ2318" i="20"/>
  <c r="AP2317" i="20"/>
  <c r="AQ2319" i="20"/>
  <c r="AP2318" i="20"/>
  <c r="AR2318" i="20"/>
  <c r="AR2319" i="20"/>
  <c r="AP2319" i="20"/>
  <c r="AQ2320" i="20"/>
  <c r="AQ2321" i="20"/>
  <c r="AP2320" i="20"/>
  <c r="AR2320" i="20"/>
  <c r="AQ2322" i="20"/>
  <c r="AR2321" i="20"/>
  <c r="AP2321" i="20"/>
  <c r="AR2322" i="20"/>
  <c r="AQ2323" i="20"/>
  <c r="AP2322" i="20"/>
  <c r="AQ2324" i="20"/>
  <c r="AP2323" i="20"/>
  <c r="AR2323" i="20"/>
  <c r="AR2324" i="20"/>
  <c r="AP2324" i="20"/>
  <c r="AQ2325" i="20"/>
  <c r="AR2325" i="20"/>
  <c r="AQ2326" i="20"/>
  <c r="AP2325" i="20"/>
  <c r="AQ2327" i="20"/>
  <c r="AP2326" i="20"/>
  <c r="AR2326" i="20"/>
  <c r="AP2327" i="20"/>
  <c r="AR2327" i="20"/>
  <c r="AQ2328" i="20"/>
  <c r="AQ2329" i="20"/>
  <c r="AP2328" i="20"/>
  <c r="AR2328" i="20"/>
  <c r="AR2329" i="20"/>
  <c r="AQ2330" i="20"/>
  <c r="AP2329" i="20"/>
  <c r="AR2330" i="20"/>
  <c r="AQ2331" i="20"/>
  <c r="AP2330" i="20"/>
  <c r="AQ2332" i="20"/>
  <c r="AP2331" i="20"/>
  <c r="AR2331" i="20"/>
  <c r="AP2332" i="20"/>
  <c r="AR2332" i="20"/>
  <c r="AQ2333" i="20"/>
  <c r="AQ2334" i="20"/>
  <c r="AR2333" i="20"/>
  <c r="AP2333" i="20"/>
  <c r="AQ2335" i="20"/>
  <c r="AP2334" i="20"/>
  <c r="AR2334" i="20"/>
  <c r="AP2335" i="20"/>
  <c r="AR2335" i="20"/>
  <c r="AQ2336" i="20"/>
  <c r="AQ2337" i="20"/>
  <c r="AP2336" i="20"/>
  <c r="AR2336" i="20"/>
  <c r="AP2337" i="20"/>
  <c r="AR2337" i="20"/>
  <c r="AQ2338" i="20"/>
  <c r="AR2338" i="20"/>
  <c r="AQ2339" i="20"/>
  <c r="AP2338" i="20"/>
  <c r="AQ2340" i="20"/>
  <c r="AP2339" i="20"/>
  <c r="AR2339" i="20"/>
  <c r="AP2340" i="20"/>
  <c r="AR2340" i="20"/>
  <c r="AQ2341" i="20"/>
  <c r="AQ2342" i="20"/>
  <c r="AR2341" i="20"/>
  <c r="AP2341" i="20"/>
  <c r="AP2342" i="20"/>
  <c r="AQ2343" i="20"/>
  <c r="AR2342" i="20"/>
  <c r="AP2343" i="20"/>
  <c r="AR2343" i="20"/>
  <c r="AQ2344" i="20"/>
  <c r="AQ2345" i="20"/>
  <c r="AP2344" i="20"/>
  <c r="AR2344" i="20"/>
  <c r="AP2345" i="20"/>
  <c r="AR2345" i="20"/>
  <c r="AQ2346" i="20"/>
  <c r="AR2346" i="20"/>
  <c r="AQ2347" i="20"/>
  <c r="AP2346" i="20"/>
  <c r="AP2347" i="20"/>
  <c r="AQ2348" i="20"/>
  <c r="AR2347" i="20"/>
  <c r="AP2348" i="20"/>
  <c r="AR2348" i="20"/>
  <c r="AQ2349" i="20"/>
  <c r="AQ2350" i="20"/>
  <c r="AR2349" i="20"/>
  <c r="AP2349" i="20"/>
  <c r="AP2350" i="20"/>
  <c r="AQ2351" i="20"/>
  <c r="AR2350" i="20"/>
  <c r="AP2351" i="20"/>
  <c r="AR2351" i="20"/>
  <c r="AQ2352" i="20"/>
  <c r="AQ2353" i="20"/>
  <c r="AP2352" i="20"/>
  <c r="AR2352" i="20"/>
  <c r="AP2353" i="20"/>
  <c r="AR2353" i="20"/>
  <c r="AQ2354" i="20"/>
  <c r="AR2354" i="20"/>
  <c r="AQ2355" i="20"/>
  <c r="AP2354" i="20"/>
  <c r="AP2355" i="20"/>
  <c r="AQ2356" i="20"/>
  <c r="AR2355" i="20"/>
  <c r="AP2356" i="20"/>
  <c r="AR2356" i="20"/>
  <c r="AQ2357" i="20"/>
  <c r="AQ2358" i="20"/>
  <c r="AR2357" i="20"/>
  <c r="AP2357" i="20"/>
  <c r="AP2358" i="20"/>
  <c r="AQ2359" i="20"/>
  <c r="AR2358" i="20"/>
  <c r="AP2359" i="20"/>
  <c r="AR2359" i="20"/>
  <c r="AQ2360" i="20"/>
  <c r="AQ2361" i="20"/>
  <c r="AP2360" i="20"/>
  <c r="AR2360" i="20"/>
  <c r="AP2361" i="20"/>
  <c r="AQ2362" i="20"/>
  <c r="AR2361" i="20"/>
  <c r="AR2362" i="20"/>
  <c r="AQ2363" i="20"/>
  <c r="AP2362" i="20"/>
  <c r="AQ2364" i="20"/>
  <c r="AP2363" i="20"/>
  <c r="AR2363" i="20"/>
  <c r="AP2364" i="20"/>
  <c r="AR2364" i="20"/>
  <c r="AQ2365" i="20"/>
  <c r="AR2365" i="20"/>
  <c r="AQ2366" i="20"/>
  <c r="AP2365" i="20"/>
  <c r="AP2366" i="20"/>
  <c r="AR2366" i="20"/>
  <c r="BB2" i="22"/>
  <c r="BA3" i="22"/>
  <c r="BB3" i="22"/>
  <c r="AZ3" i="22"/>
  <c r="BD3" i="22" s="1"/>
  <c r="BA4" i="22"/>
  <c r="BB4" i="22"/>
  <c r="BA5" i="22"/>
  <c r="AZ4" i="22"/>
  <c r="BD4" i="22" s="1"/>
  <c r="AZ5" i="22"/>
  <c r="BD5" i="22" s="1"/>
  <c r="BA6" i="22"/>
  <c r="BB5" i="22"/>
  <c r="BA7" i="22"/>
  <c r="BB6" i="22"/>
  <c r="AZ6" i="22"/>
  <c r="BD6" i="22" s="1"/>
  <c r="AZ7" i="22"/>
  <c r="BD7" i="22" s="1"/>
  <c r="BA8" i="22"/>
  <c r="BB7" i="22"/>
  <c r="BB8" i="22"/>
  <c r="BA9" i="22"/>
  <c r="AZ8" i="22"/>
  <c r="BD8" i="22" s="1"/>
  <c r="BA10" i="22"/>
  <c r="AZ9" i="22"/>
  <c r="BD9" i="22" s="1"/>
  <c r="BB9" i="22"/>
  <c r="BB10" i="22"/>
  <c r="BA11" i="22"/>
  <c r="AZ10" i="22"/>
  <c r="BD10" i="22" s="1"/>
  <c r="AZ11" i="22"/>
  <c r="BD11" i="22" s="1"/>
  <c r="BA12" i="22"/>
  <c r="BB11" i="22"/>
  <c r="BA13" i="22"/>
  <c r="BB12" i="22"/>
  <c r="AZ12" i="22"/>
  <c r="BD12" i="22" s="1"/>
  <c r="AZ13" i="22"/>
  <c r="BD13" i="22" s="1"/>
  <c r="BB13" i="22"/>
  <c r="BA14" i="22"/>
  <c r="BA15" i="22"/>
  <c r="BB14" i="22"/>
  <c r="AZ14" i="22"/>
  <c r="BD14" i="22" s="1"/>
  <c r="BB15" i="22"/>
  <c r="AZ15" i="22"/>
  <c r="BD15" i="22" s="1"/>
  <c r="BA16" i="22"/>
  <c r="BA17" i="22"/>
  <c r="AZ16" i="22"/>
  <c r="BD16" i="22" s="1"/>
  <c r="BB16" i="22"/>
  <c r="BB17" i="22"/>
  <c r="BA18" i="22"/>
  <c r="AZ17" i="22"/>
  <c r="BD17" i="22" s="1"/>
  <c r="AZ18" i="22"/>
  <c r="BD18" i="22" s="1"/>
  <c r="BB18" i="22"/>
  <c r="BA19" i="22"/>
  <c r="BA20" i="22"/>
  <c r="AZ19" i="22"/>
  <c r="BD19" i="22" s="1"/>
  <c r="BB19" i="22"/>
  <c r="AZ20" i="22"/>
  <c r="BD20" i="22" s="1"/>
  <c r="BB20" i="22"/>
  <c r="BA21" i="22"/>
  <c r="BB21" i="22"/>
  <c r="BA22" i="22"/>
  <c r="AZ21" i="22"/>
  <c r="BD21" i="22" s="1"/>
  <c r="AZ22" i="22"/>
  <c r="BD22" i="22" s="1"/>
  <c r="BA23" i="22"/>
  <c r="BB22" i="22"/>
  <c r="BA24" i="22"/>
  <c r="AZ23" i="22"/>
  <c r="BD23" i="22" s="1"/>
  <c r="BB23" i="22"/>
  <c r="AZ24" i="22"/>
  <c r="BD24" i="22" s="1"/>
  <c r="BB24" i="22"/>
  <c r="BA25" i="22"/>
  <c r="BB25" i="22"/>
  <c r="BA26" i="22"/>
  <c r="AZ25" i="22"/>
  <c r="BD25" i="22" s="1"/>
  <c r="AZ26" i="22"/>
  <c r="BD26" i="22" s="1"/>
  <c r="BA27" i="22"/>
  <c r="BB26" i="22"/>
  <c r="BB27" i="22"/>
  <c r="AZ27" i="22"/>
  <c r="BD27" i="22" s="1"/>
  <c r="BA28" i="22"/>
  <c r="BA29" i="22"/>
  <c r="AZ28" i="22"/>
  <c r="BD28" i="22" s="1"/>
  <c r="BB28" i="22"/>
  <c r="BB29" i="22"/>
  <c r="BA30" i="22"/>
  <c r="AZ29" i="22"/>
  <c r="BD29" i="22" s="1"/>
  <c r="BB30" i="22"/>
  <c r="BA31" i="22"/>
  <c r="AZ30" i="22"/>
  <c r="BD30" i="22" s="1"/>
  <c r="AZ31" i="22"/>
  <c r="BD31" i="22" s="1"/>
  <c r="BA32" i="22"/>
  <c r="BB31" i="22"/>
  <c r="BA33" i="22"/>
  <c r="AZ32" i="22"/>
  <c r="BD32" i="22" s="1"/>
  <c r="BB32" i="22"/>
  <c r="AZ33" i="22"/>
  <c r="BD33" i="22" s="1"/>
  <c r="BB33" i="22"/>
  <c r="BA34" i="22"/>
  <c r="BA35" i="22"/>
  <c r="AZ34" i="22"/>
  <c r="BD34" i="22" s="1"/>
  <c r="BB34" i="22"/>
  <c r="BA36" i="22"/>
  <c r="BB35" i="22"/>
  <c r="AZ35" i="22"/>
  <c r="BD35" i="22" s="1"/>
  <c r="BA37" i="22"/>
  <c r="BB36" i="22"/>
  <c r="AZ36" i="22"/>
  <c r="BD36" i="22" s="1"/>
  <c r="AZ37" i="22"/>
  <c r="BD37" i="22" s="1"/>
  <c r="BB37" i="22"/>
  <c r="BA38" i="22"/>
  <c r="BA39" i="22"/>
  <c r="AZ38" i="22"/>
  <c r="BD38" i="22" s="1"/>
  <c r="BB38" i="22"/>
  <c r="BB39" i="22"/>
  <c r="BA40" i="22"/>
  <c r="AZ39" i="22"/>
  <c r="BD39" i="22" s="1"/>
  <c r="AZ40" i="22"/>
  <c r="BD40" i="22" s="1"/>
  <c r="BB40" i="22"/>
  <c r="BA41" i="22"/>
  <c r="AZ41" i="22"/>
  <c r="BD41" i="22" s="1"/>
  <c r="BB41" i="22"/>
  <c r="BA42" i="22"/>
  <c r="BA43" i="22"/>
  <c r="AZ42" i="22"/>
  <c r="BD42" i="22" s="1"/>
  <c r="BB42" i="22"/>
  <c r="BA44" i="22"/>
  <c r="BB43" i="22"/>
  <c r="AZ43" i="22"/>
  <c r="BD43" i="22" s="1"/>
  <c r="AZ44" i="22"/>
  <c r="BD44" i="22" s="1"/>
  <c r="BB44" i="22"/>
  <c r="BA45" i="22"/>
  <c r="AZ45" i="22"/>
  <c r="BD45" i="22" s="1"/>
  <c r="BB45" i="22"/>
  <c r="BA46" i="22"/>
  <c r="BA47" i="22"/>
  <c r="AZ46" i="22"/>
  <c r="BD46" i="22" s="1"/>
  <c r="BB46" i="22"/>
  <c r="BB47" i="22"/>
  <c r="BA48" i="22"/>
  <c r="AZ47" i="22"/>
  <c r="BD47" i="22" s="1"/>
  <c r="BB48" i="22"/>
  <c r="BA49" i="22"/>
  <c r="AZ48" i="22"/>
  <c r="BD48" i="22" s="1"/>
  <c r="AZ49" i="22"/>
  <c r="BD49" i="22" s="1"/>
  <c r="BB49" i="22"/>
  <c r="BA50" i="22"/>
  <c r="BA51" i="22"/>
  <c r="AZ50" i="22"/>
  <c r="BD50" i="22" s="1"/>
  <c r="BB50" i="22"/>
  <c r="BA52" i="22"/>
  <c r="BB51" i="22"/>
  <c r="AZ51" i="22"/>
  <c r="BD51" i="22" s="1"/>
  <c r="AZ52" i="22"/>
  <c r="BD52" i="22" s="1"/>
  <c r="BA53" i="22"/>
  <c r="BB52" i="22"/>
  <c r="AZ53" i="22"/>
  <c r="BD53" i="22" s="1"/>
  <c r="BB53" i="22"/>
  <c r="BA54" i="22"/>
  <c r="BA55" i="22"/>
  <c r="AZ54" i="22"/>
  <c r="BD54" i="22" s="1"/>
  <c r="BB54" i="22"/>
  <c r="BB55" i="22"/>
  <c r="BA56" i="22"/>
  <c r="AZ55" i="22"/>
  <c r="BD55" i="22" s="1"/>
  <c r="AZ56" i="22"/>
  <c r="BD56" i="22" s="1"/>
  <c r="BB56" i="22"/>
  <c r="BA57" i="22"/>
  <c r="AZ57" i="22"/>
  <c r="BD57" i="22" s="1"/>
  <c r="BB57" i="22"/>
  <c r="BA58" i="22"/>
  <c r="BA59" i="22"/>
  <c r="AZ58" i="22"/>
  <c r="BD58" i="22" s="1"/>
  <c r="BB58" i="22"/>
  <c r="BA60" i="22"/>
  <c r="BB59" i="22"/>
  <c r="AZ59" i="22"/>
  <c r="BD59" i="22" s="1"/>
  <c r="AZ60" i="22"/>
  <c r="BD60" i="22" s="1"/>
  <c r="BB60" i="22"/>
  <c r="BA61" i="22"/>
  <c r="AZ61" i="22"/>
  <c r="BD61" i="22" s="1"/>
  <c r="BB61" i="22"/>
  <c r="BA62" i="22"/>
  <c r="BA63" i="22"/>
  <c r="AZ62" i="22"/>
  <c r="BD62" i="22" s="1"/>
  <c r="BB62" i="22"/>
  <c r="BB63" i="22"/>
  <c r="BA64" i="22"/>
  <c r="AZ63" i="22"/>
  <c r="BD63" i="22" s="1"/>
  <c r="BB64" i="22"/>
  <c r="BA65" i="22"/>
  <c r="AZ64" i="22"/>
  <c r="BD64" i="22" s="1"/>
  <c r="AZ65" i="22"/>
  <c r="BD65" i="22" s="1"/>
  <c r="BB65" i="22"/>
  <c r="BA66" i="22"/>
  <c r="BA67" i="22"/>
  <c r="AZ66" i="22"/>
  <c r="BD66" i="22" s="1"/>
  <c r="BB66" i="22"/>
  <c r="BA68" i="22"/>
  <c r="BB67" i="22"/>
  <c r="AZ67" i="22"/>
  <c r="BD67" i="22" s="1"/>
  <c r="BB68" i="22"/>
  <c r="BA69" i="22"/>
  <c r="AZ68" i="22"/>
  <c r="BD68" i="22" s="1"/>
  <c r="AZ69" i="22"/>
  <c r="BD69" i="22" s="1"/>
  <c r="BB69" i="22"/>
  <c r="BA70" i="22"/>
  <c r="BA71" i="22"/>
  <c r="AZ70" i="22"/>
  <c r="BD70" i="22" s="1"/>
  <c r="BB70" i="22"/>
  <c r="BB71" i="22"/>
  <c r="BA72" i="22"/>
  <c r="AZ71" i="22"/>
  <c r="BD71" i="22" s="1"/>
  <c r="AZ72" i="22"/>
  <c r="BD72" i="22" s="1"/>
  <c r="BB72" i="22"/>
  <c r="BA73" i="22"/>
  <c r="AZ73" i="22"/>
  <c r="BD73" i="22" s="1"/>
  <c r="BB73" i="22"/>
  <c r="BA74" i="22"/>
  <c r="BA75" i="22"/>
  <c r="AZ74" i="22"/>
  <c r="BD74" i="22" s="1"/>
  <c r="BB74" i="22"/>
  <c r="BB75" i="22"/>
  <c r="BA76" i="22"/>
  <c r="AZ75" i="22"/>
  <c r="BD75" i="22" s="1"/>
  <c r="AZ76" i="22"/>
  <c r="BD76" i="22" s="1"/>
  <c r="BB76" i="22"/>
  <c r="BA77" i="22"/>
  <c r="AZ77" i="22"/>
  <c r="BD77" i="22" s="1"/>
  <c r="BB77" i="22"/>
  <c r="BA78" i="22"/>
  <c r="AZ78" i="22"/>
  <c r="BD78" i="22" s="1"/>
  <c r="BA79" i="22"/>
  <c r="BB78" i="22"/>
  <c r="AZ79" i="22"/>
  <c r="BD79" i="22" s="1"/>
  <c r="BB79" i="22"/>
  <c r="BA80" i="22"/>
  <c r="AZ80" i="22"/>
  <c r="BD80" i="22" s="1"/>
  <c r="BB80" i="22"/>
  <c r="BA81" i="22"/>
  <c r="AZ81" i="22"/>
  <c r="BD81" i="22" s="1"/>
  <c r="BA82" i="22"/>
  <c r="BB81" i="22"/>
  <c r="AZ82" i="22"/>
  <c r="BD82" i="22" s="1"/>
  <c r="BA83" i="22"/>
  <c r="BB82" i="22"/>
  <c r="AZ83" i="22"/>
  <c r="BD83" i="22" s="1"/>
  <c r="BB83" i="22"/>
  <c r="BA84" i="22"/>
  <c r="AZ84" i="22"/>
  <c r="BD84" i="22" s="1"/>
  <c r="BB84" i="22"/>
  <c r="BA85" i="22"/>
  <c r="AZ85" i="22"/>
  <c r="BD85" i="22" s="1"/>
  <c r="BA86" i="22"/>
  <c r="BB85" i="22"/>
  <c r="AZ86" i="22"/>
  <c r="BD86" i="22" s="1"/>
  <c r="BA87" i="22"/>
  <c r="BB86" i="22"/>
  <c r="AZ87" i="22"/>
  <c r="BD87" i="22" s="1"/>
  <c r="BB87" i="22"/>
  <c r="BA88" i="22"/>
  <c r="AZ88" i="22"/>
  <c r="BD88" i="22" s="1"/>
  <c r="BB88" i="22"/>
  <c r="BA89" i="22"/>
  <c r="AZ89" i="22"/>
  <c r="BD89" i="22" s="1"/>
  <c r="BA90" i="22"/>
  <c r="BB89" i="22"/>
  <c r="AZ90" i="22"/>
  <c r="BD90" i="22" s="1"/>
  <c r="BA91" i="22"/>
  <c r="BB90" i="22"/>
  <c r="AZ91" i="22"/>
  <c r="BD91" i="22" s="1"/>
  <c r="BB91" i="22"/>
  <c r="BA92" i="22"/>
  <c r="AZ92" i="22"/>
  <c r="BD92" i="22" s="1"/>
  <c r="BB92" i="22"/>
  <c r="BA93" i="22"/>
  <c r="AZ93" i="22"/>
  <c r="BD93" i="22" s="1"/>
  <c r="BA94" i="22"/>
  <c r="BB93" i="22"/>
  <c r="AZ94" i="22"/>
  <c r="BD94" i="22" s="1"/>
  <c r="BA95" i="22"/>
  <c r="BB94" i="22"/>
  <c r="AZ95" i="22"/>
  <c r="BD95" i="22" s="1"/>
  <c r="BA96" i="22"/>
  <c r="BB95" i="22"/>
  <c r="AZ96" i="22"/>
  <c r="BD96" i="22" s="1"/>
  <c r="BA97" i="22"/>
  <c r="BB96" i="22"/>
  <c r="AZ97" i="22"/>
  <c r="BD97" i="22" s="1"/>
  <c r="BA98" i="22"/>
  <c r="BB97" i="22"/>
  <c r="AZ98" i="22"/>
  <c r="BD98" i="22" s="1"/>
  <c r="BB98" i="22"/>
  <c r="BA99" i="22"/>
  <c r="BA100" i="22"/>
  <c r="AZ99" i="22"/>
  <c r="BD99" i="22" s="1"/>
  <c r="BB99" i="22"/>
  <c r="AZ100" i="22"/>
  <c r="BD100" i="22" s="1"/>
  <c r="BB100" i="22"/>
  <c r="BA101" i="22"/>
  <c r="BA102" i="22"/>
  <c r="AZ101" i="22"/>
  <c r="BD101" i="22" s="1"/>
  <c r="BB101" i="22"/>
  <c r="AZ102" i="22"/>
  <c r="BD102" i="22" s="1"/>
  <c r="BA103" i="22"/>
  <c r="BB102" i="22"/>
  <c r="BA104" i="22"/>
  <c r="BB103" i="22"/>
  <c r="AZ103" i="22"/>
  <c r="BD103" i="22" s="1"/>
  <c r="BA105" i="22"/>
  <c r="BB104" i="22"/>
  <c r="AZ104" i="22"/>
  <c r="BD104" i="22" s="1"/>
  <c r="BA106" i="22"/>
  <c r="BB105" i="22"/>
  <c r="AZ105" i="22"/>
  <c r="BD105" i="22" s="1"/>
  <c r="AZ106" i="22"/>
  <c r="BD106" i="22" s="1"/>
  <c r="BB106" i="22"/>
  <c r="BA107" i="22"/>
  <c r="BB107" i="22"/>
  <c r="AZ107" i="22"/>
  <c r="BD107" i="22" s="1"/>
  <c r="BA108" i="22"/>
  <c r="BA109" i="22"/>
  <c r="AZ108" i="22"/>
  <c r="BD108" i="22" s="1"/>
  <c r="BB108" i="22"/>
  <c r="AZ109" i="22"/>
  <c r="BD109" i="22" s="1"/>
  <c r="BB109" i="22"/>
  <c r="BA110" i="22"/>
  <c r="BA111" i="22"/>
  <c r="AZ110" i="22"/>
  <c r="BD110" i="22" s="1"/>
  <c r="BB110" i="22"/>
  <c r="AZ111" i="22"/>
  <c r="BD111" i="22" s="1"/>
  <c r="BB111" i="22"/>
  <c r="BA112" i="22"/>
  <c r="BB112" i="22"/>
  <c r="BA113" i="22"/>
  <c r="AZ112" i="22"/>
  <c r="BD112" i="22" s="1"/>
  <c r="AZ113" i="22"/>
  <c r="BD113" i="22" s="1"/>
  <c r="BB113" i="22"/>
  <c r="BA114" i="22"/>
  <c r="AZ114" i="22"/>
  <c r="BD114" i="22" s="1"/>
  <c r="BB114" i="22"/>
  <c r="BA115" i="22"/>
  <c r="BB115" i="22"/>
  <c r="AZ115" i="22"/>
  <c r="BD115" i="22" s="1"/>
  <c r="BA116" i="22"/>
  <c r="BA117" i="22"/>
  <c r="AZ116" i="22"/>
  <c r="BD116" i="22" s="1"/>
  <c r="BB116" i="22"/>
  <c r="AZ117" i="22"/>
  <c r="BD117" i="22" s="1"/>
  <c r="BB117" i="22"/>
  <c r="BA118" i="22"/>
  <c r="BA119" i="22"/>
  <c r="AZ118" i="22"/>
  <c r="BD118" i="22" s="1"/>
  <c r="BB118" i="22"/>
  <c r="AZ119" i="22"/>
  <c r="BD119" i="22" s="1"/>
  <c r="BA120" i="22"/>
  <c r="BB119" i="22"/>
  <c r="BB120" i="22"/>
  <c r="BA121" i="22"/>
  <c r="AZ120" i="22"/>
  <c r="BD120" i="22" s="1"/>
  <c r="AZ121" i="22"/>
  <c r="BD121" i="22" s="1"/>
  <c r="BB121" i="22"/>
  <c r="BA122" i="22"/>
  <c r="AZ122" i="22"/>
  <c r="BD122" i="22" s="1"/>
  <c r="BB122" i="22"/>
  <c r="BA123" i="22"/>
  <c r="BA124" i="22"/>
  <c r="BB123" i="22"/>
  <c r="AZ123" i="22"/>
  <c r="BD123" i="22" s="1"/>
  <c r="AZ124" i="22"/>
  <c r="BD124" i="22" s="1"/>
  <c r="BA125" i="22"/>
  <c r="BB124" i="22"/>
  <c r="BB125" i="22"/>
  <c r="BA126" i="22"/>
  <c r="AZ125" i="22"/>
  <c r="BD125" i="22" s="1"/>
  <c r="BA127" i="22"/>
  <c r="AZ126" i="22"/>
  <c r="BD126" i="22" s="1"/>
  <c r="BB126" i="22"/>
  <c r="BB127" i="22"/>
  <c r="BA128" i="22"/>
  <c r="AZ127" i="22"/>
  <c r="BD127" i="22" s="1"/>
  <c r="BB128" i="22"/>
  <c r="BA129" i="22"/>
  <c r="AZ128" i="22"/>
  <c r="BD128" i="22" s="1"/>
  <c r="BA130" i="22"/>
  <c r="AZ129" i="22"/>
  <c r="BD129" i="22" s="1"/>
  <c r="BB129" i="22"/>
  <c r="BB130" i="22"/>
  <c r="AZ130" i="22"/>
  <c r="BD130" i="22" s="1"/>
  <c r="BA131" i="22"/>
  <c r="BA132" i="22"/>
  <c r="AZ131" i="22"/>
  <c r="BD131" i="22" s="1"/>
  <c r="BB131" i="22"/>
  <c r="AZ132" i="22"/>
  <c r="BD132" i="22" s="1"/>
  <c r="BA133" i="22"/>
  <c r="BB132" i="22"/>
  <c r="BA134" i="22"/>
  <c r="AZ133" i="22"/>
  <c r="BD133" i="22" s="1"/>
  <c r="BB133" i="22"/>
  <c r="BA135" i="22"/>
  <c r="AZ134" i="22"/>
  <c r="BD134" i="22" s="1"/>
  <c r="BB134" i="22"/>
  <c r="BA136" i="22"/>
  <c r="AZ135" i="22"/>
  <c r="BD135" i="22" s="1"/>
  <c r="BB135" i="22"/>
  <c r="BB136" i="22"/>
  <c r="BA137" i="22"/>
  <c r="AZ136" i="22"/>
  <c r="BD136" i="22" s="1"/>
  <c r="BA138" i="22"/>
  <c r="AZ137" i="22"/>
  <c r="BD137" i="22" s="1"/>
  <c r="BB137" i="22"/>
  <c r="BB138" i="22"/>
  <c r="AZ138" i="22"/>
  <c r="BD138" i="22" s="1"/>
  <c r="BA139" i="22"/>
  <c r="AZ139" i="22"/>
  <c r="BD139" i="22" s="1"/>
  <c r="BB139" i="22"/>
  <c r="BA140" i="22"/>
  <c r="BA141" i="22"/>
  <c r="AZ140" i="22"/>
  <c r="BD140" i="22" s="1"/>
  <c r="BB140" i="22"/>
  <c r="AZ141" i="22"/>
  <c r="BD141" i="22" s="1"/>
  <c r="BB141" i="22"/>
  <c r="BA142" i="22"/>
  <c r="BA143" i="22"/>
  <c r="AZ142" i="22"/>
  <c r="BD142" i="22" s="1"/>
  <c r="BB142" i="22"/>
  <c r="BB143" i="22"/>
  <c r="AZ143" i="22"/>
  <c r="BD143" i="22" s="1"/>
  <c r="BA144" i="22"/>
  <c r="BB144" i="22"/>
  <c r="BA145" i="22"/>
  <c r="AZ144" i="22"/>
  <c r="BD144" i="22" s="1"/>
  <c r="AZ145" i="22"/>
  <c r="BD145" i="22" s="1"/>
  <c r="BB145" i="22"/>
  <c r="BA146" i="22"/>
  <c r="AZ146" i="22"/>
  <c r="BD146" i="22" s="1"/>
  <c r="BB146" i="22"/>
  <c r="BA147" i="22"/>
  <c r="BB147" i="22"/>
  <c r="AZ147" i="22"/>
  <c r="BD147" i="22" s="1"/>
  <c r="BA148" i="22"/>
  <c r="BA149" i="22"/>
  <c r="AZ148" i="22"/>
  <c r="BD148" i="22" s="1"/>
  <c r="BB148" i="22"/>
  <c r="BB149" i="22"/>
  <c r="AZ149" i="22"/>
  <c r="BD149" i="22" s="1"/>
  <c r="BA150" i="22"/>
  <c r="BA151" i="22"/>
  <c r="AZ150" i="22"/>
  <c r="BD150" i="22" s="1"/>
  <c r="BB150" i="22"/>
  <c r="BB151" i="22"/>
  <c r="BA152" i="22"/>
  <c r="AZ151" i="22"/>
  <c r="BD151" i="22" s="1"/>
  <c r="BB152" i="22"/>
  <c r="BA153" i="22"/>
  <c r="AZ152" i="22"/>
  <c r="BD152" i="22" s="1"/>
  <c r="BA154" i="22"/>
  <c r="AZ153" i="22"/>
  <c r="BD153" i="22" s="1"/>
  <c r="BB153" i="22"/>
  <c r="BB154" i="22"/>
  <c r="AZ154" i="22"/>
  <c r="BD154" i="22" s="1"/>
  <c r="BA155" i="22"/>
  <c r="BB155" i="22"/>
  <c r="BA156" i="22"/>
  <c r="AZ155" i="22"/>
  <c r="BD155" i="22" s="1"/>
  <c r="BA157" i="22"/>
  <c r="AZ156" i="22"/>
  <c r="BD156" i="22" s="1"/>
  <c r="BB156" i="22"/>
  <c r="AZ157" i="22"/>
  <c r="BD157" i="22" s="1"/>
  <c r="BB157" i="22"/>
  <c r="BA158" i="22"/>
  <c r="BA159" i="22"/>
  <c r="AZ158" i="22"/>
  <c r="BD158" i="22" s="1"/>
  <c r="BB158" i="22"/>
  <c r="BB159" i="22"/>
  <c r="BA160" i="22"/>
  <c r="AZ159" i="22"/>
  <c r="BD159" i="22" s="1"/>
  <c r="BB160" i="22"/>
  <c r="BA161" i="22"/>
  <c r="AZ160" i="22"/>
  <c r="BD160" i="22" s="1"/>
  <c r="BA162" i="22"/>
  <c r="AZ161" i="22"/>
  <c r="BD161" i="22" s="1"/>
  <c r="BB161" i="22"/>
  <c r="BB162" i="22"/>
  <c r="AZ162" i="22"/>
  <c r="BD162" i="22" s="1"/>
  <c r="BA163" i="22"/>
  <c r="BB163" i="22"/>
  <c r="BA164" i="22"/>
  <c r="AZ163" i="22"/>
  <c r="BD163" i="22" s="1"/>
  <c r="BA165" i="22"/>
  <c r="AZ164" i="22"/>
  <c r="BD164" i="22" s="1"/>
  <c r="BB164" i="22"/>
  <c r="AZ165" i="22"/>
  <c r="BD165" i="22" s="1"/>
  <c r="BB165" i="22"/>
  <c r="BA166" i="22"/>
  <c r="BA167" i="22"/>
  <c r="AZ166" i="22"/>
  <c r="BD166" i="22" s="1"/>
  <c r="BB166" i="22"/>
  <c r="BB167" i="22"/>
  <c r="BA168" i="22"/>
  <c r="AZ167" i="22"/>
  <c r="BD167" i="22" s="1"/>
  <c r="BB168" i="22"/>
  <c r="BA169" i="22"/>
  <c r="AZ168" i="22"/>
  <c r="BD168" i="22" s="1"/>
  <c r="BA170" i="22"/>
  <c r="AZ169" i="22"/>
  <c r="BD169" i="22" s="1"/>
  <c r="BB169" i="22"/>
  <c r="AZ170" i="22"/>
  <c r="BD170" i="22" s="1"/>
  <c r="BB170" i="22"/>
  <c r="BA171" i="22"/>
  <c r="BA172" i="22"/>
  <c r="BB171" i="22"/>
  <c r="AZ171" i="22"/>
  <c r="BD171" i="22" s="1"/>
  <c r="AZ172" i="22"/>
  <c r="BD172" i="22" s="1"/>
  <c r="BA173" i="22"/>
  <c r="BB172" i="22"/>
  <c r="AZ173" i="22"/>
  <c r="BD173" i="22" s="1"/>
  <c r="BB173" i="22"/>
  <c r="BA174" i="22"/>
  <c r="BA175" i="22"/>
  <c r="AZ174" i="22"/>
  <c r="BD174" i="22" s="1"/>
  <c r="BB174" i="22"/>
  <c r="BB175" i="22"/>
  <c r="BA176" i="22"/>
  <c r="AZ175" i="22"/>
  <c r="BD175" i="22" s="1"/>
  <c r="BB176" i="22"/>
  <c r="BA177" i="22"/>
  <c r="AZ176" i="22"/>
  <c r="BD176" i="22" s="1"/>
  <c r="AZ177" i="22"/>
  <c r="BD177" i="22" s="1"/>
  <c r="BA178" i="22"/>
  <c r="BB177" i="22"/>
  <c r="AZ178" i="22"/>
  <c r="BD178" i="22" s="1"/>
  <c r="BB178" i="22"/>
  <c r="BA179" i="22"/>
  <c r="BA180" i="22"/>
  <c r="BB179" i="22"/>
  <c r="AZ179" i="22"/>
  <c r="BD179" i="22" s="1"/>
  <c r="AZ180" i="22"/>
  <c r="BD180" i="22" s="1"/>
  <c r="BA181" i="22"/>
  <c r="BB180" i="22"/>
  <c r="AZ181" i="22"/>
  <c r="BD181" i="22" s="1"/>
  <c r="BB181" i="22"/>
  <c r="BA182" i="22"/>
  <c r="BA183" i="22"/>
  <c r="AZ182" i="22"/>
  <c r="BD182" i="22" s="1"/>
  <c r="BB182" i="22"/>
  <c r="BB183" i="22"/>
  <c r="AZ183" i="22"/>
  <c r="BD183" i="22" s="1"/>
  <c r="BA184" i="22"/>
  <c r="BB184" i="22"/>
  <c r="BA185" i="22"/>
  <c r="AZ184" i="22"/>
  <c r="BD184" i="22" s="1"/>
  <c r="AZ185" i="22"/>
  <c r="BD185" i="22" s="1"/>
  <c r="BA186" i="22"/>
  <c r="BB185" i="22"/>
  <c r="AZ186" i="22"/>
  <c r="BD186" i="22" s="1"/>
  <c r="BB186" i="22"/>
  <c r="BA187" i="22"/>
  <c r="BA188" i="22"/>
  <c r="BB187" i="22"/>
  <c r="AZ187" i="22"/>
  <c r="BD187" i="22" s="1"/>
  <c r="AZ188" i="22"/>
  <c r="BD188" i="22" s="1"/>
  <c r="BA189" i="22"/>
  <c r="BB188" i="22"/>
  <c r="AZ189" i="22"/>
  <c r="BD189" i="22" s="1"/>
  <c r="BB189" i="22"/>
  <c r="BA190" i="22"/>
  <c r="BA191" i="22"/>
  <c r="AZ190" i="22"/>
  <c r="BD190" i="22" s="1"/>
  <c r="BB190" i="22"/>
  <c r="AZ191" i="22"/>
  <c r="BD191" i="22" s="1"/>
  <c r="BB191" i="22"/>
  <c r="BA192" i="22"/>
  <c r="BB192" i="22"/>
  <c r="BA193" i="22"/>
  <c r="AZ192" i="22"/>
  <c r="BD192" i="22" s="1"/>
  <c r="AZ193" i="22"/>
  <c r="BD193" i="22" s="1"/>
  <c r="BA194" i="22"/>
  <c r="BB193" i="22"/>
  <c r="AZ194" i="22"/>
  <c r="BD194" i="22" s="1"/>
  <c r="BB194" i="22"/>
  <c r="BA195" i="22"/>
  <c r="BA196" i="22"/>
  <c r="BB195" i="22"/>
  <c r="AZ195" i="22"/>
  <c r="BD195" i="22" s="1"/>
  <c r="AZ196" i="22"/>
  <c r="BD196" i="22" s="1"/>
  <c r="BA197" i="22"/>
  <c r="BB196" i="22"/>
  <c r="AZ197" i="22"/>
  <c r="BD197" i="22" s="1"/>
  <c r="BB197" i="22"/>
  <c r="BA198" i="22"/>
  <c r="BA199" i="22"/>
  <c r="AZ198" i="22"/>
  <c r="BD198" i="22" s="1"/>
  <c r="BB198" i="22"/>
  <c r="AZ199" i="22"/>
  <c r="BD199" i="22" s="1"/>
  <c r="BB199" i="22"/>
  <c r="BA200" i="22"/>
  <c r="BB200" i="22"/>
  <c r="BA201" i="22"/>
  <c r="AZ200" i="22"/>
  <c r="BD200" i="22" s="1"/>
  <c r="AZ201" i="22"/>
  <c r="BD201" i="22" s="1"/>
  <c r="BA202" i="22"/>
  <c r="BB201" i="22"/>
  <c r="AZ202" i="22"/>
  <c r="BD202" i="22" s="1"/>
  <c r="BB202" i="22"/>
  <c r="BA203" i="22"/>
  <c r="BB203" i="22"/>
  <c r="BA204" i="22"/>
  <c r="AZ203" i="22"/>
  <c r="BD203" i="22" s="1"/>
  <c r="AZ204" i="22"/>
  <c r="BD204" i="22" s="1"/>
  <c r="BA205" i="22"/>
  <c r="BB204" i="22"/>
  <c r="BB205" i="22"/>
  <c r="AZ205" i="22"/>
  <c r="BD205" i="22" s="1"/>
  <c r="BA206" i="22"/>
  <c r="BA207" i="22"/>
  <c r="AZ206" i="22"/>
  <c r="BD206" i="22" s="1"/>
  <c r="BB206" i="22"/>
  <c r="BA208" i="22"/>
  <c r="AZ207" i="22"/>
  <c r="BD207" i="22" s="1"/>
  <c r="BB207" i="22"/>
  <c r="BB208" i="22"/>
  <c r="BA209" i="22"/>
  <c r="AZ208" i="22"/>
  <c r="BD208" i="22" s="1"/>
  <c r="AZ209" i="22"/>
  <c r="BD209" i="22" s="1"/>
  <c r="BA210" i="22"/>
  <c r="BB209" i="22"/>
  <c r="BB210" i="22"/>
  <c r="AZ210" i="22"/>
  <c r="BD210" i="22" s="1"/>
  <c r="BA211" i="22"/>
  <c r="BB211" i="22"/>
  <c r="BA212" i="22"/>
  <c r="AZ211" i="22"/>
  <c r="BD211" i="22" s="1"/>
  <c r="BA213" i="22"/>
  <c r="AZ212" i="22"/>
  <c r="BD212" i="22" s="1"/>
  <c r="BB212" i="22"/>
  <c r="BB213" i="22"/>
  <c r="AZ213" i="22"/>
  <c r="BD213" i="22" s="1"/>
  <c r="BA214" i="22"/>
  <c r="BA215" i="22"/>
  <c r="AZ214" i="22"/>
  <c r="BD214" i="22" s="1"/>
  <c r="BB214" i="22"/>
  <c r="BB215" i="22"/>
  <c r="BA216" i="22"/>
  <c r="AZ215" i="22"/>
  <c r="BD215" i="22" s="1"/>
  <c r="BB216" i="22"/>
  <c r="BA217" i="22"/>
  <c r="AZ216" i="22"/>
  <c r="BD216" i="22" s="1"/>
  <c r="BA218" i="22"/>
  <c r="AZ217" i="22"/>
  <c r="BD217" i="22" s="1"/>
  <c r="BB217" i="22"/>
  <c r="BB218" i="22"/>
  <c r="AZ218" i="22"/>
  <c r="BD218" i="22" s="1"/>
  <c r="BA219" i="22"/>
  <c r="BB219" i="22"/>
  <c r="BA220" i="22"/>
  <c r="AZ219" i="22"/>
  <c r="BD219" i="22" s="1"/>
  <c r="BA221" i="22"/>
  <c r="AZ220" i="22"/>
  <c r="BD220" i="22" s="1"/>
  <c r="BB220" i="22"/>
  <c r="BB221" i="22"/>
  <c r="AZ221" i="22"/>
  <c r="BD221" i="22" s="1"/>
  <c r="BA222" i="22"/>
  <c r="BA223" i="22"/>
  <c r="AZ222" i="22"/>
  <c r="BD222" i="22" s="1"/>
  <c r="BB222" i="22"/>
  <c r="BB223" i="22"/>
  <c r="BA224" i="22"/>
  <c r="AZ223" i="22"/>
  <c r="BD223" i="22" s="1"/>
  <c r="BB224" i="22"/>
  <c r="BA225" i="22"/>
  <c r="AZ224" i="22"/>
  <c r="BD224" i="22" s="1"/>
  <c r="BA226" i="22"/>
  <c r="AZ225" i="22"/>
  <c r="BD225" i="22" s="1"/>
  <c r="BB225" i="22"/>
  <c r="AZ226" i="22"/>
  <c r="BD226" i="22" s="1"/>
  <c r="BB226" i="22"/>
  <c r="BA227" i="22"/>
  <c r="BB227" i="22"/>
  <c r="BA228" i="22"/>
  <c r="AZ227" i="22"/>
  <c r="BD227" i="22" s="1"/>
  <c r="BA229" i="22"/>
  <c r="AZ228" i="22"/>
  <c r="BD228" i="22" s="1"/>
  <c r="BB228" i="22"/>
  <c r="BB229" i="22"/>
  <c r="AZ229" i="22"/>
  <c r="BD229" i="22" s="1"/>
  <c r="BA230" i="22"/>
  <c r="BA231" i="22"/>
  <c r="AZ230" i="22"/>
  <c r="BD230" i="22" s="1"/>
  <c r="BB230" i="22"/>
  <c r="AZ231" i="22"/>
  <c r="BD231" i="22" s="1"/>
  <c r="BB231" i="22"/>
  <c r="BA232" i="22"/>
  <c r="BB232" i="22"/>
  <c r="BA233" i="22"/>
  <c r="AZ232" i="22"/>
  <c r="BD232" i="22" s="1"/>
  <c r="BA234" i="22"/>
  <c r="AZ233" i="22"/>
  <c r="BD233" i="22" s="1"/>
  <c r="BB233" i="22"/>
  <c r="AZ234" i="22"/>
  <c r="BD234" i="22" s="1"/>
  <c r="BB234" i="22"/>
  <c r="BA235" i="22"/>
  <c r="BA236" i="22"/>
  <c r="BB235" i="22"/>
  <c r="AZ235" i="22"/>
  <c r="BD235" i="22" s="1"/>
  <c r="BA237" i="22"/>
  <c r="AZ236" i="22"/>
  <c r="BD236" i="22" s="1"/>
  <c r="BB236" i="22"/>
  <c r="BB237" i="22"/>
  <c r="AZ237" i="22"/>
  <c r="BD237" i="22" s="1"/>
  <c r="BA238" i="22"/>
  <c r="BA239" i="22"/>
  <c r="AZ238" i="22"/>
  <c r="BD238" i="22" s="1"/>
  <c r="BB238" i="22"/>
  <c r="AZ239" i="22"/>
  <c r="BD239" i="22" s="1"/>
  <c r="BB239" i="22"/>
  <c r="BA240" i="22"/>
  <c r="BB240" i="22"/>
  <c r="BA241" i="22"/>
  <c r="AZ240" i="22"/>
  <c r="BD240" i="22" s="1"/>
  <c r="BA242" i="22"/>
  <c r="AZ241" i="22"/>
  <c r="BD241" i="22" s="1"/>
  <c r="BB241" i="22"/>
  <c r="AZ242" i="22"/>
  <c r="BD242" i="22" s="1"/>
  <c r="BB242" i="22"/>
  <c r="BA243" i="22"/>
  <c r="BA244" i="22"/>
  <c r="BB243" i="22"/>
  <c r="AZ243" i="22"/>
  <c r="BD243" i="22" s="1"/>
  <c r="BA245" i="22"/>
  <c r="AZ244" i="22"/>
  <c r="BD244" i="22" s="1"/>
  <c r="BB244" i="22"/>
  <c r="AZ245" i="22"/>
  <c r="BD245" i="22" s="1"/>
  <c r="BB245" i="22"/>
  <c r="BA246" i="22"/>
  <c r="BA247" i="22"/>
  <c r="AZ246" i="22"/>
  <c r="BD246" i="22" s="1"/>
  <c r="BB246" i="22"/>
  <c r="AZ247" i="22"/>
  <c r="BD247" i="22" s="1"/>
  <c r="BB247" i="22"/>
  <c r="BA248" i="22"/>
  <c r="BB248" i="22"/>
  <c r="BA249" i="22"/>
  <c r="AZ248" i="22"/>
  <c r="BD248" i="22" s="1"/>
  <c r="BA250" i="22"/>
  <c r="AZ249" i="22"/>
  <c r="BD249" i="22" s="1"/>
  <c r="BB249" i="22"/>
  <c r="AZ250" i="22"/>
  <c r="BD250" i="22" s="1"/>
  <c r="BB250" i="22"/>
  <c r="BA251" i="22"/>
  <c r="BA252" i="22"/>
  <c r="BB251" i="22"/>
  <c r="AZ251" i="22"/>
  <c r="BD251" i="22" s="1"/>
  <c r="AZ252" i="22"/>
  <c r="BD252" i="22" s="1"/>
  <c r="BA253" i="22"/>
  <c r="BB252" i="22"/>
  <c r="AZ253" i="22"/>
  <c r="BD253" i="22" s="1"/>
  <c r="BB253" i="22"/>
  <c r="BA254" i="22"/>
  <c r="BA255" i="22"/>
  <c r="AZ254" i="22"/>
  <c r="BD254" i="22" s="1"/>
  <c r="BB254" i="22"/>
  <c r="AZ255" i="22"/>
  <c r="BD255" i="22" s="1"/>
  <c r="BB255" i="22"/>
  <c r="BA256" i="22"/>
  <c r="BB256" i="22"/>
  <c r="BA257" i="22"/>
  <c r="AZ256" i="22"/>
  <c r="BD256" i="22" s="1"/>
  <c r="AZ257" i="22"/>
  <c r="BD257" i="22" s="1"/>
  <c r="BA258" i="22"/>
  <c r="BB257" i="22"/>
  <c r="AZ258" i="22"/>
  <c r="BD258" i="22" s="1"/>
  <c r="BB258" i="22"/>
  <c r="BA259" i="22"/>
  <c r="BB259" i="22"/>
  <c r="BA260" i="22"/>
  <c r="AZ259" i="22"/>
  <c r="BD259" i="22" s="1"/>
  <c r="AZ260" i="22"/>
  <c r="BD260" i="22" s="1"/>
  <c r="BA261" i="22"/>
  <c r="BB260" i="22"/>
  <c r="AZ261" i="22"/>
  <c r="BD261" i="22" s="1"/>
  <c r="BB261" i="22"/>
  <c r="BA262" i="22"/>
  <c r="BA263" i="22"/>
  <c r="AZ262" i="22"/>
  <c r="BD262" i="22" s="1"/>
  <c r="BB262" i="22"/>
  <c r="AZ263" i="22"/>
  <c r="BD263" i="22" s="1"/>
  <c r="BB263" i="22"/>
  <c r="BA264" i="22"/>
  <c r="BB264" i="22"/>
  <c r="BA265" i="22"/>
  <c r="AZ264" i="22"/>
  <c r="BD264" i="22" s="1"/>
  <c r="AZ265" i="22"/>
  <c r="BD265" i="22" s="1"/>
  <c r="BA266" i="22"/>
  <c r="BB265" i="22"/>
  <c r="AZ266" i="22"/>
  <c r="BD266" i="22" s="1"/>
  <c r="BB266" i="22"/>
  <c r="BA267" i="22"/>
  <c r="BB267" i="22"/>
  <c r="BA268" i="22"/>
  <c r="AZ267" i="22"/>
  <c r="BD267" i="22" s="1"/>
  <c r="AZ268" i="22"/>
  <c r="BD268" i="22" s="1"/>
  <c r="BA269" i="22"/>
  <c r="BB268" i="22"/>
  <c r="BB269" i="22"/>
  <c r="AZ269" i="22"/>
  <c r="BD269" i="22" s="1"/>
  <c r="BA270" i="22"/>
  <c r="BA271" i="22"/>
  <c r="AZ270" i="22"/>
  <c r="BD270" i="22" s="1"/>
  <c r="BB270" i="22"/>
  <c r="BA272" i="22"/>
  <c r="AZ271" i="22"/>
  <c r="BD271" i="22" s="1"/>
  <c r="BB271" i="22"/>
  <c r="BB272" i="22"/>
  <c r="BA273" i="22"/>
  <c r="AZ272" i="22"/>
  <c r="BD272" i="22" s="1"/>
  <c r="AZ273" i="22"/>
  <c r="BD273" i="22" s="1"/>
  <c r="BA274" i="22"/>
  <c r="BB273" i="22"/>
  <c r="BB274" i="22"/>
  <c r="AZ274" i="22"/>
  <c r="BD274" i="22" s="1"/>
  <c r="BA275" i="22"/>
  <c r="BB275" i="22"/>
  <c r="BA276" i="22"/>
  <c r="AZ275" i="22"/>
  <c r="BD275" i="22" s="1"/>
  <c r="BA277" i="22"/>
  <c r="AZ276" i="22"/>
  <c r="BD276" i="22" s="1"/>
  <c r="BB276" i="22"/>
  <c r="BB277" i="22"/>
  <c r="AZ277" i="22"/>
  <c r="BD277" i="22" s="1"/>
  <c r="BA278" i="22"/>
  <c r="BA279" i="22"/>
  <c r="AZ278" i="22"/>
  <c r="BD278" i="22" s="1"/>
  <c r="BB278" i="22"/>
  <c r="BB279" i="22"/>
  <c r="BA280" i="22"/>
  <c r="AZ279" i="22"/>
  <c r="BD279" i="22" s="1"/>
  <c r="BB280" i="22"/>
  <c r="BA281" i="22"/>
  <c r="AZ280" i="22"/>
  <c r="BD280" i="22" s="1"/>
  <c r="BA282" i="22"/>
  <c r="AZ281" i="22"/>
  <c r="BD281" i="22" s="1"/>
  <c r="BB281" i="22"/>
  <c r="BB282" i="22"/>
  <c r="AZ282" i="22"/>
  <c r="BD282" i="22" s="1"/>
  <c r="BA283" i="22"/>
  <c r="BB283" i="22"/>
  <c r="BA284" i="22"/>
  <c r="AZ283" i="22"/>
  <c r="BD283" i="22" s="1"/>
  <c r="BA285" i="22"/>
  <c r="AZ284" i="22"/>
  <c r="BD284" i="22" s="1"/>
  <c r="BB284" i="22"/>
  <c r="AZ285" i="22"/>
  <c r="BD285" i="22" s="1"/>
  <c r="BB285" i="22"/>
  <c r="BA286" i="22"/>
  <c r="BA287" i="22"/>
  <c r="AZ286" i="22"/>
  <c r="BD286" i="22" s="1"/>
  <c r="BB286" i="22"/>
  <c r="BA288" i="22"/>
  <c r="BB287" i="22"/>
  <c r="AZ287" i="22"/>
  <c r="BD287" i="22" s="1"/>
  <c r="BB288" i="22"/>
  <c r="BA289" i="22"/>
  <c r="AZ288" i="22"/>
  <c r="BD288" i="22" s="1"/>
  <c r="BA290" i="22"/>
  <c r="AZ289" i="22"/>
  <c r="BD289" i="22" s="1"/>
  <c r="BB289" i="22"/>
  <c r="AZ290" i="22"/>
  <c r="BD290" i="22" s="1"/>
  <c r="BB290" i="22"/>
  <c r="BA291" i="22"/>
  <c r="BA292" i="22"/>
  <c r="BB291" i="22"/>
  <c r="AZ291" i="22"/>
  <c r="BD291" i="22" s="1"/>
  <c r="BA293" i="22"/>
  <c r="AZ292" i="22"/>
  <c r="BD292" i="22" s="1"/>
  <c r="BB292" i="22"/>
  <c r="BB293" i="22"/>
  <c r="AZ293" i="22"/>
  <c r="BD293" i="22" s="1"/>
  <c r="BA294" i="22"/>
  <c r="BA295" i="22"/>
  <c r="AZ294" i="22"/>
  <c r="BD294" i="22" s="1"/>
  <c r="BB294" i="22"/>
  <c r="AZ295" i="22"/>
  <c r="BD295" i="22" s="1"/>
  <c r="BB295" i="22"/>
  <c r="BA296" i="22"/>
  <c r="BB296" i="22"/>
  <c r="BA297" i="22"/>
  <c r="AZ296" i="22"/>
  <c r="BD296" i="22" s="1"/>
  <c r="BA298" i="22"/>
  <c r="AZ297" i="22"/>
  <c r="BD297" i="22" s="1"/>
  <c r="BB297" i="22"/>
  <c r="BB298" i="22"/>
  <c r="AZ298" i="22"/>
  <c r="BD298" i="22" s="1"/>
  <c r="BA299" i="22"/>
  <c r="BA300" i="22"/>
  <c r="BB299" i="22"/>
  <c r="AZ299" i="22"/>
  <c r="BD299" i="22" s="1"/>
  <c r="AZ300" i="22"/>
  <c r="BD300" i="22" s="1"/>
  <c r="BA301" i="22"/>
  <c r="BB300" i="22"/>
  <c r="AZ301" i="22"/>
  <c r="BD301" i="22" s="1"/>
  <c r="BB301" i="22"/>
  <c r="BA302" i="22"/>
  <c r="BA303" i="22"/>
  <c r="AZ302" i="22"/>
  <c r="BD302" i="22" s="1"/>
  <c r="BB302" i="22"/>
  <c r="BB303" i="22"/>
  <c r="AZ303" i="22"/>
  <c r="BD303" i="22" s="1"/>
  <c r="BA304" i="22"/>
  <c r="BB304" i="22"/>
  <c r="BA305" i="22"/>
  <c r="AZ304" i="22"/>
  <c r="BD304" i="22" s="1"/>
  <c r="AZ305" i="22"/>
  <c r="BD305" i="22" s="1"/>
  <c r="BA306" i="22"/>
  <c r="BB305" i="22"/>
  <c r="AZ306" i="22"/>
  <c r="BD306" i="22" s="1"/>
  <c r="BB306" i="22"/>
  <c r="BA307" i="22"/>
  <c r="BA308" i="22"/>
  <c r="BB307" i="22"/>
  <c r="AZ307" i="22"/>
  <c r="BD307" i="22" s="1"/>
  <c r="AZ308" i="22"/>
  <c r="BD308" i="22" s="1"/>
  <c r="BA309" i="22"/>
  <c r="BB308" i="22"/>
  <c r="AZ309" i="22"/>
  <c r="BD309" i="22" s="1"/>
  <c r="BB309" i="22"/>
  <c r="BA310" i="22"/>
  <c r="BA311" i="22"/>
  <c r="AZ310" i="22"/>
  <c r="BD310" i="22" s="1"/>
  <c r="BB310" i="22"/>
  <c r="AZ311" i="22"/>
  <c r="BD311" i="22" s="1"/>
  <c r="BB311" i="22"/>
  <c r="BA312" i="22"/>
  <c r="BB312" i="22"/>
  <c r="BA313" i="22"/>
  <c r="AZ312" i="22"/>
  <c r="BD312" i="22" s="1"/>
  <c r="AZ313" i="22"/>
  <c r="BD313" i="22" s="1"/>
  <c r="BA314" i="22"/>
  <c r="BB313" i="22"/>
  <c r="AZ314" i="22"/>
  <c r="BD314" i="22" s="1"/>
  <c r="BB314" i="22"/>
  <c r="BA315" i="22"/>
  <c r="BA316" i="22"/>
  <c r="BB315" i="22"/>
  <c r="AZ315" i="22"/>
  <c r="BD315" i="22" s="1"/>
  <c r="AZ316" i="22"/>
  <c r="BD316" i="22" s="1"/>
  <c r="BA317" i="22"/>
  <c r="BB316" i="22"/>
  <c r="BB317" i="22"/>
  <c r="AZ317" i="22"/>
  <c r="BD317" i="22" s="1"/>
  <c r="BA318" i="22"/>
  <c r="BA319" i="22"/>
  <c r="AZ318" i="22"/>
  <c r="BD318" i="22" s="1"/>
  <c r="BB318" i="22"/>
  <c r="AZ319" i="22"/>
  <c r="BD319" i="22" s="1"/>
  <c r="BB319" i="22"/>
  <c r="BA320" i="22"/>
  <c r="BB320" i="22"/>
  <c r="BA321" i="22"/>
  <c r="AZ320" i="22"/>
  <c r="BD320" i="22" s="1"/>
  <c r="AZ321" i="22"/>
  <c r="BD321" i="22" s="1"/>
  <c r="BA322" i="22"/>
  <c r="BB321" i="22"/>
  <c r="AZ322" i="22"/>
  <c r="BD322" i="22" s="1"/>
  <c r="BB322" i="22"/>
  <c r="BA323" i="22"/>
  <c r="BB323" i="22"/>
  <c r="BA324" i="22"/>
  <c r="AZ323" i="22"/>
  <c r="BD323" i="22" s="1"/>
  <c r="AZ324" i="22"/>
  <c r="BD324" i="22" s="1"/>
  <c r="BA325" i="22"/>
  <c r="BB324" i="22"/>
  <c r="AZ325" i="22"/>
  <c r="BD325" i="22" s="1"/>
  <c r="BB325" i="22"/>
  <c r="BA326" i="22"/>
  <c r="BA327" i="22"/>
  <c r="AZ326" i="22"/>
  <c r="BD326" i="22" s="1"/>
  <c r="BB326" i="22"/>
  <c r="AZ327" i="22"/>
  <c r="BD327" i="22" s="1"/>
  <c r="BB327" i="22"/>
  <c r="BA328" i="22"/>
  <c r="BB328" i="22"/>
  <c r="BA329" i="22"/>
  <c r="AZ328" i="22"/>
  <c r="BD328" i="22" s="1"/>
  <c r="AZ329" i="22"/>
  <c r="BD329" i="22" s="1"/>
  <c r="BA330" i="22"/>
  <c r="BB329" i="22"/>
  <c r="AZ330" i="22"/>
  <c r="BD330" i="22" s="1"/>
  <c r="BB330" i="22"/>
  <c r="BA331" i="22"/>
  <c r="BB331" i="22"/>
  <c r="BA332" i="22"/>
  <c r="AZ331" i="22"/>
  <c r="BD331" i="22" s="1"/>
  <c r="AZ332" i="22"/>
  <c r="BD332" i="22" s="1"/>
  <c r="BA333" i="22"/>
  <c r="BB332" i="22"/>
  <c r="BB333" i="22"/>
  <c r="AZ333" i="22"/>
  <c r="BD333" i="22" s="1"/>
  <c r="BA334" i="22"/>
  <c r="BA335" i="22"/>
  <c r="AZ334" i="22"/>
  <c r="BD334" i="22" s="1"/>
  <c r="BB334" i="22"/>
  <c r="BA336" i="22"/>
  <c r="AZ335" i="22"/>
  <c r="BD335" i="22" s="1"/>
  <c r="BB335" i="22"/>
  <c r="BB336" i="22"/>
  <c r="BA337" i="22"/>
  <c r="AZ336" i="22"/>
  <c r="BD336" i="22" s="1"/>
  <c r="AZ337" i="22"/>
  <c r="BD337" i="22" s="1"/>
  <c r="BA338" i="22"/>
  <c r="BB337" i="22"/>
  <c r="BB338" i="22"/>
  <c r="AZ338" i="22"/>
  <c r="BD338" i="22" s="1"/>
  <c r="BA339" i="22"/>
  <c r="BB339" i="22"/>
  <c r="BA340" i="22"/>
  <c r="AZ339" i="22"/>
  <c r="BD339" i="22" s="1"/>
  <c r="BA341" i="22"/>
  <c r="AZ340" i="22"/>
  <c r="BD340" i="22" s="1"/>
  <c r="BB340" i="22"/>
  <c r="BB341" i="22"/>
  <c r="AZ341" i="22"/>
  <c r="BD341" i="22" s="1"/>
  <c r="BA342" i="22"/>
  <c r="BA343" i="22"/>
  <c r="AZ342" i="22"/>
  <c r="BD342" i="22" s="1"/>
  <c r="BB342" i="22"/>
  <c r="BB343" i="22"/>
  <c r="BA344" i="22"/>
  <c r="AZ343" i="22"/>
  <c r="BD343" i="22" s="1"/>
  <c r="BB344" i="22"/>
  <c r="BA345" i="22"/>
  <c r="AZ344" i="22"/>
  <c r="BD344" i="22" s="1"/>
  <c r="BA346" i="22"/>
  <c r="AZ345" i="22"/>
  <c r="BD345" i="22" s="1"/>
  <c r="BB345" i="22"/>
  <c r="BB346" i="22"/>
  <c r="AZ346" i="22"/>
  <c r="BD346" i="22" s="1"/>
  <c r="BA347" i="22"/>
  <c r="BB347" i="22"/>
  <c r="BA348" i="22"/>
  <c r="AZ347" i="22"/>
  <c r="BD347" i="22" s="1"/>
  <c r="BA349" i="22"/>
  <c r="AZ348" i="22"/>
  <c r="BD348" i="22" s="1"/>
  <c r="BB348" i="22"/>
  <c r="BB349" i="22"/>
  <c r="AZ349" i="22"/>
  <c r="BD349" i="22" s="1"/>
  <c r="BA350" i="22"/>
  <c r="BA351" i="22"/>
  <c r="AZ350" i="22"/>
  <c r="BD350" i="22" s="1"/>
  <c r="BB350" i="22"/>
  <c r="BB351" i="22"/>
  <c r="BA352" i="22"/>
  <c r="AZ351" i="22"/>
  <c r="BD351" i="22" s="1"/>
  <c r="BB352" i="22"/>
  <c r="BA353" i="22"/>
  <c r="AZ352" i="22"/>
  <c r="BD352" i="22" s="1"/>
  <c r="BA354" i="22"/>
  <c r="AZ353" i="22"/>
  <c r="BD353" i="22" s="1"/>
  <c r="BB353" i="22"/>
  <c r="BB354" i="22"/>
  <c r="AZ354" i="22"/>
  <c r="BD354" i="22" s="1"/>
  <c r="BA355" i="22"/>
  <c r="BA356" i="22"/>
  <c r="BB355" i="22"/>
  <c r="AZ355" i="22"/>
  <c r="BD355" i="22" s="1"/>
  <c r="BA357" i="22"/>
  <c r="AZ356" i="22"/>
  <c r="BD356" i="22" s="1"/>
  <c r="BB356" i="22"/>
  <c r="AZ357" i="22"/>
  <c r="BD357" i="22" s="1"/>
  <c r="BB357" i="22"/>
  <c r="BA358" i="22"/>
  <c r="BA359" i="22"/>
  <c r="AZ358" i="22"/>
  <c r="BD358" i="22" s="1"/>
  <c r="BB358" i="22"/>
  <c r="BB359" i="22"/>
  <c r="BA360" i="22"/>
  <c r="AZ359" i="22"/>
  <c r="BD359" i="22" s="1"/>
  <c r="BB360" i="22"/>
  <c r="BA361" i="22"/>
  <c r="AZ360" i="22"/>
  <c r="BD360" i="22" s="1"/>
  <c r="BA362" i="22"/>
  <c r="AZ361" i="22"/>
  <c r="BD361" i="22" s="1"/>
  <c r="BB361" i="22"/>
  <c r="AZ362" i="22"/>
  <c r="BD362" i="22" s="1"/>
  <c r="BB362" i="22"/>
  <c r="BA363" i="22"/>
  <c r="BA364" i="22"/>
  <c r="BB363" i="22"/>
  <c r="AZ363" i="22"/>
  <c r="BD363" i="22" s="1"/>
  <c r="BA365" i="22"/>
  <c r="AZ364" i="22"/>
  <c r="BD364" i="22" s="1"/>
  <c r="BB364" i="22"/>
  <c r="AZ365" i="22"/>
  <c r="BD365" i="22" s="1"/>
  <c r="BB365" i="22"/>
  <c r="BA366" i="22"/>
  <c r="BA367" i="22"/>
  <c r="AZ366" i="22"/>
  <c r="BD366" i="22" s="1"/>
  <c r="BB366" i="22"/>
  <c r="AZ367" i="22"/>
  <c r="BD367" i="22" s="1"/>
  <c r="BB367" i="22"/>
  <c r="BA368" i="22"/>
  <c r="BB368" i="22"/>
  <c r="BA369" i="22"/>
  <c r="AZ368" i="22"/>
  <c r="BD368" i="22" s="1"/>
  <c r="BA370" i="22"/>
  <c r="AZ369" i="22"/>
  <c r="BD369" i="22" s="1"/>
  <c r="BB369" i="22"/>
  <c r="AZ370" i="22"/>
  <c r="BD370" i="22" s="1"/>
  <c r="BB370" i="22"/>
  <c r="BA371" i="22"/>
  <c r="BA372" i="22"/>
  <c r="BB371" i="22"/>
  <c r="AZ371" i="22"/>
  <c r="BD371" i="22" s="1"/>
  <c r="AZ372" i="22"/>
  <c r="BD372" i="22" s="1"/>
  <c r="BA373" i="22"/>
  <c r="BB372" i="22"/>
  <c r="AZ373" i="22"/>
  <c r="BD373" i="22" s="1"/>
  <c r="BB373" i="22"/>
  <c r="BA374" i="22"/>
  <c r="BA375" i="22"/>
  <c r="AZ374" i="22"/>
  <c r="BD374" i="22" s="1"/>
  <c r="BB374" i="22"/>
  <c r="AZ375" i="22"/>
  <c r="BD375" i="22" s="1"/>
  <c r="BB375" i="22"/>
  <c r="BA376" i="22"/>
  <c r="BB376" i="22"/>
  <c r="BA377" i="22"/>
  <c r="AZ376" i="22"/>
  <c r="BD376" i="22" s="1"/>
  <c r="AZ377" i="22"/>
  <c r="BD377" i="22" s="1"/>
  <c r="BA378" i="22"/>
  <c r="BB377" i="22"/>
  <c r="AZ378" i="22"/>
  <c r="BD378" i="22" s="1"/>
  <c r="BB378" i="22"/>
  <c r="BA379" i="22"/>
  <c r="BA380" i="22"/>
  <c r="BB379" i="22"/>
  <c r="AZ379" i="22"/>
  <c r="BD379" i="22" s="1"/>
  <c r="AZ380" i="22"/>
  <c r="BD380" i="22" s="1"/>
  <c r="BA381" i="22"/>
  <c r="BB380" i="22"/>
  <c r="AZ381" i="22"/>
  <c r="BD381" i="22" s="1"/>
  <c r="BB381" i="22"/>
  <c r="BA382" i="22"/>
  <c r="BA383" i="22"/>
  <c r="AZ382" i="22"/>
  <c r="BD382" i="22" s="1"/>
  <c r="BB382" i="22"/>
  <c r="AZ383" i="22"/>
  <c r="BD383" i="22" s="1"/>
  <c r="BB383" i="22"/>
  <c r="BA384" i="22"/>
  <c r="BB384" i="22"/>
  <c r="BA385" i="22"/>
  <c r="AZ384" i="22"/>
  <c r="BD384" i="22" s="1"/>
  <c r="AZ385" i="22"/>
  <c r="BD385" i="22" s="1"/>
  <c r="BA386" i="22"/>
  <c r="BB385" i="22"/>
  <c r="AZ386" i="22"/>
  <c r="BD386" i="22" s="1"/>
  <c r="BB386" i="22"/>
  <c r="BA387" i="22"/>
  <c r="BB387" i="22"/>
  <c r="BA388" i="22"/>
  <c r="AZ387" i="22"/>
  <c r="BD387" i="22" s="1"/>
  <c r="AZ388" i="22"/>
  <c r="BD388" i="22" s="1"/>
  <c r="BA389" i="22"/>
  <c r="BB388" i="22"/>
  <c r="AZ389" i="22"/>
  <c r="BD389" i="22" s="1"/>
  <c r="BB389" i="22"/>
  <c r="BA390" i="22"/>
  <c r="BA391" i="22"/>
  <c r="AZ390" i="22"/>
  <c r="BD390" i="22" s="1"/>
  <c r="BB390" i="22"/>
  <c r="AZ391" i="22"/>
  <c r="BD391" i="22" s="1"/>
  <c r="BB391" i="22"/>
  <c r="BA392" i="22"/>
  <c r="BB392" i="22"/>
  <c r="BA393" i="22"/>
  <c r="AZ392" i="22"/>
  <c r="BD392" i="22" s="1"/>
  <c r="AZ393" i="22"/>
  <c r="BD393" i="22" s="1"/>
  <c r="BA394" i="22"/>
  <c r="BB393" i="22"/>
  <c r="AZ394" i="22"/>
  <c r="BD394" i="22" s="1"/>
  <c r="BB394" i="22"/>
  <c r="BA395" i="22"/>
  <c r="BB395" i="22"/>
  <c r="BA396" i="22"/>
  <c r="AZ395" i="22"/>
  <c r="BD395" i="22" s="1"/>
  <c r="AZ396" i="22"/>
  <c r="BD396" i="22" s="1"/>
  <c r="BA397" i="22"/>
  <c r="BB396" i="22"/>
  <c r="BB397" i="22"/>
  <c r="AZ397" i="22"/>
  <c r="BD397" i="22" s="1"/>
  <c r="BA398" i="22"/>
  <c r="BA399" i="22"/>
  <c r="AZ398" i="22"/>
  <c r="BD398" i="22" s="1"/>
  <c r="BB398" i="22"/>
  <c r="BA400" i="22"/>
  <c r="AZ399" i="22"/>
  <c r="BD399" i="22" s="1"/>
  <c r="BB399" i="22"/>
  <c r="BB400" i="22"/>
  <c r="BA401" i="22"/>
  <c r="AZ400" i="22"/>
  <c r="BD400" i="22" s="1"/>
  <c r="AZ401" i="22"/>
  <c r="BD401" i="22" s="1"/>
  <c r="BA402" i="22"/>
  <c r="BB401" i="22"/>
  <c r="BB402" i="22"/>
  <c r="AZ402" i="22"/>
  <c r="BD402" i="22" s="1"/>
  <c r="BA403" i="22"/>
  <c r="BB403" i="22"/>
  <c r="BA404" i="22"/>
  <c r="AZ403" i="22"/>
  <c r="BD403" i="22" s="1"/>
  <c r="BA405" i="22"/>
  <c r="AZ404" i="22"/>
  <c r="BD404" i="22" s="1"/>
  <c r="BB404" i="22"/>
  <c r="BB405" i="22"/>
  <c r="AZ405" i="22"/>
  <c r="BD405" i="22" s="1"/>
  <c r="BA406" i="22"/>
  <c r="BA407" i="22"/>
  <c r="AZ406" i="22"/>
  <c r="BD406" i="22" s="1"/>
  <c r="BB406" i="22"/>
  <c r="BB407" i="22"/>
  <c r="BA408" i="22"/>
  <c r="AZ407" i="22"/>
  <c r="BD407" i="22" s="1"/>
  <c r="BB408" i="22"/>
  <c r="BA409" i="22"/>
  <c r="AZ408" i="22"/>
  <c r="BD408" i="22" s="1"/>
  <c r="BA410" i="22"/>
  <c r="AZ409" i="22"/>
  <c r="BD409" i="22" s="1"/>
  <c r="BB409" i="22"/>
  <c r="BB410" i="22"/>
  <c r="AZ410" i="22"/>
  <c r="BD410" i="22" s="1"/>
  <c r="BA411" i="22"/>
  <c r="BB411" i="22"/>
  <c r="BA412" i="22"/>
  <c r="AZ411" i="22"/>
  <c r="BD411" i="22" s="1"/>
  <c r="BA413" i="22"/>
  <c r="AZ412" i="22"/>
  <c r="BD412" i="22" s="1"/>
  <c r="BB412" i="22"/>
  <c r="AZ413" i="22"/>
  <c r="BD413" i="22" s="1"/>
  <c r="BB413" i="22"/>
  <c r="BA414" i="22"/>
  <c r="BA415" i="22"/>
  <c r="AZ414" i="22"/>
  <c r="BD414" i="22" s="1"/>
  <c r="BB414" i="22"/>
  <c r="BA416" i="22"/>
  <c r="BB415" i="22"/>
  <c r="AZ415" i="22"/>
  <c r="BD415" i="22" s="1"/>
  <c r="BB416" i="22"/>
  <c r="BA417" i="22"/>
  <c r="AZ416" i="22"/>
  <c r="BD416" i="22" s="1"/>
  <c r="BA418" i="22"/>
  <c r="AZ417" i="22"/>
  <c r="BD417" i="22" s="1"/>
  <c r="BB417" i="22"/>
  <c r="AZ418" i="22"/>
  <c r="BD418" i="22" s="1"/>
  <c r="BB418" i="22"/>
  <c r="BA419" i="22"/>
  <c r="BA420" i="22"/>
  <c r="BB419" i="22"/>
  <c r="AZ419" i="22"/>
  <c r="BD419" i="22" s="1"/>
  <c r="BA421" i="22"/>
  <c r="AZ420" i="22"/>
  <c r="BD420" i="22" s="1"/>
  <c r="BB420" i="22"/>
  <c r="BB421" i="22"/>
  <c r="AZ421" i="22"/>
  <c r="BD421" i="22" s="1"/>
  <c r="BA422" i="22"/>
  <c r="BA423" i="22"/>
  <c r="AZ422" i="22"/>
  <c r="BD422" i="22" s="1"/>
  <c r="BB422" i="22"/>
  <c r="AZ423" i="22"/>
  <c r="BD423" i="22" s="1"/>
  <c r="BB423" i="22"/>
  <c r="BA424" i="22"/>
  <c r="BB424" i="22"/>
  <c r="BA425" i="22"/>
  <c r="AZ424" i="22"/>
  <c r="BD424" i="22" s="1"/>
  <c r="BA426" i="22"/>
  <c r="AZ425" i="22"/>
  <c r="BD425" i="22" s="1"/>
  <c r="BB425" i="22"/>
  <c r="BB426" i="22"/>
  <c r="AZ426" i="22"/>
  <c r="BD426" i="22" s="1"/>
  <c r="BA427" i="22"/>
  <c r="BA428" i="22"/>
  <c r="BB427" i="22"/>
  <c r="AZ427" i="22"/>
  <c r="BD427" i="22" s="1"/>
  <c r="AZ428" i="22"/>
  <c r="BD428" i="22" s="1"/>
  <c r="BA429" i="22"/>
  <c r="BB428" i="22"/>
  <c r="AZ429" i="22"/>
  <c r="BD429" i="22" s="1"/>
  <c r="BB429" i="22"/>
  <c r="BA430" i="22"/>
  <c r="BA431" i="22"/>
  <c r="AZ430" i="22"/>
  <c r="BD430" i="22" s="1"/>
  <c r="BB430" i="22"/>
  <c r="BB431" i="22"/>
  <c r="AZ431" i="22"/>
  <c r="BD431" i="22" s="1"/>
  <c r="BA432" i="22"/>
  <c r="BB432" i="22"/>
  <c r="BA433" i="22"/>
  <c r="AZ432" i="22"/>
  <c r="BD432" i="22" s="1"/>
  <c r="AZ433" i="22"/>
  <c r="BD433" i="22" s="1"/>
  <c r="BA434" i="22"/>
  <c r="BB433" i="22"/>
  <c r="AZ434" i="22"/>
  <c r="BD434" i="22" s="1"/>
  <c r="BB434" i="22"/>
  <c r="BA435" i="22"/>
  <c r="BA436" i="22"/>
  <c r="BB435" i="22"/>
  <c r="AZ435" i="22"/>
  <c r="BD435" i="22" s="1"/>
  <c r="AZ436" i="22"/>
  <c r="BD436" i="22" s="1"/>
  <c r="BA437" i="22"/>
  <c r="BB436" i="22"/>
  <c r="AZ437" i="22"/>
  <c r="BD437" i="22" s="1"/>
  <c r="BB437" i="22"/>
  <c r="BA438" i="22"/>
  <c r="BA439" i="22"/>
  <c r="AZ438" i="22"/>
  <c r="BD438" i="22" s="1"/>
  <c r="BB438" i="22"/>
  <c r="AZ439" i="22"/>
  <c r="BD439" i="22" s="1"/>
  <c r="BB439" i="22"/>
  <c r="BA440" i="22"/>
  <c r="BB440" i="22"/>
  <c r="BA441" i="22"/>
  <c r="AZ440" i="22"/>
  <c r="BD440" i="22" s="1"/>
  <c r="AZ441" i="22"/>
  <c r="BD441" i="22" s="1"/>
  <c r="BA442" i="22"/>
  <c r="BB441" i="22"/>
  <c r="AZ442" i="22"/>
  <c r="BD442" i="22" s="1"/>
  <c r="BB442" i="22"/>
  <c r="BA443" i="22"/>
  <c r="BA444" i="22"/>
  <c r="BB443" i="22"/>
  <c r="AZ443" i="22"/>
  <c r="BD443" i="22" s="1"/>
  <c r="AZ444" i="22"/>
  <c r="BD444" i="22" s="1"/>
  <c r="BA445" i="22"/>
  <c r="BB444" i="22"/>
  <c r="AZ445" i="22"/>
  <c r="BD445" i="22" s="1"/>
  <c r="BB445" i="22"/>
  <c r="BA446" i="22"/>
  <c r="BA447" i="22"/>
  <c r="AZ446" i="22"/>
  <c r="BD446" i="22" s="1"/>
  <c r="BB446" i="22"/>
  <c r="AZ447" i="22"/>
  <c r="BD447" i="22" s="1"/>
  <c r="BB447" i="22"/>
  <c r="BA448" i="22"/>
  <c r="BB448" i="22"/>
  <c r="BA449" i="22"/>
  <c r="AZ448" i="22"/>
  <c r="BD448" i="22" s="1"/>
  <c r="AZ449" i="22"/>
  <c r="BD449" i="22" s="1"/>
  <c r="BA450" i="22"/>
  <c r="BB449" i="22"/>
  <c r="AZ450" i="22"/>
  <c r="BD450" i="22" s="1"/>
  <c r="BB450" i="22"/>
  <c r="BA451" i="22"/>
  <c r="BB451" i="22"/>
  <c r="BA452" i="22"/>
  <c r="AZ451" i="22"/>
  <c r="BD451" i="22" s="1"/>
  <c r="AZ452" i="22"/>
  <c r="BD452" i="22" s="1"/>
  <c r="BA453" i="22"/>
  <c r="BB452" i="22"/>
  <c r="AZ453" i="22"/>
  <c r="BD453" i="22" s="1"/>
  <c r="BB453" i="22"/>
  <c r="BA454" i="22"/>
  <c r="BA455" i="22"/>
  <c r="AZ454" i="22"/>
  <c r="BD454" i="22" s="1"/>
  <c r="BB454" i="22"/>
  <c r="AZ455" i="22"/>
  <c r="BD455" i="22" s="1"/>
  <c r="BB455" i="22"/>
  <c r="BA456" i="22"/>
  <c r="BB456" i="22"/>
  <c r="BA457" i="22"/>
  <c r="AZ456" i="22"/>
  <c r="BD456" i="22" s="1"/>
  <c r="AZ457" i="22"/>
  <c r="BD457" i="22" s="1"/>
  <c r="BA458" i="22"/>
  <c r="BB457" i="22"/>
  <c r="AZ458" i="22"/>
  <c r="BD458" i="22" s="1"/>
  <c r="BB458" i="22"/>
  <c r="BA459" i="22"/>
  <c r="BB459" i="22"/>
  <c r="BA460" i="22"/>
  <c r="AZ459" i="22"/>
  <c r="BD459" i="22" s="1"/>
  <c r="AZ460" i="22"/>
  <c r="BD460" i="22" s="1"/>
  <c r="BA461" i="22"/>
  <c r="BB460" i="22"/>
  <c r="BB461" i="22"/>
  <c r="AZ461" i="22"/>
  <c r="BD461" i="22" s="1"/>
  <c r="BA462" i="22"/>
  <c r="BA463" i="22"/>
  <c r="AZ462" i="22"/>
  <c r="BD462" i="22" s="1"/>
  <c r="BB462" i="22"/>
  <c r="BA464" i="22"/>
  <c r="AZ463" i="22"/>
  <c r="BD463" i="22" s="1"/>
  <c r="BB463" i="22"/>
  <c r="BB464" i="22"/>
  <c r="BA465" i="22"/>
  <c r="AZ464" i="22"/>
  <c r="BD464" i="22" s="1"/>
  <c r="AZ465" i="22"/>
  <c r="BD465" i="22" s="1"/>
  <c r="BA466" i="22"/>
  <c r="BB465" i="22"/>
  <c r="BB466" i="22"/>
  <c r="AZ466" i="22"/>
  <c r="BD466" i="22" s="1"/>
  <c r="BA467" i="22"/>
  <c r="BB467" i="22"/>
  <c r="BA468" i="22"/>
  <c r="AZ467" i="22"/>
  <c r="BD467" i="22" s="1"/>
  <c r="BA469" i="22"/>
  <c r="AZ468" i="22"/>
  <c r="BD468" i="22" s="1"/>
  <c r="BB468" i="22"/>
  <c r="BB469" i="22"/>
  <c r="AZ469" i="22"/>
  <c r="BD469" i="22" s="1"/>
  <c r="BA470" i="22"/>
  <c r="BA471" i="22"/>
  <c r="AZ470" i="22"/>
  <c r="BD470" i="22" s="1"/>
  <c r="BB470" i="22"/>
  <c r="BB471" i="22"/>
  <c r="BA472" i="22"/>
  <c r="AZ471" i="22"/>
  <c r="BD471" i="22" s="1"/>
  <c r="BB472" i="22"/>
  <c r="BA473" i="22"/>
  <c r="AZ472" i="22"/>
  <c r="BD472" i="22" s="1"/>
  <c r="BA474" i="22"/>
  <c r="AZ473" i="22"/>
  <c r="BD473" i="22" s="1"/>
  <c r="BB473" i="22"/>
  <c r="BB474" i="22"/>
  <c r="AZ474" i="22"/>
  <c r="BD474" i="22" s="1"/>
  <c r="BA475" i="22"/>
  <c r="BB475" i="22"/>
  <c r="BA476" i="22"/>
  <c r="AZ475" i="22"/>
  <c r="BD475" i="22" s="1"/>
  <c r="BA477" i="22"/>
  <c r="AZ476" i="22"/>
  <c r="BD476" i="22" s="1"/>
  <c r="BB476" i="22"/>
  <c r="BB477" i="22"/>
  <c r="AZ477" i="22"/>
  <c r="BD477" i="22" s="1"/>
  <c r="BA478" i="22"/>
  <c r="BA479" i="22"/>
  <c r="AZ478" i="22"/>
  <c r="BD478" i="22" s="1"/>
  <c r="BB478" i="22"/>
  <c r="BB479" i="22"/>
  <c r="BA480" i="22"/>
  <c r="AZ479" i="22"/>
  <c r="BD479" i="22" s="1"/>
  <c r="BB480" i="22"/>
  <c r="BA481" i="22"/>
  <c r="AZ480" i="22"/>
  <c r="BD480" i="22" s="1"/>
  <c r="BA482" i="22"/>
  <c r="AZ481" i="22"/>
  <c r="BD481" i="22" s="1"/>
  <c r="BB481" i="22"/>
  <c r="BB482" i="22"/>
  <c r="AZ482" i="22"/>
  <c r="BD482" i="22" s="1"/>
  <c r="BA483" i="22"/>
  <c r="BA484" i="22"/>
  <c r="BB483" i="22"/>
  <c r="AZ483" i="22"/>
  <c r="BD483" i="22" s="1"/>
  <c r="BA485" i="22"/>
  <c r="AZ484" i="22"/>
  <c r="BD484" i="22" s="1"/>
  <c r="BB484" i="22"/>
  <c r="AZ485" i="22"/>
  <c r="BD485" i="22" s="1"/>
  <c r="BB485" i="22"/>
  <c r="BA486" i="22"/>
  <c r="BA487" i="22"/>
  <c r="AZ486" i="22"/>
  <c r="BD486" i="22" s="1"/>
  <c r="BB486" i="22"/>
  <c r="AZ487" i="22"/>
  <c r="BD487" i="22" s="1"/>
  <c r="BB487" i="22"/>
  <c r="BA488" i="22"/>
  <c r="BB488" i="22"/>
  <c r="BA489" i="22"/>
  <c r="AZ488" i="22"/>
  <c r="BD488" i="22" s="1"/>
  <c r="BA490" i="22"/>
  <c r="AZ489" i="22"/>
  <c r="BD489" i="22" s="1"/>
  <c r="BB489" i="22"/>
  <c r="AZ490" i="22"/>
  <c r="BD490" i="22" s="1"/>
  <c r="BB490" i="22"/>
  <c r="BA491" i="22"/>
  <c r="BA492" i="22"/>
  <c r="BB491" i="22"/>
  <c r="AZ491" i="22"/>
  <c r="BD491" i="22" s="1"/>
  <c r="AZ492" i="22"/>
  <c r="BD492" i="22" s="1"/>
  <c r="BA493" i="22"/>
  <c r="BB492" i="22"/>
  <c r="AZ493" i="22"/>
  <c r="BD493" i="22" s="1"/>
  <c r="BB493" i="22"/>
  <c r="BA494" i="22"/>
  <c r="BA495" i="22"/>
  <c r="AZ494" i="22"/>
  <c r="BD494" i="22" s="1"/>
  <c r="BB494" i="22"/>
  <c r="AZ495" i="22"/>
  <c r="BD495" i="22" s="1"/>
  <c r="BB495" i="22"/>
  <c r="BA496" i="22"/>
  <c r="BB496" i="22"/>
  <c r="BA497" i="22"/>
  <c r="AZ496" i="22"/>
  <c r="BD496" i="22" s="1"/>
  <c r="AZ497" i="22"/>
  <c r="BD497" i="22" s="1"/>
  <c r="BA498" i="22"/>
  <c r="BB497" i="22"/>
  <c r="AZ498" i="22"/>
  <c r="BD498" i="22" s="1"/>
  <c r="BB498" i="22"/>
  <c r="BA499" i="22"/>
  <c r="BA500" i="22"/>
  <c r="BB499" i="22"/>
  <c r="AZ499" i="22"/>
  <c r="BD499" i="22" s="1"/>
  <c r="AZ500" i="22"/>
  <c r="BD500" i="22" s="1"/>
  <c r="BA501" i="22"/>
  <c r="BB500" i="22"/>
  <c r="AZ501" i="22"/>
  <c r="BD501" i="22" s="1"/>
  <c r="BB501" i="22"/>
  <c r="BA502" i="22"/>
  <c r="BA503" i="22"/>
  <c r="AZ502" i="22"/>
  <c r="BD502" i="22" s="1"/>
  <c r="BB502" i="22"/>
  <c r="AZ503" i="22"/>
  <c r="BD503" i="22" s="1"/>
  <c r="BB503" i="22"/>
  <c r="BA504" i="22"/>
  <c r="BB504" i="22"/>
  <c r="BA505" i="22"/>
  <c r="AZ504" i="22"/>
  <c r="BD504" i="22" s="1"/>
  <c r="AZ505" i="22"/>
  <c r="BD505" i="22" s="1"/>
  <c r="BA506" i="22"/>
  <c r="BB505" i="22"/>
  <c r="AZ506" i="22"/>
  <c r="BD506" i="22" s="1"/>
  <c r="BB506" i="22"/>
  <c r="BA507" i="22"/>
  <c r="BA508" i="22"/>
  <c r="BB507" i="22"/>
  <c r="AZ507" i="22"/>
  <c r="BD507" i="22" s="1"/>
  <c r="AZ508" i="22"/>
  <c r="BD508" i="22" s="1"/>
  <c r="BA509" i="22"/>
  <c r="BB508" i="22"/>
  <c r="AZ509" i="22"/>
  <c r="BD509" i="22" s="1"/>
  <c r="BB509" i="22"/>
  <c r="BA510" i="22"/>
  <c r="BA511" i="22"/>
  <c r="AZ510" i="22"/>
  <c r="BD510" i="22" s="1"/>
  <c r="BB510" i="22"/>
  <c r="AZ511" i="22"/>
  <c r="BD511" i="22" s="1"/>
  <c r="BB511" i="22"/>
  <c r="BA512" i="22"/>
  <c r="BB512" i="22"/>
  <c r="BA513" i="22"/>
  <c r="AZ512" i="22"/>
  <c r="BD512" i="22" s="1"/>
  <c r="AZ513" i="22"/>
  <c r="BD513" i="22" s="1"/>
  <c r="BA514" i="22"/>
  <c r="BB513" i="22"/>
  <c r="AZ514" i="22"/>
  <c r="BD514" i="22" s="1"/>
  <c r="BB514" i="22"/>
  <c r="BA515" i="22"/>
  <c r="BB515" i="22"/>
  <c r="BA516" i="22"/>
  <c r="AZ515" i="22"/>
  <c r="BD515" i="22" s="1"/>
  <c r="AZ516" i="22"/>
  <c r="BD516" i="22" s="1"/>
  <c r="BA517" i="22"/>
  <c r="BB516" i="22"/>
  <c r="AZ517" i="22"/>
  <c r="BD517" i="22" s="1"/>
  <c r="BB517" i="22"/>
  <c r="BA518" i="22"/>
  <c r="BA519" i="22"/>
  <c r="AZ518" i="22"/>
  <c r="BD518" i="22" s="1"/>
  <c r="BB518" i="22"/>
  <c r="AZ519" i="22"/>
  <c r="BD519" i="22" s="1"/>
  <c r="BB519" i="22"/>
  <c r="BA520" i="22"/>
  <c r="BA521" i="22"/>
  <c r="BB520" i="22"/>
  <c r="AZ520" i="22"/>
  <c r="BD520" i="22" s="1"/>
  <c r="AZ521" i="22"/>
  <c r="BD521" i="22" s="1"/>
  <c r="BB521" i="22"/>
  <c r="BA522" i="22"/>
  <c r="BB522" i="22"/>
  <c r="AZ522" i="22"/>
  <c r="BD522" i="22" s="1"/>
  <c r="BA523" i="22"/>
  <c r="BB523" i="22"/>
  <c r="BA524" i="22"/>
  <c r="AZ523" i="22"/>
  <c r="BD523" i="22" s="1"/>
  <c r="BB524" i="22"/>
  <c r="BA525" i="22"/>
  <c r="AZ524" i="22"/>
  <c r="BD524" i="22" s="1"/>
  <c r="AZ525" i="22"/>
  <c r="BD525" i="22" s="1"/>
  <c r="BA526" i="22"/>
  <c r="BB525" i="22"/>
  <c r="AZ526" i="22"/>
  <c r="BD526" i="22" s="1"/>
  <c r="BA527" i="22"/>
  <c r="BB526" i="22"/>
  <c r="AZ527" i="22"/>
  <c r="BD527" i="22" s="1"/>
  <c r="BA528" i="22"/>
  <c r="BB527" i="22"/>
  <c r="BB528" i="22"/>
  <c r="BA529" i="22"/>
  <c r="AZ528" i="22"/>
  <c r="BD528" i="22" s="1"/>
  <c r="BA530" i="22"/>
  <c r="AZ529" i="22"/>
  <c r="BD529" i="22" s="1"/>
  <c r="BB529" i="22"/>
  <c r="AZ530" i="22"/>
  <c r="BD530" i="22" s="1"/>
  <c r="BB530" i="22"/>
  <c r="BA531" i="22"/>
  <c r="BA532" i="22"/>
  <c r="AZ531" i="22"/>
  <c r="BD531" i="22" s="1"/>
  <c r="BB531" i="22"/>
  <c r="BB532" i="22"/>
  <c r="AZ532" i="22"/>
  <c r="BD532" i="22" s="1"/>
  <c r="BA533" i="22"/>
  <c r="BB533" i="22"/>
  <c r="BA534" i="22"/>
  <c r="AZ533" i="22"/>
  <c r="BD533" i="22" s="1"/>
  <c r="AZ534" i="22"/>
  <c r="BD534" i="22" s="1"/>
  <c r="BA535" i="22"/>
  <c r="BB534" i="22"/>
  <c r="BB535" i="22"/>
  <c r="BA536" i="22"/>
  <c r="AZ535" i="22"/>
  <c r="BD535" i="22" s="1"/>
  <c r="BA537" i="22"/>
  <c r="BB536" i="22"/>
  <c r="AZ536" i="22"/>
  <c r="BD536" i="22" s="1"/>
  <c r="AZ537" i="22"/>
  <c r="BD537" i="22" s="1"/>
  <c r="BB537" i="22"/>
  <c r="BA538" i="22"/>
  <c r="AZ538" i="22"/>
  <c r="BD538" i="22" s="1"/>
  <c r="BB538" i="22"/>
  <c r="BA539" i="22"/>
  <c r="AZ539" i="22"/>
  <c r="BD539" i="22" s="1"/>
  <c r="BB539" i="22"/>
  <c r="BA540" i="22"/>
  <c r="BA541" i="22"/>
  <c r="AZ540" i="22"/>
  <c r="BD540" i="22" s="1"/>
  <c r="BB540" i="22"/>
  <c r="BB541" i="22"/>
  <c r="AZ541" i="22"/>
  <c r="BD541" i="22" s="1"/>
  <c r="BA542" i="22"/>
  <c r="BA543" i="22"/>
  <c r="AZ542" i="22"/>
  <c r="BD542" i="22" s="1"/>
  <c r="BB542" i="22"/>
  <c r="AZ543" i="22"/>
  <c r="BD543" i="22" s="1"/>
  <c r="BB543" i="22"/>
  <c r="BA544" i="22"/>
  <c r="BB544" i="22"/>
  <c r="BA545" i="22"/>
  <c r="AZ544" i="22"/>
  <c r="BD544" i="22" s="1"/>
  <c r="AZ545" i="22"/>
  <c r="BD545" i="22" s="1"/>
  <c r="BA546" i="22"/>
  <c r="BB545" i="22"/>
  <c r="BB546" i="22"/>
  <c r="AZ546" i="22"/>
  <c r="BD546" i="22" s="1"/>
  <c r="BA547" i="22"/>
  <c r="AZ547" i="22"/>
  <c r="BD547" i="22" s="1"/>
  <c r="BA548" i="22"/>
  <c r="BB547" i="22"/>
  <c r="AZ548" i="22"/>
  <c r="BD548" i="22" s="1"/>
  <c r="BB548" i="22"/>
  <c r="BA549" i="22"/>
  <c r="BA550" i="22"/>
  <c r="AZ549" i="22"/>
  <c r="BD549" i="22" s="1"/>
  <c r="BB549" i="22"/>
  <c r="AZ550" i="22"/>
  <c r="BD550" i="22" s="1"/>
  <c r="BA551" i="22"/>
  <c r="BB550" i="22"/>
  <c r="BA552" i="22"/>
  <c r="AZ551" i="22"/>
  <c r="BD551" i="22" s="1"/>
  <c r="BB551" i="22"/>
  <c r="BB552" i="22"/>
  <c r="BA553" i="22"/>
  <c r="AZ552" i="22"/>
  <c r="BD552" i="22" s="1"/>
  <c r="BB553" i="22"/>
  <c r="BA554" i="22"/>
  <c r="AZ553" i="22"/>
  <c r="BD553" i="22" s="1"/>
  <c r="AZ554" i="22"/>
  <c r="BD554" i="22" s="1"/>
  <c r="BB554" i="22"/>
  <c r="BA555" i="22"/>
  <c r="BA556" i="22"/>
  <c r="BB555" i="22"/>
  <c r="AZ555" i="22"/>
  <c r="BD555" i="22" s="1"/>
  <c r="AZ556" i="22"/>
  <c r="BD556" i="22" s="1"/>
  <c r="BA557" i="22"/>
  <c r="BB556" i="22"/>
  <c r="BB557" i="22"/>
  <c r="BA558" i="22"/>
  <c r="AZ557" i="22"/>
  <c r="BD557" i="22" s="1"/>
  <c r="BA559" i="22"/>
  <c r="AZ558" i="22"/>
  <c r="BD558" i="22" s="1"/>
  <c r="BB558" i="22"/>
  <c r="AZ559" i="22"/>
  <c r="BD559" i="22" s="1"/>
  <c r="BB559" i="22"/>
  <c r="BA560" i="22"/>
  <c r="BA561" i="22"/>
  <c r="BB560" i="22"/>
  <c r="AZ560" i="22"/>
  <c r="BD560" i="22" s="1"/>
  <c r="BB561" i="22"/>
  <c r="AZ561" i="22"/>
  <c r="BD561" i="22" s="1"/>
  <c r="BA562" i="22"/>
  <c r="AZ562" i="22"/>
  <c r="BD562" i="22" s="1"/>
  <c r="BB562" i="22"/>
  <c r="BA563" i="22"/>
  <c r="AZ563" i="22"/>
  <c r="BD563" i="22" s="1"/>
  <c r="BB563" i="22"/>
  <c r="BA564" i="22"/>
  <c r="BA565" i="22"/>
  <c r="BB564" i="22"/>
  <c r="AZ564" i="22"/>
  <c r="BD564" i="22" s="1"/>
  <c r="AZ565" i="22"/>
  <c r="BD565" i="22" s="1"/>
  <c r="BB565" i="22"/>
  <c r="BA566" i="22"/>
  <c r="BA567" i="22"/>
  <c r="AZ566" i="22"/>
  <c r="BD566" i="22" s="1"/>
  <c r="BB566" i="22"/>
  <c r="BA568" i="22"/>
  <c r="AZ567" i="22"/>
  <c r="BD567" i="22" s="1"/>
  <c r="BB567" i="22"/>
  <c r="BB568" i="22"/>
  <c r="BA569" i="22"/>
  <c r="AZ568" i="22"/>
  <c r="BD568" i="22" s="1"/>
  <c r="AZ569" i="22"/>
  <c r="BD569" i="22" s="1"/>
  <c r="BA570" i="22"/>
  <c r="BB569" i="22"/>
  <c r="BB570" i="22"/>
  <c r="AZ570" i="22"/>
  <c r="BD570" i="22" s="1"/>
  <c r="BA571" i="22"/>
  <c r="BA572" i="22"/>
  <c r="AZ571" i="22"/>
  <c r="BD571" i="22" s="1"/>
  <c r="BB571" i="22"/>
  <c r="AZ572" i="22"/>
  <c r="BD572" i="22" s="1"/>
  <c r="BB572" i="22"/>
  <c r="BA573" i="22"/>
  <c r="BA574" i="22"/>
  <c r="AZ573" i="22"/>
  <c r="BD573" i="22" s="1"/>
  <c r="BB573" i="22"/>
  <c r="AZ574" i="22"/>
  <c r="BD574" i="22" s="1"/>
  <c r="BA575" i="22"/>
  <c r="BB574" i="22"/>
  <c r="BA576" i="22"/>
  <c r="BB575" i="22"/>
  <c r="AZ575" i="22"/>
  <c r="BD575" i="22" s="1"/>
  <c r="BB576" i="22"/>
  <c r="BA577" i="22"/>
  <c r="AZ576" i="22"/>
  <c r="BD576" i="22" s="1"/>
  <c r="BB577" i="22"/>
  <c r="BA578" i="22"/>
  <c r="AZ577" i="22"/>
  <c r="BD577" i="22" s="1"/>
  <c r="AZ578" i="22"/>
  <c r="BD578" i="22" s="1"/>
  <c r="BB578" i="22"/>
  <c r="BA579" i="22"/>
  <c r="BB579" i="22"/>
  <c r="AZ579" i="22"/>
  <c r="BD579" i="22" s="1"/>
  <c r="BA580" i="22"/>
  <c r="AZ580" i="22"/>
  <c r="BD580" i="22" s="1"/>
  <c r="BA581" i="22"/>
  <c r="BB580" i="22"/>
  <c r="AZ581" i="22"/>
  <c r="BD581" i="22" s="1"/>
  <c r="BB581" i="22"/>
  <c r="BA582" i="22"/>
  <c r="BA583" i="22"/>
  <c r="AZ582" i="22"/>
  <c r="BD582" i="22" s="1"/>
  <c r="BB582" i="22"/>
  <c r="AZ583" i="22"/>
  <c r="BD583" i="22" s="1"/>
  <c r="BB583" i="22"/>
  <c r="BA584" i="22"/>
  <c r="BA585" i="22"/>
  <c r="BB584" i="22"/>
  <c r="AZ584" i="22"/>
  <c r="BD584" i="22" s="1"/>
  <c r="AZ585" i="22"/>
  <c r="BD585" i="22" s="1"/>
  <c r="BB585" i="22"/>
  <c r="BA586" i="22"/>
  <c r="BB586" i="22"/>
  <c r="AZ586" i="22"/>
  <c r="BD586" i="22" s="1"/>
  <c r="BA587" i="22"/>
  <c r="BA588" i="22"/>
  <c r="AZ587" i="22"/>
  <c r="BD587" i="22" s="1"/>
  <c r="BB587" i="22"/>
  <c r="BB588" i="22"/>
  <c r="BA589" i="22"/>
  <c r="AZ588" i="22"/>
  <c r="BD588" i="22" s="1"/>
  <c r="AZ589" i="22"/>
  <c r="BD589" i="22" s="1"/>
  <c r="BA590" i="22"/>
  <c r="BB589" i="22"/>
  <c r="AZ590" i="22"/>
  <c r="BD590" i="22" s="1"/>
  <c r="BA591" i="22"/>
  <c r="BB590" i="22"/>
  <c r="AZ591" i="22"/>
  <c r="BD591" i="22" s="1"/>
  <c r="BA592" i="22"/>
  <c r="BB591" i="22"/>
  <c r="BB592" i="22"/>
  <c r="BA593" i="22"/>
  <c r="AZ592" i="22"/>
  <c r="BD592" i="22" s="1"/>
  <c r="BA594" i="22"/>
  <c r="AZ593" i="22"/>
  <c r="BD593" i="22" s="1"/>
  <c r="BB593" i="22"/>
  <c r="AZ594" i="22"/>
  <c r="BD594" i="22" s="1"/>
  <c r="BB594" i="22"/>
  <c r="BA595" i="22"/>
  <c r="BA596" i="22"/>
  <c r="AZ595" i="22"/>
  <c r="BD595" i="22" s="1"/>
  <c r="BB595" i="22"/>
  <c r="BB596" i="22"/>
  <c r="AZ596" i="22"/>
  <c r="BD596" i="22" s="1"/>
  <c r="BA597" i="22"/>
  <c r="BB597" i="22"/>
  <c r="BA598" i="22"/>
  <c r="AZ597" i="22"/>
  <c r="BD597" i="22" s="1"/>
  <c r="AZ598" i="22"/>
  <c r="BD598" i="22" s="1"/>
  <c r="BA599" i="22"/>
  <c r="BB598" i="22"/>
  <c r="BA600" i="22"/>
  <c r="BB599" i="22"/>
  <c r="AZ599" i="22"/>
  <c r="BD599" i="22" s="1"/>
  <c r="BA601" i="22"/>
  <c r="BB600" i="22"/>
  <c r="AZ600" i="22"/>
  <c r="BD600" i="22" s="1"/>
  <c r="AZ601" i="22"/>
  <c r="BD601" i="22" s="1"/>
  <c r="BB601" i="22"/>
  <c r="BA602" i="22"/>
  <c r="AZ602" i="22"/>
  <c r="BD602" i="22" s="1"/>
  <c r="BB602" i="22"/>
  <c r="BA603" i="22"/>
  <c r="AZ603" i="22"/>
  <c r="BD603" i="22" s="1"/>
  <c r="BB603" i="22"/>
  <c r="BA604" i="22"/>
  <c r="BA605" i="22"/>
  <c r="AZ604" i="22"/>
  <c r="BD604" i="22" s="1"/>
  <c r="BB604" i="22"/>
  <c r="BB605" i="22"/>
  <c r="AZ605" i="22"/>
  <c r="BD605" i="22" s="1"/>
  <c r="BA606" i="22"/>
  <c r="BA607" i="22"/>
  <c r="AZ606" i="22"/>
  <c r="BD606" i="22" s="1"/>
  <c r="BB606" i="22"/>
  <c r="AZ607" i="22"/>
  <c r="BD607" i="22" s="1"/>
  <c r="BB607" i="22"/>
  <c r="BA608" i="22"/>
  <c r="BB608" i="22"/>
  <c r="BA609" i="22"/>
  <c r="AZ608" i="22"/>
  <c r="BD608" i="22" s="1"/>
  <c r="AZ609" i="22"/>
  <c r="BD609" i="22" s="1"/>
  <c r="BB609" i="22"/>
  <c r="BA610" i="22"/>
  <c r="BB610" i="22"/>
  <c r="AZ610" i="22"/>
  <c r="BD610" i="22" s="1"/>
  <c r="BA611" i="22"/>
  <c r="AZ611" i="22"/>
  <c r="BD611" i="22" s="1"/>
  <c r="BB611" i="22"/>
  <c r="BA612" i="22"/>
  <c r="BA613" i="22"/>
  <c r="AZ612" i="22"/>
  <c r="BD612" i="22" s="1"/>
  <c r="BB612" i="22"/>
  <c r="AZ613" i="22"/>
  <c r="BD613" i="22" s="1"/>
  <c r="BB613" i="22"/>
  <c r="BA614" i="22"/>
  <c r="BA615" i="22"/>
  <c r="AZ614" i="22"/>
  <c r="BD614" i="22" s="1"/>
  <c r="BB614" i="22"/>
  <c r="BB615" i="22"/>
  <c r="AZ615" i="22"/>
  <c r="BD615" i="22" s="1"/>
  <c r="BA616" i="22"/>
  <c r="BB616" i="22"/>
  <c r="BA617" i="22"/>
  <c r="AZ616" i="22"/>
  <c r="BD616" i="22" s="1"/>
  <c r="AZ617" i="22"/>
  <c r="BD617" i="22" s="1"/>
  <c r="BB617" i="22"/>
  <c r="BA618" i="22"/>
  <c r="AZ618" i="22"/>
  <c r="BD618" i="22" s="1"/>
  <c r="BB618" i="22"/>
  <c r="BA619" i="22"/>
  <c r="BB619" i="22"/>
  <c r="AZ619" i="22"/>
  <c r="BD619" i="22" s="1"/>
  <c r="BA620" i="22"/>
  <c r="BA621" i="22"/>
  <c r="AZ620" i="22"/>
  <c r="BD620" i="22" s="1"/>
  <c r="BB620" i="22"/>
  <c r="BB621" i="22"/>
  <c r="BA622" i="22"/>
  <c r="AZ621" i="22"/>
  <c r="BD621" i="22" s="1"/>
  <c r="BA623" i="22"/>
  <c r="AZ622" i="22"/>
  <c r="BD622" i="22" s="1"/>
  <c r="BB622" i="22"/>
  <c r="BB623" i="22"/>
  <c r="BA624" i="22"/>
  <c r="AZ623" i="22"/>
  <c r="BD623" i="22" s="1"/>
  <c r="BB624" i="22"/>
  <c r="BA625" i="22"/>
  <c r="AZ624" i="22"/>
  <c r="BD624" i="22" s="1"/>
  <c r="BB625" i="22"/>
  <c r="BA626" i="22"/>
  <c r="AZ625" i="22"/>
  <c r="BD625" i="22" s="1"/>
  <c r="AZ626" i="22"/>
  <c r="BD626" i="22" s="1"/>
  <c r="BB626" i="22"/>
  <c r="BA627" i="22"/>
  <c r="BA628" i="22"/>
  <c r="AZ627" i="22"/>
  <c r="BD627" i="22" s="1"/>
  <c r="BB627" i="22"/>
  <c r="AZ628" i="22"/>
  <c r="BD628" i="22" s="1"/>
  <c r="BA629" i="22"/>
  <c r="BB628" i="22"/>
  <c r="BA630" i="22"/>
  <c r="AZ629" i="22"/>
  <c r="BD629" i="22" s="1"/>
  <c r="BB629" i="22"/>
  <c r="BA631" i="22"/>
  <c r="AZ630" i="22"/>
  <c r="BD630" i="22" s="1"/>
  <c r="BB630" i="22"/>
  <c r="BA632" i="22"/>
  <c r="AZ631" i="22"/>
  <c r="BD631" i="22" s="1"/>
  <c r="BB631" i="22"/>
  <c r="BB632" i="22"/>
  <c r="BA633" i="22"/>
  <c r="AZ632" i="22"/>
  <c r="BD632" i="22" s="1"/>
  <c r="BA634" i="22"/>
  <c r="AZ633" i="22"/>
  <c r="BD633" i="22" s="1"/>
  <c r="BB633" i="22"/>
  <c r="AZ634" i="22"/>
  <c r="BD634" i="22" s="1"/>
  <c r="BB634" i="22"/>
  <c r="BA635" i="22"/>
  <c r="BA636" i="22"/>
  <c r="AZ635" i="22"/>
  <c r="BD635" i="22" s="1"/>
  <c r="BB635" i="22"/>
  <c r="AZ636" i="22"/>
  <c r="BD636" i="22" s="1"/>
  <c r="BA637" i="22"/>
  <c r="BB636" i="22"/>
  <c r="AZ637" i="22"/>
  <c r="BD637" i="22" s="1"/>
  <c r="BA638" i="22"/>
  <c r="BB637" i="22"/>
  <c r="BA639" i="22"/>
  <c r="AZ638" i="22"/>
  <c r="BD638" i="22" s="1"/>
  <c r="BB638" i="22"/>
  <c r="AZ639" i="22"/>
  <c r="BD639" i="22" s="1"/>
  <c r="BB639" i="22"/>
  <c r="BA640" i="22"/>
  <c r="BB640" i="22"/>
  <c r="BA641" i="22"/>
  <c r="AZ640" i="22"/>
  <c r="BD640" i="22" s="1"/>
  <c r="AZ641" i="22"/>
  <c r="BD641" i="22" s="1"/>
  <c r="BB641" i="22"/>
  <c r="BA642" i="22"/>
  <c r="BB642" i="22"/>
  <c r="AZ642" i="22"/>
  <c r="BD642" i="22" s="1"/>
  <c r="BA643" i="22"/>
  <c r="AZ643" i="22"/>
  <c r="BD643" i="22" s="1"/>
  <c r="BB643" i="22"/>
  <c r="BA644" i="22"/>
  <c r="BA645" i="22"/>
  <c r="AZ644" i="22"/>
  <c r="BD644" i="22" s="1"/>
  <c r="BB644" i="22"/>
  <c r="AZ645" i="22"/>
  <c r="BD645" i="22" s="1"/>
  <c r="BB645" i="22"/>
  <c r="BA646" i="22"/>
  <c r="BA647" i="22"/>
  <c r="AZ646" i="22"/>
  <c r="BD646" i="22" s="1"/>
  <c r="BB646" i="22"/>
  <c r="AZ647" i="22"/>
  <c r="BD647" i="22" s="1"/>
  <c r="BB647" i="22"/>
  <c r="BA648" i="22"/>
  <c r="BB648" i="22"/>
  <c r="BA649" i="22"/>
  <c r="AZ648" i="22"/>
  <c r="BD648" i="22" s="1"/>
  <c r="AZ649" i="22"/>
  <c r="BD649" i="22" s="1"/>
  <c r="BB649" i="22"/>
  <c r="BA650" i="22"/>
  <c r="AZ650" i="22"/>
  <c r="BD650" i="22" s="1"/>
  <c r="BB650" i="22"/>
  <c r="BA651" i="22"/>
  <c r="AZ651" i="22"/>
  <c r="BD651" i="22" s="1"/>
  <c r="BB651" i="22"/>
  <c r="BA652" i="22"/>
  <c r="BA653" i="22"/>
  <c r="AZ652" i="22"/>
  <c r="BD652" i="22" s="1"/>
  <c r="BB652" i="22"/>
  <c r="BB653" i="22"/>
  <c r="BA654" i="22"/>
  <c r="AZ653" i="22"/>
  <c r="BD653" i="22" s="1"/>
  <c r="BA655" i="22"/>
  <c r="AZ654" i="22"/>
  <c r="BD654" i="22" s="1"/>
  <c r="BB654" i="22"/>
  <c r="BB655" i="22"/>
  <c r="BA656" i="22"/>
  <c r="AZ655" i="22"/>
  <c r="BD655" i="22" s="1"/>
  <c r="BB656" i="22"/>
  <c r="BA657" i="22"/>
  <c r="AZ656" i="22"/>
  <c r="BD656" i="22" s="1"/>
  <c r="BA658" i="22"/>
  <c r="BB657" i="22"/>
  <c r="AZ657" i="22"/>
  <c r="BD657" i="22" s="1"/>
  <c r="AZ658" i="22"/>
  <c r="BD658" i="22" s="1"/>
  <c r="BB658" i="22"/>
  <c r="BA659" i="22"/>
  <c r="BA660" i="22"/>
  <c r="AZ659" i="22"/>
  <c r="BD659" i="22" s="1"/>
  <c r="BB659" i="22"/>
  <c r="AZ660" i="22"/>
  <c r="BD660" i="22" s="1"/>
  <c r="BA661" i="22"/>
  <c r="BB660" i="22"/>
  <c r="BA662" i="22"/>
  <c r="AZ661" i="22"/>
  <c r="BD661" i="22" s="1"/>
  <c r="BB661" i="22"/>
  <c r="BA663" i="22"/>
  <c r="AZ662" i="22"/>
  <c r="BD662" i="22" s="1"/>
  <c r="BB662" i="22"/>
  <c r="BA664" i="22"/>
  <c r="AZ663" i="22"/>
  <c r="BD663" i="22" s="1"/>
  <c r="BB663" i="22"/>
  <c r="BB664" i="22"/>
  <c r="BA665" i="22"/>
  <c r="AZ664" i="22"/>
  <c r="BD664" i="22" s="1"/>
  <c r="BA666" i="22"/>
  <c r="AZ665" i="22"/>
  <c r="BD665" i="22" s="1"/>
  <c r="BB665" i="22"/>
  <c r="AZ666" i="22"/>
  <c r="BD666" i="22" s="1"/>
  <c r="BB666" i="22"/>
  <c r="BA667" i="22"/>
  <c r="BA668" i="22"/>
  <c r="AZ667" i="22"/>
  <c r="BD667" i="22" s="1"/>
  <c r="BB667" i="22"/>
  <c r="AZ668" i="22"/>
  <c r="BD668" i="22" s="1"/>
  <c r="BA669" i="22"/>
  <c r="BB668" i="22"/>
  <c r="AZ669" i="22"/>
  <c r="BD669" i="22" s="1"/>
  <c r="BB669" i="22"/>
  <c r="BA670" i="22"/>
  <c r="BA671" i="22"/>
  <c r="AZ670" i="22"/>
  <c r="BD670" i="22" s="1"/>
  <c r="BB670" i="22"/>
  <c r="AZ671" i="22"/>
  <c r="BD671" i="22" s="1"/>
  <c r="BB671" i="22"/>
  <c r="BA672" i="22"/>
  <c r="BB672" i="22"/>
  <c r="BA673" i="22"/>
  <c r="AZ672" i="22"/>
  <c r="BD672" i="22" s="1"/>
  <c r="AZ673" i="22"/>
  <c r="BD673" i="22" s="1"/>
  <c r="BA674" i="22"/>
  <c r="BB673" i="22"/>
  <c r="AZ674" i="22"/>
  <c r="BD674" i="22" s="1"/>
  <c r="BB674" i="22"/>
  <c r="BA675" i="22"/>
  <c r="BA676" i="22"/>
  <c r="BB675" i="22"/>
  <c r="AZ675" i="22"/>
  <c r="BD675" i="22" s="1"/>
  <c r="AZ676" i="22"/>
  <c r="BD676" i="22" s="1"/>
  <c r="BA677" i="22"/>
  <c r="BB676" i="22"/>
  <c r="AZ677" i="22"/>
  <c r="BD677" i="22" s="1"/>
  <c r="BB677" i="22"/>
  <c r="BA678" i="22"/>
  <c r="BA679" i="22"/>
  <c r="AZ678" i="22"/>
  <c r="BD678" i="22" s="1"/>
  <c r="BB678" i="22"/>
  <c r="AZ679" i="22"/>
  <c r="BD679" i="22" s="1"/>
  <c r="BB679" i="22"/>
  <c r="BA680" i="22"/>
  <c r="BB680" i="22"/>
  <c r="BA681" i="22"/>
  <c r="AZ680" i="22"/>
  <c r="BD680" i="22" s="1"/>
  <c r="AZ681" i="22"/>
  <c r="BD681" i="22" s="1"/>
  <c r="BA682" i="22"/>
  <c r="BB681" i="22"/>
  <c r="AZ682" i="22"/>
  <c r="BD682" i="22" s="1"/>
  <c r="BB682" i="22"/>
  <c r="BA683" i="22"/>
  <c r="BA684" i="22"/>
  <c r="BB683" i="22"/>
  <c r="AZ683" i="22"/>
  <c r="BD683" i="22" s="1"/>
  <c r="AZ684" i="22"/>
  <c r="BD684" i="22" s="1"/>
  <c r="BA685" i="22"/>
  <c r="BB684" i="22"/>
  <c r="AZ685" i="22"/>
  <c r="BD685" i="22" s="1"/>
  <c r="BB685" i="22"/>
  <c r="BA686" i="22"/>
  <c r="BA687" i="22"/>
  <c r="AZ686" i="22"/>
  <c r="BD686" i="22" s="1"/>
  <c r="BB686" i="22"/>
  <c r="AZ687" i="22"/>
  <c r="BD687" i="22" s="1"/>
  <c r="BB687" i="22"/>
  <c r="BA688" i="22"/>
  <c r="BB688" i="22"/>
  <c r="BA689" i="22"/>
  <c r="AZ688" i="22"/>
  <c r="BD688" i="22" s="1"/>
  <c r="AZ689" i="22"/>
  <c r="BD689" i="22" s="1"/>
  <c r="BA690" i="22"/>
  <c r="BB689" i="22"/>
  <c r="AZ690" i="22"/>
  <c r="BD690" i="22" s="1"/>
  <c r="BB690" i="22"/>
  <c r="BA691" i="22"/>
  <c r="BB691" i="22"/>
  <c r="BA692" i="22"/>
  <c r="AZ691" i="22"/>
  <c r="BD691" i="22" s="1"/>
  <c r="AZ692" i="22"/>
  <c r="BD692" i="22" s="1"/>
  <c r="BA693" i="22"/>
  <c r="BB692" i="22"/>
  <c r="AZ693" i="22"/>
  <c r="BD693" i="22" s="1"/>
  <c r="BB693" i="22"/>
  <c r="BA694" i="22"/>
  <c r="BA695" i="22"/>
  <c r="AZ694" i="22"/>
  <c r="BD694" i="22" s="1"/>
  <c r="BB694" i="22"/>
  <c r="AZ695" i="22"/>
  <c r="BD695" i="22" s="1"/>
  <c r="BB695" i="22"/>
  <c r="BA696" i="22"/>
  <c r="BB696" i="22"/>
  <c r="BA697" i="22"/>
  <c r="AZ696" i="22"/>
  <c r="BD696" i="22" s="1"/>
  <c r="AZ697" i="22"/>
  <c r="BD697" i="22" s="1"/>
  <c r="BA698" i="22"/>
  <c r="BB697" i="22"/>
  <c r="AZ698" i="22"/>
  <c r="BD698" i="22" s="1"/>
  <c r="BB698" i="22"/>
  <c r="BA699" i="22"/>
  <c r="BB699" i="22"/>
  <c r="BA700" i="22"/>
  <c r="AZ699" i="22"/>
  <c r="BD699" i="22" s="1"/>
  <c r="AZ700" i="22"/>
  <c r="BD700" i="22" s="1"/>
  <c r="BA701" i="22"/>
  <c r="BB700" i="22"/>
  <c r="BB701" i="22"/>
  <c r="AZ701" i="22"/>
  <c r="BD701" i="22" s="1"/>
  <c r="BA702" i="22"/>
  <c r="BA703" i="22"/>
  <c r="AZ702" i="22"/>
  <c r="BD702" i="22" s="1"/>
  <c r="BB702" i="22"/>
  <c r="BA704" i="22"/>
  <c r="AZ703" i="22"/>
  <c r="BD703" i="22" s="1"/>
  <c r="BB703" i="22"/>
  <c r="BB704" i="22"/>
  <c r="BA705" i="22"/>
  <c r="AZ704" i="22"/>
  <c r="BD704" i="22" s="1"/>
  <c r="AZ705" i="22"/>
  <c r="BD705" i="22" s="1"/>
  <c r="BA706" i="22"/>
  <c r="BB705" i="22"/>
  <c r="BB706" i="22"/>
  <c r="AZ706" i="22"/>
  <c r="BD706" i="22" s="1"/>
  <c r="BA707" i="22"/>
  <c r="BB707" i="22"/>
  <c r="BA708" i="22"/>
  <c r="AZ707" i="22"/>
  <c r="BD707" i="22" s="1"/>
  <c r="BA709" i="22"/>
  <c r="AZ708" i="22"/>
  <c r="BD708" i="22" s="1"/>
  <c r="BB708" i="22"/>
  <c r="BB709" i="22"/>
  <c r="AZ709" i="22"/>
  <c r="BD709" i="22" s="1"/>
  <c r="BA710" i="22"/>
  <c r="BA711" i="22"/>
  <c r="AZ710" i="22"/>
  <c r="BD710" i="22" s="1"/>
  <c r="BB710" i="22"/>
  <c r="BB711" i="22"/>
  <c r="BA712" i="22"/>
  <c r="AZ711" i="22"/>
  <c r="BD711" i="22" s="1"/>
  <c r="BB712" i="22"/>
  <c r="BA713" i="22"/>
  <c r="AZ712" i="22"/>
  <c r="BD712" i="22" s="1"/>
  <c r="BA714" i="22"/>
  <c r="AZ713" i="22"/>
  <c r="BD713" i="22" s="1"/>
  <c r="BB713" i="22"/>
  <c r="BB714" i="22"/>
  <c r="AZ714" i="22"/>
  <c r="BD714" i="22" s="1"/>
  <c r="BA715" i="22"/>
  <c r="BB715" i="22"/>
  <c r="BA716" i="22"/>
  <c r="AZ715" i="22"/>
  <c r="BD715" i="22" s="1"/>
  <c r="BA717" i="22"/>
  <c r="AZ716" i="22"/>
  <c r="BD716" i="22" s="1"/>
  <c r="BB716" i="22"/>
  <c r="AZ717" i="22"/>
  <c r="BD717" i="22" s="1"/>
  <c r="BB717" i="22"/>
  <c r="BA718" i="22"/>
  <c r="BA719" i="22"/>
  <c r="AZ718" i="22"/>
  <c r="BD718" i="22" s="1"/>
  <c r="BB718" i="22"/>
  <c r="BB719" i="22"/>
  <c r="BA720" i="22"/>
  <c r="AZ719" i="22"/>
  <c r="BD719" i="22" s="1"/>
  <c r="BB720" i="22"/>
  <c r="BA721" i="22"/>
  <c r="AZ720" i="22"/>
  <c r="BD720" i="22" s="1"/>
  <c r="BA722" i="22"/>
  <c r="AZ721" i="22"/>
  <c r="BD721" i="22" s="1"/>
  <c r="BB721" i="22"/>
  <c r="AZ722" i="22"/>
  <c r="BD722" i="22" s="1"/>
  <c r="BB722" i="22"/>
  <c r="BA723" i="22"/>
  <c r="BA724" i="22"/>
  <c r="BB723" i="22"/>
  <c r="AZ723" i="22"/>
  <c r="BD723" i="22" s="1"/>
  <c r="BA725" i="22"/>
  <c r="AZ724" i="22"/>
  <c r="BD724" i="22" s="1"/>
  <c r="BB724" i="22"/>
  <c r="BB725" i="22"/>
  <c r="AZ725" i="22"/>
  <c r="BD725" i="22" s="1"/>
  <c r="BA726" i="22"/>
  <c r="BA727" i="22"/>
  <c r="AZ726" i="22"/>
  <c r="BD726" i="22" s="1"/>
  <c r="BB726" i="22"/>
  <c r="BA728" i="22"/>
  <c r="AZ727" i="22"/>
  <c r="BD727" i="22" s="1"/>
  <c r="BB727" i="22"/>
  <c r="BB728" i="22"/>
  <c r="BA729" i="22"/>
  <c r="AZ728" i="22"/>
  <c r="BD728" i="22" s="1"/>
  <c r="BA730" i="22"/>
  <c r="AZ729" i="22"/>
  <c r="BD729" i="22" s="1"/>
  <c r="BB729" i="22"/>
  <c r="BB730" i="22"/>
  <c r="AZ730" i="22"/>
  <c r="BD730" i="22" s="1"/>
  <c r="BA731" i="22"/>
  <c r="BA732" i="22"/>
  <c r="BB731" i="22"/>
  <c r="AZ731" i="22"/>
  <c r="BD731" i="22" s="1"/>
  <c r="BA733" i="22"/>
  <c r="AZ732" i="22"/>
  <c r="BD732" i="22" s="1"/>
  <c r="BB732" i="22"/>
  <c r="AZ733" i="22"/>
  <c r="BD733" i="22" s="1"/>
  <c r="BB733" i="22"/>
  <c r="BA734" i="22"/>
  <c r="BA735" i="22"/>
  <c r="AZ734" i="22"/>
  <c r="BD734" i="22" s="1"/>
  <c r="BB734" i="22"/>
  <c r="BB735" i="22"/>
  <c r="AZ735" i="22"/>
  <c r="BD735" i="22" s="1"/>
  <c r="BA736" i="22"/>
  <c r="BB736" i="22"/>
  <c r="BA737" i="22"/>
  <c r="AZ736" i="22"/>
  <c r="BD736" i="22" s="1"/>
  <c r="BA738" i="22"/>
  <c r="AZ737" i="22"/>
  <c r="BD737" i="22" s="1"/>
  <c r="BB737" i="22"/>
  <c r="AZ738" i="22"/>
  <c r="BD738" i="22" s="1"/>
  <c r="BB738" i="22"/>
  <c r="BA739" i="22"/>
  <c r="BA740" i="22"/>
  <c r="BB739" i="22"/>
  <c r="AZ739" i="22"/>
  <c r="BD739" i="22" s="1"/>
  <c r="AZ740" i="22"/>
  <c r="BD740" i="22" s="1"/>
  <c r="BA741" i="22"/>
  <c r="BB740" i="22"/>
  <c r="AZ741" i="22"/>
  <c r="BD741" i="22" s="1"/>
  <c r="BB741" i="22"/>
  <c r="BA742" i="22"/>
  <c r="BA743" i="22"/>
  <c r="AZ742" i="22"/>
  <c r="BD742" i="22" s="1"/>
  <c r="BB742" i="22"/>
  <c r="AZ743" i="22"/>
  <c r="BD743" i="22" s="1"/>
  <c r="BB743" i="22"/>
  <c r="BA744" i="22"/>
  <c r="BB744" i="22"/>
  <c r="BA745" i="22"/>
  <c r="AZ744" i="22"/>
  <c r="BD744" i="22" s="1"/>
  <c r="AZ745" i="22"/>
  <c r="BD745" i="22" s="1"/>
  <c r="BA746" i="22"/>
  <c r="BB745" i="22"/>
  <c r="AZ746" i="22"/>
  <c r="BD746" i="22" s="1"/>
  <c r="BB746" i="22"/>
  <c r="BA747" i="22"/>
  <c r="BA748" i="22"/>
  <c r="BB747" i="22"/>
  <c r="AZ747" i="22"/>
  <c r="BD747" i="22" s="1"/>
  <c r="AZ748" i="22"/>
  <c r="BD748" i="22" s="1"/>
  <c r="BA749" i="22"/>
  <c r="BB748" i="22"/>
  <c r="AZ749" i="22"/>
  <c r="BD749" i="22" s="1"/>
  <c r="BB749" i="22"/>
  <c r="BA750" i="22"/>
  <c r="BA751" i="22"/>
  <c r="AZ750" i="22"/>
  <c r="BD750" i="22" s="1"/>
  <c r="BB750" i="22"/>
  <c r="AZ751" i="22"/>
  <c r="BD751" i="22" s="1"/>
  <c r="BB751" i="22"/>
  <c r="BA752" i="22"/>
  <c r="BB752" i="22"/>
  <c r="BA753" i="22"/>
  <c r="AZ752" i="22"/>
  <c r="BD752" i="22" s="1"/>
  <c r="AZ753" i="22"/>
  <c r="BD753" i="22" s="1"/>
  <c r="BA754" i="22"/>
  <c r="BB753" i="22"/>
  <c r="AZ754" i="22"/>
  <c r="BD754" i="22" s="1"/>
  <c r="BB754" i="22"/>
  <c r="BA755" i="22"/>
  <c r="BB755" i="22"/>
  <c r="BA756" i="22"/>
  <c r="AZ755" i="22"/>
  <c r="BD755" i="22" s="1"/>
  <c r="AZ756" i="22"/>
  <c r="BD756" i="22" s="1"/>
  <c r="BA757" i="22"/>
  <c r="BB756" i="22"/>
  <c r="AZ757" i="22"/>
  <c r="BD757" i="22" s="1"/>
  <c r="BB757" i="22"/>
  <c r="BA758" i="22"/>
  <c r="BA759" i="22"/>
  <c r="AZ758" i="22"/>
  <c r="BD758" i="22" s="1"/>
  <c r="BB758" i="22"/>
  <c r="AZ759" i="22"/>
  <c r="BD759" i="22" s="1"/>
  <c r="BB759" i="22"/>
  <c r="BA760" i="22"/>
  <c r="BB760" i="22"/>
  <c r="BA761" i="22"/>
  <c r="AZ760" i="22"/>
  <c r="BD760" i="22" s="1"/>
  <c r="AZ761" i="22"/>
  <c r="BD761" i="22" s="1"/>
  <c r="BA762" i="22"/>
  <c r="BB761" i="22"/>
  <c r="AZ762" i="22"/>
  <c r="BD762" i="22" s="1"/>
  <c r="BB762" i="22"/>
  <c r="BA763" i="22"/>
  <c r="BB763" i="22"/>
  <c r="BA764" i="22"/>
  <c r="AZ763" i="22"/>
  <c r="BD763" i="22" s="1"/>
  <c r="AZ764" i="22"/>
  <c r="BD764" i="22" s="1"/>
  <c r="BA765" i="22"/>
  <c r="BB764" i="22"/>
  <c r="BB765" i="22"/>
  <c r="AZ765" i="22"/>
  <c r="BD765" i="22" s="1"/>
  <c r="BA766" i="22"/>
  <c r="BA767" i="22"/>
  <c r="AZ766" i="22"/>
  <c r="BD766" i="22" s="1"/>
  <c r="BB766" i="22"/>
  <c r="BA768" i="22"/>
  <c r="AZ767" i="22"/>
  <c r="BD767" i="22" s="1"/>
  <c r="BB767" i="22"/>
  <c r="BB768" i="22"/>
  <c r="BA769" i="22"/>
  <c r="AZ768" i="22"/>
  <c r="BD768" i="22" s="1"/>
  <c r="AZ769" i="22"/>
  <c r="BD769" i="22" s="1"/>
  <c r="BA770" i="22"/>
  <c r="BB769" i="22"/>
  <c r="BB770" i="22"/>
  <c r="AZ770" i="22"/>
  <c r="BD770" i="22" s="1"/>
  <c r="BA771" i="22"/>
  <c r="BB771" i="22"/>
  <c r="BA772" i="22"/>
  <c r="AZ771" i="22"/>
  <c r="BD771" i="22" s="1"/>
  <c r="BA773" i="22"/>
  <c r="AZ772" i="22"/>
  <c r="BD772" i="22" s="1"/>
  <c r="BB772" i="22"/>
  <c r="BB773" i="22"/>
  <c r="AZ773" i="22"/>
  <c r="BD773" i="22" s="1"/>
  <c r="BA774" i="22"/>
  <c r="BA775" i="22"/>
  <c r="AZ774" i="22"/>
  <c r="BD774" i="22" s="1"/>
  <c r="BB774" i="22"/>
  <c r="BB775" i="22"/>
  <c r="BA776" i="22"/>
  <c r="AZ775" i="22"/>
  <c r="BD775" i="22" s="1"/>
  <c r="BB776" i="22"/>
  <c r="BA777" i="22"/>
  <c r="AZ776" i="22"/>
  <c r="BD776" i="22" s="1"/>
  <c r="BA778" i="22"/>
  <c r="AZ777" i="22"/>
  <c r="BD777" i="22" s="1"/>
  <c r="BB777" i="22"/>
  <c r="BB778" i="22"/>
  <c r="AZ778" i="22"/>
  <c r="BD778" i="22" s="1"/>
  <c r="BA779" i="22"/>
  <c r="BB779" i="22"/>
  <c r="BA780" i="22"/>
  <c r="AZ779" i="22"/>
  <c r="BD779" i="22" s="1"/>
  <c r="BA781" i="22"/>
  <c r="AZ780" i="22"/>
  <c r="BD780" i="22" s="1"/>
  <c r="BB780" i="22"/>
  <c r="AZ781" i="22"/>
  <c r="BD781" i="22" s="1"/>
  <c r="BB781" i="22"/>
  <c r="BA782" i="22"/>
  <c r="BA783" i="22"/>
  <c r="AZ782" i="22"/>
  <c r="BD782" i="22" s="1"/>
  <c r="BB782" i="22"/>
  <c r="BB783" i="22"/>
  <c r="BA784" i="22"/>
  <c r="AZ783" i="22"/>
  <c r="BD783" i="22" s="1"/>
  <c r="BB784" i="22"/>
  <c r="BA785" i="22"/>
  <c r="AZ784" i="22"/>
  <c r="BD784" i="22" s="1"/>
  <c r="BA786" i="22"/>
  <c r="AZ785" i="22"/>
  <c r="BD785" i="22" s="1"/>
  <c r="BB785" i="22"/>
  <c r="AZ786" i="22"/>
  <c r="BD786" i="22" s="1"/>
  <c r="BB786" i="22"/>
  <c r="BA787" i="22"/>
  <c r="BA788" i="22"/>
  <c r="BB787" i="22"/>
  <c r="AZ787" i="22"/>
  <c r="BD787" i="22" s="1"/>
  <c r="BA789" i="22"/>
  <c r="AZ788" i="22"/>
  <c r="BD788" i="22" s="1"/>
  <c r="BB788" i="22"/>
  <c r="AZ789" i="22"/>
  <c r="BD789" i="22" s="1"/>
  <c r="BB789" i="22"/>
  <c r="BA790" i="22"/>
  <c r="BA791" i="22"/>
  <c r="AZ790" i="22"/>
  <c r="BD790" i="22" s="1"/>
  <c r="BB790" i="22"/>
  <c r="AZ791" i="22"/>
  <c r="BD791" i="22" s="1"/>
  <c r="BB791" i="22"/>
  <c r="BA792" i="22"/>
  <c r="BB792" i="22"/>
  <c r="BA793" i="22"/>
  <c r="AZ792" i="22"/>
  <c r="BD792" i="22" s="1"/>
  <c r="BA794" i="22"/>
  <c r="AZ793" i="22"/>
  <c r="BD793" i="22" s="1"/>
  <c r="BB793" i="22"/>
  <c r="AZ794" i="22"/>
  <c r="BD794" i="22" s="1"/>
  <c r="BB794" i="22"/>
  <c r="BA795" i="22"/>
  <c r="BA796" i="22"/>
  <c r="BB795" i="22"/>
  <c r="AZ795" i="22"/>
  <c r="BD795" i="22" s="1"/>
  <c r="AZ796" i="22"/>
  <c r="BD796" i="22" s="1"/>
  <c r="BA797" i="22"/>
  <c r="BB796" i="22"/>
  <c r="AZ797" i="22"/>
  <c r="BD797" i="22" s="1"/>
  <c r="BB797" i="22"/>
  <c r="BA798" i="22"/>
  <c r="BA799" i="22"/>
  <c r="AZ798" i="22"/>
  <c r="BD798" i="22" s="1"/>
  <c r="BB798" i="22"/>
  <c r="AZ799" i="22"/>
  <c r="BD799" i="22" s="1"/>
  <c r="BB799" i="22"/>
  <c r="BA800" i="22"/>
  <c r="BB800" i="22"/>
  <c r="BA801" i="22"/>
  <c r="AZ800" i="22"/>
  <c r="BD800" i="22" s="1"/>
  <c r="AZ801" i="22"/>
  <c r="BD801" i="22" s="1"/>
  <c r="BA802" i="22"/>
  <c r="BB801" i="22"/>
  <c r="AZ802" i="22"/>
  <c r="BD802" i="22" s="1"/>
  <c r="BB802" i="22"/>
  <c r="BA803" i="22"/>
  <c r="BA804" i="22"/>
  <c r="BB803" i="22"/>
  <c r="AZ803" i="22"/>
  <c r="BD803" i="22" s="1"/>
  <c r="AZ804" i="22"/>
  <c r="BD804" i="22" s="1"/>
  <c r="BA805" i="22"/>
  <c r="BB804" i="22"/>
  <c r="AZ805" i="22"/>
  <c r="BD805" i="22" s="1"/>
  <c r="BB805" i="22"/>
  <c r="BA806" i="22"/>
  <c r="BA807" i="22"/>
  <c r="AZ806" i="22"/>
  <c r="BD806" i="22" s="1"/>
  <c r="BB806" i="22"/>
  <c r="AZ807" i="22"/>
  <c r="BD807" i="22" s="1"/>
  <c r="BB807" i="22"/>
  <c r="BA808" i="22"/>
  <c r="BB808" i="22"/>
  <c r="BA809" i="22"/>
  <c r="AZ808" i="22"/>
  <c r="BD808" i="22" s="1"/>
  <c r="AZ809" i="22"/>
  <c r="BD809" i="22" s="1"/>
  <c r="BA810" i="22"/>
  <c r="BB809" i="22"/>
  <c r="AZ810" i="22"/>
  <c r="BD810" i="22" s="1"/>
  <c r="BB810" i="22"/>
  <c r="BA811" i="22"/>
  <c r="BA812" i="22"/>
  <c r="BB811" i="22"/>
  <c r="AZ811" i="22"/>
  <c r="BD811" i="22" s="1"/>
  <c r="AZ812" i="22"/>
  <c r="BD812" i="22" s="1"/>
  <c r="BA813" i="22"/>
  <c r="BB812" i="22"/>
  <c r="AZ813" i="22"/>
  <c r="BD813" i="22" s="1"/>
  <c r="BB813" i="22"/>
  <c r="BA814" i="22"/>
  <c r="BA815" i="22"/>
  <c r="AZ814" i="22"/>
  <c r="BD814" i="22" s="1"/>
  <c r="BB814" i="22"/>
  <c r="AZ815" i="22"/>
  <c r="BD815" i="22" s="1"/>
  <c r="BB815" i="22"/>
  <c r="BA816" i="22"/>
  <c r="BB816" i="22"/>
  <c r="BA817" i="22"/>
  <c r="AZ816" i="22"/>
  <c r="BD816" i="22" s="1"/>
  <c r="AZ817" i="22"/>
  <c r="BD817" i="22" s="1"/>
  <c r="BA818" i="22"/>
  <c r="BB817" i="22"/>
  <c r="AZ818" i="22"/>
  <c r="BD818" i="22" s="1"/>
  <c r="BB818" i="22"/>
  <c r="BA819" i="22"/>
  <c r="BB819" i="22"/>
  <c r="BA820" i="22"/>
  <c r="AZ819" i="22"/>
  <c r="BD819" i="22" s="1"/>
  <c r="AZ820" i="22"/>
  <c r="BD820" i="22" s="1"/>
  <c r="BA821" i="22"/>
  <c r="BB820" i="22"/>
  <c r="AZ821" i="22"/>
  <c r="BD821" i="22" s="1"/>
  <c r="BB821" i="22"/>
  <c r="BA822" i="22"/>
  <c r="BA823" i="22"/>
  <c r="AZ822" i="22"/>
  <c r="BD822" i="22" s="1"/>
  <c r="BB822" i="22"/>
  <c r="AZ823" i="22"/>
  <c r="BD823" i="22" s="1"/>
  <c r="BB823" i="22"/>
  <c r="BA824" i="22"/>
  <c r="BB824" i="22"/>
  <c r="BA825" i="22"/>
  <c r="AZ824" i="22"/>
  <c r="BD824" i="22" s="1"/>
  <c r="AZ825" i="22"/>
  <c r="BD825" i="22" s="1"/>
  <c r="BA826" i="22"/>
  <c r="BB825" i="22"/>
  <c r="AZ826" i="22"/>
  <c r="BD826" i="22" s="1"/>
  <c r="BB826" i="22"/>
  <c r="BA827" i="22"/>
  <c r="BB827" i="22"/>
  <c r="BA828" i="22"/>
  <c r="AZ827" i="22"/>
  <c r="BD827" i="22" s="1"/>
  <c r="AZ828" i="22"/>
  <c r="BD828" i="22" s="1"/>
  <c r="BA829" i="22"/>
  <c r="BB828" i="22"/>
  <c r="BB829" i="22"/>
  <c r="AZ829" i="22"/>
  <c r="BD829" i="22" s="1"/>
  <c r="BA830" i="22"/>
  <c r="BA831" i="22"/>
  <c r="AZ830" i="22"/>
  <c r="BD830" i="22" s="1"/>
  <c r="BB830" i="22"/>
  <c r="BA832" i="22"/>
  <c r="AZ831" i="22"/>
  <c r="BD831" i="22" s="1"/>
  <c r="BB831" i="22"/>
  <c r="BB832" i="22"/>
  <c r="BA833" i="22"/>
  <c r="AZ832" i="22"/>
  <c r="BD832" i="22" s="1"/>
  <c r="AZ833" i="22"/>
  <c r="BD833" i="22" s="1"/>
  <c r="BA834" i="22"/>
  <c r="BB833" i="22"/>
  <c r="BB834" i="22"/>
  <c r="AZ834" i="22"/>
  <c r="BD834" i="22" s="1"/>
  <c r="BA835" i="22"/>
  <c r="BB835" i="22"/>
  <c r="BA836" i="22"/>
  <c r="AZ835" i="22"/>
  <c r="BD835" i="22" s="1"/>
  <c r="BA837" i="22"/>
  <c r="AZ836" i="22"/>
  <c r="BD836" i="22" s="1"/>
  <c r="BB836" i="22"/>
  <c r="BB837" i="22"/>
  <c r="AZ837" i="22"/>
  <c r="BD837" i="22" s="1"/>
  <c r="BA838" i="22"/>
  <c r="BA839" i="22"/>
  <c r="AZ838" i="22"/>
  <c r="BD838" i="22" s="1"/>
  <c r="BB838" i="22"/>
  <c r="BB839" i="22"/>
  <c r="BA840" i="22"/>
  <c r="AZ839" i="22"/>
  <c r="BD839" i="22" s="1"/>
  <c r="BB840" i="22"/>
  <c r="BA841" i="22"/>
  <c r="AZ840" i="22"/>
  <c r="BD840" i="22" s="1"/>
  <c r="BA842" i="22"/>
  <c r="AZ841" i="22"/>
  <c r="BD841" i="22" s="1"/>
  <c r="BB841" i="22"/>
  <c r="BB842" i="22"/>
  <c r="AZ842" i="22"/>
  <c r="BD842" i="22" s="1"/>
  <c r="BA843" i="22"/>
  <c r="BB843" i="22"/>
  <c r="BA844" i="22"/>
  <c r="AZ843" i="22"/>
  <c r="BD843" i="22" s="1"/>
  <c r="BA845" i="22"/>
  <c r="AZ844" i="22"/>
  <c r="BD844" i="22" s="1"/>
  <c r="BB844" i="22"/>
  <c r="AZ845" i="22"/>
  <c r="BD845" i="22" s="1"/>
  <c r="BB845" i="22"/>
  <c r="BA846" i="22"/>
  <c r="BA847" i="22"/>
  <c r="AZ846" i="22"/>
  <c r="BD846" i="22" s="1"/>
  <c r="BB846" i="22"/>
  <c r="BB847" i="22"/>
  <c r="BA848" i="22"/>
  <c r="AZ847" i="22"/>
  <c r="BD847" i="22" s="1"/>
  <c r="BB848" i="22"/>
  <c r="BA849" i="22"/>
  <c r="AZ848" i="22"/>
  <c r="BD848" i="22" s="1"/>
  <c r="BA850" i="22"/>
  <c r="AZ849" i="22"/>
  <c r="BD849" i="22" s="1"/>
  <c r="BB849" i="22"/>
  <c r="AZ850" i="22"/>
  <c r="BD850" i="22" s="1"/>
  <c r="BB850" i="22"/>
  <c r="BA851" i="22"/>
  <c r="BA852" i="22"/>
  <c r="BB851" i="22"/>
  <c r="AZ851" i="22"/>
  <c r="BD851" i="22" s="1"/>
  <c r="BA853" i="22"/>
  <c r="AZ852" i="22"/>
  <c r="BD852" i="22" s="1"/>
  <c r="BB852" i="22"/>
  <c r="AZ853" i="22"/>
  <c r="BD853" i="22" s="1"/>
  <c r="BB853" i="22"/>
  <c r="BA854" i="22"/>
  <c r="BA855" i="22"/>
  <c r="AZ854" i="22"/>
  <c r="BD854" i="22" s="1"/>
  <c r="BB854" i="22"/>
  <c r="AZ855" i="22"/>
  <c r="BD855" i="22" s="1"/>
  <c r="BB855" i="22"/>
  <c r="BA856" i="22"/>
  <c r="BB856" i="22"/>
  <c r="BA857" i="22"/>
  <c r="AZ856" i="22"/>
  <c r="BD856" i="22" s="1"/>
  <c r="BA858" i="22"/>
  <c r="AZ857" i="22"/>
  <c r="BD857" i="22" s="1"/>
  <c r="BB857" i="22"/>
  <c r="AZ858" i="22"/>
  <c r="BD858" i="22" s="1"/>
  <c r="BB858" i="22"/>
  <c r="BA859" i="22"/>
  <c r="BA860" i="22"/>
  <c r="BB859" i="22"/>
  <c r="AZ859" i="22"/>
  <c r="BD859" i="22" s="1"/>
  <c r="AZ860" i="22"/>
  <c r="BD860" i="22" s="1"/>
  <c r="BA861" i="22"/>
  <c r="BB860" i="22"/>
  <c r="AZ861" i="22"/>
  <c r="BD861" i="22" s="1"/>
  <c r="BB861" i="22"/>
  <c r="BA862" i="22"/>
  <c r="BA863" i="22"/>
  <c r="AZ862" i="22"/>
  <c r="BD862" i="22" s="1"/>
  <c r="BB862" i="22"/>
  <c r="AZ863" i="22"/>
  <c r="BD863" i="22" s="1"/>
  <c r="BB863" i="22"/>
  <c r="BA864" i="22"/>
  <c r="BB864" i="22"/>
  <c r="BA865" i="22"/>
  <c r="AZ864" i="22"/>
  <c r="BD864" i="22" s="1"/>
  <c r="AZ865" i="22"/>
  <c r="BD865" i="22" s="1"/>
  <c r="BA866" i="22"/>
  <c r="BB865" i="22"/>
  <c r="AZ866" i="22"/>
  <c r="BD866" i="22" s="1"/>
  <c r="BB866" i="22"/>
  <c r="BA867" i="22"/>
  <c r="AZ867" i="22"/>
  <c r="BD867" i="22" s="1"/>
  <c r="BB867" i="22"/>
  <c r="BA868" i="22"/>
  <c r="AZ868" i="22"/>
  <c r="BD868" i="22" s="1"/>
  <c r="BB868" i="22"/>
  <c r="BA869" i="22"/>
  <c r="BB869" i="22"/>
  <c r="BA870" i="22"/>
  <c r="AZ869" i="22"/>
  <c r="BD869" i="22" s="1"/>
  <c r="BA871" i="22"/>
  <c r="AZ870" i="22"/>
  <c r="BD870" i="22" s="1"/>
  <c r="BB870" i="22"/>
  <c r="BA872" i="22"/>
  <c r="AZ871" i="22"/>
  <c r="BD871" i="22" s="1"/>
  <c r="BB871" i="22"/>
  <c r="AZ872" i="22"/>
  <c r="BD872" i="22" s="1"/>
  <c r="BA873" i="22"/>
  <c r="BB872" i="22"/>
  <c r="BB873" i="22"/>
  <c r="BA874" i="22"/>
  <c r="AZ873" i="22"/>
  <c r="BD873" i="22" s="1"/>
  <c r="AZ874" i="22"/>
  <c r="BD874" i="22" s="1"/>
  <c r="BA875" i="22"/>
  <c r="BB874" i="22"/>
  <c r="AZ875" i="22"/>
  <c r="BD875" i="22" s="1"/>
  <c r="BB875" i="22"/>
  <c r="BA876" i="22"/>
  <c r="BA877" i="22"/>
  <c r="AZ876" i="22"/>
  <c r="BD876" i="22" s="1"/>
  <c r="BB876" i="22"/>
  <c r="AZ877" i="22"/>
  <c r="BD877" i="22" s="1"/>
  <c r="BB877" i="22"/>
  <c r="BA878" i="22"/>
  <c r="BA879" i="22"/>
  <c r="AZ878" i="22"/>
  <c r="BD878" i="22" s="1"/>
  <c r="BB878" i="22"/>
  <c r="AZ879" i="22"/>
  <c r="BD879" i="22" s="1"/>
  <c r="BA880" i="22"/>
  <c r="BB879" i="22"/>
  <c r="BB880" i="22"/>
  <c r="BA881" i="22"/>
  <c r="AZ880" i="22"/>
  <c r="BD880" i="22" s="1"/>
  <c r="BB881" i="22"/>
  <c r="BA882" i="22"/>
  <c r="AZ881" i="22"/>
  <c r="BD881" i="22" s="1"/>
  <c r="BA883" i="22"/>
  <c r="BB882" i="22"/>
  <c r="AZ882" i="22"/>
  <c r="BD882" i="22" s="1"/>
  <c r="AZ883" i="22"/>
  <c r="BD883" i="22" s="1"/>
  <c r="BB883" i="22"/>
  <c r="BA884" i="22"/>
  <c r="AZ884" i="22"/>
  <c r="BD884" i="22" s="1"/>
  <c r="BB884" i="22"/>
  <c r="BA885" i="22"/>
  <c r="BA886" i="22"/>
  <c r="AZ885" i="22"/>
  <c r="BD885" i="22" s="1"/>
  <c r="BB885" i="22"/>
  <c r="AZ886" i="22"/>
  <c r="BD886" i="22" s="1"/>
  <c r="BB886" i="22"/>
  <c r="BA887" i="22"/>
  <c r="BA888" i="22"/>
  <c r="AZ887" i="22"/>
  <c r="BD887" i="22" s="1"/>
  <c r="BB887" i="22"/>
  <c r="BB888" i="22"/>
  <c r="AZ888" i="22"/>
  <c r="BD888" i="22" s="1"/>
  <c r="BA889" i="22"/>
  <c r="BA890" i="22"/>
  <c r="BB889" i="22"/>
  <c r="AZ889" i="22"/>
  <c r="BD889" i="22" s="1"/>
  <c r="AZ890" i="22"/>
  <c r="BD890" i="22" s="1"/>
  <c r="BB890" i="22"/>
  <c r="BA891" i="22"/>
  <c r="BB891" i="22"/>
  <c r="AZ891" i="22"/>
  <c r="BD891" i="22" s="1"/>
  <c r="BA892" i="22"/>
  <c r="AZ892" i="22"/>
  <c r="BD892" i="22" s="1"/>
  <c r="BB892" i="22"/>
  <c r="BA893" i="22"/>
  <c r="BA894" i="22"/>
  <c r="BB893" i="22"/>
  <c r="AZ893" i="22"/>
  <c r="BD893" i="22" s="1"/>
  <c r="BA895" i="22"/>
  <c r="AZ894" i="22"/>
  <c r="BD894" i="22" s="1"/>
  <c r="BB894" i="22"/>
  <c r="AZ895" i="22"/>
  <c r="BD895" i="22" s="1"/>
  <c r="BA896" i="22"/>
  <c r="BB895" i="22"/>
  <c r="AZ896" i="22"/>
  <c r="BD896" i="22" s="1"/>
  <c r="BA897" i="22"/>
  <c r="BB896" i="22"/>
  <c r="BB897" i="22"/>
  <c r="BA898" i="22"/>
  <c r="AZ897" i="22"/>
  <c r="BD897" i="22" s="1"/>
  <c r="BA899" i="22"/>
  <c r="AZ898" i="22"/>
  <c r="BD898" i="22" s="1"/>
  <c r="BB898" i="22"/>
  <c r="AZ899" i="22"/>
  <c r="BD899" i="22" s="1"/>
  <c r="BB899" i="22"/>
  <c r="BA900" i="22"/>
  <c r="BA901" i="22"/>
  <c r="AZ900" i="22"/>
  <c r="BD900" i="22" s="1"/>
  <c r="BB900" i="22"/>
  <c r="AZ901" i="22"/>
  <c r="BD901" i="22" s="1"/>
  <c r="BB901" i="22"/>
  <c r="BA902" i="22"/>
  <c r="BA903" i="22"/>
  <c r="BB902" i="22"/>
  <c r="AZ902" i="22"/>
  <c r="BD902" i="22" s="1"/>
  <c r="AZ903" i="22"/>
  <c r="BD903" i="22" s="1"/>
  <c r="BA904" i="22"/>
  <c r="BB903" i="22"/>
  <c r="BB904" i="22"/>
  <c r="BA905" i="22"/>
  <c r="AZ904" i="22"/>
  <c r="BD904" i="22" s="1"/>
  <c r="BA906" i="22"/>
  <c r="BB905" i="22"/>
  <c r="AZ905" i="22"/>
  <c r="BD905" i="22" s="1"/>
  <c r="BB906" i="22"/>
  <c r="AZ906" i="22"/>
  <c r="BD906" i="22" s="1"/>
  <c r="BA907" i="22"/>
  <c r="AZ907" i="22"/>
  <c r="BD907" i="22" s="1"/>
  <c r="BB907" i="22"/>
  <c r="BA908" i="22"/>
  <c r="AZ908" i="22"/>
  <c r="BD908" i="22" s="1"/>
  <c r="BB908" i="22"/>
  <c r="BA909" i="22"/>
  <c r="BA910" i="22"/>
  <c r="AZ909" i="22"/>
  <c r="BD909" i="22" s="1"/>
  <c r="BB909" i="22"/>
  <c r="AZ910" i="22"/>
  <c r="BD910" i="22" s="1"/>
  <c r="BB910" i="22"/>
  <c r="BA911" i="22"/>
  <c r="BA912" i="22"/>
  <c r="AZ911" i="22"/>
  <c r="BD911" i="22" s="1"/>
  <c r="BB911" i="22"/>
  <c r="AZ912" i="22"/>
  <c r="BD912" i="22" s="1"/>
  <c r="BB912" i="22"/>
  <c r="BA913" i="22"/>
  <c r="BB913" i="22"/>
  <c r="BA914" i="22"/>
  <c r="AZ913" i="22"/>
  <c r="BD913" i="22" s="1"/>
  <c r="BA915" i="22"/>
  <c r="AZ914" i="22"/>
  <c r="BD914" i="22" s="1"/>
  <c r="BB914" i="22"/>
  <c r="BB915" i="22"/>
  <c r="AZ915" i="22"/>
  <c r="BD915" i="22" s="1"/>
  <c r="BA916" i="22"/>
  <c r="AZ916" i="22"/>
  <c r="BD916" i="22" s="1"/>
  <c r="BA917" i="22"/>
  <c r="BB916" i="22"/>
  <c r="AZ917" i="22"/>
  <c r="BD917" i="22" s="1"/>
  <c r="BB917" i="22"/>
  <c r="BA918" i="22"/>
  <c r="AZ918" i="22"/>
  <c r="BD918" i="22" s="1"/>
  <c r="BA919" i="22"/>
  <c r="BB918" i="22"/>
  <c r="AZ919" i="22"/>
  <c r="BD919" i="22" s="1"/>
  <c r="BA920" i="22"/>
  <c r="BB919" i="22"/>
  <c r="BA921" i="22"/>
  <c r="AZ920" i="22"/>
  <c r="BD920" i="22" s="1"/>
  <c r="BB920" i="22"/>
  <c r="BB921" i="22"/>
  <c r="BA922" i="22"/>
  <c r="AZ921" i="22"/>
  <c r="BD921" i="22" s="1"/>
  <c r="BB922" i="22"/>
  <c r="BA923" i="22"/>
  <c r="AZ922" i="22"/>
  <c r="BD922" i="22" s="1"/>
  <c r="BB923" i="22"/>
  <c r="AZ923" i="22"/>
  <c r="BD923" i="22" s="1"/>
  <c r="BA924" i="22"/>
  <c r="BB924" i="22"/>
  <c r="BA925" i="22"/>
  <c r="AZ924" i="22"/>
  <c r="BD924" i="22" s="1"/>
  <c r="AZ925" i="22"/>
  <c r="BD925" i="22" s="1"/>
  <c r="BA926" i="22"/>
  <c r="BB925" i="22"/>
  <c r="BB926" i="22"/>
  <c r="BA927" i="22"/>
  <c r="AZ926" i="22"/>
  <c r="BD926" i="22" s="1"/>
  <c r="AZ927" i="22"/>
  <c r="BD927" i="22" s="1"/>
  <c r="BA928" i="22"/>
  <c r="BB927" i="22"/>
  <c r="AZ928" i="22"/>
  <c r="BD928" i="22" s="1"/>
  <c r="BB928" i="22"/>
  <c r="BA929" i="22"/>
  <c r="BA930" i="22"/>
  <c r="BB929" i="22"/>
  <c r="AZ929" i="22"/>
  <c r="BD929" i="22" s="1"/>
  <c r="AZ930" i="22"/>
  <c r="BD930" i="22" s="1"/>
  <c r="BB930" i="22"/>
  <c r="BA931" i="22"/>
  <c r="AZ931" i="22"/>
  <c r="BD931" i="22" s="1"/>
  <c r="BB931" i="22"/>
  <c r="BA932" i="22"/>
  <c r="BB932" i="22"/>
  <c r="AZ932" i="22"/>
  <c r="BD932" i="22" s="1"/>
  <c r="BA933" i="22"/>
  <c r="BB933" i="22"/>
  <c r="BA934" i="22"/>
  <c r="AZ933" i="22"/>
  <c r="BD933" i="22" s="1"/>
  <c r="AZ934" i="22"/>
  <c r="BD934" i="22" s="1"/>
  <c r="BB934" i="22"/>
  <c r="BA935" i="22"/>
  <c r="BA936" i="22"/>
  <c r="AZ935" i="22"/>
  <c r="BD935" i="22" s="1"/>
  <c r="BB935" i="22"/>
  <c r="AZ936" i="22"/>
  <c r="BD936" i="22" s="1"/>
  <c r="BA937" i="22"/>
  <c r="BB936" i="22"/>
  <c r="BB937" i="22"/>
  <c r="BA938" i="22"/>
  <c r="AZ937" i="22"/>
  <c r="BD937" i="22" s="1"/>
  <c r="AZ938" i="22"/>
  <c r="BD938" i="22" s="1"/>
  <c r="BA939" i="22"/>
  <c r="BB938" i="22"/>
  <c r="AZ939" i="22"/>
  <c r="BD939" i="22" s="1"/>
  <c r="BB939" i="22"/>
  <c r="BA940" i="22"/>
  <c r="BA941" i="22"/>
  <c r="AZ940" i="22"/>
  <c r="BD940" i="22" s="1"/>
  <c r="BB940" i="22"/>
  <c r="BB941" i="22"/>
  <c r="AZ941" i="22"/>
  <c r="BD941" i="22" s="1"/>
  <c r="BA942" i="22"/>
  <c r="BA943" i="22"/>
  <c r="AZ942" i="22"/>
  <c r="BD942" i="22" s="1"/>
  <c r="BB942" i="22"/>
  <c r="AZ943" i="22"/>
  <c r="BD943" i="22" s="1"/>
  <c r="BA944" i="22"/>
  <c r="BB943" i="22"/>
  <c r="BB944" i="22"/>
  <c r="BA945" i="22"/>
  <c r="AZ944" i="22"/>
  <c r="BD944" i="22" s="1"/>
  <c r="BB945" i="22"/>
  <c r="BA946" i="22"/>
  <c r="AZ945" i="22"/>
  <c r="BD945" i="22" s="1"/>
  <c r="BA947" i="22"/>
  <c r="BB946" i="22"/>
  <c r="AZ946" i="22"/>
  <c r="BD946" i="22" s="1"/>
  <c r="AZ947" i="22"/>
  <c r="BD947" i="22" s="1"/>
  <c r="BB947" i="22"/>
  <c r="BA948" i="22"/>
  <c r="AZ948" i="22"/>
  <c r="BD948" i="22" s="1"/>
  <c r="BB948" i="22"/>
  <c r="BA949" i="22"/>
  <c r="BA950" i="22"/>
  <c r="AZ949" i="22"/>
  <c r="BD949" i="22" s="1"/>
  <c r="BB949" i="22"/>
  <c r="BB950" i="22"/>
  <c r="AZ950" i="22"/>
  <c r="BD950" i="22" s="1"/>
  <c r="BA951" i="22"/>
  <c r="BA952" i="22"/>
  <c r="AZ951" i="22"/>
  <c r="BD951" i="22" s="1"/>
  <c r="BB951" i="22"/>
  <c r="AZ952" i="22"/>
  <c r="BD952" i="22" s="1"/>
  <c r="BB952" i="22"/>
  <c r="BA953" i="22"/>
  <c r="BA954" i="22"/>
  <c r="BB953" i="22"/>
  <c r="AZ953" i="22"/>
  <c r="BD953" i="22" s="1"/>
  <c r="AZ954" i="22"/>
  <c r="BD954" i="22" s="1"/>
  <c r="BB954" i="22"/>
  <c r="BA955" i="22"/>
  <c r="BB955" i="22"/>
  <c r="AZ955" i="22"/>
  <c r="BD955" i="22" s="1"/>
  <c r="BA956" i="22"/>
  <c r="AZ956" i="22"/>
  <c r="BD956" i="22" s="1"/>
  <c r="BB956" i="22"/>
  <c r="BA957" i="22"/>
  <c r="BB957" i="22"/>
  <c r="BA958" i="22"/>
  <c r="AZ957" i="22"/>
  <c r="BD957" i="22" s="1"/>
  <c r="BA959" i="22"/>
  <c r="AZ958" i="22"/>
  <c r="BD958" i="22" s="1"/>
  <c r="BB958" i="22"/>
  <c r="AZ959" i="22"/>
  <c r="BD959" i="22" s="1"/>
  <c r="BA960" i="22"/>
  <c r="BB959" i="22"/>
  <c r="AZ960" i="22"/>
  <c r="BD960" i="22" s="1"/>
  <c r="BA961" i="22"/>
  <c r="BB960" i="22"/>
  <c r="BB961" i="22"/>
  <c r="BA962" i="22"/>
  <c r="AZ961" i="22"/>
  <c r="BD961" i="22" s="1"/>
  <c r="BA963" i="22"/>
  <c r="AZ962" i="22"/>
  <c r="BD962" i="22" s="1"/>
  <c r="BB962" i="22"/>
  <c r="AZ963" i="22"/>
  <c r="BD963" i="22" s="1"/>
  <c r="BB963" i="22"/>
  <c r="BA964" i="22"/>
  <c r="BA965" i="22"/>
  <c r="AZ964" i="22"/>
  <c r="BD964" i="22" s="1"/>
  <c r="BB964" i="22"/>
  <c r="AZ965" i="22"/>
  <c r="BD965" i="22" s="1"/>
  <c r="BB965" i="22"/>
  <c r="BA966" i="22"/>
  <c r="BB966" i="22"/>
  <c r="BA967" i="22"/>
  <c r="AZ966" i="22"/>
  <c r="BD966" i="22" s="1"/>
  <c r="AZ967" i="22"/>
  <c r="BD967" i="22" s="1"/>
  <c r="BA968" i="22"/>
  <c r="BB967" i="22"/>
  <c r="BB968" i="22"/>
  <c r="BA969" i="22"/>
  <c r="AZ968" i="22"/>
  <c r="BD968" i="22" s="1"/>
  <c r="BA970" i="22"/>
  <c r="BB969" i="22"/>
  <c r="AZ969" i="22"/>
  <c r="BD969" i="22" s="1"/>
  <c r="AZ970" i="22"/>
  <c r="BD970" i="22" s="1"/>
  <c r="BB970" i="22"/>
  <c r="BA971" i="22"/>
  <c r="AZ971" i="22"/>
  <c r="BD971" i="22" s="1"/>
  <c r="BB971" i="22"/>
  <c r="BA972" i="22"/>
  <c r="BB972" i="22"/>
  <c r="AZ972" i="22"/>
  <c r="BD972" i="22" s="1"/>
  <c r="BA973" i="22"/>
  <c r="BA974" i="22"/>
  <c r="AZ973" i="22"/>
  <c r="BD973" i="22" s="1"/>
  <c r="BB973" i="22"/>
  <c r="AZ974" i="22"/>
  <c r="BD974" i="22" s="1"/>
  <c r="BB974" i="22"/>
  <c r="BA975" i="22"/>
  <c r="BA976" i="22"/>
  <c r="AZ975" i="22"/>
  <c r="BD975" i="22" s="1"/>
  <c r="BB975" i="22"/>
  <c r="BB976" i="22"/>
  <c r="AZ976" i="22"/>
  <c r="BD976" i="22" s="1"/>
  <c r="BA977" i="22"/>
  <c r="BB977" i="22"/>
  <c r="BA978" i="22"/>
  <c r="AZ977" i="22"/>
  <c r="BD977" i="22" s="1"/>
  <c r="AZ978" i="22"/>
  <c r="BD978" i="22" s="1"/>
  <c r="BB978" i="22"/>
  <c r="BA979" i="22"/>
  <c r="AZ979" i="22"/>
  <c r="BD979" i="22" s="1"/>
  <c r="BB979" i="22"/>
  <c r="BA980" i="22"/>
  <c r="BB980" i="22"/>
  <c r="BA981" i="22"/>
  <c r="AZ980" i="22"/>
  <c r="BD980" i="22" s="1"/>
  <c r="AZ981" i="22"/>
  <c r="BD981" i="22" s="1"/>
  <c r="BA982" i="22"/>
  <c r="BB981" i="22"/>
  <c r="BB982" i="22"/>
  <c r="BA983" i="22"/>
  <c r="AZ982" i="22"/>
  <c r="BD982" i="22" s="1"/>
  <c r="BA984" i="22"/>
  <c r="AZ983" i="22"/>
  <c r="BD983" i="22" s="1"/>
  <c r="BB983" i="22"/>
  <c r="BA985" i="22"/>
  <c r="BB984" i="22"/>
  <c r="AZ984" i="22"/>
  <c r="BD984" i="22" s="1"/>
  <c r="BB985" i="22"/>
  <c r="BA986" i="22"/>
  <c r="AZ985" i="22"/>
  <c r="BD985" i="22" s="1"/>
  <c r="BA987" i="22"/>
  <c r="AZ986" i="22"/>
  <c r="BD986" i="22" s="1"/>
  <c r="BB986" i="22"/>
  <c r="AZ987" i="22"/>
  <c r="BD987" i="22" s="1"/>
  <c r="BB987" i="22"/>
  <c r="BA988" i="22"/>
  <c r="BA989" i="22"/>
  <c r="AZ988" i="22"/>
  <c r="BD988" i="22" s="1"/>
  <c r="BB988" i="22"/>
  <c r="AZ989" i="22"/>
  <c r="BD989" i="22" s="1"/>
  <c r="BA990" i="22"/>
  <c r="BB989" i="22"/>
  <c r="BA991" i="22"/>
  <c r="AZ990" i="22"/>
  <c r="BD990" i="22" s="1"/>
  <c r="BB990" i="22"/>
  <c r="BA992" i="22"/>
  <c r="AZ991" i="22"/>
  <c r="BD991" i="22" s="1"/>
  <c r="BB991" i="22"/>
  <c r="BA993" i="22"/>
  <c r="AZ992" i="22"/>
  <c r="BD992" i="22" s="1"/>
  <c r="BB992" i="22"/>
  <c r="BB993" i="22"/>
  <c r="BA994" i="22"/>
  <c r="AZ993" i="22"/>
  <c r="BD993" i="22" s="1"/>
  <c r="BA995" i="22"/>
  <c r="AZ994" i="22"/>
  <c r="BD994" i="22" s="1"/>
  <c r="BB994" i="22"/>
  <c r="BB995" i="22"/>
  <c r="AZ995" i="22"/>
  <c r="BD995" i="22" s="1"/>
  <c r="BA996" i="22"/>
  <c r="AZ996" i="22"/>
  <c r="BD996" i="22" s="1"/>
  <c r="BA997" i="22"/>
  <c r="BB996" i="22"/>
  <c r="BA998" i="22"/>
  <c r="AZ997" i="22"/>
  <c r="BD997" i="22" s="1"/>
  <c r="BB997" i="22"/>
  <c r="AZ998" i="22"/>
  <c r="BD998" i="22" s="1"/>
  <c r="BB998" i="22"/>
  <c r="BA999" i="22"/>
  <c r="BA1000" i="22"/>
  <c r="AZ999" i="22"/>
  <c r="BD999" i="22" s="1"/>
  <c r="BB999" i="22"/>
  <c r="AZ1000" i="22"/>
  <c r="BD1000" i="22" s="1"/>
  <c r="BB1000" i="22"/>
  <c r="BA1001" i="22"/>
  <c r="BB1001" i="22"/>
  <c r="BA1002" i="22"/>
  <c r="AZ1001" i="22"/>
  <c r="BD1001" i="22" s="1"/>
  <c r="AZ1002" i="22"/>
  <c r="BD1002" i="22" s="1"/>
  <c r="BA1003" i="22"/>
  <c r="BB1002" i="22"/>
  <c r="AZ1003" i="22"/>
  <c r="BD1003" i="22" s="1"/>
  <c r="BB1003" i="22"/>
  <c r="BA1004" i="22"/>
  <c r="BB1004" i="22"/>
  <c r="BA1005" i="22"/>
  <c r="AZ1004" i="22"/>
  <c r="BD1004" i="22" s="1"/>
  <c r="AZ1005" i="22"/>
  <c r="BD1005" i="22" s="1"/>
  <c r="BA1006" i="22"/>
  <c r="BB1005" i="22"/>
  <c r="AZ1006" i="22"/>
  <c r="BD1006" i="22" s="1"/>
  <c r="BB1006" i="22"/>
  <c r="BA1007" i="22"/>
  <c r="BA1008" i="22"/>
  <c r="AZ1007" i="22"/>
  <c r="BD1007" i="22" s="1"/>
  <c r="BB1007" i="22"/>
  <c r="AZ1008" i="22"/>
  <c r="BD1008" i="22" s="1"/>
  <c r="BB1008" i="22"/>
  <c r="BA1009" i="22"/>
  <c r="BB1009" i="22"/>
  <c r="BA1010" i="22"/>
  <c r="AZ1009" i="22"/>
  <c r="BD1009" i="22" s="1"/>
  <c r="AZ1010" i="22"/>
  <c r="BD1010" i="22" s="1"/>
  <c r="BA1011" i="22"/>
  <c r="BB1010" i="22"/>
  <c r="AZ1011" i="22"/>
  <c r="BD1011" i="22" s="1"/>
  <c r="BB1011" i="22"/>
  <c r="BA1012" i="22"/>
  <c r="BB1012" i="22"/>
  <c r="BA1013" i="22"/>
  <c r="AZ1012" i="22"/>
  <c r="BD1012" i="22" s="1"/>
  <c r="AZ1013" i="22"/>
  <c r="BD1013" i="22" s="1"/>
  <c r="BA1014" i="22"/>
  <c r="BB1013" i="22"/>
  <c r="BB1014" i="22"/>
  <c r="AZ1014" i="22"/>
  <c r="BD1014" i="22" s="1"/>
  <c r="BA1015" i="22"/>
  <c r="BA1016" i="22"/>
  <c r="AZ1015" i="22"/>
  <c r="BD1015" i="22" s="1"/>
  <c r="BB1015" i="22"/>
  <c r="BA1017" i="22"/>
  <c r="AZ1016" i="22"/>
  <c r="BD1016" i="22" s="1"/>
  <c r="BB1016" i="22"/>
  <c r="BB1017" i="22"/>
  <c r="BA1018" i="22"/>
  <c r="AZ1017" i="22"/>
  <c r="BD1017" i="22" s="1"/>
  <c r="AZ1018" i="22"/>
  <c r="BD1018" i="22" s="1"/>
  <c r="BA1019" i="22"/>
  <c r="BB1018" i="22"/>
  <c r="BB1019" i="22"/>
  <c r="AZ1019" i="22"/>
  <c r="BD1019" i="22" s="1"/>
  <c r="BA1020" i="22"/>
  <c r="BB1020" i="22"/>
  <c r="BA1021" i="22"/>
  <c r="AZ1020" i="22"/>
  <c r="BD1020" i="22" s="1"/>
  <c r="BA1022" i="22"/>
  <c r="AZ1021" i="22"/>
  <c r="BD1021" i="22" s="1"/>
  <c r="BB1021" i="22"/>
  <c r="BB1022" i="22"/>
  <c r="AZ1022" i="22"/>
  <c r="BD1022" i="22" s="1"/>
  <c r="BA1023" i="22"/>
  <c r="BA1024" i="22"/>
  <c r="AZ1023" i="22"/>
  <c r="BD1023" i="22" s="1"/>
  <c r="BB1023" i="22"/>
  <c r="BB1024" i="22"/>
  <c r="BA1025" i="22"/>
  <c r="AZ1024" i="22"/>
  <c r="BD1024" i="22" s="1"/>
  <c r="BB1025" i="22"/>
  <c r="BA1026" i="22"/>
  <c r="AZ1025" i="22"/>
  <c r="BD1025" i="22" s="1"/>
  <c r="BA1027" i="22"/>
  <c r="AZ1026" i="22"/>
  <c r="BD1026" i="22" s="1"/>
  <c r="BB1026" i="22"/>
  <c r="BB1027" i="22"/>
  <c r="AZ1027" i="22"/>
  <c r="BD1027" i="22" s="1"/>
  <c r="BA1028" i="22"/>
  <c r="BB1028" i="22"/>
  <c r="BA1029" i="22"/>
  <c r="AZ1028" i="22"/>
  <c r="BD1028" i="22" s="1"/>
  <c r="BA1030" i="22"/>
  <c r="AZ1029" i="22"/>
  <c r="BD1029" i="22" s="1"/>
  <c r="BB1029" i="22"/>
  <c r="AZ1030" i="22"/>
  <c r="BD1030" i="22" s="1"/>
  <c r="BB1030" i="22"/>
  <c r="BA1031" i="22"/>
  <c r="BA1032" i="22"/>
  <c r="AZ1031" i="22"/>
  <c r="BD1031" i="22" s="1"/>
  <c r="BB1031" i="22"/>
  <c r="BB1032" i="22"/>
  <c r="BA1033" i="22"/>
  <c r="AZ1032" i="22"/>
  <c r="BD1032" i="22" s="1"/>
  <c r="BB1033" i="22"/>
  <c r="BA1034" i="22"/>
  <c r="AZ1033" i="22"/>
  <c r="BD1033" i="22" s="1"/>
  <c r="BA1035" i="22"/>
  <c r="AZ1034" i="22"/>
  <c r="BD1034" i="22" s="1"/>
  <c r="BB1034" i="22"/>
  <c r="AZ1035" i="22"/>
  <c r="BD1035" i="22" s="1"/>
  <c r="BB1035" i="22"/>
  <c r="BA1036" i="22"/>
  <c r="BA1037" i="22"/>
  <c r="BB1036" i="22"/>
  <c r="AZ1036" i="22"/>
  <c r="BD1036" i="22" s="1"/>
  <c r="BA1038" i="22"/>
  <c r="AZ1037" i="22"/>
  <c r="BD1037" i="22" s="1"/>
  <c r="BB1037" i="22"/>
  <c r="AZ1038" i="22"/>
  <c r="BD1038" i="22" s="1"/>
  <c r="BB1038" i="22"/>
  <c r="BA1039" i="22"/>
  <c r="BA1040" i="22"/>
  <c r="AZ1039" i="22"/>
  <c r="BD1039" i="22" s="1"/>
  <c r="BB1039" i="22"/>
  <c r="AZ1040" i="22"/>
  <c r="BD1040" i="22" s="1"/>
  <c r="BA1041" i="22"/>
  <c r="BB1040" i="22"/>
  <c r="BB1041" i="22"/>
  <c r="BA1042" i="22"/>
  <c r="AZ1041" i="22"/>
  <c r="BD1041" i="22" s="1"/>
  <c r="BA1043" i="22"/>
  <c r="AZ1042" i="22"/>
  <c r="BD1042" i="22" s="1"/>
  <c r="BB1042" i="22"/>
  <c r="BB1043" i="22"/>
  <c r="AZ1043" i="22"/>
  <c r="BD1043" i="22" s="1"/>
  <c r="BA1044" i="22"/>
  <c r="BA1045" i="22"/>
  <c r="BB1044" i="22"/>
  <c r="AZ1044" i="22"/>
  <c r="BD1044" i="22" s="1"/>
  <c r="AZ1045" i="22"/>
  <c r="BD1045" i="22" s="1"/>
  <c r="BA1046" i="22"/>
  <c r="BB1045" i="22"/>
  <c r="AZ1046" i="22"/>
  <c r="BD1046" i="22" s="1"/>
  <c r="BB1046" i="22"/>
  <c r="BA1047" i="22"/>
  <c r="BA1048" i="22"/>
  <c r="AZ1047" i="22"/>
  <c r="BD1047" i="22" s="1"/>
  <c r="BB1047" i="22"/>
  <c r="BB1048" i="22"/>
  <c r="AZ1048" i="22"/>
  <c r="BD1048" i="22" s="1"/>
  <c r="BA1049" i="22"/>
  <c r="BB1049" i="22"/>
  <c r="BA1050" i="22"/>
  <c r="AZ1049" i="22"/>
  <c r="BD1049" i="22" s="1"/>
  <c r="AZ1050" i="22"/>
  <c r="BD1050" i="22" s="1"/>
  <c r="BA1051" i="22"/>
  <c r="BB1050" i="22"/>
  <c r="AZ1051" i="22"/>
  <c r="BD1051" i="22" s="1"/>
  <c r="BB1051" i="22"/>
  <c r="BA1052" i="22"/>
  <c r="BA1053" i="22"/>
  <c r="BB1052" i="22"/>
  <c r="AZ1052" i="22"/>
  <c r="BD1052" i="22" s="1"/>
  <c r="AZ1053" i="22"/>
  <c r="BD1053" i="22" s="1"/>
  <c r="BA1054" i="22"/>
  <c r="BB1053" i="22"/>
  <c r="AZ1054" i="22"/>
  <c r="BD1054" i="22" s="1"/>
  <c r="BB1054" i="22"/>
  <c r="BA1055" i="22"/>
  <c r="BA1056" i="22"/>
  <c r="AZ1055" i="22"/>
  <c r="BD1055" i="22" s="1"/>
  <c r="BB1055" i="22"/>
  <c r="AZ1056" i="22"/>
  <c r="BD1056" i="22" s="1"/>
  <c r="BB1056" i="22"/>
  <c r="BA1057" i="22"/>
  <c r="BB1057" i="22"/>
  <c r="BA1058" i="22"/>
  <c r="AZ1057" i="22"/>
  <c r="BD1057" i="22" s="1"/>
  <c r="AZ1058" i="22"/>
  <c r="BD1058" i="22" s="1"/>
  <c r="BA1059" i="22"/>
  <c r="BB1058" i="22"/>
  <c r="AZ1059" i="22"/>
  <c r="BD1059" i="22" s="1"/>
  <c r="BB1059" i="22"/>
  <c r="BA1060" i="22"/>
  <c r="BA1061" i="22"/>
  <c r="BB1060" i="22"/>
  <c r="AZ1060" i="22"/>
  <c r="BD1060" i="22" s="1"/>
  <c r="AZ1061" i="22"/>
  <c r="BD1061" i="22" s="1"/>
  <c r="BA1062" i="22"/>
  <c r="BB1061" i="22"/>
  <c r="AZ1062" i="22"/>
  <c r="BD1062" i="22" s="1"/>
  <c r="BB1062" i="22"/>
  <c r="BA1063" i="22"/>
  <c r="BA1064" i="22"/>
  <c r="AZ1063" i="22"/>
  <c r="BD1063" i="22" s="1"/>
  <c r="BB1063" i="22"/>
  <c r="AZ1064" i="22"/>
  <c r="BD1064" i="22" s="1"/>
  <c r="BB1064" i="22"/>
  <c r="BA1065" i="22"/>
  <c r="BB1065" i="22"/>
  <c r="BA1066" i="22"/>
  <c r="AZ1065" i="22"/>
  <c r="BD1065" i="22" s="1"/>
  <c r="AZ1066" i="22"/>
  <c r="BD1066" i="22" s="1"/>
  <c r="BA1067" i="22"/>
  <c r="BB1066" i="22"/>
  <c r="AZ1067" i="22"/>
  <c r="BD1067" i="22" s="1"/>
  <c r="BB1067" i="22"/>
  <c r="BA1068" i="22"/>
  <c r="BB1068" i="22"/>
  <c r="BA1069" i="22"/>
  <c r="AZ1068" i="22"/>
  <c r="BD1068" i="22" s="1"/>
  <c r="AZ1069" i="22"/>
  <c r="BD1069" i="22" s="1"/>
  <c r="BA1070" i="22"/>
  <c r="BB1069" i="22"/>
  <c r="AZ1070" i="22"/>
  <c r="BD1070" i="22" s="1"/>
  <c r="BB1070" i="22"/>
  <c r="BA1071" i="22"/>
  <c r="BA1072" i="22"/>
  <c r="AZ1071" i="22"/>
  <c r="BD1071" i="22" s="1"/>
  <c r="BB1071" i="22"/>
  <c r="AZ1072" i="22"/>
  <c r="BD1072" i="22" s="1"/>
  <c r="BB1072" i="22"/>
  <c r="BA1073" i="22"/>
  <c r="BB1073" i="22"/>
  <c r="BA1074" i="22"/>
  <c r="AZ1073" i="22"/>
  <c r="BD1073" i="22" s="1"/>
  <c r="AZ1074" i="22"/>
  <c r="BD1074" i="22" s="1"/>
  <c r="BA1075" i="22"/>
  <c r="BB1074" i="22"/>
  <c r="AZ1075" i="22"/>
  <c r="BD1075" i="22" s="1"/>
  <c r="BB1075" i="22"/>
  <c r="BA1076" i="22"/>
  <c r="BB1076" i="22"/>
  <c r="BA1077" i="22"/>
  <c r="AZ1076" i="22"/>
  <c r="BD1076" i="22" s="1"/>
  <c r="AZ1077" i="22"/>
  <c r="BD1077" i="22" s="1"/>
  <c r="BA1078" i="22"/>
  <c r="BB1077" i="22"/>
  <c r="BB1078" i="22"/>
  <c r="AZ1078" i="22"/>
  <c r="BD1078" i="22" s="1"/>
  <c r="BA1079" i="22"/>
  <c r="BA1080" i="22"/>
  <c r="AZ1079" i="22"/>
  <c r="BD1079" i="22" s="1"/>
  <c r="BB1079" i="22"/>
  <c r="BA1081" i="22"/>
  <c r="AZ1080" i="22"/>
  <c r="BD1080" i="22" s="1"/>
  <c r="BB1080" i="22"/>
  <c r="BB1081" i="22"/>
  <c r="BA1082" i="22"/>
  <c r="AZ1081" i="22"/>
  <c r="BD1081" i="22" s="1"/>
  <c r="AZ1082" i="22"/>
  <c r="BD1082" i="22" s="1"/>
  <c r="BA1083" i="22"/>
  <c r="BB1082" i="22"/>
  <c r="BB1083" i="22"/>
  <c r="AZ1083" i="22"/>
  <c r="BD1083" i="22" s="1"/>
  <c r="BA1084" i="22"/>
  <c r="BB1084" i="22"/>
  <c r="BA1085" i="22"/>
  <c r="AZ1084" i="22"/>
  <c r="BD1084" i="22" s="1"/>
  <c r="BA1086" i="22"/>
  <c r="AZ1085" i="22"/>
  <c r="BD1085" i="22" s="1"/>
  <c r="BB1085" i="22"/>
  <c r="BB1086" i="22"/>
  <c r="AZ1086" i="22"/>
  <c r="BD1086" i="22" s="1"/>
  <c r="BA1087" i="22"/>
  <c r="BA1088" i="22"/>
  <c r="AZ1087" i="22"/>
  <c r="BD1087" i="22" s="1"/>
  <c r="BB1087" i="22"/>
  <c r="BB1088" i="22"/>
  <c r="BA1089" i="22"/>
  <c r="AZ1088" i="22"/>
  <c r="BD1088" i="22" s="1"/>
  <c r="BB1089" i="22"/>
  <c r="BA1090" i="22"/>
  <c r="AZ1089" i="22"/>
  <c r="BD1089" i="22" s="1"/>
  <c r="BA1091" i="22"/>
  <c r="AZ1090" i="22"/>
  <c r="BD1090" i="22" s="1"/>
  <c r="BB1090" i="22"/>
  <c r="BB1091" i="22"/>
  <c r="AZ1091" i="22"/>
  <c r="BD1091" i="22" s="1"/>
  <c r="BA1092" i="22"/>
  <c r="BB1092" i="22"/>
  <c r="BA1093" i="22"/>
  <c r="AZ1092" i="22"/>
  <c r="BD1092" i="22" s="1"/>
  <c r="BA1094" i="22"/>
  <c r="AZ1093" i="22"/>
  <c r="BD1093" i="22" s="1"/>
  <c r="BB1093" i="22"/>
  <c r="AZ1094" i="22"/>
  <c r="BD1094" i="22" s="1"/>
  <c r="BB1094" i="22"/>
  <c r="BA1095" i="22"/>
  <c r="BA1096" i="22"/>
  <c r="AZ1095" i="22"/>
  <c r="BD1095" i="22" s="1"/>
  <c r="BB1095" i="22"/>
  <c r="BB1096" i="22"/>
  <c r="BA1097" i="22"/>
  <c r="AZ1096" i="22"/>
  <c r="BD1096" i="22" s="1"/>
  <c r="BB1097" i="22"/>
  <c r="BA1098" i="22"/>
  <c r="AZ1097" i="22"/>
  <c r="BD1097" i="22" s="1"/>
  <c r="BA1099" i="22"/>
  <c r="AZ1098" i="22"/>
  <c r="BD1098" i="22" s="1"/>
  <c r="BB1098" i="22"/>
  <c r="AZ1099" i="22"/>
  <c r="BD1099" i="22" s="1"/>
  <c r="BB1099" i="22"/>
  <c r="BA1100" i="22"/>
  <c r="BA1101" i="22"/>
  <c r="BB1100" i="22"/>
  <c r="AZ1100" i="22"/>
  <c r="BD1100" i="22" s="1"/>
  <c r="BA1102" i="22"/>
  <c r="AZ1101" i="22"/>
  <c r="BD1101" i="22" s="1"/>
  <c r="BB1101" i="22"/>
  <c r="AZ1102" i="22"/>
  <c r="BD1102" i="22" s="1"/>
  <c r="BB1102" i="22"/>
  <c r="BA1103" i="22"/>
  <c r="BA1104" i="22"/>
  <c r="AZ1103" i="22"/>
  <c r="BD1103" i="22" s="1"/>
  <c r="BB1103" i="22"/>
  <c r="AZ1104" i="22"/>
  <c r="BD1104" i="22" s="1"/>
  <c r="BB1104" i="22"/>
  <c r="BA1105" i="22"/>
  <c r="BB1105" i="22"/>
  <c r="BA1106" i="22"/>
  <c r="AZ1105" i="22"/>
  <c r="BD1105" i="22" s="1"/>
  <c r="BA1107" i="22"/>
  <c r="AZ1106" i="22"/>
  <c r="BD1106" i="22" s="1"/>
  <c r="BB1106" i="22"/>
  <c r="AZ1107" i="22"/>
  <c r="BD1107" i="22" s="1"/>
  <c r="BB1107" i="22"/>
  <c r="BA1108" i="22"/>
  <c r="BA1109" i="22"/>
  <c r="BB1108" i="22"/>
  <c r="AZ1108" i="22"/>
  <c r="BD1108" i="22" s="1"/>
  <c r="AZ1109" i="22"/>
  <c r="BD1109" i="22" s="1"/>
  <c r="BA1110" i="22"/>
  <c r="BB1109" i="22"/>
  <c r="AZ1110" i="22"/>
  <c r="BD1110" i="22" s="1"/>
  <c r="BB1110" i="22"/>
  <c r="BA1111" i="22"/>
  <c r="BA1112" i="22"/>
  <c r="AZ1111" i="22"/>
  <c r="BD1111" i="22" s="1"/>
  <c r="BB1111" i="22"/>
  <c r="AZ1112" i="22"/>
  <c r="BD1112" i="22" s="1"/>
  <c r="BB1112" i="22"/>
  <c r="BA1113" i="22"/>
  <c r="BB1113" i="22"/>
  <c r="BA1114" i="22"/>
  <c r="AZ1113" i="22"/>
  <c r="BD1113" i="22" s="1"/>
  <c r="AZ1114" i="22"/>
  <c r="BD1114" i="22" s="1"/>
  <c r="BA1115" i="22"/>
  <c r="BB1114" i="22"/>
  <c r="AZ1115" i="22"/>
  <c r="BD1115" i="22" s="1"/>
  <c r="BB1115" i="22"/>
  <c r="BA1116" i="22"/>
  <c r="BA1117" i="22"/>
  <c r="BB1116" i="22"/>
  <c r="AZ1116" i="22"/>
  <c r="BD1116" i="22" s="1"/>
  <c r="AZ1117" i="22"/>
  <c r="BD1117" i="22" s="1"/>
  <c r="BA1118" i="22"/>
  <c r="BB1117" i="22"/>
  <c r="AZ1118" i="22"/>
  <c r="BD1118" i="22" s="1"/>
  <c r="BB1118" i="22"/>
  <c r="BA1119" i="22"/>
  <c r="BA1120" i="22"/>
  <c r="AZ1119" i="22"/>
  <c r="BD1119" i="22" s="1"/>
  <c r="BB1119" i="22"/>
  <c r="AZ1120" i="22"/>
  <c r="BD1120" i="22" s="1"/>
  <c r="BB1120" i="22"/>
  <c r="BA1121" i="22"/>
  <c r="BB1121" i="22"/>
  <c r="BA1122" i="22"/>
  <c r="AZ1121" i="22"/>
  <c r="BD1121" i="22" s="1"/>
  <c r="AZ1122" i="22"/>
  <c r="BD1122" i="22" s="1"/>
  <c r="BA1123" i="22"/>
  <c r="BB1122" i="22"/>
  <c r="AZ1123" i="22"/>
  <c r="BD1123" i="22" s="1"/>
  <c r="BB1123" i="22"/>
  <c r="BA1124" i="22"/>
  <c r="BA1125" i="22"/>
  <c r="BB1124" i="22"/>
  <c r="AZ1124" i="22"/>
  <c r="BD1124" i="22" s="1"/>
  <c r="AZ1125" i="22"/>
  <c r="BD1125" i="22" s="1"/>
  <c r="BA1126" i="22"/>
  <c r="BB1125" i="22"/>
  <c r="AZ1126" i="22"/>
  <c r="BD1126" i="22" s="1"/>
  <c r="BB1126" i="22"/>
  <c r="BA1127" i="22"/>
  <c r="BA1128" i="22"/>
  <c r="AZ1127" i="22"/>
  <c r="BD1127" i="22" s="1"/>
  <c r="BB1127" i="22"/>
  <c r="AZ1128" i="22"/>
  <c r="BD1128" i="22" s="1"/>
  <c r="BB1128" i="22"/>
  <c r="BA1129" i="22"/>
  <c r="BB1129" i="22"/>
  <c r="BA1130" i="22"/>
  <c r="AZ1129" i="22"/>
  <c r="BD1129" i="22" s="1"/>
  <c r="AZ1130" i="22"/>
  <c r="BD1130" i="22" s="1"/>
  <c r="BA1131" i="22"/>
  <c r="BB1130" i="22"/>
  <c r="AZ1131" i="22"/>
  <c r="BD1131" i="22" s="1"/>
  <c r="BB1131" i="22"/>
  <c r="BA1132" i="22"/>
  <c r="BB1132" i="22"/>
  <c r="BA1133" i="22"/>
  <c r="AZ1132" i="22"/>
  <c r="BD1132" i="22" s="1"/>
  <c r="AZ1133" i="22"/>
  <c r="BD1133" i="22" s="1"/>
  <c r="BA1134" i="22"/>
  <c r="BB1133" i="22"/>
  <c r="AZ1134" i="22"/>
  <c r="BD1134" i="22" s="1"/>
  <c r="BB1134" i="22"/>
  <c r="BA1135" i="22"/>
  <c r="BA1136" i="22"/>
  <c r="AZ1135" i="22"/>
  <c r="BD1135" i="22" s="1"/>
  <c r="BB1135" i="22"/>
  <c r="AZ1136" i="22"/>
  <c r="BD1136" i="22" s="1"/>
  <c r="BB1136" i="22"/>
  <c r="BA1137" i="22"/>
  <c r="BB1137" i="22"/>
  <c r="BA1138" i="22"/>
  <c r="AZ1137" i="22"/>
  <c r="BD1137" i="22" s="1"/>
  <c r="AZ1138" i="22"/>
  <c r="BD1138" i="22" s="1"/>
  <c r="BA1139" i="22"/>
  <c r="BB1138" i="22"/>
  <c r="AZ1139" i="22"/>
  <c r="BD1139" i="22" s="1"/>
  <c r="BB1139" i="22"/>
  <c r="BA1140" i="22"/>
  <c r="BB1140" i="22"/>
  <c r="BA1141" i="22"/>
  <c r="AZ1140" i="22"/>
  <c r="BD1140" i="22" s="1"/>
  <c r="AZ1141" i="22"/>
  <c r="BD1141" i="22" s="1"/>
  <c r="BA1142" i="22"/>
  <c r="BB1141" i="22"/>
  <c r="BB1142" i="22"/>
  <c r="AZ1142" i="22"/>
  <c r="BD1142" i="22" s="1"/>
  <c r="BA1143" i="22"/>
  <c r="BA1144" i="22"/>
  <c r="AZ1143" i="22"/>
  <c r="BD1143" i="22" s="1"/>
  <c r="BB1143" i="22"/>
  <c r="BA1145" i="22"/>
  <c r="AZ1144" i="22"/>
  <c r="BD1144" i="22" s="1"/>
  <c r="BB1144" i="22"/>
  <c r="BB1145" i="22"/>
  <c r="BA1146" i="22"/>
  <c r="AZ1145" i="22"/>
  <c r="BD1145" i="22" s="1"/>
  <c r="AZ1146" i="22"/>
  <c r="BD1146" i="22" s="1"/>
  <c r="BA1147" i="22"/>
  <c r="BB1146" i="22"/>
  <c r="BB1147" i="22"/>
  <c r="AZ1147" i="22"/>
  <c r="BD1147" i="22" s="1"/>
  <c r="BA1148" i="22"/>
  <c r="BB1148" i="22"/>
  <c r="BA1149" i="22"/>
  <c r="AZ1148" i="22"/>
  <c r="BD1148" i="22" s="1"/>
  <c r="BA1150" i="22"/>
  <c r="AZ1149" i="22"/>
  <c r="BD1149" i="22" s="1"/>
  <c r="BB1149" i="22"/>
  <c r="BB1150" i="22"/>
  <c r="AZ1150" i="22"/>
  <c r="BD1150" i="22" s="1"/>
  <c r="BA1151" i="22"/>
  <c r="BA1152" i="22"/>
  <c r="AZ1151" i="22"/>
  <c r="BD1151" i="22" s="1"/>
  <c r="BB1151" i="22"/>
  <c r="BB1152" i="22"/>
  <c r="BA1153" i="22"/>
  <c r="AZ1152" i="22"/>
  <c r="BD1152" i="22" s="1"/>
  <c r="BB1153" i="22"/>
  <c r="BA1154" i="22"/>
  <c r="AZ1153" i="22"/>
  <c r="BD1153" i="22" s="1"/>
  <c r="BA1155" i="22"/>
  <c r="AZ1154" i="22"/>
  <c r="BD1154" i="22" s="1"/>
  <c r="BB1154" i="22"/>
  <c r="BB1155" i="22"/>
  <c r="AZ1155" i="22"/>
  <c r="BD1155" i="22" s="1"/>
  <c r="BA1156" i="22"/>
  <c r="BB1156" i="22"/>
  <c r="BA1157" i="22"/>
  <c r="AZ1156" i="22"/>
  <c r="BD1156" i="22" s="1"/>
  <c r="BA1158" i="22"/>
  <c r="AZ1157" i="22"/>
  <c r="BD1157" i="22" s="1"/>
  <c r="BB1157" i="22"/>
  <c r="AZ1158" i="22"/>
  <c r="BD1158" i="22" s="1"/>
  <c r="BB1158" i="22"/>
  <c r="BA1159" i="22"/>
  <c r="BA1160" i="22"/>
  <c r="AZ1159" i="22"/>
  <c r="BD1159" i="22" s="1"/>
  <c r="BB1159" i="22"/>
  <c r="BB1160" i="22"/>
  <c r="BA1161" i="22"/>
  <c r="AZ1160" i="22"/>
  <c r="BD1160" i="22" s="1"/>
  <c r="BB1161" i="22"/>
  <c r="BA1162" i="22"/>
  <c r="AZ1161" i="22"/>
  <c r="BD1161" i="22" s="1"/>
  <c r="BA1163" i="22"/>
  <c r="AZ1162" i="22"/>
  <c r="BD1162" i="22" s="1"/>
  <c r="BB1162" i="22"/>
  <c r="AZ1163" i="22"/>
  <c r="BD1163" i="22" s="1"/>
  <c r="BB1163" i="22"/>
  <c r="BA1164" i="22"/>
  <c r="BA1165" i="22"/>
  <c r="BB1164" i="22"/>
  <c r="AZ1164" i="22"/>
  <c r="BD1164" i="22" s="1"/>
  <c r="BA1166" i="22"/>
  <c r="AZ1165" i="22"/>
  <c r="BD1165" i="22" s="1"/>
  <c r="BB1165" i="22"/>
  <c r="AZ1166" i="22"/>
  <c r="BD1166" i="22" s="1"/>
  <c r="BB1166" i="22"/>
  <c r="BA1167" i="22"/>
  <c r="BA1168" i="22"/>
  <c r="AZ1167" i="22"/>
  <c r="BD1167" i="22" s="1"/>
  <c r="BB1167" i="22"/>
  <c r="AZ1168" i="22"/>
  <c r="BD1168" i="22" s="1"/>
  <c r="BB1168" i="22"/>
  <c r="BA1169" i="22"/>
  <c r="BB1169" i="22"/>
  <c r="BA1170" i="22"/>
  <c r="AZ1169" i="22"/>
  <c r="BD1169" i="22" s="1"/>
  <c r="BA1171" i="22"/>
  <c r="AZ1170" i="22"/>
  <c r="BD1170" i="22" s="1"/>
  <c r="BB1170" i="22"/>
  <c r="AZ1171" i="22"/>
  <c r="BD1171" i="22" s="1"/>
  <c r="BB1171" i="22"/>
  <c r="BA1172" i="22"/>
  <c r="BA1173" i="22"/>
  <c r="BB1172" i="22"/>
  <c r="AZ1172" i="22"/>
  <c r="BD1172" i="22" s="1"/>
  <c r="AZ1173" i="22"/>
  <c r="BD1173" i="22" s="1"/>
  <c r="BA1174" i="22"/>
  <c r="BB1173" i="22"/>
  <c r="AZ1174" i="22"/>
  <c r="BD1174" i="22" s="1"/>
  <c r="BB1174" i="22"/>
  <c r="BA1175" i="22"/>
  <c r="BA1176" i="22"/>
  <c r="AZ1175" i="22"/>
  <c r="BD1175" i="22" s="1"/>
  <c r="BB1175" i="22"/>
  <c r="AZ1176" i="22"/>
  <c r="BD1176" i="22" s="1"/>
  <c r="BB1176" i="22"/>
  <c r="BA1177" i="22"/>
  <c r="BB1177" i="22"/>
  <c r="BA1178" i="22"/>
  <c r="AZ1177" i="22"/>
  <c r="BD1177" i="22" s="1"/>
  <c r="AZ1178" i="22"/>
  <c r="BD1178" i="22" s="1"/>
  <c r="BA1179" i="22"/>
  <c r="BB1178" i="22"/>
  <c r="AZ1179" i="22"/>
  <c r="BD1179" i="22" s="1"/>
  <c r="BB1179" i="22"/>
  <c r="BA1180" i="22"/>
  <c r="BA1181" i="22"/>
  <c r="BB1180" i="22"/>
  <c r="AZ1180" i="22"/>
  <c r="BD1180" i="22" s="1"/>
  <c r="AZ1181" i="22"/>
  <c r="BD1181" i="22" s="1"/>
  <c r="BA1182" i="22"/>
  <c r="BB1181" i="22"/>
  <c r="AZ1182" i="22"/>
  <c r="BD1182" i="22" s="1"/>
  <c r="BB1182" i="22"/>
  <c r="BA1183" i="22"/>
  <c r="BA1184" i="22"/>
  <c r="AZ1183" i="22"/>
  <c r="BD1183" i="22" s="1"/>
  <c r="BB1183" i="22"/>
  <c r="AZ1184" i="22"/>
  <c r="BD1184" i="22" s="1"/>
  <c r="BB1184" i="22"/>
  <c r="BA1185" i="22"/>
  <c r="BB1185" i="22"/>
  <c r="BA1186" i="22"/>
  <c r="AZ1185" i="22"/>
  <c r="BD1185" i="22" s="1"/>
  <c r="AZ1186" i="22"/>
  <c r="BD1186" i="22" s="1"/>
  <c r="BA1187" i="22"/>
  <c r="BB1186" i="22"/>
  <c r="AZ1187" i="22"/>
  <c r="BD1187" i="22" s="1"/>
  <c r="BB1187" i="22"/>
  <c r="BA1188" i="22"/>
  <c r="BA1189" i="22"/>
  <c r="BB1188" i="22"/>
  <c r="AZ1188" i="22"/>
  <c r="BD1188" i="22" s="1"/>
  <c r="AZ1189" i="22"/>
  <c r="BD1189" i="22" s="1"/>
  <c r="BA1190" i="22"/>
  <c r="BB1189" i="22"/>
  <c r="AZ1190" i="22"/>
  <c r="BD1190" i="22" s="1"/>
  <c r="BB1190" i="22"/>
  <c r="BA1191" i="22"/>
  <c r="BA1192" i="22"/>
  <c r="AZ1191" i="22"/>
  <c r="BD1191" i="22" s="1"/>
  <c r="BB1191" i="22"/>
  <c r="AZ1192" i="22"/>
  <c r="BD1192" i="22" s="1"/>
  <c r="BB1192" i="22"/>
  <c r="BA1193" i="22"/>
  <c r="BB1193" i="22"/>
  <c r="BA1194" i="22"/>
  <c r="AZ1193" i="22"/>
  <c r="BD1193" i="22" s="1"/>
  <c r="AZ1194" i="22"/>
  <c r="BD1194" i="22" s="1"/>
  <c r="BA1195" i="22"/>
  <c r="BB1194" i="22"/>
  <c r="AZ1195" i="22"/>
  <c r="BD1195" i="22" s="1"/>
  <c r="BB1195" i="22"/>
  <c r="BA1196" i="22"/>
  <c r="BB1196" i="22"/>
  <c r="BA1197" i="22"/>
  <c r="AZ1196" i="22"/>
  <c r="BD1196" i="22" s="1"/>
  <c r="AZ1197" i="22"/>
  <c r="BD1197" i="22" s="1"/>
  <c r="BA1198" i="22"/>
  <c r="BB1197" i="22"/>
  <c r="AZ1198" i="22"/>
  <c r="BD1198" i="22" s="1"/>
  <c r="BB1198" i="22"/>
  <c r="BA1199" i="22"/>
  <c r="BA1200" i="22"/>
  <c r="AZ1199" i="22"/>
  <c r="BD1199" i="22" s="1"/>
  <c r="BB1199" i="22"/>
  <c r="AZ1200" i="22"/>
  <c r="BD1200" i="22" s="1"/>
  <c r="BB1200" i="22"/>
  <c r="BA1201" i="22"/>
  <c r="BB1201" i="22"/>
  <c r="BA1202" i="22"/>
  <c r="AZ1201" i="22"/>
  <c r="BD1201" i="22" s="1"/>
  <c r="AZ1202" i="22"/>
  <c r="BD1202" i="22" s="1"/>
  <c r="BA1203" i="22"/>
  <c r="BB1202" i="22"/>
  <c r="AZ1203" i="22"/>
  <c r="BD1203" i="22" s="1"/>
  <c r="BB1203" i="22"/>
  <c r="BA1204" i="22"/>
  <c r="BB1204" i="22"/>
  <c r="BA1205" i="22"/>
  <c r="AZ1204" i="22"/>
  <c r="BD1204" i="22" s="1"/>
  <c r="AZ1205" i="22"/>
  <c r="BD1205" i="22" s="1"/>
  <c r="BA1206" i="22"/>
  <c r="BB1205" i="22"/>
  <c r="BB1206" i="22"/>
  <c r="AZ1206" i="22"/>
  <c r="BD1206" i="22" s="1"/>
  <c r="BA1207" i="22"/>
  <c r="BA1208" i="22"/>
  <c r="AZ1207" i="22"/>
  <c r="BD1207" i="22" s="1"/>
  <c r="BB1207" i="22"/>
  <c r="BA1209" i="22"/>
  <c r="AZ1208" i="22"/>
  <c r="BD1208" i="22" s="1"/>
  <c r="BB1208" i="22"/>
  <c r="BB1209" i="22"/>
  <c r="BA1210" i="22"/>
  <c r="AZ1209" i="22"/>
  <c r="BD1209" i="22" s="1"/>
  <c r="AZ1210" i="22"/>
  <c r="BD1210" i="22" s="1"/>
  <c r="BA1211" i="22"/>
  <c r="BB1210" i="22"/>
  <c r="BB1211" i="22"/>
  <c r="AZ1211" i="22"/>
  <c r="BD1211" i="22" s="1"/>
  <c r="BA1212" i="22"/>
  <c r="BB1212" i="22"/>
  <c r="BA1213" i="22"/>
  <c r="AZ1212" i="22"/>
  <c r="BD1212" i="22" s="1"/>
  <c r="AZ1213" i="22"/>
  <c r="BD1213" i="22" s="1"/>
  <c r="BB1213" i="22"/>
  <c r="BA1214" i="22"/>
  <c r="BA1215" i="22"/>
  <c r="AZ1214" i="22"/>
  <c r="BD1214" i="22" s="1"/>
  <c r="BB1214" i="22"/>
  <c r="AZ1215" i="22"/>
  <c r="BD1215" i="22" s="1"/>
  <c r="BA1216" i="22"/>
  <c r="BB1215" i="22"/>
  <c r="BB1216" i="22"/>
  <c r="BA1217" i="22"/>
  <c r="AZ1216" i="22"/>
  <c r="BD1216" i="22" s="1"/>
  <c r="AZ1217" i="22"/>
  <c r="BD1217" i="22" s="1"/>
  <c r="BA1218" i="22"/>
  <c r="BB1217" i="22"/>
  <c r="AZ1218" i="22"/>
  <c r="BD1218" i="22" s="1"/>
  <c r="BB1218" i="22"/>
  <c r="BA1219" i="22"/>
  <c r="BA1220" i="22"/>
  <c r="AZ1219" i="22"/>
  <c r="BD1219" i="22" s="1"/>
  <c r="BB1219" i="22"/>
  <c r="BB1220" i="22"/>
  <c r="AZ1220" i="22"/>
  <c r="BD1220" i="22" s="1"/>
  <c r="BA1221" i="22"/>
  <c r="BA1222" i="22"/>
  <c r="AZ1221" i="22"/>
  <c r="BD1221" i="22" s="1"/>
  <c r="BB1221" i="22"/>
  <c r="AZ1222" i="22"/>
  <c r="BD1222" i="22" s="1"/>
  <c r="BA1223" i="22"/>
  <c r="BB1222" i="22"/>
  <c r="BB1223" i="22"/>
  <c r="BA1224" i="22"/>
  <c r="AZ1223" i="22"/>
  <c r="BD1223" i="22" s="1"/>
  <c r="BB1224" i="22"/>
  <c r="BA1225" i="22"/>
  <c r="AZ1224" i="22"/>
  <c r="BD1224" i="22" s="1"/>
  <c r="BA1226" i="22"/>
  <c r="BB1225" i="22"/>
  <c r="AZ1225" i="22"/>
  <c r="BD1225" i="22" s="1"/>
  <c r="AZ1226" i="22"/>
  <c r="BD1226" i="22" s="1"/>
  <c r="BB1226" i="22"/>
  <c r="BA1227" i="22"/>
  <c r="AZ1227" i="22"/>
  <c r="BD1227" i="22" s="1"/>
  <c r="BB1227" i="22"/>
  <c r="BA1228" i="22"/>
  <c r="BA1229" i="22"/>
  <c r="AZ1228" i="22"/>
  <c r="BD1228" i="22" s="1"/>
  <c r="BB1228" i="22"/>
  <c r="BB1229" i="22"/>
  <c r="AZ1229" i="22"/>
  <c r="BD1229" i="22" s="1"/>
  <c r="BA1230" i="22"/>
  <c r="BA1231" i="22"/>
  <c r="AZ1230" i="22"/>
  <c r="BD1230" i="22" s="1"/>
  <c r="BB1230" i="22"/>
  <c r="AZ1231" i="22"/>
  <c r="BD1231" i="22" s="1"/>
  <c r="BB1231" i="22"/>
  <c r="BA1232" i="22"/>
  <c r="BA1233" i="22"/>
  <c r="BB1232" i="22"/>
  <c r="AZ1232" i="22"/>
  <c r="BD1232" i="22" s="1"/>
  <c r="AZ1233" i="22"/>
  <c r="BD1233" i="22" s="1"/>
  <c r="BB1233" i="22"/>
  <c r="BA1234" i="22"/>
  <c r="BB1234" i="22"/>
  <c r="AZ1234" i="22"/>
  <c r="BD1234" i="22" s="1"/>
  <c r="BA1235" i="22"/>
  <c r="AZ1235" i="22"/>
  <c r="BD1235" i="22" s="1"/>
  <c r="BB1235" i="22"/>
  <c r="BA1236" i="22"/>
  <c r="BB1236" i="22"/>
  <c r="BA1237" i="22"/>
  <c r="AZ1236" i="22"/>
  <c r="BD1236" i="22" s="1"/>
  <c r="BA1238" i="22"/>
  <c r="AZ1237" i="22"/>
  <c r="BD1237" i="22" s="1"/>
  <c r="BB1237" i="22"/>
  <c r="AZ1238" i="22"/>
  <c r="BD1238" i="22" s="1"/>
  <c r="BA1239" i="22"/>
  <c r="BB1238" i="22"/>
  <c r="AZ1239" i="22"/>
  <c r="BD1239" i="22" s="1"/>
  <c r="BA1240" i="22"/>
  <c r="BB1239" i="22"/>
  <c r="BB1240" i="22"/>
  <c r="BA1241" i="22"/>
  <c r="AZ1240" i="22"/>
  <c r="BD1240" i="22" s="1"/>
  <c r="BA1242" i="22"/>
  <c r="AZ1241" i="22"/>
  <c r="BD1241" i="22" s="1"/>
  <c r="BB1241" i="22"/>
  <c r="AZ1242" i="22"/>
  <c r="BD1242" i="22" s="1"/>
  <c r="BB1242" i="22"/>
  <c r="BA1243" i="22"/>
  <c r="BA1244" i="22"/>
  <c r="AZ1243" i="22"/>
  <c r="BD1243" i="22" s="1"/>
  <c r="BB1243" i="22"/>
  <c r="AZ1244" i="22"/>
  <c r="BD1244" i="22" s="1"/>
  <c r="BB1244" i="22"/>
  <c r="BA1245" i="22"/>
  <c r="BA1246" i="22"/>
  <c r="BB1245" i="22"/>
  <c r="AZ1245" i="22"/>
  <c r="BD1245" i="22" s="1"/>
  <c r="BA1247" i="22"/>
  <c r="AZ1246" i="22"/>
  <c r="BD1246" i="22" s="1"/>
  <c r="BB1246" i="22"/>
  <c r="BB1247" i="22"/>
  <c r="BA1248" i="22"/>
  <c r="AZ1247" i="22"/>
  <c r="BD1247" i="22" s="1"/>
  <c r="BA1249" i="22"/>
  <c r="BB1248" i="22"/>
  <c r="AZ1248" i="22"/>
  <c r="BD1248" i="22" s="1"/>
  <c r="BB1249" i="22"/>
  <c r="AZ1249" i="22"/>
  <c r="BD1249" i="22" s="1"/>
  <c r="BA1250" i="22"/>
  <c r="AZ1250" i="22"/>
  <c r="BD1250" i="22" s="1"/>
  <c r="BB1250" i="22"/>
  <c r="BA1251" i="22"/>
  <c r="AZ1251" i="22"/>
  <c r="BD1251" i="22" s="1"/>
  <c r="BB1251" i="22"/>
  <c r="BA1252" i="22"/>
  <c r="BA1253" i="22"/>
  <c r="AZ1252" i="22"/>
  <c r="BD1252" i="22" s="1"/>
  <c r="BB1252" i="22"/>
  <c r="AZ1253" i="22"/>
  <c r="BD1253" i="22" s="1"/>
  <c r="BB1253" i="22"/>
  <c r="BA1254" i="22"/>
  <c r="BA1255" i="22"/>
  <c r="AZ1254" i="22"/>
  <c r="BD1254" i="22" s="1"/>
  <c r="BB1254" i="22"/>
  <c r="BB1255" i="22"/>
  <c r="AZ1255" i="22"/>
  <c r="BD1255" i="22" s="1"/>
  <c r="BA1256" i="22"/>
  <c r="BB1256" i="22"/>
  <c r="BA1257" i="22"/>
  <c r="AZ1256" i="22"/>
  <c r="BD1256" i="22" s="1"/>
  <c r="AZ1257" i="22"/>
  <c r="BD1257" i="22" s="1"/>
  <c r="BA1258" i="22"/>
  <c r="BB1257" i="22"/>
  <c r="BB1258" i="22"/>
  <c r="AZ1258" i="22"/>
  <c r="BD1258" i="22" s="1"/>
  <c r="BA1259" i="22"/>
  <c r="AZ1259" i="22"/>
  <c r="BD1259" i="22" s="1"/>
  <c r="BA1260" i="22"/>
  <c r="BB1259" i="22"/>
  <c r="AZ1260" i="22"/>
  <c r="BD1260" i="22" s="1"/>
  <c r="BB1260" i="22"/>
  <c r="BA1261" i="22"/>
  <c r="AZ1261" i="22"/>
  <c r="BD1261" i="22" s="1"/>
  <c r="BA1262" i="22"/>
  <c r="BB1261" i="22"/>
  <c r="AZ1262" i="22"/>
  <c r="BD1262" i="22" s="1"/>
  <c r="BA1263" i="22"/>
  <c r="BB1262" i="22"/>
  <c r="BA1264" i="22"/>
  <c r="AZ1263" i="22"/>
  <c r="BD1263" i="22" s="1"/>
  <c r="BB1263" i="22"/>
  <c r="BB1264" i="22"/>
  <c r="BA1265" i="22"/>
  <c r="AZ1264" i="22"/>
  <c r="BD1264" i="22" s="1"/>
  <c r="BB1265" i="22"/>
  <c r="BA1266" i="22"/>
  <c r="AZ1265" i="22"/>
  <c r="BD1265" i="22" s="1"/>
  <c r="AZ1266" i="22"/>
  <c r="BD1266" i="22" s="1"/>
  <c r="BB1266" i="22"/>
  <c r="BA1267" i="22"/>
  <c r="BB1267" i="22"/>
  <c r="BA1268" i="22"/>
  <c r="AZ1267" i="22"/>
  <c r="BD1267" i="22" s="1"/>
  <c r="AZ1268" i="22"/>
  <c r="BD1268" i="22" s="1"/>
  <c r="BA1269" i="22"/>
  <c r="BB1268" i="22"/>
  <c r="BB1269" i="22"/>
  <c r="BA1270" i="22"/>
  <c r="AZ1269" i="22"/>
  <c r="BD1269" i="22" s="1"/>
  <c r="AZ1270" i="22"/>
  <c r="BD1270" i="22" s="1"/>
  <c r="BA1271" i="22"/>
  <c r="BB1270" i="22"/>
  <c r="AZ1271" i="22"/>
  <c r="BD1271" i="22" s="1"/>
  <c r="BB1271" i="22"/>
  <c r="BA1272" i="22"/>
  <c r="BA1273" i="22"/>
  <c r="BB1272" i="22"/>
  <c r="AZ1272" i="22"/>
  <c r="BD1272" i="22" s="1"/>
  <c r="AZ1273" i="22"/>
  <c r="BD1273" i="22" s="1"/>
  <c r="BB1273" i="22"/>
  <c r="BA1274" i="22"/>
  <c r="AZ1274" i="22"/>
  <c r="BD1274" i="22" s="1"/>
  <c r="BB1274" i="22"/>
  <c r="BA1275" i="22"/>
  <c r="AZ1275" i="22"/>
  <c r="BD1275" i="22" s="1"/>
  <c r="BB1275" i="22"/>
  <c r="BA1276" i="22"/>
  <c r="BB1276" i="22"/>
  <c r="BA1277" i="22"/>
  <c r="AZ1276" i="22"/>
  <c r="BD1276" i="22" s="1"/>
  <c r="AZ1277" i="22"/>
  <c r="BD1277" i="22" s="1"/>
  <c r="BB1277" i="22"/>
  <c r="BA1278" i="22"/>
  <c r="BA1279" i="22"/>
  <c r="AZ1278" i="22"/>
  <c r="BD1278" i="22" s="1"/>
  <c r="BB1278" i="22"/>
  <c r="AZ1279" i="22"/>
  <c r="BD1279" i="22" s="1"/>
  <c r="BA1280" i="22"/>
  <c r="BB1279" i="22"/>
  <c r="BB1280" i="22"/>
  <c r="BA1281" i="22"/>
  <c r="AZ1280" i="22"/>
  <c r="BD1280" i="22" s="1"/>
  <c r="BA1282" i="22"/>
  <c r="AZ1281" i="22"/>
  <c r="BD1281" i="22" s="1"/>
  <c r="BB1281" i="22"/>
  <c r="AZ1282" i="22"/>
  <c r="BD1282" i="22" s="1"/>
  <c r="BB1282" i="22"/>
  <c r="BA1283" i="22"/>
  <c r="BA1284" i="22"/>
  <c r="AZ1283" i="22"/>
  <c r="BD1283" i="22" s="1"/>
  <c r="BB1283" i="22"/>
  <c r="BB1284" i="22"/>
  <c r="AZ1284" i="22"/>
  <c r="BD1284" i="22" s="1"/>
  <c r="BA1285" i="22"/>
  <c r="BA1286" i="22"/>
  <c r="AZ1285" i="22"/>
  <c r="BD1285" i="22" s="1"/>
  <c r="BB1285" i="22"/>
  <c r="AZ1286" i="22"/>
  <c r="BD1286" i="22" s="1"/>
  <c r="BA1287" i="22"/>
  <c r="BB1286" i="22"/>
  <c r="BA1288" i="22"/>
  <c r="BB1287" i="22"/>
  <c r="AZ1287" i="22"/>
  <c r="BD1287" i="22" s="1"/>
  <c r="BB1288" i="22"/>
  <c r="BA1289" i="22"/>
  <c r="AZ1288" i="22"/>
  <c r="BD1288" i="22" s="1"/>
  <c r="BA1290" i="22"/>
  <c r="BB1289" i="22"/>
  <c r="AZ1289" i="22"/>
  <c r="BD1289" i="22" s="1"/>
  <c r="AZ1290" i="22"/>
  <c r="BD1290" i="22" s="1"/>
  <c r="BB1290" i="22"/>
  <c r="BA1291" i="22"/>
  <c r="AZ1291" i="22"/>
  <c r="BD1291" i="22" s="1"/>
  <c r="BB1291" i="22"/>
  <c r="BA1292" i="22"/>
  <c r="AZ1292" i="22"/>
  <c r="BD1292" i="22" s="1"/>
  <c r="BA1293" i="22"/>
  <c r="BB1292" i="22"/>
  <c r="BB1293" i="22"/>
  <c r="AZ1293" i="22"/>
  <c r="BD1293" i="22" s="1"/>
  <c r="BA1294" i="22"/>
  <c r="BA1295" i="22"/>
  <c r="AZ1294" i="22"/>
  <c r="BD1294" i="22" s="1"/>
  <c r="BB1294" i="22"/>
  <c r="AZ1295" i="22"/>
  <c r="BD1295" i="22" s="1"/>
  <c r="BB1295" i="22"/>
  <c r="BA1296" i="22"/>
  <c r="BA1297" i="22"/>
  <c r="BB1296" i="22"/>
  <c r="AZ1296" i="22"/>
  <c r="BD1296" i="22" s="1"/>
  <c r="AZ1297" i="22"/>
  <c r="BD1297" i="22" s="1"/>
  <c r="BB1297" i="22"/>
  <c r="BA1298" i="22"/>
  <c r="BB1298" i="22"/>
  <c r="AZ1298" i="22"/>
  <c r="BD1298" i="22" s="1"/>
  <c r="BA1299" i="22"/>
  <c r="AZ1299" i="22"/>
  <c r="BD1299" i="22" s="1"/>
  <c r="BB1299" i="22"/>
  <c r="BA1300" i="22"/>
  <c r="BB1300" i="22"/>
  <c r="BA1301" i="22"/>
  <c r="AZ1300" i="22"/>
  <c r="BD1300" i="22" s="1"/>
  <c r="BA1302" i="22"/>
  <c r="AZ1301" i="22"/>
  <c r="BD1301" i="22" s="1"/>
  <c r="BB1301" i="22"/>
  <c r="AZ1302" i="22"/>
  <c r="BD1302" i="22" s="1"/>
  <c r="BA1303" i="22"/>
  <c r="BB1302" i="22"/>
  <c r="AZ1303" i="22"/>
  <c r="BD1303" i="22" s="1"/>
  <c r="BA1304" i="22"/>
  <c r="BB1303" i="22"/>
  <c r="BB1304" i="22"/>
  <c r="BA1305" i="22"/>
  <c r="AZ1304" i="22"/>
  <c r="BD1304" i="22" s="1"/>
  <c r="AZ1305" i="22"/>
  <c r="BD1305" i="22" s="1"/>
  <c r="BA1306" i="22"/>
  <c r="BB1305" i="22"/>
  <c r="BB1306" i="22"/>
  <c r="AZ1306" i="22"/>
  <c r="BD1306" i="22" s="1"/>
  <c r="BA1307" i="22"/>
  <c r="AZ1307" i="22"/>
  <c r="BD1307" i="22" s="1"/>
  <c r="BB1307" i="22"/>
  <c r="BA1308" i="22"/>
  <c r="BA1309" i="22"/>
  <c r="AZ1308" i="22"/>
  <c r="BD1308" i="22" s="1"/>
  <c r="BB1308" i="22"/>
  <c r="AZ1309" i="22"/>
  <c r="BD1309" i="22" s="1"/>
  <c r="BB1309" i="22"/>
  <c r="BA1310" i="22"/>
  <c r="BA1311" i="22"/>
  <c r="AZ1310" i="22"/>
  <c r="BD1310" i="22" s="1"/>
  <c r="BB1310" i="22"/>
  <c r="AZ1311" i="22"/>
  <c r="BD1311" i="22" s="1"/>
  <c r="BB1311" i="22"/>
  <c r="BA1312" i="22"/>
  <c r="BB1312" i="22"/>
  <c r="BA1313" i="22"/>
  <c r="AZ1312" i="22"/>
  <c r="BD1312" i="22" s="1"/>
  <c r="AZ1313" i="22"/>
  <c r="BD1313" i="22" s="1"/>
  <c r="BB1313" i="22"/>
  <c r="BA1314" i="22"/>
  <c r="AZ1314" i="22"/>
  <c r="BD1314" i="22" s="1"/>
  <c r="BB1314" i="22"/>
  <c r="BA1315" i="22"/>
  <c r="BB1315" i="22"/>
  <c r="BA1316" i="22"/>
  <c r="AZ1315" i="22"/>
  <c r="BD1315" i="22" s="1"/>
  <c r="AZ1316" i="22"/>
  <c r="BD1316" i="22" s="1"/>
  <c r="BA1317" i="22"/>
  <c r="BB1316" i="22"/>
  <c r="BB1317" i="22"/>
  <c r="AZ1317" i="22"/>
  <c r="BD1317" i="22" s="1"/>
  <c r="BA1318" i="22"/>
  <c r="BA1319" i="22"/>
  <c r="AZ1318" i="22"/>
  <c r="BD1318" i="22" s="1"/>
  <c r="BB1318" i="22"/>
  <c r="BA1320" i="22"/>
  <c r="AZ1319" i="22"/>
  <c r="BD1319" i="22" s="1"/>
  <c r="BB1319" i="22"/>
  <c r="BB1320" i="22"/>
  <c r="BA1321" i="22"/>
  <c r="AZ1320" i="22"/>
  <c r="BD1320" i="22" s="1"/>
  <c r="AZ1321" i="22"/>
  <c r="BD1321" i="22" s="1"/>
  <c r="BA1322" i="22"/>
  <c r="BB1321" i="22"/>
  <c r="BB1322" i="22"/>
  <c r="AZ1322" i="22"/>
  <c r="BD1322" i="22" s="1"/>
  <c r="BA1323" i="22"/>
  <c r="BB1323" i="22"/>
  <c r="BA1324" i="22"/>
  <c r="AZ1323" i="22"/>
  <c r="BD1323" i="22" s="1"/>
  <c r="BA1325" i="22"/>
  <c r="AZ1324" i="22"/>
  <c r="BD1324" i="22" s="1"/>
  <c r="BB1324" i="22"/>
  <c r="BB1325" i="22"/>
  <c r="AZ1325" i="22"/>
  <c r="BD1325" i="22" s="1"/>
  <c r="BA1326" i="22"/>
  <c r="BA1327" i="22"/>
  <c r="AZ1326" i="22"/>
  <c r="BD1326" i="22" s="1"/>
  <c r="BB1326" i="22"/>
  <c r="BB1327" i="22"/>
  <c r="BA1328" i="22"/>
  <c r="AZ1327" i="22"/>
  <c r="BD1327" i="22" s="1"/>
  <c r="BB1328" i="22"/>
  <c r="BA1329" i="22"/>
  <c r="AZ1328" i="22"/>
  <c r="BD1328" i="22" s="1"/>
  <c r="BA1330" i="22"/>
  <c r="AZ1329" i="22"/>
  <c r="BD1329" i="22" s="1"/>
  <c r="BB1329" i="22"/>
  <c r="BB1330" i="22"/>
  <c r="AZ1330" i="22"/>
  <c r="BD1330" i="22" s="1"/>
  <c r="BA1331" i="22"/>
  <c r="BB1331" i="22"/>
  <c r="BA1332" i="22"/>
  <c r="AZ1331" i="22"/>
  <c r="BD1331" i="22" s="1"/>
  <c r="BA1333" i="22"/>
  <c r="AZ1332" i="22"/>
  <c r="BD1332" i="22" s="1"/>
  <c r="BB1332" i="22"/>
  <c r="BB1333" i="22"/>
  <c r="AZ1333" i="22"/>
  <c r="BD1333" i="22" s="1"/>
  <c r="BA1334" i="22"/>
  <c r="BA1335" i="22"/>
  <c r="AZ1334" i="22"/>
  <c r="BD1334" i="22" s="1"/>
  <c r="BB1334" i="22"/>
  <c r="BB1335" i="22"/>
  <c r="BA1336" i="22"/>
  <c r="AZ1335" i="22"/>
  <c r="BD1335" i="22" s="1"/>
  <c r="BB1336" i="22"/>
  <c r="BA1337" i="22"/>
  <c r="AZ1336" i="22"/>
  <c r="BD1336" i="22" s="1"/>
  <c r="BA1338" i="22"/>
  <c r="AZ1337" i="22"/>
  <c r="BD1337" i="22" s="1"/>
  <c r="BB1337" i="22"/>
  <c r="BB1338" i="22"/>
  <c r="AZ1338" i="22"/>
  <c r="BD1338" i="22" s="1"/>
  <c r="BA1339" i="22"/>
  <c r="BA1340" i="22"/>
  <c r="BB1339" i="22"/>
  <c r="AZ1339" i="22"/>
  <c r="BD1339" i="22" s="1"/>
  <c r="BA1341" i="22"/>
  <c r="AZ1340" i="22"/>
  <c r="BD1340" i="22" s="1"/>
  <c r="BB1340" i="22"/>
  <c r="AZ1341" i="22"/>
  <c r="BD1341" i="22" s="1"/>
  <c r="BB1341" i="22"/>
  <c r="BA1342" i="22"/>
  <c r="BA1343" i="22"/>
  <c r="AZ1342" i="22"/>
  <c r="BD1342" i="22" s="1"/>
  <c r="BB1342" i="22"/>
  <c r="BB1343" i="22"/>
  <c r="BA1344" i="22"/>
  <c r="AZ1343" i="22"/>
  <c r="BD1343" i="22" s="1"/>
  <c r="BB1344" i="22"/>
  <c r="BA1345" i="22"/>
  <c r="AZ1344" i="22"/>
  <c r="BD1344" i="22" s="1"/>
  <c r="BA1346" i="22"/>
  <c r="AZ1345" i="22"/>
  <c r="BD1345" i="22" s="1"/>
  <c r="BB1345" i="22"/>
  <c r="AZ1346" i="22"/>
  <c r="BD1346" i="22" s="1"/>
  <c r="BB1346" i="22"/>
  <c r="BA1347" i="22"/>
  <c r="BA1348" i="22"/>
  <c r="BB1347" i="22"/>
  <c r="AZ1347" i="22"/>
  <c r="BD1347" i="22" s="1"/>
  <c r="BA1349" i="22"/>
  <c r="AZ1348" i="22"/>
  <c r="BD1348" i="22" s="1"/>
  <c r="BB1348" i="22"/>
  <c r="AZ1349" i="22"/>
  <c r="BD1349" i="22" s="1"/>
  <c r="BB1349" i="22"/>
  <c r="BA1350" i="22"/>
  <c r="BA1351" i="22"/>
  <c r="AZ1350" i="22"/>
  <c r="BD1350" i="22" s="1"/>
  <c r="BB1350" i="22"/>
  <c r="AZ1351" i="22"/>
  <c r="BD1351" i="22" s="1"/>
  <c r="BB1351" i="22"/>
  <c r="BA1352" i="22"/>
  <c r="BB1352" i="22"/>
  <c r="BA1353" i="22"/>
  <c r="AZ1352" i="22"/>
  <c r="BD1352" i="22" s="1"/>
  <c r="BA1354" i="22"/>
  <c r="AZ1353" i="22"/>
  <c r="BD1353" i="22" s="1"/>
  <c r="BB1353" i="22"/>
  <c r="AZ1354" i="22"/>
  <c r="BD1354" i="22" s="1"/>
  <c r="BB1354" i="22"/>
  <c r="BA1355" i="22"/>
  <c r="BA1356" i="22"/>
  <c r="BB1355" i="22"/>
  <c r="AZ1355" i="22"/>
  <c r="BD1355" i="22" s="1"/>
  <c r="AZ1356" i="22"/>
  <c r="BD1356" i="22" s="1"/>
  <c r="BA1357" i="22"/>
  <c r="BB1356" i="22"/>
  <c r="AZ1357" i="22"/>
  <c r="BD1357" i="22" s="1"/>
  <c r="BB1357" i="22"/>
  <c r="BA1358" i="22"/>
  <c r="BA1359" i="22"/>
  <c r="AZ1358" i="22"/>
  <c r="BD1358" i="22" s="1"/>
  <c r="BB1358" i="22"/>
  <c r="AZ1359" i="22"/>
  <c r="BD1359" i="22" s="1"/>
  <c r="BB1359" i="22"/>
  <c r="BA1360" i="22"/>
  <c r="BB1360" i="22"/>
  <c r="BA1361" i="22"/>
  <c r="AZ1360" i="22"/>
  <c r="BD1360" i="22" s="1"/>
  <c r="AZ1361" i="22"/>
  <c r="BD1361" i="22" s="1"/>
  <c r="BA1362" i="22"/>
  <c r="BB1361" i="22"/>
  <c r="AZ1362" i="22"/>
  <c r="BD1362" i="22" s="1"/>
  <c r="BB1362" i="22"/>
  <c r="BA1363" i="22"/>
  <c r="BA1364" i="22"/>
  <c r="BB1363" i="22"/>
  <c r="AZ1363" i="22"/>
  <c r="BD1363" i="22" s="1"/>
  <c r="AZ1364" i="22"/>
  <c r="BD1364" i="22" s="1"/>
  <c r="BA1365" i="22"/>
  <c r="BB1364" i="22"/>
  <c r="AZ1365" i="22"/>
  <c r="BD1365" i="22" s="1"/>
  <c r="BB1365" i="22"/>
  <c r="BA1366" i="22"/>
  <c r="BA1367" i="22"/>
  <c r="AZ1366" i="22"/>
  <c r="BD1366" i="22" s="1"/>
  <c r="BB1366" i="22"/>
  <c r="AZ1367" i="22"/>
  <c r="BD1367" i="22" s="1"/>
  <c r="BB1367" i="22"/>
  <c r="BA1368" i="22"/>
  <c r="BB1368" i="22"/>
  <c r="BA1369" i="22"/>
  <c r="AZ1368" i="22"/>
  <c r="BD1368" i="22" s="1"/>
  <c r="AZ1369" i="22"/>
  <c r="BD1369" i="22" s="1"/>
  <c r="BA1370" i="22"/>
  <c r="BB1369" i="22"/>
  <c r="AZ1370" i="22"/>
  <c r="BD1370" i="22" s="1"/>
  <c r="BB1370" i="22"/>
  <c r="BA1371" i="22"/>
  <c r="BB1371" i="22"/>
  <c r="BA1372" i="22"/>
  <c r="AZ1371" i="22"/>
  <c r="BD1371" i="22" s="1"/>
  <c r="AZ1372" i="22"/>
  <c r="BD1372" i="22" s="1"/>
  <c r="BA1373" i="22"/>
  <c r="BB1372" i="22"/>
  <c r="AZ1373" i="22"/>
  <c r="BD1373" i="22" s="1"/>
  <c r="BB1373" i="22"/>
  <c r="BA1374" i="22"/>
  <c r="BA1375" i="22"/>
  <c r="AZ1374" i="22"/>
  <c r="BD1374" i="22" s="1"/>
  <c r="BB1374" i="22"/>
  <c r="AZ1375" i="22"/>
  <c r="BD1375" i="22" s="1"/>
  <c r="BB1375" i="22"/>
  <c r="BA1376" i="22"/>
  <c r="BB1376" i="22"/>
  <c r="BA1377" i="22"/>
  <c r="AZ1376" i="22"/>
  <c r="BD1376" i="22" s="1"/>
  <c r="AZ1377" i="22"/>
  <c r="BD1377" i="22" s="1"/>
  <c r="BA1378" i="22"/>
  <c r="BB1377" i="22"/>
  <c r="AZ1378" i="22"/>
  <c r="BD1378" i="22" s="1"/>
  <c r="BB1378" i="22"/>
  <c r="BA1379" i="22"/>
  <c r="BB1379" i="22"/>
  <c r="BA1380" i="22"/>
  <c r="AZ1379" i="22"/>
  <c r="BD1379" i="22" s="1"/>
  <c r="AZ1380" i="22"/>
  <c r="BD1380" i="22" s="1"/>
  <c r="BA1381" i="22"/>
  <c r="BB1380" i="22"/>
  <c r="BB1381" i="22"/>
  <c r="AZ1381" i="22"/>
  <c r="BD1381" i="22" s="1"/>
  <c r="BA1382" i="22"/>
  <c r="BA1383" i="22"/>
  <c r="AZ1382" i="22"/>
  <c r="BD1382" i="22" s="1"/>
  <c r="BB1382" i="22"/>
  <c r="BA1384" i="22"/>
  <c r="AZ1383" i="22"/>
  <c r="BD1383" i="22" s="1"/>
  <c r="BB1383" i="22"/>
  <c r="BB1384" i="22"/>
  <c r="BA1385" i="22"/>
  <c r="AZ1384" i="22"/>
  <c r="BD1384" i="22" s="1"/>
  <c r="AZ1385" i="22"/>
  <c r="BD1385" i="22" s="1"/>
  <c r="BA1386" i="22"/>
  <c r="BB1385" i="22"/>
  <c r="BB1386" i="22"/>
  <c r="AZ1386" i="22"/>
  <c r="BD1386" i="22" s="1"/>
  <c r="BA1387" i="22"/>
  <c r="BB1387" i="22"/>
  <c r="BA1388" i="22"/>
  <c r="AZ1387" i="22"/>
  <c r="BD1387" i="22" s="1"/>
  <c r="BA1389" i="22"/>
  <c r="AZ1388" i="22"/>
  <c r="BD1388" i="22" s="1"/>
  <c r="BB1388" i="22"/>
  <c r="BB1389" i="22"/>
  <c r="AZ1389" i="22"/>
  <c r="BD1389" i="22" s="1"/>
  <c r="BA1390" i="22"/>
  <c r="BA1391" i="22"/>
  <c r="AZ1390" i="22"/>
  <c r="BD1390" i="22" s="1"/>
  <c r="BB1390" i="22"/>
  <c r="BB1391" i="22"/>
  <c r="AZ1391" i="22"/>
  <c r="BD1391" i="22" s="1"/>
  <c r="BA1392" i="22"/>
  <c r="BB1392" i="22"/>
  <c r="BA1393" i="22"/>
  <c r="AZ1392" i="22"/>
  <c r="BD1392" i="22" s="1"/>
  <c r="AZ1393" i="22"/>
  <c r="BD1393" i="22" s="1"/>
  <c r="BA1394" i="22"/>
  <c r="BB1393" i="22"/>
  <c r="BA1395" i="22"/>
  <c r="BB1394" i="22"/>
  <c r="AZ1394" i="22"/>
  <c r="BD1394" i="22" s="1"/>
  <c r="BA1396" i="22"/>
  <c r="BB1395" i="22"/>
  <c r="AZ1395" i="22"/>
  <c r="BD1395" i="22" s="1"/>
  <c r="AZ1396" i="22"/>
  <c r="BD1396" i="22" s="1"/>
  <c r="BB1396" i="22"/>
  <c r="BA1397" i="22"/>
  <c r="AZ1397" i="22"/>
  <c r="BD1397" i="22" s="1"/>
  <c r="BB1397" i="22"/>
  <c r="BA1398" i="22"/>
  <c r="AZ1398" i="22"/>
  <c r="BD1398" i="22" s="1"/>
  <c r="BB1398" i="22"/>
  <c r="BA1399" i="22"/>
  <c r="BA1400" i="22"/>
  <c r="AZ1399" i="22"/>
  <c r="BD1399" i="22" s="1"/>
  <c r="BB1399" i="22"/>
  <c r="BB1400" i="22"/>
  <c r="AZ1400" i="22"/>
  <c r="BD1400" i="22" s="1"/>
  <c r="BA1401" i="22"/>
  <c r="BA1402" i="22"/>
  <c r="AZ1401" i="22"/>
  <c r="BD1401" i="22" s="1"/>
  <c r="BB1401" i="22"/>
  <c r="AZ1402" i="22"/>
  <c r="BD1402" i="22" s="1"/>
  <c r="BB1402" i="22"/>
  <c r="BA1403" i="22"/>
  <c r="BA1404" i="22"/>
  <c r="BB1403" i="22"/>
  <c r="AZ1403" i="22"/>
  <c r="BD1403" i="22" s="1"/>
  <c r="AZ1404" i="22"/>
  <c r="BD1404" i="22" s="1"/>
  <c r="BA1405" i="22"/>
  <c r="BB1404" i="22"/>
  <c r="BB1405" i="22"/>
  <c r="AZ1405" i="22"/>
  <c r="BD1405" i="22" s="1"/>
  <c r="BA1406" i="22"/>
  <c r="AZ1406" i="22"/>
  <c r="BD1406" i="22" s="1"/>
  <c r="BA1407" i="22"/>
  <c r="BB1406" i="22"/>
  <c r="AZ1407" i="22"/>
  <c r="BD1407" i="22" s="1"/>
  <c r="BB1407" i="22"/>
  <c r="BA1408" i="22"/>
  <c r="BA1409" i="22"/>
  <c r="AZ1408" i="22"/>
  <c r="BD1408" i="22" s="1"/>
  <c r="BB1408" i="22"/>
  <c r="AZ1409" i="22"/>
  <c r="BD1409" i="22" s="1"/>
  <c r="BA1410" i="22"/>
  <c r="BB1409" i="22"/>
  <c r="BA1411" i="22"/>
  <c r="AZ1410" i="22"/>
  <c r="BD1410" i="22" s="1"/>
  <c r="BB1410" i="22"/>
  <c r="BB1411" i="22"/>
  <c r="BA1412" i="22"/>
  <c r="AZ1411" i="22"/>
  <c r="BD1411" i="22" s="1"/>
  <c r="BB1412" i="22"/>
  <c r="BA1413" i="22"/>
  <c r="AZ1412" i="22"/>
  <c r="BD1412" i="22" s="1"/>
  <c r="AZ1413" i="22"/>
  <c r="BD1413" i="22" s="1"/>
  <c r="BB1413" i="22"/>
  <c r="BA1414" i="22"/>
  <c r="BA1415" i="22"/>
  <c r="BB1414" i="22"/>
  <c r="AZ1414" i="22"/>
  <c r="BD1414" i="22" s="1"/>
  <c r="AZ1415" i="22"/>
  <c r="BD1415" i="22" s="1"/>
  <c r="BA1416" i="22"/>
  <c r="BB1415" i="22"/>
  <c r="BB1416" i="22"/>
  <c r="BA1417" i="22"/>
  <c r="AZ1416" i="22"/>
  <c r="BD1416" i="22" s="1"/>
  <c r="BA1418" i="22"/>
  <c r="AZ1417" i="22"/>
  <c r="BD1417" i="22" s="1"/>
  <c r="BB1417" i="22"/>
  <c r="BB1418" i="22"/>
  <c r="AZ1418" i="22"/>
  <c r="BD1418" i="22" s="1"/>
  <c r="BA1419" i="22"/>
  <c r="BA1420" i="22"/>
  <c r="BB1419" i="22"/>
  <c r="AZ1419" i="22"/>
  <c r="BD1419" i="22" s="1"/>
  <c r="AZ1420" i="22"/>
  <c r="BD1420" i="22" s="1"/>
  <c r="BB1420" i="22"/>
  <c r="BA1421" i="22"/>
  <c r="AZ1421" i="22"/>
  <c r="BD1421" i="22" s="1"/>
  <c r="BB1421" i="22"/>
  <c r="BA1422" i="22"/>
  <c r="AZ1422" i="22"/>
  <c r="BD1422" i="22" s="1"/>
  <c r="BB1422" i="22"/>
  <c r="BA1423" i="22"/>
  <c r="BA1424" i="22"/>
  <c r="BB1423" i="22"/>
  <c r="AZ1423" i="22"/>
  <c r="BD1423" i="22" s="1"/>
  <c r="AZ1424" i="22"/>
  <c r="BD1424" i="22" s="1"/>
  <c r="BB1424" i="22"/>
  <c r="BA1425" i="22"/>
  <c r="BA1426" i="22"/>
  <c r="AZ1425" i="22"/>
  <c r="BD1425" i="22" s="1"/>
  <c r="BB1425" i="22"/>
  <c r="BA1427" i="22"/>
  <c r="AZ1426" i="22"/>
  <c r="BD1426" i="22" s="1"/>
  <c r="BB1426" i="22"/>
  <c r="BB1427" i="22"/>
  <c r="BA1428" i="22"/>
  <c r="AZ1427" i="22"/>
  <c r="BD1427" i="22" s="1"/>
  <c r="AZ1428" i="22"/>
  <c r="BD1428" i="22" s="1"/>
  <c r="BA1429" i="22"/>
  <c r="BB1428" i="22"/>
  <c r="AZ1429" i="22"/>
  <c r="BD1429" i="22" s="1"/>
  <c r="BB1429" i="22"/>
  <c r="BA1430" i="22"/>
  <c r="BA1431" i="22"/>
  <c r="AZ1430" i="22"/>
  <c r="BD1430" i="22" s="1"/>
  <c r="BB1430" i="22"/>
  <c r="AZ1431" i="22"/>
  <c r="BD1431" i="22" s="1"/>
  <c r="BB1431" i="22"/>
  <c r="BA1432" i="22"/>
  <c r="BA1433" i="22"/>
  <c r="AZ1432" i="22"/>
  <c r="BD1432" i="22" s="1"/>
  <c r="BB1432" i="22"/>
  <c r="AZ1433" i="22"/>
  <c r="BD1433" i="22" s="1"/>
  <c r="BA1434" i="22"/>
  <c r="BB1433" i="22"/>
  <c r="BB1434" i="22"/>
  <c r="BA1435" i="22"/>
  <c r="AZ1434" i="22"/>
  <c r="BD1434" i="22" s="1"/>
  <c r="BB1435" i="22"/>
  <c r="BA1436" i="22"/>
  <c r="AZ1435" i="22"/>
  <c r="BD1435" i="22" s="1"/>
  <c r="BB1436" i="22"/>
  <c r="BA1437" i="22"/>
  <c r="AZ1436" i="22"/>
  <c r="BD1436" i="22" s="1"/>
  <c r="AZ1437" i="22"/>
  <c r="BD1437" i="22" s="1"/>
  <c r="BB1437" i="22"/>
  <c r="BA1438" i="22"/>
  <c r="AZ1438" i="22"/>
  <c r="BD1438" i="22" s="1"/>
  <c r="BB1438" i="22"/>
  <c r="BA1439" i="22"/>
  <c r="AZ1439" i="22"/>
  <c r="BD1439" i="22" s="1"/>
  <c r="BA1440" i="22"/>
  <c r="BB1439" i="22"/>
  <c r="AZ1440" i="22"/>
  <c r="BD1440" i="22" s="1"/>
  <c r="BB1440" i="22"/>
  <c r="BA1441" i="22"/>
  <c r="BA1442" i="22"/>
  <c r="AZ1441" i="22"/>
  <c r="BD1441" i="22" s="1"/>
  <c r="BB1441" i="22"/>
  <c r="AZ1442" i="22"/>
  <c r="BD1442" i="22" s="1"/>
  <c r="BB1442" i="22"/>
  <c r="BA1443" i="22"/>
  <c r="BA1444" i="22"/>
  <c r="BB1443" i="22"/>
  <c r="AZ1443" i="22"/>
  <c r="BD1443" i="22" s="1"/>
  <c r="BB1444" i="22"/>
  <c r="AZ1444" i="22"/>
  <c r="BD1444" i="22" s="1"/>
  <c r="BA1445" i="22"/>
  <c r="BB1445" i="22"/>
  <c r="AZ1445" i="22"/>
  <c r="BD1445" i="22" s="1"/>
  <c r="BA1446" i="22"/>
  <c r="AZ1446" i="22"/>
  <c r="BD1446" i="22" s="1"/>
  <c r="BB1446" i="22"/>
  <c r="BA1447" i="22"/>
  <c r="BB1447" i="22"/>
  <c r="BA1448" i="22"/>
  <c r="AZ1447" i="22"/>
  <c r="BD1447" i="22" s="1"/>
  <c r="AZ1448" i="22"/>
  <c r="BD1448" i="22" s="1"/>
  <c r="BA1449" i="22"/>
  <c r="BB1448" i="22"/>
  <c r="AZ1449" i="22"/>
  <c r="BD1449" i="22" s="1"/>
  <c r="BA1450" i="22"/>
  <c r="BB1449" i="22"/>
  <c r="AZ1450" i="22"/>
  <c r="BD1450" i="22" s="1"/>
  <c r="BA1451" i="22"/>
  <c r="BB1450" i="22"/>
  <c r="BB1451" i="22"/>
  <c r="BA1452" i="22"/>
  <c r="AZ1451" i="22"/>
  <c r="BD1451" i="22" s="1"/>
  <c r="BA1453" i="22"/>
  <c r="AZ1452" i="22"/>
  <c r="BD1452" i="22" s="1"/>
  <c r="BB1452" i="22"/>
  <c r="BB1453" i="22"/>
  <c r="AZ1453" i="22"/>
  <c r="BD1453" i="22" s="1"/>
  <c r="BA1454" i="22"/>
  <c r="BA1455" i="22"/>
  <c r="AZ1454" i="22"/>
  <c r="BD1454" i="22" s="1"/>
  <c r="BB1454" i="22"/>
  <c r="AZ1455" i="22"/>
  <c r="BD1455" i="22" s="1"/>
  <c r="BB1455" i="22"/>
  <c r="BA1456" i="22"/>
  <c r="BB1456" i="22"/>
  <c r="BA1457" i="22"/>
  <c r="AZ1456" i="22"/>
  <c r="BD1456" i="22" s="1"/>
  <c r="AZ1457" i="22"/>
  <c r="BD1457" i="22" s="1"/>
  <c r="BA1458" i="22"/>
  <c r="BB1457" i="22"/>
  <c r="BA1459" i="22"/>
  <c r="BB1458" i="22"/>
  <c r="AZ1458" i="22"/>
  <c r="BD1458" i="22" s="1"/>
  <c r="BA1460" i="22"/>
  <c r="BB1459" i="22"/>
  <c r="AZ1459" i="22"/>
  <c r="BD1459" i="22" s="1"/>
  <c r="AZ1460" i="22"/>
  <c r="BD1460" i="22" s="1"/>
  <c r="BB1460" i="22"/>
  <c r="BA1461" i="22"/>
  <c r="AZ1461" i="22"/>
  <c r="BD1461" i="22" s="1"/>
  <c r="BB1461" i="22"/>
  <c r="BA1462" i="22"/>
  <c r="AZ1462" i="22"/>
  <c r="BD1462" i="22" s="1"/>
  <c r="BB1462" i="22"/>
  <c r="BA1463" i="22"/>
  <c r="BA1464" i="22"/>
  <c r="AZ1463" i="22"/>
  <c r="BD1463" i="22" s="1"/>
  <c r="BB1463" i="22"/>
  <c r="AZ1464" i="22"/>
  <c r="BD1464" i="22" s="1"/>
  <c r="BB1464" i="22"/>
  <c r="BA1465" i="22"/>
  <c r="BA1466" i="22"/>
  <c r="AZ1465" i="22"/>
  <c r="BD1465" i="22" s="1"/>
  <c r="BB1465" i="22"/>
  <c r="AZ1466" i="22"/>
  <c r="BD1466" i="22" s="1"/>
  <c r="BB1466" i="22"/>
  <c r="BA1467" i="22"/>
  <c r="BA1468" i="22"/>
  <c r="BB1467" i="22"/>
  <c r="AZ1467" i="22"/>
  <c r="BD1467" i="22" s="1"/>
  <c r="AZ1468" i="22"/>
  <c r="BD1468" i="22" s="1"/>
  <c r="BA1469" i="22"/>
  <c r="BB1468" i="22"/>
  <c r="BB1469" i="22"/>
  <c r="AZ1469" i="22"/>
  <c r="BD1469" i="22" s="1"/>
  <c r="BA1470" i="22"/>
  <c r="BA1471" i="22"/>
  <c r="AZ1470" i="22"/>
  <c r="BD1470" i="22" s="1"/>
  <c r="BB1470" i="22"/>
  <c r="AZ1471" i="22"/>
  <c r="BD1471" i="22" s="1"/>
  <c r="BB1471" i="22"/>
  <c r="BA1472" i="22"/>
  <c r="AZ1472" i="22"/>
  <c r="BD1472" i="22" s="1"/>
  <c r="BA1473" i="22"/>
  <c r="BB1472" i="22"/>
  <c r="AZ1473" i="22"/>
  <c r="BD1473" i="22" s="1"/>
  <c r="BA1474" i="22"/>
  <c r="BB1473" i="22"/>
  <c r="BA1475" i="22"/>
  <c r="AZ1474" i="22"/>
  <c r="BD1474" i="22" s="1"/>
  <c r="BB1474" i="22"/>
  <c r="BB1475" i="22"/>
  <c r="BA1476" i="22"/>
  <c r="AZ1475" i="22"/>
  <c r="BD1475" i="22" s="1"/>
  <c r="BA1477" i="22"/>
  <c r="BB1476" i="22"/>
  <c r="AZ1476" i="22"/>
  <c r="BD1476" i="22" s="1"/>
  <c r="AZ1477" i="22"/>
  <c r="BD1477" i="22" s="1"/>
  <c r="BB1477" i="22"/>
  <c r="BA1478" i="22"/>
  <c r="BA1479" i="22"/>
  <c r="BB1478" i="22"/>
  <c r="AZ1478" i="22"/>
  <c r="BD1478" i="22" s="1"/>
  <c r="BA1480" i="22"/>
  <c r="AZ1479" i="22"/>
  <c r="BD1479" i="22" s="1"/>
  <c r="BB1479" i="22"/>
  <c r="BB1480" i="22"/>
  <c r="BA1481" i="22"/>
  <c r="AZ1480" i="22"/>
  <c r="BD1480" i="22" s="1"/>
  <c r="AZ1481" i="22"/>
  <c r="BD1481" i="22" s="1"/>
  <c r="BA1482" i="22"/>
  <c r="BB1481" i="22"/>
  <c r="BB1482" i="22"/>
  <c r="AZ1482" i="22"/>
  <c r="BD1482" i="22" s="1"/>
  <c r="BA1483" i="22"/>
  <c r="BA1484" i="22"/>
  <c r="BB1483" i="22"/>
  <c r="AZ1483" i="22"/>
  <c r="BD1483" i="22" s="1"/>
  <c r="AZ1484" i="22"/>
  <c r="BD1484" i="22" s="1"/>
  <c r="BB1484" i="22"/>
  <c r="BA1485" i="22"/>
  <c r="AZ1485" i="22"/>
  <c r="BD1485" i="22" s="1"/>
  <c r="BB1485" i="22"/>
  <c r="BA1486" i="22"/>
  <c r="AZ1486" i="22"/>
  <c r="BD1486" i="22" s="1"/>
  <c r="BB1486" i="22"/>
  <c r="BA1487" i="22"/>
  <c r="BA1488" i="22"/>
  <c r="BB1487" i="22"/>
  <c r="AZ1487" i="22"/>
  <c r="BD1487" i="22" s="1"/>
  <c r="BB1488" i="22"/>
  <c r="BA1489" i="22"/>
  <c r="AZ1488" i="22"/>
  <c r="BD1488" i="22" s="1"/>
  <c r="BA1490" i="22"/>
  <c r="AZ1489" i="22"/>
  <c r="BD1489" i="22" s="1"/>
  <c r="BB1489" i="22"/>
  <c r="AZ1490" i="22"/>
  <c r="BD1490" i="22" s="1"/>
  <c r="BA1491" i="22"/>
  <c r="BB1490" i="22"/>
  <c r="BB1491" i="22"/>
  <c r="BA1492" i="22"/>
  <c r="AZ1491" i="22"/>
  <c r="BD1491" i="22" s="1"/>
  <c r="AZ1492" i="22"/>
  <c r="BD1492" i="22" s="1"/>
  <c r="BA1493" i="22"/>
  <c r="BB1492" i="22"/>
  <c r="AZ1493" i="22"/>
  <c r="BD1493" i="22" s="1"/>
  <c r="BB1493" i="22"/>
  <c r="BA1494" i="22"/>
  <c r="BA1495" i="22"/>
  <c r="AZ1494" i="22"/>
  <c r="BD1494" i="22" s="1"/>
  <c r="BB1494" i="22"/>
  <c r="AZ1495" i="22"/>
  <c r="BD1495" i="22" s="1"/>
  <c r="BB1495" i="22"/>
  <c r="BA1496" i="22"/>
  <c r="BA1497" i="22"/>
  <c r="AZ1496" i="22"/>
  <c r="BD1496" i="22" s="1"/>
  <c r="BB1496" i="22"/>
  <c r="AZ1497" i="22"/>
  <c r="BD1497" i="22" s="1"/>
  <c r="BA1498" i="22"/>
  <c r="BB1497" i="22"/>
  <c r="BB1498" i="22"/>
  <c r="BA1499" i="22"/>
  <c r="AZ1498" i="22"/>
  <c r="BD1498" i="22" s="1"/>
  <c r="BA1500" i="22"/>
  <c r="BB1499" i="22"/>
  <c r="AZ1499" i="22"/>
  <c r="BD1499" i="22" s="1"/>
  <c r="BB1500" i="22"/>
  <c r="BA1501" i="22"/>
  <c r="AZ1500" i="22"/>
  <c r="BD1500" i="22" s="1"/>
  <c r="AZ1501" i="22"/>
  <c r="BD1501" i="22" s="1"/>
  <c r="BB1501" i="22"/>
  <c r="BA1502" i="22"/>
  <c r="AZ1502" i="22"/>
  <c r="BD1502" i="22" s="1"/>
  <c r="BB1502" i="22"/>
  <c r="BA1503" i="22"/>
  <c r="AZ1503" i="22"/>
  <c r="BD1503" i="22" s="1"/>
  <c r="BA1504" i="22"/>
  <c r="BB1503" i="22"/>
  <c r="AZ1504" i="22"/>
  <c r="BD1504" i="22" s="1"/>
  <c r="BB1504" i="22"/>
  <c r="BA1505" i="22"/>
  <c r="BA1506" i="22"/>
  <c r="AZ1505" i="22"/>
  <c r="BD1505" i="22" s="1"/>
  <c r="BB1505" i="22"/>
  <c r="AZ1506" i="22"/>
  <c r="BD1506" i="22" s="1"/>
  <c r="BB1506" i="22"/>
  <c r="BA1507" i="22"/>
  <c r="BA1508" i="22"/>
  <c r="BB1507" i="22"/>
  <c r="AZ1507" i="22"/>
  <c r="BD1507" i="22" s="1"/>
  <c r="BB1508" i="22"/>
  <c r="AZ1508" i="22"/>
  <c r="BD1508" i="22" s="1"/>
  <c r="BA1509" i="22"/>
  <c r="BB1509" i="22"/>
  <c r="AZ1509" i="22"/>
  <c r="BD1509" i="22" s="1"/>
  <c r="BA1510" i="22"/>
  <c r="AZ1510" i="22"/>
  <c r="BD1510" i="22" s="1"/>
  <c r="BB1510" i="22"/>
  <c r="BA1511" i="22"/>
  <c r="BA1512" i="22"/>
  <c r="BB1511" i="22"/>
  <c r="AZ1511" i="22"/>
  <c r="BD1511" i="22" s="1"/>
  <c r="AZ1512" i="22"/>
  <c r="BD1512" i="22" s="1"/>
  <c r="BA1513" i="22"/>
  <c r="BB1512" i="22"/>
  <c r="AZ1513" i="22"/>
  <c r="BD1513" i="22" s="1"/>
  <c r="BA1514" i="22"/>
  <c r="BB1513" i="22"/>
  <c r="BA1515" i="22"/>
  <c r="AZ1514" i="22"/>
  <c r="BD1514" i="22" s="1"/>
  <c r="BB1514" i="22"/>
  <c r="BB1515" i="22"/>
  <c r="BA1516" i="22"/>
  <c r="AZ1515" i="22"/>
  <c r="BD1515" i="22" s="1"/>
  <c r="BA1517" i="22"/>
  <c r="AZ1516" i="22"/>
  <c r="BD1516" i="22" s="1"/>
  <c r="BB1516" i="22"/>
  <c r="BB1517" i="22"/>
  <c r="AZ1517" i="22"/>
  <c r="BD1517" i="22" s="1"/>
  <c r="BA1518" i="22"/>
  <c r="BA1519" i="22"/>
  <c r="AZ1518" i="22"/>
  <c r="BD1518" i="22" s="1"/>
  <c r="BB1518" i="22"/>
  <c r="AZ1519" i="22"/>
  <c r="BD1519" i="22" s="1"/>
  <c r="BB1519" i="22"/>
  <c r="BA1520" i="22"/>
  <c r="BA1521" i="22"/>
  <c r="BB1520" i="22"/>
  <c r="AZ1520" i="22"/>
  <c r="BD1520" i="22" s="1"/>
  <c r="AZ1521" i="22"/>
  <c r="BD1521" i="22" s="1"/>
  <c r="BA1522" i="22"/>
  <c r="BB1521" i="22"/>
  <c r="BA1523" i="22"/>
  <c r="BB1522" i="22"/>
  <c r="AZ1522" i="22"/>
  <c r="BD1522" i="22" s="1"/>
  <c r="BA1524" i="22"/>
  <c r="BB1523" i="22"/>
  <c r="AZ1523" i="22"/>
  <c r="BD1523" i="22" s="1"/>
  <c r="AZ1524" i="22"/>
  <c r="BD1524" i="22" s="1"/>
  <c r="BB1524" i="22"/>
  <c r="BA1525" i="22"/>
  <c r="AZ1525" i="22"/>
  <c r="BD1525" i="22" s="1"/>
  <c r="BB1525" i="22"/>
  <c r="BA1526" i="22"/>
  <c r="BB1526" i="22"/>
  <c r="AZ1526" i="22"/>
  <c r="BD1526" i="22" s="1"/>
  <c r="BA1527" i="22"/>
  <c r="BA1528" i="22"/>
  <c r="AZ1527" i="22"/>
  <c r="BD1527" i="22" s="1"/>
  <c r="BB1527" i="22"/>
  <c r="AZ1528" i="22"/>
  <c r="BD1528" i="22" s="1"/>
  <c r="BB1528" i="22"/>
  <c r="BA1529" i="22"/>
  <c r="BA1530" i="22"/>
  <c r="AZ1529" i="22"/>
  <c r="BD1529" i="22" s="1"/>
  <c r="BB1529" i="22"/>
  <c r="AZ1530" i="22"/>
  <c r="BD1530" i="22" s="1"/>
  <c r="BB1530" i="22"/>
  <c r="BA1531" i="22"/>
  <c r="BA1532" i="22"/>
  <c r="BB1531" i="22"/>
  <c r="AZ1531" i="22"/>
  <c r="BD1531" i="22" s="1"/>
  <c r="BA1533" i="22"/>
  <c r="AZ1532" i="22"/>
  <c r="BD1532" i="22" s="1"/>
  <c r="BB1532" i="22"/>
  <c r="AZ1533" i="22"/>
  <c r="BD1533" i="22" s="1"/>
  <c r="BB1533" i="22"/>
  <c r="BA1534" i="22"/>
  <c r="BB1534" i="22"/>
  <c r="BA1535" i="22"/>
  <c r="AZ1534" i="22"/>
  <c r="BD1534" i="22" s="1"/>
  <c r="AZ1535" i="22"/>
  <c r="BD1535" i="22" s="1"/>
  <c r="BB1535" i="22"/>
  <c r="BA1536" i="22"/>
  <c r="BB1536" i="22"/>
  <c r="AZ1536" i="22"/>
  <c r="BD1536" i="22" s="1"/>
  <c r="BA1537" i="22"/>
  <c r="AZ1537" i="22"/>
  <c r="BD1537" i="22" s="1"/>
  <c r="BA1538" i="22"/>
  <c r="BB1537" i="22"/>
  <c r="BB1538" i="22"/>
  <c r="BA1539" i="22"/>
  <c r="AZ1538" i="22"/>
  <c r="BD1538" i="22" s="1"/>
  <c r="BB1539" i="22"/>
  <c r="BA1540" i="22"/>
  <c r="AZ1539" i="22"/>
  <c r="BD1539" i="22" s="1"/>
  <c r="BA1541" i="22"/>
  <c r="AZ1540" i="22"/>
  <c r="BD1540" i="22" s="1"/>
  <c r="BB1540" i="22"/>
  <c r="AZ1541" i="22"/>
  <c r="BD1541" i="22" s="1"/>
  <c r="BB1541" i="22"/>
  <c r="BA1542" i="22"/>
  <c r="BB1542" i="22"/>
  <c r="BA1543" i="22"/>
  <c r="AZ1542" i="22"/>
  <c r="BD1542" i="22" s="1"/>
  <c r="BA1544" i="22"/>
  <c r="AZ1543" i="22"/>
  <c r="BD1543" i="22" s="1"/>
  <c r="BB1543" i="22"/>
  <c r="BB1544" i="22"/>
  <c r="AZ1544" i="22"/>
  <c r="BD1544" i="22" s="1"/>
  <c r="BA1545" i="22"/>
  <c r="BA1546" i="22"/>
  <c r="AZ1545" i="22"/>
  <c r="BD1545" i="22" s="1"/>
  <c r="BB1545" i="22"/>
  <c r="AZ1546" i="22"/>
  <c r="BD1546" i="22" s="1"/>
  <c r="BB1546" i="22"/>
  <c r="BA1547" i="22"/>
  <c r="BB1547" i="22"/>
  <c r="BA1548" i="22"/>
  <c r="AZ1547" i="22"/>
  <c r="BD1547" i="22" s="1"/>
  <c r="BA1549" i="22"/>
  <c r="AZ1548" i="22"/>
  <c r="BD1548" i="22" s="1"/>
  <c r="BB1548" i="22"/>
  <c r="AZ1549" i="22"/>
  <c r="BD1549" i="22" s="1"/>
  <c r="BB1549" i="22"/>
  <c r="BA1550" i="22"/>
  <c r="BA1551" i="22"/>
  <c r="BB1550" i="22"/>
  <c r="AZ1550" i="22"/>
  <c r="BD1550" i="22" s="1"/>
  <c r="BA1552" i="22"/>
  <c r="AZ1551" i="22"/>
  <c r="BD1551" i="22" s="1"/>
  <c r="BB1551" i="22"/>
  <c r="BB1552" i="22"/>
  <c r="AZ1552" i="22"/>
  <c r="BD1552" i="22" s="1"/>
  <c r="BA1553" i="22"/>
  <c r="BA1554" i="22"/>
  <c r="AZ1553" i="22"/>
  <c r="BD1553" i="22" s="1"/>
  <c r="BB1553" i="22"/>
  <c r="AZ1554" i="22"/>
  <c r="BD1554" i="22" s="1"/>
  <c r="BB1554" i="22"/>
  <c r="BA1555" i="22"/>
  <c r="BB1555" i="22"/>
  <c r="BA1556" i="22"/>
  <c r="AZ1555" i="22"/>
  <c r="BD1555" i="22" s="1"/>
  <c r="BA1557" i="22"/>
  <c r="AZ1556" i="22"/>
  <c r="BD1556" i="22" s="1"/>
  <c r="BB1556" i="22"/>
  <c r="AZ1557" i="22"/>
  <c r="BD1557" i="22" s="1"/>
  <c r="BB1557" i="22"/>
  <c r="BA1558" i="22"/>
  <c r="BA1559" i="22"/>
  <c r="BB1558" i="22"/>
  <c r="AZ1558" i="22"/>
  <c r="BD1558" i="22" s="1"/>
  <c r="BA1560" i="22"/>
  <c r="AZ1559" i="22"/>
  <c r="BD1559" i="22" s="1"/>
  <c r="BB1559" i="22"/>
  <c r="AZ1560" i="22"/>
  <c r="BD1560" i="22" s="1"/>
  <c r="BB1560" i="22"/>
  <c r="BA1561" i="22"/>
  <c r="BA1562" i="22"/>
  <c r="AZ1561" i="22"/>
  <c r="BD1561" i="22" s="1"/>
  <c r="BB1561" i="22"/>
  <c r="AZ1562" i="22"/>
  <c r="BD1562" i="22" s="1"/>
  <c r="BB1562" i="22"/>
  <c r="BA1563" i="22"/>
  <c r="BB1563" i="22"/>
  <c r="BA1564" i="22"/>
  <c r="AZ1563" i="22"/>
  <c r="BD1563" i="22" s="1"/>
  <c r="BA1565" i="22"/>
  <c r="AZ1564" i="22"/>
  <c r="BD1564" i="22" s="1"/>
  <c r="BB1564" i="22"/>
  <c r="AZ1565" i="22"/>
  <c r="BD1565" i="22" s="1"/>
  <c r="BB1565" i="22"/>
  <c r="BA1566" i="22"/>
  <c r="BA1567" i="22"/>
  <c r="BB1566" i="22"/>
  <c r="AZ1566" i="22"/>
  <c r="BD1566" i="22" s="1"/>
  <c r="AZ1567" i="22"/>
  <c r="BD1567" i="22" s="1"/>
  <c r="BA1568" i="22"/>
  <c r="BB1567" i="22"/>
  <c r="AZ1568" i="22"/>
  <c r="BD1568" i="22" s="1"/>
  <c r="BB1568" i="22"/>
  <c r="BA1569" i="22"/>
  <c r="BA1570" i="22"/>
  <c r="AZ1569" i="22"/>
  <c r="BD1569" i="22" s="1"/>
  <c r="BB1569" i="22"/>
  <c r="AZ1570" i="22"/>
  <c r="BD1570" i="22" s="1"/>
  <c r="BB1570" i="22"/>
  <c r="BA1571" i="22"/>
  <c r="BB1571" i="22"/>
  <c r="BA1572" i="22"/>
  <c r="AZ1571" i="22"/>
  <c r="BD1571" i="22" s="1"/>
  <c r="AZ1572" i="22"/>
  <c r="BD1572" i="22" s="1"/>
  <c r="BA1573" i="22"/>
  <c r="BB1572" i="22"/>
  <c r="AZ1573" i="22"/>
  <c r="BD1573" i="22" s="1"/>
  <c r="BB1573" i="22"/>
  <c r="BA1574" i="22"/>
  <c r="BB1574" i="22"/>
  <c r="BA1575" i="22"/>
  <c r="AZ1574" i="22"/>
  <c r="BD1574" i="22" s="1"/>
  <c r="AZ1575" i="22"/>
  <c r="BD1575" i="22" s="1"/>
  <c r="BA1576" i="22"/>
  <c r="BB1575" i="22"/>
  <c r="AZ1576" i="22"/>
  <c r="BD1576" i="22" s="1"/>
  <c r="BB1576" i="22"/>
  <c r="BA1577" i="22"/>
  <c r="BA1578" i="22"/>
  <c r="AZ1577" i="22"/>
  <c r="BD1577" i="22" s="1"/>
  <c r="BB1577" i="22"/>
  <c r="AZ1578" i="22"/>
  <c r="BD1578" i="22" s="1"/>
  <c r="BB1578" i="22"/>
  <c r="BA1579" i="22"/>
  <c r="BB1579" i="22"/>
  <c r="BA1580" i="22"/>
  <c r="AZ1579" i="22"/>
  <c r="BD1579" i="22" s="1"/>
  <c r="AZ1580" i="22"/>
  <c r="BD1580" i="22" s="1"/>
  <c r="BA1581" i="22"/>
  <c r="BB1580" i="22"/>
  <c r="AZ1581" i="22"/>
  <c r="BD1581" i="22" s="1"/>
  <c r="BB1581" i="22"/>
  <c r="BA1582" i="22"/>
  <c r="BB1582" i="22"/>
  <c r="BA1583" i="22"/>
  <c r="AZ1582" i="22"/>
  <c r="BD1582" i="22" s="1"/>
  <c r="AZ1583" i="22"/>
  <c r="BD1583" i="22" s="1"/>
  <c r="BA1584" i="22"/>
  <c r="BB1583" i="22"/>
  <c r="BB1584" i="22"/>
  <c r="AZ1584" i="22"/>
  <c r="BD1584" i="22" s="1"/>
  <c r="BA1585" i="22"/>
  <c r="BA1586" i="22"/>
  <c r="AZ1585" i="22"/>
  <c r="BD1585" i="22" s="1"/>
  <c r="BB1585" i="22"/>
  <c r="BA1587" i="22"/>
  <c r="AZ1586" i="22"/>
  <c r="BD1586" i="22" s="1"/>
  <c r="BB1586" i="22"/>
  <c r="BB1587" i="22"/>
  <c r="BA1588" i="22"/>
  <c r="AZ1587" i="22"/>
  <c r="BD1587" i="22" s="1"/>
  <c r="AZ1588" i="22"/>
  <c r="BD1588" i="22" s="1"/>
  <c r="BA1589" i="22"/>
  <c r="BB1588" i="22"/>
  <c r="BB1589" i="22"/>
  <c r="AZ1589" i="22"/>
  <c r="BD1589" i="22" s="1"/>
  <c r="BA1590" i="22"/>
  <c r="BB1590" i="22"/>
  <c r="BA1591" i="22"/>
  <c r="AZ1590" i="22"/>
  <c r="BD1590" i="22" s="1"/>
  <c r="BA1592" i="22"/>
  <c r="AZ1591" i="22"/>
  <c r="BD1591" i="22" s="1"/>
  <c r="BB1591" i="22"/>
  <c r="BB1592" i="22"/>
  <c r="AZ1592" i="22"/>
  <c r="BD1592" i="22" s="1"/>
  <c r="BA1593" i="22"/>
  <c r="BA1594" i="22"/>
  <c r="AZ1593" i="22"/>
  <c r="BD1593" i="22" s="1"/>
  <c r="BB1593" i="22"/>
  <c r="BB1594" i="22"/>
  <c r="BA1595" i="22"/>
  <c r="AZ1594" i="22"/>
  <c r="BD1594" i="22" s="1"/>
  <c r="BB1595" i="22"/>
  <c r="BA1596" i="22"/>
  <c r="AZ1595" i="22"/>
  <c r="BD1595" i="22" s="1"/>
  <c r="BA1597" i="22"/>
  <c r="AZ1596" i="22"/>
  <c r="BD1596" i="22" s="1"/>
  <c r="BB1596" i="22"/>
  <c r="BB1597" i="22"/>
  <c r="AZ1597" i="22"/>
  <c r="BD1597" i="22" s="1"/>
  <c r="BA1598" i="22"/>
  <c r="BB1598" i="22"/>
  <c r="BA1599" i="22"/>
  <c r="AZ1598" i="22"/>
  <c r="BD1598" i="22" s="1"/>
  <c r="BA1600" i="22"/>
  <c r="AZ1599" i="22"/>
  <c r="BD1599" i="22" s="1"/>
  <c r="BB1599" i="22"/>
  <c r="AZ1600" i="22"/>
  <c r="BD1600" i="22" s="1"/>
  <c r="BB1600" i="22"/>
  <c r="BA1601" i="22"/>
  <c r="BA1602" i="22"/>
  <c r="AZ1601" i="22"/>
  <c r="BD1601" i="22" s="1"/>
  <c r="BB1601" i="22"/>
  <c r="BB1602" i="22"/>
  <c r="BA1603" i="22"/>
  <c r="AZ1602" i="22"/>
  <c r="BD1602" i="22" s="1"/>
  <c r="BB1603" i="22"/>
  <c r="BA1604" i="22"/>
  <c r="AZ1603" i="22"/>
  <c r="BD1603" i="22" s="1"/>
  <c r="BA1605" i="22"/>
  <c r="AZ1604" i="22"/>
  <c r="BD1604" i="22" s="1"/>
  <c r="BB1604" i="22"/>
  <c r="BB1605" i="22"/>
  <c r="AZ1605" i="22"/>
  <c r="BD1605" i="22" s="1"/>
  <c r="BA1606" i="22"/>
  <c r="BB1606" i="22"/>
  <c r="BA1607" i="22"/>
  <c r="AZ1606" i="22"/>
  <c r="BD1606" i="22" s="1"/>
  <c r="BA1608" i="22"/>
  <c r="AZ1607" i="22"/>
  <c r="BD1607" i="22" s="1"/>
  <c r="BB1607" i="22"/>
  <c r="AZ1608" i="22"/>
  <c r="BD1608" i="22" s="1"/>
  <c r="BB1608" i="22"/>
  <c r="BA1609" i="22"/>
  <c r="BA1610" i="22"/>
  <c r="AZ1609" i="22"/>
  <c r="BD1609" i="22" s="1"/>
  <c r="BB1609" i="22"/>
  <c r="AZ1610" i="22"/>
  <c r="BD1610" i="22" s="1"/>
  <c r="BB1610" i="22"/>
  <c r="BA1611" i="22"/>
  <c r="BB1611" i="22"/>
  <c r="BA1612" i="22"/>
  <c r="AZ1611" i="22"/>
  <c r="BD1611" i="22" s="1"/>
  <c r="BA1613" i="22"/>
  <c r="AZ1612" i="22"/>
  <c r="BD1612" i="22" s="1"/>
  <c r="BB1612" i="22"/>
  <c r="BB1613" i="22"/>
  <c r="AZ1613" i="22"/>
  <c r="BD1613" i="22" s="1"/>
  <c r="BA1614" i="22"/>
  <c r="BA1615" i="22"/>
  <c r="BB1614" i="22"/>
  <c r="AZ1614" i="22"/>
  <c r="BD1614" i="22" s="1"/>
  <c r="AZ1615" i="22"/>
  <c r="BD1615" i="22" s="1"/>
  <c r="BA1616" i="22"/>
  <c r="BB1615" i="22"/>
  <c r="AZ1616" i="22"/>
  <c r="BD1616" i="22" s="1"/>
  <c r="BB1616" i="22"/>
  <c r="BA1617" i="22"/>
  <c r="BA1618" i="22"/>
  <c r="AZ1617" i="22"/>
  <c r="BD1617" i="22" s="1"/>
  <c r="BB1617" i="22"/>
  <c r="AZ1618" i="22"/>
  <c r="BD1618" i="22" s="1"/>
  <c r="BB1618" i="22"/>
  <c r="BA1619" i="22"/>
  <c r="BB1619" i="22"/>
  <c r="BA1620" i="22"/>
  <c r="AZ1619" i="22"/>
  <c r="BD1619" i="22" s="1"/>
  <c r="AZ1620" i="22"/>
  <c r="BD1620" i="22" s="1"/>
  <c r="BA1621" i="22"/>
  <c r="BB1620" i="22"/>
  <c r="BB1621" i="22"/>
  <c r="AZ1621" i="22"/>
  <c r="BD1621" i="22" s="1"/>
  <c r="BA1622" i="22"/>
  <c r="BA1623" i="22"/>
  <c r="BB1622" i="22"/>
  <c r="AZ1622" i="22"/>
  <c r="BD1622" i="22" s="1"/>
  <c r="AZ1623" i="22"/>
  <c r="BD1623" i="22" s="1"/>
  <c r="BA1624" i="22"/>
  <c r="BB1623" i="22"/>
  <c r="AZ1624" i="22"/>
  <c r="BD1624" i="22" s="1"/>
  <c r="BB1624" i="22"/>
  <c r="BA1625" i="22"/>
  <c r="BA1626" i="22"/>
  <c r="AZ1625" i="22"/>
  <c r="BD1625" i="22" s="1"/>
  <c r="BB1625" i="22"/>
  <c r="AZ1626" i="22"/>
  <c r="BD1626" i="22" s="1"/>
  <c r="BB1626" i="22"/>
  <c r="BA1627" i="22"/>
  <c r="BB1627" i="22"/>
  <c r="BA1628" i="22"/>
  <c r="AZ1627" i="22"/>
  <c r="BD1627" i="22" s="1"/>
  <c r="AZ1628" i="22"/>
  <c r="BD1628" i="22" s="1"/>
  <c r="BA1629" i="22"/>
  <c r="BB1628" i="22"/>
  <c r="AZ1629" i="22"/>
  <c r="BD1629" i="22" s="1"/>
  <c r="BB1629" i="22"/>
  <c r="BA1630" i="22"/>
  <c r="BA1631" i="22"/>
  <c r="BB1630" i="22"/>
  <c r="AZ1630" i="22"/>
  <c r="BD1630" i="22" s="1"/>
  <c r="AZ1631" i="22"/>
  <c r="BD1631" i="22" s="1"/>
  <c r="BA1632" i="22"/>
  <c r="BB1631" i="22"/>
  <c r="AZ1632" i="22"/>
  <c r="BD1632" i="22" s="1"/>
  <c r="BB1632" i="22"/>
  <c r="BA1633" i="22"/>
  <c r="BA1634" i="22"/>
  <c r="AZ1633" i="22"/>
  <c r="BD1633" i="22" s="1"/>
  <c r="BB1633" i="22"/>
  <c r="AZ1634" i="22"/>
  <c r="BD1634" i="22" s="1"/>
  <c r="BB1634" i="22"/>
  <c r="BA1635" i="22"/>
  <c r="BB1635" i="22"/>
  <c r="BA1636" i="22"/>
  <c r="AZ1635" i="22"/>
  <c r="BD1635" i="22" s="1"/>
  <c r="AZ1636" i="22"/>
  <c r="BD1636" i="22" s="1"/>
  <c r="BA1637" i="22"/>
  <c r="BB1636" i="22"/>
  <c r="AZ1637" i="22"/>
  <c r="BD1637" i="22" s="1"/>
  <c r="BB1637" i="22"/>
  <c r="BA1638" i="22"/>
  <c r="BA1639" i="22"/>
  <c r="BB1638" i="22"/>
  <c r="AZ1638" i="22"/>
  <c r="BD1638" i="22" s="1"/>
  <c r="AZ1639" i="22"/>
  <c r="BD1639" i="22" s="1"/>
  <c r="BA1640" i="22"/>
  <c r="BB1639" i="22"/>
  <c r="AZ1640" i="22"/>
  <c r="BD1640" i="22" s="1"/>
  <c r="BB1640" i="22"/>
  <c r="BA1641" i="22"/>
  <c r="BA1642" i="22"/>
  <c r="AZ1641" i="22"/>
  <c r="BD1641" i="22" s="1"/>
  <c r="BB1641" i="22"/>
  <c r="AZ1642" i="22"/>
  <c r="BD1642" i="22" s="1"/>
  <c r="BB1642" i="22"/>
  <c r="BA1643" i="22"/>
  <c r="BB1643" i="22"/>
  <c r="BA1644" i="22"/>
  <c r="AZ1643" i="22"/>
  <c r="BD1643" i="22" s="1"/>
  <c r="AZ1644" i="22"/>
  <c r="BD1644" i="22" s="1"/>
  <c r="BA1645" i="22"/>
  <c r="BB1644" i="22"/>
  <c r="AZ1645" i="22"/>
  <c r="BD1645" i="22" s="1"/>
  <c r="BB1645" i="22"/>
  <c r="BA1646" i="22"/>
  <c r="BB1646" i="22"/>
  <c r="BA1647" i="22"/>
  <c r="AZ1646" i="22"/>
  <c r="BD1646" i="22" s="1"/>
  <c r="AZ1647" i="22"/>
  <c r="BD1647" i="22" s="1"/>
  <c r="BA1648" i="22"/>
  <c r="BB1647" i="22"/>
  <c r="BB1648" i="22"/>
  <c r="AZ1648" i="22"/>
  <c r="BD1648" i="22" s="1"/>
  <c r="BA1649" i="22"/>
  <c r="BA1650" i="22"/>
  <c r="AZ1649" i="22"/>
  <c r="BD1649" i="22" s="1"/>
  <c r="BB1649" i="22"/>
  <c r="BA1651" i="22"/>
  <c r="AZ1650" i="22"/>
  <c r="BD1650" i="22" s="1"/>
  <c r="BB1650" i="22"/>
  <c r="BB1651" i="22"/>
  <c r="BA1652" i="22"/>
  <c r="AZ1651" i="22"/>
  <c r="BD1651" i="22" s="1"/>
  <c r="AZ1652" i="22"/>
  <c r="BD1652" i="22" s="1"/>
  <c r="BA1653" i="22"/>
  <c r="BB1652" i="22"/>
  <c r="BB1653" i="22"/>
  <c r="AZ1653" i="22"/>
  <c r="BD1653" i="22" s="1"/>
  <c r="BA1654" i="22"/>
  <c r="BB1654" i="22"/>
  <c r="BA1655" i="22"/>
  <c r="AZ1654" i="22"/>
  <c r="BD1654" i="22" s="1"/>
  <c r="BA1656" i="22"/>
  <c r="AZ1655" i="22"/>
  <c r="BD1655" i="22" s="1"/>
  <c r="BB1655" i="22"/>
  <c r="BB1656" i="22"/>
  <c r="AZ1656" i="22"/>
  <c r="BD1656" i="22" s="1"/>
  <c r="BA1657" i="22"/>
  <c r="BA1658" i="22"/>
  <c r="AZ1657" i="22"/>
  <c r="BD1657" i="22" s="1"/>
  <c r="BB1657" i="22"/>
  <c r="BB1658" i="22"/>
  <c r="BA1659" i="22"/>
  <c r="AZ1658" i="22"/>
  <c r="BD1658" i="22" s="1"/>
  <c r="BB1659" i="22"/>
  <c r="BA1660" i="22"/>
  <c r="AZ1659" i="22"/>
  <c r="BD1659" i="22" s="1"/>
  <c r="BA1661" i="22"/>
  <c r="AZ1660" i="22"/>
  <c r="BD1660" i="22" s="1"/>
  <c r="BB1660" i="22"/>
  <c r="BB1661" i="22"/>
  <c r="AZ1661" i="22"/>
  <c r="BD1661" i="22" s="1"/>
  <c r="BA1662" i="22"/>
  <c r="BB1662" i="22"/>
  <c r="BA1663" i="22"/>
  <c r="AZ1662" i="22"/>
  <c r="BD1662" i="22" s="1"/>
  <c r="BA1664" i="22"/>
  <c r="AZ1663" i="22"/>
  <c r="BD1663" i="22" s="1"/>
  <c r="BB1663" i="22"/>
  <c r="AZ1664" i="22"/>
  <c r="BD1664" i="22" s="1"/>
  <c r="BB1664" i="22"/>
  <c r="BA1665" i="22"/>
  <c r="BA1666" i="22"/>
  <c r="AZ1665" i="22"/>
  <c r="BD1665" i="22" s="1"/>
  <c r="BB1665" i="22"/>
  <c r="BB1666" i="22"/>
  <c r="BA1667" i="22"/>
  <c r="AZ1666" i="22"/>
  <c r="BD1666" i="22" s="1"/>
  <c r="BB1667" i="22"/>
  <c r="BA1668" i="22"/>
  <c r="AZ1667" i="22"/>
  <c r="BD1667" i="22" s="1"/>
  <c r="BA1669" i="22"/>
  <c r="AZ1668" i="22"/>
  <c r="BD1668" i="22" s="1"/>
  <c r="BB1668" i="22"/>
  <c r="AZ1669" i="22"/>
  <c r="BD1669" i="22" s="1"/>
  <c r="BB1669" i="22"/>
  <c r="BA1670" i="22"/>
  <c r="BA1671" i="22"/>
  <c r="BB1670" i="22"/>
  <c r="AZ1670" i="22"/>
  <c r="BD1670" i="22" s="1"/>
  <c r="BA1672" i="22"/>
  <c r="AZ1671" i="22"/>
  <c r="BD1671" i="22" s="1"/>
  <c r="BB1671" i="22"/>
  <c r="AZ1672" i="22"/>
  <c r="BD1672" i="22" s="1"/>
  <c r="BB1672" i="22"/>
  <c r="BA1673" i="22"/>
  <c r="BA1674" i="22"/>
  <c r="AZ1673" i="22"/>
  <c r="BD1673" i="22" s="1"/>
  <c r="BB1673" i="22"/>
  <c r="AZ1674" i="22"/>
  <c r="BD1674" i="22" s="1"/>
  <c r="BB1674" i="22"/>
  <c r="BA1675" i="22"/>
  <c r="BB1675" i="22"/>
  <c r="BA1676" i="22"/>
  <c r="AZ1675" i="22"/>
  <c r="BD1675" i="22" s="1"/>
  <c r="BA1677" i="22"/>
  <c r="AZ1676" i="22"/>
  <c r="BD1676" i="22" s="1"/>
  <c r="BB1676" i="22"/>
  <c r="AZ1677" i="22"/>
  <c r="BD1677" i="22" s="1"/>
  <c r="BB1677" i="22"/>
  <c r="BA1678" i="22"/>
  <c r="BA1679" i="22"/>
  <c r="BB1678" i="22"/>
  <c r="AZ1678" i="22"/>
  <c r="BD1678" i="22" s="1"/>
  <c r="AZ1679" i="22"/>
  <c r="BD1679" i="22" s="1"/>
  <c r="BA1680" i="22"/>
  <c r="BB1679" i="22"/>
  <c r="AZ1680" i="22"/>
  <c r="BD1680" i="22" s="1"/>
  <c r="BB1680" i="22"/>
  <c r="BA1681" i="22"/>
  <c r="BA1682" i="22"/>
  <c r="AZ1681" i="22"/>
  <c r="BD1681" i="22" s="1"/>
  <c r="BB1681" i="22"/>
  <c r="AZ1682" i="22"/>
  <c r="BD1682" i="22" s="1"/>
  <c r="BB1682" i="22"/>
  <c r="BA1683" i="22"/>
  <c r="BB1683" i="22"/>
  <c r="BA1684" i="22"/>
  <c r="AZ1683" i="22"/>
  <c r="BD1683" i="22" s="1"/>
  <c r="AZ1684" i="22"/>
  <c r="BD1684" i="22" s="1"/>
  <c r="BA1685" i="22"/>
  <c r="BB1684" i="22"/>
  <c r="AZ1685" i="22"/>
  <c r="BD1685" i="22" s="1"/>
  <c r="BB1685" i="22"/>
  <c r="BA1686" i="22"/>
  <c r="BA1687" i="22"/>
  <c r="BB1686" i="22"/>
  <c r="AZ1686" i="22"/>
  <c r="BD1686" i="22" s="1"/>
  <c r="AZ1687" i="22"/>
  <c r="BD1687" i="22" s="1"/>
  <c r="BA1688" i="22"/>
  <c r="BB1687" i="22"/>
  <c r="AZ1688" i="22"/>
  <c r="BD1688" i="22" s="1"/>
  <c r="BB1688" i="22"/>
  <c r="BA1689" i="22"/>
  <c r="BA1690" i="22"/>
  <c r="AZ1689" i="22"/>
  <c r="BD1689" i="22" s="1"/>
  <c r="BB1689" i="22"/>
  <c r="AZ1690" i="22"/>
  <c r="BD1690" i="22" s="1"/>
  <c r="BB1690" i="22"/>
  <c r="BA1691" i="22"/>
  <c r="BB1691" i="22"/>
  <c r="BA1692" i="22"/>
  <c r="AZ1691" i="22"/>
  <c r="BD1691" i="22" s="1"/>
  <c r="AZ1692" i="22"/>
  <c r="BD1692" i="22" s="1"/>
  <c r="BA1693" i="22"/>
  <c r="BB1692" i="22"/>
  <c r="AZ1693" i="22"/>
  <c r="BD1693" i="22" s="1"/>
  <c r="BB1693" i="22"/>
  <c r="BA1694" i="22"/>
  <c r="BA1695" i="22"/>
  <c r="BB1694" i="22"/>
  <c r="AZ1694" i="22"/>
  <c r="BD1694" i="22" s="1"/>
  <c r="AZ1695" i="22"/>
  <c r="BD1695" i="22" s="1"/>
  <c r="BA1696" i="22"/>
  <c r="BB1695" i="22"/>
  <c r="AZ1696" i="22"/>
  <c r="BD1696" i="22" s="1"/>
  <c r="BB1696" i="22"/>
  <c r="BA1697" i="22"/>
  <c r="BA1698" i="22"/>
  <c r="AZ1697" i="22"/>
  <c r="BD1697" i="22" s="1"/>
  <c r="BB1697" i="22"/>
  <c r="AZ1698" i="22"/>
  <c r="BD1698" i="22" s="1"/>
  <c r="BB1698" i="22"/>
  <c r="BA1699" i="22"/>
  <c r="BB1699" i="22"/>
  <c r="BA1700" i="22"/>
  <c r="AZ1699" i="22"/>
  <c r="BD1699" i="22" s="1"/>
  <c r="AZ1700" i="22"/>
  <c r="BD1700" i="22" s="1"/>
  <c r="BA1701" i="22"/>
  <c r="BB1700" i="22"/>
  <c r="AZ1701" i="22"/>
  <c r="BD1701" i="22" s="1"/>
  <c r="BB1701" i="22"/>
  <c r="BA1702" i="22"/>
  <c r="BB1702" i="22"/>
  <c r="BA1703" i="22"/>
  <c r="AZ1702" i="22"/>
  <c r="BD1702" i="22" s="1"/>
  <c r="AZ1703" i="22"/>
  <c r="BD1703" i="22" s="1"/>
  <c r="BA1704" i="22"/>
  <c r="BB1703" i="22"/>
  <c r="AZ1704" i="22"/>
  <c r="BD1704" i="22" s="1"/>
  <c r="BB1704" i="22"/>
  <c r="BA1705" i="22"/>
  <c r="BA1706" i="22"/>
  <c r="AZ1705" i="22"/>
  <c r="BD1705" i="22" s="1"/>
  <c r="BB1705" i="22"/>
  <c r="AZ1706" i="22"/>
  <c r="BD1706" i="22" s="1"/>
  <c r="BB1706" i="22"/>
  <c r="BA1707" i="22"/>
  <c r="BB1707" i="22"/>
  <c r="BA1708" i="22"/>
  <c r="AZ1707" i="22"/>
  <c r="BD1707" i="22" s="1"/>
  <c r="AZ1708" i="22"/>
  <c r="BD1708" i="22" s="1"/>
  <c r="BA1709" i="22"/>
  <c r="BB1708" i="22"/>
  <c r="AZ1709" i="22"/>
  <c r="BD1709" i="22" s="1"/>
  <c r="BB1709" i="22"/>
  <c r="BA1710" i="22"/>
  <c r="BB1710" i="22"/>
  <c r="BA1711" i="22"/>
  <c r="AZ1710" i="22"/>
  <c r="BD1710" i="22" s="1"/>
  <c r="AZ1711" i="22"/>
  <c r="BD1711" i="22" s="1"/>
  <c r="BA1712" i="22"/>
  <c r="BB1711" i="22"/>
  <c r="BB1712" i="22"/>
  <c r="AZ1712" i="22"/>
  <c r="BD1712" i="22" s="1"/>
  <c r="BA1713" i="22"/>
  <c r="BA1714" i="22"/>
  <c r="AZ1713" i="22"/>
  <c r="BD1713" i="22" s="1"/>
  <c r="BB1713" i="22"/>
  <c r="BA1715" i="22"/>
  <c r="AZ1714" i="22"/>
  <c r="BD1714" i="22" s="1"/>
  <c r="BB1714" i="22"/>
  <c r="BB1715" i="22"/>
  <c r="BA1716" i="22"/>
  <c r="AZ1715" i="22"/>
  <c r="BD1715" i="22" s="1"/>
  <c r="AZ1716" i="22"/>
  <c r="BD1716" i="22" s="1"/>
  <c r="BA1717" i="22"/>
  <c r="BB1716" i="22"/>
  <c r="BB1717" i="22"/>
  <c r="AZ1717" i="22"/>
  <c r="BD1717" i="22" s="1"/>
  <c r="BA1718" i="22"/>
  <c r="BB1718" i="22"/>
  <c r="BA1719" i="22"/>
  <c r="AZ1718" i="22"/>
  <c r="BD1718" i="22" s="1"/>
  <c r="BA1720" i="22"/>
  <c r="AZ1719" i="22"/>
  <c r="BD1719" i="22" s="1"/>
  <c r="BB1719" i="22"/>
  <c r="BB1720" i="22"/>
  <c r="AZ1720" i="22"/>
  <c r="BD1720" i="22" s="1"/>
  <c r="BA1721" i="22"/>
  <c r="BA1722" i="22"/>
  <c r="AZ1721" i="22"/>
  <c r="BD1721" i="22" s="1"/>
  <c r="BB1721" i="22"/>
  <c r="BB1722" i="22"/>
  <c r="BA1723" i="22"/>
  <c r="AZ1722" i="22"/>
  <c r="BD1722" i="22" s="1"/>
  <c r="BB1723" i="22"/>
  <c r="BA1724" i="22"/>
  <c r="AZ1723" i="22"/>
  <c r="BD1723" i="22" s="1"/>
  <c r="AZ1724" i="22"/>
  <c r="BD1724" i="22" s="1"/>
  <c r="BA1725" i="22"/>
  <c r="BB1724" i="22"/>
  <c r="BA1726" i="22"/>
  <c r="AZ1725" i="22"/>
  <c r="BD1725" i="22" s="1"/>
  <c r="BB1725" i="22"/>
  <c r="AZ1726" i="22"/>
  <c r="BD1726" i="22" s="1"/>
  <c r="BA1727" i="22"/>
  <c r="BB1726" i="22"/>
  <c r="BB1727" i="22"/>
  <c r="BA1728" i="22"/>
  <c r="AZ1727" i="22"/>
  <c r="BD1727" i="22" s="1"/>
  <c r="BA1729" i="22"/>
  <c r="AZ1728" i="22"/>
  <c r="BD1728" i="22" s="1"/>
  <c r="BB1728" i="22"/>
  <c r="BB1729" i="22"/>
  <c r="AZ1729" i="22"/>
  <c r="BD1729" i="22" s="1"/>
  <c r="BA1730" i="22"/>
  <c r="AZ1730" i="22"/>
  <c r="BD1730" i="22" s="1"/>
  <c r="BB1730" i="22"/>
  <c r="BA1731" i="22"/>
  <c r="BA1732" i="22"/>
  <c r="AZ1731" i="22"/>
  <c r="BD1731" i="22" s="1"/>
  <c r="BB1731" i="22"/>
  <c r="BB1732" i="22"/>
  <c r="AZ1732" i="22"/>
  <c r="BD1732" i="22" s="1"/>
  <c r="BA1733" i="22"/>
  <c r="BA1734" i="22"/>
  <c r="AZ1733" i="22"/>
  <c r="BD1733" i="22" s="1"/>
  <c r="BB1733" i="22"/>
  <c r="AZ1734" i="22"/>
  <c r="BD1734" i="22" s="1"/>
  <c r="BB1734" i="22"/>
  <c r="BA1735" i="22"/>
  <c r="BB1735" i="22"/>
  <c r="BA1736" i="22"/>
  <c r="AZ1735" i="22"/>
  <c r="BD1735" i="22" s="1"/>
  <c r="AZ1736" i="22"/>
  <c r="BD1736" i="22" s="1"/>
  <c r="BB1736" i="22"/>
  <c r="BA1737" i="22"/>
  <c r="AZ1737" i="22"/>
  <c r="BD1737" i="22" s="1"/>
  <c r="BB1737" i="22"/>
  <c r="BA1738" i="22"/>
  <c r="AZ1738" i="22"/>
  <c r="BD1738" i="22" s="1"/>
  <c r="BB1738" i="22"/>
  <c r="BA1739" i="22"/>
  <c r="BA1740" i="22"/>
  <c r="AZ1739" i="22"/>
  <c r="BD1739" i="22" s="1"/>
  <c r="BB1739" i="22"/>
  <c r="AZ1740" i="22"/>
  <c r="BD1740" i="22" s="1"/>
  <c r="BB1740" i="22"/>
  <c r="BA1741" i="22"/>
  <c r="BA1742" i="22"/>
  <c r="AZ1741" i="22"/>
  <c r="BD1741" i="22" s="1"/>
  <c r="BB1741" i="22"/>
  <c r="BB1742" i="22"/>
  <c r="BA1743" i="22"/>
  <c r="AZ1742" i="22"/>
  <c r="BD1742" i="22" s="1"/>
  <c r="BB1743" i="22"/>
  <c r="BA1744" i="22"/>
  <c r="AZ1743" i="22"/>
  <c r="BD1743" i="22" s="1"/>
  <c r="AZ1744" i="22"/>
  <c r="BD1744" i="22" s="1"/>
  <c r="BB1744" i="22"/>
  <c r="BA1745" i="22"/>
  <c r="AZ1745" i="22"/>
  <c r="BD1745" i="22" s="1"/>
  <c r="BB1745" i="22"/>
  <c r="BA1746" i="22"/>
  <c r="BB1746" i="22"/>
  <c r="BA1747" i="22"/>
  <c r="AZ1746" i="22"/>
  <c r="BD1746" i="22" s="1"/>
  <c r="AZ1747" i="22"/>
  <c r="BD1747" i="22" s="1"/>
  <c r="BA1748" i="22"/>
  <c r="BB1747" i="22"/>
  <c r="BA1749" i="22"/>
  <c r="BB1748" i="22"/>
  <c r="AZ1748" i="22"/>
  <c r="BD1748" i="22" s="1"/>
  <c r="BA1750" i="22"/>
  <c r="AZ1749" i="22"/>
  <c r="BD1749" i="22" s="1"/>
  <c r="BB1749" i="22"/>
  <c r="BB1750" i="22"/>
  <c r="BA1751" i="22"/>
  <c r="AZ1750" i="22"/>
  <c r="BD1750" i="22" s="1"/>
  <c r="BB1751" i="22"/>
  <c r="BA1752" i="22"/>
  <c r="AZ1751" i="22"/>
  <c r="BD1751" i="22" s="1"/>
  <c r="BA1753" i="22"/>
  <c r="AZ1752" i="22"/>
  <c r="BD1752" i="22" s="1"/>
  <c r="BB1752" i="22"/>
  <c r="AZ1753" i="22"/>
  <c r="BD1753" i="22" s="1"/>
  <c r="BB1753" i="22"/>
  <c r="BA1754" i="22"/>
  <c r="BA1755" i="22"/>
  <c r="AZ1754" i="22"/>
  <c r="BD1754" i="22" s="1"/>
  <c r="BB1754" i="22"/>
  <c r="AZ1755" i="22"/>
  <c r="BD1755" i="22" s="1"/>
  <c r="BA1756" i="22"/>
  <c r="BB1755" i="22"/>
  <c r="AZ1756" i="22"/>
  <c r="BD1756" i="22" s="1"/>
  <c r="BA1757" i="22"/>
  <c r="BB1756" i="22"/>
  <c r="BA1758" i="22"/>
  <c r="AZ1757" i="22"/>
  <c r="BD1757" i="22" s="1"/>
  <c r="BB1757" i="22"/>
  <c r="AZ1758" i="22"/>
  <c r="BD1758" i="22" s="1"/>
  <c r="BA1759" i="22"/>
  <c r="BB1758" i="22"/>
  <c r="BB1759" i="22"/>
  <c r="BA1760" i="22"/>
  <c r="AZ1759" i="22"/>
  <c r="BD1759" i="22" s="1"/>
  <c r="AZ1760" i="22"/>
  <c r="BD1760" i="22" s="1"/>
  <c r="BA1761" i="22"/>
  <c r="BB1760" i="22"/>
  <c r="BB1761" i="22"/>
  <c r="AZ1761" i="22"/>
  <c r="BD1761" i="22" s="1"/>
  <c r="BA1762" i="22"/>
  <c r="BA1763" i="22"/>
  <c r="AZ1762" i="22"/>
  <c r="BD1762" i="22" s="1"/>
  <c r="BB1762" i="22"/>
  <c r="BA1764" i="22"/>
  <c r="AZ1763" i="22"/>
  <c r="BD1763" i="22" s="1"/>
  <c r="BB1763" i="22"/>
  <c r="AZ1764" i="22"/>
  <c r="BD1764" i="22" s="1"/>
  <c r="BB1764" i="22"/>
  <c r="BA1765" i="22"/>
  <c r="BA1766" i="22"/>
  <c r="AZ1765" i="22"/>
  <c r="BD1765" i="22" s="1"/>
  <c r="BB1765" i="22"/>
  <c r="BB1766" i="22"/>
  <c r="AZ1766" i="22"/>
  <c r="BD1766" i="22" s="1"/>
  <c r="BA1767" i="22"/>
  <c r="BB1767" i="22"/>
  <c r="BA1768" i="22"/>
  <c r="AZ1767" i="22"/>
  <c r="BD1767" i="22" s="1"/>
  <c r="AZ1768" i="22"/>
  <c r="BD1768" i="22" s="1"/>
  <c r="BB1768" i="22"/>
  <c r="BA1769" i="22"/>
  <c r="AZ1769" i="22"/>
  <c r="BD1769" i="22" s="1"/>
  <c r="BB1769" i="22"/>
  <c r="BA1770" i="22"/>
  <c r="AZ1770" i="22"/>
  <c r="BD1770" i="22" s="1"/>
  <c r="BB1770" i="22"/>
  <c r="BA1771" i="22"/>
  <c r="BA1772" i="22"/>
  <c r="AZ1771" i="22"/>
  <c r="BD1771" i="22" s="1"/>
  <c r="BB1771" i="22"/>
  <c r="AZ1772" i="22"/>
  <c r="BD1772" i="22" s="1"/>
  <c r="BB1772" i="22"/>
  <c r="BA1773" i="22"/>
  <c r="BA1774" i="22"/>
  <c r="AZ1773" i="22"/>
  <c r="BD1773" i="22" s="1"/>
  <c r="BB1773" i="22"/>
  <c r="AZ1774" i="22"/>
  <c r="BD1774" i="22" s="1"/>
  <c r="BB1774" i="22"/>
  <c r="BA1775" i="22"/>
  <c r="BB1775" i="22"/>
  <c r="BA1776" i="22"/>
  <c r="AZ1775" i="22"/>
  <c r="BD1775" i="22" s="1"/>
  <c r="BA1777" i="22"/>
  <c r="AZ1776" i="22"/>
  <c r="BD1776" i="22" s="1"/>
  <c r="BB1776" i="22"/>
  <c r="AZ1777" i="22"/>
  <c r="BD1777" i="22" s="1"/>
  <c r="BB1777" i="22"/>
  <c r="BA1778" i="22"/>
  <c r="BB1778" i="22"/>
  <c r="BA1779" i="22"/>
  <c r="AZ1778" i="22"/>
  <c r="BD1778" i="22" s="1"/>
  <c r="AZ1779" i="22"/>
  <c r="BD1779" i="22" s="1"/>
  <c r="BA1780" i="22"/>
  <c r="BB1779" i="22"/>
  <c r="BB1780" i="22"/>
  <c r="AZ1780" i="22"/>
  <c r="BD1780" i="22" s="1"/>
  <c r="BA1781" i="22"/>
  <c r="BA1782" i="22"/>
  <c r="AZ1781" i="22"/>
  <c r="BD1781" i="22" s="1"/>
  <c r="BB1781" i="22"/>
  <c r="BA1783" i="22"/>
  <c r="AZ1782" i="22"/>
  <c r="BD1782" i="22" s="1"/>
  <c r="BB1782" i="22"/>
  <c r="BB1783" i="22"/>
  <c r="BA1784" i="22"/>
  <c r="AZ1783" i="22"/>
  <c r="BD1783" i="22" s="1"/>
  <c r="AZ1784" i="22"/>
  <c r="BD1784" i="22" s="1"/>
  <c r="BA1785" i="22"/>
  <c r="BB1784" i="22"/>
  <c r="BB1785" i="22"/>
  <c r="AZ1785" i="22"/>
  <c r="BD1785" i="22" s="1"/>
  <c r="BA1786" i="22"/>
  <c r="BB1786" i="22"/>
  <c r="BA1787" i="22"/>
  <c r="AZ1786" i="22"/>
  <c r="BD1786" i="22" s="1"/>
  <c r="BA1788" i="22"/>
  <c r="AZ1787" i="22"/>
  <c r="BD1787" i="22" s="1"/>
  <c r="BB1787" i="22"/>
  <c r="BB1788" i="22"/>
  <c r="AZ1788" i="22"/>
  <c r="BD1788" i="22" s="1"/>
  <c r="BA1789" i="22"/>
  <c r="BA1790" i="22"/>
  <c r="AZ1789" i="22"/>
  <c r="BD1789" i="22" s="1"/>
  <c r="BB1789" i="22"/>
  <c r="BB1790" i="22"/>
  <c r="BA1791" i="22"/>
  <c r="AZ1790" i="22"/>
  <c r="BD1790" i="22" s="1"/>
  <c r="BB1791" i="22"/>
  <c r="BA1792" i="22"/>
  <c r="AZ1791" i="22"/>
  <c r="BD1791" i="22" s="1"/>
  <c r="BA1793" i="22"/>
  <c r="AZ1792" i="22"/>
  <c r="BD1792" i="22" s="1"/>
  <c r="BB1792" i="22"/>
  <c r="BB1793" i="22"/>
  <c r="AZ1793" i="22"/>
  <c r="BD1793" i="22" s="1"/>
  <c r="BA1794" i="22"/>
  <c r="BB1794" i="22"/>
  <c r="BA1795" i="22"/>
  <c r="AZ1794" i="22"/>
  <c r="BD1794" i="22" s="1"/>
  <c r="BA1796" i="22"/>
  <c r="AZ1795" i="22"/>
  <c r="BD1795" i="22" s="1"/>
  <c r="BB1795" i="22"/>
  <c r="BB1796" i="22"/>
  <c r="AZ1796" i="22"/>
  <c r="BD1796" i="22" s="1"/>
  <c r="BA1797" i="22"/>
  <c r="BA1798" i="22"/>
  <c r="AZ1797" i="22"/>
  <c r="BD1797" i="22" s="1"/>
  <c r="BB1797" i="22"/>
  <c r="BB1798" i="22"/>
  <c r="BA1799" i="22"/>
  <c r="AZ1798" i="22"/>
  <c r="BD1798" i="22" s="1"/>
  <c r="BB1799" i="22"/>
  <c r="BA1800" i="22"/>
  <c r="AZ1799" i="22"/>
  <c r="BD1799" i="22" s="1"/>
  <c r="BA1801" i="22"/>
  <c r="AZ1800" i="22"/>
  <c r="BD1800" i="22" s="1"/>
  <c r="BB1800" i="22"/>
  <c r="AZ1801" i="22"/>
  <c r="BD1801" i="22" s="1"/>
  <c r="BB1801" i="22"/>
  <c r="BA1802" i="22"/>
  <c r="BB1802" i="22"/>
  <c r="BA1803" i="22"/>
  <c r="AZ1802" i="22"/>
  <c r="BD1802" i="22" s="1"/>
  <c r="BA1804" i="22"/>
  <c r="AZ1803" i="22"/>
  <c r="BD1803" i="22" s="1"/>
  <c r="BB1803" i="22"/>
  <c r="BB1804" i="22"/>
  <c r="AZ1804" i="22"/>
  <c r="BD1804" i="22" s="1"/>
  <c r="BA1805" i="22"/>
  <c r="BA1806" i="22"/>
  <c r="AZ1805" i="22"/>
  <c r="BD1805" i="22" s="1"/>
  <c r="BB1805" i="22"/>
  <c r="AZ1806" i="22"/>
  <c r="BD1806" i="22" s="1"/>
  <c r="BB1806" i="22"/>
  <c r="BA1807" i="22"/>
  <c r="BB1807" i="22"/>
  <c r="BA1808" i="22"/>
  <c r="AZ1807" i="22"/>
  <c r="BD1807" i="22" s="1"/>
  <c r="BA1809" i="22"/>
  <c r="AZ1808" i="22"/>
  <c r="BD1808" i="22" s="1"/>
  <c r="BB1808" i="22"/>
  <c r="AZ1809" i="22"/>
  <c r="BD1809" i="22" s="1"/>
  <c r="BB1809" i="22"/>
  <c r="BA1810" i="22"/>
  <c r="BA1811" i="22"/>
  <c r="BB1810" i="22"/>
  <c r="AZ1810" i="22"/>
  <c r="BD1810" i="22" s="1"/>
  <c r="AZ1811" i="22"/>
  <c r="BD1811" i="22" s="1"/>
  <c r="BA1812" i="22"/>
  <c r="BB1811" i="22"/>
  <c r="BB1812" i="22"/>
  <c r="AZ1812" i="22"/>
  <c r="BD1812" i="22" s="1"/>
  <c r="BA1813" i="22"/>
  <c r="BA1814" i="22"/>
  <c r="AZ1813" i="22"/>
  <c r="BD1813" i="22" s="1"/>
  <c r="BB1813" i="22"/>
  <c r="AZ1814" i="22"/>
  <c r="BD1814" i="22" s="1"/>
  <c r="BB1814" i="22"/>
  <c r="BA1815" i="22"/>
  <c r="BB1815" i="22"/>
  <c r="BA1816" i="22"/>
  <c r="AZ1815" i="22"/>
  <c r="BD1815" i="22" s="1"/>
  <c r="BA1817" i="22"/>
  <c r="AZ1816" i="22"/>
  <c r="BD1816" i="22" s="1"/>
  <c r="BB1816" i="22"/>
  <c r="AZ1817" i="22"/>
  <c r="BD1817" i="22" s="1"/>
  <c r="BB1817" i="22"/>
  <c r="BA1818" i="22"/>
  <c r="BA1819" i="22"/>
  <c r="BB1818" i="22"/>
  <c r="AZ1818" i="22"/>
  <c r="BD1818" i="22" s="1"/>
  <c r="AZ1819" i="22"/>
  <c r="BD1819" i="22" s="1"/>
  <c r="BA1820" i="22"/>
  <c r="BB1819" i="22"/>
  <c r="AZ1820" i="22"/>
  <c r="BD1820" i="22" s="1"/>
  <c r="BB1820" i="22"/>
  <c r="BA1821" i="22"/>
  <c r="BA1822" i="22"/>
  <c r="AZ1821" i="22"/>
  <c r="BD1821" i="22" s="1"/>
  <c r="BB1821" i="22"/>
  <c r="AZ1822" i="22"/>
  <c r="BD1822" i="22" s="1"/>
  <c r="BB1822" i="22"/>
  <c r="BA1823" i="22"/>
  <c r="BB1823" i="22"/>
  <c r="BA1824" i="22"/>
  <c r="AZ1823" i="22"/>
  <c r="BD1823" i="22" s="1"/>
  <c r="AZ1824" i="22"/>
  <c r="BD1824" i="22" s="1"/>
  <c r="BA1825" i="22"/>
  <c r="BB1824" i="22"/>
  <c r="AZ1825" i="22"/>
  <c r="BD1825" i="22" s="1"/>
  <c r="BB1825" i="22"/>
  <c r="BA1826" i="22"/>
  <c r="BA1827" i="22"/>
  <c r="BB1826" i="22"/>
  <c r="AZ1826" i="22"/>
  <c r="BD1826" i="22" s="1"/>
  <c r="AZ1827" i="22"/>
  <c r="BD1827" i="22" s="1"/>
  <c r="BA1828" i="22"/>
  <c r="BB1827" i="22"/>
  <c r="AZ1828" i="22"/>
  <c r="BD1828" i="22" s="1"/>
  <c r="BB1828" i="22"/>
  <c r="BA1829" i="22"/>
  <c r="BA1830" i="22"/>
  <c r="AZ1829" i="22"/>
  <c r="BD1829" i="22" s="1"/>
  <c r="BB1829" i="22"/>
  <c r="AZ1830" i="22"/>
  <c r="BD1830" i="22" s="1"/>
  <c r="BB1830" i="22"/>
  <c r="BA1831" i="22"/>
  <c r="BB1831" i="22"/>
  <c r="BA1832" i="22"/>
  <c r="AZ1831" i="22"/>
  <c r="BD1831" i="22" s="1"/>
  <c r="AZ1832" i="22"/>
  <c r="BD1832" i="22" s="1"/>
  <c r="BA1833" i="22"/>
  <c r="BB1832" i="22"/>
  <c r="AZ1833" i="22"/>
  <c r="BD1833" i="22" s="1"/>
  <c r="BB1833" i="22"/>
  <c r="BA1834" i="22"/>
  <c r="BB1834" i="22"/>
  <c r="BA1835" i="22"/>
  <c r="AZ1834" i="22"/>
  <c r="BD1834" i="22" s="1"/>
  <c r="AZ1835" i="22"/>
  <c r="BD1835" i="22" s="1"/>
  <c r="BA1836" i="22"/>
  <c r="BB1835" i="22"/>
  <c r="AZ1836" i="22"/>
  <c r="BD1836" i="22" s="1"/>
  <c r="BB1836" i="22"/>
  <c r="BA1837" i="22"/>
  <c r="BA1838" i="22"/>
  <c r="AZ1837" i="22"/>
  <c r="BD1837" i="22" s="1"/>
  <c r="BB1837" i="22"/>
  <c r="AZ1838" i="22"/>
  <c r="BD1838" i="22" s="1"/>
  <c r="BB1838" i="22"/>
  <c r="BA1839" i="22"/>
  <c r="BB1839" i="22"/>
  <c r="BA1840" i="22"/>
  <c r="AZ1839" i="22"/>
  <c r="BD1839" i="22" s="1"/>
  <c r="AZ1840" i="22"/>
  <c r="BD1840" i="22" s="1"/>
  <c r="BA1841" i="22"/>
  <c r="BB1840" i="22"/>
  <c r="AZ1841" i="22"/>
  <c r="BD1841" i="22" s="1"/>
  <c r="BB1841" i="22"/>
  <c r="BA1842" i="22"/>
  <c r="BB1842" i="22"/>
  <c r="BA1843" i="22"/>
  <c r="AZ1842" i="22"/>
  <c r="BD1842" i="22" s="1"/>
  <c r="AZ1843" i="22"/>
  <c r="BD1843" i="22" s="1"/>
  <c r="BA1844" i="22"/>
  <c r="BB1843" i="22"/>
  <c r="BB1844" i="22"/>
  <c r="AZ1844" i="22"/>
  <c r="BD1844" i="22" s="1"/>
  <c r="BA1845" i="22"/>
  <c r="BA1846" i="22"/>
  <c r="AZ1845" i="22"/>
  <c r="BD1845" i="22" s="1"/>
  <c r="BB1845" i="22"/>
  <c r="BA1847" i="22"/>
  <c r="AZ1846" i="22"/>
  <c r="BD1846" i="22" s="1"/>
  <c r="BB1846" i="22"/>
  <c r="BB1847" i="22"/>
  <c r="BA1848" i="22"/>
  <c r="AZ1847" i="22"/>
  <c r="BD1847" i="22" s="1"/>
  <c r="AZ1848" i="22"/>
  <c r="BD1848" i="22" s="1"/>
  <c r="BA1849" i="22"/>
  <c r="BB1848" i="22"/>
  <c r="BB1849" i="22"/>
  <c r="AZ1849" i="22"/>
  <c r="BD1849" i="22" s="1"/>
  <c r="BA1850" i="22"/>
  <c r="BB1850" i="22"/>
  <c r="BA1851" i="22"/>
  <c r="AZ1850" i="22"/>
  <c r="BD1850" i="22" s="1"/>
  <c r="BA1852" i="22"/>
  <c r="AZ1851" i="22"/>
  <c r="BD1851" i="22" s="1"/>
  <c r="BB1851" i="22"/>
  <c r="BB1852" i="22"/>
  <c r="AZ1852" i="22"/>
  <c r="BD1852" i="22" s="1"/>
  <c r="BA1853" i="22"/>
  <c r="BA1854" i="22"/>
  <c r="AZ1853" i="22"/>
  <c r="BD1853" i="22" s="1"/>
  <c r="BB1853" i="22"/>
  <c r="BB1854" i="22"/>
  <c r="BA1855" i="22"/>
  <c r="AZ1854" i="22"/>
  <c r="BD1854" i="22" s="1"/>
  <c r="BB1855" i="22"/>
  <c r="BA1856" i="22"/>
  <c r="AZ1855" i="22"/>
  <c r="BD1855" i="22" s="1"/>
  <c r="BA1857" i="22"/>
  <c r="AZ1856" i="22"/>
  <c r="BD1856" i="22" s="1"/>
  <c r="BB1856" i="22"/>
  <c r="BB1857" i="22"/>
  <c r="AZ1857" i="22"/>
  <c r="BD1857" i="22" s="1"/>
  <c r="BA1858" i="22"/>
  <c r="BB1858" i="22"/>
  <c r="BA1859" i="22"/>
  <c r="AZ1858" i="22"/>
  <c r="BD1858" i="22" s="1"/>
  <c r="BA1860" i="22"/>
  <c r="AZ1859" i="22"/>
  <c r="BD1859" i="22" s="1"/>
  <c r="BB1859" i="22"/>
  <c r="AZ1860" i="22"/>
  <c r="BD1860" i="22" s="1"/>
  <c r="BB1860" i="22"/>
  <c r="BA1861" i="22"/>
  <c r="BA1862" i="22"/>
  <c r="AZ1861" i="22"/>
  <c r="BD1861" i="22" s="1"/>
  <c r="BB1861" i="22"/>
  <c r="BB1862" i="22"/>
  <c r="BA1863" i="22"/>
  <c r="AZ1862" i="22"/>
  <c r="BD1862" i="22" s="1"/>
  <c r="BB1863" i="22"/>
  <c r="BA1864" i="22"/>
  <c r="AZ1863" i="22"/>
  <c r="BD1863" i="22" s="1"/>
  <c r="BA1865" i="22"/>
  <c r="AZ1864" i="22"/>
  <c r="BD1864" i="22" s="1"/>
  <c r="BB1864" i="22"/>
  <c r="AZ1865" i="22"/>
  <c r="BD1865" i="22" s="1"/>
  <c r="BB1865" i="22"/>
  <c r="BA1866" i="22"/>
  <c r="BA1867" i="22"/>
  <c r="BB1866" i="22"/>
  <c r="AZ1866" i="22"/>
  <c r="BD1866" i="22" s="1"/>
  <c r="BA1868" i="22"/>
  <c r="AZ1867" i="22"/>
  <c r="BD1867" i="22" s="1"/>
  <c r="BB1867" i="22"/>
  <c r="BB1868" i="22"/>
  <c r="AZ1868" i="22"/>
  <c r="BD1868" i="22" s="1"/>
  <c r="BA1869" i="22"/>
  <c r="BA1870" i="22"/>
  <c r="AZ1869" i="22"/>
  <c r="BD1869" i="22" s="1"/>
  <c r="BB1869" i="22"/>
  <c r="AZ1870" i="22"/>
  <c r="BD1870" i="22" s="1"/>
  <c r="BB1870" i="22"/>
  <c r="BA1871" i="22"/>
  <c r="BB1871" i="22"/>
  <c r="BA1872" i="22"/>
  <c r="AZ1871" i="22"/>
  <c r="BD1871" i="22" s="1"/>
  <c r="BA1873" i="22"/>
  <c r="AZ1872" i="22"/>
  <c r="BD1872" i="22" s="1"/>
  <c r="BB1872" i="22"/>
  <c r="BB1873" i="22"/>
  <c r="AZ1873" i="22"/>
  <c r="BD1873" i="22" s="1"/>
  <c r="BA1874" i="22"/>
  <c r="BA1875" i="22"/>
  <c r="BB1874" i="22"/>
  <c r="AZ1874" i="22"/>
  <c r="BD1874" i="22" s="1"/>
  <c r="AZ1875" i="22"/>
  <c r="BD1875" i="22" s="1"/>
  <c r="BA1876" i="22"/>
  <c r="BB1875" i="22"/>
  <c r="AZ1876" i="22"/>
  <c r="BD1876" i="22" s="1"/>
  <c r="BB1876" i="22"/>
  <c r="BA1877" i="22"/>
  <c r="BA1878" i="22"/>
  <c r="AZ1877" i="22"/>
  <c r="BD1877" i="22" s="1"/>
  <c r="BB1877" i="22"/>
  <c r="BB1878" i="22"/>
  <c r="AZ1878" i="22"/>
  <c r="BD1878" i="22" s="1"/>
  <c r="BA1879" i="22"/>
  <c r="BB1879" i="22"/>
  <c r="BA1880" i="22"/>
  <c r="AZ1879" i="22"/>
  <c r="BD1879" i="22" s="1"/>
  <c r="AZ1880" i="22"/>
  <c r="BD1880" i="22" s="1"/>
  <c r="BA1881" i="22"/>
  <c r="BB1880" i="22"/>
  <c r="AZ1881" i="22"/>
  <c r="BD1881" i="22" s="1"/>
  <c r="BB1881" i="22"/>
  <c r="BA1882" i="22"/>
  <c r="BA1883" i="22"/>
  <c r="BB1882" i="22"/>
  <c r="AZ1882" i="22"/>
  <c r="BD1882" i="22" s="1"/>
  <c r="AZ1883" i="22"/>
  <c r="BD1883" i="22" s="1"/>
  <c r="BA1884" i="22"/>
  <c r="BB1883" i="22"/>
  <c r="AZ1884" i="22"/>
  <c r="BD1884" i="22" s="1"/>
  <c r="BB1884" i="22"/>
  <c r="BA1885" i="22"/>
  <c r="BA1886" i="22"/>
  <c r="AZ1885" i="22"/>
  <c r="BD1885" i="22" s="1"/>
  <c r="BB1885" i="22"/>
  <c r="AZ1886" i="22"/>
  <c r="BD1886" i="22" s="1"/>
  <c r="BB1886" i="22"/>
  <c r="BA1887" i="22"/>
  <c r="BB1887" i="22"/>
  <c r="BA1888" i="22"/>
  <c r="AZ1887" i="22"/>
  <c r="BD1887" i="22" s="1"/>
  <c r="AZ1888" i="22"/>
  <c r="BD1888" i="22" s="1"/>
  <c r="BA1889" i="22"/>
  <c r="BB1888" i="22"/>
  <c r="AZ1889" i="22"/>
  <c r="BD1889" i="22" s="1"/>
  <c r="BB1889" i="22"/>
  <c r="BA1890" i="22"/>
  <c r="BA1891" i="22"/>
  <c r="BB1890" i="22"/>
  <c r="AZ1890" i="22"/>
  <c r="BD1890" i="22" s="1"/>
  <c r="AZ1891" i="22"/>
  <c r="BD1891" i="22" s="1"/>
  <c r="BA1892" i="22"/>
  <c r="BB1891" i="22"/>
  <c r="AZ1892" i="22"/>
  <c r="BD1892" i="22" s="1"/>
  <c r="BB1892" i="22"/>
  <c r="BA1893" i="22"/>
  <c r="BA1894" i="22"/>
  <c r="AZ1893" i="22"/>
  <c r="BD1893" i="22" s="1"/>
  <c r="BB1893" i="22"/>
  <c r="AZ1894" i="22"/>
  <c r="BD1894" i="22" s="1"/>
  <c r="BB1894" i="22"/>
  <c r="BA1895" i="22"/>
  <c r="BB1895" i="22"/>
  <c r="BA1896" i="22"/>
  <c r="AZ1895" i="22"/>
  <c r="BD1895" i="22" s="1"/>
  <c r="AZ1896" i="22"/>
  <c r="BD1896" i="22" s="1"/>
  <c r="BA1897" i="22"/>
  <c r="BB1896" i="22"/>
  <c r="AZ1897" i="22"/>
  <c r="BD1897" i="22" s="1"/>
  <c r="BB1897" i="22"/>
  <c r="BA1898" i="22"/>
  <c r="BB1898" i="22"/>
  <c r="BA1899" i="22"/>
  <c r="AZ1898" i="22"/>
  <c r="BD1898" i="22" s="1"/>
  <c r="AZ1899" i="22"/>
  <c r="BD1899" i="22" s="1"/>
  <c r="BA1900" i="22"/>
  <c r="BB1899" i="22"/>
  <c r="AZ1900" i="22"/>
  <c r="BD1900" i="22" s="1"/>
  <c r="BB1900" i="22"/>
  <c r="BA1901" i="22"/>
  <c r="BA1902" i="22"/>
  <c r="AZ1901" i="22"/>
  <c r="BD1901" i="22" s="1"/>
  <c r="BB1901" i="22"/>
  <c r="AZ1902" i="22"/>
  <c r="BD1902" i="22" s="1"/>
  <c r="BB1902" i="22"/>
  <c r="BA1903" i="22"/>
  <c r="BB1903" i="22"/>
  <c r="BA1904" i="22"/>
  <c r="AZ1903" i="22"/>
  <c r="BD1903" i="22" s="1"/>
  <c r="AZ1904" i="22"/>
  <c r="BD1904" i="22" s="1"/>
  <c r="BA1905" i="22"/>
  <c r="BB1904" i="22"/>
  <c r="AZ1905" i="22"/>
  <c r="BD1905" i="22" s="1"/>
  <c r="BB1905" i="22"/>
  <c r="BA1906" i="22"/>
  <c r="BB1906" i="22"/>
  <c r="BA1907" i="22"/>
  <c r="AZ1906" i="22"/>
  <c r="BD1906" i="22" s="1"/>
  <c r="AZ1907" i="22"/>
  <c r="BD1907" i="22" s="1"/>
  <c r="BA1908" i="22"/>
  <c r="BB1907" i="22"/>
  <c r="BB1908" i="22"/>
  <c r="AZ1908" i="22"/>
  <c r="BD1908" i="22" s="1"/>
  <c r="BA1909" i="22"/>
  <c r="BA1910" i="22"/>
  <c r="AZ1909" i="22"/>
  <c r="BD1909" i="22" s="1"/>
  <c r="BB1909" i="22"/>
  <c r="BA1911" i="22"/>
  <c r="AZ1910" i="22"/>
  <c r="BD1910" i="22" s="1"/>
  <c r="BB1910" i="22"/>
  <c r="BB1911" i="22"/>
  <c r="BA1912" i="22"/>
  <c r="AZ1911" i="22"/>
  <c r="BD1911" i="22" s="1"/>
  <c r="AZ1912" i="22"/>
  <c r="BD1912" i="22" s="1"/>
  <c r="BA1913" i="22"/>
  <c r="BB1912" i="22"/>
  <c r="BB1913" i="22"/>
  <c r="AZ1913" i="22"/>
  <c r="BD1913" i="22" s="1"/>
  <c r="BA1914" i="22"/>
  <c r="BB1914" i="22"/>
  <c r="BA1915" i="22"/>
  <c r="AZ1914" i="22"/>
  <c r="BD1914" i="22" s="1"/>
  <c r="BA1916" i="22"/>
  <c r="AZ1915" i="22"/>
  <c r="BD1915" i="22" s="1"/>
  <c r="BB1915" i="22"/>
  <c r="BB1916" i="22"/>
  <c r="AZ1916" i="22"/>
  <c r="BD1916" i="22" s="1"/>
  <c r="BA1917" i="22"/>
  <c r="BA1918" i="22"/>
  <c r="AZ1917" i="22"/>
  <c r="BD1917" i="22" s="1"/>
  <c r="BB1917" i="22"/>
  <c r="BB1918" i="22"/>
  <c r="BA1919" i="22"/>
  <c r="AZ1918" i="22"/>
  <c r="BD1918" i="22" s="1"/>
  <c r="BB1919" i="22"/>
  <c r="BA1920" i="22"/>
  <c r="AZ1919" i="22"/>
  <c r="BD1919" i="22" s="1"/>
  <c r="BA1921" i="22"/>
  <c r="AZ1920" i="22"/>
  <c r="BD1920" i="22" s="1"/>
  <c r="BB1920" i="22"/>
  <c r="BB1921" i="22"/>
  <c r="AZ1921" i="22"/>
  <c r="BD1921" i="22" s="1"/>
  <c r="BA1922" i="22"/>
  <c r="BB1922" i="22"/>
  <c r="BA1923" i="22"/>
  <c r="AZ1922" i="22"/>
  <c r="BD1922" i="22" s="1"/>
  <c r="BA1924" i="22"/>
  <c r="AZ1923" i="22"/>
  <c r="BD1923" i="22" s="1"/>
  <c r="BB1923" i="22"/>
  <c r="AZ1924" i="22"/>
  <c r="BD1924" i="22" s="1"/>
  <c r="BB1924" i="22"/>
  <c r="BA1925" i="22"/>
  <c r="BA1926" i="22"/>
  <c r="AZ1925" i="22"/>
  <c r="BD1925" i="22" s="1"/>
  <c r="BB1925" i="22"/>
  <c r="BB1926" i="22"/>
  <c r="BA1927" i="22"/>
  <c r="AZ1926" i="22"/>
  <c r="BD1926" i="22" s="1"/>
  <c r="BB1927" i="22"/>
  <c r="BA1928" i="22"/>
  <c r="AZ1927" i="22"/>
  <c r="BD1927" i="22" s="1"/>
  <c r="BA1929" i="22"/>
  <c r="AZ1928" i="22"/>
  <c r="BD1928" i="22" s="1"/>
  <c r="BB1928" i="22"/>
  <c r="AZ1929" i="22"/>
  <c r="BD1929" i="22" s="1"/>
  <c r="BB1929" i="22"/>
  <c r="BA1930" i="22"/>
  <c r="BA1931" i="22"/>
  <c r="BB1930" i="22"/>
  <c r="AZ1930" i="22"/>
  <c r="BD1930" i="22" s="1"/>
  <c r="BA1932" i="22"/>
  <c r="AZ1931" i="22"/>
  <c r="BD1931" i="22" s="1"/>
  <c r="BB1931" i="22"/>
  <c r="AZ1932" i="22"/>
  <c r="BD1932" i="22" s="1"/>
  <c r="BB1932" i="22"/>
  <c r="BA1933" i="22"/>
  <c r="BA1934" i="22"/>
  <c r="AZ1933" i="22"/>
  <c r="BD1933" i="22" s="1"/>
  <c r="BB1933" i="22"/>
  <c r="AZ1934" i="22"/>
  <c r="BD1934" i="22" s="1"/>
  <c r="BB1934" i="22"/>
  <c r="BA1935" i="22"/>
  <c r="BB1935" i="22"/>
  <c r="BA1936" i="22"/>
  <c r="AZ1935" i="22"/>
  <c r="BD1935" i="22" s="1"/>
  <c r="BA1937" i="22"/>
  <c r="AZ1936" i="22"/>
  <c r="BD1936" i="22" s="1"/>
  <c r="BB1936" i="22"/>
  <c r="AZ1937" i="22"/>
  <c r="BD1937" i="22" s="1"/>
  <c r="BB1937" i="22"/>
  <c r="BA1938" i="22"/>
  <c r="BA1939" i="22"/>
  <c r="BB1938" i="22"/>
  <c r="AZ1938" i="22"/>
  <c r="BD1938" i="22" s="1"/>
  <c r="AZ1939" i="22"/>
  <c r="BD1939" i="22" s="1"/>
  <c r="BA1940" i="22"/>
  <c r="BB1939" i="22"/>
  <c r="AZ1940" i="22"/>
  <c r="BD1940" i="22" s="1"/>
  <c r="BA1941" i="22"/>
  <c r="BB1940" i="22"/>
  <c r="BA1942" i="22"/>
  <c r="AZ1941" i="22"/>
  <c r="BD1941" i="22" s="1"/>
  <c r="BB1941" i="22"/>
  <c r="BB1942" i="22"/>
  <c r="BA1943" i="22"/>
  <c r="AZ1942" i="22"/>
  <c r="BD1942" i="22" s="1"/>
  <c r="BA1944" i="22"/>
  <c r="AZ1943" i="22"/>
  <c r="BD1943" i="22" s="1"/>
  <c r="BB1943" i="22"/>
  <c r="AZ1944" i="22"/>
  <c r="BD1944" i="22" s="1"/>
  <c r="BB1944" i="22"/>
  <c r="BA1945" i="22"/>
  <c r="BA1946" i="22"/>
  <c r="AZ1945" i="22"/>
  <c r="BD1945" i="22" s="1"/>
  <c r="BB1945" i="22"/>
  <c r="AZ1946" i="22"/>
  <c r="BD1946" i="22" s="1"/>
  <c r="BB1946" i="22"/>
  <c r="BA1947" i="22"/>
  <c r="BA1948" i="22"/>
  <c r="BB1947" i="22"/>
  <c r="AZ1947" i="22"/>
  <c r="BD1947" i="22" s="1"/>
  <c r="AZ1948" i="22"/>
  <c r="BD1948" i="22" s="1"/>
  <c r="BA1949" i="22"/>
  <c r="BB1948" i="22"/>
  <c r="BB1949" i="22"/>
  <c r="BA1950" i="22"/>
  <c r="AZ1949" i="22"/>
  <c r="BD1949" i="22" s="1"/>
  <c r="BA1951" i="22"/>
  <c r="BB1950" i="22"/>
  <c r="AZ1950" i="22"/>
  <c r="BD1950" i="22" s="1"/>
  <c r="AZ1951" i="22"/>
  <c r="BD1951" i="22" s="1"/>
  <c r="BB1951" i="22"/>
  <c r="BA1952" i="22"/>
  <c r="AZ1952" i="22"/>
  <c r="BD1952" i="22" s="1"/>
  <c r="BB1952" i="22"/>
  <c r="BA1953" i="22"/>
  <c r="AZ1953" i="22"/>
  <c r="BD1953" i="22" s="1"/>
  <c r="BB1953" i="22"/>
  <c r="BA1954" i="22"/>
  <c r="BA1955" i="22"/>
  <c r="AZ1954" i="22"/>
  <c r="BD1954" i="22" s="1"/>
  <c r="BB1954" i="22"/>
  <c r="AZ1955" i="22"/>
  <c r="BD1955" i="22" s="1"/>
  <c r="BB1955" i="22"/>
  <c r="BA1956" i="22"/>
  <c r="BA1957" i="22"/>
  <c r="AZ1956" i="22"/>
  <c r="BD1956" i="22" s="1"/>
  <c r="BB1956" i="22"/>
  <c r="AZ1957" i="22"/>
  <c r="BD1957" i="22" s="1"/>
  <c r="BB1957" i="22"/>
  <c r="BA1958" i="22"/>
  <c r="BA1959" i="22"/>
  <c r="BB1958" i="22"/>
  <c r="AZ1958" i="22"/>
  <c r="BD1958" i="22" s="1"/>
  <c r="BA1960" i="22"/>
  <c r="AZ1959" i="22"/>
  <c r="BD1959" i="22" s="1"/>
  <c r="BB1959" i="22"/>
  <c r="BB1960" i="22"/>
  <c r="AZ1960" i="22"/>
  <c r="BD1960" i="22" s="1"/>
  <c r="BA1961" i="22"/>
  <c r="AZ1961" i="22"/>
  <c r="BD1961" i="22" s="1"/>
  <c r="BA1962" i="22"/>
  <c r="BB1961" i="22"/>
  <c r="BB1962" i="22"/>
  <c r="AZ1962" i="22"/>
  <c r="BD1962" i="22" s="1"/>
  <c r="BA1963" i="22"/>
  <c r="AZ1963" i="22"/>
  <c r="BD1963" i="22" s="1"/>
  <c r="BA1964" i="22"/>
  <c r="BB1963" i="22"/>
  <c r="AZ1964" i="22"/>
  <c r="BD1964" i="22" s="1"/>
  <c r="BA1965" i="22"/>
  <c r="BB1964" i="22"/>
  <c r="BA1966" i="22"/>
  <c r="AZ1965" i="22"/>
  <c r="BD1965" i="22" s="1"/>
  <c r="BB1965" i="22"/>
  <c r="BB1966" i="22"/>
  <c r="BA1967" i="22"/>
  <c r="AZ1966" i="22"/>
  <c r="BD1966" i="22" s="1"/>
  <c r="BA1968" i="22"/>
  <c r="BB1967" i="22"/>
  <c r="AZ1967" i="22"/>
  <c r="BD1967" i="22" s="1"/>
  <c r="BB1968" i="22"/>
  <c r="AZ1968" i="22"/>
  <c r="BD1968" i="22" s="1"/>
  <c r="BA1969" i="22"/>
  <c r="BB1969" i="22"/>
  <c r="BA1970" i="22"/>
  <c r="AZ1969" i="22"/>
  <c r="BD1969" i="22" s="1"/>
  <c r="AZ1970" i="22"/>
  <c r="BD1970" i="22" s="1"/>
  <c r="BA1971" i="22"/>
  <c r="BB1970" i="22"/>
  <c r="BB1971" i="22"/>
  <c r="BA1972" i="22"/>
  <c r="AZ1971" i="22"/>
  <c r="BD1971" i="22" s="1"/>
  <c r="AZ1972" i="22"/>
  <c r="BD1972" i="22" s="1"/>
  <c r="BA1973" i="22"/>
  <c r="BB1972" i="22"/>
  <c r="AZ1973" i="22"/>
  <c r="BD1973" i="22" s="1"/>
  <c r="BB1973" i="22"/>
  <c r="BA1974" i="22"/>
  <c r="BA1975" i="22"/>
  <c r="BB1974" i="22"/>
  <c r="AZ1974" i="22"/>
  <c r="BD1974" i="22" s="1"/>
  <c r="AZ1975" i="22"/>
  <c r="BD1975" i="22" s="1"/>
  <c r="BB1975" i="22"/>
  <c r="BA1976" i="22"/>
  <c r="AZ1976" i="22"/>
  <c r="BD1976" i="22" s="1"/>
  <c r="BB1976" i="22"/>
  <c r="BA1977" i="22"/>
  <c r="AZ1977" i="22"/>
  <c r="BD1977" i="22" s="1"/>
  <c r="BB1977" i="22"/>
  <c r="BA1978" i="22"/>
  <c r="BB1978" i="22"/>
  <c r="BA1979" i="22"/>
  <c r="AZ1978" i="22"/>
  <c r="BD1978" i="22" s="1"/>
  <c r="BA1980" i="22"/>
  <c r="AZ1979" i="22"/>
  <c r="BD1979" i="22" s="1"/>
  <c r="BB1979" i="22"/>
  <c r="BA1981" i="22"/>
  <c r="AZ1980" i="22"/>
  <c r="BD1980" i="22" s="1"/>
  <c r="BB1980" i="22"/>
  <c r="AZ1981" i="22"/>
  <c r="BD1981" i="22" s="1"/>
  <c r="BA1982" i="22"/>
  <c r="BB1981" i="22"/>
  <c r="BB1982" i="22"/>
  <c r="BA1983" i="22"/>
  <c r="AZ1982" i="22"/>
  <c r="BD1982" i="22" s="1"/>
  <c r="AZ1983" i="22"/>
  <c r="BD1983" i="22" s="1"/>
  <c r="BA1984" i="22"/>
  <c r="BB1983" i="22"/>
  <c r="AZ1984" i="22"/>
  <c r="BD1984" i="22" s="1"/>
  <c r="BB1984" i="22"/>
  <c r="BA1985" i="22"/>
  <c r="BA1986" i="22"/>
  <c r="AZ1985" i="22"/>
  <c r="BD1985" i="22" s="1"/>
  <c r="BB1985" i="22"/>
  <c r="AZ1986" i="22"/>
  <c r="BD1986" i="22" s="1"/>
  <c r="BB1986" i="22"/>
  <c r="BA1987" i="22"/>
  <c r="BA1988" i="22"/>
  <c r="AZ1987" i="22"/>
  <c r="BD1987" i="22" s="1"/>
  <c r="BB1987" i="22"/>
  <c r="AZ1988" i="22"/>
  <c r="BD1988" i="22" s="1"/>
  <c r="BA1989" i="22"/>
  <c r="BB1988" i="22"/>
  <c r="BB1989" i="22"/>
  <c r="BA1990" i="22"/>
  <c r="AZ1989" i="22"/>
  <c r="BD1989" i="22" s="1"/>
  <c r="BB1990" i="22"/>
  <c r="BA1991" i="22"/>
  <c r="AZ1990" i="22"/>
  <c r="BD1990" i="22" s="1"/>
  <c r="BA1992" i="22"/>
  <c r="BB1991" i="22"/>
  <c r="AZ1991" i="22"/>
  <c r="BD1991" i="22" s="1"/>
  <c r="AZ1992" i="22"/>
  <c r="BD1992" i="22" s="1"/>
  <c r="BB1992" i="22"/>
  <c r="BA1993" i="22"/>
  <c r="AZ1993" i="22"/>
  <c r="BD1993" i="22" s="1"/>
  <c r="BB1993" i="22"/>
  <c r="BA1994" i="22"/>
  <c r="BA1995" i="22"/>
  <c r="AZ1994" i="22"/>
  <c r="BD1994" i="22" s="1"/>
  <c r="BB1994" i="22"/>
  <c r="AZ1995" i="22"/>
  <c r="BD1995" i="22" s="1"/>
  <c r="BB1995" i="22"/>
  <c r="BA1996" i="22"/>
  <c r="BA1997" i="22"/>
  <c r="AZ1996" i="22"/>
  <c r="BD1996" i="22" s="1"/>
  <c r="BB1996" i="22"/>
  <c r="BB1997" i="22"/>
  <c r="AZ1997" i="22"/>
  <c r="BD1997" i="22" s="1"/>
  <c r="BA1998" i="22"/>
  <c r="BA1999" i="22"/>
  <c r="BB1998" i="22"/>
  <c r="AZ1998" i="22"/>
  <c r="BD1998" i="22" s="1"/>
  <c r="AZ1999" i="22"/>
  <c r="BD1999" i="22" s="1"/>
  <c r="BB1999" i="22"/>
  <c r="BA2000" i="22"/>
  <c r="BA2001" i="22"/>
  <c r="BB2000" i="22"/>
  <c r="AZ2000" i="22"/>
  <c r="BD2000" i="22" s="1"/>
  <c r="BA2002" i="22"/>
  <c r="BB2001" i="22"/>
  <c r="AZ2001" i="22"/>
  <c r="BD2001" i="22" s="1"/>
  <c r="BB2002" i="22"/>
  <c r="AZ2002" i="22"/>
  <c r="BD2002" i="22" s="1"/>
  <c r="BA2003" i="22"/>
  <c r="AZ2003" i="22"/>
  <c r="BD2003" i="22" s="1"/>
  <c r="BB2003" i="22"/>
  <c r="BA2004" i="22"/>
  <c r="BA2005" i="22"/>
  <c r="AZ2004" i="22"/>
  <c r="BD2004" i="22" s="1"/>
  <c r="BB2004" i="22"/>
  <c r="BB2005" i="22"/>
  <c r="BA2006" i="22"/>
  <c r="AZ2005" i="22"/>
  <c r="BD2005" i="22" s="1"/>
  <c r="BA2007" i="22"/>
  <c r="AZ2006" i="22"/>
  <c r="BD2006" i="22" s="1"/>
  <c r="BB2006" i="22"/>
  <c r="AZ2007" i="22"/>
  <c r="BD2007" i="22" s="1"/>
  <c r="BA2008" i="22"/>
  <c r="BB2007" i="22"/>
  <c r="BA2009" i="22"/>
  <c r="AZ2008" i="22"/>
  <c r="BD2008" i="22" s="1"/>
  <c r="BB2008" i="22"/>
  <c r="BB2009" i="22"/>
  <c r="BA2010" i="22"/>
  <c r="AZ2009" i="22"/>
  <c r="BD2009" i="22" s="1"/>
  <c r="BA2011" i="22"/>
  <c r="AZ2010" i="22"/>
  <c r="BD2010" i="22" s="1"/>
  <c r="BB2010" i="22"/>
  <c r="BB2011" i="22"/>
  <c r="AZ2011" i="22"/>
  <c r="BD2011" i="22" s="1"/>
  <c r="BA2012" i="22"/>
  <c r="BA2013" i="22"/>
  <c r="AZ2012" i="22"/>
  <c r="BD2012" i="22" s="1"/>
  <c r="BB2012" i="22"/>
  <c r="AZ2013" i="22"/>
  <c r="BD2013" i="22" s="1"/>
  <c r="BB2013" i="22"/>
  <c r="BA2014" i="22"/>
  <c r="BA2015" i="22"/>
  <c r="AZ2014" i="22"/>
  <c r="BD2014" i="22" s="1"/>
  <c r="BB2014" i="22"/>
  <c r="BA2016" i="22"/>
  <c r="AZ2015" i="22"/>
  <c r="BD2015" i="22" s="1"/>
  <c r="BB2015" i="22"/>
  <c r="BB2016" i="22"/>
  <c r="BA2017" i="22"/>
  <c r="AZ2016" i="22"/>
  <c r="BD2016" i="22" s="1"/>
  <c r="BB2017" i="22"/>
  <c r="BA2018" i="22"/>
  <c r="AZ2017" i="22"/>
  <c r="BD2017" i="22" s="1"/>
  <c r="AZ2018" i="22"/>
  <c r="BD2018" i="22" s="1"/>
  <c r="BB2018" i="22"/>
  <c r="BA2019" i="22"/>
  <c r="AZ2019" i="22"/>
  <c r="BD2019" i="22" s="1"/>
  <c r="BB2019" i="22"/>
  <c r="BA2020" i="22"/>
  <c r="BB2020" i="22"/>
  <c r="AZ2020" i="22"/>
  <c r="BD2020" i="22" s="1"/>
  <c r="BA2021" i="22"/>
  <c r="AZ2021" i="22"/>
  <c r="BD2021" i="22" s="1"/>
  <c r="BA2022" i="22"/>
  <c r="BB2021" i="22"/>
  <c r="BB2022" i="22"/>
  <c r="AZ2022" i="22"/>
  <c r="BD2022" i="22" s="1"/>
  <c r="BA2023" i="22"/>
  <c r="BA2024" i="22"/>
  <c r="AZ2023" i="22"/>
  <c r="BD2023" i="22" s="1"/>
  <c r="BB2023" i="22"/>
  <c r="AZ2024" i="22"/>
  <c r="BD2024" i="22" s="1"/>
  <c r="BB2024" i="22"/>
  <c r="BA2025" i="22"/>
  <c r="BB2025" i="22"/>
  <c r="BA2026" i="22"/>
  <c r="AZ2025" i="22"/>
  <c r="BD2025" i="22" s="1"/>
  <c r="AZ2026" i="22"/>
  <c r="BD2026" i="22" s="1"/>
  <c r="BB2026" i="22"/>
  <c r="BA2027" i="22"/>
  <c r="BB2027" i="22"/>
  <c r="AZ2027" i="22"/>
  <c r="BD2027" i="22" s="1"/>
  <c r="BA2028" i="22"/>
  <c r="AZ2028" i="22"/>
  <c r="BD2028" i="22" s="1"/>
  <c r="BB2028" i="22"/>
  <c r="BA2029" i="22"/>
  <c r="BA2030" i="22"/>
  <c r="AZ2029" i="22"/>
  <c r="BD2029" i="22" s="1"/>
  <c r="BB2029" i="22"/>
  <c r="AZ2030" i="22"/>
  <c r="BD2030" i="22" s="1"/>
  <c r="BA2031" i="22"/>
  <c r="BB2030" i="22"/>
  <c r="AZ2031" i="22"/>
  <c r="BD2031" i="22" s="1"/>
  <c r="BA2032" i="22"/>
  <c r="BB2031" i="22"/>
  <c r="AZ2032" i="22"/>
  <c r="BD2032" i="22" s="1"/>
  <c r="BA2033" i="22"/>
  <c r="BB2032" i="22"/>
  <c r="BB2033" i="22"/>
  <c r="BA2034" i="22"/>
  <c r="AZ2033" i="22"/>
  <c r="BD2033" i="22" s="1"/>
  <c r="BA2035" i="22"/>
  <c r="BB2034" i="22"/>
  <c r="AZ2034" i="22"/>
  <c r="BD2034" i="22" s="1"/>
  <c r="BB2035" i="22"/>
  <c r="AZ2035" i="22"/>
  <c r="BD2035" i="22" s="1"/>
  <c r="BA2036" i="22"/>
  <c r="BB2036" i="22"/>
  <c r="BA2037" i="22"/>
  <c r="AZ2036" i="22"/>
  <c r="BD2036" i="22" s="1"/>
  <c r="BA2038" i="22"/>
  <c r="AZ2037" i="22"/>
  <c r="BD2037" i="22" s="1"/>
  <c r="BB2037" i="22"/>
  <c r="BB2038" i="22"/>
  <c r="BA2039" i="22"/>
  <c r="AZ2038" i="22"/>
  <c r="BD2038" i="22" s="1"/>
  <c r="AZ2039" i="22"/>
  <c r="BD2039" i="22" s="1"/>
  <c r="BA2040" i="22"/>
  <c r="BB2039" i="22"/>
  <c r="AZ2040" i="22"/>
  <c r="BD2040" i="22" s="1"/>
  <c r="BB2040" i="22"/>
  <c r="BA2041" i="22"/>
  <c r="BA2042" i="22"/>
  <c r="BB2041" i="22"/>
  <c r="AZ2041" i="22"/>
  <c r="BD2041" i="22" s="1"/>
  <c r="AZ2042" i="22"/>
  <c r="BD2042" i="22" s="1"/>
  <c r="BB2042" i="22"/>
  <c r="BA2043" i="22"/>
  <c r="AZ2043" i="22"/>
  <c r="BD2043" i="22" s="1"/>
  <c r="BB2043" i="22"/>
  <c r="BA2044" i="22"/>
  <c r="AZ2044" i="22"/>
  <c r="BD2044" i="22" s="1"/>
  <c r="BB2044" i="22"/>
  <c r="BA2045" i="22"/>
  <c r="BB2045" i="22"/>
  <c r="BA2046" i="22"/>
  <c r="AZ2045" i="22"/>
  <c r="BD2045" i="22" s="1"/>
  <c r="BA2047" i="22"/>
  <c r="BB2046" i="22"/>
  <c r="AZ2046" i="22"/>
  <c r="BD2046" i="22" s="1"/>
  <c r="BA2048" i="22"/>
  <c r="AZ2047" i="22"/>
  <c r="BD2047" i="22" s="1"/>
  <c r="BB2047" i="22"/>
  <c r="AZ2048" i="22"/>
  <c r="BD2048" i="22" s="1"/>
  <c r="BA2049" i="22"/>
  <c r="BB2048" i="22"/>
  <c r="BB2049" i="22"/>
  <c r="BA2050" i="22"/>
  <c r="AZ2049" i="22"/>
  <c r="BD2049" i="22" s="1"/>
  <c r="AZ2050" i="22"/>
  <c r="BD2050" i="22" s="1"/>
  <c r="BA2051" i="22"/>
  <c r="BB2050" i="22"/>
  <c r="AZ2051" i="22"/>
  <c r="BD2051" i="22" s="1"/>
  <c r="BB2051" i="22"/>
  <c r="BA2052" i="22"/>
  <c r="BA2053" i="22"/>
  <c r="AZ2052" i="22"/>
  <c r="BD2052" i="22" s="1"/>
  <c r="BB2052" i="22"/>
  <c r="AZ2053" i="22"/>
  <c r="BD2053" i="22" s="1"/>
  <c r="BB2053" i="22"/>
  <c r="BA2054" i="22"/>
  <c r="BA2055" i="22"/>
  <c r="AZ2054" i="22"/>
  <c r="BD2054" i="22" s="1"/>
  <c r="BB2054" i="22"/>
  <c r="AZ2055" i="22"/>
  <c r="BD2055" i="22" s="1"/>
  <c r="BA2056" i="22"/>
  <c r="BB2055" i="22"/>
  <c r="BB2056" i="22"/>
  <c r="BA2057" i="22"/>
  <c r="AZ2056" i="22"/>
  <c r="BD2056" i="22" s="1"/>
  <c r="BB2057" i="22"/>
  <c r="BA2058" i="22"/>
  <c r="AZ2057" i="22"/>
  <c r="BD2057" i="22" s="1"/>
  <c r="BA2059" i="22"/>
  <c r="BB2058" i="22"/>
  <c r="AZ2058" i="22"/>
  <c r="BD2058" i="22" s="1"/>
  <c r="AZ2059" i="22"/>
  <c r="BD2059" i="22" s="1"/>
  <c r="BB2059" i="22"/>
  <c r="BA2060" i="22"/>
  <c r="AZ2060" i="22"/>
  <c r="BD2060" i="22" s="1"/>
  <c r="BB2060" i="22"/>
  <c r="BA2061" i="22"/>
  <c r="AZ2061" i="22"/>
  <c r="BD2061" i="22" s="1"/>
  <c r="BA2062" i="22"/>
  <c r="BB2061" i="22"/>
  <c r="AZ2062" i="22"/>
  <c r="BD2062" i="22" s="1"/>
  <c r="BB2062" i="22"/>
  <c r="BA2063" i="22"/>
  <c r="BA2064" i="22"/>
  <c r="AZ2063" i="22"/>
  <c r="BD2063" i="22" s="1"/>
  <c r="BB2063" i="22"/>
  <c r="BB2064" i="22"/>
  <c r="AZ2064" i="22"/>
  <c r="BD2064" i="22" s="1"/>
  <c r="BA2065" i="22"/>
  <c r="BA2066" i="22"/>
  <c r="BB2065" i="22"/>
  <c r="AZ2065" i="22"/>
  <c r="BD2065" i="22" s="1"/>
  <c r="AZ2066" i="22"/>
  <c r="BD2066" i="22" s="1"/>
  <c r="BB2066" i="22"/>
  <c r="BA2067" i="22"/>
  <c r="BB2067" i="22"/>
  <c r="AZ2067" i="22"/>
  <c r="BD2067" i="22" s="1"/>
  <c r="BA2068" i="22"/>
  <c r="AZ2068" i="22"/>
  <c r="BD2068" i="22" s="1"/>
  <c r="BB2068" i="22"/>
  <c r="BA2069" i="22"/>
  <c r="BA2070" i="22"/>
  <c r="BB2069" i="22"/>
  <c r="AZ2069" i="22"/>
  <c r="BD2069" i="22" s="1"/>
  <c r="BA2071" i="22"/>
  <c r="AZ2070" i="22"/>
  <c r="BD2070" i="22" s="1"/>
  <c r="BB2070" i="22"/>
  <c r="AZ2071" i="22"/>
  <c r="BD2071" i="22" s="1"/>
  <c r="BA2072" i="22"/>
  <c r="BB2071" i="22"/>
  <c r="BA2073" i="22"/>
  <c r="AZ2072" i="22"/>
  <c r="BD2072" i="22" s="1"/>
  <c r="BB2072" i="22"/>
  <c r="BB2073" i="22"/>
  <c r="BA2074" i="22"/>
  <c r="AZ2073" i="22"/>
  <c r="BD2073" i="22" s="1"/>
  <c r="BA2075" i="22"/>
  <c r="AZ2074" i="22"/>
  <c r="BD2074" i="22" s="1"/>
  <c r="BB2074" i="22"/>
  <c r="AZ2075" i="22"/>
  <c r="BD2075" i="22" s="1"/>
  <c r="BB2075" i="22"/>
  <c r="BA2076" i="22"/>
  <c r="BA2077" i="22"/>
  <c r="AZ2076" i="22"/>
  <c r="BD2076" i="22" s="1"/>
  <c r="BB2076" i="22"/>
  <c r="AZ2077" i="22"/>
  <c r="BD2077" i="22" s="1"/>
  <c r="BB2077" i="22"/>
  <c r="BA2078" i="22"/>
  <c r="BA2079" i="22"/>
  <c r="BB2078" i="22"/>
  <c r="AZ2078" i="22"/>
  <c r="BD2078" i="22" s="1"/>
  <c r="AZ2079" i="22"/>
  <c r="BD2079" i="22" s="1"/>
  <c r="BA2080" i="22"/>
  <c r="BB2079" i="22"/>
  <c r="BB2080" i="22"/>
  <c r="BA2081" i="22"/>
  <c r="AZ2080" i="22"/>
  <c r="BD2080" i="22" s="1"/>
  <c r="BA2082" i="22"/>
  <c r="BB2081" i="22"/>
  <c r="AZ2081" i="22"/>
  <c r="BD2081" i="22" s="1"/>
  <c r="BB2082" i="22"/>
  <c r="AZ2082" i="22"/>
  <c r="BD2082" i="22" s="1"/>
  <c r="BA2083" i="22"/>
  <c r="AZ2083" i="22"/>
  <c r="BD2083" i="22" s="1"/>
  <c r="BB2083" i="22"/>
  <c r="BA2084" i="22"/>
  <c r="AZ2084" i="22"/>
  <c r="BD2084" i="22" s="1"/>
  <c r="BB2084" i="22"/>
  <c r="BA2085" i="22"/>
  <c r="BA2086" i="22"/>
  <c r="AZ2085" i="22"/>
  <c r="BD2085" i="22" s="1"/>
  <c r="BB2085" i="22"/>
  <c r="AZ2086" i="22"/>
  <c r="BD2086" i="22" s="1"/>
  <c r="BB2086" i="22"/>
  <c r="BA2087" i="22"/>
  <c r="BA2088" i="22"/>
  <c r="AZ2087" i="22"/>
  <c r="BD2087" i="22" s="1"/>
  <c r="BB2087" i="22"/>
  <c r="AZ2088" i="22"/>
  <c r="BD2088" i="22" s="1"/>
  <c r="BB2088" i="22"/>
  <c r="BA2089" i="22"/>
  <c r="BA2090" i="22"/>
  <c r="BB2089" i="22"/>
  <c r="AZ2089" i="22"/>
  <c r="BD2089" i="22" s="1"/>
  <c r="BA2091" i="22"/>
  <c r="AZ2090" i="22"/>
  <c r="BD2090" i="22" s="1"/>
  <c r="BB2090" i="22"/>
  <c r="BB2091" i="22"/>
  <c r="AZ2091" i="22"/>
  <c r="BD2091" i="22" s="1"/>
  <c r="BA2092" i="22"/>
  <c r="AZ2092" i="22"/>
  <c r="BD2092" i="22" s="1"/>
  <c r="BA2093" i="22"/>
  <c r="BB2092" i="22"/>
  <c r="BB2093" i="22"/>
  <c r="AZ2093" i="22"/>
  <c r="BD2093" i="22" s="1"/>
  <c r="BA2094" i="22"/>
  <c r="AZ2094" i="22"/>
  <c r="BD2094" i="22" s="1"/>
  <c r="BA2095" i="22"/>
  <c r="BB2094" i="22"/>
  <c r="AZ2095" i="22"/>
  <c r="BD2095" i="22" s="1"/>
  <c r="BA2096" i="22"/>
  <c r="BB2095" i="22"/>
  <c r="BA2097" i="22"/>
  <c r="AZ2096" i="22"/>
  <c r="BD2096" i="22" s="1"/>
  <c r="BB2096" i="22"/>
  <c r="BB2097" i="22"/>
  <c r="BA2098" i="22"/>
  <c r="AZ2097" i="22"/>
  <c r="BD2097" i="22" s="1"/>
  <c r="BA2099" i="22"/>
  <c r="BB2098" i="22"/>
  <c r="AZ2098" i="22"/>
  <c r="BD2098" i="22" s="1"/>
  <c r="BB2099" i="22"/>
  <c r="AZ2099" i="22"/>
  <c r="BD2099" i="22" s="1"/>
  <c r="BA2100" i="22"/>
  <c r="BB2100" i="22"/>
  <c r="BA2101" i="22"/>
  <c r="AZ2100" i="22"/>
  <c r="BD2100" i="22" s="1"/>
  <c r="AZ2101" i="22"/>
  <c r="BD2101" i="22" s="1"/>
  <c r="BA2102" i="22"/>
  <c r="BB2101" i="22"/>
  <c r="BB2102" i="22"/>
  <c r="BA2103" i="22"/>
  <c r="AZ2102" i="22"/>
  <c r="BD2102" i="22" s="1"/>
  <c r="AZ2103" i="22"/>
  <c r="BD2103" i="22" s="1"/>
  <c r="BA2104" i="22"/>
  <c r="BB2103" i="22"/>
  <c r="AZ2104" i="22"/>
  <c r="BD2104" i="22" s="1"/>
  <c r="BB2104" i="22"/>
  <c r="BA2105" i="22"/>
  <c r="BA2106" i="22"/>
  <c r="BB2105" i="22"/>
  <c r="AZ2105" i="22"/>
  <c r="BD2105" i="22" s="1"/>
  <c r="AZ2106" i="22"/>
  <c r="BD2106" i="22" s="1"/>
  <c r="BB2106" i="22"/>
  <c r="BA2107" i="22"/>
  <c r="AZ2107" i="22"/>
  <c r="BD2107" i="22" s="1"/>
  <c r="BB2107" i="22"/>
  <c r="BA2108" i="22"/>
  <c r="AZ2108" i="22"/>
  <c r="BD2108" i="22" s="1"/>
  <c r="BB2108" i="22"/>
  <c r="BA2109" i="22"/>
  <c r="BB2109" i="22"/>
  <c r="BA2110" i="22"/>
  <c r="AZ2109" i="22"/>
  <c r="BD2109" i="22" s="1"/>
  <c r="BA2111" i="22"/>
  <c r="AZ2110" i="22"/>
  <c r="BD2110" i="22" s="1"/>
  <c r="BB2110" i="22"/>
  <c r="BA2112" i="22"/>
  <c r="AZ2111" i="22"/>
  <c r="BD2111" i="22" s="1"/>
  <c r="BB2111" i="22"/>
  <c r="AZ2112" i="22"/>
  <c r="BD2112" i="22" s="1"/>
  <c r="BA2113" i="22"/>
  <c r="BB2112" i="22"/>
  <c r="BB2113" i="22"/>
  <c r="BA2114" i="22"/>
  <c r="AZ2113" i="22"/>
  <c r="BD2113" i="22" s="1"/>
  <c r="AZ2114" i="22"/>
  <c r="BD2114" i="22" s="1"/>
  <c r="BA2115" i="22"/>
  <c r="BB2114" i="22"/>
  <c r="AZ2115" i="22"/>
  <c r="BD2115" i="22" s="1"/>
  <c r="BB2115" i="22"/>
  <c r="BA2116" i="22"/>
  <c r="BA2117" i="22"/>
  <c r="BB2116" i="22"/>
  <c r="AZ2116" i="22"/>
  <c r="BD2116" i="22" s="1"/>
  <c r="BB2117" i="22"/>
  <c r="BA2118" i="22"/>
  <c r="AZ2117" i="22"/>
  <c r="BD2117" i="22" s="1"/>
  <c r="AZ2118" i="22"/>
  <c r="BD2118" i="22" s="1"/>
  <c r="BB2118" i="22"/>
  <c r="BA2119" i="22"/>
  <c r="BA2120" i="22"/>
  <c r="AZ2119" i="22"/>
  <c r="BD2119" i="22" s="1"/>
  <c r="BB2119" i="22"/>
  <c r="AZ2120" i="22"/>
  <c r="BD2120" i="22" s="1"/>
  <c r="BB2120" i="22"/>
  <c r="BA2121" i="22"/>
  <c r="BB2121" i="22"/>
  <c r="BA2122" i="22"/>
  <c r="AZ2121" i="22"/>
  <c r="BD2121" i="22" s="1"/>
  <c r="AZ2122" i="22"/>
  <c r="BD2122" i="22" s="1"/>
  <c r="BA2123" i="22"/>
  <c r="BB2122" i="22"/>
  <c r="BB2123" i="22"/>
  <c r="AZ2123" i="22"/>
  <c r="BD2123" i="22" s="1"/>
  <c r="BA2124" i="22"/>
  <c r="BB2124" i="22"/>
  <c r="BA2125" i="22"/>
  <c r="AZ2124" i="22"/>
  <c r="BD2124" i="22" s="1"/>
  <c r="BB2125" i="22"/>
  <c r="BA2126" i="22"/>
  <c r="AZ2125" i="22"/>
  <c r="BD2125" i="22" s="1"/>
  <c r="AZ2126" i="22"/>
  <c r="BD2126" i="22" s="1"/>
  <c r="BB2126" i="22"/>
  <c r="BA2127" i="22"/>
  <c r="BA2128" i="22"/>
  <c r="AZ2127" i="22"/>
  <c r="BD2127" i="22" s="1"/>
  <c r="BB2127" i="22"/>
  <c r="AZ2128" i="22"/>
  <c r="BD2128" i="22" s="1"/>
  <c r="BB2128" i="22"/>
  <c r="BA2129" i="22"/>
  <c r="BA2130" i="22"/>
  <c r="BB2129" i="22"/>
  <c r="AZ2129" i="22"/>
  <c r="BD2129" i="22" s="1"/>
  <c r="AZ2130" i="22"/>
  <c r="BD2130" i="22" s="1"/>
  <c r="BA2131" i="22"/>
  <c r="BB2130" i="22"/>
  <c r="AZ2131" i="22"/>
  <c r="BD2131" i="22" s="1"/>
  <c r="BB2131" i="22"/>
  <c r="BA2132" i="22"/>
  <c r="BB2132" i="22"/>
  <c r="BA2133" i="22"/>
  <c r="AZ2132" i="22"/>
  <c r="BD2132" i="22" s="1"/>
  <c r="AZ2133" i="22"/>
  <c r="BD2133" i="22" s="1"/>
  <c r="BA2134" i="22"/>
  <c r="BB2133" i="22"/>
  <c r="BB2134" i="22"/>
  <c r="AZ2134" i="22"/>
  <c r="BD2134" i="22" s="1"/>
  <c r="BA2135" i="22"/>
  <c r="AZ2135" i="22"/>
  <c r="BD2135" i="22" s="1"/>
  <c r="BA2136" i="22"/>
  <c r="BB2135" i="22"/>
  <c r="BB2136" i="22"/>
  <c r="BA2137" i="22"/>
  <c r="AZ2136" i="22"/>
  <c r="BD2136" i="22" s="1"/>
  <c r="BB2137" i="22"/>
  <c r="BA2138" i="22"/>
  <c r="AZ2137" i="22"/>
  <c r="BD2137" i="22" s="1"/>
  <c r="BA2139" i="22"/>
  <c r="AZ2138" i="22"/>
  <c r="BD2138" i="22" s="1"/>
  <c r="BB2138" i="22"/>
  <c r="AZ2139" i="22"/>
  <c r="BD2139" i="22" s="1"/>
  <c r="BB2139" i="22"/>
  <c r="BA2140" i="22"/>
  <c r="BA2141" i="22"/>
  <c r="BB2140" i="22"/>
  <c r="AZ2140" i="22"/>
  <c r="BD2140" i="22" s="1"/>
  <c r="AZ2141" i="22"/>
  <c r="BD2141" i="22" s="1"/>
  <c r="BB2141" i="22"/>
  <c r="BA2142" i="22"/>
  <c r="AZ2142" i="22"/>
  <c r="BD2142" i="22" s="1"/>
  <c r="BB2142" i="22"/>
  <c r="BA2143" i="22"/>
  <c r="AZ2143" i="22"/>
  <c r="BD2143" i="22" s="1"/>
  <c r="BA2144" i="22"/>
  <c r="BB2143" i="22"/>
  <c r="BA2145" i="22"/>
  <c r="AZ2144" i="22"/>
  <c r="BD2144" i="22" s="1"/>
  <c r="BB2144" i="22"/>
  <c r="BB2145" i="22"/>
  <c r="BA2146" i="22"/>
  <c r="AZ2145" i="22"/>
  <c r="BD2145" i="22" s="1"/>
  <c r="BA2147" i="22"/>
  <c r="AZ2146" i="22"/>
  <c r="BD2146" i="22" s="1"/>
  <c r="BB2146" i="22"/>
  <c r="AZ2147" i="22"/>
  <c r="BD2147" i="22" s="1"/>
  <c r="BB2147" i="22"/>
  <c r="BA2148" i="22"/>
  <c r="BA2149" i="22"/>
  <c r="BB2148" i="22"/>
  <c r="AZ2148" i="22"/>
  <c r="BD2148" i="22" s="1"/>
  <c r="AZ2149" i="22"/>
  <c r="BD2149" i="22" s="1"/>
  <c r="BB2149" i="22"/>
  <c r="BA2150" i="22"/>
  <c r="AZ2150" i="22"/>
  <c r="BD2150" i="22" s="1"/>
  <c r="BB2150" i="22"/>
  <c r="BA2151" i="22"/>
  <c r="BA2152" i="22"/>
  <c r="AZ2151" i="22"/>
  <c r="BD2151" i="22" s="1"/>
  <c r="BB2151" i="22"/>
  <c r="AZ2152" i="22"/>
  <c r="BD2152" i="22" s="1"/>
  <c r="BB2152" i="22"/>
  <c r="BA2153" i="22"/>
  <c r="BA2154" i="22"/>
  <c r="BB2153" i="22"/>
  <c r="AZ2153" i="22"/>
  <c r="BD2153" i="22" s="1"/>
  <c r="AZ2154" i="22"/>
  <c r="BD2154" i="22" s="1"/>
  <c r="BA2155" i="22"/>
  <c r="BB2154" i="22"/>
  <c r="BB2155" i="22"/>
  <c r="AZ2155" i="22"/>
  <c r="BD2155" i="22" s="1"/>
  <c r="BA2156" i="22"/>
  <c r="BB2156" i="22"/>
  <c r="BA2157" i="22"/>
  <c r="AZ2156" i="22"/>
  <c r="BD2156" i="22" s="1"/>
  <c r="BA2158" i="22"/>
  <c r="BB2157" i="22"/>
  <c r="AZ2157" i="22"/>
  <c r="BD2157" i="22" s="1"/>
  <c r="BB2158" i="22"/>
  <c r="AZ2158" i="22"/>
  <c r="BD2158" i="22" s="1"/>
  <c r="BA2159" i="22"/>
  <c r="BA2160" i="22"/>
  <c r="AZ2159" i="22"/>
  <c r="BD2159" i="22" s="1"/>
  <c r="BB2159" i="22"/>
  <c r="AZ2160" i="22"/>
  <c r="BD2160" i="22" s="1"/>
  <c r="BB2160" i="22"/>
  <c r="BA2161" i="22"/>
  <c r="BA2162" i="22"/>
  <c r="BB2161" i="22"/>
  <c r="AZ2161" i="22"/>
  <c r="BD2161" i="22" s="1"/>
  <c r="AZ2162" i="22"/>
  <c r="BD2162" i="22" s="1"/>
  <c r="BA2163" i="22"/>
  <c r="BB2162" i="22"/>
  <c r="AZ2163" i="22"/>
  <c r="BD2163" i="22" s="1"/>
  <c r="BB2163" i="22"/>
  <c r="BA2164" i="22"/>
  <c r="BB2164" i="22"/>
  <c r="AZ2164" i="22"/>
  <c r="BD2164" i="22" s="1"/>
  <c r="BA2165" i="22"/>
  <c r="AZ2165" i="22"/>
  <c r="BD2165" i="22" s="1"/>
  <c r="BB2165" i="22"/>
  <c r="BA2166" i="22"/>
  <c r="BB2166" i="22"/>
  <c r="BA2167" i="22"/>
  <c r="AZ2166" i="22"/>
  <c r="BD2166" i="22" s="1"/>
  <c r="AZ2167" i="22"/>
  <c r="BD2167" i="22" s="1"/>
  <c r="BB2167" i="22"/>
  <c r="BA2168" i="22"/>
  <c r="BA2169" i="22"/>
  <c r="AZ2168" i="22"/>
  <c r="BD2168" i="22" s="1"/>
  <c r="BB2168" i="22"/>
  <c r="AZ2169" i="22"/>
  <c r="BD2169" i="22" s="1"/>
  <c r="BA2170" i="22"/>
  <c r="BB2169" i="22"/>
  <c r="BB2170" i="22"/>
  <c r="BA2171" i="22"/>
  <c r="AZ2170" i="22"/>
  <c r="BD2170" i="22" s="1"/>
  <c r="AZ2171" i="22"/>
  <c r="BD2171" i="22" s="1"/>
  <c r="BA2172" i="22"/>
  <c r="BB2171" i="22"/>
  <c r="BB2172" i="22"/>
  <c r="AZ2172" i="22"/>
  <c r="BD2172" i="22" s="1"/>
  <c r="BA2173" i="22"/>
  <c r="BA2174" i="22"/>
  <c r="AZ2173" i="22"/>
  <c r="BD2173" i="22" s="1"/>
  <c r="BB2173" i="22"/>
  <c r="AZ2174" i="22"/>
  <c r="BD2174" i="22" s="1"/>
  <c r="BB2174" i="22"/>
  <c r="BA2175" i="22"/>
  <c r="BB2175" i="22"/>
  <c r="BA2176" i="22"/>
  <c r="AZ2175" i="22"/>
  <c r="BD2175" i="22" s="1"/>
  <c r="BA2177" i="22"/>
  <c r="AZ2176" i="22"/>
  <c r="BD2176" i="22" s="1"/>
  <c r="BB2176" i="22"/>
  <c r="BA2178" i="22"/>
  <c r="BB2177" i="22"/>
  <c r="AZ2177" i="22"/>
  <c r="BD2177" i="22" s="1"/>
  <c r="BA2179" i="22"/>
  <c r="BB2178" i="22"/>
  <c r="AZ2178" i="22"/>
  <c r="BD2178" i="22" s="1"/>
  <c r="AZ2179" i="22"/>
  <c r="BD2179" i="22" s="1"/>
  <c r="BB2179" i="22"/>
  <c r="BA2180" i="22"/>
  <c r="AZ2180" i="22"/>
  <c r="BD2180" i="22" s="1"/>
  <c r="BB2180" i="22"/>
  <c r="BA2181" i="22"/>
  <c r="AZ2181" i="22"/>
  <c r="BD2181" i="22" s="1"/>
  <c r="BB2181" i="22"/>
  <c r="BA2182" i="22"/>
  <c r="BA2183" i="22"/>
  <c r="AZ2182" i="22"/>
  <c r="BD2182" i="22" s="1"/>
  <c r="BB2182" i="22"/>
  <c r="AZ2183" i="22"/>
  <c r="BD2183" i="22" s="1"/>
  <c r="BB2183" i="22"/>
  <c r="BA2184" i="22"/>
  <c r="BA2185" i="22"/>
  <c r="AZ2184" i="22"/>
  <c r="BD2184" i="22" s="1"/>
  <c r="BB2184" i="22"/>
  <c r="BB2185" i="22"/>
  <c r="AZ2185" i="22"/>
  <c r="BD2185" i="22" s="1"/>
  <c r="BA2186" i="22"/>
  <c r="BB2186" i="22"/>
  <c r="BA2187" i="22"/>
  <c r="AZ2186" i="22"/>
  <c r="BD2186" i="22" s="1"/>
  <c r="AZ2187" i="22"/>
  <c r="BD2187" i="22" s="1"/>
  <c r="BA2188" i="22"/>
  <c r="BB2187" i="22"/>
  <c r="BB2188" i="22"/>
  <c r="AZ2188" i="22"/>
  <c r="BD2188" i="22" s="1"/>
  <c r="BA2189" i="22"/>
  <c r="AZ2189" i="22"/>
  <c r="BD2189" i="22" s="1"/>
  <c r="BA2190" i="22"/>
  <c r="BB2189" i="22"/>
  <c r="AZ2190" i="22"/>
  <c r="BD2190" i="22" s="1"/>
  <c r="BB2190" i="22"/>
  <c r="BA2191" i="22"/>
  <c r="BA2192" i="22"/>
  <c r="AZ2191" i="22"/>
  <c r="BD2191" i="22" s="1"/>
  <c r="BB2191" i="22"/>
  <c r="AZ2192" i="22"/>
  <c r="BD2192" i="22" s="1"/>
  <c r="BA2193" i="22"/>
  <c r="BB2192" i="22"/>
  <c r="BA2194" i="22"/>
  <c r="AZ2193" i="22"/>
  <c r="BD2193" i="22" s="1"/>
  <c r="BB2193" i="22"/>
  <c r="BB2194" i="22"/>
  <c r="BA2195" i="22"/>
  <c r="AZ2194" i="22"/>
  <c r="BD2194" i="22" s="1"/>
  <c r="BB2195" i="22"/>
  <c r="BA2196" i="22"/>
  <c r="AZ2195" i="22"/>
  <c r="BD2195" i="22" s="1"/>
  <c r="AZ2196" i="22"/>
  <c r="BD2196" i="22" s="1"/>
  <c r="BB2196" i="22"/>
  <c r="BA2197" i="22"/>
  <c r="BA2198" i="22"/>
  <c r="BB2197" i="22"/>
  <c r="AZ2197" i="22"/>
  <c r="BD2197" i="22" s="1"/>
  <c r="AZ2198" i="22"/>
  <c r="BD2198" i="22" s="1"/>
  <c r="BA2199" i="22"/>
  <c r="BB2198" i="22"/>
  <c r="BB2199" i="22"/>
  <c r="BA2200" i="22"/>
  <c r="AZ2199" i="22"/>
  <c r="BD2199" i="22" s="1"/>
  <c r="BA2201" i="22"/>
  <c r="AZ2200" i="22"/>
  <c r="BD2200" i="22" s="1"/>
  <c r="BB2200" i="22"/>
  <c r="BB2201" i="22"/>
  <c r="AZ2201" i="22"/>
  <c r="BD2201" i="22" s="1"/>
  <c r="BA2202" i="22"/>
  <c r="BA2203" i="22"/>
  <c r="BB2202" i="22"/>
  <c r="AZ2202" i="22"/>
  <c r="BD2202" i="22" s="1"/>
  <c r="BB2203" i="22"/>
  <c r="AZ2203" i="22"/>
  <c r="BD2203" i="22" s="1"/>
  <c r="BA2204" i="22"/>
  <c r="AZ2204" i="22"/>
  <c r="BD2204" i="22" s="1"/>
  <c r="BB2204" i="22"/>
  <c r="BA2205" i="22"/>
  <c r="AZ2205" i="22"/>
  <c r="BD2205" i="22" s="1"/>
  <c r="BB2205" i="22"/>
  <c r="BA2206" i="22"/>
  <c r="BB2206" i="22"/>
  <c r="BA2207" i="22"/>
  <c r="AZ2206" i="22"/>
  <c r="BD2206" i="22" s="1"/>
  <c r="AZ2207" i="22"/>
  <c r="BD2207" i="22" s="1"/>
  <c r="BB2207" i="22"/>
  <c r="BA2208" i="22"/>
  <c r="BA2209" i="22"/>
  <c r="AZ2208" i="22"/>
  <c r="BD2208" i="22" s="1"/>
  <c r="BB2208" i="22"/>
  <c r="AZ2209" i="22"/>
  <c r="BD2209" i="22" s="1"/>
  <c r="BA2210" i="22"/>
  <c r="BB2209" i="22"/>
  <c r="BB2210" i="22"/>
  <c r="BA2211" i="22"/>
  <c r="AZ2210" i="22"/>
  <c r="BD2210" i="22" s="1"/>
  <c r="BA2212" i="22"/>
  <c r="AZ2211" i="22"/>
  <c r="BD2211" i="22" s="1"/>
  <c r="BB2211" i="22"/>
  <c r="BB2212" i="22"/>
  <c r="AZ2212" i="22"/>
  <c r="BD2212" i="22" s="1"/>
  <c r="BA2213" i="22"/>
  <c r="BA2214" i="22"/>
  <c r="AZ2213" i="22"/>
  <c r="BD2213" i="22" s="1"/>
  <c r="BB2213" i="22"/>
  <c r="AZ2214" i="22"/>
  <c r="BD2214" i="22" s="1"/>
  <c r="BB2214" i="22"/>
  <c r="BA2215" i="22"/>
  <c r="BA2216" i="22"/>
  <c r="AZ2215" i="22"/>
  <c r="BD2215" i="22" s="1"/>
  <c r="BB2215" i="22"/>
  <c r="AZ2216" i="22"/>
  <c r="BD2216" i="22" s="1"/>
  <c r="BA2217" i="22"/>
  <c r="BB2216" i="22"/>
  <c r="BA2218" i="22"/>
  <c r="BB2217" i="22"/>
  <c r="AZ2217" i="22"/>
  <c r="BD2217" i="22" s="1"/>
  <c r="BB2218" i="22"/>
  <c r="BA2219" i="22"/>
  <c r="AZ2218" i="22"/>
  <c r="BD2218" i="22" s="1"/>
  <c r="BB2219" i="22"/>
  <c r="BA2220" i="22"/>
  <c r="AZ2219" i="22"/>
  <c r="BD2219" i="22" s="1"/>
  <c r="AZ2220" i="22"/>
  <c r="BD2220" i="22" s="1"/>
  <c r="BB2220" i="22"/>
  <c r="BA2221" i="22"/>
  <c r="AZ2221" i="22"/>
  <c r="BD2221" i="22" s="1"/>
  <c r="BB2221" i="22"/>
  <c r="BA2222" i="22"/>
  <c r="AZ2222" i="22"/>
  <c r="BD2222" i="22" s="1"/>
  <c r="BA2223" i="22"/>
  <c r="BB2222" i="22"/>
  <c r="AZ2223" i="22"/>
  <c r="BD2223" i="22" s="1"/>
  <c r="BB2223" i="22"/>
  <c r="BA2224" i="22"/>
  <c r="BA2225" i="22"/>
  <c r="AZ2224" i="22"/>
  <c r="BD2224" i="22" s="1"/>
  <c r="BB2224" i="22"/>
  <c r="AZ2225" i="22"/>
  <c r="BD2225" i="22" s="1"/>
  <c r="BB2225" i="22"/>
  <c r="BA2226" i="22"/>
  <c r="BA2227" i="22"/>
  <c r="BB2226" i="22"/>
  <c r="AZ2226" i="22"/>
  <c r="BD2226" i="22" s="1"/>
  <c r="AZ2227" i="22"/>
  <c r="BD2227" i="22" s="1"/>
  <c r="BB2227" i="22"/>
  <c r="BA2228" i="22"/>
  <c r="BB2228" i="22"/>
  <c r="AZ2228" i="22"/>
  <c r="BD2228" i="22" s="1"/>
  <c r="BA2229" i="22"/>
  <c r="BA2230" i="22"/>
  <c r="BB2229" i="22"/>
  <c r="AZ2229" i="22"/>
  <c r="BD2229" i="22" s="1"/>
  <c r="BB2230" i="22"/>
  <c r="BA2231" i="22"/>
  <c r="AZ2230" i="22"/>
  <c r="BD2230" i="22" s="1"/>
  <c r="AZ2231" i="22"/>
  <c r="BD2231" i="22" s="1"/>
  <c r="BA2232" i="22"/>
  <c r="BB2231" i="22"/>
  <c r="AZ2232" i="22"/>
  <c r="BD2232" i="22" s="1"/>
  <c r="BA2233" i="22"/>
  <c r="BB2232" i="22"/>
  <c r="AZ2233" i="22"/>
  <c r="BD2233" i="22" s="1"/>
  <c r="BA2234" i="22"/>
  <c r="BB2233" i="22"/>
  <c r="BB2234" i="22"/>
  <c r="BA2235" i="22"/>
  <c r="AZ2234" i="22"/>
  <c r="BD2234" i="22" s="1"/>
  <c r="BA2236" i="22"/>
  <c r="AZ2235" i="22"/>
  <c r="BD2235" i="22" s="1"/>
  <c r="BB2235" i="22"/>
  <c r="AZ2236" i="22"/>
  <c r="BD2236" i="22" s="1"/>
  <c r="BB2236" i="22"/>
  <c r="BA2237" i="22"/>
  <c r="BA2238" i="22"/>
  <c r="AZ2237" i="22"/>
  <c r="BD2237" i="22" s="1"/>
  <c r="BB2237" i="22"/>
  <c r="BB2238" i="22"/>
  <c r="AZ2238" i="22"/>
  <c r="BD2238" i="22" s="1"/>
  <c r="BA2239" i="22"/>
  <c r="BB2239" i="22"/>
  <c r="AZ2239" i="22"/>
  <c r="BD2239" i="22" s="1"/>
  <c r="BA2240" i="22"/>
  <c r="AZ2240" i="22"/>
  <c r="BD2240" i="22" s="1"/>
  <c r="BA2241" i="22"/>
  <c r="BB2240" i="22"/>
  <c r="BA2242" i="22"/>
  <c r="BB2241" i="22"/>
  <c r="AZ2241" i="22"/>
  <c r="BD2241" i="22" s="1"/>
  <c r="BB2242" i="22"/>
  <c r="BA2243" i="22"/>
  <c r="AZ2242" i="22"/>
  <c r="BD2242" i="22" s="1"/>
  <c r="BA2244" i="22"/>
  <c r="AZ2243" i="22"/>
  <c r="BD2243" i="22" s="1"/>
  <c r="BB2243" i="22"/>
  <c r="AZ2244" i="22"/>
  <c r="BD2244" i="22" s="1"/>
  <c r="BB2244" i="22"/>
  <c r="BA2245" i="22"/>
  <c r="BA2246" i="22"/>
  <c r="BB2245" i="22"/>
  <c r="AZ2245" i="22"/>
  <c r="BD2245" i="22" s="1"/>
  <c r="AZ2246" i="22"/>
  <c r="BD2246" i="22" s="1"/>
  <c r="BB2246" i="22"/>
  <c r="BA2247" i="22"/>
  <c r="AZ2247" i="22"/>
  <c r="BD2247" i="22" s="1"/>
  <c r="BB2247" i="22"/>
  <c r="BA2248" i="22"/>
  <c r="AZ2248" i="22"/>
  <c r="BD2248" i="22" s="1"/>
  <c r="BA2249" i="22"/>
  <c r="BB2248" i="22"/>
  <c r="AZ2249" i="22"/>
  <c r="BD2249" i="22" s="1"/>
  <c r="BA2250" i="22"/>
  <c r="BB2249" i="22"/>
  <c r="BB2250" i="22"/>
  <c r="BA2251" i="22"/>
  <c r="AZ2250" i="22"/>
  <c r="BD2250" i="22" s="1"/>
  <c r="BA2252" i="22"/>
  <c r="AZ2251" i="22"/>
  <c r="BD2251" i="22" s="1"/>
  <c r="BB2251" i="22"/>
  <c r="BB2252" i="22"/>
  <c r="AZ2252" i="22"/>
  <c r="BD2252" i="22" s="1"/>
  <c r="BA2253" i="22"/>
  <c r="BB2253" i="22"/>
  <c r="BA2254" i="22"/>
  <c r="AZ2253" i="22"/>
  <c r="BD2253" i="22" s="1"/>
  <c r="BA2255" i="22"/>
  <c r="BB2254" i="22"/>
  <c r="AZ2254" i="22"/>
  <c r="BD2254" i="22" s="1"/>
  <c r="BB2255" i="22"/>
  <c r="AZ2255" i="22"/>
  <c r="BD2255" i="22" s="1"/>
  <c r="BA2256" i="22"/>
  <c r="BA2257" i="22"/>
  <c r="AZ2256" i="22"/>
  <c r="BD2256" i="22" s="1"/>
  <c r="BB2256" i="22"/>
  <c r="AZ2257" i="22"/>
  <c r="BD2257" i="22" s="1"/>
  <c r="BB2257" i="22"/>
  <c r="BA2258" i="22"/>
  <c r="BA2259" i="22"/>
  <c r="BB2258" i="22"/>
  <c r="AZ2258" i="22"/>
  <c r="BD2258" i="22" s="1"/>
  <c r="AZ2259" i="22"/>
  <c r="BD2259" i="22" s="1"/>
  <c r="BA2260" i="22"/>
  <c r="BB2259" i="22"/>
  <c r="AZ2260" i="22"/>
  <c r="BD2260" i="22" s="1"/>
  <c r="BB2260" i="22"/>
  <c r="BA2261" i="22"/>
  <c r="BB2261" i="22"/>
  <c r="BA2262" i="22"/>
  <c r="AZ2261" i="22"/>
  <c r="BD2261" i="22" s="1"/>
  <c r="BA2263" i="22"/>
  <c r="AZ2262" i="22"/>
  <c r="BD2262" i="22" s="1"/>
  <c r="BB2262" i="22"/>
  <c r="AZ2263" i="22"/>
  <c r="BD2263" i="22" s="1"/>
  <c r="BB2263" i="22"/>
  <c r="BA2264" i="22"/>
  <c r="BA2265" i="22"/>
  <c r="AZ2264" i="22"/>
  <c r="BD2264" i="22" s="1"/>
  <c r="BB2264" i="22"/>
  <c r="BB2265" i="22"/>
  <c r="BA2266" i="22"/>
  <c r="AZ2265" i="22"/>
  <c r="BD2265" i="22" s="1"/>
  <c r="BA2267" i="22"/>
  <c r="BB2266" i="22"/>
  <c r="AZ2266" i="22"/>
  <c r="BD2266" i="22" s="1"/>
  <c r="AZ2267" i="22"/>
  <c r="BD2267" i="22" s="1"/>
  <c r="BA2268" i="22"/>
  <c r="BB2267" i="22"/>
  <c r="AZ2268" i="22"/>
  <c r="BD2268" i="22" s="1"/>
  <c r="BB2268" i="22"/>
  <c r="BA2269" i="22"/>
  <c r="BB2269" i="22"/>
  <c r="BA2270" i="22"/>
  <c r="AZ2269" i="22"/>
  <c r="BD2269" i="22" s="1"/>
  <c r="AZ2270" i="22"/>
  <c r="BD2270" i="22" s="1"/>
  <c r="BB2270" i="22"/>
  <c r="BA2271" i="22"/>
  <c r="BB2271" i="22"/>
  <c r="AZ2271" i="22"/>
  <c r="BD2271" i="22" s="1"/>
  <c r="BA2272" i="22"/>
  <c r="AZ2272" i="22"/>
  <c r="BD2272" i="22" s="1"/>
  <c r="BA2273" i="22"/>
  <c r="BB2272" i="22"/>
  <c r="BB2273" i="22"/>
  <c r="BA2274" i="22"/>
  <c r="AZ2273" i="22"/>
  <c r="BD2273" i="22" s="1"/>
  <c r="BB2274" i="22"/>
  <c r="BA2275" i="22"/>
  <c r="AZ2274" i="22"/>
  <c r="BD2274" i="22" s="1"/>
  <c r="BA2276" i="22"/>
  <c r="AZ2275" i="22"/>
  <c r="BD2275" i="22" s="1"/>
  <c r="BB2275" i="22"/>
  <c r="BB2276" i="22"/>
  <c r="AZ2276" i="22"/>
  <c r="BD2276" i="22" s="1"/>
  <c r="BA2277" i="22"/>
  <c r="BA2278" i="22"/>
  <c r="BB2277" i="22"/>
  <c r="AZ2277" i="22"/>
  <c r="BD2277" i="22" s="1"/>
  <c r="AZ2278" i="22"/>
  <c r="BD2278" i="22" s="1"/>
  <c r="BB2278" i="22"/>
  <c r="BA2279" i="22"/>
  <c r="AZ2279" i="22"/>
  <c r="BD2279" i="22" s="1"/>
  <c r="BB2279" i="22"/>
  <c r="BA2280" i="22"/>
  <c r="AZ2280" i="22"/>
  <c r="BD2280" i="22" s="1"/>
  <c r="BA2281" i="22"/>
  <c r="BB2280" i="22"/>
  <c r="AZ2281" i="22"/>
  <c r="BD2281" i="22" s="1"/>
  <c r="BA2282" i="22"/>
  <c r="BB2281" i="22"/>
  <c r="BB2282" i="22"/>
  <c r="BA2283" i="22"/>
  <c r="AZ2282" i="22"/>
  <c r="BD2282" i="22" s="1"/>
  <c r="AZ2283" i="22"/>
  <c r="BD2283" i="22" s="1"/>
  <c r="BA2284" i="22"/>
  <c r="BB2283" i="22"/>
  <c r="BB2284" i="22"/>
  <c r="AZ2284" i="22"/>
  <c r="BD2284" i="22" s="1"/>
  <c r="BA2285" i="22"/>
  <c r="BA2286" i="22"/>
  <c r="BB2285" i="22"/>
  <c r="AZ2285" i="22"/>
  <c r="BD2285" i="22" s="1"/>
  <c r="BB2286" i="22"/>
  <c r="BA2287" i="22"/>
  <c r="AZ2286" i="22"/>
  <c r="BD2286" i="22" s="1"/>
  <c r="AZ2287" i="22"/>
  <c r="BD2287" i="22" s="1"/>
  <c r="BB2287" i="22"/>
  <c r="BA2288" i="22"/>
  <c r="BA2289" i="22"/>
  <c r="AZ2288" i="22"/>
  <c r="BD2288" i="22" s="1"/>
  <c r="BB2288" i="22"/>
  <c r="BB2289" i="22"/>
  <c r="AZ2289" i="22"/>
  <c r="BD2289" i="22" s="1"/>
  <c r="BA2290" i="22"/>
  <c r="BA2291" i="22"/>
  <c r="BB2290" i="22"/>
  <c r="AZ2290" i="22"/>
  <c r="BD2290" i="22" s="1"/>
  <c r="AZ2291" i="22"/>
  <c r="BD2291" i="22" s="1"/>
  <c r="BA2292" i="22"/>
  <c r="BB2291" i="22"/>
  <c r="AZ2292" i="22"/>
  <c r="BD2292" i="22" s="1"/>
  <c r="BB2292" i="22"/>
  <c r="BA2293" i="22"/>
  <c r="BB2293" i="22"/>
  <c r="BA2294" i="22"/>
  <c r="AZ2293" i="22"/>
  <c r="BD2293" i="22" s="1"/>
  <c r="BA2295" i="22"/>
  <c r="AZ2294" i="22"/>
  <c r="BD2294" i="22" s="1"/>
  <c r="BB2294" i="22"/>
  <c r="AZ2295" i="22"/>
  <c r="BD2295" i="22" s="1"/>
  <c r="BB2295" i="22"/>
  <c r="BA2296" i="22"/>
  <c r="BA2297" i="22"/>
  <c r="AZ2296" i="22"/>
  <c r="BD2296" i="22" s="1"/>
  <c r="BB2296" i="22"/>
  <c r="AZ2297" i="22"/>
  <c r="BD2297" i="22" s="1"/>
  <c r="BB2297" i="22"/>
  <c r="BA2298" i="22"/>
  <c r="BA2299" i="22"/>
  <c r="BB2298" i="22"/>
  <c r="AZ2298" i="22"/>
  <c r="BD2298" i="22" s="1"/>
  <c r="BA2300" i="22"/>
  <c r="AZ2299" i="22"/>
  <c r="BD2299" i="22" s="1"/>
  <c r="BB2299" i="22"/>
  <c r="AZ2300" i="22"/>
  <c r="BD2300" i="22" s="1"/>
  <c r="BB2300" i="22"/>
  <c r="BA2301" i="22"/>
  <c r="BB2301" i="22"/>
  <c r="BA2302" i="22"/>
  <c r="AZ2301" i="22"/>
  <c r="BD2301" i="22" s="1"/>
  <c r="AZ2302" i="22"/>
  <c r="BD2302" i="22" s="1"/>
  <c r="BB2302" i="22"/>
  <c r="BA2303" i="22"/>
  <c r="BB2303" i="22"/>
  <c r="AZ2303" i="22"/>
  <c r="BD2303" i="22" s="1"/>
  <c r="BA2304" i="22"/>
  <c r="AZ2304" i="22"/>
  <c r="BD2304" i="22" s="1"/>
  <c r="BA2305" i="22"/>
  <c r="BB2304" i="22"/>
  <c r="BB2305" i="22"/>
  <c r="BA2306" i="22"/>
  <c r="AZ2305" i="22"/>
  <c r="BD2305" i="22" s="1"/>
  <c r="BB2306" i="22"/>
  <c r="BA2307" i="22"/>
  <c r="AZ2306" i="22"/>
  <c r="BD2306" i="22" s="1"/>
  <c r="BA2308" i="22"/>
  <c r="AZ2307" i="22"/>
  <c r="BD2307" i="22" s="1"/>
  <c r="BB2307" i="22"/>
  <c r="AZ2308" i="22"/>
  <c r="BD2308" i="22" s="1"/>
  <c r="BB2308" i="22"/>
  <c r="BA2309" i="22"/>
  <c r="BB2309" i="22"/>
  <c r="BA2310" i="22"/>
  <c r="AZ2309" i="22"/>
  <c r="BD2309" i="22" s="1"/>
  <c r="BA2311" i="22"/>
  <c r="AZ2310" i="22"/>
  <c r="BD2310" i="22" s="1"/>
  <c r="BB2310" i="22"/>
  <c r="AZ2311" i="22"/>
  <c r="BD2311" i="22" s="1"/>
  <c r="BB2311" i="22"/>
  <c r="BA2312" i="22"/>
  <c r="BA2313" i="22"/>
  <c r="AZ2312" i="22"/>
  <c r="BD2312" i="22" s="1"/>
  <c r="BB2312" i="22"/>
  <c r="AZ2313" i="22"/>
  <c r="BD2313" i="22" s="1"/>
  <c r="BB2313" i="22"/>
  <c r="BA2314" i="22"/>
  <c r="BB2314" i="22"/>
  <c r="BA2315" i="22"/>
  <c r="AZ2314" i="22"/>
  <c r="BD2314" i="22" s="1"/>
  <c r="BA2316" i="22"/>
  <c r="AZ2315" i="22"/>
  <c r="BD2315" i="22" s="1"/>
  <c r="BB2315" i="22"/>
  <c r="AZ2316" i="22"/>
  <c r="BD2316" i="22" s="1"/>
  <c r="BB2316" i="22"/>
  <c r="BA2317" i="22"/>
  <c r="BA2318" i="22"/>
  <c r="BB2317" i="22"/>
  <c r="AZ2317" i="22"/>
  <c r="BD2317" i="22" s="1"/>
  <c r="BA2319" i="22"/>
  <c r="AZ2318" i="22"/>
  <c r="BD2318" i="22" s="1"/>
  <c r="BB2318" i="22"/>
  <c r="AZ2319" i="22"/>
  <c r="BD2319" i="22" s="1"/>
  <c r="BB2319" i="22"/>
  <c r="BA2320" i="22"/>
  <c r="BA2321" i="22"/>
  <c r="AZ2320" i="22"/>
  <c r="BD2320" i="22" s="1"/>
  <c r="BB2320" i="22"/>
  <c r="AZ2321" i="22"/>
  <c r="BD2321" i="22" s="1"/>
  <c r="BB2321" i="22"/>
  <c r="BA2322" i="22"/>
  <c r="BB2322" i="22"/>
  <c r="BA2323" i="22"/>
  <c r="AZ2322" i="22"/>
  <c r="BD2322" i="22" s="1"/>
  <c r="AZ2323" i="22"/>
  <c r="BD2323" i="22" s="1"/>
  <c r="BA2324" i="22"/>
  <c r="BB2323" i="22"/>
  <c r="AZ2324" i="22"/>
  <c r="BD2324" i="22" s="1"/>
  <c r="BB2324" i="22"/>
  <c r="BA2325" i="22"/>
  <c r="BA2326" i="22"/>
  <c r="BB2325" i="22"/>
  <c r="AZ2325" i="22"/>
  <c r="BD2325" i="22" s="1"/>
  <c r="BA2327" i="22"/>
  <c r="AZ2326" i="22"/>
  <c r="BD2326" i="22" s="1"/>
  <c r="BB2326" i="22"/>
  <c r="AZ2327" i="22"/>
  <c r="BD2327" i="22" s="1"/>
  <c r="BB2327" i="22"/>
  <c r="BA2328" i="22"/>
  <c r="BA2329" i="22"/>
  <c r="AZ2328" i="22"/>
  <c r="BD2328" i="22" s="1"/>
  <c r="BB2328" i="22"/>
  <c r="AZ2329" i="22"/>
  <c r="BD2329" i="22" s="1"/>
  <c r="BB2329" i="22"/>
  <c r="BA2330" i="22"/>
  <c r="BB2330" i="22"/>
  <c r="BA2331" i="22"/>
  <c r="AZ2330" i="22"/>
  <c r="BD2330" i="22" s="1"/>
  <c r="AZ2331" i="22"/>
  <c r="BD2331" i="22" s="1"/>
  <c r="BA2332" i="22"/>
  <c r="BB2331" i="22"/>
  <c r="AZ2332" i="22"/>
  <c r="BD2332" i="22" s="1"/>
  <c r="BB2332" i="22"/>
  <c r="BA2333" i="22"/>
  <c r="BA2334" i="22"/>
  <c r="BB2333" i="22"/>
  <c r="AZ2333" i="22"/>
  <c r="BD2333" i="22" s="1"/>
  <c r="AZ2334" i="22"/>
  <c r="BD2334" i="22" s="1"/>
  <c r="BA2335" i="22"/>
  <c r="BB2334" i="22"/>
  <c r="AZ2335" i="22"/>
  <c r="BD2335" i="22" s="1"/>
  <c r="BB2335" i="22"/>
  <c r="BA2336" i="22"/>
  <c r="BA2337" i="22"/>
  <c r="AZ2336" i="22"/>
  <c r="BD2336" i="22" s="1"/>
  <c r="BB2336" i="22"/>
  <c r="AZ2337" i="22"/>
  <c r="BD2337" i="22" s="1"/>
  <c r="BB2337" i="22"/>
  <c r="BA2338" i="22"/>
  <c r="BB2338" i="22"/>
  <c r="BA2339" i="22"/>
  <c r="AZ2338" i="22"/>
  <c r="BD2338" i="22" s="1"/>
  <c r="AZ2339" i="22"/>
  <c r="BD2339" i="22" s="1"/>
  <c r="BA2340" i="22"/>
  <c r="BB2339" i="22"/>
  <c r="AZ2340" i="22"/>
  <c r="BD2340" i="22" s="1"/>
  <c r="BB2340" i="22"/>
  <c r="BA2341" i="22"/>
  <c r="BB2341" i="22"/>
  <c r="BA2342" i="22"/>
  <c r="AZ2341" i="22"/>
  <c r="BD2341" i="22" s="1"/>
  <c r="AZ2342" i="22"/>
  <c r="BD2342" i="22" s="1"/>
  <c r="BA2343" i="22"/>
  <c r="BB2342" i="22"/>
  <c r="AZ2343" i="22"/>
  <c r="BD2343" i="22" s="1"/>
  <c r="BB2343" i="22"/>
  <c r="BA2344" i="22"/>
  <c r="BA2345" i="22"/>
  <c r="AZ2344" i="22"/>
  <c r="BD2344" i="22" s="1"/>
  <c r="BB2344" i="22"/>
  <c r="AZ2345" i="22"/>
  <c r="BD2345" i="22" s="1"/>
  <c r="BB2345" i="22"/>
  <c r="BA2346" i="22"/>
  <c r="BB2346" i="22"/>
  <c r="BA2347" i="22"/>
  <c r="AZ2346" i="22"/>
  <c r="BD2346" i="22" s="1"/>
  <c r="AZ2347" i="22"/>
  <c r="BD2347" i="22" s="1"/>
  <c r="BA2348" i="22"/>
  <c r="BB2347" i="22"/>
  <c r="AZ2348" i="22"/>
  <c r="BD2348" i="22" s="1"/>
  <c r="BB2348" i="22"/>
  <c r="BA2349" i="22"/>
  <c r="BB2349" i="22"/>
  <c r="BA2350" i="22"/>
  <c r="AZ2349" i="22"/>
  <c r="BD2349" i="22" s="1"/>
  <c r="AZ2350" i="22"/>
  <c r="BD2350" i="22" s="1"/>
  <c r="BA2351" i="22"/>
  <c r="BB2350" i="22"/>
  <c r="BB2351" i="22"/>
  <c r="AZ2351" i="22"/>
  <c r="BD2351" i="22" s="1"/>
  <c r="BA2352" i="22"/>
  <c r="BA2353" i="22"/>
  <c r="AZ2352" i="22"/>
  <c r="BD2352" i="22" s="1"/>
  <c r="BB2352" i="22"/>
  <c r="BA2354" i="22"/>
  <c r="AZ2353" i="22"/>
  <c r="BD2353" i="22" s="1"/>
  <c r="BB2353" i="22"/>
  <c r="BB2354" i="22"/>
  <c r="BA2355" i="22"/>
  <c r="AZ2354" i="22"/>
  <c r="BD2354" i="22" s="1"/>
  <c r="AZ2355" i="22"/>
  <c r="BD2355" i="22" s="1"/>
  <c r="BA2356" i="22"/>
  <c r="BB2355" i="22"/>
  <c r="BB2356" i="22"/>
  <c r="AZ2356" i="22"/>
  <c r="BD2356" i="22" s="1"/>
  <c r="BA2357" i="22"/>
  <c r="BB2357" i="22"/>
  <c r="BA2358" i="22"/>
  <c r="AZ2357" i="22"/>
  <c r="BD2357" i="22" s="1"/>
  <c r="BA2359" i="22"/>
  <c r="AZ2358" i="22"/>
  <c r="BD2358" i="22" s="1"/>
  <c r="BB2358" i="22"/>
  <c r="BB2359" i="22"/>
  <c r="AZ2359" i="22"/>
  <c r="BD2359" i="22" s="1"/>
  <c r="BA2360" i="22"/>
  <c r="BA2361" i="22"/>
  <c r="AZ2360" i="22"/>
  <c r="BD2360" i="22" s="1"/>
  <c r="BB2360" i="22"/>
  <c r="BB2361" i="22"/>
  <c r="BA2362" i="22"/>
  <c r="AZ2361" i="22"/>
  <c r="BD2361" i="22" s="1"/>
  <c r="BB2362" i="22"/>
  <c r="BA2363" i="22"/>
  <c r="AZ2362" i="22"/>
  <c r="BD2362" i="22" s="1"/>
  <c r="BA2364" i="22"/>
  <c r="AZ2363" i="22"/>
  <c r="BD2363" i="22" s="1"/>
  <c r="BB2363" i="22"/>
  <c r="BB2364" i="22"/>
  <c r="AZ2364" i="22"/>
  <c r="BD2364" i="22" s="1"/>
  <c r="BA2365" i="22"/>
  <c r="BB2365" i="22"/>
  <c r="BA2366" i="22"/>
  <c r="AZ2365" i="22"/>
  <c r="BD2365" i="22" s="1"/>
  <c r="AZ2366" i="22"/>
  <c r="BD2366" i="22" s="1"/>
  <c r="BB2366" i="22"/>
  <c r="E15" i="11" l="1"/>
  <c r="O18" i="19"/>
  <c r="Q19" i="19"/>
  <c r="P19" i="19"/>
  <c r="E19" i="11"/>
  <c r="G19" i="11"/>
  <c r="O19" i="11"/>
  <c r="F19" i="11"/>
  <c r="Q17" i="19"/>
  <c r="P17" i="19"/>
  <c r="Q10" i="19"/>
  <c r="P10" i="19"/>
  <c r="P6" i="19"/>
  <c r="Q6" i="19"/>
  <c r="P13" i="19"/>
  <c r="Q13" i="19"/>
  <c r="P7" i="19"/>
  <c r="Q7" i="19"/>
  <c r="P11" i="19"/>
  <c r="Q11" i="19"/>
  <c r="P14" i="19"/>
  <c r="Q14" i="19"/>
  <c r="Q9" i="19"/>
  <c r="P9" i="19"/>
  <c r="Q12" i="19"/>
  <c r="P12" i="19"/>
  <c r="Q15" i="19"/>
  <c r="P15" i="19"/>
  <c r="P16" i="19"/>
  <c r="Q16" i="19"/>
  <c r="P8" i="19"/>
  <c r="Q8" i="19"/>
  <c r="E18" i="11"/>
  <c r="G18" i="11"/>
  <c r="F18" i="11"/>
  <c r="O18" i="11"/>
  <c r="L71" i="14"/>
  <c r="L68" i="14"/>
  <c r="L70" i="14"/>
  <c r="L67" i="14"/>
  <c r="L65" i="14"/>
  <c r="L66" i="14"/>
  <c r="L69" i="14"/>
  <c r="U4" i="16"/>
  <c r="U8" i="16"/>
  <c r="U6" i="16"/>
  <c r="U7" i="16"/>
  <c r="U5" i="16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T7" i="16"/>
  <c r="T6" i="16"/>
  <c r="T8" i="16"/>
  <c r="AZ3" i="11"/>
  <c r="V8" i="16"/>
  <c r="V7" i="16"/>
  <c r="K8" i="16"/>
  <c r="BB3" i="11"/>
  <c r="J6" i="16"/>
  <c r="J7" i="16"/>
  <c r="J5" i="16"/>
  <c r="K18" i="11"/>
  <c r="BA5" i="11"/>
  <c r="K6" i="16"/>
  <c r="V4" i="16"/>
  <c r="J8" i="16"/>
  <c r="K19" i="11"/>
  <c r="AZ3" i="19"/>
  <c r="V6" i="16"/>
  <c r="K5" i="16"/>
  <c r="V5" i="16"/>
  <c r="AZ4" i="11"/>
  <c r="J4" i="16"/>
  <c r="BB4" i="11"/>
  <c r="BA4" i="19"/>
  <c r="BB4" i="19"/>
  <c r="BD3" i="19"/>
  <c r="BD5" i="11"/>
  <c r="AZ5" i="11"/>
  <c r="AZ4" i="19"/>
  <c r="BD4" i="19" s="1"/>
  <c r="BA5" i="19"/>
  <c r="BB5" i="19"/>
  <c r="BA6" i="19"/>
  <c r="AZ5" i="19"/>
  <c r="BD5" i="19" s="1"/>
  <c r="BA7" i="19"/>
  <c r="AZ6" i="19"/>
  <c r="BD6" i="19" s="1"/>
  <c r="BB6" i="19"/>
  <c r="BA8" i="19"/>
  <c r="BB7" i="19"/>
  <c r="AZ7" i="19"/>
  <c r="BD7" i="19" s="1"/>
  <c r="BB8" i="19"/>
  <c r="BA9" i="19"/>
  <c r="AZ8" i="19"/>
  <c r="BD8" i="19" s="1"/>
  <c r="AZ9" i="19"/>
  <c r="BD9" i="19" s="1"/>
  <c r="BB9" i="19"/>
  <c r="BA10" i="19"/>
  <c r="BB10" i="19"/>
  <c r="BA11" i="19"/>
  <c r="AZ10" i="19"/>
  <c r="BD10" i="19" s="1"/>
  <c r="AZ11" i="19"/>
  <c r="BD11" i="19" s="1"/>
  <c r="BB11" i="19"/>
  <c r="BA12" i="19"/>
  <c r="AZ12" i="19"/>
  <c r="BD12" i="19" s="1"/>
  <c r="BB12" i="19"/>
  <c r="BA13" i="19"/>
  <c r="AZ13" i="19"/>
  <c r="BD13" i="19" s="1"/>
  <c r="BA14" i="19"/>
  <c r="BB13" i="19"/>
  <c r="BB14" i="19"/>
  <c r="AZ14" i="19"/>
  <c r="BD14" i="19" s="1"/>
  <c r="BA15" i="19"/>
  <c r="BA16" i="19"/>
  <c r="AZ15" i="19"/>
  <c r="BD15" i="19" s="1"/>
  <c r="BB15" i="19"/>
  <c r="BB16" i="19"/>
  <c r="BA17" i="19"/>
  <c r="AZ16" i="19"/>
  <c r="BD16" i="19" s="1"/>
  <c r="BA18" i="19"/>
  <c r="AZ17" i="19"/>
  <c r="BD17" i="19" s="1"/>
  <c r="BB17" i="19"/>
  <c r="AZ18" i="19"/>
  <c r="BD18" i="19" s="1"/>
  <c r="BA19" i="19"/>
  <c r="BB18" i="19"/>
  <c r="BB19" i="19"/>
  <c r="AZ19" i="19"/>
  <c r="BD19" i="19" s="1"/>
  <c r="BA20" i="19"/>
  <c r="BA21" i="19"/>
  <c r="BB20" i="19"/>
  <c r="AZ20" i="19"/>
  <c r="BD20" i="19" s="1"/>
  <c r="BB21" i="19"/>
  <c r="AZ21" i="19"/>
  <c r="BD21" i="19" s="1"/>
  <c r="BA22" i="19"/>
  <c r="BB22" i="19"/>
  <c r="BA23" i="19"/>
  <c r="AZ22" i="19"/>
  <c r="BD22" i="19" s="1"/>
  <c r="BB23" i="19"/>
  <c r="AZ23" i="19"/>
  <c r="BD23" i="19" s="1"/>
  <c r="BA24" i="19"/>
  <c r="BB24" i="19"/>
  <c r="AZ24" i="19"/>
  <c r="BD24" i="19" s="1"/>
  <c r="BA25" i="19"/>
  <c r="AZ25" i="19"/>
  <c r="BD25" i="19" s="1"/>
  <c r="BA26" i="19"/>
  <c r="BB25" i="19"/>
  <c r="AZ26" i="19"/>
  <c r="BD26" i="19" s="1"/>
  <c r="BA27" i="19"/>
  <c r="BB26" i="19"/>
  <c r="AZ27" i="19"/>
  <c r="BD27" i="19" s="1"/>
  <c r="BB27" i="19"/>
  <c r="BA28" i="19"/>
  <c r="BA29" i="19"/>
  <c r="AZ28" i="19"/>
  <c r="BD28" i="19" s="1"/>
  <c r="BB28" i="19"/>
  <c r="AZ29" i="19"/>
  <c r="BD29" i="19" s="1"/>
  <c r="BB29" i="19"/>
  <c r="BA30" i="19"/>
  <c r="AZ30" i="19"/>
  <c r="BD30" i="19" s="1"/>
  <c r="BB30" i="19"/>
  <c r="BA31" i="19"/>
  <c r="BB31" i="19"/>
  <c r="BA32" i="19"/>
  <c r="AZ31" i="19"/>
  <c r="BD31" i="19" s="1"/>
  <c r="AZ32" i="19"/>
  <c r="BD32" i="19" s="1"/>
  <c r="BB32" i="19"/>
  <c r="BA33" i="19"/>
  <c r="AZ33" i="19"/>
  <c r="BD33" i="19" s="1"/>
  <c r="BA34" i="19"/>
  <c r="BB33" i="19"/>
  <c r="BB34" i="19"/>
  <c r="BA35" i="19"/>
  <c r="AZ34" i="19"/>
  <c r="BD34" i="19" s="1"/>
  <c r="BB35" i="19"/>
  <c r="BA36" i="19"/>
  <c r="AZ35" i="19"/>
  <c r="BD35" i="19" s="1"/>
  <c r="AZ36" i="19"/>
  <c r="BD36" i="19" s="1"/>
  <c r="BA37" i="19"/>
  <c r="BB36" i="19"/>
  <c r="BA38" i="19"/>
  <c r="AZ37" i="19"/>
  <c r="BD37" i="19" s="1"/>
  <c r="BB37" i="19"/>
  <c r="BB38" i="19"/>
  <c r="AZ38" i="19"/>
  <c r="BD38" i="19" s="1"/>
  <c r="BA39" i="19"/>
  <c r="AZ39" i="19"/>
  <c r="BD39" i="19" s="1"/>
  <c r="BB39" i="19"/>
  <c r="BA40" i="19"/>
  <c r="BA41" i="19"/>
  <c r="BB40" i="19"/>
  <c r="AZ40" i="19"/>
  <c r="BD40" i="19" s="1"/>
  <c r="BA42" i="19"/>
  <c r="AZ41" i="19"/>
  <c r="BD41" i="19" s="1"/>
  <c r="BB41" i="19"/>
  <c r="BA43" i="19"/>
  <c r="AZ42" i="19"/>
  <c r="BD42" i="19" s="1"/>
  <c r="BB42" i="19"/>
  <c r="BB43" i="19"/>
  <c r="AZ43" i="19"/>
  <c r="BD43" i="19" s="1"/>
  <c r="BA44" i="19"/>
  <c r="AZ44" i="19"/>
  <c r="BD44" i="19" s="1"/>
  <c r="BA45" i="19"/>
  <c r="BB44" i="19"/>
  <c r="BB45" i="19"/>
  <c r="BA46" i="19"/>
  <c r="AZ45" i="19"/>
  <c r="BD45" i="19" s="1"/>
  <c r="AZ46" i="19"/>
  <c r="BD46" i="19" s="1"/>
  <c r="BB46" i="19"/>
  <c r="BA47" i="19"/>
  <c r="BA48" i="19"/>
  <c r="AZ47" i="19"/>
  <c r="BD47" i="19" s="1"/>
  <c r="BB47" i="19"/>
  <c r="BA49" i="19"/>
  <c r="AZ48" i="19"/>
  <c r="BD48" i="19" s="1"/>
  <c r="BB48" i="19"/>
  <c r="BB49" i="19"/>
  <c r="BA50" i="19"/>
  <c r="AZ49" i="19"/>
  <c r="BD49" i="19" s="1"/>
  <c r="AZ50" i="19"/>
  <c r="BD50" i="19" s="1"/>
  <c r="BA51" i="19"/>
  <c r="BB50" i="19"/>
  <c r="BB51" i="19"/>
  <c r="BA52" i="19"/>
  <c r="AZ51" i="19"/>
  <c r="BD51" i="19" s="1"/>
  <c r="BA53" i="19"/>
  <c r="AZ52" i="19"/>
  <c r="BD52" i="19" s="1"/>
  <c r="BB52" i="19"/>
  <c r="AZ53" i="19"/>
  <c r="BD53" i="19" s="1"/>
  <c r="BB53" i="19"/>
  <c r="BA54" i="19"/>
  <c r="BA55" i="19"/>
  <c r="AZ54" i="19"/>
  <c r="BD54" i="19" s="1"/>
  <c r="BB54" i="19"/>
  <c r="BB55" i="19"/>
  <c r="AZ55" i="19"/>
  <c r="BD55" i="19" s="1"/>
  <c r="BA56" i="19"/>
  <c r="BA57" i="19"/>
  <c r="BB56" i="19"/>
  <c r="AZ56" i="19"/>
  <c r="BD56" i="19" s="1"/>
  <c r="BA58" i="19"/>
  <c r="AZ57" i="19"/>
  <c r="BD57" i="19" s="1"/>
  <c r="BB57" i="19"/>
  <c r="AZ58" i="19"/>
  <c r="BD58" i="19" s="1"/>
  <c r="BB58" i="19"/>
  <c r="BA59" i="19"/>
  <c r="BA60" i="19"/>
  <c r="AZ59" i="19"/>
  <c r="BD59" i="19" s="1"/>
  <c r="BB59" i="19"/>
  <c r="BA61" i="19"/>
  <c r="BB60" i="19"/>
  <c r="AZ60" i="19"/>
  <c r="BD60" i="19" s="1"/>
  <c r="BA62" i="19"/>
  <c r="BB61" i="19"/>
  <c r="AZ61" i="19"/>
  <c r="BD61" i="19" s="1"/>
  <c r="BB62" i="19"/>
  <c r="AZ62" i="19"/>
  <c r="BD62" i="19" s="1"/>
  <c r="BA63" i="19"/>
  <c r="BB63" i="19"/>
  <c r="AZ63" i="19"/>
  <c r="BD63" i="19" s="1"/>
  <c r="BA64" i="19"/>
  <c r="AZ64" i="19"/>
  <c r="BD64" i="19" s="1"/>
  <c r="BA65" i="19"/>
  <c r="BB64" i="19"/>
  <c r="BB65" i="19"/>
  <c r="BA66" i="19"/>
  <c r="AZ65" i="19"/>
  <c r="BD65" i="19" s="1"/>
  <c r="BA67" i="19"/>
  <c r="AZ66" i="19"/>
  <c r="BD66" i="19" s="1"/>
  <c r="BB66" i="19"/>
  <c r="BB67" i="19"/>
  <c r="AZ67" i="19"/>
  <c r="BD67" i="19" s="1"/>
  <c r="BA68" i="19"/>
  <c r="AZ68" i="19"/>
  <c r="BD68" i="19" s="1"/>
  <c r="BB68" i="19"/>
  <c r="BA69" i="19"/>
  <c r="AZ69" i="19"/>
  <c r="BD69" i="19" s="1"/>
  <c r="BB69" i="19"/>
  <c r="BA70" i="19"/>
  <c r="BB70" i="19"/>
  <c r="AZ70" i="19"/>
  <c r="BD70" i="19" s="1"/>
  <c r="BA71" i="19"/>
  <c r="AZ71" i="19"/>
  <c r="BD71" i="19" s="1"/>
  <c r="BB71" i="19"/>
  <c r="BA72" i="19"/>
  <c r="AZ72" i="19"/>
  <c r="BD72" i="19" s="1"/>
  <c r="BA73" i="19"/>
  <c r="BB72" i="19"/>
  <c r="BB73" i="19"/>
  <c r="BA74" i="19"/>
  <c r="AZ73" i="19"/>
  <c r="BD73" i="19" s="1"/>
  <c r="BB74" i="19"/>
  <c r="AZ74" i="19"/>
  <c r="BD74" i="19" s="1"/>
  <c r="BA75" i="19"/>
  <c r="BB75" i="19"/>
  <c r="BA76" i="19"/>
  <c r="AZ75" i="19"/>
  <c r="BD75" i="19" s="1"/>
  <c r="BA77" i="19"/>
  <c r="BB76" i="19"/>
  <c r="AZ76" i="19"/>
  <c r="BD76" i="19" s="1"/>
  <c r="BA78" i="19"/>
  <c r="BB77" i="19"/>
  <c r="AZ77" i="19"/>
  <c r="BD77" i="19" s="1"/>
  <c r="BB78" i="19"/>
  <c r="BA79" i="19"/>
  <c r="AZ78" i="19"/>
  <c r="BD78" i="19" s="1"/>
  <c r="BA80" i="19"/>
  <c r="AZ79" i="19"/>
  <c r="BD79" i="19" s="1"/>
  <c r="BB79" i="19"/>
  <c r="AZ80" i="19"/>
  <c r="BD80" i="19" s="1"/>
  <c r="BB80" i="19"/>
  <c r="BA81" i="19"/>
  <c r="BB81" i="19"/>
  <c r="AZ81" i="19"/>
  <c r="BD81" i="19" s="1"/>
  <c r="BA82" i="19"/>
  <c r="BB82" i="19"/>
  <c r="BA83" i="19"/>
  <c r="AZ82" i="19"/>
  <c r="BD82" i="19" s="1"/>
  <c r="BB83" i="19"/>
  <c r="BA84" i="19"/>
  <c r="AZ83" i="19"/>
  <c r="BD83" i="19" s="1"/>
  <c r="AZ84" i="19"/>
  <c r="BD84" i="19" s="1"/>
  <c r="BB84" i="19"/>
  <c r="BA85" i="19"/>
  <c r="AZ85" i="19"/>
  <c r="BD85" i="19" s="1"/>
  <c r="BB85" i="19"/>
  <c r="BA86" i="19"/>
  <c r="AZ86" i="19"/>
  <c r="BD86" i="19" s="1"/>
  <c r="BB86" i="19"/>
  <c r="BA87" i="19"/>
  <c r="AZ87" i="19"/>
  <c r="BD87" i="19" s="1"/>
  <c r="BB87" i="19"/>
  <c r="BA88" i="19"/>
  <c r="BA89" i="19"/>
  <c r="BB88" i="19"/>
  <c r="AZ88" i="19"/>
  <c r="BD88" i="19" s="1"/>
  <c r="BB89" i="19"/>
  <c r="BA90" i="19"/>
  <c r="AZ89" i="19"/>
  <c r="BD89" i="19" s="1"/>
  <c r="AZ90" i="19"/>
  <c r="BD90" i="19" s="1"/>
  <c r="BB90" i="19"/>
  <c r="BA91" i="19"/>
  <c r="BB91" i="19"/>
  <c r="AZ91" i="19"/>
  <c r="BD91" i="19" s="1"/>
  <c r="BA92" i="19"/>
  <c r="BA93" i="19"/>
  <c r="AZ92" i="19"/>
  <c r="BD92" i="19" s="1"/>
  <c r="BB92" i="19"/>
  <c r="BB93" i="19"/>
  <c r="BA94" i="19"/>
  <c r="AZ93" i="19"/>
  <c r="BD93" i="19" s="1"/>
  <c r="BA95" i="19"/>
  <c r="AZ94" i="19"/>
  <c r="BD94" i="19" s="1"/>
  <c r="BB94" i="19"/>
  <c r="BA96" i="19"/>
  <c r="AZ95" i="19"/>
  <c r="BD95" i="19" s="1"/>
  <c r="BB95" i="19"/>
  <c r="BB96" i="19"/>
  <c r="BA97" i="19"/>
  <c r="AZ96" i="19"/>
  <c r="BD96" i="19" s="1"/>
  <c r="BB97" i="19"/>
  <c r="AZ97" i="19"/>
  <c r="BD97" i="19" s="1"/>
  <c r="BA98" i="19"/>
  <c r="BB98" i="19"/>
  <c r="AZ98" i="19"/>
  <c r="BD98" i="19" s="1"/>
  <c r="BA99" i="19"/>
  <c r="BA100" i="19"/>
  <c r="BB99" i="19"/>
  <c r="AZ99" i="19"/>
  <c r="BD99" i="19" s="1"/>
  <c r="BA101" i="19"/>
  <c r="BB100" i="19"/>
  <c r="AZ100" i="19"/>
  <c r="BD100" i="19" s="1"/>
  <c r="AZ101" i="19"/>
  <c r="BD101" i="19" s="1"/>
  <c r="BB101" i="19"/>
  <c r="BA102" i="19"/>
  <c r="BA103" i="19"/>
  <c r="AZ102" i="19"/>
  <c r="BD102" i="19" s="1"/>
  <c r="BB102" i="19"/>
  <c r="BA104" i="19"/>
  <c r="AZ103" i="19"/>
  <c r="BD103" i="19" s="1"/>
  <c r="BB103" i="19"/>
  <c r="AZ104" i="19"/>
  <c r="BD104" i="19" s="1"/>
  <c r="BA105" i="19"/>
  <c r="BB104" i="19"/>
  <c r="BB105" i="19"/>
  <c r="AZ105" i="19"/>
  <c r="BD105" i="19" s="1"/>
  <c r="BA106" i="19"/>
  <c r="BA107" i="19"/>
  <c r="BB106" i="19"/>
  <c r="AZ106" i="19"/>
  <c r="BD106" i="19" s="1"/>
  <c r="BB107" i="19"/>
  <c r="AZ107" i="19"/>
  <c r="BD107" i="19" s="1"/>
  <c r="BA108" i="19"/>
  <c r="BB108" i="19"/>
  <c r="AZ108" i="19"/>
  <c r="BD108" i="19" s="1"/>
  <c r="BA109" i="19"/>
  <c r="BA110" i="19"/>
  <c r="BB109" i="19"/>
  <c r="AZ109" i="19"/>
  <c r="BD109" i="19" s="1"/>
  <c r="BA111" i="19"/>
  <c r="AZ110" i="19"/>
  <c r="BD110" i="19" s="1"/>
  <c r="BB110" i="19"/>
  <c r="BA112" i="19"/>
  <c r="AZ111" i="19"/>
  <c r="BD111" i="19" s="1"/>
  <c r="BB111" i="19"/>
  <c r="BA113" i="19"/>
  <c r="AZ112" i="19"/>
  <c r="BD112" i="19" s="1"/>
  <c r="BB112" i="19"/>
  <c r="AZ113" i="19"/>
  <c r="BD113" i="19" s="1"/>
  <c r="BB113" i="19"/>
  <c r="BA114" i="19"/>
  <c r="BA115" i="19"/>
  <c r="AZ114" i="19"/>
  <c r="BD114" i="19" s="1"/>
  <c r="BB114" i="19"/>
  <c r="AZ115" i="19"/>
  <c r="BD115" i="19" s="1"/>
  <c r="BA116" i="19"/>
  <c r="BB115" i="19"/>
  <c r="AZ116" i="19"/>
  <c r="BD116" i="19" s="1"/>
  <c r="BB116" i="19"/>
  <c r="BA117" i="19"/>
  <c r="BB117" i="19"/>
  <c r="AZ117" i="19"/>
  <c r="BD117" i="19" s="1"/>
  <c r="BA118" i="19"/>
  <c r="BB118" i="19"/>
  <c r="BA119" i="19"/>
  <c r="AZ118" i="19"/>
  <c r="BD118" i="19" s="1"/>
  <c r="AZ119" i="19"/>
  <c r="BD119" i="19" s="1"/>
  <c r="BA120" i="19"/>
  <c r="BB119" i="19"/>
  <c r="BA121" i="19"/>
  <c r="BB120" i="19"/>
  <c r="AZ120" i="19"/>
  <c r="BD120" i="19" s="1"/>
  <c r="BA122" i="19"/>
  <c r="AZ121" i="19"/>
  <c r="BD121" i="19" s="1"/>
  <c r="BB121" i="19"/>
  <c r="BA123" i="19"/>
  <c r="AZ122" i="19"/>
  <c r="BD122" i="19" s="1"/>
  <c r="BB122" i="19"/>
  <c r="BA124" i="19"/>
  <c r="BB123" i="19"/>
  <c r="AZ123" i="19"/>
  <c r="BD123" i="19" s="1"/>
  <c r="AZ124" i="19"/>
  <c r="BD124" i="19" s="1"/>
  <c r="BA125" i="19"/>
  <c r="BB124" i="19"/>
  <c r="BA126" i="19"/>
  <c r="AZ125" i="19"/>
  <c r="BD125" i="19" s="1"/>
  <c r="BB125" i="19"/>
  <c r="AZ126" i="19"/>
  <c r="BD126" i="19" s="1"/>
  <c r="BB126" i="19"/>
  <c r="BA127" i="19"/>
  <c r="BA128" i="19"/>
  <c r="BB127" i="19"/>
  <c r="AZ127" i="19"/>
  <c r="BD127" i="19" s="1"/>
  <c r="BA129" i="19"/>
  <c r="AZ128" i="19"/>
  <c r="BD128" i="19" s="1"/>
  <c r="BB128" i="19"/>
  <c r="AZ129" i="19"/>
  <c r="BD129" i="19" s="1"/>
  <c r="BB129" i="19"/>
  <c r="BA130" i="19"/>
  <c r="BA131" i="19"/>
  <c r="BB130" i="19"/>
  <c r="AZ130" i="19"/>
  <c r="BD130" i="19" s="1"/>
  <c r="BB131" i="19"/>
  <c r="BA132" i="19"/>
  <c r="AZ131" i="19"/>
  <c r="BD131" i="19" s="1"/>
  <c r="BA133" i="19"/>
  <c r="AZ132" i="19"/>
  <c r="BD132" i="19" s="1"/>
  <c r="BB132" i="19"/>
  <c r="AZ133" i="19"/>
  <c r="BD133" i="19" s="1"/>
  <c r="BA134" i="19"/>
  <c r="BB133" i="19"/>
  <c r="AZ134" i="19"/>
  <c r="BD134" i="19" s="1"/>
  <c r="BA135" i="19"/>
  <c r="BB134" i="19"/>
  <c r="AZ135" i="19"/>
  <c r="BD135" i="19" s="1"/>
  <c r="BA136" i="19"/>
  <c r="BB135" i="19"/>
  <c r="BA137" i="19"/>
  <c r="AZ136" i="19"/>
  <c r="BD136" i="19" s="1"/>
  <c r="BB136" i="19"/>
  <c r="BA138" i="19"/>
  <c r="AZ137" i="19"/>
  <c r="BD137" i="19" s="1"/>
  <c r="BB137" i="19"/>
  <c r="BB138" i="19"/>
  <c r="AZ138" i="19"/>
  <c r="BD138" i="19" s="1"/>
  <c r="BA139" i="19"/>
  <c r="AZ139" i="19"/>
  <c r="BD139" i="19" s="1"/>
  <c r="BA140" i="19"/>
  <c r="BB139" i="19"/>
  <c r="BB140" i="19"/>
  <c r="AZ140" i="19"/>
  <c r="BD140" i="19" s="1"/>
  <c r="BA141" i="19"/>
  <c r="AZ141" i="19"/>
  <c r="BD141" i="19" s="1"/>
  <c r="BA142" i="19"/>
  <c r="BB141" i="19"/>
  <c r="AZ142" i="19"/>
  <c r="BD142" i="19" s="1"/>
  <c r="BB142" i="19"/>
  <c r="BA143" i="19"/>
  <c r="BA144" i="19"/>
  <c r="BB143" i="19"/>
  <c r="AZ143" i="19"/>
  <c r="BD143" i="19" s="1"/>
  <c r="BA145" i="19"/>
  <c r="BB144" i="19"/>
  <c r="AZ144" i="19"/>
  <c r="BD144" i="19" s="1"/>
  <c r="BB145" i="19"/>
  <c r="AZ145" i="19"/>
  <c r="BD145" i="19" s="1"/>
  <c r="BA146" i="19"/>
  <c r="AZ146" i="19"/>
  <c r="BD146" i="19" s="1"/>
  <c r="BA147" i="19"/>
  <c r="BB146" i="19"/>
  <c r="BA148" i="19"/>
  <c r="AZ147" i="19"/>
  <c r="BD147" i="19" s="1"/>
  <c r="BB147" i="19"/>
  <c r="BA149" i="19"/>
  <c r="AZ148" i="19"/>
  <c r="BD148" i="19" s="1"/>
  <c r="BB148" i="19"/>
  <c r="AZ149" i="19"/>
  <c r="BD149" i="19" s="1"/>
  <c r="BA150" i="19"/>
  <c r="BB149" i="19"/>
  <c r="BB150" i="19"/>
  <c r="BA151" i="19"/>
  <c r="AZ150" i="19"/>
  <c r="BD150" i="19" s="1"/>
  <c r="BA152" i="19"/>
  <c r="BB151" i="19"/>
  <c r="AZ151" i="19"/>
  <c r="BD151" i="19" s="1"/>
  <c r="BB152" i="19"/>
  <c r="AZ152" i="19"/>
  <c r="BD152" i="19" s="1"/>
  <c r="BA153" i="19"/>
  <c r="BB153" i="19"/>
  <c r="BA154" i="19"/>
  <c r="AZ153" i="19"/>
  <c r="BD153" i="19" s="1"/>
  <c r="AZ154" i="19"/>
  <c r="BD154" i="19" s="1"/>
  <c r="BB154" i="19"/>
  <c r="BA155" i="19"/>
  <c r="BB155" i="19"/>
  <c r="AZ155" i="19"/>
  <c r="BD155" i="19" s="1"/>
  <c r="BA156" i="19"/>
  <c r="BA157" i="19"/>
  <c r="AZ156" i="19"/>
  <c r="BD156" i="19" s="1"/>
  <c r="BB156" i="19"/>
  <c r="BA158" i="19"/>
  <c r="AZ157" i="19"/>
  <c r="BD157" i="19" s="1"/>
  <c r="BB157" i="19"/>
  <c r="BA159" i="19"/>
  <c r="AZ158" i="19"/>
  <c r="BD158" i="19" s="1"/>
  <c r="BB158" i="19"/>
  <c r="BA160" i="19"/>
  <c r="AZ159" i="19"/>
  <c r="BD159" i="19" s="1"/>
  <c r="BB159" i="19"/>
  <c r="BB160" i="19"/>
  <c r="BA161" i="19"/>
  <c r="AZ160" i="19"/>
  <c r="BD160" i="19" s="1"/>
  <c r="AZ161" i="19"/>
  <c r="BD161" i="19" s="1"/>
  <c r="BB161" i="19"/>
  <c r="BA162" i="19"/>
  <c r="AZ162" i="19"/>
  <c r="BD162" i="19" s="1"/>
  <c r="BA163" i="19"/>
  <c r="BB162" i="19"/>
  <c r="AZ163" i="19"/>
  <c r="BD163" i="19" s="1"/>
  <c r="BA164" i="19"/>
  <c r="BB163" i="19"/>
  <c r="AZ164" i="19"/>
  <c r="BD164" i="19" s="1"/>
  <c r="BB164" i="19"/>
  <c r="BA165" i="19"/>
  <c r="BA166" i="19"/>
  <c r="BB165" i="19"/>
  <c r="AZ165" i="19"/>
  <c r="BD165" i="19" s="1"/>
  <c r="AZ166" i="19"/>
  <c r="BD166" i="19" s="1"/>
  <c r="BA167" i="19"/>
  <c r="BB166" i="19"/>
  <c r="BB167" i="19"/>
  <c r="BA168" i="19"/>
  <c r="AZ167" i="19"/>
  <c r="BD167" i="19" s="1"/>
  <c r="BA169" i="19"/>
  <c r="BB168" i="19"/>
  <c r="AZ168" i="19"/>
  <c r="BD168" i="19" s="1"/>
  <c r="AZ169" i="19"/>
  <c r="BD169" i="19" s="1"/>
  <c r="BA170" i="19"/>
  <c r="BB169" i="19"/>
  <c r="BB170" i="19"/>
  <c r="BA171" i="19"/>
  <c r="AZ170" i="19"/>
  <c r="BD170" i="19" s="1"/>
  <c r="AZ171" i="19"/>
  <c r="BD171" i="19" s="1"/>
  <c r="BB171" i="19"/>
  <c r="BA172" i="19"/>
  <c r="AZ172" i="19"/>
  <c r="BD172" i="19" s="1"/>
  <c r="BA173" i="19"/>
  <c r="BB172" i="19"/>
  <c r="BA174" i="19"/>
  <c r="AZ173" i="19"/>
  <c r="BD173" i="19" s="1"/>
  <c r="BB173" i="19"/>
  <c r="BB174" i="19"/>
  <c r="BA175" i="19"/>
  <c r="AZ174" i="19"/>
  <c r="BD174" i="19" s="1"/>
  <c r="AZ175" i="19"/>
  <c r="BD175" i="19" s="1"/>
  <c r="BA176" i="19"/>
  <c r="BB175" i="19"/>
  <c r="BB176" i="19"/>
  <c r="AZ176" i="19"/>
  <c r="BD176" i="19" s="1"/>
  <c r="BA177" i="19"/>
  <c r="AZ177" i="19"/>
  <c r="BD177" i="19" s="1"/>
  <c r="BA178" i="19"/>
  <c r="BB177" i="19"/>
  <c r="BB178" i="19"/>
  <c r="BA179" i="19"/>
  <c r="AZ178" i="19"/>
  <c r="BD178" i="19" s="1"/>
  <c r="AZ179" i="19"/>
  <c r="BD179" i="19" s="1"/>
  <c r="BA180" i="19"/>
  <c r="BB179" i="19"/>
  <c r="BB180" i="19"/>
  <c r="AZ180" i="19"/>
  <c r="BD180" i="19" s="1"/>
  <c r="BA181" i="19"/>
  <c r="BA182" i="19"/>
  <c r="AZ181" i="19"/>
  <c r="BD181" i="19" s="1"/>
  <c r="BB181" i="19"/>
  <c r="BA183" i="19"/>
  <c r="BB182" i="19"/>
  <c r="AZ182" i="19"/>
  <c r="BD182" i="19" s="1"/>
  <c r="BA184" i="19"/>
  <c r="AZ183" i="19"/>
  <c r="BD183" i="19" s="1"/>
  <c r="BB183" i="19"/>
  <c r="BA185" i="19"/>
  <c r="BB184" i="19"/>
  <c r="AZ184" i="19"/>
  <c r="BD184" i="19" s="1"/>
  <c r="BA186" i="19"/>
  <c r="AZ185" i="19"/>
  <c r="BD185" i="19" s="1"/>
  <c r="BB185" i="19"/>
  <c r="AZ186" i="19"/>
  <c r="BD186" i="19" s="1"/>
  <c r="BB186" i="19"/>
  <c r="BA187" i="19"/>
  <c r="BA188" i="19"/>
  <c r="AZ187" i="19"/>
  <c r="BD187" i="19" s="1"/>
  <c r="BB187" i="19"/>
  <c r="AZ188" i="19"/>
  <c r="BD188" i="19" s="1"/>
  <c r="BA189" i="19"/>
  <c r="BB188" i="19"/>
  <c r="BB189" i="19"/>
  <c r="BA190" i="19"/>
  <c r="AZ189" i="19"/>
  <c r="BD189" i="19" s="1"/>
  <c r="BA191" i="19"/>
  <c r="AZ190" i="19"/>
  <c r="BD190" i="19" s="1"/>
  <c r="BB190" i="19"/>
  <c r="BB191" i="19"/>
  <c r="BA192" i="19"/>
  <c r="AZ191" i="19"/>
  <c r="BD191" i="19" s="1"/>
  <c r="BA193" i="19"/>
  <c r="AZ192" i="19"/>
  <c r="BD192" i="19" s="1"/>
  <c r="BB192" i="19"/>
  <c r="AZ193" i="19"/>
  <c r="BD193" i="19" s="1"/>
  <c r="BA194" i="19"/>
  <c r="BB193" i="19"/>
  <c r="BA195" i="19"/>
  <c r="BB194" i="19"/>
  <c r="AZ194" i="19"/>
  <c r="BD194" i="19" s="1"/>
  <c r="BB195" i="19"/>
  <c r="BA196" i="19"/>
  <c r="AZ195" i="19"/>
  <c r="BD195" i="19" s="1"/>
  <c r="AZ196" i="19"/>
  <c r="BD196" i="19" s="1"/>
  <c r="BA197" i="19"/>
  <c r="BB196" i="19"/>
  <c r="AZ197" i="19"/>
  <c r="BD197" i="19" s="1"/>
  <c r="BA198" i="19"/>
  <c r="BB197" i="19"/>
  <c r="AZ198" i="19"/>
  <c r="BD198" i="19" s="1"/>
  <c r="BB198" i="19"/>
  <c r="BA199" i="19"/>
  <c r="BA200" i="19"/>
  <c r="AZ199" i="19"/>
  <c r="BD199" i="19" s="1"/>
  <c r="BB199" i="19"/>
  <c r="BB200" i="19"/>
  <c r="BA201" i="19"/>
  <c r="AZ200" i="19"/>
  <c r="BD200" i="19" s="1"/>
  <c r="BB201" i="19"/>
  <c r="BA202" i="19"/>
  <c r="AZ201" i="19"/>
  <c r="BD201" i="19" s="1"/>
  <c r="AZ202" i="19"/>
  <c r="BD202" i="19" s="1"/>
  <c r="BB202" i="19"/>
  <c r="BA203" i="19"/>
  <c r="BB203" i="19"/>
  <c r="AZ203" i="19"/>
  <c r="BD203" i="19" s="1"/>
  <c r="BA204" i="19"/>
  <c r="BB204" i="19"/>
  <c r="AZ204" i="19"/>
  <c r="BD204" i="19" s="1"/>
  <c r="BA205" i="19"/>
  <c r="AZ205" i="19"/>
  <c r="BD205" i="19" s="1"/>
  <c r="BB205" i="19"/>
  <c r="BA206" i="19"/>
  <c r="BB206" i="19"/>
  <c r="AZ206" i="19"/>
  <c r="BD206" i="19" s="1"/>
  <c r="BA207" i="19"/>
  <c r="AZ207" i="19"/>
  <c r="BD207" i="19" s="1"/>
  <c r="BA208" i="19"/>
  <c r="BB207" i="19"/>
  <c r="AZ208" i="19"/>
  <c r="BD208" i="19" s="1"/>
  <c r="BB208" i="19"/>
  <c r="BA209" i="19"/>
  <c r="BA210" i="19"/>
  <c r="AZ209" i="19"/>
  <c r="BD209" i="19" s="1"/>
  <c r="BB209" i="19"/>
  <c r="BB210" i="19"/>
  <c r="AZ210" i="19"/>
  <c r="BD210" i="19" s="1"/>
  <c r="BA211" i="19"/>
  <c r="BB211" i="19"/>
  <c r="AZ211" i="19"/>
  <c r="BD211" i="19" s="1"/>
  <c r="BA212" i="19"/>
  <c r="BA213" i="19"/>
  <c r="BB212" i="19"/>
  <c r="AZ212" i="19"/>
  <c r="BD212" i="19" s="1"/>
  <c r="BA214" i="19"/>
  <c r="BB213" i="19"/>
  <c r="AZ213" i="19"/>
  <c r="BD213" i="19" s="1"/>
  <c r="AZ214" i="19"/>
  <c r="BD214" i="19" s="1"/>
  <c r="BB214" i="19"/>
  <c r="BA215" i="19"/>
  <c r="BB215" i="19"/>
  <c r="BA216" i="19"/>
  <c r="AZ215" i="19"/>
  <c r="BD215" i="19" s="1"/>
  <c r="BA217" i="19"/>
  <c r="BB216" i="19"/>
  <c r="AZ216" i="19"/>
  <c r="BD216" i="19" s="1"/>
  <c r="BB217" i="19"/>
  <c r="BA218" i="19"/>
  <c r="AZ217" i="19"/>
  <c r="BD217" i="19" s="1"/>
  <c r="BA219" i="19"/>
  <c r="BB218" i="19"/>
  <c r="AZ218" i="19"/>
  <c r="BD218" i="19" s="1"/>
  <c r="AZ219" i="19"/>
  <c r="BD219" i="19" s="1"/>
  <c r="BB219" i="19"/>
  <c r="BA220" i="19"/>
  <c r="BA221" i="19"/>
  <c r="BB220" i="19"/>
  <c r="AZ220" i="19"/>
  <c r="BD220" i="19" s="1"/>
  <c r="BB221" i="19"/>
  <c r="AZ221" i="19"/>
  <c r="BD221" i="19" s="1"/>
  <c r="BA222" i="19"/>
  <c r="BB222" i="19"/>
  <c r="BA223" i="19"/>
  <c r="AZ222" i="19"/>
  <c r="BD222" i="19" s="1"/>
  <c r="AZ223" i="19"/>
  <c r="BD223" i="19" s="1"/>
  <c r="BB223" i="19"/>
  <c r="BA224" i="19"/>
  <c r="BA225" i="19"/>
  <c r="AZ224" i="19"/>
  <c r="BD224" i="19" s="1"/>
  <c r="BB224" i="19"/>
  <c r="BB225" i="19"/>
  <c r="BA226" i="19"/>
  <c r="AZ225" i="19"/>
  <c r="BD225" i="19" s="1"/>
  <c r="BA227" i="19"/>
  <c r="BB226" i="19"/>
  <c r="AZ226" i="19"/>
  <c r="BD226" i="19" s="1"/>
  <c r="BA228" i="19"/>
  <c r="AZ227" i="19"/>
  <c r="BD227" i="19" s="1"/>
  <c r="BB227" i="19"/>
  <c r="BA229" i="19"/>
  <c r="AZ228" i="19"/>
  <c r="BD228" i="19" s="1"/>
  <c r="BB228" i="19"/>
  <c r="BB229" i="19"/>
  <c r="AZ229" i="19"/>
  <c r="BD229" i="19" s="1"/>
  <c r="BA230" i="19"/>
  <c r="BB230" i="19"/>
  <c r="BA231" i="19"/>
  <c r="AZ230" i="19"/>
  <c r="BD230" i="19" s="1"/>
  <c r="BB231" i="19"/>
  <c r="BA232" i="19"/>
  <c r="AZ231" i="19"/>
  <c r="BD231" i="19" s="1"/>
  <c r="AZ232" i="19"/>
  <c r="BD232" i="19" s="1"/>
  <c r="BB232" i="19"/>
  <c r="BA233" i="19"/>
  <c r="BB233" i="19"/>
  <c r="BA234" i="19"/>
  <c r="AZ233" i="19"/>
  <c r="BD233" i="19" s="1"/>
  <c r="AZ234" i="19"/>
  <c r="BD234" i="19" s="1"/>
  <c r="BA235" i="19"/>
  <c r="BB234" i="19"/>
  <c r="BB235" i="19"/>
  <c r="AZ235" i="19"/>
  <c r="BD235" i="19" s="1"/>
  <c r="BA236" i="19"/>
  <c r="BA237" i="19"/>
  <c r="AZ236" i="19"/>
  <c r="BD236" i="19" s="1"/>
  <c r="BB236" i="19"/>
  <c r="AZ237" i="19"/>
  <c r="BD237" i="19" s="1"/>
  <c r="BA238" i="19"/>
  <c r="BB237" i="19"/>
  <c r="BB238" i="19"/>
  <c r="BA239" i="19"/>
  <c r="AZ238" i="19"/>
  <c r="BD238" i="19" s="1"/>
  <c r="BB239" i="19"/>
  <c r="BA240" i="19"/>
  <c r="AZ239" i="19"/>
  <c r="BD239" i="19" s="1"/>
  <c r="BA241" i="19"/>
  <c r="AZ240" i="19"/>
  <c r="BD240" i="19" s="1"/>
  <c r="BB240" i="19"/>
  <c r="BB241" i="19"/>
  <c r="BA242" i="19"/>
  <c r="AZ241" i="19"/>
  <c r="BD241" i="19" s="1"/>
  <c r="BA243" i="19"/>
  <c r="AZ242" i="19"/>
  <c r="BD242" i="19" s="1"/>
  <c r="BB242" i="19"/>
  <c r="AZ243" i="19"/>
  <c r="BD243" i="19" s="1"/>
  <c r="BA244" i="19"/>
  <c r="BB243" i="19"/>
  <c r="AZ244" i="19"/>
  <c r="BD244" i="19" s="1"/>
  <c r="BB244" i="19"/>
  <c r="BA245" i="19"/>
  <c r="BB245" i="19"/>
  <c r="AZ245" i="19"/>
  <c r="BD245" i="19" s="1"/>
  <c r="BA246" i="19"/>
  <c r="BB246" i="19"/>
  <c r="BA247" i="19"/>
  <c r="AZ246" i="19"/>
  <c r="BD246" i="19" s="1"/>
  <c r="BB247" i="19"/>
  <c r="AZ247" i="19"/>
  <c r="BD247" i="19" s="1"/>
  <c r="BA248" i="19"/>
  <c r="AZ248" i="19"/>
  <c r="BD248" i="19" s="1"/>
  <c r="BA249" i="19"/>
  <c r="BB248" i="19"/>
  <c r="BB249" i="19"/>
  <c r="BA250" i="19"/>
  <c r="AZ249" i="19"/>
  <c r="BD249" i="19" s="1"/>
  <c r="BB250" i="19"/>
  <c r="BA251" i="19"/>
  <c r="AZ250" i="19"/>
  <c r="BD250" i="19" s="1"/>
  <c r="BB251" i="19"/>
  <c r="AZ251" i="19"/>
  <c r="BD251" i="19" s="1"/>
  <c r="BA252" i="19"/>
  <c r="AZ252" i="19"/>
  <c r="BD252" i="19" s="1"/>
  <c r="BB252" i="19"/>
  <c r="BA253" i="19"/>
  <c r="BB253" i="19"/>
  <c r="AZ253" i="19"/>
  <c r="BD253" i="19" s="1"/>
  <c r="BA254" i="19"/>
  <c r="BB254" i="19"/>
  <c r="AZ254" i="19"/>
  <c r="BD254" i="19" s="1"/>
  <c r="BA255" i="19"/>
  <c r="BB255" i="19"/>
  <c r="AZ255" i="19"/>
  <c r="BD255" i="19" s="1"/>
  <c r="BA256" i="19"/>
  <c r="BB256" i="19"/>
  <c r="AZ256" i="19"/>
  <c r="BD256" i="19" s="1"/>
  <c r="BA257" i="19"/>
  <c r="BB257" i="19"/>
  <c r="BA258" i="19"/>
  <c r="AZ257" i="19"/>
  <c r="BD257" i="19" s="1"/>
  <c r="BA259" i="19"/>
  <c r="BB258" i="19"/>
  <c r="AZ258" i="19"/>
  <c r="BD258" i="19" s="1"/>
  <c r="BB259" i="19"/>
  <c r="BA260" i="19"/>
  <c r="AZ259" i="19"/>
  <c r="BD259" i="19" s="1"/>
  <c r="BB260" i="19"/>
  <c r="BA261" i="19"/>
  <c r="AZ260" i="19"/>
  <c r="BD260" i="19" s="1"/>
  <c r="BB261" i="19"/>
  <c r="AZ261" i="19"/>
  <c r="BD261" i="19" s="1"/>
  <c r="BA262" i="19"/>
  <c r="AZ262" i="19"/>
  <c r="BD262" i="19" s="1"/>
  <c r="BB262" i="19"/>
  <c r="BA263" i="19"/>
  <c r="BB263" i="19"/>
  <c r="BA264" i="19"/>
  <c r="AZ263" i="19"/>
  <c r="BD263" i="19" s="1"/>
  <c r="BA265" i="19"/>
  <c r="BB264" i="19"/>
  <c r="AZ264" i="19"/>
  <c r="BD264" i="19" s="1"/>
  <c r="AZ265" i="19"/>
  <c r="BD265" i="19" s="1"/>
  <c r="BB265" i="19"/>
  <c r="BA266" i="19"/>
  <c r="AZ266" i="19"/>
  <c r="BD266" i="19" s="1"/>
  <c r="BB266" i="19"/>
  <c r="BA267" i="19"/>
  <c r="BA268" i="19"/>
  <c r="AZ267" i="19"/>
  <c r="BD267" i="19" s="1"/>
  <c r="BB267" i="19"/>
  <c r="BA269" i="19"/>
  <c r="BB268" i="19"/>
  <c r="AZ268" i="19"/>
  <c r="BD268" i="19" s="1"/>
  <c r="AZ269" i="19"/>
  <c r="BD269" i="19" s="1"/>
  <c r="BA270" i="19"/>
  <c r="BB269" i="19"/>
  <c r="AZ270" i="19"/>
  <c r="BD270" i="19" s="1"/>
  <c r="BA271" i="19"/>
  <c r="BB270" i="19"/>
  <c r="BA272" i="19"/>
  <c r="AZ271" i="19"/>
  <c r="BD271" i="19" s="1"/>
  <c r="BB271" i="19"/>
  <c r="BA273" i="19"/>
  <c r="BB272" i="19"/>
  <c r="AZ272" i="19"/>
  <c r="BD272" i="19" s="1"/>
  <c r="BA274" i="19"/>
  <c r="BB273" i="19"/>
  <c r="AZ273" i="19"/>
  <c r="BD273" i="19" s="1"/>
  <c r="AZ274" i="19"/>
  <c r="BD274" i="19" s="1"/>
  <c r="BB274" i="19"/>
  <c r="BA275" i="19"/>
  <c r="AZ275" i="19"/>
  <c r="BD275" i="19" s="1"/>
  <c r="BB275" i="19"/>
  <c r="BA276" i="19"/>
  <c r="BA277" i="19"/>
  <c r="AZ276" i="19"/>
  <c r="BD276" i="19" s="1"/>
  <c r="BB276" i="19"/>
  <c r="BB277" i="19"/>
  <c r="AZ277" i="19"/>
  <c r="BD277" i="19" s="1"/>
  <c r="BA278" i="19"/>
  <c r="BB278" i="19"/>
  <c r="BA279" i="19"/>
  <c r="AZ278" i="19"/>
  <c r="BD278" i="19" s="1"/>
  <c r="AZ279" i="19"/>
  <c r="BD279" i="19" s="1"/>
  <c r="BB279" i="19"/>
  <c r="BA280" i="19"/>
  <c r="BB280" i="19"/>
  <c r="BA281" i="19"/>
  <c r="AZ280" i="19"/>
  <c r="BD280" i="19" s="1"/>
  <c r="BB281" i="19"/>
  <c r="BA282" i="19"/>
  <c r="AZ281" i="19"/>
  <c r="BD281" i="19" s="1"/>
  <c r="AZ282" i="19"/>
  <c r="BD282" i="19" s="1"/>
  <c r="BB282" i="19"/>
  <c r="BA283" i="19"/>
  <c r="BB283" i="19"/>
  <c r="BA284" i="19"/>
  <c r="AZ283" i="19"/>
  <c r="BD283" i="19" s="1"/>
  <c r="BB284" i="19"/>
  <c r="AZ284" i="19"/>
  <c r="BD284" i="19" s="1"/>
  <c r="BA285" i="19"/>
  <c r="BA286" i="19"/>
  <c r="BB285" i="19"/>
  <c r="AZ285" i="19"/>
  <c r="BD285" i="19" s="1"/>
  <c r="BA287" i="19"/>
  <c r="BB286" i="19"/>
  <c r="AZ286" i="19"/>
  <c r="BD286" i="19" s="1"/>
  <c r="BB287" i="19"/>
  <c r="BA288" i="19"/>
  <c r="AZ287" i="19"/>
  <c r="BD287" i="19" s="1"/>
  <c r="AZ288" i="19"/>
  <c r="BD288" i="19" s="1"/>
  <c r="BA289" i="19"/>
  <c r="BB288" i="19"/>
  <c r="BA290" i="19"/>
  <c r="AZ289" i="19"/>
  <c r="BD289" i="19" s="1"/>
  <c r="BB289" i="19"/>
  <c r="BB290" i="19"/>
  <c r="BA291" i="19"/>
  <c r="AZ290" i="19"/>
  <c r="BD290" i="19" s="1"/>
  <c r="BA292" i="19"/>
  <c r="BB291" i="19"/>
  <c r="AZ291" i="19"/>
  <c r="BD291" i="19" s="1"/>
  <c r="BA293" i="19"/>
  <c r="AZ292" i="19"/>
  <c r="BD292" i="19" s="1"/>
  <c r="BB292" i="19"/>
  <c r="AZ293" i="19"/>
  <c r="BD293" i="19" s="1"/>
  <c r="BB293" i="19"/>
  <c r="BA294" i="19"/>
  <c r="BB294" i="19"/>
  <c r="BA295" i="19"/>
  <c r="AZ294" i="19"/>
  <c r="BD294" i="19" s="1"/>
  <c r="BB295" i="19"/>
  <c r="BA296" i="19"/>
  <c r="AZ295" i="19"/>
  <c r="BD295" i="19" s="1"/>
  <c r="BB296" i="19"/>
  <c r="BA297" i="19"/>
  <c r="AZ296" i="19"/>
  <c r="BD296" i="19" s="1"/>
  <c r="AZ297" i="19"/>
  <c r="BD297" i="19" s="1"/>
  <c r="BA298" i="19"/>
  <c r="BB297" i="19"/>
  <c r="BA299" i="19"/>
  <c r="BB298" i="19"/>
  <c r="AZ298" i="19"/>
  <c r="BD298" i="19" s="1"/>
  <c r="BA300" i="19"/>
  <c r="AZ299" i="19"/>
  <c r="BD299" i="19" s="1"/>
  <c r="BB299" i="19"/>
  <c r="BB300" i="19"/>
  <c r="BA301" i="19"/>
  <c r="AZ300" i="19"/>
  <c r="BD300" i="19" s="1"/>
  <c r="BB301" i="19"/>
  <c r="AZ301" i="19"/>
  <c r="BD301" i="19" s="1"/>
  <c r="BA302" i="19"/>
  <c r="AZ302" i="19"/>
  <c r="BD302" i="19" s="1"/>
  <c r="BB302" i="19"/>
  <c r="BA303" i="19"/>
  <c r="BB303" i="19"/>
  <c r="AZ303" i="19"/>
  <c r="BD303" i="19" s="1"/>
  <c r="BA304" i="19"/>
  <c r="BB304" i="19"/>
  <c r="BA305" i="19"/>
  <c r="AZ304" i="19"/>
  <c r="BD304" i="19" s="1"/>
  <c r="BA306" i="19"/>
  <c r="BB305" i="19"/>
  <c r="AZ305" i="19"/>
  <c r="BD305" i="19" s="1"/>
  <c r="BA307" i="19"/>
  <c r="BB306" i="19"/>
  <c r="AZ306" i="19"/>
  <c r="BD306" i="19" s="1"/>
  <c r="BB307" i="19"/>
  <c r="AZ307" i="19"/>
  <c r="BD307" i="19" s="1"/>
  <c r="BA308" i="19"/>
  <c r="AZ308" i="19"/>
  <c r="BD308" i="19" s="1"/>
  <c r="BB308" i="19"/>
  <c r="BA309" i="19"/>
  <c r="BA310" i="19"/>
  <c r="BB309" i="19"/>
  <c r="AZ309" i="19"/>
  <c r="BD309" i="19" s="1"/>
  <c r="BA311" i="19"/>
  <c r="AZ310" i="19"/>
  <c r="BD310" i="19" s="1"/>
  <c r="BB310" i="19"/>
  <c r="AZ311" i="19"/>
  <c r="BD311" i="19" s="1"/>
  <c r="BB311" i="19"/>
  <c r="BA312" i="19"/>
  <c r="AZ312" i="19"/>
  <c r="BD312" i="19" s="1"/>
  <c r="BA313" i="19"/>
  <c r="BB312" i="19"/>
  <c r="BB313" i="19"/>
  <c r="BA314" i="19"/>
  <c r="AZ313" i="19"/>
  <c r="BD313" i="19" s="1"/>
  <c r="AZ314" i="19"/>
  <c r="BD314" i="19" s="1"/>
  <c r="BA315" i="19"/>
  <c r="BB314" i="19"/>
  <c r="BA316" i="19"/>
  <c r="BB315" i="19"/>
  <c r="AZ315" i="19"/>
  <c r="BD315" i="19" s="1"/>
  <c r="BA317" i="19"/>
  <c r="BB316" i="19"/>
  <c r="AZ316" i="19"/>
  <c r="BD316" i="19" s="1"/>
  <c r="BA318" i="19"/>
  <c r="BB317" i="19"/>
  <c r="AZ317" i="19"/>
  <c r="BD317" i="19" s="1"/>
  <c r="BB318" i="19"/>
  <c r="BA319" i="19"/>
  <c r="AZ318" i="19"/>
  <c r="BD318" i="19" s="1"/>
  <c r="AZ319" i="19"/>
  <c r="BD319" i="19" s="1"/>
  <c r="BB319" i="19"/>
  <c r="BA320" i="19"/>
  <c r="BB320" i="19"/>
  <c r="BA321" i="19"/>
  <c r="AZ320" i="19"/>
  <c r="BD320" i="19" s="1"/>
  <c r="BB321" i="19"/>
  <c r="BA322" i="19"/>
  <c r="AZ321" i="19"/>
  <c r="BD321" i="19" s="1"/>
  <c r="BB322" i="19"/>
  <c r="BA323" i="19"/>
  <c r="AZ322" i="19"/>
  <c r="BD322" i="19" s="1"/>
  <c r="BA324" i="19"/>
  <c r="AZ323" i="19"/>
  <c r="BD323" i="19" s="1"/>
  <c r="BB323" i="19"/>
  <c r="BB324" i="19"/>
  <c r="AZ324" i="19"/>
  <c r="BD324" i="19" s="1"/>
  <c r="BA325" i="19"/>
  <c r="BA326" i="19"/>
  <c r="AZ325" i="19"/>
  <c r="BD325" i="19" s="1"/>
  <c r="BB325" i="19"/>
  <c r="BB326" i="19"/>
  <c r="BA327" i="19"/>
  <c r="AZ326" i="19"/>
  <c r="BD326" i="19" s="1"/>
  <c r="BA328" i="19"/>
  <c r="BB327" i="19"/>
  <c r="AZ327" i="19"/>
  <c r="BD327" i="19" s="1"/>
  <c r="BA329" i="19"/>
  <c r="BB328" i="19"/>
  <c r="AZ328" i="19"/>
  <c r="BD328" i="19" s="1"/>
  <c r="BA330" i="19"/>
  <c r="BB329" i="19"/>
  <c r="AZ329" i="19"/>
  <c r="BD329" i="19" s="1"/>
  <c r="AZ330" i="19"/>
  <c r="BD330" i="19" s="1"/>
  <c r="BA331" i="19"/>
  <c r="BB330" i="19"/>
  <c r="BA332" i="19"/>
  <c r="BB331" i="19"/>
  <c r="AZ331" i="19"/>
  <c r="BD331" i="19" s="1"/>
  <c r="AZ332" i="19"/>
  <c r="BD332" i="19" s="1"/>
  <c r="BA333" i="19"/>
  <c r="BB332" i="19"/>
  <c r="BB333" i="19"/>
  <c r="BA334" i="19"/>
  <c r="AZ333" i="19"/>
  <c r="BD333" i="19" s="1"/>
  <c r="BA335" i="19"/>
  <c r="AZ334" i="19"/>
  <c r="BD334" i="19" s="1"/>
  <c r="BB334" i="19"/>
  <c r="AZ335" i="19"/>
  <c r="BD335" i="19" s="1"/>
  <c r="BB335" i="19"/>
  <c r="BA336" i="19"/>
  <c r="AZ336" i="19"/>
  <c r="BD336" i="19" s="1"/>
  <c r="BB336" i="19"/>
  <c r="BA337" i="19"/>
  <c r="BA338" i="19"/>
  <c r="BB337" i="19"/>
  <c r="AZ337" i="19"/>
  <c r="BD337" i="19" s="1"/>
  <c r="BB338" i="19"/>
  <c r="BA339" i="19"/>
  <c r="AZ338" i="19"/>
  <c r="BD338" i="19" s="1"/>
  <c r="AZ339" i="19"/>
  <c r="BD339" i="19" s="1"/>
  <c r="BA340" i="19"/>
  <c r="BB339" i="19"/>
  <c r="BA341" i="19"/>
  <c r="AZ340" i="19"/>
  <c r="BD340" i="19" s="1"/>
  <c r="BB340" i="19"/>
  <c r="AZ341" i="19"/>
  <c r="BD341" i="19" s="1"/>
  <c r="BB341" i="19"/>
  <c r="BA342" i="19"/>
  <c r="BB342" i="19"/>
  <c r="AZ342" i="19"/>
  <c r="BD342" i="19" s="1"/>
  <c r="BA343" i="19"/>
  <c r="BB343" i="19"/>
  <c r="AZ343" i="19"/>
  <c r="BD343" i="19" s="1"/>
  <c r="BA344" i="19"/>
  <c r="BB344" i="19"/>
  <c r="BA345" i="19"/>
  <c r="AZ344" i="19"/>
  <c r="BD344" i="19" s="1"/>
  <c r="AZ345" i="19"/>
  <c r="BD345" i="19" s="1"/>
  <c r="BA346" i="19"/>
  <c r="BB345" i="19"/>
  <c r="BB346" i="19"/>
  <c r="BA347" i="19"/>
  <c r="AZ346" i="19"/>
  <c r="BD346" i="19" s="1"/>
  <c r="BA348" i="19"/>
  <c r="AZ347" i="19"/>
  <c r="BD347" i="19" s="1"/>
  <c r="BB347" i="19"/>
  <c r="AZ348" i="19"/>
  <c r="BD348" i="19" s="1"/>
  <c r="BB348" i="19"/>
  <c r="BA349" i="19"/>
  <c r="AZ349" i="19"/>
  <c r="BD349" i="19" s="1"/>
  <c r="BA350" i="19"/>
  <c r="BB349" i="19"/>
  <c r="BA351" i="19"/>
  <c r="AZ350" i="19"/>
  <c r="BD350" i="19" s="1"/>
  <c r="BB350" i="19"/>
  <c r="BB351" i="19"/>
  <c r="BA352" i="19"/>
  <c r="AZ351" i="19"/>
  <c r="BD351" i="19" s="1"/>
  <c r="AZ352" i="19"/>
  <c r="BD352" i="19" s="1"/>
  <c r="BB352" i="19"/>
  <c r="BA353" i="19"/>
  <c r="BB353" i="19"/>
  <c r="AZ353" i="19"/>
  <c r="BD353" i="19" s="1"/>
  <c r="BA354" i="19"/>
  <c r="AZ354" i="19"/>
  <c r="BD354" i="19" s="1"/>
  <c r="BA355" i="19"/>
  <c r="BB354" i="19"/>
  <c r="BA356" i="19"/>
  <c r="AZ355" i="19"/>
  <c r="BD355" i="19" s="1"/>
  <c r="BB355" i="19"/>
  <c r="BA357" i="19"/>
  <c r="AZ356" i="19"/>
  <c r="BD356" i="19" s="1"/>
  <c r="BB356" i="19"/>
  <c r="BA358" i="19"/>
  <c r="BB357" i="19"/>
  <c r="AZ357" i="19"/>
  <c r="BD357" i="19" s="1"/>
  <c r="AZ358" i="19"/>
  <c r="BD358" i="19" s="1"/>
  <c r="BB358" i="19"/>
  <c r="BA359" i="19"/>
  <c r="BB359" i="19"/>
  <c r="AZ359" i="19"/>
  <c r="BD359" i="19" s="1"/>
  <c r="BA360" i="19"/>
  <c r="BB360" i="19"/>
  <c r="BA361" i="19"/>
  <c r="AZ360" i="19"/>
  <c r="BD360" i="19" s="1"/>
  <c r="AZ361" i="19"/>
  <c r="BD361" i="19" s="1"/>
  <c r="BB361" i="19"/>
  <c r="BA362" i="19"/>
  <c r="BB362" i="19"/>
  <c r="BA363" i="19"/>
  <c r="AZ362" i="19"/>
  <c r="BD362" i="19" s="1"/>
  <c r="BB363" i="19"/>
  <c r="AZ363" i="19"/>
  <c r="BD363" i="19" s="1"/>
  <c r="BA364" i="19"/>
  <c r="AZ364" i="19"/>
  <c r="BD364" i="19" s="1"/>
  <c r="BB364" i="19"/>
  <c r="BA365" i="19"/>
  <c r="BA366" i="19"/>
  <c r="AZ365" i="19"/>
  <c r="BD365" i="19" s="1"/>
  <c r="BB365" i="19"/>
  <c r="BA367" i="19"/>
  <c r="BB366" i="19"/>
  <c r="AZ366" i="19"/>
  <c r="BD366" i="19" s="1"/>
  <c r="BB367" i="19"/>
  <c r="BA368" i="19"/>
  <c r="AZ367" i="19"/>
  <c r="BD367" i="19" s="1"/>
  <c r="BA369" i="19"/>
  <c r="AZ368" i="19"/>
  <c r="BD368" i="19" s="1"/>
  <c r="BB368" i="19"/>
  <c r="BA370" i="19"/>
  <c r="AZ369" i="19"/>
  <c r="BD369" i="19" s="1"/>
  <c r="BB369" i="19"/>
  <c r="AZ370" i="19"/>
  <c r="BD370" i="19" s="1"/>
  <c r="BA371" i="19"/>
  <c r="BB370" i="19"/>
  <c r="BA372" i="19"/>
  <c r="AZ371" i="19"/>
  <c r="BD371" i="19" s="1"/>
  <c r="BB371" i="19"/>
  <c r="BA373" i="19"/>
  <c r="AZ372" i="19"/>
  <c r="BD372" i="19" s="1"/>
  <c r="BB372" i="19"/>
  <c r="BB373" i="19"/>
  <c r="AZ373" i="19"/>
  <c r="BD373" i="19" s="1"/>
  <c r="BA374" i="19"/>
  <c r="AZ374" i="19"/>
  <c r="BD374" i="19" s="1"/>
  <c r="BA375" i="19"/>
  <c r="BB374" i="19"/>
  <c r="AZ375" i="19"/>
  <c r="BD375" i="19" s="1"/>
  <c r="BA376" i="19"/>
  <c r="BB375" i="19"/>
  <c r="AZ376" i="19"/>
  <c r="BD376" i="19" s="1"/>
  <c r="BA377" i="19"/>
  <c r="BB376" i="19"/>
  <c r="AZ377" i="19"/>
  <c r="BD377" i="19" s="1"/>
  <c r="BB377" i="19"/>
  <c r="BA378" i="19"/>
  <c r="AZ378" i="19"/>
  <c r="BD378" i="19" s="1"/>
  <c r="BA379" i="19"/>
  <c r="BB378" i="19"/>
  <c r="BA380" i="19"/>
  <c r="BB379" i="19"/>
  <c r="AZ379" i="19"/>
  <c r="BD379" i="19" s="1"/>
  <c r="BA381" i="19"/>
  <c r="AZ380" i="19"/>
  <c r="BD380" i="19" s="1"/>
  <c r="BB380" i="19"/>
  <c r="AZ381" i="19"/>
  <c r="BD381" i="19" s="1"/>
  <c r="BA382" i="19"/>
  <c r="BB381" i="19"/>
  <c r="AZ382" i="19"/>
  <c r="BD382" i="19" s="1"/>
  <c r="BB382" i="19"/>
  <c r="BA383" i="19"/>
  <c r="BA384" i="19"/>
  <c r="AZ383" i="19"/>
  <c r="BD383" i="19" s="1"/>
  <c r="BB383" i="19"/>
  <c r="AZ384" i="19"/>
  <c r="BD384" i="19" s="1"/>
  <c r="BA385" i="19"/>
  <c r="BB384" i="19"/>
  <c r="BA386" i="19"/>
  <c r="BB385" i="19"/>
  <c r="AZ385" i="19"/>
  <c r="BD385" i="19" s="1"/>
  <c r="BA387" i="19"/>
  <c r="BB386" i="19"/>
  <c r="AZ386" i="19"/>
  <c r="BD386" i="19" s="1"/>
  <c r="AZ387" i="19"/>
  <c r="BD387" i="19" s="1"/>
  <c r="BB387" i="19"/>
  <c r="BA388" i="19"/>
  <c r="BA389" i="19"/>
  <c r="AZ388" i="19"/>
  <c r="BD388" i="19" s="1"/>
  <c r="BB388" i="19"/>
  <c r="BB389" i="19"/>
  <c r="BA390" i="19"/>
  <c r="AZ389" i="19"/>
  <c r="BD389" i="19" s="1"/>
  <c r="AZ390" i="19"/>
  <c r="BD390" i="19" s="1"/>
  <c r="BB390" i="19"/>
  <c r="BA391" i="19"/>
  <c r="AZ391" i="19"/>
  <c r="BD391" i="19" s="1"/>
  <c r="BB391" i="19"/>
  <c r="BA392" i="19"/>
  <c r="BB392" i="19"/>
  <c r="BA393" i="19"/>
  <c r="AZ392" i="19"/>
  <c r="BD392" i="19" s="1"/>
  <c r="BA394" i="19"/>
  <c r="BB393" i="19"/>
  <c r="AZ393" i="19"/>
  <c r="BD393" i="19" s="1"/>
  <c r="AZ394" i="19"/>
  <c r="BD394" i="19" s="1"/>
  <c r="BA395" i="19"/>
  <c r="BB394" i="19"/>
  <c r="AZ395" i="19"/>
  <c r="BD395" i="19" s="1"/>
  <c r="BB395" i="19"/>
  <c r="BA396" i="19"/>
  <c r="AZ396" i="19"/>
  <c r="BD396" i="19" s="1"/>
  <c r="BA397" i="19"/>
  <c r="BB396" i="19"/>
  <c r="BA398" i="19"/>
  <c r="BB397" i="19"/>
  <c r="AZ397" i="19"/>
  <c r="BD397" i="19" s="1"/>
  <c r="BA399" i="19"/>
  <c r="AZ398" i="19"/>
  <c r="BD398" i="19" s="1"/>
  <c r="BB398" i="19"/>
  <c r="BA400" i="19"/>
  <c r="AZ399" i="19"/>
  <c r="BD399" i="19" s="1"/>
  <c r="BB399" i="19"/>
  <c r="BA401" i="19"/>
  <c r="AZ400" i="19"/>
  <c r="BD400" i="19" s="1"/>
  <c r="BB400" i="19"/>
  <c r="BB401" i="19"/>
  <c r="AZ401" i="19"/>
  <c r="BD401" i="19" s="1"/>
  <c r="BA402" i="19"/>
  <c r="BA403" i="19"/>
  <c r="BB402" i="19"/>
  <c r="AZ402" i="19"/>
  <c r="BD402" i="19" s="1"/>
  <c r="BB403" i="19"/>
  <c r="AZ403" i="19"/>
  <c r="BD403" i="19" s="1"/>
  <c r="BA404" i="19"/>
  <c r="BA405" i="19"/>
  <c r="BB404" i="19"/>
  <c r="AZ404" i="19"/>
  <c r="BD404" i="19" s="1"/>
  <c r="BB405" i="19"/>
  <c r="AZ405" i="19"/>
  <c r="BD405" i="19" s="1"/>
  <c r="BA406" i="19"/>
  <c r="BA407" i="19"/>
  <c r="AZ406" i="19"/>
  <c r="BD406" i="19" s="1"/>
  <c r="BB406" i="19"/>
  <c r="BB407" i="19"/>
  <c r="AZ407" i="19"/>
  <c r="BD407" i="19" s="1"/>
  <c r="BA408" i="19"/>
  <c r="BB408" i="19"/>
  <c r="AZ408" i="19"/>
  <c r="BD408" i="19" s="1"/>
  <c r="BA409" i="19"/>
  <c r="BB409" i="19"/>
  <c r="BA410" i="19"/>
  <c r="AZ409" i="19"/>
  <c r="BD409" i="19" s="1"/>
  <c r="BB410" i="19"/>
  <c r="AZ410" i="19"/>
  <c r="BD410" i="19" s="1"/>
  <c r="BA411" i="19"/>
  <c r="BB411" i="19"/>
  <c r="AZ411" i="19"/>
  <c r="BD411" i="19" s="1"/>
  <c r="BA412" i="19"/>
  <c r="BB412" i="19"/>
  <c r="BA413" i="19"/>
  <c r="AZ412" i="19"/>
  <c r="BD412" i="19" s="1"/>
  <c r="BA414" i="19"/>
  <c r="AZ413" i="19"/>
  <c r="BD413" i="19" s="1"/>
  <c r="BB413" i="19"/>
  <c r="BA415" i="19"/>
  <c r="BB414" i="19"/>
  <c r="AZ414" i="19"/>
  <c r="BD414" i="19" s="1"/>
  <c r="BA416" i="19"/>
  <c r="BB415" i="19"/>
  <c r="AZ415" i="19"/>
  <c r="BD415" i="19" s="1"/>
  <c r="BA417" i="19"/>
  <c r="AZ416" i="19"/>
  <c r="BD416" i="19" s="1"/>
  <c r="BB416" i="19"/>
  <c r="BA418" i="19"/>
  <c r="AZ417" i="19"/>
  <c r="BD417" i="19" s="1"/>
  <c r="BB417" i="19"/>
  <c r="BB418" i="19"/>
  <c r="AZ418" i="19"/>
  <c r="BD418" i="19" s="1"/>
  <c r="BA419" i="19"/>
  <c r="BA420" i="19"/>
  <c r="BB419" i="19"/>
  <c r="AZ419" i="19"/>
  <c r="BD419" i="19" s="1"/>
  <c r="BB420" i="19"/>
  <c r="AZ420" i="19"/>
  <c r="BD420" i="19" s="1"/>
  <c r="BA421" i="19"/>
  <c r="BB421" i="19"/>
  <c r="BA422" i="19"/>
  <c r="AZ421" i="19"/>
  <c r="BD421" i="19" s="1"/>
  <c r="BB422" i="19"/>
  <c r="AZ422" i="19"/>
  <c r="BD422" i="19" s="1"/>
  <c r="BA423" i="19"/>
  <c r="BA424" i="19"/>
  <c r="AZ423" i="19"/>
  <c r="BD423" i="19" s="1"/>
  <c r="BB423" i="19"/>
  <c r="BB424" i="19"/>
  <c r="BA425" i="19"/>
  <c r="AZ424" i="19"/>
  <c r="BD424" i="19" s="1"/>
  <c r="BA426" i="19"/>
  <c r="BB425" i="19"/>
  <c r="AZ425" i="19"/>
  <c r="BD425" i="19" s="1"/>
  <c r="BB426" i="19"/>
  <c r="BA427" i="19"/>
  <c r="AZ426" i="19"/>
  <c r="BD426" i="19" s="1"/>
  <c r="AZ427" i="19"/>
  <c r="BD427" i="19" s="1"/>
  <c r="BA428" i="19"/>
  <c r="BB427" i="19"/>
  <c r="BA429" i="19"/>
  <c r="AZ428" i="19"/>
  <c r="BD428" i="19" s="1"/>
  <c r="BB428" i="19"/>
  <c r="BB429" i="19"/>
  <c r="BA430" i="19"/>
  <c r="AZ429" i="19"/>
  <c r="BD429" i="19" s="1"/>
  <c r="BB430" i="19"/>
  <c r="BA431" i="19"/>
  <c r="AZ430" i="19"/>
  <c r="BD430" i="19" s="1"/>
  <c r="AZ431" i="19"/>
  <c r="BD431" i="19" s="1"/>
  <c r="BA432" i="19"/>
  <c r="BB431" i="19"/>
  <c r="BB432" i="19"/>
  <c r="BA433" i="19"/>
  <c r="AZ432" i="19"/>
  <c r="BD432" i="19" s="1"/>
  <c r="AZ433" i="19"/>
  <c r="BD433" i="19" s="1"/>
  <c r="BA434" i="19"/>
  <c r="BB433" i="19"/>
  <c r="BB434" i="19"/>
  <c r="BA435" i="19"/>
  <c r="AZ434" i="19"/>
  <c r="BD434" i="19" s="1"/>
  <c r="BB435" i="19"/>
  <c r="AZ435" i="19"/>
  <c r="BD435" i="19" s="1"/>
  <c r="BA436" i="19"/>
  <c r="AZ436" i="19"/>
  <c r="BD436" i="19" s="1"/>
  <c r="BA437" i="19"/>
  <c r="BB436" i="19"/>
  <c r="BB437" i="19"/>
  <c r="BA438" i="19"/>
  <c r="AZ437" i="19"/>
  <c r="BD437" i="19" s="1"/>
  <c r="AZ438" i="19"/>
  <c r="BD438" i="19" s="1"/>
  <c r="BA439" i="19"/>
  <c r="BB438" i="19"/>
  <c r="BB439" i="19"/>
  <c r="AZ439" i="19"/>
  <c r="BD439" i="19" s="1"/>
  <c r="BA440" i="19"/>
  <c r="BA441" i="19"/>
  <c r="AZ440" i="19"/>
  <c r="BD440" i="19" s="1"/>
  <c r="BB440" i="19"/>
  <c r="AZ441" i="19"/>
  <c r="BD441" i="19" s="1"/>
  <c r="BA442" i="19"/>
  <c r="BB441" i="19"/>
  <c r="AZ442" i="19"/>
  <c r="BD442" i="19" s="1"/>
  <c r="BA443" i="19"/>
  <c r="BB442" i="19"/>
  <c r="AZ443" i="19"/>
  <c r="BD443" i="19" s="1"/>
  <c r="BA444" i="19"/>
  <c r="BB443" i="19"/>
  <c r="BB444" i="19"/>
  <c r="BA445" i="19"/>
  <c r="AZ444" i="19"/>
  <c r="BD444" i="19" s="1"/>
  <c r="AZ445" i="19"/>
  <c r="BD445" i="19" s="1"/>
  <c r="BB445" i="19"/>
  <c r="BA446" i="19"/>
  <c r="BB446" i="19"/>
  <c r="AZ446" i="19"/>
  <c r="BD446" i="19" s="1"/>
  <c r="BA447" i="19"/>
  <c r="BB447" i="19"/>
  <c r="BA448" i="19"/>
  <c r="AZ447" i="19"/>
  <c r="BD447" i="19" s="1"/>
  <c r="BB448" i="19"/>
  <c r="AZ448" i="19"/>
  <c r="BD448" i="19" s="1"/>
  <c r="BA449" i="19"/>
  <c r="BB449" i="19"/>
  <c r="AZ449" i="19"/>
  <c r="BD449" i="19" s="1"/>
  <c r="BA450" i="19"/>
  <c r="BA451" i="19"/>
  <c r="AZ450" i="19"/>
  <c r="BD450" i="19" s="1"/>
  <c r="BB450" i="19"/>
  <c r="BA452" i="19"/>
  <c r="BB451" i="19"/>
  <c r="AZ451" i="19"/>
  <c r="BD451" i="19" s="1"/>
  <c r="BA453" i="19"/>
  <c r="AZ452" i="19"/>
  <c r="BD452" i="19" s="1"/>
  <c r="BB452" i="19"/>
  <c r="BA454" i="19"/>
  <c r="BB453" i="19"/>
  <c r="AZ453" i="19"/>
  <c r="BD453" i="19" s="1"/>
  <c r="BB454" i="19"/>
  <c r="AZ454" i="19"/>
  <c r="BD454" i="19" s="1"/>
  <c r="BA455" i="19"/>
  <c r="AZ455" i="19"/>
  <c r="BD455" i="19" s="1"/>
  <c r="BA456" i="19"/>
  <c r="BB455" i="19"/>
  <c r="BB456" i="19"/>
  <c r="AZ456" i="19"/>
  <c r="BD456" i="19" s="1"/>
  <c r="BA457" i="19"/>
  <c r="AZ457" i="19"/>
  <c r="BD457" i="19" s="1"/>
  <c r="BA458" i="19"/>
  <c r="BB457" i="19"/>
  <c r="BA459" i="19"/>
  <c r="AZ458" i="19"/>
  <c r="BD458" i="19" s="1"/>
  <c r="BB458" i="19"/>
  <c r="AZ459" i="19"/>
  <c r="BD459" i="19" s="1"/>
  <c r="BA460" i="19"/>
  <c r="BB459" i="19"/>
  <c r="BA461" i="19"/>
  <c r="AZ460" i="19"/>
  <c r="BD460" i="19" s="1"/>
  <c r="BB460" i="19"/>
  <c r="BA462" i="19"/>
  <c r="BB461" i="19"/>
  <c r="AZ461" i="19"/>
  <c r="BD461" i="19" s="1"/>
  <c r="AZ462" i="19"/>
  <c r="BD462" i="19" s="1"/>
  <c r="BA463" i="19"/>
  <c r="BB462" i="19"/>
  <c r="AZ463" i="19"/>
  <c r="BD463" i="19" s="1"/>
  <c r="BA464" i="19"/>
  <c r="BB463" i="19"/>
  <c r="BB464" i="19"/>
  <c r="BA465" i="19"/>
  <c r="AZ464" i="19"/>
  <c r="BD464" i="19" s="1"/>
  <c r="BA466" i="19"/>
  <c r="BB465" i="19"/>
  <c r="AZ465" i="19"/>
  <c r="BD465" i="19" s="1"/>
  <c r="BA467" i="19"/>
  <c r="AZ466" i="19"/>
  <c r="BD466" i="19" s="1"/>
  <c r="BB466" i="19"/>
  <c r="AZ467" i="19"/>
  <c r="BD467" i="19" s="1"/>
  <c r="BB467" i="19"/>
  <c r="BA468" i="19"/>
  <c r="BB468" i="19"/>
  <c r="AZ468" i="19"/>
  <c r="BD468" i="19" s="1"/>
  <c r="BA469" i="19"/>
  <c r="BA470" i="19"/>
  <c r="BB469" i="19"/>
  <c r="AZ469" i="19"/>
  <c r="BD469" i="19" s="1"/>
  <c r="BB470" i="19"/>
  <c r="AZ470" i="19"/>
  <c r="BD470" i="19" s="1"/>
  <c r="BA471" i="19"/>
  <c r="BB471" i="19"/>
  <c r="AZ471" i="19"/>
  <c r="BD471" i="19" s="1"/>
  <c r="BA472" i="19"/>
  <c r="BA473" i="19"/>
  <c r="AZ472" i="19"/>
  <c r="BD472" i="19" s="1"/>
  <c r="BB472" i="19"/>
  <c r="BA474" i="19"/>
  <c r="AZ473" i="19"/>
  <c r="BD473" i="19" s="1"/>
  <c r="BB473" i="19"/>
  <c r="AZ474" i="19"/>
  <c r="BD474" i="19" s="1"/>
  <c r="BB474" i="19"/>
  <c r="BA475" i="19"/>
  <c r="BB475" i="19"/>
  <c r="AZ475" i="19"/>
  <c r="BD475" i="19" s="1"/>
  <c r="BA476" i="19"/>
  <c r="AZ476" i="19"/>
  <c r="BD476" i="19" s="1"/>
  <c r="BB476" i="19"/>
  <c r="BA477" i="19"/>
  <c r="AZ477" i="19"/>
  <c r="BD477" i="19" s="1"/>
  <c r="BA478" i="19"/>
  <c r="BB477" i="19"/>
  <c r="BA479" i="19"/>
  <c r="BB478" i="19"/>
  <c r="AZ478" i="19"/>
  <c r="BD478" i="19" s="1"/>
  <c r="BB479" i="19"/>
  <c r="BA480" i="19"/>
  <c r="AZ479" i="19"/>
  <c r="BD479" i="19" s="1"/>
  <c r="BA481" i="19"/>
  <c r="AZ480" i="19"/>
  <c r="BD480" i="19" s="1"/>
  <c r="BB480" i="19"/>
  <c r="BA482" i="19"/>
  <c r="BB481" i="19"/>
  <c r="AZ481" i="19"/>
  <c r="BD481" i="19" s="1"/>
  <c r="BA483" i="19"/>
  <c r="AZ482" i="19"/>
  <c r="BD482" i="19" s="1"/>
  <c r="BB482" i="19"/>
  <c r="BB483" i="19"/>
  <c r="AZ483" i="19"/>
  <c r="BD483" i="19" s="1"/>
  <c r="BA484" i="19"/>
  <c r="AZ484" i="19"/>
  <c r="BD484" i="19" s="1"/>
  <c r="BA485" i="19"/>
  <c r="BB484" i="19"/>
  <c r="BB485" i="19"/>
  <c r="AZ485" i="19"/>
  <c r="BD485" i="19" s="1"/>
  <c r="BA486" i="19"/>
  <c r="BB486" i="19"/>
  <c r="BA487" i="19"/>
  <c r="AZ486" i="19"/>
  <c r="BD486" i="19" s="1"/>
  <c r="BB487" i="19"/>
  <c r="BA488" i="19"/>
  <c r="AZ487" i="19"/>
  <c r="BD487" i="19" s="1"/>
  <c r="AZ488" i="19"/>
  <c r="BD488" i="19" s="1"/>
  <c r="BA489" i="19"/>
  <c r="BB488" i="19"/>
  <c r="BA490" i="19"/>
  <c r="AZ489" i="19"/>
  <c r="BD489" i="19" s="1"/>
  <c r="BB489" i="19"/>
  <c r="BB490" i="19"/>
  <c r="BA491" i="19"/>
  <c r="AZ490" i="19"/>
  <c r="BD490" i="19" s="1"/>
  <c r="BB491" i="19"/>
  <c r="BA492" i="19"/>
  <c r="AZ491" i="19"/>
  <c r="BD491" i="19" s="1"/>
  <c r="BB492" i="19"/>
  <c r="BA493" i="19"/>
  <c r="AZ492" i="19"/>
  <c r="BD492" i="19" s="1"/>
  <c r="BB493" i="19"/>
  <c r="BA494" i="19"/>
  <c r="AZ493" i="19"/>
  <c r="BD493" i="19" s="1"/>
  <c r="BA495" i="19"/>
  <c r="AZ494" i="19"/>
  <c r="BD494" i="19" s="1"/>
  <c r="BB494" i="19"/>
  <c r="AZ495" i="19"/>
  <c r="BD495" i="19" s="1"/>
  <c r="BB495" i="19"/>
  <c r="BA496" i="19"/>
  <c r="BA497" i="19"/>
  <c r="AZ496" i="19"/>
  <c r="BD496" i="19" s="1"/>
  <c r="BB496" i="19"/>
  <c r="AZ497" i="19"/>
  <c r="BD497" i="19" s="1"/>
  <c r="BB497" i="19"/>
  <c r="BA498" i="19"/>
  <c r="BB498" i="19"/>
  <c r="AZ498" i="19"/>
  <c r="BD498" i="19" s="1"/>
  <c r="BA499" i="19"/>
  <c r="AZ499" i="19"/>
  <c r="BD499" i="19" s="1"/>
  <c r="BB499" i="19"/>
  <c r="BA500" i="19"/>
  <c r="AZ500" i="19"/>
  <c r="BD500" i="19" s="1"/>
  <c r="BB500" i="19"/>
  <c r="BA501" i="19"/>
  <c r="AZ501" i="19"/>
  <c r="BD501" i="19" s="1"/>
  <c r="BA502" i="19"/>
  <c r="BB501" i="19"/>
  <c r="AZ502" i="19"/>
  <c r="BD502" i="19" s="1"/>
  <c r="BA503" i="19"/>
  <c r="BB502" i="19"/>
  <c r="AZ503" i="19"/>
  <c r="BD503" i="19" s="1"/>
  <c r="BB503" i="19"/>
  <c r="BA504" i="19"/>
  <c r="AZ504" i="19"/>
  <c r="BD504" i="19" s="1"/>
  <c r="BA505" i="19"/>
  <c r="BB504" i="19"/>
  <c r="BA506" i="19"/>
  <c r="BB505" i="19"/>
  <c r="AZ505" i="19"/>
  <c r="BD505" i="19" s="1"/>
  <c r="BA507" i="19"/>
  <c r="BB506" i="19"/>
  <c r="AZ506" i="19"/>
  <c r="BD506" i="19" s="1"/>
  <c r="BB507" i="19"/>
  <c r="BA508" i="19"/>
  <c r="AZ507" i="19"/>
  <c r="BD507" i="19" s="1"/>
  <c r="BA509" i="19"/>
  <c r="AZ508" i="19"/>
  <c r="BD508" i="19" s="1"/>
  <c r="BB508" i="19"/>
  <c r="BA510" i="19"/>
  <c r="AZ509" i="19"/>
  <c r="BD509" i="19" s="1"/>
  <c r="BB509" i="19"/>
  <c r="BB510" i="19"/>
  <c r="BA511" i="19"/>
  <c r="AZ510" i="19"/>
  <c r="BD510" i="19" s="1"/>
  <c r="BA512" i="19"/>
  <c r="BB511" i="19"/>
  <c r="AZ511" i="19"/>
  <c r="BD511" i="19" s="1"/>
  <c r="BB512" i="19"/>
  <c r="AZ512" i="19"/>
  <c r="BD512" i="19" s="1"/>
  <c r="BA513" i="19"/>
  <c r="BB513" i="19"/>
  <c r="AZ513" i="19"/>
  <c r="BD513" i="19" s="1"/>
  <c r="BA514" i="19"/>
  <c r="AZ514" i="19"/>
  <c r="BD514" i="19" s="1"/>
  <c r="BB514" i="19"/>
  <c r="BA515" i="19"/>
  <c r="BB515" i="19"/>
  <c r="BA516" i="19"/>
  <c r="AZ515" i="19"/>
  <c r="BD515" i="19" s="1"/>
  <c r="AZ516" i="19"/>
  <c r="BD516" i="19" s="1"/>
  <c r="BA517" i="19"/>
  <c r="BB516" i="19"/>
  <c r="AZ517" i="19"/>
  <c r="BD517" i="19" s="1"/>
  <c r="BB517" i="19"/>
  <c r="BA518" i="19"/>
  <c r="BB518" i="19"/>
  <c r="BA519" i="19"/>
  <c r="AZ518" i="19"/>
  <c r="BD518" i="19" s="1"/>
  <c r="AZ519" i="19"/>
  <c r="BD519" i="19" s="1"/>
  <c r="BA520" i="19"/>
  <c r="BB519" i="19"/>
  <c r="BA521" i="19"/>
  <c r="BB520" i="19"/>
  <c r="AZ520" i="19"/>
  <c r="BD520" i="19" s="1"/>
  <c r="BB521" i="19"/>
  <c r="AZ521" i="19"/>
  <c r="BD521" i="19" s="1"/>
  <c r="BA522" i="19"/>
  <c r="BB522" i="19"/>
  <c r="BA523" i="19"/>
  <c r="AZ522" i="19"/>
  <c r="BD522" i="19" s="1"/>
  <c r="AZ523" i="19"/>
  <c r="BD523" i="19" s="1"/>
  <c r="BA524" i="19"/>
  <c r="BB523" i="19"/>
  <c r="BA525" i="19"/>
  <c r="AZ524" i="19"/>
  <c r="BD524" i="19" s="1"/>
  <c r="BB524" i="19"/>
  <c r="BA526" i="19"/>
  <c r="BB525" i="19"/>
  <c r="AZ525" i="19"/>
  <c r="BD525" i="19" s="1"/>
  <c r="BB526" i="19"/>
  <c r="BA527" i="19"/>
  <c r="AZ526" i="19"/>
  <c r="BD526" i="19" s="1"/>
  <c r="BB527" i="19"/>
  <c r="AZ527" i="19"/>
  <c r="BD527" i="19" s="1"/>
  <c r="BA528" i="19"/>
  <c r="BB528" i="19"/>
  <c r="AZ528" i="19"/>
  <c r="BD528" i="19" s="1"/>
  <c r="BA529" i="19"/>
  <c r="BB529" i="19"/>
  <c r="AZ529" i="19"/>
  <c r="BD529" i="19" s="1"/>
  <c r="BA530" i="19"/>
  <c r="BB530" i="19"/>
  <c r="BA531" i="19"/>
  <c r="AZ530" i="19"/>
  <c r="BD530" i="19" s="1"/>
  <c r="BA532" i="19"/>
  <c r="AZ531" i="19"/>
  <c r="BD531" i="19" s="1"/>
  <c r="BB531" i="19"/>
  <c r="BA533" i="19"/>
  <c r="BB532" i="19"/>
  <c r="AZ532" i="19"/>
  <c r="BD532" i="19" s="1"/>
  <c r="BB533" i="19"/>
  <c r="AZ533" i="19"/>
  <c r="BD533" i="19" s="1"/>
  <c r="BA534" i="19"/>
  <c r="AZ534" i="19"/>
  <c r="BD534" i="19" s="1"/>
  <c r="BA535" i="19"/>
  <c r="BB534" i="19"/>
  <c r="BA536" i="19"/>
  <c r="BB535" i="19"/>
  <c r="AZ535" i="19"/>
  <c r="BD535" i="19" s="1"/>
  <c r="BB536" i="19"/>
  <c r="AZ536" i="19"/>
  <c r="BD536" i="19" s="1"/>
  <c r="BA537" i="19"/>
  <c r="AZ537" i="19"/>
  <c r="BD537" i="19" s="1"/>
  <c r="BB537" i="19"/>
  <c r="BA538" i="19"/>
  <c r="BA539" i="19"/>
  <c r="BB538" i="19"/>
  <c r="AZ538" i="19"/>
  <c r="BD538" i="19" s="1"/>
  <c r="BB539" i="19"/>
  <c r="AZ539" i="19"/>
  <c r="BD539" i="19" s="1"/>
  <c r="BA540" i="19"/>
  <c r="AZ540" i="19"/>
  <c r="BD540" i="19" s="1"/>
  <c r="BA541" i="19"/>
  <c r="BB540" i="19"/>
  <c r="AZ541" i="19"/>
  <c r="BD541" i="19" s="1"/>
  <c r="BA542" i="19"/>
  <c r="BB541" i="19"/>
  <c r="BB542" i="19"/>
  <c r="BA543" i="19"/>
  <c r="AZ542" i="19"/>
  <c r="BD542" i="19" s="1"/>
  <c r="BA544" i="19"/>
  <c r="AZ543" i="19"/>
  <c r="BD543" i="19" s="1"/>
  <c r="BB543" i="19"/>
  <c r="AZ544" i="19"/>
  <c r="BD544" i="19" s="1"/>
  <c r="BA545" i="19"/>
  <c r="BB544" i="19"/>
  <c r="AZ545" i="19"/>
  <c r="BD545" i="19" s="1"/>
  <c r="BA546" i="19"/>
  <c r="BB545" i="19"/>
  <c r="BB546" i="19"/>
  <c r="BA547" i="19"/>
  <c r="AZ546" i="19"/>
  <c r="BD546" i="19" s="1"/>
  <c r="AZ547" i="19"/>
  <c r="BD547" i="19" s="1"/>
  <c r="BA548" i="19"/>
  <c r="BB547" i="19"/>
  <c r="BB548" i="19"/>
  <c r="AZ548" i="19"/>
  <c r="BD548" i="19" s="1"/>
  <c r="BA549" i="19"/>
  <c r="BB549" i="19"/>
  <c r="BA550" i="19"/>
  <c r="AZ549" i="19"/>
  <c r="BD549" i="19" s="1"/>
  <c r="AZ550" i="19"/>
  <c r="BD550" i="19" s="1"/>
  <c r="BB550" i="19"/>
  <c r="BA551" i="19"/>
  <c r="BB551" i="19"/>
  <c r="BA552" i="19"/>
  <c r="AZ551" i="19"/>
  <c r="BD551" i="19" s="1"/>
  <c r="BA553" i="19"/>
  <c r="BB552" i="19"/>
  <c r="AZ552" i="19"/>
  <c r="BD552" i="19" s="1"/>
  <c r="BB553" i="19"/>
  <c r="BA554" i="19"/>
  <c r="AZ553" i="19"/>
  <c r="BD553" i="19" s="1"/>
  <c r="AZ554" i="19"/>
  <c r="BD554" i="19" s="1"/>
  <c r="BB554" i="19"/>
  <c r="BA555" i="19"/>
  <c r="AZ555" i="19"/>
  <c r="BD555" i="19" s="1"/>
  <c r="BB555" i="19"/>
  <c r="BA556" i="19"/>
  <c r="BA557" i="19"/>
  <c r="BB556" i="19"/>
  <c r="AZ556" i="19"/>
  <c r="BD556" i="19" s="1"/>
  <c r="AZ557" i="19"/>
  <c r="BD557" i="19" s="1"/>
  <c r="BA558" i="19"/>
  <c r="BB557" i="19"/>
  <c r="BA559" i="19"/>
  <c r="BB558" i="19"/>
  <c r="AZ558" i="19"/>
  <c r="BD558" i="19" s="1"/>
  <c r="BB559" i="19"/>
  <c r="AZ559" i="19"/>
  <c r="BD559" i="19" s="1"/>
  <c r="BA560" i="19"/>
  <c r="BB560" i="19"/>
  <c r="AZ560" i="19"/>
  <c r="BD560" i="19" s="1"/>
  <c r="BA561" i="19"/>
  <c r="BA562" i="19"/>
  <c r="BB561" i="19"/>
  <c r="AZ561" i="19"/>
  <c r="BD561" i="19" s="1"/>
  <c r="BA563" i="19"/>
  <c r="AZ562" i="19"/>
  <c r="BD562" i="19" s="1"/>
  <c r="BB562" i="19"/>
  <c r="AZ563" i="19"/>
  <c r="BD563" i="19" s="1"/>
  <c r="BB563" i="19"/>
  <c r="BA564" i="19"/>
  <c r="BA565" i="19"/>
  <c r="AZ564" i="19"/>
  <c r="BD564" i="19" s="1"/>
  <c r="BB564" i="19"/>
  <c r="BA566" i="19"/>
  <c r="BB565" i="19"/>
  <c r="AZ565" i="19"/>
  <c r="BD565" i="19" s="1"/>
  <c r="BA567" i="19"/>
  <c r="BB566" i="19"/>
  <c r="AZ566" i="19"/>
  <c r="BD566" i="19" s="1"/>
  <c r="AZ567" i="19"/>
  <c r="BD567" i="19" s="1"/>
  <c r="BA568" i="19"/>
  <c r="BB567" i="19"/>
  <c r="BA569" i="19"/>
  <c r="AZ568" i="19"/>
  <c r="BD568" i="19" s="1"/>
  <c r="BB568" i="19"/>
  <c r="BA570" i="19"/>
  <c r="BB569" i="19"/>
  <c r="AZ569" i="19"/>
  <c r="BD569" i="19" s="1"/>
  <c r="BB570" i="19"/>
  <c r="BA571" i="19"/>
  <c r="AZ570" i="19"/>
  <c r="BD570" i="19" s="1"/>
  <c r="AZ571" i="19"/>
  <c r="BD571" i="19" s="1"/>
  <c r="BA572" i="19"/>
  <c r="BB571" i="19"/>
  <c r="BB572" i="19"/>
  <c r="BA573" i="19"/>
  <c r="AZ572" i="19"/>
  <c r="BD572" i="19" s="1"/>
  <c r="BA574" i="19"/>
  <c r="AZ573" i="19"/>
  <c r="BD573" i="19" s="1"/>
  <c r="BB573" i="19"/>
  <c r="AZ574" i="19"/>
  <c r="BD574" i="19" s="1"/>
  <c r="BB574" i="19"/>
  <c r="BA575" i="19"/>
  <c r="BA576" i="19"/>
  <c r="AZ575" i="19"/>
  <c r="BD575" i="19" s="1"/>
  <c r="BB575" i="19"/>
  <c r="BB576" i="19"/>
  <c r="BA577" i="19"/>
  <c r="AZ576" i="19"/>
  <c r="BD576" i="19" s="1"/>
  <c r="AZ577" i="19"/>
  <c r="BD577" i="19" s="1"/>
  <c r="BA578" i="19"/>
  <c r="BB577" i="19"/>
  <c r="BB578" i="19"/>
  <c r="BA579" i="19"/>
  <c r="AZ578" i="19"/>
  <c r="BD578" i="19" s="1"/>
  <c r="AZ579" i="19"/>
  <c r="BD579" i="19" s="1"/>
  <c r="BB579" i="19"/>
  <c r="BA580" i="19"/>
  <c r="BB580" i="19"/>
  <c r="AZ580" i="19"/>
  <c r="BD580" i="19" s="1"/>
  <c r="BA581" i="19"/>
  <c r="AZ581" i="19"/>
  <c r="BD581" i="19" s="1"/>
  <c r="BB581" i="19"/>
  <c r="BA582" i="19"/>
  <c r="BA583" i="19"/>
  <c r="BB582" i="19"/>
  <c r="AZ582" i="19"/>
  <c r="BD582" i="19" s="1"/>
  <c r="AZ583" i="19"/>
  <c r="BD583" i="19" s="1"/>
  <c r="BB583" i="19"/>
  <c r="BA584" i="19"/>
  <c r="BA585" i="19"/>
  <c r="BB584" i="19"/>
  <c r="AZ584" i="19"/>
  <c r="BD584" i="19" s="1"/>
  <c r="BA586" i="19"/>
  <c r="BB585" i="19"/>
  <c r="AZ585" i="19"/>
  <c r="BD585" i="19" s="1"/>
  <c r="BA587" i="19"/>
  <c r="BB586" i="19"/>
  <c r="AZ586" i="19"/>
  <c r="BD586" i="19" s="1"/>
  <c r="AZ587" i="19"/>
  <c r="BD587" i="19" s="1"/>
  <c r="BA588" i="19"/>
  <c r="BB587" i="19"/>
  <c r="BA589" i="19"/>
  <c r="BB588" i="19"/>
  <c r="AZ588" i="19"/>
  <c r="BD588" i="19" s="1"/>
  <c r="BB589" i="19"/>
  <c r="AZ589" i="19"/>
  <c r="BD589" i="19" s="1"/>
  <c r="BA590" i="19"/>
  <c r="AZ590" i="19"/>
  <c r="BD590" i="19" s="1"/>
  <c r="BB590" i="19"/>
  <c r="BA591" i="19"/>
  <c r="BA592" i="19"/>
  <c r="AZ591" i="19"/>
  <c r="BD591" i="19" s="1"/>
  <c r="BB591" i="19"/>
  <c r="BB592" i="19"/>
  <c r="AZ592" i="19"/>
  <c r="BD592" i="19" s="1"/>
  <c r="BA593" i="19"/>
  <c r="BB593" i="19"/>
  <c r="AZ593" i="19"/>
  <c r="BD593" i="19" s="1"/>
  <c r="BA594" i="19"/>
  <c r="AZ594" i="19"/>
  <c r="BD594" i="19" s="1"/>
  <c r="BB594" i="19"/>
  <c r="BA595" i="19"/>
  <c r="BB595" i="19"/>
  <c r="AZ595" i="19"/>
  <c r="BD595" i="19" s="1"/>
  <c r="BA596" i="19"/>
  <c r="BA597" i="19"/>
  <c r="AZ596" i="19"/>
  <c r="BD596" i="19" s="1"/>
  <c r="BB596" i="19"/>
  <c r="AZ597" i="19"/>
  <c r="BD597" i="19" s="1"/>
  <c r="BA598" i="19"/>
  <c r="BB597" i="19"/>
  <c r="AZ598" i="19"/>
  <c r="BD598" i="19" s="1"/>
  <c r="BB598" i="19"/>
  <c r="BA599" i="19"/>
  <c r="AZ599" i="19"/>
  <c r="BD599" i="19" s="1"/>
  <c r="BB599" i="19"/>
  <c r="BA600" i="19"/>
  <c r="BB600" i="19"/>
  <c r="AZ600" i="19"/>
  <c r="BD600" i="19" s="1"/>
  <c r="BA601" i="19"/>
  <c r="BA602" i="19"/>
  <c r="AZ601" i="19"/>
  <c r="BD601" i="19" s="1"/>
  <c r="BB601" i="19"/>
  <c r="BB602" i="19"/>
  <c r="AZ602" i="19"/>
  <c r="BD602" i="19" s="1"/>
  <c r="BA603" i="19"/>
  <c r="AZ603" i="19"/>
  <c r="BD603" i="19" s="1"/>
  <c r="BB603" i="19"/>
  <c r="BA604" i="19"/>
  <c r="AZ604" i="19"/>
  <c r="BD604" i="19" s="1"/>
  <c r="BB604" i="19"/>
  <c r="BA605" i="19"/>
  <c r="BB605" i="19"/>
  <c r="AZ605" i="19"/>
  <c r="BD605" i="19" s="1"/>
  <c r="BA606" i="19"/>
  <c r="BB606" i="19"/>
  <c r="BA607" i="19"/>
  <c r="AZ606" i="19"/>
  <c r="BD606" i="19" s="1"/>
  <c r="AZ607" i="19"/>
  <c r="BD607" i="19" s="1"/>
  <c r="BB607" i="19"/>
  <c r="BA608" i="19"/>
  <c r="BA609" i="19"/>
  <c r="AZ608" i="19"/>
  <c r="BD608" i="19" s="1"/>
  <c r="BB608" i="19"/>
  <c r="AZ609" i="19"/>
  <c r="BD609" i="19" s="1"/>
  <c r="BA610" i="19"/>
  <c r="BB609" i="19"/>
  <c r="AZ610" i="19"/>
  <c r="BD610" i="19" s="1"/>
  <c r="BB610" i="19"/>
  <c r="BA611" i="19"/>
  <c r="BB611" i="19"/>
  <c r="BA612" i="19"/>
  <c r="AZ611" i="19"/>
  <c r="BD611" i="19" s="1"/>
  <c r="BB612" i="19"/>
  <c r="AZ612" i="19"/>
  <c r="BD612" i="19" s="1"/>
  <c r="BA613" i="19"/>
  <c r="BA614" i="19"/>
  <c r="BB613" i="19"/>
  <c r="AZ613" i="19"/>
  <c r="BD613" i="19" s="1"/>
  <c r="AZ614" i="19"/>
  <c r="BD614" i="19" s="1"/>
  <c r="BA615" i="19"/>
  <c r="BB614" i="19"/>
  <c r="BA616" i="19"/>
  <c r="AZ615" i="19"/>
  <c r="BD615" i="19" s="1"/>
  <c r="BB615" i="19"/>
  <c r="AZ616" i="19"/>
  <c r="BD616" i="19" s="1"/>
  <c r="BB616" i="19"/>
  <c r="BA617" i="19"/>
  <c r="AZ617" i="19"/>
  <c r="BD617" i="19" s="1"/>
  <c r="BB617" i="19"/>
  <c r="BA618" i="19"/>
  <c r="BA619" i="19"/>
  <c r="AZ618" i="19"/>
  <c r="BD618" i="19" s="1"/>
  <c r="BB618" i="19"/>
  <c r="BA620" i="19"/>
  <c r="BB619" i="19"/>
  <c r="AZ619" i="19"/>
  <c r="BD619" i="19" s="1"/>
  <c r="AZ620" i="19"/>
  <c r="BD620" i="19" s="1"/>
  <c r="BA621" i="19"/>
  <c r="BB620" i="19"/>
  <c r="BB621" i="19"/>
  <c r="BA622" i="19"/>
  <c r="AZ621" i="19"/>
  <c r="BD621" i="19" s="1"/>
  <c r="BA623" i="19"/>
  <c r="BB622" i="19"/>
  <c r="AZ622" i="19"/>
  <c r="BD622" i="19" s="1"/>
  <c r="BB623" i="19"/>
  <c r="AZ623" i="19"/>
  <c r="BD623" i="19" s="1"/>
  <c r="BA624" i="19"/>
  <c r="AZ624" i="19"/>
  <c r="BD624" i="19" s="1"/>
  <c r="BA625" i="19"/>
  <c r="BB624" i="19"/>
  <c r="BA626" i="19"/>
  <c r="BB625" i="19"/>
  <c r="AZ625" i="19"/>
  <c r="BD625" i="19" s="1"/>
  <c r="AZ626" i="19"/>
  <c r="BD626" i="19" s="1"/>
  <c r="BA627" i="19"/>
  <c r="BB626" i="19"/>
  <c r="AZ627" i="19"/>
  <c r="BD627" i="19" s="1"/>
  <c r="BB627" i="19"/>
  <c r="BA628" i="19"/>
  <c r="AZ628" i="19"/>
  <c r="BD628" i="19" s="1"/>
  <c r="BB628" i="19"/>
  <c r="BA629" i="19"/>
  <c r="BB629" i="19"/>
  <c r="BA630" i="19"/>
  <c r="AZ629" i="19"/>
  <c r="BD629" i="19" s="1"/>
  <c r="AZ630" i="19"/>
  <c r="BD630" i="19" s="1"/>
  <c r="BB630" i="19"/>
  <c r="BA631" i="19"/>
  <c r="BA632" i="19"/>
  <c r="BB631" i="19"/>
  <c r="AZ631" i="19"/>
  <c r="BD631" i="19" s="1"/>
  <c r="BA633" i="19"/>
  <c r="AZ632" i="19"/>
  <c r="BD632" i="19" s="1"/>
  <c r="BB632" i="19"/>
  <c r="BB633" i="19"/>
  <c r="AZ633" i="19"/>
  <c r="BD633" i="19" s="1"/>
  <c r="BA634" i="19"/>
  <c r="BB634" i="19"/>
  <c r="BA635" i="19"/>
  <c r="AZ634" i="19"/>
  <c r="BD634" i="19" s="1"/>
  <c r="BB635" i="19"/>
  <c r="BA636" i="19"/>
  <c r="AZ635" i="19"/>
  <c r="BD635" i="19" s="1"/>
  <c r="BA637" i="19"/>
  <c r="AZ636" i="19"/>
  <c r="BD636" i="19" s="1"/>
  <c r="BB636" i="19"/>
  <c r="AZ637" i="19"/>
  <c r="BD637" i="19" s="1"/>
  <c r="BA638" i="19"/>
  <c r="BB637" i="19"/>
  <c r="BA639" i="19"/>
  <c r="AZ638" i="19"/>
  <c r="BD638" i="19" s="1"/>
  <c r="BB638" i="19"/>
  <c r="BA640" i="19"/>
  <c r="AZ639" i="19"/>
  <c r="BD639" i="19" s="1"/>
  <c r="BB639" i="19"/>
  <c r="BA641" i="19"/>
  <c r="BB640" i="19"/>
  <c r="AZ640" i="19"/>
  <c r="BD640" i="19" s="1"/>
  <c r="BB641" i="19"/>
  <c r="BA642" i="19"/>
  <c r="AZ641" i="19"/>
  <c r="BD641" i="19" s="1"/>
  <c r="BA643" i="19"/>
  <c r="BB642" i="19"/>
  <c r="AZ642" i="19"/>
  <c r="BD642" i="19" s="1"/>
  <c r="AZ643" i="19"/>
  <c r="BD643" i="19" s="1"/>
  <c r="BB643" i="19"/>
  <c r="BA644" i="19"/>
  <c r="AZ644" i="19"/>
  <c r="BD644" i="19" s="1"/>
  <c r="BA645" i="19"/>
  <c r="BB644" i="19"/>
  <c r="BA646" i="19"/>
  <c r="AZ645" i="19"/>
  <c r="BD645" i="19" s="1"/>
  <c r="BB645" i="19"/>
  <c r="AZ646" i="19"/>
  <c r="BD646" i="19" s="1"/>
  <c r="BB646" i="19"/>
  <c r="BA647" i="19"/>
  <c r="BB647" i="19"/>
  <c r="BA648" i="19"/>
  <c r="AZ647" i="19"/>
  <c r="BD647" i="19" s="1"/>
  <c r="AZ648" i="19"/>
  <c r="BD648" i="19" s="1"/>
  <c r="BA649" i="19"/>
  <c r="BB648" i="19"/>
  <c r="BB649" i="19"/>
  <c r="BA650" i="19"/>
  <c r="AZ649" i="19"/>
  <c r="BD649" i="19" s="1"/>
  <c r="AZ650" i="19"/>
  <c r="BD650" i="19" s="1"/>
  <c r="BB650" i="19"/>
  <c r="BA651" i="19"/>
  <c r="AZ651" i="19"/>
  <c r="BD651" i="19" s="1"/>
  <c r="BB651" i="19"/>
  <c r="BA652" i="19"/>
  <c r="AZ652" i="19"/>
  <c r="BD652" i="19" s="1"/>
  <c r="BB652" i="19"/>
  <c r="BA653" i="19"/>
  <c r="BB653" i="19"/>
  <c r="BA654" i="19"/>
  <c r="AZ653" i="19"/>
  <c r="BD653" i="19" s="1"/>
  <c r="AZ654" i="19"/>
  <c r="BD654" i="19" s="1"/>
  <c r="BA655" i="19"/>
  <c r="BB654" i="19"/>
  <c r="BB655" i="19"/>
  <c r="BA656" i="19"/>
  <c r="AZ655" i="19"/>
  <c r="BD655" i="19" s="1"/>
  <c r="AZ656" i="19"/>
  <c r="BD656" i="19" s="1"/>
  <c r="BA657" i="19"/>
  <c r="BB656" i="19"/>
  <c r="BA658" i="19"/>
  <c r="AZ657" i="19"/>
  <c r="BD657" i="19" s="1"/>
  <c r="BB657" i="19"/>
  <c r="BB658" i="19"/>
  <c r="AZ658" i="19"/>
  <c r="BD658" i="19" s="1"/>
  <c r="BA659" i="19"/>
  <c r="BA660" i="19"/>
  <c r="BB659" i="19"/>
  <c r="AZ659" i="19"/>
  <c r="BD659" i="19" s="1"/>
  <c r="AZ660" i="19"/>
  <c r="BD660" i="19" s="1"/>
  <c r="BA661" i="19"/>
  <c r="BB660" i="19"/>
  <c r="BB661" i="19"/>
  <c r="AZ661" i="19"/>
  <c r="BD661" i="19" s="1"/>
  <c r="BA662" i="19"/>
  <c r="BB662" i="19"/>
  <c r="BA663" i="19"/>
  <c r="AZ662" i="19"/>
  <c r="BD662" i="19" s="1"/>
  <c r="BA664" i="19"/>
  <c r="AZ663" i="19"/>
  <c r="BD663" i="19" s="1"/>
  <c r="BB663" i="19"/>
  <c r="BA665" i="19"/>
  <c r="BB664" i="19"/>
  <c r="AZ664" i="19"/>
  <c r="BD664" i="19" s="1"/>
  <c r="AZ665" i="19"/>
  <c r="BD665" i="19" s="1"/>
  <c r="BA666" i="19"/>
  <c r="BB665" i="19"/>
  <c r="AZ666" i="19"/>
  <c r="BD666" i="19" s="1"/>
  <c r="BA667" i="19"/>
  <c r="BB666" i="19"/>
  <c r="BA668" i="19"/>
  <c r="AZ667" i="19"/>
  <c r="BD667" i="19" s="1"/>
  <c r="BB667" i="19"/>
  <c r="BB668" i="19"/>
  <c r="AZ668" i="19"/>
  <c r="BD668" i="19" s="1"/>
  <c r="BA669" i="19"/>
  <c r="BA670" i="19"/>
  <c r="BB669" i="19"/>
  <c r="AZ669" i="19"/>
  <c r="BD669" i="19" s="1"/>
  <c r="BA671" i="19"/>
  <c r="BB670" i="19"/>
  <c r="AZ670" i="19"/>
  <c r="BD670" i="19" s="1"/>
  <c r="BB671" i="19"/>
  <c r="AZ671" i="19"/>
  <c r="BD671" i="19" s="1"/>
  <c r="BA672" i="19"/>
  <c r="AZ672" i="19"/>
  <c r="BD672" i="19" s="1"/>
  <c r="BA673" i="19"/>
  <c r="BB672" i="19"/>
  <c r="BA674" i="19"/>
  <c r="BB673" i="19"/>
  <c r="AZ673" i="19"/>
  <c r="BD673" i="19" s="1"/>
  <c r="BB674" i="19"/>
  <c r="AZ674" i="19"/>
  <c r="BD674" i="19" s="1"/>
  <c r="BA675" i="19"/>
  <c r="BB675" i="19"/>
  <c r="BA676" i="19"/>
  <c r="AZ675" i="19"/>
  <c r="BD675" i="19" s="1"/>
  <c r="BA677" i="19"/>
  <c r="AZ676" i="19"/>
  <c r="BD676" i="19" s="1"/>
  <c r="BB676" i="19"/>
  <c r="BB677" i="19"/>
  <c r="BA678" i="19"/>
  <c r="AZ677" i="19"/>
  <c r="BD677" i="19" s="1"/>
  <c r="AZ678" i="19"/>
  <c r="BD678" i="19" s="1"/>
  <c r="BB678" i="19"/>
  <c r="BA679" i="19"/>
  <c r="BB679" i="19"/>
  <c r="BA680" i="19"/>
  <c r="AZ679" i="19"/>
  <c r="BD679" i="19" s="1"/>
  <c r="BB680" i="19"/>
  <c r="AZ680" i="19"/>
  <c r="BD680" i="19" s="1"/>
  <c r="BA681" i="19"/>
  <c r="BA682" i="19"/>
  <c r="AZ681" i="19"/>
  <c r="BD681" i="19" s="1"/>
  <c r="BB681" i="19"/>
  <c r="BA683" i="19"/>
  <c r="AZ682" i="19"/>
  <c r="BD682" i="19" s="1"/>
  <c r="BB682" i="19"/>
  <c r="BB683" i="19"/>
  <c r="AZ683" i="19"/>
  <c r="BD683" i="19" s="1"/>
  <c r="BA684" i="19"/>
  <c r="BA685" i="19"/>
  <c r="AZ684" i="19"/>
  <c r="BD684" i="19" s="1"/>
  <c r="BB684" i="19"/>
  <c r="BB685" i="19"/>
  <c r="BA686" i="19"/>
  <c r="AZ685" i="19"/>
  <c r="BD685" i="19" s="1"/>
  <c r="AZ686" i="19"/>
  <c r="BD686" i="19" s="1"/>
  <c r="BA687" i="19"/>
  <c r="BB686" i="19"/>
  <c r="AZ687" i="19"/>
  <c r="BD687" i="19" s="1"/>
  <c r="BB687" i="19"/>
  <c r="BA688" i="19"/>
  <c r="AZ688" i="19"/>
  <c r="BD688" i="19" s="1"/>
  <c r="BB688" i="19"/>
  <c r="BA689" i="19"/>
  <c r="AZ689" i="19"/>
  <c r="BD689" i="19" s="1"/>
  <c r="BB689" i="19"/>
  <c r="BA690" i="19"/>
  <c r="AZ690" i="19"/>
  <c r="BD690" i="19" s="1"/>
  <c r="BA691" i="19"/>
  <c r="BB690" i="19"/>
  <c r="BB691" i="19"/>
  <c r="AZ691" i="19"/>
  <c r="BD691" i="19" s="1"/>
  <c r="BA692" i="19"/>
  <c r="BB692" i="19"/>
  <c r="AZ692" i="19"/>
  <c r="BD692" i="19" s="1"/>
  <c r="BA693" i="19"/>
  <c r="BA694" i="19"/>
  <c r="AZ693" i="19"/>
  <c r="BD693" i="19" s="1"/>
  <c r="BB693" i="19"/>
  <c r="BA695" i="19"/>
  <c r="AZ694" i="19"/>
  <c r="BD694" i="19" s="1"/>
  <c r="BB694" i="19"/>
  <c r="BB695" i="19"/>
  <c r="BA696" i="19"/>
  <c r="AZ695" i="19"/>
  <c r="BD695" i="19" s="1"/>
  <c r="BA697" i="19"/>
  <c r="AZ696" i="19"/>
  <c r="BD696" i="19" s="1"/>
  <c r="BB696" i="19"/>
  <c r="BA698" i="19"/>
  <c r="BB697" i="19"/>
  <c r="AZ697" i="19"/>
  <c r="BD697" i="19" s="1"/>
  <c r="BA699" i="19"/>
  <c r="BB698" i="19"/>
  <c r="AZ698" i="19"/>
  <c r="BD698" i="19" s="1"/>
  <c r="BB699" i="19"/>
  <c r="BA700" i="19"/>
  <c r="AZ699" i="19"/>
  <c r="BD699" i="19" s="1"/>
  <c r="BB700" i="19"/>
  <c r="AZ700" i="19"/>
  <c r="BD700" i="19" s="1"/>
  <c r="BA701" i="19"/>
  <c r="BB701" i="19"/>
  <c r="AZ701" i="19"/>
  <c r="BD701" i="19" s="1"/>
  <c r="BA702" i="19"/>
  <c r="BA703" i="19"/>
  <c r="BB702" i="19"/>
  <c r="AZ702" i="19"/>
  <c r="BD702" i="19" s="1"/>
  <c r="BA704" i="19"/>
  <c r="AZ703" i="19"/>
  <c r="BD703" i="19" s="1"/>
  <c r="BB703" i="19"/>
  <c r="AZ704" i="19"/>
  <c r="BD704" i="19" s="1"/>
  <c r="BB704" i="19"/>
  <c r="BA705" i="19"/>
  <c r="BA706" i="19"/>
  <c r="BB705" i="19"/>
  <c r="AZ705" i="19"/>
  <c r="BD705" i="19" s="1"/>
  <c r="BB706" i="19"/>
  <c r="BA707" i="19"/>
  <c r="AZ706" i="19"/>
  <c r="BD706" i="19" s="1"/>
  <c r="AZ707" i="19"/>
  <c r="BD707" i="19" s="1"/>
  <c r="BA708" i="19"/>
  <c r="BB707" i="19"/>
  <c r="BB708" i="19"/>
  <c r="BA709" i="19"/>
  <c r="AZ708" i="19"/>
  <c r="BD708" i="19" s="1"/>
  <c r="AZ709" i="19"/>
  <c r="BD709" i="19" s="1"/>
  <c r="BA710" i="19"/>
  <c r="BB709" i="19"/>
  <c r="AZ710" i="19"/>
  <c r="BD710" i="19" s="1"/>
  <c r="BA711" i="19"/>
  <c r="BB710" i="19"/>
  <c r="BA712" i="19"/>
  <c r="BB711" i="19"/>
  <c r="AZ711" i="19"/>
  <c r="BD711" i="19" s="1"/>
  <c r="AZ712" i="19"/>
  <c r="BD712" i="19" s="1"/>
  <c r="BA713" i="19"/>
  <c r="BB712" i="19"/>
  <c r="BA714" i="19"/>
  <c r="BB713" i="19"/>
  <c r="AZ713" i="19"/>
  <c r="BD713" i="19" s="1"/>
  <c r="BB714" i="19"/>
  <c r="AZ714" i="19"/>
  <c r="BD714" i="19" s="1"/>
  <c r="BA715" i="19"/>
  <c r="BB715" i="19"/>
  <c r="BA716" i="19"/>
  <c r="AZ715" i="19"/>
  <c r="BD715" i="19" s="1"/>
  <c r="BB716" i="19"/>
  <c r="AZ716" i="19"/>
  <c r="BD716" i="19" s="1"/>
  <c r="BA717" i="19"/>
  <c r="BB717" i="19"/>
  <c r="BA718" i="19"/>
  <c r="AZ717" i="19"/>
  <c r="BD717" i="19" s="1"/>
  <c r="BA719" i="19"/>
  <c r="AZ718" i="19"/>
  <c r="BD718" i="19" s="1"/>
  <c r="BB718" i="19"/>
  <c r="BA720" i="19"/>
  <c r="BB719" i="19"/>
  <c r="AZ719" i="19"/>
  <c r="BD719" i="19" s="1"/>
  <c r="BB720" i="19"/>
  <c r="AZ720" i="19"/>
  <c r="BD720" i="19" s="1"/>
  <c r="BA721" i="19"/>
  <c r="BB721" i="19"/>
  <c r="BA722" i="19"/>
  <c r="AZ721" i="19"/>
  <c r="BD721" i="19" s="1"/>
  <c r="AZ722" i="19"/>
  <c r="BD722" i="19" s="1"/>
  <c r="BB722" i="19"/>
  <c r="BA723" i="19"/>
  <c r="BA724" i="19"/>
  <c r="BB723" i="19"/>
  <c r="AZ723" i="19"/>
  <c r="BD723" i="19" s="1"/>
  <c r="BB724" i="19"/>
  <c r="BA725" i="19"/>
  <c r="AZ724" i="19"/>
  <c r="BD724" i="19" s="1"/>
  <c r="BB725" i="19"/>
  <c r="AZ725" i="19"/>
  <c r="BD725" i="19" s="1"/>
  <c r="BA726" i="19"/>
  <c r="BA727" i="19"/>
  <c r="AZ726" i="19"/>
  <c r="BD726" i="19" s="1"/>
  <c r="BB726" i="19"/>
  <c r="BB727" i="19"/>
  <c r="BA728" i="19"/>
  <c r="AZ727" i="19"/>
  <c r="BD727" i="19" s="1"/>
  <c r="BA729" i="19"/>
  <c r="BB728" i="19"/>
  <c r="AZ728" i="19"/>
  <c r="BD728" i="19" s="1"/>
  <c r="AZ729" i="19"/>
  <c r="BD729" i="19" s="1"/>
  <c r="BA730" i="19"/>
  <c r="BB729" i="19"/>
  <c r="BB730" i="19"/>
  <c r="AZ730" i="19"/>
  <c r="BD730" i="19" s="1"/>
  <c r="BA731" i="19"/>
  <c r="BB731" i="19"/>
  <c r="BA732" i="19"/>
  <c r="AZ731" i="19"/>
  <c r="BD731" i="19" s="1"/>
  <c r="BB732" i="19"/>
  <c r="AZ732" i="19"/>
  <c r="BD732" i="19" s="1"/>
  <c r="BA733" i="19"/>
  <c r="AZ733" i="19"/>
  <c r="BD733" i="19" s="1"/>
  <c r="BA734" i="19"/>
  <c r="BB733" i="19"/>
  <c r="BB734" i="19"/>
  <c r="AZ734" i="19"/>
  <c r="BD734" i="19" s="1"/>
  <c r="BA735" i="19"/>
  <c r="BB735" i="19"/>
  <c r="AZ735" i="19"/>
  <c r="BD735" i="19" s="1"/>
  <c r="BA736" i="19"/>
  <c r="AZ736" i="19"/>
  <c r="BD736" i="19" s="1"/>
  <c r="BB736" i="19"/>
  <c r="BA737" i="19"/>
  <c r="BA738" i="19"/>
  <c r="BB737" i="19"/>
  <c r="AZ737" i="19"/>
  <c r="BD737" i="19" s="1"/>
  <c r="BA739" i="19"/>
  <c r="AZ738" i="19"/>
  <c r="BD738" i="19" s="1"/>
  <c r="BB738" i="19"/>
  <c r="AZ739" i="19"/>
  <c r="BD739" i="19" s="1"/>
  <c r="BB739" i="19"/>
  <c r="BA740" i="19"/>
  <c r="AZ740" i="19"/>
  <c r="BD740" i="19" s="1"/>
  <c r="BA741" i="19"/>
  <c r="BB740" i="19"/>
  <c r="AZ741" i="19"/>
  <c r="BD741" i="19" s="1"/>
  <c r="BB741" i="19"/>
  <c r="BA742" i="19"/>
  <c r="BA743" i="19"/>
  <c r="BB742" i="19"/>
  <c r="AZ742" i="19"/>
  <c r="BD742" i="19" s="1"/>
  <c r="AZ743" i="19"/>
  <c r="BD743" i="19" s="1"/>
  <c r="BB743" i="19"/>
  <c r="BA744" i="19"/>
  <c r="AZ744" i="19"/>
  <c r="BD744" i="19" s="1"/>
  <c r="BB744" i="19"/>
  <c r="BA745" i="19"/>
  <c r="BB745" i="19"/>
  <c r="AZ745" i="19"/>
  <c r="BD745" i="19" s="1"/>
  <c r="BA746" i="19"/>
  <c r="AZ746" i="19"/>
  <c r="BD746" i="19" s="1"/>
  <c r="BA747" i="19"/>
  <c r="BB746" i="19"/>
  <c r="BB747" i="19"/>
  <c r="BA748" i="19"/>
  <c r="AZ747" i="19"/>
  <c r="BD747" i="19" s="1"/>
  <c r="BB748" i="19"/>
  <c r="AZ748" i="19"/>
  <c r="BD748" i="19" s="1"/>
  <c r="BA749" i="19"/>
  <c r="BB749" i="19"/>
  <c r="BA750" i="19"/>
  <c r="AZ749" i="19"/>
  <c r="BD749" i="19" s="1"/>
  <c r="BA751" i="19"/>
  <c r="AZ750" i="19"/>
  <c r="BD750" i="19" s="1"/>
  <c r="BB750" i="19"/>
  <c r="BA752" i="19"/>
  <c r="AZ751" i="19"/>
  <c r="BD751" i="19" s="1"/>
  <c r="BB751" i="19"/>
  <c r="BB752" i="19"/>
  <c r="BA753" i="19"/>
  <c r="AZ752" i="19"/>
  <c r="BD752" i="19" s="1"/>
  <c r="AZ753" i="19"/>
  <c r="BD753" i="19" s="1"/>
  <c r="BA754" i="19"/>
  <c r="BB753" i="19"/>
  <c r="BB754" i="19"/>
  <c r="AZ754" i="19"/>
  <c r="BD754" i="19" s="1"/>
  <c r="BA755" i="19"/>
  <c r="BB755" i="19"/>
  <c r="AZ755" i="19"/>
  <c r="BD755" i="19" s="1"/>
  <c r="BA756" i="19"/>
  <c r="BA757" i="19"/>
  <c r="BB756" i="19"/>
  <c r="AZ756" i="19"/>
  <c r="BD756" i="19" s="1"/>
  <c r="BA758" i="19"/>
  <c r="AZ757" i="19"/>
  <c r="BD757" i="19" s="1"/>
  <c r="BB757" i="19"/>
  <c r="BB758" i="19"/>
  <c r="AZ758" i="19"/>
  <c r="BD758" i="19" s="1"/>
  <c r="BA759" i="19"/>
  <c r="BA760" i="19"/>
  <c r="BB759" i="19"/>
  <c r="AZ759" i="19"/>
  <c r="BD759" i="19" s="1"/>
  <c r="AZ760" i="19"/>
  <c r="BD760" i="19" s="1"/>
  <c r="BA761" i="19"/>
  <c r="BB760" i="19"/>
  <c r="BB761" i="19"/>
  <c r="BA762" i="19"/>
  <c r="AZ761" i="19"/>
  <c r="BD761" i="19" s="1"/>
  <c r="AZ762" i="19"/>
  <c r="BD762" i="19" s="1"/>
  <c r="BA763" i="19"/>
  <c r="BB762" i="19"/>
  <c r="BB763" i="19"/>
  <c r="BA764" i="19"/>
  <c r="AZ763" i="19"/>
  <c r="BD763" i="19" s="1"/>
  <c r="AZ764" i="19"/>
  <c r="BD764" i="19" s="1"/>
  <c r="BA765" i="19"/>
  <c r="BB764" i="19"/>
  <c r="AZ765" i="19"/>
  <c r="BD765" i="19" s="1"/>
  <c r="BA766" i="19"/>
  <c r="BB765" i="19"/>
  <c r="AZ766" i="19"/>
  <c r="BD766" i="19" s="1"/>
  <c r="BB766" i="19"/>
  <c r="BA767" i="19"/>
  <c r="AZ767" i="19"/>
  <c r="BD767" i="19" s="1"/>
  <c r="BB767" i="19"/>
  <c r="BA768" i="19"/>
  <c r="AZ768" i="19"/>
  <c r="BD768" i="19" s="1"/>
  <c r="BB768" i="19"/>
  <c r="BA769" i="19"/>
  <c r="BA770" i="19"/>
  <c r="BB769" i="19"/>
  <c r="AZ769" i="19"/>
  <c r="BD769" i="19" s="1"/>
  <c r="AZ770" i="19"/>
  <c r="BD770" i="19" s="1"/>
  <c r="BB770" i="19"/>
  <c r="BA771" i="19"/>
  <c r="AZ771" i="19"/>
  <c r="BD771" i="19" s="1"/>
  <c r="BA772" i="19"/>
  <c r="BB771" i="19"/>
  <c r="BA773" i="19"/>
  <c r="BB772" i="19"/>
  <c r="AZ772" i="19"/>
  <c r="BD772" i="19" s="1"/>
  <c r="BA774" i="19"/>
  <c r="AZ773" i="19"/>
  <c r="BD773" i="19" s="1"/>
  <c r="BB773" i="19"/>
  <c r="BB774" i="19"/>
  <c r="BA775" i="19"/>
  <c r="AZ774" i="19"/>
  <c r="BD774" i="19" s="1"/>
  <c r="AZ775" i="19"/>
  <c r="BD775" i="19" s="1"/>
  <c r="BA776" i="19"/>
  <c r="BB775" i="19"/>
  <c r="BB776" i="19"/>
  <c r="BA777" i="19"/>
  <c r="AZ776" i="19"/>
  <c r="BD776" i="19" s="1"/>
  <c r="BA778" i="19"/>
  <c r="BB777" i="19"/>
  <c r="AZ777" i="19"/>
  <c r="BD777" i="19" s="1"/>
  <c r="AZ778" i="19"/>
  <c r="BD778" i="19" s="1"/>
  <c r="BB778" i="19"/>
  <c r="BA779" i="19"/>
  <c r="BA780" i="19"/>
  <c r="BB779" i="19"/>
  <c r="AZ779" i="19"/>
  <c r="BD779" i="19" s="1"/>
  <c r="BB780" i="19"/>
  <c r="BA781" i="19"/>
  <c r="AZ780" i="19"/>
  <c r="BD780" i="19" s="1"/>
  <c r="AZ781" i="19"/>
  <c r="BD781" i="19" s="1"/>
  <c r="BA782" i="19"/>
  <c r="BB781" i="19"/>
  <c r="BB782" i="19"/>
  <c r="BA783" i="19"/>
  <c r="AZ782" i="19"/>
  <c r="BD782" i="19" s="1"/>
  <c r="AZ783" i="19"/>
  <c r="BD783" i="19" s="1"/>
  <c r="BA784" i="19"/>
  <c r="BB783" i="19"/>
  <c r="AZ784" i="19"/>
  <c r="BD784" i="19" s="1"/>
  <c r="BB784" i="19"/>
  <c r="BA785" i="19"/>
  <c r="BA786" i="19"/>
  <c r="AZ785" i="19"/>
  <c r="BD785" i="19" s="1"/>
  <c r="BB785" i="19"/>
  <c r="BB786" i="19"/>
  <c r="BA787" i="19"/>
  <c r="AZ786" i="19"/>
  <c r="BD786" i="19" s="1"/>
  <c r="BB787" i="19"/>
  <c r="AZ787" i="19"/>
  <c r="BD787" i="19" s="1"/>
  <c r="BA788" i="19"/>
  <c r="BA789" i="19"/>
  <c r="BB788" i="19"/>
  <c r="AZ788" i="19"/>
  <c r="BD788" i="19" s="1"/>
  <c r="BB789" i="19"/>
  <c r="AZ789" i="19"/>
  <c r="BD789" i="19" s="1"/>
  <c r="BA790" i="19"/>
  <c r="BB790" i="19"/>
  <c r="BA791" i="19"/>
  <c r="AZ790" i="19"/>
  <c r="BD790" i="19" s="1"/>
  <c r="AZ791" i="19"/>
  <c r="BD791" i="19" s="1"/>
  <c r="BA792" i="19"/>
  <c r="BB791" i="19"/>
  <c r="BB792" i="19"/>
  <c r="BA793" i="19"/>
  <c r="AZ792" i="19"/>
  <c r="BD792" i="19" s="1"/>
  <c r="BB793" i="19"/>
  <c r="AZ793" i="19"/>
  <c r="BD793" i="19" s="1"/>
  <c r="BA794" i="19"/>
  <c r="AZ794" i="19"/>
  <c r="BD794" i="19" s="1"/>
  <c r="BA795" i="19"/>
  <c r="BB794" i="19"/>
  <c r="BA796" i="19"/>
  <c r="BB795" i="19"/>
  <c r="AZ795" i="19"/>
  <c r="BD795" i="19" s="1"/>
  <c r="BB796" i="19"/>
  <c r="AZ796" i="19"/>
  <c r="BD796" i="19" s="1"/>
  <c r="BA797" i="19"/>
  <c r="BA798" i="19"/>
  <c r="AZ797" i="19"/>
  <c r="BD797" i="19" s="1"/>
  <c r="BB797" i="19"/>
  <c r="AZ798" i="19"/>
  <c r="BD798" i="19" s="1"/>
  <c r="BB798" i="19"/>
  <c r="BA799" i="19"/>
  <c r="AZ799" i="19"/>
  <c r="BD799" i="19" s="1"/>
  <c r="BA800" i="19"/>
  <c r="BB799" i="19"/>
  <c r="BB800" i="19"/>
  <c r="AZ800" i="19"/>
  <c r="BD800" i="19" s="1"/>
  <c r="BA801" i="19"/>
  <c r="BA802" i="19"/>
  <c r="BB801" i="19"/>
  <c r="AZ801" i="19"/>
  <c r="BD801" i="19" s="1"/>
  <c r="AZ802" i="19"/>
  <c r="BD802" i="19" s="1"/>
  <c r="BB802" i="19"/>
  <c r="BA803" i="19"/>
  <c r="BB803" i="19"/>
  <c r="BA804" i="19"/>
  <c r="AZ803" i="19"/>
  <c r="BD803" i="19" s="1"/>
  <c r="BB804" i="19"/>
  <c r="BA805" i="19"/>
  <c r="AZ804" i="19"/>
  <c r="BD804" i="19" s="1"/>
  <c r="AZ805" i="19"/>
  <c r="BD805" i="19" s="1"/>
  <c r="BB805" i="19"/>
  <c r="BA806" i="19"/>
  <c r="AZ806" i="19"/>
  <c r="BD806" i="19" s="1"/>
  <c r="BA807" i="19"/>
  <c r="BB806" i="19"/>
  <c r="BA808" i="19"/>
  <c r="BB807" i="19"/>
  <c r="AZ807" i="19"/>
  <c r="BD807" i="19" s="1"/>
  <c r="BB808" i="19"/>
  <c r="BA809" i="19"/>
  <c r="AZ808" i="19"/>
  <c r="BD808" i="19" s="1"/>
  <c r="AZ809" i="19"/>
  <c r="BD809" i="19" s="1"/>
  <c r="BB809" i="19"/>
  <c r="BA810" i="19"/>
  <c r="BA811" i="19"/>
  <c r="BB810" i="19"/>
  <c r="AZ810" i="19"/>
  <c r="BD810" i="19" s="1"/>
  <c r="AZ811" i="19"/>
  <c r="BD811" i="19" s="1"/>
  <c r="BA812" i="19"/>
  <c r="BB811" i="19"/>
  <c r="BA813" i="19"/>
  <c r="BB812" i="19"/>
  <c r="AZ812" i="19"/>
  <c r="BD812" i="19" s="1"/>
  <c r="BB813" i="19"/>
  <c r="AZ813" i="19"/>
  <c r="BD813" i="19" s="1"/>
  <c r="BA814" i="19"/>
  <c r="BA815" i="19"/>
  <c r="AZ814" i="19"/>
  <c r="BD814" i="19" s="1"/>
  <c r="BB814" i="19"/>
  <c r="AZ815" i="19"/>
  <c r="BD815" i="19" s="1"/>
  <c r="BB815" i="19"/>
  <c r="BA816" i="19"/>
  <c r="BA817" i="19"/>
  <c r="BB816" i="19"/>
  <c r="AZ816" i="19"/>
  <c r="BD816" i="19" s="1"/>
  <c r="BB817" i="19"/>
  <c r="AZ817" i="19"/>
  <c r="BD817" i="19" s="1"/>
  <c r="BA818" i="19"/>
  <c r="AZ818" i="19"/>
  <c r="BD818" i="19" s="1"/>
  <c r="BA819" i="19"/>
  <c r="BB818" i="19"/>
  <c r="AZ819" i="19"/>
  <c r="BD819" i="19" s="1"/>
  <c r="BA820" i="19"/>
  <c r="BB819" i="19"/>
  <c r="AZ820" i="19"/>
  <c r="BD820" i="19" s="1"/>
  <c r="BA821" i="19"/>
  <c r="BB820" i="19"/>
  <c r="BA822" i="19"/>
  <c r="BB821" i="19"/>
  <c r="AZ821" i="19"/>
  <c r="BD821" i="19" s="1"/>
  <c r="AZ822" i="19"/>
  <c r="BD822" i="19" s="1"/>
  <c r="BB822" i="19"/>
  <c r="BA823" i="19"/>
  <c r="BA824" i="19"/>
  <c r="BB823" i="19"/>
  <c r="AZ823" i="19"/>
  <c r="BD823" i="19" s="1"/>
  <c r="BB824" i="19"/>
  <c r="BA825" i="19"/>
  <c r="AZ824" i="19"/>
  <c r="BD824" i="19" s="1"/>
  <c r="BA826" i="19"/>
  <c r="AZ825" i="19"/>
  <c r="BD825" i="19" s="1"/>
  <c r="BB825" i="19"/>
  <c r="AZ826" i="19"/>
  <c r="BD826" i="19" s="1"/>
  <c r="BA827" i="19"/>
  <c r="BB826" i="19"/>
  <c r="BB827" i="19"/>
  <c r="AZ827" i="19"/>
  <c r="BD827" i="19" s="1"/>
  <c r="BA828" i="19"/>
  <c r="AZ828" i="19"/>
  <c r="BD828" i="19" s="1"/>
  <c r="BA829" i="19"/>
  <c r="BB828" i="19"/>
  <c r="AZ829" i="19"/>
  <c r="BD829" i="19" s="1"/>
  <c r="BB829" i="19"/>
  <c r="BA830" i="19"/>
  <c r="BB830" i="19"/>
  <c r="AZ830" i="19"/>
  <c r="BD830" i="19" s="1"/>
  <c r="BA831" i="19"/>
  <c r="BA832" i="19"/>
  <c r="BB831" i="19"/>
  <c r="AZ831" i="19"/>
  <c r="BD831" i="19" s="1"/>
  <c r="BB832" i="19"/>
  <c r="AZ832" i="19"/>
  <c r="BD832" i="19" s="1"/>
  <c r="BA833" i="19"/>
  <c r="BB833" i="19"/>
  <c r="BA834" i="19"/>
  <c r="AZ833" i="19"/>
  <c r="BD833" i="19" s="1"/>
  <c r="BA835" i="19"/>
  <c r="AZ834" i="19"/>
  <c r="BD834" i="19" s="1"/>
  <c r="BB834" i="19"/>
  <c r="AZ835" i="19"/>
  <c r="BD835" i="19" s="1"/>
  <c r="BA836" i="19"/>
  <c r="BB835" i="19"/>
  <c r="BA837" i="19"/>
  <c r="BB836" i="19"/>
  <c r="AZ836" i="19"/>
  <c r="BD836" i="19" s="1"/>
  <c r="BB837" i="19"/>
  <c r="AZ837" i="19"/>
  <c r="BD837" i="19" s="1"/>
  <c r="BA838" i="19"/>
  <c r="AZ838" i="19"/>
  <c r="BD838" i="19" s="1"/>
  <c r="BA839" i="19"/>
  <c r="BB838" i="19"/>
  <c r="BA840" i="19"/>
  <c r="AZ839" i="19"/>
  <c r="BD839" i="19" s="1"/>
  <c r="BB839" i="19"/>
  <c r="AZ840" i="19"/>
  <c r="BD840" i="19" s="1"/>
  <c r="BB840" i="19"/>
  <c r="BA841" i="19"/>
  <c r="BA842" i="19"/>
  <c r="AZ841" i="19"/>
  <c r="BD841" i="19" s="1"/>
  <c r="BB841" i="19"/>
  <c r="BA843" i="19"/>
  <c r="BB842" i="19"/>
  <c r="AZ842" i="19"/>
  <c r="BD842" i="19" s="1"/>
  <c r="AZ843" i="19"/>
  <c r="BD843" i="19" s="1"/>
  <c r="BA844" i="19"/>
  <c r="BB843" i="19"/>
  <c r="BB844" i="19"/>
  <c r="AZ844" i="19"/>
  <c r="BD844" i="19" s="1"/>
  <c r="BA845" i="19"/>
  <c r="BA846" i="19"/>
  <c r="BB845" i="19"/>
  <c r="AZ845" i="19"/>
  <c r="BD845" i="19" s="1"/>
  <c r="AZ846" i="19"/>
  <c r="BD846" i="19" s="1"/>
  <c r="BB846" i="19"/>
  <c r="BA847" i="19"/>
  <c r="BB847" i="19"/>
  <c r="AZ847" i="19"/>
  <c r="BD847" i="19" s="1"/>
  <c r="BA848" i="19"/>
  <c r="BB848" i="19"/>
  <c r="AZ848" i="19"/>
  <c r="BD848" i="19" s="1"/>
  <c r="BA849" i="19"/>
  <c r="BA850" i="19"/>
  <c r="AZ849" i="19"/>
  <c r="BD849" i="19" s="1"/>
  <c r="BB849" i="19"/>
  <c r="BB850" i="19"/>
  <c r="AZ850" i="19"/>
  <c r="BD850" i="19" s="1"/>
  <c r="BA851" i="19"/>
  <c r="AZ851" i="19"/>
  <c r="BD851" i="19" s="1"/>
  <c r="BB851" i="19"/>
  <c r="BA852" i="19"/>
  <c r="BB852" i="19"/>
  <c r="BA853" i="19"/>
  <c r="AZ852" i="19"/>
  <c r="BD852" i="19" s="1"/>
  <c r="BA854" i="19"/>
  <c r="AZ853" i="19"/>
  <c r="BD853" i="19" s="1"/>
  <c r="BB853" i="19"/>
  <c r="BA855" i="19"/>
  <c r="BB854" i="19"/>
  <c r="AZ854" i="19"/>
  <c r="BD854" i="19" s="1"/>
  <c r="BA856" i="19"/>
  <c r="AZ855" i="19"/>
  <c r="BD855" i="19" s="1"/>
  <c r="BB855" i="19"/>
  <c r="BA857" i="19"/>
  <c r="AZ856" i="19"/>
  <c r="BD856" i="19" s="1"/>
  <c r="BB856" i="19"/>
  <c r="BA858" i="19"/>
  <c r="BB857" i="19"/>
  <c r="AZ857" i="19"/>
  <c r="BD857" i="19" s="1"/>
  <c r="BA859" i="19"/>
  <c r="AZ858" i="19"/>
  <c r="BD858" i="19" s="1"/>
  <c r="BB858" i="19"/>
  <c r="AZ859" i="19"/>
  <c r="BD859" i="19" s="1"/>
  <c r="BA860" i="19"/>
  <c r="BB859" i="19"/>
  <c r="AZ860" i="19"/>
  <c r="BD860" i="19" s="1"/>
  <c r="BB860" i="19"/>
  <c r="BA861" i="19"/>
  <c r="BA862" i="19"/>
  <c r="BB861" i="19"/>
  <c r="AZ861" i="19"/>
  <c r="BD861" i="19" s="1"/>
  <c r="AZ862" i="19"/>
  <c r="BD862" i="19" s="1"/>
  <c r="BA863" i="19"/>
  <c r="BB862" i="19"/>
  <c r="BA864" i="19"/>
  <c r="BB863" i="19"/>
  <c r="AZ863" i="19"/>
  <c r="BD863" i="19" s="1"/>
  <c r="BB864" i="19"/>
  <c r="BA865" i="19"/>
  <c r="AZ864" i="19"/>
  <c r="BD864" i="19" s="1"/>
  <c r="BA866" i="19"/>
  <c r="BB865" i="19"/>
  <c r="AZ865" i="19"/>
  <c r="BD865" i="19" s="1"/>
  <c r="BB866" i="19"/>
  <c r="AZ866" i="19"/>
  <c r="BD866" i="19" s="1"/>
  <c r="BA867" i="19"/>
  <c r="AZ867" i="19"/>
  <c r="BD867" i="19" s="1"/>
  <c r="BB867" i="19"/>
  <c r="BA868" i="19"/>
  <c r="BB868" i="19"/>
  <c r="AZ868" i="19"/>
  <c r="BD868" i="19" s="1"/>
  <c r="BA869" i="19"/>
  <c r="AZ869" i="19"/>
  <c r="BD869" i="19" s="1"/>
  <c r="BA870" i="19"/>
  <c r="BB869" i="19"/>
  <c r="BB870" i="19"/>
  <c r="AZ870" i="19"/>
  <c r="BD870" i="19" s="1"/>
  <c r="BA871" i="19"/>
  <c r="BA872" i="19"/>
  <c r="BB871" i="19"/>
  <c r="AZ871" i="19"/>
  <c r="BD871" i="19" s="1"/>
  <c r="BB872" i="19"/>
  <c r="AZ872" i="19"/>
  <c r="BD872" i="19" s="1"/>
  <c r="BA873" i="19"/>
  <c r="AZ873" i="19"/>
  <c r="BD873" i="19" s="1"/>
  <c r="BB873" i="19"/>
  <c r="BA874" i="19"/>
  <c r="BA875" i="19"/>
  <c r="AZ874" i="19"/>
  <c r="BD874" i="19" s="1"/>
  <c r="BB874" i="19"/>
  <c r="BB875" i="19"/>
  <c r="AZ875" i="19"/>
  <c r="BD875" i="19" s="1"/>
  <c r="BA876" i="19"/>
  <c r="AZ876" i="19"/>
  <c r="BD876" i="19" s="1"/>
  <c r="BA877" i="19"/>
  <c r="BB876" i="19"/>
  <c r="BB877" i="19"/>
  <c r="AZ877" i="19"/>
  <c r="BD877" i="19" s="1"/>
  <c r="BA878" i="19"/>
  <c r="BA879" i="19"/>
  <c r="BB878" i="19"/>
  <c r="AZ878" i="19"/>
  <c r="BD878" i="19" s="1"/>
  <c r="AZ879" i="19"/>
  <c r="BD879" i="19" s="1"/>
  <c r="BA880" i="19"/>
  <c r="BB879" i="19"/>
  <c r="BA881" i="19"/>
  <c r="AZ880" i="19"/>
  <c r="BD880" i="19" s="1"/>
  <c r="BB880" i="19"/>
  <c r="BB881" i="19"/>
  <c r="BA882" i="19"/>
  <c r="AZ881" i="19"/>
  <c r="BD881" i="19" s="1"/>
  <c r="BA883" i="19"/>
  <c r="AZ882" i="19"/>
  <c r="BD882" i="19" s="1"/>
  <c r="BB882" i="19"/>
  <c r="AZ883" i="19"/>
  <c r="BD883" i="19" s="1"/>
  <c r="BA884" i="19"/>
  <c r="BB883" i="19"/>
  <c r="AZ884" i="19"/>
  <c r="BD884" i="19" s="1"/>
  <c r="BB884" i="19"/>
  <c r="BA885" i="19"/>
  <c r="BB885" i="19"/>
  <c r="AZ885" i="19"/>
  <c r="BD885" i="19" s="1"/>
  <c r="BA886" i="19"/>
  <c r="BB886" i="19"/>
  <c r="BA887" i="19"/>
  <c r="AZ886" i="19"/>
  <c r="BD886" i="19" s="1"/>
  <c r="AZ887" i="19"/>
  <c r="BD887" i="19" s="1"/>
  <c r="BA888" i="19"/>
  <c r="BB887" i="19"/>
  <c r="BA889" i="19"/>
  <c r="BB888" i="19"/>
  <c r="AZ888" i="19"/>
  <c r="BD888" i="19" s="1"/>
  <c r="BB889" i="19"/>
  <c r="AZ889" i="19"/>
  <c r="BD889" i="19" s="1"/>
  <c r="BA890" i="19"/>
  <c r="BA891" i="19"/>
  <c r="AZ890" i="19"/>
  <c r="BD890" i="19" s="1"/>
  <c r="BB890" i="19"/>
  <c r="BA892" i="19"/>
  <c r="AZ891" i="19"/>
  <c r="BD891" i="19" s="1"/>
  <c r="BB891" i="19"/>
  <c r="BA893" i="19"/>
  <c r="AZ892" i="19"/>
  <c r="BD892" i="19" s="1"/>
  <c r="BB892" i="19"/>
  <c r="BB893" i="19"/>
  <c r="AZ893" i="19"/>
  <c r="BD893" i="19" s="1"/>
  <c r="BA894" i="19"/>
  <c r="BA895" i="19"/>
  <c r="AZ894" i="19"/>
  <c r="BD894" i="19" s="1"/>
  <c r="BB894" i="19"/>
  <c r="AZ895" i="19"/>
  <c r="BD895" i="19" s="1"/>
  <c r="BA896" i="19"/>
  <c r="BB895" i="19"/>
  <c r="BA897" i="19"/>
  <c r="BB896" i="19"/>
  <c r="AZ896" i="19"/>
  <c r="BD896" i="19" s="1"/>
  <c r="AZ897" i="19"/>
  <c r="BD897" i="19" s="1"/>
  <c r="BB897" i="19"/>
  <c r="BA898" i="19"/>
  <c r="AZ898" i="19"/>
  <c r="BD898" i="19" s="1"/>
  <c r="BA899" i="19"/>
  <c r="BB898" i="19"/>
  <c r="BA900" i="19"/>
  <c r="BB899" i="19"/>
  <c r="AZ899" i="19"/>
  <c r="BD899" i="19" s="1"/>
  <c r="BA901" i="19"/>
  <c r="AZ900" i="19"/>
  <c r="BD900" i="19" s="1"/>
  <c r="BB900" i="19"/>
  <c r="AZ901" i="19"/>
  <c r="BD901" i="19" s="1"/>
  <c r="BA902" i="19"/>
  <c r="BB901" i="19"/>
  <c r="BA903" i="19"/>
  <c r="BB902" i="19"/>
  <c r="AZ902" i="19"/>
  <c r="BD902" i="19" s="1"/>
  <c r="BB903" i="19"/>
  <c r="AZ903" i="19"/>
  <c r="BD903" i="19" s="1"/>
  <c r="BA904" i="19"/>
  <c r="BB904" i="19"/>
  <c r="AZ904" i="19"/>
  <c r="BD904" i="19" s="1"/>
  <c r="BA905" i="19"/>
  <c r="BB905" i="19"/>
  <c r="AZ905" i="19"/>
  <c r="BD905" i="19" s="1"/>
  <c r="BA906" i="19"/>
  <c r="BA907" i="19"/>
  <c r="AZ906" i="19"/>
  <c r="BD906" i="19" s="1"/>
  <c r="BB906" i="19"/>
  <c r="BB907" i="19"/>
  <c r="BA908" i="19"/>
  <c r="AZ907" i="19"/>
  <c r="BD907" i="19" s="1"/>
  <c r="BB908" i="19"/>
  <c r="AZ908" i="19"/>
  <c r="BD908" i="19" s="1"/>
  <c r="BA909" i="19"/>
  <c r="AZ909" i="19"/>
  <c r="BD909" i="19" s="1"/>
  <c r="BB909" i="19"/>
  <c r="BA910" i="19"/>
  <c r="BB910" i="19"/>
  <c r="AZ910" i="19"/>
  <c r="BD910" i="19" s="1"/>
  <c r="BA911" i="19"/>
  <c r="BB911" i="19"/>
  <c r="BA912" i="19"/>
  <c r="AZ911" i="19"/>
  <c r="BD911" i="19" s="1"/>
  <c r="BA913" i="19"/>
  <c r="AZ912" i="19"/>
  <c r="BD912" i="19" s="1"/>
  <c r="BB912" i="19"/>
  <c r="AZ913" i="19"/>
  <c r="BD913" i="19" s="1"/>
  <c r="BA914" i="19"/>
  <c r="BB913" i="19"/>
  <c r="AZ914" i="19"/>
  <c r="BD914" i="19" s="1"/>
  <c r="BA915" i="19"/>
  <c r="BB914" i="19"/>
  <c r="AZ915" i="19"/>
  <c r="BD915" i="19" s="1"/>
  <c r="BA916" i="19"/>
  <c r="BB915" i="19"/>
  <c r="AZ916" i="19"/>
  <c r="BD916" i="19" s="1"/>
  <c r="BB916" i="19"/>
  <c r="BA917" i="19"/>
  <c r="BA918" i="19"/>
  <c r="AZ917" i="19"/>
  <c r="BD917" i="19" s="1"/>
  <c r="BB917" i="19"/>
  <c r="BB918" i="19"/>
  <c r="AZ918" i="19"/>
  <c r="BD918" i="19" s="1"/>
  <c r="BA919" i="19"/>
  <c r="BA920" i="19"/>
  <c r="AZ919" i="19"/>
  <c r="BD919" i="19" s="1"/>
  <c r="BB919" i="19"/>
  <c r="AZ920" i="19"/>
  <c r="BD920" i="19" s="1"/>
  <c r="BA921" i="19"/>
  <c r="BB920" i="19"/>
  <c r="AZ921" i="19"/>
  <c r="BD921" i="19" s="1"/>
  <c r="BB921" i="19"/>
  <c r="BA922" i="19"/>
  <c r="BA923" i="19"/>
  <c r="AZ922" i="19"/>
  <c r="BD922" i="19" s="1"/>
  <c r="BB922" i="19"/>
  <c r="BA924" i="19"/>
  <c r="AZ923" i="19"/>
  <c r="BD923" i="19" s="1"/>
  <c r="BB923" i="19"/>
  <c r="BA925" i="19"/>
  <c r="BB924" i="19"/>
  <c r="AZ924" i="19"/>
  <c r="BD924" i="19" s="1"/>
  <c r="AZ925" i="19"/>
  <c r="BD925" i="19" s="1"/>
  <c r="BB925" i="19"/>
  <c r="BA926" i="19"/>
  <c r="BA927" i="19"/>
  <c r="BB926" i="19"/>
  <c r="AZ926" i="19"/>
  <c r="BD926" i="19" s="1"/>
  <c r="BB927" i="19"/>
  <c r="BA928" i="19"/>
  <c r="AZ927" i="19"/>
  <c r="BD927" i="19" s="1"/>
  <c r="AZ928" i="19"/>
  <c r="BD928" i="19" s="1"/>
  <c r="BB928" i="19"/>
  <c r="BA929" i="19"/>
  <c r="BA930" i="19"/>
  <c r="BB929" i="19"/>
  <c r="AZ929" i="19"/>
  <c r="BD929" i="19" s="1"/>
  <c r="BA931" i="19"/>
  <c r="BB930" i="19"/>
  <c r="AZ930" i="19"/>
  <c r="BD930" i="19" s="1"/>
  <c r="BA932" i="19"/>
  <c r="AZ931" i="19"/>
  <c r="BD931" i="19" s="1"/>
  <c r="BB931" i="19"/>
  <c r="BA933" i="19"/>
  <c r="AZ932" i="19"/>
  <c r="BD932" i="19" s="1"/>
  <c r="BB932" i="19"/>
  <c r="BA934" i="19"/>
  <c r="AZ933" i="19"/>
  <c r="BD933" i="19" s="1"/>
  <c r="BB933" i="19"/>
  <c r="AZ934" i="19"/>
  <c r="BD934" i="19" s="1"/>
  <c r="BA935" i="19"/>
  <c r="BB934" i="19"/>
  <c r="AZ935" i="19"/>
  <c r="BD935" i="19" s="1"/>
  <c r="BB935" i="19"/>
  <c r="BA936" i="19"/>
  <c r="AZ936" i="19"/>
  <c r="BD936" i="19" s="1"/>
  <c r="BA937" i="19"/>
  <c r="BB936" i="19"/>
  <c r="AZ937" i="19"/>
  <c r="BD937" i="19" s="1"/>
  <c r="BA938" i="19"/>
  <c r="BB937" i="19"/>
  <c r="BB938" i="19"/>
  <c r="BA939" i="19"/>
  <c r="AZ938" i="19"/>
  <c r="BD938" i="19" s="1"/>
  <c r="BB939" i="19"/>
  <c r="BA940" i="19"/>
  <c r="AZ939" i="19"/>
  <c r="BD939" i="19" s="1"/>
  <c r="BA941" i="19"/>
  <c r="AZ940" i="19"/>
  <c r="BD940" i="19" s="1"/>
  <c r="BB940" i="19"/>
  <c r="AZ941" i="19"/>
  <c r="BD941" i="19" s="1"/>
  <c r="BB941" i="19"/>
  <c r="BA942" i="19"/>
  <c r="BB942" i="19"/>
  <c r="BA943" i="19"/>
  <c r="AZ942" i="19"/>
  <c r="BD942" i="19" s="1"/>
  <c r="BB943" i="19"/>
  <c r="AZ943" i="19"/>
  <c r="BD943" i="19" s="1"/>
  <c r="BA944" i="19"/>
  <c r="BA945" i="19"/>
  <c r="AZ944" i="19"/>
  <c r="BD944" i="19" s="1"/>
  <c r="BB944" i="19"/>
  <c r="BA946" i="19"/>
  <c r="BB945" i="19"/>
  <c r="AZ945" i="19"/>
  <c r="BD945" i="19" s="1"/>
  <c r="AZ946" i="19"/>
  <c r="BD946" i="19" s="1"/>
  <c r="BA947" i="19"/>
  <c r="BB946" i="19"/>
  <c r="AZ947" i="19"/>
  <c r="BD947" i="19" s="1"/>
  <c r="BB947" i="19"/>
  <c r="BA948" i="19"/>
  <c r="BA949" i="19"/>
  <c r="BB948" i="19"/>
  <c r="AZ948" i="19"/>
  <c r="BD948" i="19" s="1"/>
  <c r="BA950" i="19"/>
  <c r="BB949" i="19"/>
  <c r="AZ949" i="19"/>
  <c r="BD949" i="19" s="1"/>
  <c r="BB950" i="19"/>
  <c r="BA951" i="19"/>
  <c r="AZ950" i="19"/>
  <c r="BD950" i="19" s="1"/>
  <c r="BB951" i="19"/>
  <c r="AZ951" i="19"/>
  <c r="BD951" i="19" s="1"/>
  <c r="BA952" i="19"/>
  <c r="AZ952" i="19"/>
  <c r="BD952" i="19" s="1"/>
  <c r="BB952" i="19"/>
  <c r="BA953" i="19"/>
  <c r="BA954" i="19"/>
  <c r="AZ953" i="19"/>
  <c r="BD953" i="19" s="1"/>
  <c r="BB953" i="19"/>
  <c r="BB954" i="19"/>
  <c r="BA955" i="19"/>
  <c r="AZ954" i="19"/>
  <c r="BD954" i="19" s="1"/>
  <c r="BA956" i="19"/>
  <c r="AZ955" i="19"/>
  <c r="BD955" i="19" s="1"/>
  <c r="BB955" i="19"/>
  <c r="AZ956" i="19"/>
  <c r="BD956" i="19" s="1"/>
  <c r="BA957" i="19"/>
  <c r="BB956" i="19"/>
  <c r="AZ957" i="19"/>
  <c r="BD957" i="19" s="1"/>
  <c r="BB957" i="19"/>
  <c r="BA958" i="19"/>
  <c r="BB958" i="19"/>
  <c r="AZ958" i="19"/>
  <c r="BD958" i="19" s="1"/>
  <c r="BA959" i="19"/>
  <c r="AZ959" i="19"/>
  <c r="BD959" i="19" s="1"/>
  <c r="BA960" i="19"/>
  <c r="BB959" i="19"/>
  <c r="BA961" i="19"/>
  <c r="AZ960" i="19"/>
  <c r="BD960" i="19" s="1"/>
  <c r="BB960" i="19"/>
  <c r="BA962" i="19"/>
  <c r="BB961" i="19"/>
  <c r="AZ961" i="19"/>
  <c r="BD961" i="19" s="1"/>
  <c r="AZ962" i="19"/>
  <c r="BD962" i="19" s="1"/>
  <c r="BB962" i="19"/>
  <c r="BA963" i="19"/>
  <c r="AZ963" i="19"/>
  <c r="BD963" i="19" s="1"/>
  <c r="BB963" i="19"/>
  <c r="BA964" i="19"/>
  <c r="AZ964" i="19"/>
  <c r="BD964" i="19" s="1"/>
  <c r="BB964" i="19"/>
  <c r="BA965" i="19"/>
  <c r="BB965" i="19"/>
  <c r="AZ965" i="19"/>
  <c r="BD965" i="19" s="1"/>
  <c r="BA966" i="19"/>
  <c r="BA967" i="19"/>
  <c r="BB966" i="19"/>
  <c r="AZ966" i="19"/>
  <c r="BD966" i="19" s="1"/>
  <c r="BA968" i="19"/>
  <c r="BB967" i="19"/>
  <c r="AZ967" i="19"/>
  <c r="BD967" i="19" s="1"/>
  <c r="BB968" i="19"/>
  <c r="AZ968" i="19"/>
  <c r="BD968" i="19" s="1"/>
  <c r="BA969" i="19"/>
  <c r="AZ969" i="19"/>
  <c r="BD969" i="19" s="1"/>
  <c r="BA970" i="19"/>
  <c r="BB969" i="19"/>
  <c r="AZ970" i="19"/>
  <c r="BD970" i="19" s="1"/>
  <c r="BA971" i="19"/>
  <c r="BB970" i="19"/>
  <c r="AZ971" i="19"/>
  <c r="BD971" i="19" s="1"/>
  <c r="BA972" i="19"/>
  <c r="BB971" i="19"/>
  <c r="BA973" i="19"/>
  <c r="BB972" i="19"/>
  <c r="AZ972" i="19"/>
  <c r="BD972" i="19" s="1"/>
  <c r="BA974" i="19"/>
  <c r="AZ973" i="19"/>
  <c r="BD973" i="19" s="1"/>
  <c r="BB973" i="19"/>
  <c r="BB974" i="19"/>
  <c r="BA975" i="19"/>
  <c r="AZ974" i="19"/>
  <c r="BD974" i="19" s="1"/>
  <c r="BA976" i="19"/>
  <c r="AZ975" i="19"/>
  <c r="BD975" i="19" s="1"/>
  <c r="BB975" i="19"/>
  <c r="BB976" i="19"/>
  <c r="BA977" i="19"/>
  <c r="AZ976" i="19"/>
  <c r="BD976" i="19" s="1"/>
  <c r="BB977" i="19"/>
  <c r="AZ977" i="19"/>
  <c r="BD977" i="19" s="1"/>
  <c r="BA978" i="19"/>
  <c r="BB978" i="19"/>
  <c r="BA979" i="19"/>
  <c r="AZ978" i="19"/>
  <c r="BD978" i="19" s="1"/>
  <c r="BA980" i="19"/>
  <c r="AZ979" i="19"/>
  <c r="BD979" i="19" s="1"/>
  <c r="BB979" i="19"/>
  <c r="AZ980" i="19"/>
  <c r="BD980" i="19" s="1"/>
  <c r="BB980" i="19"/>
  <c r="BA981" i="19"/>
  <c r="AZ981" i="19"/>
  <c r="BD981" i="19" s="1"/>
  <c r="BA982" i="19"/>
  <c r="BB981" i="19"/>
  <c r="AZ982" i="19"/>
  <c r="BD982" i="19" s="1"/>
  <c r="BB982" i="19"/>
  <c r="BA983" i="19"/>
  <c r="BA984" i="19"/>
  <c r="BB983" i="19"/>
  <c r="AZ983" i="19"/>
  <c r="BD983" i="19" s="1"/>
  <c r="AZ984" i="19"/>
  <c r="BD984" i="19" s="1"/>
  <c r="BB984" i="19"/>
  <c r="BA985" i="19"/>
  <c r="BB985" i="19"/>
  <c r="AZ985" i="19"/>
  <c r="BD985" i="19" s="1"/>
  <c r="BA986" i="19"/>
  <c r="BB986" i="19"/>
  <c r="AZ986" i="19"/>
  <c r="BD986" i="19" s="1"/>
  <c r="BA987" i="19"/>
  <c r="AZ987" i="19"/>
  <c r="BD987" i="19" s="1"/>
  <c r="BA988" i="19"/>
  <c r="BB987" i="19"/>
  <c r="BA989" i="19"/>
  <c r="BB988" i="19"/>
  <c r="AZ988" i="19"/>
  <c r="BD988" i="19" s="1"/>
  <c r="BB989" i="19"/>
  <c r="AZ989" i="19"/>
  <c r="BD989" i="19" s="1"/>
  <c r="BA990" i="19"/>
  <c r="AZ990" i="19"/>
  <c r="BD990" i="19" s="1"/>
  <c r="BB990" i="19"/>
  <c r="BA991" i="19"/>
  <c r="BB991" i="19"/>
  <c r="BA992" i="19"/>
  <c r="AZ991" i="19"/>
  <c r="BD991" i="19" s="1"/>
  <c r="BA993" i="19"/>
  <c r="BB992" i="19"/>
  <c r="AZ992" i="19"/>
  <c r="BD992" i="19" s="1"/>
  <c r="AZ993" i="19"/>
  <c r="BD993" i="19" s="1"/>
  <c r="BB993" i="19"/>
  <c r="BA994" i="19"/>
  <c r="BA995" i="19"/>
  <c r="AZ994" i="19"/>
  <c r="BD994" i="19" s="1"/>
  <c r="BB994" i="19"/>
  <c r="BB995" i="19"/>
  <c r="BA996" i="19"/>
  <c r="AZ995" i="19"/>
  <c r="BD995" i="19" s="1"/>
  <c r="BB996" i="19"/>
  <c r="AZ996" i="19"/>
  <c r="BD996" i="19" s="1"/>
  <c r="BA997" i="19"/>
  <c r="BB997" i="19"/>
  <c r="BA998" i="19"/>
  <c r="AZ997" i="19"/>
  <c r="BD997" i="19" s="1"/>
  <c r="BA999" i="19"/>
  <c r="AZ998" i="19"/>
  <c r="BD998" i="19" s="1"/>
  <c r="BB998" i="19"/>
  <c r="BA1000" i="19"/>
  <c r="BB999" i="19"/>
  <c r="AZ999" i="19"/>
  <c r="BD999" i="19" s="1"/>
  <c r="BB1000" i="19"/>
  <c r="BA1001" i="19"/>
  <c r="AZ1000" i="19"/>
  <c r="BD1000" i="19" s="1"/>
  <c r="BB1001" i="19"/>
  <c r="BA1002" i="19"/>
  <c r="AZ1001" i="19"/>
  <c r="BD1001" i="19" s="1"/>
  <c r="BB1002" i="19"/>
  <c r="BA1003" i="19"/>
  <c r="AZ1002" i="19"/>
  <c r="BD1002" i="19" s="1"/>
  <c r="BA1004" i="19"/>
  <c r="BB1003" i="19"/>
  <c r="AZ1003" i="19"/>
  <c r="BD1003" i="19" s="1"/>
  <c r="AZ1004" i="19"/>
  <c r="BD1004" i="19" s="1"/>
  <c r="BB1004" i="19"/>
  <c r="BA1005" i="19"/>
  <c r="BB1005" i="19"/>
  <c r="AZ1005" i="19"/>
  <c r="BD1005" i="19" s="1"/>
  <c r="BA1006" i="19"/>
  <c r="BA1007" i="19"/>
  <c r="AZ1006" i="19"/>
  <c r="BD1006" i="19" s="1"/>
  <c r="BB1006" i="19"/>
  <c r="BA1008" i="19"/>
  <c r="BB1007" i="19"/>
  <c r="AZ1007" i="19"/>
  <c r="BD1007" i="19" s="1"/>
  <c r="BB1008" i="19"/>
  <c r="BA1009" i="19"/>
  <c r="AZ1008" i="19"/>
  <c r="BD1008" i="19" s="1"/>
  <c r="BB1009" i="19"/>
  <c r="AZ1009" i="19"/>
  <c r="BD1009" i="19" s="1"/>
  <c r="BA1010" i="19"/>
  <c r="BB1010" i="19"/>
  <c r="BA1011" i="19"/>
  <c r="AZ1010" i="19"/>
  <c r="BD1010" i="19" s="1"/>
  <c r="BA1012" i="19"/>
  <c r="BB1011" i="19"/>
  <c r="AZ1011" i="19"/>
  <c r="BD1011" i="19" s="1"/>
  <c r="BA1013" i="19"/>
  <c r="AZ1012" i="19"/>
  <c r="BD1012" i="19" s="1"/>
  <c r="BB1012" i="19"/>
  <c r="BA1014" i="19"/>
  <c r="BB1013" i="19"/>
  <c r="AZ1013" i="19"/>
  <c r="BD1013" i="19" s="1"/>
  <c r="AZ1014" i="19"/>
  <c r="BD1014" i="19" s="1"/>
  <c r="BB1014" i="19"/>
  <c r="BA1015" i="19"/>
  <c r="BA1016" i="19"/>
  <c r="BB1015" i="19"/>
  <c r="AZ1015" i="19"/>
  <c r="BD1015" i="19" s="1"/>
  <c r="BA1017" i="19"/>
  <c r="AZ1016" i="19"/>
  <c r="BD1016" i="19" s="1"/>
  <c r="BB1016" i="19"/>
  <c r="BA1018" i="19"/>
  <c r="BB1017" i="19"/>
  <c r="AZ1017" i="19"/>
  <c r="BD1017" i="19" s="1"/>
  <c r="BB1018" i="19"/>
  <c r="AZ1018" i="19"/>
  <c r="BD1018" i="19" s="1"/>
  <c r="BA1019" i="19"/>
  <c r="BB1019" i="19"/>
  <c r="BA1020" i="19"/>
  <c r="AZ1019" i="19"/>
  <c r="BD1019" i="19" s="1"/>
  <c r="AZ1020" i="19"/>
  <c r="BD1020" i="19" s="1"/>
  <c r="BA1021" i="19"/>
  <c r="BB1020" i="19"/>
  <c r="BB1021" i="19"/>
  <c r="AZ1021" i="19"/>
  <c r="BD1021" i="19" s="1"/>
  <c r="BA1022" i="19"/>
  <c r="BA1023" i="19"/>
  <c r="AZ1022" i="19"/>
  <c r="BD1022" i="19" s="1"/>
  <c r="BB1022" i="19"/>
  <c r="AZ1023" i="19"/>
  <c r="BD1023" i="19" s="1"/>
  <c r="BA1024" i="19"/>
  <c r="BB1023" i="19"/>
  <c r="AZ1024" i="19"/>
  <c r="BD1024" i="19" s="1"/>
  <c r="BA1025" i="19"/>
  <c r="BB1024" i="19"/>
  <c r="BA1026" i="19"/>
  <c r="BB1025" i="19"/>
  <c r="AZ1025" i="19"/>
  <c r="BD1025" i="19" s="1"/>
  <c r="BB1026" i="19"/>
  <c r="AZ1026" i="19"/>
  <c r="BD1026" i="19" s="1"/>
  <c r="BA1027" i="19"/>
  <c r="BB1027" i="19"/>
  <c r="BA1028" i="19"/>
  <c r="AZ1027" i="19"/>
  <c r="BD1027" i="19" s="1"/>
  <c r="BA1029" i="19"/>
  <c r="AZ1028" i="19"/>
  <c r="BD1028" i="19" s="1"/>
  <c r="BB1028" i="19"/>
  <c r="BA1030" i="19"/>
  <c r="BB1029" i="19"/>
  <c r="AZ1029" i="19"/>
  <c r="BD1029" i="19" s="1"/>
  <c r="AZ1030" i="19"/>
  <c r="BD1030" i="19" s="1"/>
  <c r="BA1031" i="19"/>
  <c r="BB1030" i="19"/>
  <c r="BA1032" i="19"/>
  <c r="AZ1031" i="19"/>
  <c r="BD1031" i="19" s="1"/>
  <c r="BB1031" i="19"/>
  <c r="BB1032" i="19"/>
  <c r="BA1033" i="19"/>
  <c r="AZ1032" i="19"/>
  <c r="BD1032" i="19" s="1"/>
  <c r="AZ1033" i="19"/>
  <c r="BD1033" i="19" s="1"/>
  <c r="BA1034" i="19"/>
  <c r="BB1033" i="19"/>
  <c r="AZ1034" i="19"/>
  <c r="BD1034" i="19" s="1"/>
  <c r="BB1034" i="19"/>
  <c r="BA1035" i="19"/>
  <c r="BA1036" i="19"/>
  <c r="BB1035" i="19"/>
  <c r="AZ1035" i="19"/>
  <c r="BD1035" i="19" s="1"/>
  <c r="BA1037" i="19"/>
  <c r="AZ1036" i="19"/>
  <c r="BD1036" i="19" s="1"/>
  <c r="BB1036" i="19"/>
  <c r="AZ1037" i="19"/>
  <c r="BD1037" i="19" s="1"/>
  <c r="BA1038" i="19"/>
  <c r="BB1037" i="19"/>
  <c r="BB1038" i="19"/>
  <c r="AZ1038" i="19"/>
  <c r="BD1038" i="19" s="1"/>
  <c r="BA1039" i="19"/>
  <c r="AZ1039" i="19"/>
  <c r="BD1039" i="19" s="1"/>
  <c r="BB1039" i="19"/>
  <c r="BA1040" i="19"/>
  <c r="BA1041" i="19"/>
  <c r="AZ1040" i="19"/>
  <c r="BD1040" i="19" s="1"/>
  <c r="BB1040" i="19"/>
  <c r="AZ1041" i="19"/>
  <c r="BD1041" i="19" s="1"/>
  <c r="BB1041" i="19"/>
  <c r="BA1042" i="19"/>
  <c r="AZ1042" i="19"/>
  <c r="BD1042" i="19" s="1"/>
  <c r="BB1042" i="19"/>
  <c r="BA1043" i="19"/>
  <c r="BA1044" i="19"/>
  <c r="BB1043" i="19"/>
  <c r="AZ1043" i="19"/>
  <c r="BD1043" i="19" s="1"/>
  <c r="BA1045" i="19"/>
  <c r="AZ1044" i="19"/>
  <c r="BD1044" i="19" s="1"/>
  <c r="BB1044" i="19"/>
  <c r="AZ1045" i="19"/>
  <c r="BD1045" i="19" s="1"/>
  <c r="BA1046" i="19"/>
  <c r="BB1045" i="19"/>
  <c r="AZ1046" i="19"/>
  <c r="BD1046" i="19" s="1"/>
  <c r="BA1047" i="19"/>
  <c r="BB1046" i="19"/>
  <c r="BB1047" i="19"/>
  <c r="BA1048" i="19"/>
  <c r="AZ1047" i="19"/>
  <c r="BD1047" i="19" s="1"/>
  <c r="BA1049" i="19"/>
  <c r="AZ1048" i="19"/>
  <c r="BD1048" i="19" s="1"/>
  <c r="BB1048" i="19"/>
  <c r="BA1050" i="19"/>
  <c r="AZ1049" i="19"/>
  <c r="BD1049" i="19" s="1"/>
  <c r="BB1049" i="19"/>
  <c r="AZ1050" i="19"/>
  <c r="BD1050" i="19" s="1"/>
  <c r="BB1050" i="19"/>
  <c r="BA1051" i="19"/>
  <c r="AZ1051" i="19"/>
  <c r="BD1051" i="19" s="1"/>
  <c r="BB1051" i="19"/>
  <c r="BA1052" i="19"/>
  <c r="BB1052" i="19"/>
  <c r="AZ1052" i="19"/>
  <c r="BD1052" i="19" s="1"/>
  <c r="BA1053" i="19"/>
  <c r="AZ1053" i="19"/>
  <c r="BD1053" i="19" s="1"/>
  <c r="BA1054" i="19"/>
  <c r="BB1053" i="19"/>
  <c r="BB1054" i="19"/>
  <c r="BA1055" i="19"/>
  <c r="AZ1054" i="19"/>
  <c r="BD1054" i="19" s="1"/>
  <c r="BA1056" i="19"/>
  <c r="AZ1055" i="19"/>
  <c r="BD1055" i="19" s="1"/>
  <c r="BB1055" i="19"/>
  <c r="BB1056" i="19"/>
  <c r="AZ1056" i="19"/>
  <c r="BD1056" i="19" s="1"/>
  <c r="BA1057" i="19"/>
  <c r="BB1057" i="19"/>
  <c r="BA1058" i="19"/>
  <c r="AZ1057" i="19"/>
  <c r="BD1057" i="19" s="1"/>
  <c r="BA1059" i="19"/>
  <c r="AZ1058" i="19"/>
  <c r="BD1058" i="19" s="1"/>
  <c r="BB1058" i="19"/>
  <c r="BA1060" i="19"/>
  <c r="BB1059" i="19"/>
  <c r="AZ1059" i="19"/>
  <c r="BD1059" i="19" s="1"/>
  <c r="BA1061" i="19"/>
  <c r="AZ1060" i="19"/>
  <c r="BD1060" i="19" s="1"/>
  <c r="BB1060" i="19"/>
  <c r="BB1061" i="19"/>
  <c r="AZ1061" i="19"/>
  <c r="BD1061" i="19" s="1"/>
  <c r="BA1062" i="19"/>
  <c r="BB1062" i="19"/>
  <c r="AZ1062" i="19"/>
  <c r="BD1062" i="19" s="1"/>
  <c r="BA1063" i="19"/>
  <c r="AZ1063" i="19"/>
  <c r="BD1063" i="19" s="1"/>
  <c r="BB1063" i="19"/>
  <c r="BA1064" i="19"/>
  <c r="AZ1064" i="19"/>
  <c r="BD1064" i="19" s="1"/>
  <c r="BB1064" i="19"/>
  <c r="BA1065" i="19"/>
  <c r="BB1065" i="19"/>
  <c r="BA1066" i="19"/>
  <c r="AZ1065" i="19"/>
  <c r="BD1065" i="19" s="1"/>
  <c r="BB1066" i="19"/>
  <c r="BA1067" i="19"/>
  <c r="AZ1066" i="19"/>
  <c r="BD1066" i="19" s="1"/>
  <c r="BB1067" i="19"/>
  <c r="BA1068" i="19"/>
  <c r="AZ1067" i="19"/>
  <c r="BD1067" i="19" s="1"/>
  <c r="AZ1068" i="19"/>
  <c r="BD1068" i="19" s="1"/>
  <c r="BA1069" i="19"/>
  <c r="BB1068" i="19"/>
  <c r="BA1070" i="19"/>
  <c r="BB1069" i="19"/>
  <c r="AZ1069" i="19"/>
  <c r="BD1069" i="19" s="1"/>
  <c r="AZ1070" i="19"/>
  <c r="BD1070" i="19" s="1"/>
  <c r="BA1071" i="19"/>
  <c r="BB1070" i="19"/>
  <c r="BA1072" i="19"/>
  <c r="BB1071" i="19"/>
  <c r="AZ1071" i="19"/>
  <c r="BD1071" i="19" s="1"/>
  <c r="BA1073" i="19"/>
  <c r="BB1072" i="19"/>
  <c r="AZ1072" i="19"/>
  <c r="BD1072" i="19" s="1"/>
  <c r="BA1074" i="19"/>
  <c r="AZ1073" i="19"/>
  <c r="BD1073" i="19" s="1"/>
  <c r="BB1073" i="19"/>
  <c r="BB1074" i="19"/>
  <c r="BA1075" i="19"/>
  <c r="AZ1074" i="19"/>
  <c r="BD1074" i="19" s="1"/>
  <c r="BA1076" i="19"/>
  <c r="BB1075" i="19"/>
  <c r="AZ1075" i="19"/>
  <c r="BD1075" i="19" s="1"/>
  <c r="BA1077" i="19"/>
  <c r="BB1076" i="19"/>
  <c r="AZ1076" i="19"/>
  <c r="BD1076" i="19" s="1"/>
  <c r="BA1078" i="19"/>
  <c r="BB1077" i="19"/>
  <c r="AZ1077" i="19"/>
  <c r="BD1077" i="19" s="1"/>
  <c r="BA1079" i="19"/>
  <c r="AZ1078" i="19"/>
  <c r="BD1078" i="19" s="1"/>
  <c r="BB1078" i="19"/>
  <c r="BB1079" i="19"/>
  <c r="AZ1079" i="19"/>
  <c r="BD1079" i="19" s="1"/>
  <c r="BA1080" i="19"/>
  <c r="BA1081" i="19"/>
  <c r="AZ1080" i="19"/>
  <c r="BD1080" i="19" s="1"/>
  <c r="BB1080" i="19"/>
  <c r="BB1081" i="19"/>
  <c r="BA1082" i="19"/>
  <c r="AZ1081" i="19"/>
  <c r="BD1081" i="19" s="1"/>
  <c r="BA1083" i="19"/>
  <c r="AZ1082" i="19"/>
  <c r="BD1082" i="19" s="1"/>
  <c r="BB1082" i="19"/>
  <c r="AZ1083" i="19"/>
  <c r="BD1083" i="19" s="1"/>
  <c r="BA1084" i="19"/>
  <c r="BB1083" i="19"/>
  <c r="BA1085" i="19"/>
  <c r="AZ1084" i="19"/>
  <c r="BD1084" i="19" s="1"/>
  <c r="BB1084" i="19"/>
  <c r="AZ1085" i="19"/>
  <c r="BD1085" i="19" s="1"/>
  <c r="BA1086" i="19"/>
  <c r="BB1085" i="19"/>
  <c r="BA1087" i="19"/>
  <c r="BB1086" i="19"/>
  <c r="AZ1086" i="19"/>
  <c r="BD1086" i="19" s="1"/>
  <c r="AZ1087" i="19"/>
  <c r="BD1087" i="19" s="1"/>
  <c r="BB1087" i="19"/>
  <c r="BA1088" i="19"/>
  <c r="BA1089" i="19"/>
  <c r="AZ1088" i="19"/>
  <c r="BD1088" i="19" s="1"/>
  <c r="BB1088" i="19"/>
  <c r="AZ1089" i="19"/>
  <c r="BD1089" i="19" s="1"/>
  <c r="BA1090" i="19"/>
  <c r="BB1089" i="19"/>
  <c r="AZ1090" i="19"/>
  <c r="BD1090" i="19" s="1"/>
  <c r="BB1090" i="19"/>
  <c r="BA1091" i="19"/>
  <c r="BB1091" i="19"/>
  <c r="AZ1091" i="19"/>
  <c r="BD1091" i="19" s="1"/>
  <c r="BA1092" i="19"/>
  <c r="AZ1092" i="19"/>
  <c r="BD1092" i="19" s="1"/>
  <c r="BA1093" i="19"/>
  <c r="BB1092" i="19"/>
  <c r="BA1094" i="19"/>
  <c r="AZ1093" i="19"/>
  <c r="BD1093" i="19" s="1"/>
  <c r="BB1093" i="19"/>
  <c r="AZ1094" i="19"/>
  <c r="BD1094" i="19" s="1"/>
  <c r="BA1095" i="19"/>
  <c r="BB1094" i="19"/>
  <c r="AZ1095" i="19"/>
  <c r="BD1095" i="19" s="1"/>
  <c r="BB1095" i="19"/>
  <c r="BA1096" i="19"/>
  <c r="BB1096" i="19"/>
  <c r="AZ1096" i="19"/>
  <c r="BD1096" i="19" s="1"/>
  <c r="BA1097" i="19"/>
  <c r="AZ1097" i="19"/>
  <c r="BD1097" i="19" s="1"/>
  <c r="BB1097" i="19"/>
  <c r="BA1098" i="19"/>
  <c r="AZ1098" i="19"/>
  <c r="BD1098" i="19" s="1"/>
  <c r="BA1099" i="19"/>
  <c r="BB1098" i="19"/>
  <c r="BA1100" i="19"/>
  <c r="AZ1099" i="19"/>
  <c r="BD1099" i="19" s="1"/>
  <c r="BB1099" i="19"/>
  <c r="AZ1100" i="19"/>
  <c r="BD1100" i="19" s="1"/>
  <c r="BA1101" i="19"/>
  <c r="BB1100" i="19"/>
  <c r="AZ1101" i="19"/>
  <c r="BD1101" i="19" s="1"/>
  <c r="BB1101" i="19"/>
  <c r="BA1102" i="19"/>
  <c r="AZ1102" i="19"/>
  <c r="BD1102" i="19" s="1"/>
  <c r="BB1102" i="19"/>
  <c r="BA1103" i="19"/>
  <c r="BA1104" i="19"/>
  <c r="AZ1103" i="19"/>
  <c r="BD1103" i="19" s="1"/>
  <c r="BB1103" i="19"/>
  <c r="BA1105" i="19"/>
  <c r="BB1104" i="19"/>
  <c r="AZ1104" i="19"/>
  <c r="BD1104" i="19" s="1"/>
  <c r="AZ1105" i="19"/>
  <c r="BD1105" i="19" s="1"/>
  <c r="BB1105" i="19"/>
  <c r="BA1106" i="19"/>
  <c r="AZ1106" i="19"/>
  <c r="BD1106" i="19" s="1"/>
  <c r="BA1107" i="19"/>
  <c r="BB1106" i="19"/>
  <c r="BB1107" i="19"/>
  <c r="AZ1107" i="19"/>
  <c r="BD1107" i="19" s="1"/>
  <c r="BA1108" i="19"/>
  <c r="AZ1108" i="19"/>
  <c r="BD1108" i="19" s="1"/>
  <c r="BB1108" i="19"/>
  <c r="BA1109" i="19"/>
  <c r="BB1109" i="19"/>
  <c r="BA1110" i="19"/>
  <c r="AZ1109" i="19"/>
  <c r="BD1109" i="19" s="1"/>
  <c r="AZ1110" i="19"/>
  <c r="BD1110" i="19" s="1"/>
  <c r="BA1111" i="19"/>
  <c r="BB1110" i="19"/>
  <c r="BA1112" i="19"/>
  <c r="AZ1111" i="19"/>
  <c r="BD1111" i="19" s="1"/>
  <c r="BB1111" i="19"/>
  <c r="BA1113" i="19"/>
  <c r="BB1112" i="19"/>
  <c r="AZ1112" i="19"/>
  <c r="BD1112" i="19" s="1"/>
  <c r="AZ1113" i="19"/>
  <c r="BD1113" i="19" s="1"/>
  <c r="BB1113" i="19"/>
  <c r="BA1114" i="19"/>
  <c r="BB1114" i="19"/>
  <c r="AZ1114" i="19"/>
  <c r="BD1114" i="19" s="1"/>
  <c r="BA1115" i="19"/>
  <c r="BB1115" i="19"/>
  <c r="AZ1115" i="19"/>
  <c r="BD1115" i="19" s="1"/>
  <c r="BA1116" i="19"/>
  <c r="AZ1116" i="19"/>
  <c r="BD1116" i="19" s="1"/>
  <c r="BA1117" i="19"/>
  <c r="BB1116" i="19"/>
  <c r="BA1118" i="19"/>
  <c r="AZ1117" i="19"/>
  <c r="BD1117" i="19" s="1"/>
  <c r="BB1117" i="19"/>
  <c r="BB1118" i="19"/>
  <c r="BA1119" i="19"/>
  <c r="AZ1118" i="19"/>
  <c r="BD1118" i="19" s="1"/>
  <c r="BB1119" i="19"/>
  <c r="BA1120" i="19"/>
  <c r="AZ1119" i="19"/>
  <c r="BD1119" i="19" s="1"/>
  <c r="AZ1120" i="19"/>
  <c r="BD1120" i="19" s="1"/>
  <c r="BA1121" i="19"/>
  <c r="BB1120" i="19"/>
  <c r="AZ1121" i="19"/>
  <c r="BD1121" i="19" s="1"/>
  <c r="BA1122" i="19"/>
  <c r="BB1121" i="19"/>
  <c r="BA1123" i="19"/>
  <c r="AZ1122" i="19"/>
  <c r="BD1122" i="19" s="1"/>
  <c r="BB1122" i="19"/>
  <c r="BA1124" i="19"/>
  <c r="BB1123" i="19"/>
  <c r="AZ1123" i="19"/>
  <c r="BD1123" i="19" s="1"/>
  <c r="BA1125" i="19"/>
  <c r="BB1124" i="19"/>
  <c r="AZ1124" i="19"/>
  <c r="BD1124" i="19" s="1"/>
  <c r="BA1126" i="19"/>
  <c r="BB1125" i="19"/>
  <c r="AZ1125" i="19"/>
  <c r="BD1125" i="19" s="1"/>
  <c r="BB1126" i="19"/>
  <c r="BA1127" i="19"/>
  <c r="AZ1126" i="19"/>
  <c r="BD1126" i="19" s="1"/>
  <c r="BB1127" i="19"/>
  <c r="BA1128" i="19"/>
  <c r="AZ1127" i="19"/>
  <c r="BD1127" i="19" s="1"/>
  <c r="BB1128" i="19"/>
  <c r="BA1129" i="19"/>
  <c r="AZ1128" i="19"/>
  <c r="BD1128" i="19" s="1"/>
  <c r="BB1129" i="19"/>
  <c r="AZ1129" i="19"/>
  <c r="BD1129" i="19" s="1"/>
  <c r="BA1130" i="19"/>
  <c r="BA1131" i="19"/>
  <c r="AZ1130" i="19"/>
  <c r="BD1130" i="19" s="1"/>
  <c r="BB1130" i="19"/>
  <c r="BB1131" i="19"/>
  <c r="BA1132" i="19"/>
  <c r="AZ1131" i="19"/>
  <c r="BD1131" i="19" s="1"/>
  <c r="BA1133" i="19"/>
  <c r="AZ1132" i="19"/>
  <c r="BD1132" i="19" s="1"/>
  <c r="BB1132" i="19"/>
  <c r="AZ1133" i="19"/>
  <c r="BD1133" i="19" s="1"/>
  <c r="BA1134" i="19"/>
  <c r="BB1133" i="19"/>
  <c r="BA1135" i="19"/>
  <c r="AZ1134" i="19"/>
  <c r="BD1134" i="19" s="1"/>
  <c r="BB1134" i="19"/>
  <c r="BB1135" i="19"/>
  <c r="BA1136" i="19"/>
  <c r="AZ1135" i="19"/>
  <c r="BD1135" i="19" s="1"/>
  <c r="AZ1136" i="19"/>
  <c r="BD1136" i="19" s="1"/>
  <c r="BA1137" i="19"/>
  <c r="BB1136" i="19"/>
  <c r="BB1137" i="19"/>
  <c r="AZ1137" i="19"/>
  <c r="BD1137" i="19" s="1"/>
  <c r="BA1138" i="19"/>
  <c r="AZ1138" i="19"/>
  <c r="BD1138" i="19" s="1"/>
  <c r="BA1139" i="19"/>
  <c r="BB1138" i="19"/>
  <c r="BB1139" i="19"/>
  <c r="BA1140" i="19"/>
  <c r="AZ1139" i="19"/>
  <c r="BD1139" i="19" s="1"/>
  <c r="BA1141" i="19"/>
  <c r="AZ1140" i="19"/>
  <c r="BD1140" i="19" s="1"/>
  <c r="BB1140" i="19"/>
  <c r="BA1142" i="19"/>
  <c r="BB1141" i="19"/>
  <c r="AZ1141" i="19"/>
  <c r="BD1141" i="19" s="1"/>
  <c r="BA1143" i="19"/>
  <c r="BB1142" i="19"/>
  <c r="AZ1142" i="19"/>
  <c r="BD1142" i="19" s="1"/>
  <c r="AZ1143" i="19"/>
  <c r="BD1143" i="19" s="1"/>
  <c r="BA1144" i="19"/>
  <c r="BB1143" i="19"/>
  <c r="BA1145" i="19"/>
  <c r="AZ1144" i="19"/>
  <c r="BD1144" i="19" s="1"/>
  <c r="BB1144" i="19"/>
  <c r="BB1145" i="19"/>
  <c r="AZ1145" i="19"/>
  <c r="BD1145" i="19" s="1"/>
  <c r="BA1146" i="19"/>
  <c r="BB1146" i="19"/>
  <c r="AZ1146" i="19"/>
  <c r="BD1146" i="19" s="1"/>
  <c r="BA1147" i="19"/>
  <c r="BB1147" i="19"/>
  <c r="BA1148" i="19"/>
  <c r="AZ1147" i="19"/>
  <c r="BD1147" i="19" s="1"/>
  <c r="BB1148" i="19"/>
  <c r="BA1149" i="19"/>
  <c r="AZ1148" i="19"/>
  <c r="BD1148" i="19" s="1"/>
  <c r="BA1150" i="19"/>
  <c r="BB1149" i="19"/>
  <c r="AZ1149" i="19"/>
  <c r="BD1149" i="19" s="1"/>
  <c r="BB1150" i="19"/>
  <c r="AZ1150" i="19"/>
  <c r="BD1150" i="19" s="1"/>
  <c r="BA1151" i="19"/>
  <c r="BB1151" i="19"/>
  <c r="BA1152" i="19"/>
  <c r="AZ1151" i="19"/>
  <c r="BD1151" i="19" s="1"/>
  <c r="AZ1152" i="19"/>
  <c r="BD1152" i="19" s="1"/>
  <c r="BA1153" i="19"/>
  <c r="BB1152" i="19"/>
  <c r="BB1153" i="19"/>
  <c r="BA1154" i="19"/>
  <c r="AZ1153" i="19"/>
  <c r="BD1153" i="19" s="1"/>
  <c r="BB1154" i="19"/>
  <c r="AZ1154" i="19"/>
  <c r="BD1154" i="19" s="1"/>
  <c r="BA1155" i="19"/>
  <c r="AZ1155" i="19"/>
  <c r="BD1155" i="19" s="1"/>
  <c r="BA1156" i="19"/>
  <c r="BB1155" i="19"/>
  <c r="AZ1156" i="19"/>
  <c r="BD1156" i="19" s="1"/>
  <c r="BA1157" i="19"/>
  <c r="BB1156" i="19"/>
  <c r="BB1157" i="19"/>
  <c r="BA1158" i="19"/>
  <c r="AZ1157" i="19"/>
  <c r="BD1157" i="19" s="1"/>
  <c r="BA1159" i="19"/>
  <c r="BB1158" i="19"/>
  <c r="AZ1158" i="19"/>
  <c r="BD1158" i="19" s="1"/>
  <c r="AZ1159" i="19"/>
  <c r="BD1159" i="19" s="1"/>
  <c r="BB1159" i="19"/>
  <c r="BA1160" i="19"/>
  <c r="BB1160" i="19"/>
  <c r="BA1161" i="19"/>
  <c r="AZ1160" i="19"/>
  <c r="BD1160" i="19" s="1"/>
  <c r="BA1162" i="19"/>
  <c r="AZ1161" i="19"/>
  <c r="BD1161" i="19" s="1"/>
  <c r="BB1161" i="19"/>
  <c r="BA1163" i="19"/>
  <c r="AZ1162" i="19"/>
  <c r="BD1162" i="19" s="1"/>
  <c r="BB1162" i="19"/>
  <c r="AZ1163" i="19"/>
  <c r="BD1163" i="19" s="1"/>
  <c r="BB1163" i="19"/>
  <c r="BA1164" i="19"/>
  <c r="AZ1164" i="19"/>
  <c r="BD1164" i="19" s="1"/>
  <c r="BA1165" i="19"/>
  <c r="BB1164" i="19"/>
  <c r="BA1166" i="19"/>
  <c r="AZ1165" i="19"/>
  <c r="BD1165" i="19" s="1"/>
  <c r="BB1165" i="19"/>
  <c r="BA1167" i="19"/>
  <c r="BB1166" i="19"/>
  <c r="AZ1166" i="19"/>
  <c r="BD1166" i="19" s="1"/>
  <c r="BB1167" i="19"/>
  <c r="BA1168" i="19"/>
  <c r="AZ1167" i="19"/>
  <c r="BD1167" i="19" s="1"/>
  <c r="BB1168" i="19"/>
  <c r="BA1169" i="19"/>
  <c r="AZ1168" i="19"/>
  <c r="BD1168" i="19" s="1"/>
  <c r="BA1170" i="19"/>
  <c r="BB1169" i="19"/>
  <c r="AZ1169" i="19"/>
  <c r="BD1169" i="19" s="1"/>
  <c r="BB1170" i="19"/>
  <c r="BA1171" i="19"/>
  <c r="AZ1170" i="19"/>
  <c r="BD1170" i="19" s="1"/>
  <c r="BB1171" i="19"/>
  <c r="AZ1171" i="19"/>
  <c r="BD1171" i="19" s="1"/>
  <c r="BA1172" i="19"/>
  <c r="BB1172" i="19"/>
  <c r="BA1173" i="19"/>
  <c r="AZ1172" i="19"/>
  <c r="BD1172" i="19" s="1"/>
  <c r="BA1174" i="19"/>
  <c r="AZ1173" i="19"/>
  <c r="BD1173" i="19" s="1"/>
  <c r="BB1173" i="19"/>
  <c r="AZ1174" i="19"/>
  <c r="BD1174" i="19" s="1"/>
  <c r="BB1174" i="19"/>
  <c r="BA1175" i="19"/>
  <c r="BA1176" i="19"/>
  <c r="BB1175" i="19"/>
  <c r="AZ1175" i="19"/>
  <c r="BD1175" i="19" s="1"/>
  <c r="AZ1176" i="19"/>
  <c r="BD1176" i="19" s="1"/>
  <c r="BA1177" i="19"/>
  <c r="BB1176" i="19"/>
  <c r="AZ1177" i="19"/>
  <c r="BD1177" i="19" s="1"/>
  <c r="BA1178" i="19"/>
  <c r="BB1177" i="19"/>
  <c r="AZ1178" i="19"/>
  <c r="BD1178" i="19" s="1"/>
  <c r="BA1179" i="19"/>
  <c r="BB1178" i="19"/>
  <c r="BB1179" i="19"/>
  <c r="BA1180" i="19"/>
  <c r="AZ1179" i="19"/>
  <c r="BD1179" i="19" s="1"/>
  <c r="BA1181" i="19"/>
  <c r="AZ1180" i="19"/>
  <c r="BD1180" i="19" s="1"/>
  <c r="BB1180" i="19"/>
  <c r="BA1182" i="19"/>
  <c r="AZ1181" i="19"/>
  <c r="BD1181" i="19" s="1"/>
  <c r="BB1181" i="19"/>
  <c r="BA1183" i="19"/>
  <c r="AZ1182" i="19"/>
  <c r="BD1182" i="19" s="1"/>
  <c r="BB1182" i="19"/>
  <c r="BA1184" i="19"/>
  <c r="BB1183" i="19"/>
  <c r="AZ1183" i="19"/>
  <c r="BD1183" i="19" s="1"/>
  <c r="AZ1184" i="19"/>
  <c r="BD1184" i="19" s="1"/>
  <c r="BA1185" i="19"/>
  <c r="BB1184" i="19"/>
  <c r="AZ1185" i="19"/>
  <c r="BD1185" i="19" s="1"/>
  <c r="BA1186" i="19"/>
  <c r="BB1185" i="19"/>
  <c r="BA1187" i="19"/>
  <c r="BB1186" i="19"/>
  <c r="AZ1186" i="19"/>
  <c r="BD1186" i="19" s="1"/>
  <c r="BB1187" i="19"/>
  <c r="AZ1187" i="19"/>
  <c r="BD1187" i="19" s="1"/>
  <c r="BA1188" i="19"/>
  <c r="BA1189" i="19"/>
  <c r="AZ1188" i="19"/>
  <c r="BD1188" i="19" s="1"/>
  <c r="BB1188" i="19"/>
  <c r="BA1190" i="19"/>
  <c r="AZ1189" i="19"/>
  <c r="BD1189" i="19" s="1"/>
  <c r="BB1189" i="19"/>
  <c r="BA1191" i="19"/>
  <c r="BB1190" i="19"/>
  <c r="AZ1190" i="19"/>
  <c r="BD1190" i="19" s="1"/>
  <c r="BB1191" i="19"/>
  <c r="BA1192" i="19"/>
  <c r="AZ1191" i="19"/>
  <c r="BD1191" i="19" s="1"/>
  <c r="BB1192" i="19"/>
  <c r="BA1193" i="19"/>
  <c r="AZ1192" i="19"/>
  <c r="BD1192" i="19" s="1"/>
  <c r="BB1193" i="19"/>
  <c r="BA1194" i="19"/>
  <c r="AZ1193" i="19"/>
  <c r="BD1193" i="19" s="1"/>
  <c r="BA1195" i="19"/>
  <c r="BB1194" i="19"/>
  <c r="AZ1194" i="19"/>
  <c r="BD1194" i="19" s="1"/>
  <c r="AZ1195" i="19"/>
  <c r="BD1195" i="19" s="1"/>
  <c r="BB1195" i="19"/>
  <c r="BA1196" i="19"/>
  <c r="AZ1196" i="19"/>
  <c r="BD1196" i="19" s="1"/>
  <c r="BA1197" i="19"/>
  <c r="BB1196" i="19"/>
  <c r="AZ1197" i="19"/>
  <c r="BD1197" i="19" s="1"/>
  <c r="BA1198" i="19"/>
  <c r="BB1197" i="19"/>
  <c r="AZ1198" i="19"/>
  <c r="BD1198" i="19" s="1"/>
  <c r="BA1199" i="19"/>
  <c r="BB1198" i="19"/>
  <c r="BB1199" i="19"/>
  <c r="BA1200" i="19"/>
  <c r="AZ1199" i="19"/>
  <c r="BD1199" i="19" s="1"/>
  <c r="BA1201" i="19"/>
  <c r="AZ1200" i="19"/>
  <c r="BD1200" i="19" s="1"/>
  <c r="BB1200" i="19"/>
  <c r="AZ1201" i="19"/>
  <c r="BD1201" i="19" s="1"/>
  <c r="BB1201" i="19"/>
  <c r="BA1202" i="19"/>
  <c r="BA1203" i="19"/>
  <c r="BB1202" i="19"/>
  <c r="AZ1202" i="19"/>
  <c r="BD1202" i="19" s="1"/>
  <c r="BB1203" i="19"/>
  <c r="BA1204" i="19"/>
  <c r="AZ1203" i="19"/>
  <c r="BD1203" i="19" s="1"/>
  <c r="BA1205" i="19"/>
  <c r="AZ1204" i="19"/>
  <c r="BD1204" i="19" s="1"/>
  <c r="BB1204" i="19"/>
  <c r="BB1205" i="19"/>
  <c r="BA1206" i="19"/>
  <c r="AZ1205" i="19"/>
  <c r="BD1205" i="19" s="1"/>
  <c r="BB1206" i="19"/>
  <c r="AZ1206" i="19"/>
  <c r="BD1206" i="19" s="1"/>
  <c r="BA1207" i="19"/>
  <c r="BA1208" i="19"/>
  <c r="BB1207" i="19"/>
  <c r="AZ1207" i="19"/>
  <c r="BD1207" i="19" s="1"/>
  <c r="AZ1208" i="19"/>
  <c r="BD1208" i="19" s="1"/>
  <c r="BB1208" i="19"/>
  <c r="BA1209" i="19"/>
  <c r="BB1209" i="19"/>
  <c r="BA1210" i="19"/>
  <c r="AZ1209" i="19"/>
  <c r="BD1209" i="19" s="1"/>
  <c r="BB1210" i="19"/>
  <c r="BA1211" i="19"/>
  <c r="AZ1210" i="19"/>
  <c r="BD1210" i="19" s="1"/>
  <c r="AZ1211" i="19"/>
  <c r="BD1211" i="19" s="1"/>
  <c r="BA1212" i="19"/>
  <c r="BB1211" i="19"/>
  <c r="AZ1212" i="19"/>
  <c r="BD1212" i="19" s="1"/>
  <c r="BA1213" i="19"/>
  <c r="BB1212" i="19"/>
  <c r="BB1213" i="19"/>
  <c r="BA1214" i="19"/>
  <c r="AZ1213" i="19"/>
  <c r="BD1213" i="19" s="1"/>
  <c r="BA1215" i="19"/>
  <c r="AZ1214" i="19"/>
  <c r="BD1214" i="19" s="1"/>
  <c r="BB1214" i="19"/>
  <c r="AZ1215" i="19"/>
  <c r="BD1215" i="19" s="1"/>
  <c r="BB1215" i="19"/>
  <c r="BA1216" i="19"/>
  <c r="BB1216" i="19"/>
  <c r="BA1217" i="19"/>
  <c r="AZ1216" i="19"/>
  <c r="BD1216" i="19" s="1"/>
  <c r="BA1218" i="19"/>
  <c r="AZ1217" i="19"/>
  <c r="BD1217" i="19" s="1"/>
  <c r="BB1217" i="19"/>
  <c r="AZ1218" i="19"/>
  <c r="BD1218" i="19" s="1"/>
  <c r="BA1219" i="19"/>
  <c r="BB1218" i="19"/>
  <c r="AZ1219" i="19"/>
  <c r="BD1219" i="19" s="1"/>
  <c r="BB1219" i="19"/>
  <c r="BA1220" i="19"/>
  <c r="AZ1220" i="19"/>
  <c r="BD1220" i="19" s="1"/>
  <c r="BA1221" i="19"/>
  <c r="BB1220" i="19"/>
  <c r="AZ1221" i="19"/>
  <c r="BD1221" i="19" s="1"/>
  <c r="BB1221" i="19"/>
  <c r="BA1222" i="19"/>
  <c r="AZ1222" i="19"/>
  <c r="BD1222" i="19" s="1"/>
  <c r="BA1223" i="19"/>
  <c r="BB1222" i="19"/>
  <c r="BB1223" i="19"/>
  <c r="BA1224" i="19"/>
  <c r="AZ1223" i="19"/>
  <c r="BD1223" i="19" s="1"/>
  <c r="BB1224" i="19"/>
  <c r="BA1225" i="19"/>
  <c r="AZ1224" i="19"/>
  <c r="BD1224" i="19" s="1"/>
  <c r="BB1225" i="19"/>
  <c r="BA1226" i="19"/>
  <c r="AZ1225" i="19"/>
  <c r="BD1225" i="19" s="1"/>
  <c r="BA1227" i="19"/>
  <c r="AZ1226" i="19"/>
  <c r="BD1226" i="19" s="1"/>
  <c r="BB1226" i="19"/>
  <c r="BB1227" i="19"/>
  <c r="BA1228" i="19"/>
  <c r="AZ1227" i="19"/>
  <c r="BD1227" i="19" s="1"/>
  <c r="AZ1228" i="19"/>
  <c r="BD1228" i="19" s="1"/>
  <c r="BA1229" i="19"/>
  <c r="BB1228" i="19"/>
  <c r="BA1230" i="19"/>
  <c r="BB1229" i="19"/>
  <c r="AZ1229" i="19"/>
  <c r="BD1229" i="19" s="1"/>
  <c r="AZ1230" i="19"/>
  <c r="BD1230" i="19" s="1"/>
  <c r="BB1230" i="19"/>
  <c r="BA1231" i="19"/>
  <c r="BA1232" i="19"/>
  <c r="AZ1231" i="19"/>
  <c r="BD1231" i="19" s="1"/>
  <c r="BB1231" i="19"/>
  <c r="BB1232" i="19"/>
  <c r="AZ1232" i="19"/>
  <c r="BD1232" i="19" s="1"/>
  <c r="BA1233" i="19"/>
  <c r="AZ1233" i="19"/>
  <c r="BD1233" i="19" s="1"/>
  <c r="BA1234" i="19"/>
  <c r="BB1233" i="19"/>
  <c r="BA1235" i="19"/>
  <c r="BB1234" i="19"/>
  <c r="AZ1234" i="19"/>
  <c r="BD1234" i="19" s="1"/>
  <c r="BB1235" i="19"/>
  <c r="AZ1235" i="19"/>
  <c r="BD1235" i="19" s="1"/>
  <c r="BA1236" i="19"/>
  <c r="BA1237" i="19"/>
  <c r="AZ1236" i="19"/>
  <c r="BD1236" i="19" s="1"/>
  <c r="BB1236" i="19"/>
  <c r="BB1237" i="19"/>
  <c r="AZ1237" i="19"/>
  <c r="BD1237" i="19" s="1"/>
  <c r="BA1238" i="19"/>
  <c r="AZ1238" i="19"/>
  <c r="BD1238" i="19" s="1"/>
  <c r="BA1239" i="19"/>
  <c r="BB1238" i="19"/>
  <c r="AZ1239" i="19"/>
  <c r="BD1239" i="19" s="1"/>
  <c r="BB1239" i="19"/>
  <c r="BA1240" i="19"/>
  <c r="AZ1240" i="19"/>
  <c r="BD1240" i="19" s="1"/>
  <c r="BB1240" i="19"/>
  <c r="BA1241" i="19"/>
  <c r="BB1241" i="19"/>
  <c r="BA1242" i="19"/>
  <c r="AZ1241" i="19"/>
  <c r="BD1241" i="19" s="1"/>
  <c r="AZ1242" i="19"/>
  <c r="BD1242" i="19" s="1"/>
  <c r="BB1242" i="19"/>
  <c r="BA1243" i="19"/>
  <c r="AZ1243" i="19"/>
  <c r="BD1243" i="19" s="1"/>
  <c r="BB1243" i="19"/>
  <c r="BA1244" i="19"/>
  <c r="AZ1244" i="19"/>
  <c r="BD1244" i="19" s="1"/>
  <c r="BB1244" i="19"/>
  <c r="BA1245" i="19"/>
  <c r="BA1246" i="19"/>
  <c r="AZ1245" i="19"/>
  <c r="BD1245" i="19" s="1"/>
  <c r="BB1245" i="19"/>
  <c r="BB1246" i="19"/>
  <c r="BA1247" i="19"/>
  <c r="AZ1246" i="19"/>
  <c r="BD1246" i="19" s="1"/>
  <c r="AZ1247" i="19"/>
  <c r="BD1247" i="19" s="1"/>
  <c r="BB1247" i="19"/>
  <c r="BA1248" i="19"/>
  <c r="BB1248" i="19"/>
  <c r="AZ1248" i="19"/>
  <c r="BD1248" i="19" s="1"/>
  <c r="BA1249" i="19"/>
  <c r="BA1250" i="19"/>
  <c r="AZ1249" i="19"/>
  <c r="BD1249" i="19" s="1"/>
  <c r="BB1249" i="19"/>
  <c r="BB1250" i="19"/>
  <c r="AZ1250" i="19"/>
  <c r="BD1250" i="19" s="1"/>
  <c r="BA1251" i="19"/>
  <c r="BA1252" i="19"/>
  <c r="BB1251" i="19"/>
  <c r="AZ1251" i="19"/>
  <c r="BD1251" i="19" s="1"/>
  <c r="BB1252" i="19"/>
  <c r="AZ1252" i="19"/>
  <c r="BD1252" i="19" s="1"/>
  <c r="BA1253" i="19"/>
  <c r="AZ1253" i="19"/>
  <c r="BD1253" i="19" s="1"/>
  <c r="BA1254" i="19"/>
  <c r="BB1253" i="19"/>
  <c r="AZ1254" i="19"/>
  <c r="BD1254" i="19" s="1"/>
  <c r="BB1254" i="19"/>
  <c r="BA1255" i="19"/>
  <c r="BB1255" i="19"/>
  <c r="BA1256" i="19"/>
  <c r="AZ1255" i="19"/>
  <c r="BD1255" i="19" s="1"/>
  <c r="BB1256" i="19"/>
  <c r="AZ1256" i="19"/>
  <c r="BD1256" i="19" s="1"/>
  <c r="BA1257" i="19"/>
  <c r="BA1258" i="19"/>
  <c r="AZ1257" i="19"/>
  <c r="BD1257" i="19" s="1"/>
  <c r="BB1257" i="19"/>
  <c r="BB1258" i="19"/>
  <c r="AZ1258" i="19"/>
  <c r="BD1258" i="19" s="1"/>
  <c r="BA1259" i="19"/>
  <c r="BA1260" i="19"/>
  <c r="BB1259" i="19"/>
  <c r="AZ1259" i="19"/>
  <c r="BD1259" i="19" s="1"/>
  <c r="BA1261" i="19"/>
  <c r="AZ1260" i="19"/>
  <c r="BD1260" i="19" s="1"/>
  <c r="BB1260" i="19"/>
  <c r="BA1262" i="19"/>
  <c r="AZ1261" i="19"/>
  <c r="BD1261" i="19" s="1"/>
  <c r="BB1261" i="19"/>
  <c r="BA1263" i="19"/>
  <c r="BB1262" i="19"/>
  <c r="AZ1262" i="19"/>
  <c r="BD1262" i="19" s="1"/>
  <c r="BA1264" i="19"/>
  <c r="BB1263" i="19"/>
  <c r="AZ1263" i="19"/>
  <c r="BD1263" i="19" s="1"/>
  <c r="BA1265" i="19"/>
  <c r="AZ1264" i="19"/>
  <c r="BD1264" i="19" s="1"/>
  <c r="BB1264" i="19"/>
  <c r="AZ1265" i="19"/>
  <c r="BD1265" i="19" s="1"/>
  <c r="BB1265" i="19"/>
  <c r="BA1266" i="19"/>
  <c r="BB1266" i="19"/>
  <c r="BA1267" i="19"/>
  <c r="AZ1266" i="19"/>
  <c r="BD1266" i="19" s="1"/>
  <c r="BB1267" i="19"/>
  <c r="AZ1267" i="19"/>
  <c r="BD1267" i="19" s="1"/>
  <c r="BA1268" i="19"/>
  <c r="BB1268" i="19"/>
  <c r="AZ1268" i="19"/>
  <c r="BD1268" i="19" s="1"/>
  <c r="BA1269" i="19"/>
  <c r="BA1270" i="19"/>
  <c r="AZ1269" i="19"/>
  <c r="BD1269" i="19" s="1"/>
  <c r="BB1269" i="19"/>
  <c r="BA1271" i="19"/>
  <c r="AZ1270" i="19"/>
  <c r="BD1270" i="19" s="1"/>
  <c r="BB1270" i="19"/>
  <c r="BB1271" i="19"/>
  <c r="AZ1271" i="19"/>
  <c r="BD1271" i="19" s="1"/>
  <c r="BA1272" i="19"/>
  <c r="AZ1272" i="19"/>
  <c r="BD1272" i="19" s="1"/>
  <c r="BA1273" i="19"/>
  <c r="BB1272" i="19"/>
  <c r="AZ1273" i="19"/>
  <c r="BD1273" i="19" s="1"/>
  <c r="BA1274" i="19"/>
  <c r="BB1273" i="19"/>
  <c r="BB1274" i="19"/>
  <c r="AZ1274" i="19"/>
  <c r="BD1274" i="19" s="1"/>
  <c r="BA1275" i="19"/>
  <c r="AZ1275" i="19"/>
  <c r="BD1275" i="19" s="1"/>
  <c r="BA1276" i="19"/>
  <c r="BB1275" i="19"/>
  <c r="BB1276" i="19"/>
  <c r="BA1277" i="19"/>
  <c r="AZ1276" i="19"/>
  <c r="BD1276" i="19" s="1"/>
  <c r="BB1277" i="19"/>
  <c r="AZ1277" i="19"/>
  <c r="BD1277" i="19" s="1"/>
  <c r="BA1278" i="19"/>
  <c r="BA1279" i="19"/>
  <c r="BB1278" i="19"/>
  <c r="AZ1278" i="19"/>
  <c r="BD1278" i="19" s="1"/>
  <c r="AZ1279" i="19"/>
  <c r="BD1279" i="19" s="1"/>
  <c r="BB1279" i="19"/>
  <c r="BA1280" i="19"/>
  <c r="BB1280" i="19"/>
  <c r="AZ1280" i="19"/>
  <c r="BD1280" i="19" s="1"/>
  <c r="BA1281" i="19"/>
  <c r="BB1281" i="19"/>
  <c r="BA1282" i="19"/>
  <c r="AZ1281" i="19"/>
  <c r="BD1281" i="19" s="1"/>
  <c r="BB1282" i="19"/>
  <c r="BA1283" i="19"/>
  <c r="AZ1282" i="19"/>
  <c r="BD1282" i="19" s="1"/>
  <c r="BB1283" i="19"/>
  <c r="BA1284" i="19"/>
  <c r="AZ1283" i="19"/>
  <c r="BD1283" i="19" s="1"/>
  <c r="BB1284" i="19"/>
  <c r="BA1285" i="19"/>
  <c r="AZ1284" i="19"/>
  <c r="BD1284" i="19" s="1"/>
  <c r="BA1286" i="19"/>
  <c r="BB1285" i="19"/>
  <c r="AZ1285" i="19"/>
  <c r="BD1285" i="19" s="1"/>
  <c r="BB1286" i="19"/>
  <c r="AZ1286" i="19"/>
  <c r="BD1286" i="19" s="1"/>
  <c r="BA1287" i="19"/>
  <c r="AZ1287" i="19"/>
  <c r="BD1287" i="19" s="1"/>
  <c r="BB1287" i="19"/>
  <c r="BA1288" i="19"/>
  <c r="BA1289" i="19"/>
  <c r="BB1288" i="19"/>
  <c r="AZ1288" i="19"/>
  <c r="BD1288" i="19" s="1"/>
  <c r="BB1289" i="19"/>
  <c r="BA1290" i="19"/>
  <c r="AZ1289" i="19"/>
  <c r="BD1289" i="19" s="1"/>
  <c r="BA1291" i="19"/>
  <c r="BB1290" i="19"/>
  <c r="AZ1290" i="19"/>
  <c r="BD1290" i="19" s="1"/>
  <c r="BA1292" i="19"/>
  <c r="AZ1291" i="19"/>
  <c r="BD1291" i="19" s="1"/>
  <c r="BB1291" i="19"/>
  <c r="BB1292" i="19"/>
  <c r="BA1293" i="19"/>
  <c r="AZ1292" i="19"/>
  <c r="BD1292" i="19" s="1"/>
  <c r="AZ1293" i="19"/>
  <c r="BD1293" i="19" s="1"/>
  <c r="BB1293" i="19"/>
  <c r="BA1294" i="19"/>
  <c r="BA1295" i="19"/>
  <c r="AZ1294" i="19"/>
  <c r="BD1294" i="19" s="1"/>
  <c r="BB1294" i="19"/>
  <c r="BA1296" i="19"/>
  <c r="AZ1295" i="19"/>
  <c r="BD1295" i="19" s="1"/>
  <c r="BB1295" i="19"/>
  <c r="BB1296" i="19"/>
  <c r="AZ1296" i="19"/>
  <c r="BD1296" i="19" s="1"/>
  <c r="BA1297" i="19"/>
  <c r="BA1298" i="19"/>
  <c r="AZ1297" i="19"/>
  <c r="BD1297" i="19" s="1"/>
  <c r="BB1297" i="19"/>
  <c r="AZ1298" i="19"/>
  <c r="BD1298" i="19" s="1"/>
  <c r="BB1298" i="19"/>
  <c r="BA1299" i="19"/>
  <c r="AZ1299" i="19"/>
  <c r="BD1299" i="19" s="1"/>
  <c r="BB1299" i="19"/>
  <c r="BA1300" i="19"/>
  <c r="BB1300" i="19"/>
  <c r="BA1301" i="19"/>
  <c r="AZ1300" i="19"/>
  <c r="BD1300" i="19" s="1"/>
  <c r="BA1302" i="19"/>
  <c r="BB1301" i="19"/>
  <c r="AZ1301" i="19"/>
  <c r="BD1301" i="19" s="1"/>
  <c r="BB1302" i="19"/>
  <c r="AZ1302" i="19"/>
  <c r="BD1302" i="19" s="1"/>
  <c r="BA1303" i="19"/>
  <c r="AZ1303" i="19"/>
  <c r="BD1303" i="19" s="1"/>
  <c r="BA1304" i="19"/>
  <c r="BB1303" i="19"/>
  <c r="BB1304" i="19"/>
  <c r="AZ1304" i="19"/>
  <c r="BD1304" i="19" s="1"/>
  <c r="BA1305" i="19"/>
  <c r="AZ1305" i="19"/>
  <c r="BD1305" i="19" s="1"/>
  <c r="BA1306" i="19"/>
  <c r="BB1305" i="19"/>
  <c r="BB1306" i="19"/>
  <c r="BA1307" i="19"/>
  <c r="AZ1306" i="19"/>
  <c r="BD1306" i="19" s="1"/>
  <c r="BB1307" i="19"/>
  <c r="AZ1307" i="19"/>
  <c r="BD1307" i="19" s="1"/>
  <c r="BA1308" i="19"/>
  <c r="BA1309" i="19"/>
  <c r="BB1308" i="19"/>
  <c r="AZ1308" i="19"/>
  <c r="BD1308" i="19" s="1"/>
  <c r="AZ1309" i="19"/>
  <c r="BD1309" i="19" s="1"/>
  <c r="BA1310" i="19"/>
  <c r="BB1309" i="19"/>
  <c r="BB1310" i="19"/>
  <c r="BA1311" i="19"/>
  <c r="AZ1310" i="19"/>
  <c r="BD1310" i="19" s="1"/>
  <c r="BA1312" i="19"/>
  <c r="AZ1311" i="19"/>
  <c r="BD1311" i="19" s="1"/>
  <c r="BB1311" i="19"/>
  <c r="BB1312" i="19"/>
  <c r="BA1313" i="19"/>
  <c r="AZ1312" i="19"/>
  <c r="BD1312" i="19" s="1"/>
  <c r="AZ1313" i="19"/>
  <c r="BD1313" i="19" s="1"/>
  <c r="BA1314" i="19"/>
  <c r="BB1313" i="19"/>
  <c r="BB1314" i="19"/>
  <c r="AZ1314" i="19"/>
  <c r="BD1314" i="19" s="1"/>
  <c r="BA1315" i="19"/>
  <c r="AZ1315" i="19"/>
  <c r="BD1315" i="19" s="1"/>
  <c r="BA1316" i="19"/>
  <c r="BB1315" i="19"/>
  <c r="BB1316" i="19"/>
  <c r="AZ1316" i="19"/>
  <c r="BD1316" i="19" s="1"/>
  <c r="BA1317" i="19"/>
  <c r="BB1317" i="19"/>
  <c r="BA1318" i="19"/>
  <c r="AZ1317" i="19"/>
  <c r="BD1317" i="19" s="1"/>
  <c r="BB1318" i="19"/>
  <c r="BA1319" i="19"/>
  <c r="AZ1318" i="19"/>
  <c r="BD1318" i="19" s="1"/>
  <c r="BA1320" i="19"/>
  <c r="AZ1319" i="19"/>
  <c r="BD1319" i="19" s="1"/>
  <c r="BB1319" i="19"/>
  <c r="BA1321" i="19"/>
  <c r="BB1320" i="19"/>
  <c r="AZ1320" i="19"/>
  <c r="BD1320" i="19" s="1"/>
  <c r="BB1321" i="19"/>
  <c r="BA1322" i="19"/>
  <c r="AZ1321" i="19"/>
  <c r="BD1321" i="19" s="1"/>
  <c r="BA1323" i="19"/>
  <c r="AZ1322" i="19"/>
  <c r="BD1322" i="19" s="1"/>
  <c r="BB1322" i="19"/>
  <c r="BA1324" i="19"/>
  <c r="BB1323" i="19"/>
  <c r="AZ1323" i="19"/>
  <c r="BD1323" i="19" s="1"/>
  <c r="BA1325" i="19"/>
  <c r="BB1324" i="19"/>
  <c r="AZ1324" i="19"/>
  <c r="BD1324" i="19" s="1"/>
  <c r="AZ1325" i="19"/>
  <c r="BD1325" i="19" s="1"/>
  <c r="BB1325" i="19"/>
  <c r="BA1326" i="19"/>
  <c r="AZ1326" i="19"/>
  <c r="BD1326" i="19" s="1"/>
  <c r="BB1326" i="19"/>
  <c r="BA1327" i="19"/>
  <c r="AZ1327" i="19"/>
  <c r="BD1327" i="19" s="1"/>
  <c r="BB1327" i="19"/>
  <c r="BA1328" i="19"/>
  <c r="BA1329" i="19"/>
  <c r="AZ1328" i="19"/>
  <c r="BD1328" i="19" s="1"/>
  <c r="BB1328" i="19"/>
  <c r="BA1330" i="19"/>
  <c r="AZ1329" i="19"/>
  <c r="BD1329" i="19" s="1"/>
  <c r="BB1329" i="19"/>
  <c r="BA1331" i="19"/>
  <c r="AZ1330" i="19"/>
  <c r="BD1330" i="19" s="1"/>
  <c r="BB1330" i="19"/>
  <c r="BB1331" i="19"/>
  <c r="BA1332" i="19"/>
  <c r="AZ1331" i="19"/>
  <c r="BD1331" i="19" s="1"/>
  <c r="BA1333" i="19"/>
  <c r="AZ1332" i="19"/>
  <c r="BD1332" i="19" s="1"/>
  <c r="BB1332" i="19"/>
  <c r="BB1333" i="19"/>
  <c r="BA1334" i="19"/>
  <c r="AZ1333" i="19"/>
  <c r="BD1333" i="19" s="1"/>
  <c r="BA1335" i="19"/>
  <c r="BB1334" i="19"/>
  <c r="AZ1334" i="19"/>
  <c r="BD1334" i="19" s="1"/>
  <c r="BA1336" i="19"/>
  <c r="BB1335" i="19"/>
  <c r="AZ1335" i="19"/>
  <c r="BD1335" i="19" s="1"/>
  <c r="BB1336" i="19"/>
  <c r="BA1337" i="19"/>
  <c r="AZ1336" i="19"/>
  <c r="BD1336" i="19" s="1"/>
  <c r="BB1337" i="19"/>
  <c r="BA1338" i="19"/>
  <c r="AZ1337" i="19"/>
  <c r="BD1337" i="19" s="1"/>
  <c r="BA1339" i="19"/>
  <c r="AZ1338" i="19"/>
  <c r="BD1338" i="19" s="1"/>
  <c r="BB1338" i="19"/>
  <c r="BB1339" i="19"/>
  <c r="BA1340" i="19"/>
  <c r="AZ1339" i="19"/>
  <c r="BD1339" i="19" s="1"/>
  <c r="BA1341" i="19"/>
  <c r="BB1340" i="19"/>
  <c r="AZ1340" i="19"/>
  <c r="BD1340" i="19" s="1"/>
  <c r="BB1341" i="19"/>
  <c r="BA1342" i="19"/>
  <c r="AZ1341" i="19"/>
  <c r="BD1341" i="19" s="1"/>
  <c r="BA1343" i="19"/>
  <c r="BB1342" i="19"/>
  <c r="AZ1342" i="19"/>
  <c r="BD1342" i="19" s="1"/>
  <c r="AZ1343" i="19"/>
  <c r="BD1343" i="19" s="1"/>
  <c r="BB1343" i="19"/>
  <c r="BA1344" i="19"/>
  <c r="AZ1344" i="19"/>
  <c r="BD1344" i="19" s="1"/>
  <c r="BB1344" i="19"/>
  <c r="BA1345" i="19"/>
  <c r="BA1346" i="19"/>
  <c r="BB1345" i="19"/>
  <c r="AZ1345" i="19"/>
  <c r="BD1345" i="19" s="1"/>
  <c r="AZ1346" i="19"/>
  <c r="BD1346" i="19" s="1"/>
  <c r="BB1346" i="19"/>
  <c r="BA1347" i="19"/>
  <c r="AZ1347" i="19"/>
  <c r="BD1347" i="19" s="1"/>
  <c r="BB1347" i="19"/>
  <c r="BA1348" i="19"/>
  <c r="BA1349" i="19"/>
  <c r="BB1348" i="19"/>
  <c r="AZ1348" i="19"/>
  <c r="BD1348" i="19" s="1"/>
  <c r="AZ1349" i="19"/>
  <c r="BD1349" i="19" s="1"/>
  <c r="BB1349" i="19"/>
  <c r="BA1350" i="19"/>
  <c r="AZ1350" i="19"/>
  <c r="BD1350" i="19" s="1"/>
  <c r="BB1350" i="19"/>
  <c r="BA1351" i="19"/>
  <c r="BA1352" i="19"/>
  <c r="BB1351" i="19"/>
  <c r="AZ1351" i="19"/>
  <c r="BD1351" i="19" s="1"/>
  <c r="BA1353" i="19"/>
  <c r="BB1352" i="19"/>
  <c r="AZ1352" i="19"/>
  <c r="BD1352" i="19" s="1"/>
  <c r="BB1353" i="19"/>
  <c r="AZ1353" i="19"/>
  <c r="BD1353" i="19" s="1"/>
  <c r="BA1354" i="19"/>
  <c r="BA1355" i="19"/>
  <c r="BB1354" i="19"/>
  <c r="AZ1354" i="19"/>
  <c r="BD1354" i="19" s="1"/>
  <c r="BB1355" i="19"/>
  <c r="AZ1355" i="19"/>
  <c r="BD1355" i="19" s="1"/>
  <c r="BA1356" i="19"/>
  <c r="BA1357" i="19"/>
  <c r="AZ1356" i="19"/>
  <c r="BD1356" i="19" s="1"/>
  <c r="BB1356" i="19"/>
  <c r="BB1357" i="19"/>
  <c r="BA1358" i="19"/>
  <c r="AZ1357" i="19"/>
  <c r="BD1357" i="19" s="1"/>
  <c r="BB1358" i="19"/>
  <c r="AZ1358" i="19"/>
  <c r="BD1358" i="19" s="1"/>
  <c r="BA1359" i="19"/>
  <c r="AZ1359" i="19"/>
  <c r="BD1359" i="19" s="1"/>
  <c r="BB1359" i="19"/>
  <c r="BA1360" i="19"/>
  <c r="BB1360" i="19"/>
  <c r="AZ1360" i="19"/>
  <c r="BD1360" i="19" s="1"/>
  <c r="BA1361" i="19"/>
  <c r="BB1361" i="19"/>
  <c r="BA1362" i="19"/>
  <c r="AZ1361" i="19"/>
  <c r="BD1361" i="19" s="1"/>
  <c r="BA1363" i="19"/>
  <c r="BB1362" i="19"/>
  <c r="AZ1362" i="19"/>
  <c r="BD1362" i="19" s="1"/>
  <c r="BA1364" i="19"/>
  <c r="AZ1363" i="19"/>
  <c r="BD1363" i="19" s="1"/>
  <c r="BB1363" i="19"/>
  <c r="BB1364" i="19"/>
  <c r="BA1365" i="19"/>
  <c r="AZ1364" i="19"/>
  <c r="BD1364" i="19" s="1"/>
  <c r="BA1366" i="19"/>
  <c r="BB1365" i="19"/>
  <c r="AZ1365" i="19"/>
  <c r="BD1365" i="19" s="1"/>
  <c r="BA1367" i="19"/>
  <c r="AZ1366" i="19"/>
  <c r="BD1366" i="19" s="1"/>
  <c r="BB1366" i="19"/>
  <c r="AZ1367" i="19"/>
  <c r="BD1367" i="19" s="1"/>
  <c r="BB1367" i="19"/>
  <c r="BA1368" i="19"/>
  <c r="AZ1368" i="19"/>
  <c r="BD1368" i="19" s="1"/>
  <c r="BB1368" i="19"/>
  <c r="BA1369" i="19"/>
  <c r="AZ1369" i="19"/>
  <c r="BD1369" i="19" s="1"/>
  <c r="BB1369" i="19"/>
  <c r="BA1370" i="19"/>
  <c r="BB1370" i="19"/>
  <c r="BA1371" i="19"/>
  <c r="AZ1370" i="19"/>
  <c r="BD1370" i="19" s="1"/>
  <c r="BB1371" i="19"/>
  <c r="BA1372" i="19"/>
  <c r="AZ1371" i="19"/>
  <c r="BD1371" i="19" s="1"/>
  <c r="AZ1372" i="19"/>
  <c r="BD1372" i="19" s="1"/>
  <c r="BB1372" i="19"/>
  <c r="BA1373" i="19"/>
  <c r="BA1374" i="19"/>
  <c r="AZ1373" i="19"/>
  <c r="BD1373" i="19" s="1"/>
  <c r="BB1373" i="19"/>
  <c r="BA1375" i="19"/>
  <c r="BB1374" i="19"/>
  <c r="AZ1374" i="19"/>
  <c r="BD1374" i="19" s="1"/>
  <c r="AZ1375" i="19"/>
  <c r="BD1375" i="19" s="1"/>
  <c r="BA1376" i="19"/>
  <c r="BB1375" i="19"/>
  <c r="BB1376" i="19"/>
  <c r="BA1377" i="19"/>
  <c r="AZ1376" i="19"/>
  <c r="BD1376" i="19" s="1"/>
  <c r="BB1377" i="19"/>
  <c r="BA1378" i="19"/>
  <c r="AZ1377" i="19"/>
  <c r="BD1377" i="19" s="1"/>
  <c r="BA1379" i="19"/>
  <c r="BB1378" i="19"/>
  <c r="AZ1378" i="19"/>
  <c r="BD1378" i="19" s="1"/>
  <c r="BB1379" i="19"/>
  <c r="BA1380" i="19"/>
  <c r="AZ1379" i="19"/>
  <c r="BD1379" i="19" s="1"/>
  <c r="BB1380" i="19"/>
  <c r="BA1381" i="19"/>
  <c r="AZ1380" i="19"/>
  <c r="BD1380" i="19" s="1"/>
  <c r="BA1382" i="19"/>
  <c r="AZ1381" i="19"/>
  <c r="BD1381" i="19" s="1"/>
  <c r="BB1381" i="19"/>
  <c r="BB1382" i="19"/>
  <c r="BA1383" i="19"/>
  <c r="AZ1382" i="19"/>
  <c r="BD1382" i="19" s="1"/>
  <c r="BB1383" i="19"/>
  <c r="AZ1383" i="19"/>
  <c r="BD1383" i="19" s="1"/>
  <c r="BA1384" i="19"/>
  <c r="BB1384" i="19"/>
  <c r="AZ1384" i="19"/>
  <c r="BD1384" i="19" s="1"/>
  <c r="BA1385" i="19"/>
  <c r="BB1385" i="19"/>
  <c r="BA1386" i="19"/>
  <c r="AZ1385" i="19"/>
  <c r="BD1385" i="19" s="1"/>
  <c r="AZ1386" i="19"/>
  <c r="BD1386" i="19" s="1"/>
  <c r="BA1387" i="19"/>
  <c r="BB1386" i="19"/>
  <c r="BB1387" i="19"/>
  <c r="AZ1387" i="19"/>
  <c r="BD1387" i="19" s="1"/>
  <c r="BA1388" i="19"/>
  <c r="BA1389" i="19"/>
  <c r="AZ1388" i="19"/>
  <c r="BD1388" i="19" s="1"/>
  <c r="BB1388" i="19"/>
  <c r="BB1389" i="19"/>
  <c r="AZ1389" i="19"/>
  <c r="BD1389" i="19" s="1"/>
  <c r="BA1390" i="19"/>
  <c r="AZ1390" i="19"/>
  <c r="BD1390" i="19" s="1"/>
  <c r="BB1390" i="19"/>
  <c r="BA1391" i="19"/>
  <c r="BA1392" i="19"/>
  <c r="AZ1391" i="19"/>
  <c r="BD1391" i="19" s="1"/>
  <c r="BB1391" i="19"/>
  <c r="BB1392" i="19"/>
  <c r="BA1393" i="19"/>
  <c r="AZ1392" i="19"/>
  <c r="BD1392" i="19" s="1"/>
  <c r="AZ1393" i="19"/>
  <c r="BD1393" i="19" s="1"/>
  <c r="BA1394" i="19"/>
  <c r="BB1393" i="19"/>
  <c r="AZ1394" i="19"/>
  <c r="BD1394" i="19" s="1"/>
  <c r="BB1394" i="19"/>
  <c r="BA1395" i="19"/>
  <c r="BA1396" i="19"/>
  <c r="BB1395" i="19"/>
  <c r="AZ1395" i="19"/>
  <c r="BD1395" i="19" s="1"/>
  <c r="BA1397" i="19"/>
  <c r="AZ1396" i="19"/>
  <c r="BD1396" i="19" s="1"/>
  <c r="BB1396" i="19"/>
  <c r="AZ1397" i="19"/>
  <c r="BD1397" i="19" s="1"/>
  <c r="BA1398" i="19"/>
  <c r="BB1397" i="19"/>
  <c r="BB1398" i="19"/>
  <c r="AZ1398" i="19"/>
  <c r="BD1398" i="19" s="1"/>
  <c r="BA1399" i="19"/>
  <c r="BB1399" i="19"/>
  <c r="BA1400" i="19"/>
  <c r="AZ1399" i="19"/>
  <c r="BD1399" i="19" s="1"/>
  <c r="BB1400" i="19"/>
  <c r="BA1401" i="19"/>
  <c r="AZ1400" i="19"/>
  <c r="BD1400" i="19" s="1"/>
  <c r="BA1402" i="19"/>
  <c r="AZ1401" i="19"/>
  <c r="BD1401" i="19" s="1"/>
  <c r="BB1401" i="19"/>
  <c r="AZ1402" i="19"/>
  <c r="BD1402" i="19" s="1"/>
  <c r="BB1402" i="19"/>
  <c r="BA1403" i="19"/>
  <c r="BA1404" i="19"/>
  <c r="BB1403" i="19"/>
  <c r="AZ1403" i="19"/>
  <c r="BD1403" i="19" s="1"/>
  <c r="AZ1404" i="19"/>
  <c r="BD1404" i="19" s="1"/>
  <c r="BB1404" i="19"/>
  <c r="BA1405" i="19"/>
  <c r="BB1405" i="19"/>
  <c r="AZ1405" i="19"/>
  <c r="BD1405" i="19" s="1"/>
  <c r="BA1406" i="19"/>
  <c r="AZ1406" i="19"/>
  <c r="BD1406" i="19" s="1"/>
  <c r="BA1407" i="19"/>
  <c r="BB1406" i="19"/>
  <c r="BB1407" i="19"/>
  <c r="BA1408" i="19"/>
  <c r="AZ1407" i="19"/>
  <c r="BD1407" i="19" s="1"/>
  <c r="BB1408" i="19"/>
  <c r="BA1409" i="19"/>
  <c r="AZ1408" i="19"/>
  <c r="BD1408" i="19" s="1"/>
  <c r="AZ1409" i="19"/>
  <c r="BD1409" i="19" s="1"/>
  <c r="BB1409" i="19"/>
  <c r="BA1410" i="19"/>
  <c r="BB1410" i="19"/>
  <c r="BA1411" i="19"/>
  <c r="AZ1410" i="19"/>
  <c r="BD1410" i="19" s="1"/>
  <c r="BB1411" i="19"/>
  <c r="BA1412" i="19"/>
  <c r="AZ1411" i="19"/>
  <c r="BD1411" i="19" s="1"/>
  <c r="BB1412" i="19"/>
  <c r="BA1413" i="19"/>
  <c r="AZ1412" i="19"/>
  <c r="BD1412" i="19" s="1"/>
  <c r="AZ1413" i="19"/>
  <c r="BD1413" i="19" s="1"/>
  <c r="BA1414" i="19"/>
  <c r="BB1413" i="19"/>
  <c r="BB1414" i="19"/>
  <c r="BA1415" i="19"/>
  <c r="AZ1414" i="19"/>
  <c r="BD1414" i="19" s="1"/>
  <c r="BB1415" i="19"/>
  <c r="BA1416" i="19"/>
  <c r="AZ1415" i="19"/>
  <c r="BD1415" i="19" s="1"/>
  <c r="BB1416" i="19"/>
  <c r="BA1417" i="19"/>
  <c r="AZ1416" i="19"/>
  <c r="BD1416" i="19" s="1"/>
  <c r="BB1417" i="19"/>
  <c r="AZ1417" i="19"/>
  <c r="BD1417" i="19" s="1"/>
  <c r="BA1418" i="19"/>
  <c r="AZ1418" i="19"/>
  <c r="BD1418" i="19" s="1"/>
  <c r="BB1418" i="19"/>
  <c r="BA1419" i="19"/>
  <c r="AZ1419" i="19"/>
  <c r="BD1419" i="19" s="1"/>
  <c r="BB1419" i="19"/>
  <c r="BA1420" i="19"/>
  <c r="BA1421" i="19"/>
  <c r="BB1420" i="19"/>
  <c r="AZ1420" i="19"/>
  <c r="BD1420" i="19" s="1"/>
  <c r="BB1421" i="19"/>
  <c r="BA1422" i="19"/>
  <c r="AZ1421" i="19"/>
  <c r="BD1421" i="19" s="1"/>
  <c r="BB1422" i="19"/>
  <c r="AZ1422" i="19"/>
  <c r="BD1422" i="19" s="1"/>
  <c r="BA1423" i="19"/>
  <c r="AZ1423" i="19"/>
  <c r="BD1423" i="19" s="1"/>
  <c r="BB1423" i="19"/>
  <c r="BA1424" i="19"/>
  <c r="BA1425" i="19"/>
  <c r="BB1424" i="19"/>
  <c r="AZ1424" i="19"/>
  <c r="BD1424" i="19" s="1"/>
  <c r="BB1425" i="19"/>
  <c r="BA1426" i="19"/>
  <c r="AZ1425" i="19"/>
  <c r="BD1425" i="19" s="1"/>
  <c r="AZ1426" i="19"/>
  <c r="BD1426" i="19" s="1"/>
  <c r="BB1426" i="19"/>
  <c r="BA1427" i="19"/>
  <c r="BA1428" i="19"/>
  <c r="AZ1427" i="19"/>
  <c r="BD1427" i="19" s="1"/>
  <c r="BB1427" i="19"/>
  <c r="BB1428" i="19"/>
  <c r="AZ1428" i="19"/>
  <c r="BD1428" i="19" s="1"/>
  <c r="BA1429" i="19"/>
  <c r="BA1430" i="19"/>
  <c r="BB1429" i="19"/>
  <c r="AZ1429" i="19"/>
  <c r="BD1429" i="19" s="1"/>
  <c r="BA1431" i="19"/>
  <c r="BB1430" i="19"/>
  <c r="AZ1430" i="19"/>
  <c r="BD1430" i="19" s="1"/>
  <c r="AZ1431" i="19"/>
  <c r="BD1431" i="19" s="1"/>
  <c r="BA1432" i="19"/>
  <c r="BB1431" i="19"/>
  <c r="BA1433" i="19"/>
  <c r="BB1432" i="19"/>
  <c r="AZ1432" i="19"/>
  <c r="BD1432" i="19" s="1"/>
  <c r="AZ1433" i="19"/>
  <c r="BD1433" i="19" s="1"/>
  <c r="BB1433" i="19"/>
  <c r="BA1434" i="19"/>
  <c r="AZ1434" i="19"/>
  <c r="BD1434" i="19" s="1"/>
  <c r="BA1435" i="19"/>
  <c r="BB1434" i="19"/>
  <c r="BB1435" i="19"/>
  <c r="AZ1435" i="19"/>
  <c r="BD1435" i="19" s="1"/>
  <c r="BA1436" i="19"/>
  <c r="BA1437" i="19"/>
  <c r="AZ1436" i="19"/>
  <c r="BD1436" i="19" s="1"/>
  <c r="BB1436" i="19"/>
  <c r="BA1438" i="19"/>
  <c r="BB1437" i="19"/>
  <c r="AZ1437" i="19"/>
  <c r="BD1437" i="19" s="1"/>
  <c r="BB1438" i="19"/>
  <c r="BA1439" i="19"/>
  <c r="AZ1438" i="19"/>
  <c r="BD1438" i="19" s="1"/>
  <c r="BB1439" i="19"/>
  <c r="AZ1439" i="19"/>
  <c r="BD1439" i="19" s="1"/>
  <c r="BA1440" i="19"/>
  <c r="BA1441" i="19"/>
  <c r="BB1440" i="19"/>
  <c r="AZ1440" i="19"/>
  <c r="BD1440" i="19" s="1"/>
  <c r="BA1442" i="19"/>
  <c r="BB1441" i="19"/>
  <c r="AZ1441" i="19"/>
  <c r="BD1441" i="19" s="1"/>
  <c r="BA1443" i="19"/>
  <c r="BB1442" i="19"/>
  <c r="AZ1442" i="19"/>
  <c r="BD1442" i="19" s="1"/>
  <c r="AZ1443" i="19"/>
  <c r="BD1443" i="19" s="1"/>
  <c r="BB1443" i="19"/>
  <c r="BA1444" i="19"/>
  <c r="AZ1444" i="19"/>
  <c r="BD1444" i="19" s="1"/>
  <c r="BB1444" i="19"/>
  <c r="BA1445" i="19"/>
  <c r="BB1445" i="19"/>
  <c r="AZ1445" i="19"/>
  <c r="BD1445" i="19" s="1"/>
  <c r="BA1446" i="19"/>
  <c r="BB1446" i="19"/>
  <c r="AZ1446" i="19"/>
  <c r="BD1446" i="19" s="1"/>
  <c r="BA1447" i="19"/>
  <c r="BB1447" i="19"/>
  <c r="BA1448" i="19"/>
  <c r="AZ1447" i="19"/>
  <c r="BD1447" i="19" s="1"/>
  <c r="BB1448" i="19"/>
  <c r="AZ1448" i="19"/>
  <c r="BD1448" i="19" s="1"/>
  <c r="BA1449" i="19"/>
  <c r="AZ1449" i="19"/>
  <c r="BD1449" i="19" s="1"/>
  <c r="BA1450" i="19"/>
  <c r="BB1449" i="19"/>
  <c r="AZ1450" i="19"/>
  <c r="BD1450" i="19" s="1"/>
  <c r="BA1451" i="19"/>
  <c r="BB1450" i="19"/>
  <c r="BB1451" i="19"/>
  <c r="AZ1451" i="19"/>
  <c r="BD1451" i="19" s="1"/>
  <c r="BA1452" i="19"/>
  <c r="BB1452" i="19"/>
  <c r="AZ1452" i="19"/>
  <c r="BD1452" i="19" s="1"/>
  <c r="BA1453" i="19"/>
  <c r="BA1454" i="19"/>
  <c r="AZ1453" i="19"/>
  <c r="BD1453" i="19" s="1"/>
  <c r="BB1453" i="19"/>
  <c r="BB1454" i="19"/>
  <c r="BA1455" i="19"/>
  <c r="AZ1454" i="19"/>
  <c r="BD1454" i="19" s="1"/>
  <c r="BB1455" i="19"/>
  <c r="BA1456" i="19"/>
  <c r="AZ1455" i="19"/>
  <c r="BD1455" i="19" s="1"/>
  <c r="AZ1456" i="19"/>
  <c r="BD1456" i="19" s="1"/>
  <c r="BB1456" i="19"/>
  <c r="BA1457" i="19"/>
  <c r="BB1457" i="19"/>
  <c r="AZ1457" i="19"/>
  <c r="BD1457" i="19" s="1"/>
  <c r="BA1458" i="19"/>
  <c r="AZ1458" i="19"/>
  <c r="BD1458" i="19" s="1"/>
  <c r="BA1459" i="19"/>
  <c r="BB1458" i="19"/>
  <c r="BB1459" i="19"/>
  <c r="BA1460" i="19"/>
  <c r="AZ1459" i="19"/>
  <c r="BD1459" i="19" s="1"/>
  <c r="AZ1460" i="19"/>
  <c r="BD1460" i="19" s="1"/>
  <c r="BB1460" i="19"/>
  <c r="BA1461" i="19"/>
  <c r="AZ1461" i="19"/>
  <c r="BD1461" i="19" s="1"/>
  <c r="BB1461" i="19"/>
  <c r="BA1462" i="19"/>
  <c r="AZ1462" i="19"/>
  <c r="BD1462" i="19" s="1"/>
  <c r="BB1462" i="19"/>
  <c r="BA1463" i="19"/>
  <c r="BB1463" i="19"/>
  <c r="BA1464" i="19"/>
  <c r="AZ1463" i="19"/>
  <c r="BD1463" i="19" s="1"/>
  <c r="AZ1464" i="19"/>
  <c r="BD1464" i="19" s="1"/>
  <c r="BA1465" i="19"/>
  <c r="BB1464" i="19"/>
  <c r="BA1466" i="19"/>
  <c r="BB1465" i="19"/>
  <c r="AZ1465" i="19"/>
  <c r="BD1465" i="19" s="1"/>
  <c r="AZ1466" i="19"/>
  <c r="BD1466" i="19" s="1"/>
  <c r="BA1467" i="19"/>
  <c r="BB1466" i="19"/>
  <c r="AZ1467" i="19"/>
  <c r="BD1467" i="19" s="1"/>
  <c r="BB1467" i="19"/>
  <c r="BA1468" i="19"/>
  <c r="BA1469" i="19"/>
  <c r="AZ1468" i="19"/>
  <c r="BD1468" i="19" s="1"/>
  <c r="BB1468" i="19"/>
  <c r="BB1469" i="19"/>
  <c r="BA1470" i="19"/>
  <c r="AZ1469" i="19"/>
  <c r="BD1469" i="19" s="1"/>
  <c r="BA1471" i="19"/>
  <c r="BB1470" i="19"/>
  <c r="AZ1470" i="19"/>
  <c r="BD1470" i="19" s="1"/>
  <c r="BA1472" i="19"/>
  <c r="BB1471" i="19"/>
  <c r="AZ1471" i="19"/>
  <c r="BD1471" i="19" s="1"/>
  <c r="AZ1472" i="19"/>
  <c r="BD1472" i="19" s="1"/>
  <c r="BA1473" i="19"/>
  <c r="BB1472" i="19"/>
  <c r="BB1473" i="19"/>
  <c r="BA1474" i="19"/>
  <c r="AZ1473" i="19"/>
  <c r="BD1473" i="19" s="1"/>
  <c r="BB1474" i="19"/>
  <c r="AZ1474" i="19"/>
  <c r="BD1474" i="19" s="1"/>
  <c r="BA1475" i="19"/>
  <c r="BB1475" i="19"/>
  <c r="AZ1475" i="19"/>
  <c r="BD1475" i="19" s="1"/>
  <c r="BA1476" i="19"/>
  <c r="AZ1476" i="19"/>
  <c r="BD1476" i="19" s="1"/>
  <c r="BB1476" i="19"/>
  <c r="BA1477" i="19"/>
  <c r="BB1477" i="19"/>
  <c r="AZ1477" i="19"/>
  <c r="BD1477" i="19" s="1"/>
  <c r="BA1478" i="19"/>
  <c r="AZ1478" i="19"/>
  <c r="BD1478" i="19" s="1"/>
  <c r="BA1479" i="19"/>
  <c r="BB1478" i="19"/>
  <c r="BA1480" i="19"/>
  <c r="BB1479" i="19"/>
  <c r="AZ1479" i="19"/>
  <c r="BD1479" i="19" s="1"/>
  <c r="BA1481" i="19"/>
  <c r="BB1480" i="19"/>
  <c r="AZ1480" i="19"/>
  <c r="BD1480" i="19" s="1"/>
  <c r="BA1482" i="19"/>
  <c r="AZ1481" i="19"/>
  <c r="BD1481" i="19" s="1"/>
  <c r="BB1481" i="19"/>
  <c r="BB1482" i="19"/>
  <c r="AZ1482" i="19"/>
  <c r="BD1482" i="19" s="1"/>
  <c r="BA1483" i="19"/>
  <c r="AZ1483" i="19"/>
  <c r="BD1483" i="19" s="1"/>
  <c r="BB1483" i="19"/>
  <c r="BA1484" i="19"/>
  <c r="BA1485" i="19"/>
  <c r="AZ1484" i="19"/>
  <c r="BD1484" i="19" s="1"/>
  <c r="BB1484" i="19"/>
  <c r="BB1485" i="19"/>
  <c r="BA1486" i="19"/>
  <c r="AZ1485" i="19"/>
  <c r="BD1485" i="19" s="1"/>
  <c r="BB1486" i="19"/>
  <c r="AZ1486" i="19"/>
  <c r="BD1486" i="19" s="1"/>
  <c r="BA1487" i="19"/>
  <c r="AZ1487" i="19"/>
  <c r="BD1487" i="19" s="1"/>
  <c r="BB1487" i="19"/>
  <c r="BA1488" i="19"/>
  <c r="BA1489" i="19"/>
  <c r="BB1488" i="19"/>
  <c r="AZ1488" i="19"/>
  <c r="BD1488" i="19" s="1"/>
  <c r="BB1489" i="19"/>
  <c r="BA1490" i="19"/>
  <c r="AZ1489" i="19"/>
  <c r="BD1489" i="19" s="1"/>
  <c r="BB1490" i="19"/>
  <c r="AZ1490" i="19"/>
  <c r="BD1490" i="19" s="1"/>
  <c r="BA1491" i="19"/>
  <c r="BA1492" i="19"/>
  <c r="AZ1491" i="19"/>
  <c r="BD1491" i="19" s="1"/>
  <c r="BB1491" i="19"/>
  <c r="BB1492" i="19"/>
  <c r="BA1493" i="19"/>
  <c r="AZ1492" i="19"/>
  <c r="BD1492" i="19" s="1"/>
  <c r="BB1493" i="19"/>
  <c r="AZ1493" i="19"/>
  <c r="BD1493" i="19" s="1"/>
  <c r="BA1494" i="19"/>
  <c r="AZ1494" i="19"/>
  <c r="BD1494" i="19" s="1"/>
  <c r="BA1495" i="19"/>
  <c r="BB1494" i="19"/>
  <c r="BA1496" i="19"/>
  <c r="AZ1495" i="19"/>
  <c r="BD1495" i="19" s="1"/>
  <c r="BB1495" i="19"/>
  <c r="AZ1496" i="19"/>
  <c r="BD1496" i="19" s="1"/>
  <c r="BB1496" i="19"/>
  <c r="BA1497" i="19"/>
  <c r="BB1497" i="19"/>
  <c r="BA1498" i="19"/>
  <c r="AZ1497" i="19"/>
  <c r="BD1497" i="19" s="1"/>
  <c r="BA1499" i="19"/>
  <c r="AZ1498" i="19"/>
  <c r="BD1498" i="19" s="1"/>
  <c r="BB1498" i="19"/>
  <c r="BA1500" i="19"/>
  <c r="AZ1499" i="19"/>
  <c r="BD1499" i="19" s="1"/>
  <c r="BB1499" i="19"/>
  <c r="BB1500" i="19"/>
  <c r="BA1501" i="19"/>
  <c r="AZ1500" i="19"/>
  <c r="BD1500" i="19" s="1"/>
  <c r="BA1502" i="19"/>
  <c r="AZ1501" i="19"/>
  <c r="BD1501" i="19" s="1"/>
  <c r="BB1501" i="19"/>
  <c r="BA1503" i="19"/>
  <c r="AZ1502" i="19"/>
  <c r="BD1502" i="19" s="1"/>
  <c r="BB1502" i="19"/>
  <c r="BB1503" i="19"/>
  <c r="AZ1503" i="19"/>
  <c r="BD1503" i="19" s="1"/>
  <c r="BA1504" i="19"/>
  <c r="BB1504" i="19"/>
  <c r="AZ1504" i="19"/>
  <c r="BD1504" i="19" s="1"/>
  <c r="BA1505" i="19"/>
  <c r="BA1506" i="19"/>
  <c r="AZ1505" i="19"/>
  <c r="BD1505" i="19" s="1"/>
  <c r="BB1505" i="19"/>
  <c r="AZ1506" i="19"/>
  <c r="BD1506" i="19" s="1"/>
  <c r="BB1506" i="19"/>
  <c r="BA1507" i="19"/>
  <c r="AZ1507" i="19"/>
  <c r="BD1507" i="19" s="1"/>
  <c r="BA1508" i="19"/>
  <c r="BB1507" i="19"/>
  <c r="AZ1508" i="19"/>
  <c r="BD1508" i="19" s="1"/>
  <c r="BA1509" i="19"/>
  <c r="BB1508" i="19"/>
  <c r="BA1510" i="19"/>
  <c r="BB1509" i="19"/>
  <c r="AZ1509" i="19"/>
  <c r="BD1509" i="19" s="1"/>
  <c r="BA1511" i="19"/>
  <c r="BB1510" i="19"/>
  <c r="AZ1510" i="19"/>
  <c r="BD1510" i="19" s="1"/>
  <c r="BA1512" i="19"/>
  <c r="BB1511" i="19"/>
  <c r="AZ1511" i="19"/>
  <c r="BD1511" i="19" s="1"/>
  <c r="AZ1512" i="19"/>
  <c r="BD1512" i="19" s="1"/>
  <c r="BB1512" i="19"/>
  <c r="BA1513" i="19"/>
  <c r="BA1514" i="19"/>
  <c r="BB1513" i="19"/>
  <c r="AZ1513" i="19"/>
  <c r="BD1513" i="19" s="1"/>
  <c r="BB1514" i="19"/>
  <c r="AZ1514" i="19"/>
  <c r="BD1514" i="19" s="1"/>
  <c r="BA1515" i="19"/>
  <c r="BB1515" i="19"/>
  <c r="AZ1515" i="19"/>
  <c r="BD1515" i="19" s="1"/>
  <c r="BA1516" i="19"/>
  <c r="AZ1516" i="19"/>
  <c r="BD1516" i="19" s="1"/>
  <c r="BB1516" i="19"/>
  <c r="BA1517" i="19"/>
  <c r="BA1518" i="19"/>
  <c r="BB1517" i="19"/>
  <c r="AZ1517" i="19"/>
  <c r="BD1517" i="19" s="1"/>
  <c r="AZ1518" i="19"/>
  <c r="BD1518" i="19" s="1"/>
  <c r="BA1519" i="19"/>
  <c r="BB1518" i="19"/>
  <c r="BA1520" i="19"/>
  <c r="AZ1519" i="19"/>
  <c r="BD1519" i="19" s="1"/>
  <c r="BB1519" i="19"/>
  <c r="AZ1520" i="19"/>
  <c r="BD1520" i="19" s="1"/>
  <c r="BA1521" i="19"/>
  <c r="BB1520" i="19"/>
  <c r="BA1522" i="19"/>
  <c r="AZ1521" i="19"/>
  <c r="BD1521" i="19" s="1"/>
  <c r="BB1521" i="19"/>
  <c r="AZ1522" i="19"/>
  <c r="BD1522" i="19" s="1"/>
  <c r="BB1522" i="19"/>
  <c r="BA1523" i="19"/>
  <c r="BA1524" i="19"/>
  <c r="BB1523" i="19"/>
  <c r="AZ1523" i="19"/>
  <c r="BD1523" i="19" s="1"/>
  <c r="BA1525" i="19"/>
  <c r="BB1524" i="19"/>
  <c r="AZ1524" i="19"/>
  <c r="BD1524" i="19" s="1"/>
  <c r="BA1526" i="19"/>
  <c r="AZ1525" i="19"/>
  <c r="BD1525" i="19" s="1"/>
  <c r="BB1525" i="19"/>
  <c r="BA1527" i="19"/>
  <c r="AZ1526" i="19"/>
  <c r="BD1526" i="19" s="1"/>
  <c r="BB1526" i="19"/>
  <c r="BB1527" i="19"/>
  <c r="BA1528" i="19"/>
  <c r="AZ1527" i="19"/>
  <c r="BD1527" i="19" s="1"/>
  <c r="BB1528" i="19"/>
  <c r="AZ1528" i="19"/>
  <c r="BD1528" i="19" s="1"/>
  <c r="BA1529" i="19"/>
  <c r="BA1530" i="19"/>
  <c r="AZ1529" i="19"/>
  <c r="BD1529" i="19" s="1"/>
  <c r="BB1529" i="19"/>
  <c r="BB1530" i="19"/>
  <c r="BA1531" i="19"/>
  <c r="AZ1530" i="19"/>
  <c r="BD1530" i="19" s="1"/>
  <c r="AZ1531" i="19"/>
  <c r="BD1531" i="19" s="1"/>
  <c r="BA1532" i="19"/>
  <c r="BB1531" i="19"/>
  <c r="AZ1532" i="19"/>
  <c r="BD1532" i="19" s="1"/>
  <c r="BB1532" i="19"/>
  <c r="BA1533" i="19"/>
  <c r="BB1533" i="19"/>
  <c r="BA1534" i="19"/>
  <c r="AZ1533" i="19"/>
  <c r="BD1533" i="19" s="1"/>
  <c r="BB1534" i="19"/>
  <c r="BA1535" i="19"/>
  <c r="AZ1534" i="19"/>
  <c r="BD1534" i="19" s="1"/>
  <c r="AZ1535" i="19"/>
  <c r="BD1535" i="19" s="1"/>
  <c r="BA1536" i="19"/>
  <c r="BB1535" i="19"/>
  <c r="BB1536" i="19"/>
  <c r="AZ1536" i="19"/>
  <c r="BD1536" i="19" s="1"/>
  <c r="BA1537" i="19"/>
  <c r="BA1538" i="19"/>
  <c r="BB1537" i="19"/>
  <c r="AZ1537" i="19"/>
  <c r="BD1537" i="19" s="1"/>
  <c r="AZ1538" i="19"/>
  <c r="BD1538" i="19" s="1"/>
  <c r="BB1538" i="19"/>
  <c r="BA1539" i="19"/>
  <c r="BA1540" i="19"/>
  <c r="BB1539" i="19"/>
  <c r="AZ1539" i="19"/>
  <c r="BD1539" i="19" s="1"/>
  <c r="BA1541" i="19"/>
  <c r="BB1540" i="19"/>
  <c r="AZ1540" i="19"/>
  <c r="BD1540" i="19" s="1"/>
  <c r="AZ1541" i="19"/>
  <c r="BD1541" i="19" s="1"/>
  <c r="BA1542" i="19"/>
  <c r="BB1541" i="19"/>
  <c r="BA1543" i="19"/>
  <c r="BB1542" i="19"/>
  <c r="AZ1542" i="19"/>
  <c r="BD1542" i="19" s="1"/>
  <c r="AZ1543" i="19"/>
  <c r="BD1543" i="19" s="1"/>
  <c r="BA1544" i="19"/>
  <c r="BB1543" i="19"/>
  <c r="AZ1544" i="19"/>
  <c r="BD1544" i="19" s="1"/>
  <c r="BB1544" i="19"/>
  <c r="BA1545" i="19"/>
  <c r="BA1546" i="19"/>
  <c r="AZ1545" i="19"/>
  <c r="BD1545" i="19" s="1"/>
  <c r="BB1545" i="19"/>
  <c r="AZ1546" i="19"/>
  <c r="BD1546" i="19" s="1"/>
  <c r="BB1546" i="19"/>
  <c r="BA1547" i="19"/>
  <c r="BB1547" i="19"/>
  <c r="BA1548" i="19"/>
  <c r="AZ1547" i="19"/>
  <c r="BD1547" i="19" s="1"/>
  <c r="BB1548" i="19"/>
  <c r="BA1549" i="19"/>
  <c r="AZ1548" i="19"/>
  <c r="BD1548" i="19" s="1"/>
  <c r="AZ1549" i="19"/>
  <c r="BD1549" i="19" s="1"/>
  <c r="BA1550" i="19"/>
  <c r="BB1549" i="19"/>
  <c r="BA1551" i="19"/>
  <c r="BB1550" i="19"/>
  <c r="AZ1550" i="19"/>
  <c r="BD1550" i="19" s="1"/>
  <c r="BA1552" i="19"/>
  <c r="AZ1551" i="19"/>
  <c r="BD1551" i="19" s="1"/>
  <c r="BB1551" i="19"/>
  <c r="BB1552" i="19"/>
  <c r="AZ1552" i="19"/>
  <c r="BD1552" i="19" s="1"/>
  <c r="BA1553" i="19"/>
  <c r="BA1554" i="19"/>
  <c r="AZ1553" i="19"/>
  <c r="BD1553" i="19" s="1"/>
  <c r="BB1553" i="19"/>
  <c r="BA1555" i="19"/>
  <c r="AZ1554" i="19"/>
  <c r="BD1554" i="19" s="1"/>
  <c r="BB1554" i="19"/>
  <c r="AZ1555" i="19"/>
  <c r="BD1555" i="19" s="1"/>
  <c r="BB1555" i="19"/>
  <c r="BA1556" i="19"/>
  <c r="BA1557" i="19"/>
  <c r="AZ1556" i="19"/>
  <c r="BD1556" i="19" s="1"/>
  <c r="BB1556" i="19"/>
  <c r="BA1558" i="19"/>
  <c r="BB1557" i="19"/>
  <c r="AZ1557" i="19"/>
  <c r="BD1557" i="19" s="1"/>
  <c r="BB1558" i="19"/>
  <c r="AZ1558" i="19"/>
  <c r="BD1558" i="19" s="1"/>
  <c r="BA1559" i="19"/>
  <c r="BA1560" i="19"/>
  <c r="AZ1559" i="19"/>
  <c r="BD1559" i="19" s="1"/>
  <c r="BB1559" i="19"/>
  <c r="BB1560" i="19"/>
  <c r="BA1561" i="19"/>
  <c r="AZ1560" i="19"/>
  <c r="BD1560" i="19" s="1"/>
  <c r="BA1562" i="19"/>
  <c r="AZ1561" i="19"/>
  <c r="BD1561" i="19" s="1"/>
  <c r="BB1561" i="19"/>
  <c r="BB1562" i="19"/>
  <c r="AZ1562" i="19"/>
  <c r="BD1562" i="19" s="1"/>
  <c r="BA1563" i="19"/>
  <c r="BA1564" i="19"/>
  <c r="BB1563" i="19"/>
  <c r="AZ1563" i="19"/>
  <c r="BD1563" i="19" s="1"/>
  <c r="BA1565" i="19"/>
  <c r="BB1564" i="19"/>
  <c r="AZ1564" i="19"/>
  <c r="BD1564" i="19" s="1"/>
  <c r="BB1565" i="19"/>
  <c r="BA1566" i="19"/>
  <c r="AZ1565" i="19"/>
  <c r="BD1565" i="19" s="1"/>
  <c r="BB1566" i="19"/>
  <c r="BA1567" i="19"/>
  <c r="AZ1566" i="19"/>
  <c r="BD1566" i="19" s="1"/>
  <c r="BB1567" i="19"/>
  <c r="BA1568" i="19"/>
  <c r="AZ1567" i="19"/>
  <c r="BD1567" i="19" s="1"/>
  <c r="BB1568" i="19"/>
  <c r="BA1569" i="19"/>
  <c r="AZ1568" i="19"/>
  <c r="BD1568" i="19" s="1"/>
  <c r="AZ1569" i="19"/>
  <c r="BD1569" i="19" s="1"/>
  <c r="BB1569" i="19"/>
  <c r="BA1570" i="19"/>
  <c r="BB1570" i="19"/>
  <c r="AZ1570" i="19"/>
  <c r="BD1570" i="19" s="1"/>
  <c r="BA1571" i="19"/>
  <c r="BA1572" i="19"/>
  <c r="BB1571" i="19"/>
  <c r="AZ1571" i="19"/>
  <c r="BD1571" i="19" s="1"/>
  <c r="AZ1572" i="19"/>
  <c r="BD1572" i="19" s="1"/>
  <c r="BA1573" i="19"/>
  <c r="BB1572" i="19"/>
  <c r="BA1574" i="19"/>
  <c r="BB1573" i="19"/>
  <c r="AZ1573" i="19"/>
  <c r="BD1573" i="19" s="1"/>
  <c r="BA1575" i="19"/>
  <c r="BB1574" i="19"/>
  <c r="AZ1574" i="19"/>
  <c r="BD1574" i="19" s="1"/>
  <c r="BA1576" i="19"/>
  <c r="BB1575" i="19"/>
  <c r="AZ1575" i="19"/>
  <c r="BD1575" i="19" s="1"/>
  <c r="BA1577" i="19"/>
  <c r="AZ1576" i="19"/>
  <c r="BD1576" i="19" s="1"/>
  <c r="BB1576" i="19"/>
  <c r="AZ1577" i="19"/>
  <c r="BD1577" i="19" s="1"/>
  <c r="BB1577" i="19"/>
  <c r="BA1578" i="19"/>
  <c r="BB1578" i="19"/>
  <c r="AZ1578" i="19"/>
  <c r="BD1578" i="19" s="1"/>
  <c r="BA1579" i="19"/>
  <c r="BA1580" i="19"/>
  <c r="AZ1579" i="19"/>
  <c r="BD1579" i="19" s="1"/>
  <c r="BB1579" i="19"/>
  <c r="BB1580" i="19"/>
  <c r="AZ1580" i="19"/>
  <c r="BD1580" i="19" s="1"/>
  <c r="BA1581" i="19"/>
  <c r="BA1582" i="19"/>
  <c r="AZ1581" i="19"/>
  <c r="BD1581" i="19" s="1"/>
  <c r="BB1581" i="19"/>
  <c r="BA1583" i="19"/>
  <c r="AZ1582" i="19"/>
  <c r="BD1582" i="19" s="1"/>
  <c r="BB1582" i="19"/>
  <c r="AZ1583" i="19"/>
  <c r="BD1583" i="19" s="1"/>
  <c r="BB1583" i="19"/>
  <c r="BA1584" i="19"/>
  <c r="AZ1584" i="19"/>
  <c r="BD1584" i="19" s="1"/>
  <c r="BB1584" i="19"/>
  <c r="BA1585" i="19"/>
  <c r="AZ1585" i="19"/>
  <c r="BD1585" i="19" s="1"/>
  <c r="BB1585" i="19"/>
  <c r="BA1586" i="19"/>
  <c r="BB1586" i="19"/>
  <c r="AZ1586" i="19"/>
  <c r="BD1586" i="19" s="1"/>
  <c r="BA1587" i="19"/>
  <c r="BB1587" i="19"/>
  <c r="AZ1587" i="19"/>
  <c r="BD1587" i="19" s="1"/>
  <c r="BA1588" i="19"/>
  <c r="AZ1588" i="19"/>
  <c r="BD1588" i="19" s="1"/>
  <c r="BA1589" i="19"/>
  <c r="BB1588" i="19"/>
  <c r="BB1589" i="19"/>
  <c r="AZ1589" i="19"/>
  <c r="BD1589" i="19" s="1"/>
  <c r="BA1590" i="19"/>
  <c r="BA1591" i="19"/>
  <c r="BB1590" i="19"/>
  <c r="AZ1590" i="19"/>
  <c r="BD1590" i="19" s="1"/>
  <c r="BA1592" i="19"/>
  <c r="AZ1591" i="19"/>
  <c r="BD1591" i="19" s="1"/>
  <c r="BB1591" i="19"/>
  <c r="BB1592" i="19"/>
  <c r="BA1593" i="19"/>
  <c r="AZ1592" i="19"/>
  <c r="BD1592" i="19" s="1"/>
  <c r="BB1593" i="19"/>
  <c r="AZ1593" i="19"/>
  <c r="BD1593" i="19" s="1"/>
  <c r="BA1594" i="19"/>
  <c r="BB1594" i="19"/>
  <c r="AZ1594" i="19"/>
  <c r="BD1594" i="19" s="1"/>
  <c r="BA1595" i="19"/>
  <c r="BA1596" i="19"/>
  <c r="AZ1595" i="19"/>
  <c r="BD1595" i="19" s="1"/>
  <c r="BB1595" i="19"/>
  <c r="BB1596" i="19"/>
  <c r="BA1597" i="19"/>
  <c r="AZ1596" i="19"/>
  <c r="BD1596" i="19" s="1"/>
  <c r="AZ1597" i="19"/>
  <c r="BD1597" i="19" s="1"/>
  <c r="BA1598" i="19"/>
  <c r="BB1597" i="19"/>
  <c r="AZ1598" i="19"/>
  <c r="BD1598" i="19" s="1"/>
  <c r="BA1599" i="19"/>
  <c r="BB1598" i="19"/>
  <c r="AZ1599" i="19"/>
  <c r="BD1599" i="19" s="1"/>
  <c r="BB1599" i="19"/>
  <c r="BA1600" i="19"/>
  <c r="AZ1600" i="19"/>
  <c r="BD1600" i="19" s="1"/>
  <c r="BB1600" i="19"/>
  <c r="BA1601" i="19"/>
  <c r="AZ1601" i="19"/>
  <c r="BD1601" i="19" s="1"/>
  <c r="BB1601" i="19"/>
  <c r="BA1602" i="19"/>
  <c r="BB1602" i="19"/>
  <c r="BA1603" i="19"/>
  <c r="AZ1602" i="19"/>
  <c r="BD1602" i="19" s="1"/>
  <c r="BB1603" i="19"/>
  <c r="AZ1603" i="19"/>
  <c r="BD1603" i="19" s="1"/>
  <c r="BA1604" i="19"/>
  <c r="AZ1604" i="19"/>
  <c r="BD1604" i="19" s="1"/>
  <c r="BB1604" i="19"/>
  <c r="BA1605" i="19"/>
  <c r="BB1605" i="19"/>
  <c r="AZ1605" i="19"/>
  <c r="BD1605" i="19" s="1"/>
  <c r="BA1606" i="19"/>
  <c r="AZ1606" i="19"/>
  <c r="BD1606" i="19" s="1"/>
  <c r="BA1607" i="19"/>
  <c r="BB1606" i="19"/>
  <c r="AZ1607" i="19"/>
  <c r="BD1607" i="19" s="1"/>
  <c r="BA1608" i="19"/>
  <c r="BB1607" i="19"/>
  <c r="BA1609" i="19"/>
  <c r="BB1608" i="19"/>
  <c r="AZ1608" i="19"/>
  <c r="BD1608" i="19" s="1"/>
  <c r="AZ1609" i="19"/>
  <c r="BD1609" i="19" s="1"/>
  <c r="BB1609" i="19"/>
  <c r="BA1610" i="19"/>
  <c r="BA1611" i="19"/>
  <c r="BB1610" i="19"/>
  <c r="AZ1610" i="19"/>
  <c r="BD1610" i="19" s="1"/>
  <c r="BB1611" i="19"/>
  <c r="AZ1611" i="19"/>
  <c r="BD1611" i="19" s="1"/>
  <c r="BA1612" i="19"/>
  <c r="BA1613" i="19"/>
  <c r="BB1612" i="19"/>
  <c r="AZ1612" i="19"/>
  <c r="BD1612" i="19" s="1"/>
  <c r="AZ1613" i="19"/>
  <c r="BD1613" i="19" s="1"/>
  <c r="BB1613" i="19"/>
  <c r="BA1614" i="19"/>
  <c r="BA1615" i="19"/>
  <c r="BB1614" i="19"/>
  <c r="AZ1614" i="19"/>
  <c r="BD1614" i="19" s="1"/>
  <c r="BB1615" i="19"/>
  <c r="AZ1615" i="19"/>
  <c r="BD1615" i="19" s="1"/>
  <c r="BA1616" i="19"/>
  <c r="BA1617" i="19"/>
  <c r="AZ1616" i="19"/>
  <c r="BD1616" i="19" s="1"/>
  <c r="BB1616" i="19"/>
  <c r="BB1617" i="19"/>
  <c r="AZ1617" i="19"/>
  <c r="BD1617" i="19" s="1"/>
  <c r="BA1618" i="19"/>
  <c r="BA1619" i="19"/>
  <c r="BB1618" i="19"/>
  <c r="AZ1618" i="19"/>
  <c r="BD1618" i="19" s="1"/>
  <c r="AZ1619" i="19"/>
  <c r="BD1619" i="19" s="1"/>
  <c r="BB1619" i="19"/>
  <c r="BA1620" i="19"/>
  <c r="BA1621" i="19"/>
  <c r="AZ1620" i="19"/>
  <c r="BD1620" i="19" s="1"/>
  <c r="BB1620" i="19"/>
  <c r="BB1621" i="19"/>
  <c r="AZ1621" i="19"/>
  <c r="BD1621" i="19" s="1"/>
  <c r="BA1622" i="19"/>
  <c r="BB1622" i="19"/>
  <c r="BA1623" i="19"/>
  <c r="AZ1622" i="19"/>
  <c r="BD1622" i="19" s="1"/>
  <c r="BA1624" i="19"/>
  <c r="BB1623" i="19"/>
  <c r="AZ1623" i="19"/>
  <c r="BD1623" i="19" s="1"/>
  <c r="BA1625" i="19"/>
  <c r="AZ1624" i="19"/>
  <c r="BD1624" i="19" s="1"/>
  <c r="BB1624" i="19"/>
  <c r="BA1626" i="19"/>
  <c r="AZ1625" i="19"/>
  <c r="BD1625" i="19" s="1"/>
  <c r="BB1625" i="19"/>
  <c r="AZ1626" i="19"/>
  <c r="BD1626" i="19" s="1"/>
  <c r="BB1626" i="19"/>
  <c r="BA1627" i="19"/>
  <c r="BB1627" i="19"/>
  <c r="AZ1627" i="19"/>
  <c r="BD1627" i="19" s="1"/>
  <c r="BA1628" i="19"/>
  <c r="BA1629" i="19"/>
  <c r="BB1628" i="19"/>
  <c r="AZ1628" i="19"/>
  <c r="BD1628" i="19" s="1"/>
  <c r="AZ1629" i="19"/>
  <c r="BD1629" i="19" s="1"/>
  <c r="BB1629" i="19"/>
  <c r="BA1630" i="19"/>
  <c r="AZ1630" i="19"/>
  <c r="BD1630" i="19" s="1"/>
  <c r="BB1630" i="19"/>
  <c r="BA1631" i="19"/>
  <c r="BA1632" i="19"/>
  <c r="BB1631" i="19"/>
  <c r="AZ1631" i="19"/>
  <c r="BD1631" i="19" s="1"/>
  <c r="BB1632" i="19"/>
  <c r="BA1633" i="19"/>
  <c r="AZ1632" i="19"/>
  <c r="BD1632" i="19" s="1"/>
  <c r="BA1634" i="19"/>
  <c r="BB1633" i="19"/>
  <c r="AZ1633" i="19"/>
  <c r="BD1633" i="19" s="1"/>
  <c r="AZ1634" i="19"/>
  <c r="BD1634" i="19" s="1"/>
  <c r="BA1635" i="19"/>
  <c r="BB1634" i="19"/>
  <c r="BA1636" i="19"/>
  <c r="AZ1635" i="19"/>
  <c r="BD1635" i="19" s="1"/>
  <c r="BB1635" i="19"/>
  <c r="BB1636" i="19"/>
  <c r="BA1637" i="19"/>
  <c r="AZ1636" i="19"/>
  <c r="BD1636" i="19" s="1"/>
  <c r="BA1638" i="19"/>
  <c r="AZ1637" i="19"/>
  <c r="BD1637" i="19" s="1"/>
  <c r="BB1637" i="19"/>
  <c r="BA1639" i="19"/>
  <c r="AZ1638" i="19"/>
  <c r="BD1638" i="19" s="1"/>
  <c r="BB1638" i="19"/>
  <c r="BB1639" i="19"/>
  <c r="BA1640" i="19"/>
  <c r="AZ1639" i="19"/>
  <c r="BD1639" i="19" s="1"/>
  <c r="BA1641" i="19"/>
  <c r="BB1640" i="19"/>
  <c r="AZ1640" i="19"/>
  <c r="BD1640" i="19" s="1"/>
  <c r="BA1642" i="19"/>
  <c r="AZ1641" i="19"/>
  <c r="BD1641" i="19" s="1"/>
  <c r="BB1641" i="19"/>
  <c r="BA1643" i="19"/>
  <c r="BB1642" i="19"/>
  <c r="AZ1642" i="19"/>
  <c r="BD1642" i="19" s="1"/>
  <c r="AZ1643" i="19"/>
  <c r="BD1643" i="19" s="1"/>
  <c r="BA1644" i="19"/>
  <c r="BB1643" i="19"/>
  <c r="BB1644" i="19"/>
  <c r="BA1645" i="19"/>
  <c r="AZ1644" i="19"/>
  <c r="BD1644" i="19" s="1"/>
  <c r="BB1645" i="19"/>
  <c r="AZ1645" i="19"/>
  <c r="BD1645" i="19" s="1"/>
  <c r="BA1646" i="19"/>
  <c r="AZ1646" i="19"/>
  <c r="BD1646" i="19" s="1"/>
  <c r="BA1647" i="19"/>
  <c r="BB1646" i="19"/>
  <c r="BB1647" i="19"/>
  <c r="AZ1647" i="19"/>
  <c r="BD1647" i="19" s="1"/>
  <c r="BA1648" i="19"/>
  <c r="BA1649" i="19"/>
  <c r="BB1648" i="19"/>
  <c r="AZ1648" i="19"/>
  <c r="BD1648" i="19" s="1"/>
  <c r="BB1649" i="19"/>
  <c r="AZ1649" i="19"/>
  <c r="BD1649" i="19" s="1"/>
  <c r="BA1650" i="19"/>
  <c r="AZ1650" i="19"/>
  <c r="BD1650" i="19" s="1"/>
  <c r="BB1650" i="19"/>
  <c r="BA1651" i="19"/>
  <c r="BB1651" i="19"/>
  <c r="AZ1651" i="19"/>
  <c r="BD1651" i="19" s="1"/>
  <c r="BA1652" i="19"/>
  <c r="AZ1652" i="19"/>
  <c r="BD1652" i="19" s="1"/>
  <c r="BB1652" i="19"/>
  <c r="BA1653" i="19"/>
  <c r="AZ1653" i="19"/>
  <c r="BD1653" i="19" s="1"/>
  <c r="BA1654" i="19"/>
  <c r="BB1653" i="19"/>
  <c r="AZ1654" i="19"/>
  <c r="BD1654" i="19" s="1"/>
  <c r="BA1655" i="19"/>
  <c r="BB1654" i="19"/>
  <c r="BB1655" i="19"/>
  <c r="BA1656" i="19"/>
  <c r="AZ1655" i="19"/>
  <c r="BD1655" i="19" s="1"/>
  <c r="AZ1656" i="19"/>
  <c r="BD1656" i="19" s="1"/>
  <c r="BB1656" i="19"/>
  <c r="BA1657" i="19"/>
  <c r="AZ1657" i="19"/>
  <c r="BD1657" i="19" s="1"/>
  <c r="BB1657" i="19"/>
  <c r="BA1658" i="19"/>
  <c r="BA1659" i="19"/>
  <c r="BB1658" i="19"/>
  <c r="AZ1658" i="19"/>
  <c r="BD1658" i="19" s="1"/>
  <c r="AZ1659" i="19"/>
  <c r="BD1659" i="19" s="1"/>
  <c r="BA1660" i="19"/>
  <c r="BB1659" i="19"/>
  <c r="BA1661" i="19"/>
  <c r="AZ1660" i="19"/>
  <c r="BD1660" i="19" s="1"/>
  <c r="BB1660" i="19"/>
  <c r="AZ1661" i="19"/>
  <c r="BD1661" i="19" s="1"/>
  <c r="BA1662" i="19"/>
  <c r="BB1661" i="19"/>
  <c r="BB1662" i="19"/>
  <c r="AZ1662" i="19"/>
  <c r="BD1662" i="19" s="1"/>
  <c r="BA1663" i="19"/>
  <c r="AZ1663" i="19"/>
  <c r="BD1663" i="19" s="1"/>
  <c r="BB1663" i="19"/>
  <c r="BA1664" i="19"/>
  <c r="BA1665" i="19"/>
  <c r="AZ1664" i="19"/>
  <c r="BD1664" i="19" s="1"/>
  <c r="BB1664" i="19"/>
  <c r="BA1666" i="19"/>
  <c r="AZ1665" i="19"/>
  <c r="BD1665" i="19" s="1"/>
  <c r="BB1665" i="19"/>
  <c r="BB1666" i="19"/>
  <c r="BA1667" i="19"/>
  <c r="AZ1666" i="19"/>
  <c r="BD1666" i="19" s="1"/>
  <c r="AZ1667" i="19"/>
  <c r="BD1667" i="19" s="1"/>
  <c r="BA1668" i="19"/>
  <c r="BB1667" i="19"/>
  <c r="BB1668" i="19"/>
  <c r="BA1669" i="19"/>
  <c r="AZ1668" i="19"/>
  <c r="BD1668" i="19" s="1"/>
  <c r="AZ1669" i="19"/>
  <c r="BD1669" i="19" s="1"/>
  <c r="BA1670" i="19"/>
  <c r="BB1669" i="19"/>
  <c r="AZ1670" i="19"/>
  <c r="BD1670" i="19" s="1"/>
  <c r="BA1671" i="19"/>
  <c r="BB1670" i="19"/>
  <c r="BB1671" i="19"/>
  <c r="BA1672" i="19"/>
  <c r="AZ1671" i="19"/>
  <c r="BD1671" i="19" s="1"/>
  <c r="BA1673" i="19"/>
  <c r="AZ1672" i="19"/>
  <c r="BD1672" i="19" s="1"/>
  <c r="BB1672" i="19"/>
  <c r="BA1674" i="19"/>
  <c r="BB1673" i="19"/>
  <c r="AZ1673" i="19"/>
  <c r="BD1673" i="19" s="1"/>
  <c r="AZ1674" i="19"/>
  <c r="BD1674" i="19" s="1"/>
  <c r="BB1674" i="19"/>
  <c r="BA1675" i="19"/>
  <c r="BB1675" i="19"/>
  <c r="AZ1675" i="19"/>
  <c r="BD1675" i="19" s="1"/>
  <c r="BA1676" i="19"/>
  <c r="AZ1676" i="19"/>
  <c r="BD1676" i="19" s="1"/>
  <c r="BA1677" i="19"/>
  <c r="BB1676" i="19"/>
  <c r="BA1678" i="19"/>
  <c r="BB1677" i="19"/>
  <c r="AZ1677" i="19"/>
  <c r="BD1677" i="19" s="1"/>
  <c r="BA1679" i="19"/>
  <c r="BB1678" i="19"/>
  <c r="AZ1678" i="19"/>
  <c r="BD1678" i="19" s="1"/>
  <c r="BB1679" i="19"/>
  <c r="BA1680" i="19"/>
  <c r="AZ1679" i="19"/>
  <c r="BD1679" i="19" s="1"/>
  <c r="AZ1680" i="19"/>
  <c r="BD1680" i="19" s="1"/>
  <c r="BB1680" i="19"/>
  <c r="BA1681" i="19"/>
  <c r="AZ1681" i="19"/>
  <c r="BD1681" i="19" s="1"/>
  <c r="BA1682" i="19"/>
  <c r="BB1681" i="19"/>
  <c r="AZ1682" i="19"/>
  <c r="BD1682" i="19" s="1"/>
  <c r="BB1682" i="19"/>
  <c r="BA1683" i="19"/>
  <c r="BA1684" i="19"/>
  <c r="BB1683" i="19"/>
  <c r="AZ1683" i="19"/>
  <c r="BD1683" i="19" s="1"/>
  <c r="BA1685" i="19"/>
  <c r="AZ1684" i="19"/>
  <c r="BD1684" i="19" s="1"/>
  <c r="BB1684" i="19"/>
  <c r="AZ1685" i="19"/>
  <c r="BD1685" i="19" s="1"/>
  <c r="BA1686" i="19"/>
  <c r="BB1685" i="19"/>
  <c r="AZ1686" i="19"/>
  <c r="BD1686" i="19" s="1"/>
  <c r="BB1686" i="19"/>
  <c r="BA1687" i="19"/>
  <c r="AZ1687" i="19"/>
  <c r="BD1687" i="19" s="1"/>
  <c r="BB1687" i="19"/>
  <c r="BA1688" i="19"/>
  <c r="AZ1688" i="19"/>
  <c r="BD1688" i="19" s="1"/>
  <c r="BA1689" i="19"/>
  <c r="BB1688" i="19"/>
  <c r="BA1690" i="19"/>
  <c r="AZ1689" i="19"/>
  <c r="BD1689" i="19" s="1"/>
  <c r="BB1689" i="19"/>
  <c r="BB1690" i="19"/>
  <c r="AZ1690" i="19"/>
  <c r="BD1690" i="19" s="1"/>
  <c r="BA1691" i="19"/>
  <c r="BB1691" i="19"/>
  <c r="BA1692" i="19"/>
  <c r="AZ1691" i="19"/>
  <c r="BD1691" i="19" s="1"/>
  <c r="AZ1692" i="19"/>
  <c r="BD1692" i="19" s="1"/>
  <c r="BA1693" i="19"/>
  <c r="BB1692" i="19"/>
  <c r="AZ1693" i="19"/>
  <c r="BD1693" i="19" s="1"/>
  <c r="BA1694" i="19"/>
  <c r="BB1693" i="19"/>
  <c r="BB1694" i="19"/>
  <c r="AZ1694" i="19"/>
  <c r="BD1694" i="19" s="1"/>
  <c r="BA1695" i="19"/>
  <c r="BA1696" i="19"/>
  <c r="AZ1695" i="19"/>
  <c r="BD1695" i="19" s="1"/>
  <c r="BB1695" i="19"/>
  <c r="BB1696" i="19"/>
  <c r="AZ1696" i="19"/>
  <c r="BD1696" i="19" s="1"/>
  <c r="BA1697" i="19"/>
  <c r="BB1697" i="19"/>
  <c r="AZ1697" i="19"/>
  <c r="BD1697" i="19" s="1"/>
  <c r="BA1698" i="19"/>
  <c r="BB1698" i="19"/>
  <c r="AZ1698" i="19"/>
  <c r="BD1698" i="19" s="1"/>
  <c r="BA1699" i="19"/>
  <c r="BB1699" i="19"/>
  <c r="BA1700" i="19"/>
  <c r="AZ1699" i="19"/>
  <c r="BD1699" i="19" s="1"/>
  <c r="BA1701" i="19"/>
  <c r="BB1700" i="19"/>
  <c r="AZ1700" i="19"/>
  <c r="BD1700" i="19" s="1"/>
  <c r="AZ1701" i="19"/>
  <c r="BD1701" i="19" s="1"/>
  <c r="BB1701" i="19"/>
  <c r="BA1702" i="19"/>
  <c r="BB1702" i="19"/>
  <c r="AZ1702" i="19"/>
  <c r="BD1702" i="19" s="1"/>
  <c r="BA1703" i="19"/>
  <c r="AZ1703" i="19"/>
  <c r="BD1703" i="19" s="1"/>
  <c r="BB1703" i="19"/>
  <c r="BA1704" i="19"/>
  <c r="AZ1704" i="19"/>
  <c r="BD1704" i="19" s="1"/>
  <c r="BB1704" i="19"/>
  <c r="BA1705" i="19"/>
  <c r="AZ1705" i="19"/>
  <c r="BD1705" i="19" s="1"/>
  <c r="BB1705" i="19"/>
  <c r="BA1706" i="19"/>
  <c r="BA1707" i="19"/>
  <c r="AZ1706" i="19"/>
  <c r="BD1706" i="19" s="1"/>
  <c r="BB1706" i="19"/>
  <c r="BA1708" i="19"/>
  <c r="AZ1707" i="19"/>
  <c r="BD1707" i="19" s="1"/>
  <c r="BB1707" i="19"/>
  <c r="AZ1708" i="19"/>
  <c r="BD1708" i="19" s="1"/>
  <c r="BA1709" i="19"/>
  <c r="BB1708" i="19"/>
  <c r="AZ1709" i="19"/>
  <c r="BD1709" i="19" s="1"/>
  <c r="BB1709" i="19"/>
  <c r="BA1710" i="19"/>
  <c r="BA1711" i="19"/>
  <c r="AZ1710" i="19"/>
  <c r="BD1710" i="19" s="1"/>
  <c r="BB1710" i="19"/>
  <c r="AZ1711" i="19"/>
  <c r="BD1711" i="19" s="1"/>
  <c r="BA1712" i="19"/>
  <c r="BB1711" i="19"/>
  <c r="BB1712" i="19"/>
  <c r="AZ1712" i="19"/>
  <c r="BD1712" i="19" s="1"/>
  <c r="BA1713" i="19"/>
  <c r="BA1714" i="19"/>
  <c r="BB1713" i="19"/>
  <c r="AZ1713" i="19"/>
  <c r="BD1713" i="19" s="1"/>
  <c r="BB1714" i="19"/>
  <c r="BA1715" i="19"/>
  <c r="AZ1714" i="19"/>
  <c r="BD1714" i="19" s="1"/>
  <c r="BB1715" i="19"/>
  <c r="BA1716" i="19"/>
  <c r="AZ1715" i="19"/>
  <c r="BD1715" i="19" s="1"/>
  <c r="BB1716" i="19"/>
  <c r="AZ1716" i="19"/>
  <c r="BD1716" i="19" s="1"/>
  <c r="BA1717" i="19"/>
  <c r="BB1717" i="19"/>
  <c r="AZ1717" i="19"/>
  <c r="BD1717" i="19" s="1"/>
  <c r="BA1718" i="19"/>
  <c r="BB1718" i="19"/>
  <c r="AZ1718" i="19"/>
  <c r="BD1718" i="19" s="1"/>
  <c r="BA1719" i="19"/>
  <c r="BB1719" i="19"/>
  <c r="BA1720" i="19"/>
  <c r="AZ1719" i="19"/>
  <c r="BD1719" i="19" s="1"/>
  <c r="BA1721" i="19"/>
  <c r="BB1720" i="19"/>
  <c r="AZ1720" i="19"/>
  <c r="BD1720" i="19" s="1"/>
  <c r="BB1721" i="19"/>
  <c r="BA1722" i="19"/>
  <c r="AZ1721" i="19"/>
  <c r="BD1721" i="19" s="1"/>
  <c r="AZ1722" i="19"/>
  <c r="BD1722" i="19" s="1"/>
  <c r="BB1722" i="19"/>
  <c r="BA1723" i="19"/>
  <c r="BA1724" i="19"/>
  <c r="BB1723" i="19"/>
  <c r="AZ1723" i="19"/>
  <c r="BD1723" i="19" s="1"/>
  <c r="AZ1724" i="19"/>
  <c r="BD1724" i="19" s="1"/>
  <c r="BB1724" i="19"/>
  <c r="BA1725" i="19"/>
  <c r="BA1726" i="19"/>
  <c r="BB1725" i="19"/>
  <c r="AZ1725" i="19"/>
  <c r="BD1725" i="19" s="1"/>
  <c r="AZ1726" i="19"/>
  <c r="BD1726" i="19" s="1"/>
  <c r="BA1727" i="19"/>
  <c r="BB1726" i="19"/>
  <c r="BB1727" i="19"/>
  <c r="BA1728" i="19"/>
  <c r="AZ1727" i="19"/>
  <c r="BD1727" i="19" s="1"/>
  <c r="BB1728" i="19"/>
  <c r="AZ1728" i="19"/>
  <c r="BD1728" i="19" s="1"/>
  <c r="BA1729" i="19"/>
  <c r="AZ1729" i="19"/>
  <c r="BD1729" i="19" s="1"/>
  <c r="BA1730" i="19"/>
  <c r="BB1729" i="19"/>
  <c r="BB1730" i="19"/>
  <c r="BA1731" i="19"/>
  <c r="AZ1730" i="19"/>
  <c r="BD1730" i="19" s="1"/>
  <c r="BB1731" i="19"/>
  <c r="AZ1731" i="19"/>
  <c r="BD1731" i="19" s="1"/>
  <c r="BA1732" i="19"/>
  <c r="BB1732" i="19"/>
  <c r="AZ1732" i="19"/>
  <c r="BD1732" i="19" s="1"/>
  <c r="BA1733" i="19"/>
  <c r="AZ1733" i="19"/>
  <c r="BD1733" i="19" s="1"/>
  <c r="BB1733" i="19"/>
  <c r="BA1734" i="19"/>
  <c r="AZ1734" i="19"/>
  <c r="BD1734" i="19" s="1"/>
  <c r="BB1734" i="19"/>
  <c r="BA1735" i="19"/>
  <c r="AZ1735" i="19"/>
  <c r="BD1735" i="19" s="1"/>
  <c r="BA1736" i="19"/>
  <c r="BB1735" i="19"/>
  <c r="BA1737" i="19"/>
  <c r="BB1736" i="19"/>
  <c r="AZ1736" i="19"/>
  <c r="BD1736" i="19" s="1"/>
  <c r="BA1738" i="19"/>
  <c r="AZ1737" i="19"/>
  <c r="BD1737" i="19" s="1"/>
  <c r="BB1737" i="19"/>
  <c r="BA1739" i="19"/>
  <c r="BB1738" i="19"/>
  <c r="AZ1738" i="19"/>
  <c r="BD1738" i="19" s="1"/>
  <c r="AZ1739" i="19"/>
  <c r="BD1739" i="19" s="1"/>
  <c r="BA1740" i="19"/>
  <c r="BB1739" i="19"/>
  <c r="BB1740" i="19"/>
  <c r="AZ1740" i="19"/>
  <c r="BD1740" i="19" s="1"/>
  <c r="BA1741" i="19"/>
  <c r="BB1741" i="19"/>
  <c r="BA1742" i="19"/>
  <c r="AZ1741" i="19"/>
  <c r="BD1741" i="19" s="1"/>
  <c r="BB1742" i="19"/>
  <c r="BA1743" i="19"/>
  <c r="AZ1742" i="19"/>
  <c r="BD1742" i="19" s="1"/>
  <c r="AZ1743" i="19"/>
  <c r="BD1743" i="19" s="1"/>
  <c r="BA1744" i="19"/>
  <c r="BB1743" i="19"/>
  <c r="BB1744" i="19"/>
  <c r="AZ1744" i="19"/>
  <c r="BD1744" i="19" s="1"/>
  <c r="BA1745" i="19"/>
  <c r="BB1745" i="19"/>
  <c r="BA1746" i="19"/>
  <c r="AZ1745" i="19"/>
  <c r="BD1745" i="19" s="1"/>
  <c r="AZ1746" i="19"/>
  <c r="BD1746" i="19" s="1"/>
  <c r="BA1747" i="19"/>
  <c r="BB1746" i="19"/>
  <c r="AZ1747" i="19"/>
  <c r="BD1747" i="19" s="1"/>
  <c r="BA1748" i="19"/>
  <c r="BB1747" i="19"/>
  <c r="BA1749" i="19"/>
  <c r="BB1748" i="19"/>
  <c r="AZ1748" i="19"/>
  <c r="BD1748" i="19" s="1"/>
  <c r="BA1750" i="19"/>
  <c r="BB1749" i="19"/>
  <c r="AZ1749" i="19"/>
  <c r="BD1749" i="19" s="1"/>
  <c r="BB1750" i="19"/>
  <c r="AZ1750" i="19"/>
  <c r="BD1750" i="19" s="1"/>
  <c r="BA1751" i="19"/>
  <c r="BA1752" i="19"/>
  <c r="AZ1751" i="19"/>
  <c r="BD1751" i="19" s="1"/>
  <c r="BB1751" i="19"/>
  <c r="BB1752" i="19"/>
  <c r="BA1753" i="19"/>
  <c r="AZ1752" i="19"/>
  <c r="BD1752" i="19" s="1"/>
  <c r="AZ1753" i="19"/>
  <c r="BD1753" i="19" s="1"/>
  <c r="BB1753" i="19"/>
  <c r="BA1754" i="19"/>
  <c r="BB1754" i="19"/>
  <c r="BA1755" i="19"/>
  <c r="AZ1754" i="19"/>
  <c r="BD1754" i="19" s="1"/>
  <c r="BB1755" i="19"/>
  <c r="AZ1755" i="19"/>
  <c r="BD1755" i="19" s="1"/>
  <c r="BA1756" i="19"/>
  <c r="BB1756" i="19"/>
  <c r="BA1757" i="19"/>
  <c r="AZ1756" i="19"/>
  <c r="BD1756" i="19" s="1"/>
  <c r="BA1758" i="19"/>
  <c r="AZ1757" i="19"/>
  <c r="BD1757" i="19" s="1"/>
  <c r="BB1757" i="19"/>
  <c r="AZ1758" i="19"/>
  <c r="BD1758" i="19" s="1"/>
  <c r="BB1758" i="19"/>
  <c r="BA1759" i="19"/>
  <c r="BB1759" i="19"/>
  <c r="AZ1759" i="19"/>
  <c r="BD1759" i="19" s="1"/>
  <c r="BA1760" i="19"/>
  <c r="BB1760" i="19"/>
  <c r="AZ1760" i="19"/>
  <c r="BD1760" i="19" s="1"/>
  <c r="BA1761" i="19"/>
  <c r="BB1761" i="19"/>
  <c r="BA1762" i="19"/>
  <c r="AZ1761" i="19"/>
  <c r="BD1761" i="19" s="1"/>
  <c r="BA1763" i="19"/>
  <c r="BB1762" i="19"/>
  <c r="AZ1762" i="19"/>
  <c r="BD1762" i="19" s="1"/>
  <c r="AZ1763" i="19"/>
  <c r="BD1763" i="19" s="1"/>
  <c r="BA1764" i="19"/>
  <c r="BB1763" i="19"/>
  <c r="BA1765" i="19"/>
  <c r="BB1764" i="19"/>
  <c r="AZ1764" i="19"/>
  <c r="BD1764" i="19" s="1"/>
  <c r="BB1765" i="19"/>
  <c r="AZ1765" i="19"/>
  <c r="BD1765" i="19" s="1"/>
  <c r="BA1766" i="19"/>
  <c r="BA1767" i="19"/>
  <c r="AZ1766" i="19"/>
  <c r="BD1766" i="19" s="1"/>
  <c r="BB1766" i="19"/>
  <c r="AZ1767" i="19"/>
  <c r="BD1767" i="19" s="1"/>
  <c r="BB1767" i="19"/>
  <c r="BA1768" i="19"/>
  <c r="AZ1768" i="19"/>
  <c r="BD1768" i="19" s="1"/>
  <c r="BB1768" i="19"/>
  <c r="BA1769" i="19"/>
  <c r="AZ1769" i="19"/>
  <c r="BD1769" i="19" s="1"/>
  <c r="BB1769" i="19"/>
  <c r="BA1770" i="19"/>
  <c r="AZ1770" i="19"/>
  <c r="BD1770" i="19" s="1"/>
  <c r="BB1770" i="19"/>
  <c r="BA1771" i="19"/>
  <c r="BA1772" i="19"/>
  <c r="AZ1771" i="19"/>
  <c r="BD1771" i="19" s="1"/>
  <c r="BB1771" i="19"/>
  <c r="BB1772" i="19"/>
  <c r="BA1773" i="19"/>
  <c r="AZ1772" i="19"/>
  <c r="BD1772" i="19" s="1"/>
  <c r="BA1774" i="19"/>
  <c r="AZ1773" i="19"/>
  <c r="BD1773" i="19" s="1"/>
  <c r="BB1773" i="19"/>
  <c r="BB1774" i="19"/>
  <c r="BA1775" i="19"/>
  <c r="AZ1774" i="19"/>
  <c r="BD1774" i="19" s="1"/>
  <c r="BA1776" i="19"/>
  <c r="AZ1775" i="19"/>
  <c r="BD1775" i="19" s="1"/>
  <c r="BB1775" i="19"/>
  <c r="BA1777" i="19"/>
  <c r="BB1776" i="19"/>
  <c r="AZ1776" i="19"/>
  <c r="BD1776" i="19" s="1"/>
  <c r="BB1777" i="19"/>
  <c r="BA1778" i="19"/>
  <c r="AZ1777" i="19"/>
  <c r="BD1777" i="19" s="1"/>
  <c r="BA1779" i="19"/>
  <c r="AZ1778" i="19"/>
  <c r="BD1778" i="19" s="1"/>
  <c r="BB1778" i="19"/>
  <c r="AZ1779" i="19"/>
  <c r="BD1779" i="19" s="1"/>
  <c r="BB1779" i="19"/>
  <c r="BA1780" i="19"/>
  <c r="AZ1780" i="19"/>
  <c r="BD1780" i="19" s="1"/>
  <c r="BB1780" i="19"/>
  <c r="BA1781" i="19"/>
  <c r="BA1782" i="19"/>
  <c r="BB1781" i="19"/>
  <c r="AZ1781" i="19"/>
  <c r="BD1781" i="19" s="1"/>
  <c r="BB1782" i="19"/>
  <c r="BA1783" i="19"/>
  <c r="AZ1782" i="19"/>
  <c r="BD1782" i="19" s="1"/>
  <c r="AZ1783" i="19"/>
  <c r="BD1783" i="19" s="1"/>
  <c r="BA1784" i="19"/>
  <c r="BB1783" i="19"/>
  <c r="AZ1784" i="19"/>
  <c r="BD1784" i="19" s="1"/>
  <c r="BA1785" i="19"/>
  <c r="BB1784" i="19"/>
  <c r="BA1786" i="19"/>
  <c r="AZ1785" i="19"/>
  <c r="BD1785" i="19" s="1"/>
  <c r="BB1785" i="19"/>
  <c r="BA1787" i="19"/>
  <c r="AZ1786" i="19"/>
  <c r="BD1786" i="19" s="1"/>
  <c r="BB1786" i="19"/>
  <c r="BA1788" i="19"/>
  <c r="BB1787" i="19"/>
  <c r="AZ1787" i="19"/>
  <c r="BD1787" i="19" s="1"/>
  <c r="AZ1788" i="19"/>
  <c r="BD1788" i="19" s="1"/>
  <c r="BB1788" i="19"/>
  <c r="BA1789" i="19"/>
  <c r="BB1789" i="19"/>
  <c r="AZ1789" i="19"/>
  <c r="BD1789" i="19" s="1"/>
  <c r="BA1790" i="19"/>
  <c r="BA1791" i="19"/>
  <c r="AZ1790" i="19"/>
  <c r="BD1790" i="19" s="1"/>
  <c r="BB1790" i="19"/>
  <c r="BB1791" i="19"/>
  <c r="AZ1791" i="19"/>
  <c r="BD1791" i="19" s="1"/>
  <c r="BA1792" i="19"/>
  <c r="AZ1792" i="19"/>
  <c r="BD1792" i="19" s="1"/>
  <c r="BB1792" i="19"/>
  <c r="BA1793" i="19"/>
  <c r="AZ1793" i="19"/>
  <c r="BD1793" i="19" s="1"/>
  <c r="BB1793" i="19"/>
  <c r="BA1794" i="19"/>
  <c r="BA1795" i="19"/>
  <c r="AZ1794" i="19"/>
  <c r="BD1794" i="19" s="1"/>
  <c r="BB1794" i="19"/>
  <c r="BB1795" i="19"/>
  <c r="BA1796" i="19"/>
  <c r="AZ1795" i="19"/>
  <c r="BD1795" i="19" s="1"/>
  <c r="BB1796" i="19"/>
  <c r="BA1797" i="19"/>
  <c r="AZ1796" i="19"/>
  <c r="BD1796" i="19" s="1"/>
  <c r="BB1797" i="19"/>
  <c r="AZ1797" i="19"/>
  <c r="BD1797" i="19" s="1"/>
  <c r="BA1798" i="19"/>
  <c r="BB1798" i="19"/>
  <c r="BA1799" i="19"/>
  <c r="AZ1798" i="19"/>
  <c r="BD1798" i="19" s="1"/>
  <c r="BB1799" i="19"/>
  <c r="BA1800" i="19"/>
  <c r="AZ1799" i="19"/>
  <c r="BD1799" i="19" s="1"/>
  <c r="BB1800" i="19"/>
  <c r="BA1801" i="19"/>
  <c r="AZ1800" i="19"/>
  <c r="BD1800" i="19" s="1"/>
  <c r="AZ1801" i="19"/>
  <c r="BD1801" i="19" s="1"/>
  <c r="BB1801" i="19"/>
  <c r="BA1802" i="19"/>
  <c r="BA1803" i="19"/>
  <c r="AZ1802" i="19"/>
  <c r="BD1802" i="19" s="1"/>
  <c r="BB1802" i="19"/>
  <c r="AZ1803" i="19"/>
  <c r="BD1803" i="19" s="1"/>
  <c r="BB1803" i="19"/>
  <c r="BA1804" i="19"/>
  <c r="AZ1804" i="19"/>
  <c r="BD1804" i="19" s="1"/>
  <c r="BB1804" i="19"/>
  <c r="BA1805" i="19"/>
  <c r="BB1805" i="19"/>
  <c r="BA1806" i="19"/>
  <c r="AZ1805" i="19"/>
  <c r="BD1805" i="19" s="1"/>
  <c r="AZ1806" i="19"/>
  <c r="BD1806" i="19" s="1"/>
  <c r="BB1806" i="19"/>
  <c r="BA1807" i="19"/>
  <c r="BB1807" i="19"/>
  <c r="BA1808" i="19"/>
  <c r="AZ1807" i="19"/>
  <c r="BD1807" i="19" s="1"/>
  <c r="BB1808" i="19"/>
  <c r="AZ1808" i="19"/>
  <c r="BD1808" i="19" s="1"/>
  <c r="BA1809" i="19"/>
  <c r="AZ1809" i="19"/>
  <c r="BD1809" i="19" s="1"/>
  <c r="BB1809" i="19"/>
  <c r="BA1810" i="19"/>
  <c r="BB1810" i="19"/>
  <c r="AZ1810" i="19"/>
  <c r="BD1810" i="19" s="1"/>
  <c r="BA1811" i="19"/>
  <c r="BB1811" i="19"/>
  <c r="BA1812" i="19"/>
  <c r="AZ1811" i="19"/>
  <c r="BD1811" i="19" s="1"/>
  <c r="BB1812" i="19"/>
  <c r="AZ1812" i="19"/>
  <c r="BD1812" i="19" s="1"/>
  <c r="BA1813" i="19"/>
  <c r="BA1814" i="19"/>
  <c r="BB1813" i="19"/>
  <c r="AZ1813" i="19"/>
  <c r="BD1813" i="19" s="1"/>
  <c r="BB1814" i="19"/>
  <c r="AZ1814" i="19"/>
  <c r="BD1814" i="19" s="1"/>
  <c r="BA1815" i="19"/>
  <c r="AZ1815" i="19"/>
  <c r="BD1815" i="19" s="1"/>
  <c r="BA1816" i="19"/>
  <c r="BB1815" i="19"/>
  <c r="AZ1816" i="19"/>
  <c r="BD1816" i="19" s="1"/>
  <c r="BB1816" i="19"/>
  <c r="BA1817" i="19"/>
  <c r="BA1818" i="19"/>
  <c r="AZ1817" i="19"/>
  <c r="BD1817" i="19" s="1"/>
  <c r="BB1817" i="19"/>
  <c r="AZ1818" i="19"/>
  <c r="BD1818" i="19" s="1"/>
  <c r="BB1818" i="19"/>
  <c r="BA1819" i="19"/>
  <c r="BA1820" i="19"/>
  <c r="BB1819" i="19"/>
  <c r="AZ1819" i="19"/>
  <c r="BD1819" i="19" s="1"/>
  <c r="AZ1820" i="19"/>
  <c r="BD1820" i="19" s="1"/>
  <c r="BA1821" i="19"/>
  <c r="BB1820" i="19"/>
  <c r="AZ1821" i="19"/>
  <c r="BD1821" i="19" s="1"/>
  <c r="BB1821" i="19"/>
  <c r="BA1822" i="19"/>
  <c r="BA1823" i="19"/>
  <c r="BB1822" i="19"/>
  <c r="AZ1822" i="19"/>
  <c r="BD1822" i="19" s="1"/>
  <c r="BB1823" i="19"/>
  <c r="AZ1823" i="19"/>
  <c r="BD1823" i="19" s="1"/>
  <c r="BA1824" i="19"/>
  <c r="BB1824" i="19"/>
  <c r="AZ1824" i="19"/>
  <c r="BD1824" i="19" s="1"/>
  <c r="BA1825" i="19"/>
  <c r="AZ1825" i="19"/>
  <c r="BD1825" i="19" s="1"/>
  <c r="BB1825" i="19"/>
  <c r="BA1826" i="19"/>
  <c r="BB1826" i="19"/>
  <c r="AZ1826" i="19"/>
  <c r="BD1826" i="19" s="1"/>
  <c r="BA1827" i="19"/>
  <c r="BB1827" i="19"/>
  <c r="AZ1827" i="19"/>
  <c r="BD1827" i="19" s="1"/>
  <c r="BA1828" i="19"/>
  <c r="BA1829" i="19"/>
  <c r="BB1828" i="19"/>
  <c r="AZ1828" i="19"/>
  <c r="BD1828" i="19" s="1"/>
  <c r="AZ1829" i="19"/>
  <c r="BD1829" i="19" s="1"/>
  <c r="BA1830" i="19"/>
  <c r="BB1829" i="19"/>
  <c r="BA1831" i="19"/>
  <c r="AZ1830" i="19"/>
  <c r="BD1830" i="19" s="1"/>
  <c r="BB1830" i="19"/>
  <c r="AZ1831" i="19"/>
  <c r="BD1831" i="19" s="1"/>
  <c r="BB1831" i="19"/>
  <c r="BA1832" i="19"/>
  <c r="BA1833" i="19"/>
  <c r="BB1832" i="19"/>
  <c r="AZ1832" i="19"/>
  <c r="BD1832" i="19" s="1"/>
  <c r="AZ1833" i="19"/>
  <c r="BD1833" i="19" s="1"/>
  <c r="BB1833" i="19"/>
  <c r="BA1834" i="19"/>
  <c r="BA1835" i="19"/>
  <c r="BB1834" i="19"/>
  <c r="AZ1834" i="19"/>
  <c r="BD1834" i="19" s="1"/>
  <c r="AZ1835" i="19"/>
  <c r="BD1835" i="19" s="1"/>
  <c r="BA1836" i="19"/>
  <c r="BB1835" i="19"/>
  <c r="BB1836" i="19"/>
  <c r="AZ1836" i="19"/>
  <c r="BD1836" i="19" s="1"/>
  <c r="BA1837" i="19"/>
  <c r="AZ1837" i="19"/>
  <c r="BD1837" i="19" s="1"/>
  <c r="BB1837" i="19"/>
  <c r="BA1838" i="19"/>
  <c r="BB1838" i="19"/>
  <c r="AZ1838" i="19"/>
  <c r="BD1838" i="19" s="1"/>
  <c r="BA1839" i="19"/>
  <c r="AZ1839" i="19"/>
  <c r="BD1839" i="19" s="1"/>
  <c r="BA1840" i="19"/>
  <c r="BB1839" i="19"/>
  <c r="BB1840" i="19"/>
  <c r="BA1841" i="19"/>
  <c r="AZ1840" i="19"/>
  <c r="BD1840" i="19" s="1"/>
  <c r="BA1842" i="19"/>
  <c r="AZ1841" i="19"/>
  <c r="BD1841" i="19" s="1"/>
  <c r="BB1841" i="19"/>
  <c r="BA1843" i="19"/>
  <c r="BB1842" i="19"/>
  <c r="AZ1842" i="19"/>
  <c r="BD1842" i="19" s="1"/>
  <c r="BB1843" i="19"/>
  <c r="AZ1843" i="19"/>
  <c r="BD1843" i="19" s="1"/>
  <c r="BA1844" i="19"/>
  <c r="AZ1844" i="19"/>
  <c r="BD1844" i="19" s="1"/>
  <c r="BA1845" i="19"/>
  <c r="BB1844" i="19"/>
  <c r="BB1845" i="19"/>
  <c r="AZ1845" i="19"/>
  <c r="BD1845" i="19" s="1"/>
  <c r="BA1846" i="19"/>
  <c r="BB1846" i="19"/>
  <c r="AZ1846" i="19"/>
  <c r="BD1846" i="19" s="1"/>
  <c r="BA1847" i="19"/>
  <c r="AZ1847" i="19"/>
  <c r="BD1847" i="19" s="1"/>
  <c r="BB1847" i="19"/>
  <c r="BA1848" i="19"/>
  <c r="BA1849" i="19"/>
  <c r="BB1848" i="19"/>
  <c r="AZ1848" i="19"/>
  <c r="BD1848" i="19" s="1"/>
  <c r="AZ1849" i="19"/>
  <c r="BD1849" i="19" s="1"/>
  <c r="BA1850" i="19"/>
  <c r="BB1849" i="19"/>
  <c r="AZ1850" i="19"/>
  <c r="BD1850" i="19" s="1"/>
  <c r="BB1850" i="19"/>
  <c r="BA1851" i="19"/>
  <c r="BB1851" i="19"/>
  <c r="AZ1851" i="19"/>
  <c r="BD1851" i="19" s="1"/>
  <c r="BA1852" i="19"/>
  <c r="AZ1852" i="19"/>
  <c r="BD1852" i="19" s="1"/>
  <c r="BB1852" i="19"/>
  <c r="BA1853" i="19"/>
  <c r="BA1854" i="19"/>
  <c r="BB1853" i="19"/>
  <c r="AZ1853" i="19"/>
  <c r="BD1853" i="19" s="1"/>
  <c r="AZ1854" i="19"/>
  <c r="BD1854" i="19" s="1"/>
  <c r="BB1854" i="19"/>
  <c r="BA1855" i="19"/>
  <c r="BB1855" i="19"/>
  <c r="AZ1855" i="19"/>
  <c r="BD1855" i="19" s="1"/>
  <c r="BA1856" i="19"/>
  <c r="AZ1856" i="19"/>
  <c r="BD1856" i="19" s="1"/>
  <c r="BB1856" i="19"/>
  <c r="BA1857" i="19"/>
  <c r="BB1857" i="19"/>
  <c r="AZ1857" i="19"/>
  <c r="BD1857" i="19" s="1"/>
  <c r="BA1858" i="19"/>
  <c r="BB1858" i="19"/>
  <c r="BA1859" i="19"/>
  <c r="AZ1858" i="19"/>
  <c r="BD1858" i="19" s="1"/>
  <c r="AZ1859" i="19"/>
  <c r="BD1859" i="19" s="1"/>
  <c r="BB1859" i="19"/>
  <c r="BA1860" i="19"/>
  <c r="BB1860" i="19"/>
  <c r="BA1861" i="19"/>
  <c r="AZ1860" i="19"/>
  <c r="BD1860" i="19" s="1"/>
  <c r="AZ1861" i="19"/>
  <c r="BD1861" i="19" s="1"/>
  <c r="BA1862" i="19"/>
  <c r="BB1861" i="19"/>
  <c r="BB1862" i="19"/>
  <c r="AZ1862" i="19"/>
  <c r="BD1862" i="19" s="1"/>
  <c r="BA1863" i="19"/>
  <c r="BA1864" i="19"/>
  <c r="AZ1863" i="19"/>
  <c r="BD1863" i="19" s="1"/>
  <c r="BB1863" i="19"/>
  <c r="AZ1864" i="19"/>
  <c r="BD1864" i="19" s="1"/>
  <c r="BA1865" i="19"/>
  <c r="BB1864" i="19"/>
  <c r="BA1866" i="19"/>
  <c r="BB1865" i="19"/>
  <c r="AZ1865" i="19"/>
  <c r="BD1865" i="19" s="1"/>
  <c r="BA1867" i="19"/>
  <c r="AZ1866" i="19"/>
  <c r="BD1866" i="19" s="1"/>
  <c r="BB1866" i="19"/>
  <c r="BB1867" i="19"/>
  <c r="AZ1867" i="19"/>
  <c r="BD1867" i="19" s="1"/>
  <c r="BA1868" i="19"/>
  <c r="BA1869" i="19"/>
  <c r="BB1868" i="19"/>
  <c r="AZ1868" i="19"/>
  <c r="BD1868" i="19" s="1"/>
  <c r="BB1869" i="19"/>
  <c r="AZ1869" i="19"/>
  <c r="BD1869" i="19" s="1"/>
  <c r="BA1870" i="19"/>
  <c r="BA1871" i="19"/>
  <c r="AZ1870" i="19"/>
  <c r="BD1870" i="19" s="1"/>
  <c r="BB1870" i="19"/>
  <c r="AZ1871" i="19"/>
  <c r="BD1871" i="19" s="1"/>
  <c r="BB1871" i="19"/>
  <c r="BA1872" i="19"/>
  <c r="AZ1872" i="19"/>
  <c r="BD1872" i="19" s="1"/>
  <c r="BB1872" i="19"/>
  <c r="BA1873" i="19"/>
  <c r="BA1874" i="19"/>
  <c r="BB1873" i="19"/>
  <c r="AZ1873" i="19"/>
  <c r="BD1873" i="19" s="1"/>
  <c r="AZ1874" i="19"/>
  <c r="BD1874" i="19" s="1"/>
  <c r="BB1874" i="19"/>
  <c r="BA1875" i="19"/>
  <c r="BA1876" i="19"/>
  <c r="AZ1875" i="19"/>
  <c r="BD1875" i="19" s="1"/>
  <c r="BB1875" i="19"/>
  <c r="AZ1876" i="19"/>
  <c r="BD1876" i="19" s="1"/>
  <c r="BB1876" i="19"/>
  <c r="BA1877" i="19"/>
  <c r="BA1878" i="19"/>
  <c r="AZ1877" i="19"/>
  <c r="BD1877" i="19" s="1"/>
  <c r="BB1877" i="19"/>
  <c r="BA1879" i="19"/>
  <c r="BB1878" i="19"/>
  <c r="AZ1878" i="19"/>
  <c r="BD1878" i="19" s="1"/>
  <c r="AZ1879" i="19"/>
  <c r="BD1879" i="19" s="1"/>
  <c r="BA1880" i="19"/>
  <c r="BB1879" i="19"/>
  <c r="AZ1880" i="19"/>
  <c r="BD1880" i="19" s="1"/>
  <c r="BB1880" i="19"/>
  <c r="BA1881" i="19"/>
  <c r="BB1881" i="19"/>
  <c r="AZ1881" i="19"/>
  <c r="BD1881" i="19" s="1"/>
  <c r="BA1882" i="19"/>
  <c r="BB1882" i="19"/>
  <c r="BA1883" i="19"/>
  <c r="AZ1882" i="19"/>
  <c r="BD1882" i="19" s="1"/>
  <c r="AZ1883" i="19"/>
  <c r="BD1883" i="19" s="1"/>
  <c r="BA1884" i="19"/>
  <c r="BB1883" i="19"/>
  <c r="BB1884" i="19"/>
  <c r="AZ1884" i="19"/>
  <c r="BD1884" i="19" s="1"/>
  <c r="BA1885" i="19"/>
  <c r="BA1886" i="19"/>
  <c r="BB1885" i="19"/>
  <c r="AZ1885" i="19"/>
  <c r="BD1885" i="19" s="1"/>
  <c r="BB1886" i="19"/>
  <c r="AZ1886" i="19"/>
  <c r="BD1886" i="19" s="1"/>
  <c r="BA1887" i="19"/>
  <c r="AZ1887" i="19"/>
  <c r="BD1887" i="19" s="1"/>
  <c r="BB1887" i="19"/>
  <c r="BA1888" i="19"/>
  <c r="BB1888" i="19"/>
  <c r="AZ1888" i="19"/>
  <c r="BD1888" i="19" s="1"/>
  <c r="BA1889" i="19"/>
  <c r="BA1890" i="19"/>
  <c r="BB1889" i="19"/>
  <c r="AZ1889" i="19"/>
  <c r="BD1889" i="19" s="1"/>
  <c r="BA1891" i="19"/>
  <c r="AZ1890" i="19"/>
  <c r="BD1890" i="19" s="1"/>
  <c r="BB1890" i="19"/>
  <c r="BB1891" i="19"/>
  <c r="AZ1891" i="19"/>
  <c r="BD1891" i="19" s="1"/>
  <c r="BA1892" i="19"/>
  <c r="BA1893" i="19"/>
  <c r="AZ1892" i="19"/>
  <c r="BD1892" i="19" s="1"/>
  <c r="BB1892" i="19"/>
  <c r="BA1894" i="19"/>
  <c r="AZ1893" i="19"/>
  <c r="BD1893" i="19" s="1"/>
  <c r="BB1893" i="19"/>
  <c r="BA1895" i="19"/>
  <c r="AZ1894" i="19"/>
  <c r="BD1894" i="19" s="1"/>
  <c r="BB1894" i="19"/>
  <c r="BA1896" i="19"/>
  <c r="AZ1895" i="19"/>
  <c r="BD1895" i="19" s="1"/>
  <c r="BB1895" i="19"/>
  <c r="AZ1896" i="19"/>
  <c r="BD1896" i="19" s="1"/>
  <c r="BB1896" i="19"/>
  <c r="BA1897" i="19"/>
  <c r="BA1898" i="19"/>
  <c r="BB1897" i="19"/>
  <c r="AZ1897" i="19"/>
  <c r="BD1897" i="19" s="1"/>
  <c r="AZ1898" i="19"/>
  <c r="BD1898" i="19" s="1"/>
  <c r="BB1898" i="19"/>
  <c r="BA1899" i="19"/>
  <c r="BA1900" i="19"/>
  <c r="AZ1899" i="19"/>
  <c r="BD1899" i="19" s="1"/>
  <c r="BB1899" i="19"/>
  <c r="AZ1900" i="19"/>
  <c r="BD1900" i="19" s="1"/>
  <c r="BB1900" i="19"/>
  <c r="BA1901" i="19"/>
  <c r="BB1901" i="19"/>
  <c r="BA1902" i="19"/>
  <c r="AZ1901" i="19"/>
  <c r="BD1901" i="19" s="1"/>
  <c r="BB1902" i="19"/>
  <c r="AZ1902" i="19"/>
  <c r="BD1902" i="19" s="1"/>
  <c r="BA1903" i="19"/>
  <c r="AZ1903" i="19"/>
  <c r="BD1903" i="19" s="1"/>
  <c r="BB1903" i="19"/>
  <c r="BA1904" i="19"/>
  <c r="BA1905" i="19"/>
  <c r="AZ1904" i="19"/>
  <c r="BD1904" i="19" s="1"/>
  <c r="BB1904" i="19"/>
  <c r="BB1905" i="19"/>
  <c r="AZ1905" i="19"/>
  <c r="BD1905" i="19" s="1"/>
  <c r="BA1906" i="19"/>
  <c r="AZ1906" i="19"/>
  <c r="BD1906" i="19" s="1"/>
  <c r="BB1906" i="19"/>
  <c r="BA1907" i="19"/>
  <c r="BB1907" i="19"/>
  <c r="AZ1907" i="19"/>
  <c r="BD1907" i="19" s="1"/>
  <c r="BA1908" i="19"/>
  <c r="AZ1908" i="19"/>
  <c r="BD1908" i="19" s="1"/>
  <c r="BA1909" i="19"/>
  <c r="BB1908" i="19"/>
  <c r="BA1910" i="19"/>
  <c r="AZ1909" i="19"/>
  <c r="BD1909" i="19" s="1"/>
  <c r="BB1909" i="19"/>
  <c r="AZ1910" i="19"/>
  <c r="BD1910" i="19" s="1"/>
  <c r="BA1911" i="19"/>
  <c r="BB1910" i="19"/>
  <c r="BA1912" i="19"/>
  <c r="AZ1911" i="19"/>
  <c r="BD1911" i="19" s="1"/>
  <c r="BB1911" i="19"/>
  <c r="AZ1912" i="19"/>
  <c r="BD1912" i="19" s="1"/>
  <c r="BB1912" i="19"/>
  <c r="BA1913" i="19"/>
  <c r="BA1914" i="19"/>
  <c r="BB1913" i="19"/>
  <c r="AZ1913" i="19"/>
  <c r="BD1913" i="19" s="1"/>
  <c r="BB1914" i="19"/>
  <c r="BA1915" i="19"/>
  <c r="AZ1914" i="19"/>
  <c r="BD1914" i="19" s="1"/>
  <c r="BA1916" i="19"/>
  <c r="BB1915" i="19"/>
  <c r="AZ1915" i="19"/>
  <c r="BD1915" i="19" s="1"/>
  <c r="BA1917" i="19"/>
  <c r="BB1916" i="19"/>
  <c r="AZ1916" i="19"/>
  <c r="BD1916" i="19" s="1"/>
  <c r="AZ1917" i="19"/>
  <c r="BD1917" i="19" s="1"/>
  <c r="BB1917" i="19"/>
  <c r="BA1918" i="19"/>
  <c r="AZ1918" i="19"/>
  <c r="BD1918" i="19" s="1"/>
  <c r="BA1919" i="19"/>
  <c r="BB1918" i="19"/>
  <c r="AZ1919" i="19"/>
  <c r="BD1919" i="19" s="1"/>
  <c r="BA1920" i="19"/>
  <c r="BB1919" i="19"/>
  <c r="BA1921" i="19"/>
  <c r="BB1920" i="19"/>
  <c r="AZ1920" i="19"/>
  <c r="BD1920" i="19" s="1"/>
  <c r="BA1922" i="19"/>
  <c r="AZ1921" i="19"/>
  <c r="BD1921" i="19" s="1"/>
  <c r="BB1921" i="19"/>
  <c r="AZ1922" i="19"/>
  <c r="BD1922" i="19" s="1"/>
  <c r="BA1923" i="19"/>
  <c r="BB1922" i="19"/>
  <c r="AZ1923" i="19"/>
  <c r="BD1923" i="19" s="1"/>
  <c r="BB1923" i="19"/>
  <c r="BA1924" i="19"/>
  <c r="BA1925" i="19"/>
  <c r="BB1924" i="19"/>
  <c r="AZ1924" i="19"/>
  <c r="BD1924" i="19" s="1"/>
  <c r="AZ1925" i="19"/>
  <c r="BD1925" i="19" s="1"/>
  <c r="BB1925" i="19"/>
  <c r="BA1926" i="19"/>
  <c r="BB1926" i="19"/>
  <c r="BA1927" i="19"/>
  <c r="AZ1926" i="19"/>
  <c r="BD1926" i="19" s="1"/>
  <c r="BB1927" i="19"/>
  <c r="BA1928" i="19"/>
  <c r="AZ1927" i="19"/>
  <c r="BD1927" i="19" s="1"/>
  <c r="AZ1928" i="19"/>
  <c r="BD1928" i="19" s="1"/>
  <c r="BA1929" i="19"/>
  <c r="BB1928" i="19"/>
  <c r="AZ1929" i="19"/>
  <c r="BD1929" i="19" s="1"/>
  <c r="BA1930" i="19"/>
  <c r="BB1929" i="19"/>
  <c r="BA1931" i="19"/>
  <c r="AZ1930" i="19"/>
  <c r="BD1930" i="19" s="1"/>
  <c r="BB1930" i="19"/>
  <c r="AZ1931" i="19"/>
  <c r="BD1931" i="19" s="1"/>
  <c r="BA1932" i="19"/>
  <c r="BB1931" i="19"/>
  <c r="BA1933" i="19"/>
  <c r="BB1932" i="19"/>
  <c r="AZ1932" i="19"/>
  <c r="BD1932" i="19" s="1"/>
  <c r="BB1933" i="19"/>
  <c r="BA1934" i="19"/>
  <c r="AZ1933" i="19"/>
  <c r="BD1933" i="19" s="1"/>
  <c r="AZ1934" i="19"/>
  <c r="BD1934" i="19" s="1"/>
  <c r="BB1934" i="19"/>
  <c r="BA1935" i="19"/>
  <c r="BB1935" i="19"/>
  <c r="BA1936" i="19"/>
  <c r="AZ1935" i="19"/>
  <c r="BD1935" i="19" s="1"/>
  <c r="BA1937" i="19"/>
  <c r="BB1936" i="19"/>
  <c r="AZ1936" i="19"/>
  <c r="BD1936" i="19" s="1"/>
  <c r="BB1937" i="19"/>
  <c r="AZ1937" i="19"/>
  <c r="BD1937" i="19" s="1"/>
  <c r="BA1938" i="19"/>
  <c r="BB1938" i="19"/>
  <c r="BA1939" i="19"/>
  <c r="AZ1938" i="19"/>
  <c r="BD1938" i="19" s="1"/>
  <c r="AZ1939" i="19"/>
  <c r="BD1939" i="19" s="1"/>
  <c r="BA1940" i="19"/>
  <c r="BB1939" i="19"/>
  <c r="BA1941" i="19"/>
  <c r="BB1940" i="19"/>
  <c r="AZ1940" i="19"/>
  <c r="BD1940" i="19" s="1"/>
  <c r="AZ1941" i="19"/>
  <c r="BD1941" i="19" s="1"/>
  <c r="BB1941" i="19"/>
  <c r="BA1942" i="19"/>
  <c r="BB1942" i="19"/>
  <c r="AZ1942" i="19"/>
  <c r="BD1942" i="19" s="1"/>
  <c r="BA1943" i="19"/>
  <c r="BB1943" i="19"/>
  <c r="BA1944" i="19"/>
  <c r="AZ1943" i="19"/>
  <c r="BD1943" i="19" s="1"/>
  <c r="AZ1944" i="19"/>
  <c r="BD1944" i="19" s="1"/>
  <c r="BB1944" i="19"/>
  <c r="BA1945" i="19"/>
  <c r="BB1945" i="19"/>
  <c r="AZ1945" i="19"/>
  <c r="BD1945" i="19" s="1"/>
  <c r="BA1946" i="19"/>
  <c r="BA1947" i="19"/>
  <c r="BB1946" i="19"/>
  <c r="AZ1946" i="19"/>
  <c r="BD1946" i="19" s="1"/>
  <c r="BA1948" i="19"/>
  <c r="AZ1947" i="19"/>
  <c r="BD1947" i="19" s="1"/>
  <c r="BB1947" i="19"/>
  <c r="AZ1948" i="19"/>
  <c r="BD1948" i="19" s="1"/>
  <c r="BA1949" i="19"/>
  <c r="BB1948" i="19"/>
  <c r="AZ1949" i="19"/>
  <c r="BD1949" i="19" s="1"/>
  <c r="BA1950" i="19"/>
  <c r="BB1949" i="19"/>
  <c r="BA1951" i="19"/>
  <c r="AZ1950" i="19"/>
  <c r="BD1950" i="19" s="1"/>
  <c r="BB1950" i="19"/>
  <c r="AZ1951" i="19"/>
  <c r="BD1951" i="19" s="1"/>
  <c r="BB1951" i="19"/>
  <c r="BA1952" i="19"/>
  <c r="AZ1952" i="19"/>
  <c r="BD1952" i="19" s="1"/>
  <c r="BB1952" i="19"/>
  <c r="BA1953" i="19"/>
  <c r="BB1953" i="19"/>
  <c r="AZ1953" i="19"/>
  <c r="BD1953" i="19" s="1"/>
  <c r="BA1954" i="19"/>
  <c r="BA1955" i="19"/>
  <c r="BB1954" i="19"/>
  <c r="AZ1954" i="19"/>
  <c r="BD1954" i="19" s="1"/>
  <c r="AZ1955" i="19"/>
  <c r="BD1955" i="19" s="1"/>
  <c r="BA1956" i="19"/>
  <c r="BB1955" i="19"/>
  <c r="AZ1956" i="19"/>
  <c r="BD1956" i="19" s="1"/>
  <c r="BA1957" i="19"/>
  <c r="BB1956" i="19"/>
  <c r="BA1958" i="19"/>
  <c r="AZ1957" i="19"/>
  <c r="BD1957" i="19" s="1"/>
  <c r="BB1957" i="19"/>
  <c r="AZ1958" i="19"/>
  <c r="BD1958" i="19" s="1"/>
  <c r="BA1959" i="19"/>
  <c r="BB1958" i="19"/>
  <c r="BB1959" i="19"/>
  <c r="AZ1959" i="19"/>
  <c r="BD1959" i="19" s="1"/>
  <c r="BA1960" i="19"/>
  <c r="BB1960" i="19"/>
  <c r="BA1961" i="19"/>
  <c r="AZ1960" i="19"/>
  <c r="BD1960" i="19" s="1"/>
  <c r="BB1961" i="19"/>
  <c r="AZ1961" i="19"/>
  <c r="BD1961" i="19" s="1"/>
  <c r="BA1962" i="19"/>
  <c r="AZ1962" i="19"/>
  <c r="BD1962" i="19" s="1"/>
  <c r="BA1963" i="19"/>
  <c r="BB1962" i="19"/>
  <c r="BB1963" i="19"/>
  <c r="BA1964" i="19"/>
  <c r="AZ1963" i="19"/>
  <c r="BD1963" i="19" s="1"/>
  <c r="BA1965" i="19"/>
  <c r="AZ1964" i="19"/>
  <c r="BD1964" i="19" s="1"/>
  <c r="BB1964" i="19"/>
  <c r="AZ1965" i="19"/>
  <c r="BD1965" i="19" s="1"/>
  <c r="BB1965" i="19"/>
  <c r="BA1966" i="19"/>
  <c r="BA1967" i="19"/>
  <c r="BB1966" i="19"/>
  <c r="AZ1966" i="19"/>
  <c r="BD1966" i="19" s="1"/>
  <c r="AZ1967" i="19"/>
  <c r="BD1967" i="19" s="1"/>
  <c r="BA1968" i="19"/>
  <c r="BB1967" i="19"/>
  <c r="BA1969" i="19"/>
  <c r="BB1968" i="19"/>
  <c r="AZ1968" i="19"/>
  <c r="BD1968" i="19" s="1"/>
  <c r="AZ1969" i="19"/>
  <c r="BD1969" i="19" s="1"/>
  <c r="BA1970" i="19"/>
  <c r="BB1969" i="19"/>
  <c r="AZ1970" i="19"/>
  <c r="BD1970" i="19" s="1"/>
  <c r="BB1970" i="19"/>
  <c r="BA1971" i="19"/>
  <c r="BA1972" i="19"/>
  <c r="AZ1971" i="19"/>
  <c r="BD1971" i="19" s="1"/>
  <c r="BB1971" i="19"/>
  <c r="AZ1972" i="19"/>
  <c r="BD1972" i="19" s="1"/>
  <c r="BB1972" i="19"/>
  <c r="BA1973" i="19"/>
  <c r="BA1974" i="19"/>
  <c r="AZ1973" i="19"/>
  <c r="BD1973" i="19" s="1"/>
  <c r="BB1973" i="19"/>
  <c r="AZ1974" i="19"/>
  <c r="BD1974" i="19" s="1"/>
  <c r="BB1974" i="19"/>
  <c r="BA1975" i="19"/>
  <c r="AZ1975" i="19"/>
  <c r="BD1975" i="19" s="1"/>
  <c r="BB1975" i="19"/>
  <c r="BA1976" i="19"/>
  <c r="BA1977" i="19"/>
  <c r="BB1976" i="19"/>
  <c r="AZ1976" i="19"/>
  <c r="BD1976" i="19" s="1"/>
  <c r="AZ1977" i="19"/>
  <c r="BD1977" i="19" s="1"/>
  <c r="BA1978" i="19"/>
  <c r="BB1977" i="19"/>
  <c r="BB1978" i="19"/>
  <c r="BA1979" i="19"/>
  <c r="AZ1978" i="19"/>
  <c r="BD1978" i="19" s="1"/>
  <c r="BA1980" i="19"/>
  <c r="BB1979" i="19"/>
  <c r="AZ1979" i="19"/>
  <c r="BD1979" i="19" s="1"/>
  <c r="BB1980" i="19"/>
  <c r="BA1981" i="19"/>
  <c r="AZ1980" i="19"/>
  <c r="BD1980" i="19" s="1"/>
  <c r="BA1982" i="19"/>
  <c r="BB1981" i="19"/>
  <c r="AZ1981" i="19"/>
  <c r="BD1981" i="19" s="1"/>
  <c r="BB1982" i="19"/>
  <c r="BA1983" i="19"/>
  <c r="AZ1982" i="19"/>
  <c r="BD1982" i="19" s="1"/>
  <c r="BA1984" i="19"/>
  <c r="AZ1983" i="19"/>
  <c r="BD1983" i="19" s="1"/>
  <c r="BB1983" i="19"/>
  <c r="BB1984" i="19"/>
  <c r="BA1985" i="19"/>
  <c r="AZ1984" i="19"/>
  <c r="BD1984" i="19" s="1"/>
  <c r="AZ1985" i="19"/>
  <c r="BD1985" i="19" s="1"/>
  <c r="BA1986" i="19"/>
  <c r="BB1985" i="19"/>
  <c r="BB1986" i="19"/>
  <c r="BA1987" i="19"/>
  <c r="AZ1986" i="19"/>
  <c r="BD1986" i="19" s="1"/>
  <c r="AZ1987" i="19"/>
  <c r="BD1987" i="19" s="1"/>
  <c r="BA1988" i="19"/>
  <c r="BB1987" i="19"/>
  <c r="BA1989" i="19"/>
  <c r="AZ1988" i="19"/>
  <c r="BD1988" i="19" s="1"/>
  <c r="BB1988" i="19"/>
  <c r="AZ1989" i="19"/>
  <c r="BD1989" i="19" s="1"/>
  <c r="BB1989" i="19"/>
  <c r="BA1990" i="19"/>
  <c r="BB1990" i="19"/>
  <c r="AZ1990" i="19"/>
  <c r="BD1990" i="19" s="1"/>
  <c r="BA1991" i="19"/>
  <c r="AZ1991" i="19"/>
  <c r="BD1991" i="19" s="1"/>
  <c r="BB1991" i="19"/>
  <c r="BA1992" i="19"/>
  <c r="BB1992" i="19"/>
  <c r="AZ1992" i="19"/>
  <c r="BD1992" i="19" s="1"/>
  <c r="BA1993" i="19"/>
  <c r="AZ1993" i="19"/>
  <c r="BD1993" i="19" s="1"/>
  <c r="BB1993" i="19"/>
  <c r="BA1994" i="19"/>
  <c r="BA1995" i="19"/>
  <c r="AZ1994" i="19"/>
  <c r="BD1994" i="19" s="1"/>
  <c r="BB1994" i="19"/>
  <c r="BA1996" i="19"/>
  <c r="BB1995" i="19"/>
  <c r="AZ1995" i="19"/>
  <c r="BD1995" i="19" s="1"/>
  <c r="AZ1996" i="19"/>
  <c r="BD1996" i="19" s="1"/>
  <c r="BA1997" i="19"/>
  <c r="BB1996" i="19"/>
  <c r="AZ1997" i="19"/>
  <c r="BD1997" i="19" s="1"/>
  <c r="BB1997" i="19"/>
  <c r="BA1998" i="19"/>
  <c r="BA1999" i="19"/>
  <c r="AZ1998" i="19"/>
  <c r="BD1998" i="19" s="1"/>
  <c r="BB1998" i="19"/>
  <c r="BB1999" i="19"/>
  <c r="AZ1999" i="19"/>
  <c r="BD1999" i="19" s="1"/>
  <c r="BA2000" i="19"/>
  <c r="BA2001" i="19"/>
  <c r="AZ2000" i="19"/>
  <c r="BD2000" i="19" s="1"/>
  <c r="BB2000" i="19"/>
  <c r="BB2001" i="19"/>
  <c r="BA2002" i="19"/>
  <c r="AZ2001" i="19"/>
  <c r="BD2001" i="19" s="1"/>
  <c r="BA2003" i="19"/>
  <c r="AZ2002" i="19"/>
  <c r="BD2002" i="19" s="1"/>
  <c r="BB2002" i="19"/>
  <c r="AZ2003" i="19"/>
  <c r="BD2003" i="19" s="1"/>
  <c r="BB2003" i="19"/>
  <c r="BA2004" i="19"/>
  <c r="BA2005" i="19"/>
  <c r="AZ2004" i="19"/>
  <c r="BD2004" i="19" s="1"/>
  <c r="BB2004" i="19"/>
  <c r="BA2006" i="19"/>
  <c r="BB2005" i="19"/>
  <c r="AZ2005" i="19"/>
  <c r="BD2005" i="19" s="1"/>
  <c r="BB2006" i="19"/>
  <c r="BA2007" i="19"/>
  <c r="AZ2006" i="19"/>
  <c r="BD2006" i="19" s="1"/>
  <c r="BB2007" i="19"/>
  <c r="BA2008" i="19"/>
  <c r="AZ2007" i="19"/>
  <c r="BD2007" i="19" s="1"/>
  <c r="BA2009" i="19"/>
  <c r="BB2008" i="19"/>
  <c r="AZ2008" i="19"/>
  <c r="BD2008" i="19" s="1"/>
  <c r="BB2009" i="19"/>
  <c r="AZ2009" i="19"/>
  <c r="BD2009" i="19" s="1"/>
  <c r="BA2010" i="19"/>
  <c r="AZ2010" i="19"/>
  <c r="BD2010" i="19" s="1"/>
  <c r="BB2010" i="19"/>
  <c r="BA2011" i="19"/>
  <c r="BA2012" i="19"/>
  <c r="AZ2011" i="19"/>
  <c r="BD2011" i="19" s="1"/>
  <c r="BB2011" i="19"/>
  <c r="AZ2012" i="19"/>
  <c r="BD2012" i="19" s="1"/>
  <c r="BA2013" i="19"/>
  <c r="BB2012" i="19"/>
  <c r="BA2014" i="19"/>
  <c r="AZ2013" i="19"/>
  <c r="BD2013" i="19" s="1"/>
  <c r="BB2013" i="19"/>
  <c r="AZ2014" i="19"/>
  <c r="BD2014" i="19" s="1"/>
  <c r="BB2014" i="19"/>
  <c r="BA2015" i="19"/>
  <c r="BA2016" i="19"/>
  <c r="BB2015" i="19"/>
  <c r="AZ2015" i="19"/>
  <c r="BD2015" i="19" s="1"/>
  <c r="BB2016" i="19"/>
  <c r="AZ2016" i="19"/>
  <c r="BD2016" i="19" s="1"/>
  <c r="BA2017" i="19"/>
  <c r="BB2017" i="19"/>
  <c r="BA2018" i="19"/>
  <c r="AZ2017" i="19"/>
  <c r="BD2017" i="19" s="1"/>
  <c r="BA2019" i="19"/>
  <c r="AZ2018" i="19"/>
  <c r="BD2018" i="19" s="1"/>
  <c r="BB2018" i="19"/>
  <c r="AZ2019" i="19"/>
  <c r="BD2019" i="19" s="1"/>
  <c r="BA2020" i="19"/>
  <c r="BB2019" i="19"/>
  <c r="BB2020" i="19"/>
  <c r="BA2021" i="19"/>
  <c r="AZ2020" i="19"/>
  <c r="BD2020" i="19" s="1"/>
  <c r="AZ2021" i="19"/>
  <c r="BD2021" i="19" s="1"/>
  <c r="BA2022" i="19"/>
  <c r="BB2021" i="19"/>
  <c r="BB2022" i="19"/>
  <c r="AZ2022" i="19"/>
  <c r="BD2022" i="19" s="1"/>
  <c r="BA2023" i="19"/>
  <c r="BA2024" i="19"/>
  <c r="BB2023" i="19"/>
  <c r="AZ2023" i="19"/>
  <c r="BD2023" i="19" s="1"/>
  <c r="BA2025" i="19"/>
  <c r="AZ2024" i="19"/>
  <c r="BD2024" i="19" s="1"/>
  <c r="BB2024" i="19"/>
  <c r="AZ2025" i="19"/>
  <c r="BD2025" i="19" s="1"/>
  <c r="BB2025" i="19"/>
  <c r="BA2026" i="19"/>
  <c r="BA2027" i="19"/>
  <c r="BB2026" i="19"/>
  <c r="AZ2026" i="19"/>
  <c r="BD2026" i="19" s="1"/>
  <c r="AZ2027" i="19"/>
  <c r="BD2027" i="19" s="1"/>
  <c r="BB2027" i="19"/>
  <c r="BA2028" i="19"/>
  <c r="BA2029" i="19"/>
  <c r="BB2028" i="19"/>
  <c r="AZ2028" i="19"/>
  <c r="BD2028" i="19" s="1"/>
  <c r="AZ2029" i="19"/>
  <c r="BD2029" i="19" s="1"/>
  <c r="BA2030" i="19"/>
  <c r="BB2029" i="19"/>
  <c r="BA2031" i="19"/>
  <c r="AZ2030" i="19"/>
  <c r="BD2030" i="19" s="1"/>
  <c r="BB2030" i="19"/>
  <c r="BA2032" i="19"/>
  <c r="AZ2031" i="19"/>
  <c r="BD2031" i="19" s="1"/>
  <c r="BB2031" i="19"/>
  <c r="BB2032" i="19"/>
  <c r="BA2033" i="19"/>
  <c r="AZ2032" i="19"/>
  <c r="BD2032" i="19" s="1"/>
  <c r="BA2034" i="19"/>
  <c r="AZ2033" i="19"/>
  <c r="BD2033" i="19" s="1"/>
  <c r="BB2033" i="19"/>
  <c r="BB2034" i="19"/>
  <c r="BA2035" i="19"/>
  <c r="AZ2034" i="19"/>
  <c r="BD2034" i="19" s="1"/>
  <c r="BA2036" i="19"/>
  <c r="BB2035" i="19"/>
  <c r="AZ2035" i="19"/>
  <c r="BD2035" i="19" s="1"/>
  <c r="AZ2036" i="19"/>
  <c r="BD2036" i="19" s="1"/>
  <c r="BA2037" i="19"/>
  <c r="BB2036" i="19"/>
  <c r="BB2037" i="19"/>
  <c r="BA2038" i="19"/>
  <c r="AZ2037" i="19"/>
  <c r="BD2037" i="19" s="1"/>
  <c r="AZ2038" i="19"/>
  <c r="BD2038" i="19" s="1"/>
  <c r="BA2039" i="19"/>
  <c r="BB2038" i="19"/>
  <c r="AZ2039" i="19"/>
  <c r="BD2039" i="19" s="1"/>
  <c r="BB2039" i="19"/>
  <c r="BA2040" i="19"/>
  <c r="BB2040" i="19"/>
  <c r="BA2041" i="19"/>
  <c r="AZ2040" i="19"/>
  <c r="BD2040" i="19" s="1"/>
  <c r="BA2042" i="19"/>
  <c r="AZ2041" i="19"/>
  <c r="BD2041" i="19" s="1"/>
  <c r="BB2041" i="19"/>
  <c r="AZ2042" i="19"/>
  <c r="BD2042" i="19" s="1"/>
  <c r="BB2042" i="19"/>
  <c r="BA2043" i="19"/>
  <c r="AZ2043" i="19"/>
  <c r="BD2043" i="19" s="1"/>
  <c r="BA2044" i="19"/>
  <c r="BB2043" i="19"/>
  <c r="BA2045" i="19"/>
  <c r="AZ2044" i="19"/>
  <c r="BD2044" i="19" s="1"/>
  <c r="BB2044" i="19"/>
  <c r="AZ2045" i="19"/>
  <c r="BD2045" i="19" s="1"/>
  <c r="BB2045" i="19"/>
  <c r="BA2046" i="19"/>
  <c r="AZ2046" i="19"/>
  <c r="BD2046" i="19" s="1"/>
  <c r="BB2046" i="19"/>
  <c r="BA2047" i="19"/>
  <c r="AZ2047" i="19"/>
  <c r="BD2047" i="19" s="1"/>
  <c r="BB2047" i="19"/>
  <c r="BA2048" i="19"/>
  <c r="AZ2048" i="19"/>
  <c r="BD2048" i="19" s="1"/>
  <c r="BA2049" i="19"/>
  <c r="BB2048" i="19"/>
  <c r="AZ2049" i="19"/>
  <c r="BD2049" i="19" s="1"/>
  <c r="BB2049" i="19"/>
  <c r="BA2050" i="19"/>
  <c r="BA2051" i="19"/>
  <c r="BB2050" i="19"/>
  <c r="AZ2050" i="19"/>
  <c r="BD2050" i="19" s="1"/>
  <c r="BA2052" i="19"/>
  <c r="AZ2051" i="19"/>
  <c r="BD2051" i="19" s="1"/>
  <c r="BB2051" i="19"/>
  <c r="BB2052" i="19"/>
  <c r="AZ2052" i="19"/>
  <c r="BD2052" i="19" s="1"/>
  <c r="BA2053" i="19"/>
  <c r="BA2054" i="19"/>
  <c r="BB2053" i="19"/>
  <c r="AZ2053" i="19"/>
  <c r="BD2053" i="19" s="1"/>
  <c r="BB2054" i="19"/>
  <c r="BA2055" i="19"/>
  <c r="AZ2054" i="19"/>
  <c r="BD2054" i="19" s="1"/>
  <c r="BA2056" i="19"/>
  <c r="AZ2055" i="19"/>
  <c r="BD2055" i="19" s="1"/>
  <c r="BB2055" i="19"/>
  <c r="BB2056" i="19"/>
  <c r="AZ2056" i="19"/>
  <c r="BD2056" i="19" s="1"/>
  <c r="BA2057" i="19"/>
  <c r="BA2058" i="19"/>
  <c r="AZ2057" i="19"/>
  <c r="BD2057" i="19" s="1"/>
  <c r="BB2057" i="19"/>
  <c r="BA2059" i="19"/>
  <c r="AZ2058" i="19"/>
  <c r="BD2058" i="19" s="1"/>
  <c r="BB2058" i="19"/>
  <c r="AZ2059" i="19"/>
  <c r="BD2059" i="19" s="1"/>
  <c r="BA2060" i="19"/>
  <c r="BB2059" i="19"/>
  <c r="BB2060" i="19"/>
  <c r="BA2061" i="19"/>
  <c r="AZ2060" i="19"/>
  <c r="BD2060" i="19" s="1"/>
  <c r="BB2061" i="19"/>
  <c r="AZ2061" i="19"/>
  <c r="BD2061" i="19" s="1"/>
  <c r="BA2062" i="19"/>
  <c r="BA2063" i="19"/>
  <c r="BB2062" i="19"/>
  <c r="AZ2062" i="19"/>
  <c r="BD2062" i="19" s="1"/>
  <c r="AZ2063" i="19"/>
  <c r="BD2063" i="19" s="1"/>
  <c r="BB2063" i="19"/>
  <c r="BA2064" i="19"/>
  <c r="BB2064" i="19"/>
  <c r="AZ2064" i="19"/>
  <c r="BD2064" i="19" s="1"/>
  <c r="BA2065" i="19"/>
  <c r="BB2065" i="19"/>
  <c r="BA2066" i="19"/>
  <c r="AZ2065" i="19"/>
  <c r="BD2065" i="19" s="1"/>
  <c r="BA2067" i="19"/>
  <c r="AZ2066" i="19"/>
  <c r="BD2066" i="19" s="1"/>
  <c r="BB2066" i="19"/>
  <c r="BB2067" i="19"/>
  <c r="AZ2067" i="19"/>
  <c r="BD2067" i="19" s="1"/>
  <c r="BA2068" i="19"/>
  <c r="BA2069" i="19"/>
  <c r="AZ2068" i="19"/>
  <c r="BD2068" i="19" s="1"/>
  <c r="BB2068" i="19"/>
  <c r="BB2069" i="19"/>
  <c r="BA2070" i="19"/>
  <c r="AZ2069" i="19"/>
  <c r="BD2069" i="19" s="1"/>
  <c r="AZ2070" i="19"/>
  <c r="BD2070" i="19" s="1"/>
  <c r="BA2071" i="19"/>
  <c r="BB2070" i="19"/>
  <c r="AZ2071" i="19"/>
  <c r="BD2071" i="19" s="1"/>
  <c r="BA2072" i="19"/>
  <c r="BB2071" i="19"/>
  <c r="AZ2072" i="19"/>
  <c r="BD2072" i="19" s="1"/>
  <c r="BB2072" i="19"/>
  <c r="BA2073" i="19"/>
  <c r="BA2074" i="19"/>
  <c r="BB2073" i="19"/>
  <c r="AZ2073" i="19"/>
  <c r="BD2073" i="19" s="1"/>
  <c r="BB2074" i="19"/>
  <c r="BA2075" i="19"/>
  <c r="AZ2074" i="19"/>
  <c r="BD2074" i="19" s="1"/>
  <c r="AZ2075" i="19"/>
  <c r="BD2075" i="19" s="1"/>
  <c r="BA2076" i="19"/>
  <c r="BB2075" i="19"/>
  <c r="BA2077" i="19"/>
  <c r="AZ2076" i="19"/>
  <c r="BD2076" i="19" s="1"/>
  <c r="BB2076" i="19"/>
  <c r="BA2078" i="19"/>
  <c r="BB2077" i="19"/>
  <c r="AZ2077" i="19"/>
  <c r="BD2077" i="19" s="1"/>
  <c r="AZ2078" i="19"/>
  <c r="BD2078" i="19" s="1"/>
  <c r="BA2079" i="19"/>
  <c r="BB2078" i="19"/>
  <c r="AZ2079" i="19"/>
  <c r="BD2079" i="19" s="1"/>
  <c r="BA2080" i="19"/>
  <c r="BB2079" i="19"/>
  <c r="BB2080" i="19"/>
  <c r="BA2081" i="19"/>
  <c r="AZ2080" i="19"/>
  <c r="BD2080" i="19" s="1"/>
  <c r="BB2081" i="19"/>
  <c r="AZ2081" i="19"/>
  <c r="BD2081" i="19" s="1"/>
  <c r="BA2082" i="19"/>
  <c r="AZ2082" i="19"/>
  <c r="BD2082" i="19" s="1"/>
  <c r="BB2082" i="19"/>
  <c r="BA2083" i="19"/>
  <c r="AZ2083" i="19"/>
  <c r="BD2083" i="19" s="1"/>
  <c r="BB2083" i="19"/>
  <c r="BA2084" i="19"/>
  <c r="BB2084" i="19"/>
  <c r="BA2085" i="19"/>
  <c r="AZ2084" i="19"/>
  <c r="BD2084" i="19" s="1"/>
  <c r="AZ2085" i="19"/>
  <c r="BD2085" i="19" s="1"/>
  <c r="BB2085" i="19"/>
  <c r="BA2086" i="19"/>
  <c r="BB2086" i="19"/>
  <c r="AZ2086" i="19"/>
  <c r="BD2086" i="19" s="1"/>
  <c r="BA2087" i="19"/>
  <c r="AZ2087" i="19"/>
  <c r="BD2087" i="19" s="1"/>
  <c r="BB2087" i="19"/>
  <c r="BA2088" i="19"/>
  <c r="BB2088" i="19"/>
  <c r="AZ2088" i="19"/>
  <c r="BD2088" i="19" s="1"/>
  <c r="BA2089" i="19"/>
  <c r="BA2090" i="19"/>
  <c r="AZ2089" i="19"/>
  <c r="BD2089" i="19" s="1"/>
  <c r="BB2089" i="19"/>
  <c r="BA2091" i="19"/>
  <c r="BB2090" i="19"/>
  <c r="AZ2090" i="19"/>
  <c r="BD2090" i="19" s="1"/>
  <c r="AZ2091" i="19"/>
  <c r="BD2091" i="19" s="1"/>
  <c r="BA2092" i="19"/>
  <c r="BB2091" i="19"/>
  <c r="BB2092" i="19"/>
  <c r="AZ2092" i="19"/>
  <c r="BD2092" i="19" s="1"/>
  <c r="BA2093" i="19"/>
  <c r="BB2093" i="19"/>
  <c r="AZ2093" i="19"/>
  <c r="BD2093" i="19" s="1"/>
  <c r="BA2094" i="19"/>
  <c r="BB2094" i="19"/>
  <c r="BA2095" i="19"/>
  <c r="AZ2094" i="19"/>
  <c r="BD2094" i="19" s="1"/>
  <c r="BA2096" i="19"/>
  <c r="BB2095" i="19"/>
  <c r="AZ2095" i="19"/>
  <c r="BD2095" i="19" s="1"/>
  <c r="BB2096" i="19"/>
  <c r="BA2097" i="19"/>
  <c r="AZ2096" i="19"/>
  <c r="BD2096" i="19" s="1"/>
  <c r="AZ2097" i="19"/>
  <c r="BD2097" i="19" s="1"/>
  <c r="BB2097" i="19"/>
  <c r="BA2098" i="19"/>
  <c r="AZ2098" i="19"/>
  <c r="BD2098" i="19" s="1"/>
  <c r="BB2098" i="19"/>
  <c r="BA2099" i="19"/>
  <c r="AZ2099" i="19"/>
  <c r="BD2099" i="19" s="1"/>
  <c r="BB2099" i="19"/>
  <c r="BA2100" i="19"/>
  <c r="BB2100" i="19"/>
  <c r="AZ2100" i="19"/>
  <c r="BD2100" i="19" s="1"/>
  <c r="BA2101" i="19"/>
  <c r="BA2102" i="19"/>
  <c r="AZ2101" i="19"/>
  <c r="BD2101" i="19" s="1"/>
  <c r="BB2101" i="19"/>
  <c r="AZ2102" i="19"/>
  <c r="BD2102" i="19" s="1"/>
  <c r="BA2103" i="19"/>
  <c r="BB2102" i="19"/>
  <c r="BA2104" i="19"/>
  <c r="AZ2103" i="19"/>
  <c r="BD2103" i="19" s="1"/>
  <c r="BB2103" i="19"/>
  <c r="AZ2104" i="19"/>
  <c r="BD2104" i="19" s="1"/>
  <c r="BB2104" i="19"/>
  <c r="BA2105" i="19"/>
  <c r="AZ2105" i="19"/>
  <c r="BD2105" i="19" s="1"/>
  <c r="BA2106" i="19"/>
  <c r="BB2105" i="19"/>
  <c r="BB2106" i="19"/>
  <c r="BA2107" i="19"/>
  <c r="AZ2106" i="19"/>
  <c r="BD2106" i="19" s="1"/>
  <c r="BB2107" i="19"/>
  <c r="AZ2107" i="19"/>
  <c r="BD2107" i="19" s="1"/>
  <c r="BA2108" i="19"/>
  <c r="BA2109" i="19"/>
  <c r="AZ2108" i="19"/>
  <c r="BD2108" i="19" s="1"/>
  <c r="BB2108" i="19"/>
  <c r="BB2109" i="19"/>
  <c r="AZ2109" i="19"/>
  <c r="BD2109" i="19" s="1"/>
  <c r="BA2110" i="19"/>
  <c r="BB2110" i="19"/>
  <c r="BA2111" i="19"/>
  <c r="AZ2110" i="19"/>
  <c r="BD2110" i="19" s="1"/>
  <c r="AZ2111" i="19"/>
  <c r="BD2111" i="19" s="1"/>
  <c r="BA2112" i="19"/>
  <c r="BB2111" i="19"/>
  <c r="BA2113" i="19"/>
  <c r="AZ2112" i="19"/>
  <c r="BD2112" i="19" s="1"/>
  <c r="BB2112" i="19"/>
  <c r="AZ2113" i="19"/>
  <c r="BD2113" i="19" s="1"/>
  <c r="BB2113" i="19"/>
  <c r="BA2114" i="19"/>
  <c r="BA2115" i="19"/>
  <c r="AZ2114" i="19"/>
  <c r="BD2114" i="19" s="1"/>
  <c r="BB2114" i="19"/>
  <c r="AZ2115" i="19"/>
  <c r="BD2115" i="19" s="1"/>
  <c r="BB2115" i="19"/>
  <c r="BA2116" i="19"/>
  <c r="BA2117" i="19"/>
  <c r="BB2116" i="19"/>
  <c r="AZ2116" i="19"/>
  <c r="BD2116" i="19" s="1"/>
  <c r="AZ2117" i="19"/>
  <c r="BD2117" i="19" s="1"/>
  <c r="BB2117" i="19"/>
  <c r="BA2118" i="19"/>
  <c r="BB2118" i="19"/>
  <c r="AZ2118" i="19"/>
  <c r="BD2118" i="19" s="1"/>
  <c r="BA2119" i="19"/>
  <c r="BB2119" i="19"/>
  <c r="AZ2119" i="19"/>
  <c r="BD2119" i="19" s="1"/>
  <c r="BA2120" i="19"/>
  <c r="BA2121" i="19"/>
  <c r="BB2120" i="19"/>
  <c r="AZ2120" i="19"/>
  <c r="BD2120" i="19" s="1"/>
  <c r="AZ2121" i="19"/>
  <c r="BD2121" i="19" s="1"/>
  <c r="BA2122" i="19"/>
  <c r="BB2121" i="19"/>
  <c r="AZ2122" i="19"/>
  <c r="BD2122" i="19" s="1"/>
  <c r="BB2122" i="19"/>
  <c r="BA2123" i="19"/>
  <c r="BB2123" i="19"/>
  <c r="BA2124" i="19"/>
  <c r="AZ2123" i="19"/>
  <c r="BD2123" i="19" s="1"/>
  <c r="BB2124" i="19"/>
  <c r="AZ2124" i="19"/>
  <c r="BD2124" i="19" s="1"/>
  <c r="BA2125" i="19"/>
  <c r="AZ2125" i="19"/>
  <c r="BD2125" i="19" s="1"/>
  <c r="BA2126" i="19"/>
  <c r="BB2125" i="19"/>
  <c r="BB2126" i="19"/>
  <c r="BA2127" i="19"/>
  <c r="AZ2126" i="19"/>
  <c r="BD2126" i="19" s="1"/>
  <c r="BB2127" i="19"/>
  <c r="AZ2127" i="19"/>
  <c r="BD2127" i="19" s="1"/>
  <c r="BA2128" i="19"/>
  <c r="BA2129" i="19"/>
  <c r="BB2128" i="19"/>
  <c r="AZ2128" i="19"/>
  <c r="BD2128" i="19" s="1"/>
  <c r="AZ2129" i="19"/>
  <c r="BD2129" i="19" s="1"/>
  <c r="BA2130" i="19"/>
  <c r="BB2129" i="19"/>
  <c r="BB2130" i="19"/>
  <c r="BA2131" i="19"/>
  <c r="AZ2130" i="19"/>
  <c r="BD2130" i="19" s="1"/>
  <c r="BA2132" i="19"/>
  <c r="BB2131" i="19"/>
  <c r="AZ2131" i="19"/>
  <c r="BD2131" i="19" s="1"/>
  <c r="BA2133" i="19"/>
  <c r="BB2132" i="19"/>
  <c r="AZ2132" i="19"/>
  <c r="BD2132" i="19" s="1"/>
  <c r="BB2133" i="19"/>
  <c r="AZ2133" i="19"/>
  <c r="BD2133" i="19" s="1"/>
  <c r="BA2134" i="19"/>
  <c r="AZ2134" i="19"/>
  <c r="BD2134" i="19" s="1"/>
  <c r="BA2135" i="19"/>
  <c r="BB2134" i="19"/>
  <c r="BA2136" i="19"/>
  <c r="BB2135" i="19"/>
  <c r="AZ2135" i="19"/>
  <c r="BD2135" i="19" s="1"/>
  <c r="BA2137" i="19"/>
  <c r="BB2136" i="19"/>
  <c r="AZ2136" i="19"/>
  <c r="BD2136" i="19" s="1"/>
  <c r="AZ2137" i="19"/>
  <c r="BD2137" i="19" s="1"/>
  <c r="BA2138" i="19"/>
  <c r="BB2137" i="19"/>
  <c r="BA2139" i="19"/>
  <c r="BB2138" i="19"/>
  <c r="AZ2138" i="19"/>
  <c r="BD2138" i="19" s="1"/>
  <c r="BA2140" i="19"/>
  <c r="BB2139" i="19"/>
  <c r="AZ2139" i="19"/>
  <c r="BD2139" i="19" s="1"/>
  <c r="BA2141" i="19"/>
  <c r="BB2140" i="19"/>
  <c r="AZ2140" i="19"/>
  <c r="BD2140" i="19" s="1"/>
  <c r="BB2141" i="19"/>
  <c r="AZ2141" i="19"/>
  <c r="BD2141" i="19" s="1"/>
  <c r="BA2142" i="19"/>
  <c r="BB2142" i="19"/>
  <c r="AZ2142" i="19"/>
  <c r="BD2142" i="19" s="1"/>
  <c r="BA2143" i="19"/>
  <c r="BA2144" i="19"/>
  <c r="BB2143" i="19"/>
  <c r="AZ2143" i="19"/>
  <c r="BD2143" i="19" s="1"/>
  <c r="BA2145" i="19"/>
  <c r="AZ2144" i="19"/>
  <c r="BD2144" i="19" s="1"/>
  <c r="BB2144" i="19"/>
  <c r="BA2146" i="19"/>
  <c r="AZ2145" i="19"/>
  <c r="BD2145" i="19" s="1"/>
  <c r="BB2145" i="19"/>
  <c r="BA2147" i="19"/>
  <c r="BB2146" i="19"/>
  <c r="AZ2146" i="19"/>
  <c r="BD2146" i="19" s="1"/>
  <c r="BB2147" i="19"/>
  <c r="AZ2147" i="19"/>
  <c r="BD2147" i="19" s="1"/>
  <c r="BA2148" i="19"/>
  <c r="AZ2148" i="19"/>
  <c r="BD2148" i="19" s="1"/>
  <c r="BB2148" i="19"/>
  <c r="BA2149" i="19"/>
  <c r="AZ2149" i="19"/>
  <c r="BD2149" i="19" s="1"/>
  <c r="BA2150" i="19"/>
  <c r="BB2149" i="19"/>
  <c r="AZ2150" i="19"/>
  <c r="BD2150" i="19" s="1"/>
  <c r="BA2151" i="19"/>
  <c r="BB2150" i="19"/>
  <c r="BA2152" i="19"/>
  <c r="BB2151" i="19"/>
  <c r="AZ2151" i="19"/>
  <c r="BD2151" i="19" s="1"/>
  <c r="BA2153" i="19"/>
  <c r="BB2152" i="19"/>
  <c r="AZ2152" i="19"/>
  <c r="BD2152" i="19" s="1"/>
  <c r="BA2154" i="19"/>
  <c r="BB2153" i="19"/>
  <c r="AZ2153" i="19"/>
  <c r="BD2153" i="19" s="1"/>
  <c r="BB2154" i="19"/>
  <c r="BA2155" i="19"/>
  <c r="AZ2154" i="19"/>
  <c r="BD2154" i="19" s="1"/>
  <c r="BA2156" i="19"/>
  <c r="AZ2155" i="19"/>
  <c r="BD2155" i="19" s="1"/>
  <c r="BB2155" i="19"/>
  <c r="BA2157" i="19"/>
  <c r="BB2156" i="19"/>
  <c r="AZ2156" i="19"/>
  <c r="BD2156" i="19" s="1"/>
  <c r="BA2158" i="19"/>
  <c r="BB2157" i="19"/>
  <c r="AZ2157" i="19"/>
  <c r="BD2157" i="19" s="1"/>
  <c r="AZ2158" i="19"/>
  <c r="BD2158" i="19" s="1"/>
  <c r="BB2158" i="19"/>
  <c r="BA2159" i="19"/>
  <c r="AZ2159" i="19"/>
  <c r="BD2159" i="19" s="1"/>
  <c r="BA2160" i="19"/>
  <c r="BB2159" i="19"/>
  <c r="AZ2160" i="19"/>
  <c r="BD2160" i="19" s="1"/>
  <c r="BB2160" i="19"/>
  <c r="BA2161" i="19"/>
  <c r="AZ2161" i="19"/>
  <c r="BD2161" i="19" s="1"/>
  <c r="BB2161" i="19"/>
  <c r="BA2162" i="19"/>
  <c r="BA2163" i="19"/>
  <c r="AZ2162" i="19"/>
  <c r="BD2162" i="19" s="1"/>
  <c r="BB2162" i="19"/>
  <c r="AZ2163" i="19"/>
  <c r="BD2163" i="19" s="1"/>
  <c r="BA2164" i="19"/>
  <c r="BB2163" i="19"/>
  <c r="BB2164" i="19"/>
  <c r="AZ2164" i="19"/>
  <c r="BD2164" i="19" s="1"/>
  <c r="BA2165" i="19"/>
  <c r="AZ2165" i="19"/>
  <c r="BD2165" i="19" s="1"/>
  <c r="BB2165" i="19"/>
  <c r="BA2166" i="19"/>
  <c r="BA2167" i="19"/>
  <c r="AZ2166" i="19"/>
  <c r="BD2166" i="19" s="1"/>
  <c r="BB2166" i="19"/>
  <c r="AZ2167" i="19"/>
  <c r="BD2167" i="19" s="1"/>
  <c r="BA2168" i="19"/>
  <c r="BB2167" i="19"/>
  <c r="AZ2168" i="19"/>
  <c r="BD2168" i="19" s="1"/>
  <c r="BA2169" i="19"/>
  <c r="BB2168" i="19"/>
  <c r="BA2170" i="19"/>
  <c r="AZ2169" i="19"/>
  <c r="BD2169" i="19" s="1"/>
  <c r="BB2169" i="19"/>
  <c r="BB2170" i="19"/>
  <c r="AZ2170" i="19"/>
  <c r="BD2170" i="19" s="1"/>
  <c r="BA2171" i="19"/>
  <c r="AZ2171" i="19"/>
  <c r="BD2171" i="19" s="1"/>
  <c r="BB2171" i="19"/>
  <c r="BA2172" i="19"/>
  <c r="BB2172" i="19"/>
  <c r="AZ2172" i="19"/>
  <c r="BD2172" i="19" s="1"/>
  <c r="BA2173" i="19"/>
  <c r="BA2174" i="19"/>
  <c r="BB2173" i="19"/>
  <c r="AZ2173" i="19"/>
  <c r="BD2173" i="19" s="1"/>
  <c r="AZ2174" i="19"/>
  <c r="BD2174" i="19" s="1"/>
  <c r="BB2174" i="19"/>
  <c r="BA2175" i="19"/>
  <c r="BA2176" i="19"/>
  <c r="AZ2175" i="19"/>
  <c r="BD2175" i="19" s="1"/>
  <c r="BB2175" i="19"/>
  <c r="BB2176" i="19"/>
  <c r="AZ2176" i="19"/>
  <c r="BD2176" i="19" s="1"/>
  <c r="BA2177" i="19"/>
  <c r="BA2178" i="19"/>
  <c r="AZ2177" i="19"/>
  <c r="BD2177" i="19" s="1"/>
  <c r="BB2177" i="19"/>
  <c r="AZ2178" i="19"/>
  <c r="BD2178" i="19" s="1"/>
  <c r="BA2179" i="19"/>
  <c r="BB2178" i="19"/>
  <c r="AZ2179" i="19"/>
  <c r="BD2179" i="19" s="1"/>
  <c r="BB2179" i="19"/>
  <c r="BA2180" i="19"/>
  <c r="AZ2180" i="19"/>
  <c r="BD2180" i="19" s="1"/>
  <c r="BA2181" i="19"/>
  <c r="BB2180" i="19"/>
  <c r="BB2181" i="19"/>
  <c r="AZ2181" i="19"/>
  <c r="BD2181" i="19" s="1"/>
  <c r="BA2182" i="19"/>
  <c r="BB2182" i="19"/>
  <c r="AZ2182" i="19"/>
  <c r="BD2182" i="19" s="1"/>
  <c r="BA2183" i="19"/>
  <c r="AZ2183" i="19"/>
  <c r="BD2183" i="19" s="1"/>
  <c r="BA2184" i="19"/>
  <c r="BB2183" i="19"/>
  <c r="BB2184" i="19"/>
  <c r="AZ2184" i="19"/>
  <c r="BD2184" i="19" s="1"/>
  <c r="BA2185" i="19"/>
  <c r="AZ2185" i="19"/>
  <c r="BD2185" i="19" s="1"/>
  <c r="BB2185" i="19"/>
  <c r="BA2186" i="19"/>
  <c r="AZ2186" i="19"/>
  <c r="BD2186" i="19" s="1"/>
  <c r="BA2187" i="19"/>
  <c r="BB2186" i="19"/>
  <c r="AZ2187" i="19"/>
  <c r="BD2187" i="19" s="1"/>
  <c r="BA2188" i="19"/>
  <c r="BB2187" i="19"/>
  <c r="BA2189" i="19"/>
  <c r="AZ2188" i="19"/>
  <c r="BD2188" i="19" s="1"/>
  <c r="BB2188" i="19"/>
  <c r="BA2190" i="19"/>
  <c r="BB2189" i="19"/>
  <c r="AZ2189" i="19"/>
  <c r="BD2189" i="19" s="1"/>
  <c r="BB2190" i="19"/>
  <c r="AZ2190" i="19"/>
  <c r="BD2190" i="19" s="1"/>
  <c r="BA2191" i="19"/>
  <c r="AZ2191" i="19"/>
  <c r="BD2191" i="19" s="1"/>
  <c r="BA2192" i="19"/>
  <c r="BB2191" i="19"/>
  <c r="BB2192" i="19"/>
  <c r="BA2193" i="19"/>
  <c r="AZ2192" i="19"/>
  <c r="BD2192" i="19" s="1"/>
  <c r="AZ2193" i="19"/>
  <c r="BD2193" i="19" s="1"/>
  <c r="BB2193" i="19"/>
  <c r="BA2194" i="19"/>
  <c r="BA2195" i="19"/>
  <c r="AZ2194" i="19"/>
  <c r="BD2194" i="19" s="1"/>
  <c r="BB2194" i="19"/>
  <c r="BA2196" i="19"/>
  <c r="BB2195" i="19"/>
  <c r="AZ2195" i="19"/>
  <c r="BD2195" i="19" s="1"/>
  <c r="BA2197" i="19"/>
  <c r="BB2196" i="19"/>
  <c r="AZ2196" i="19"/>
  <c r="BD2196" i="19" s="1"/>
  <c r="AZ2197" i="19"/>
  <c r="BD2197" i="19" s="1"/>
  <c r="BB2197" i="19"/>
  <c r="BA2198" i="19"/>
  <c r="AZ2198" i="19"/>
  <c r="BD2198" i="19" s="1"/>
  <c r="BB2198" i="19"/>
  <c r="BA2199" i="19"/>
  <c r="AZ2199" i="19"/>
  <c r="BD2199" i="19" s="1"/>
  <c r="BB2199" i="19"/>
  <c r="BA2200" i="19"/>
  <c r="BB2200" i="19"/>
  <c r="BA2201" i="19"/>
  <c r="AZ2200" i="19"/>
  <c r="BD2200" i="19" s="1"/>
  <c r="AZ2201" i="19"/>
  <c r="BD2201" i="19" s="1"/>
  <c r="BA2202" i="19"/>
  <c r="BB2201" i="19"/>
  <c r="BB2202" i="19"/>
  <c r="BA2203" i="19"/>
  <c r="AZ2202" i="19"/>
  <c r="BD2202" i="19" s="1"/>
  <c r="BA2204" i="19"/>
  <c r="AZ2203" i="19"/>
  <c r="BD2203" i="19" s="1"/>
  <c r="BB2203" i="19"/>
  <c r="BA2205" i="19"/>
  <c r="AZ2204" i="19"/>
  <c r="BD2204" i="19" s="1"/>
  <c r="BB2204" i="19"/>
  <c r="AZ2205" i="19"/>
  <c r="BD2205" i="19" s="1"/>
  <c r="BB2205" i="19"/>
  <c r="BA2206" i="19"/>
  <c r="BA2207" i="19"/>
  <c r="AZ2206" i="19"/>
  <c r="BD2206" i="19" s="1"/>
  <c r="BB2206" i="19"/>
  <c r="BA2208" i="19"/>
  <c r="AZ2207" i="19"/>
  <c r="BD2207" i="19" s="1"/>
  <c r="BB2207" i="19"/>
  <c r="BB2208" i="19"/>
  <c r="BA2209" i="19"/>
  <c r="AZ2208" i="19"/>
  <c r="BD2208" i="19" s="1"/>
  <c r="BB2209" i="19"/>
  <c r="AZ2209" i="19"/>
  <c r="BD2209" i="19" s="1"/>
  <c r="BA2210" i="19"/>
  <c r="BA2211" i="19"/>
  <c r="BB2210" i="19"/>
  <c r="AZ2210" i="19"/>
  <c r="BD2210" i="19" s="1"/>
  <c r="BB2211" i="19"/>
  <c r="AZ2211" i="19"/>
  <c r="BD2211" i="19" s="1"/>
  <c r="BA2212" i="19"/>
  <c r="BB2212" i="19"/>
  <c r="AZ2212" i="19"/>
  <c r="BD2212" i="19" s="1"/>
  <c r="BA2213" i="19"/>
  <c r="BA2214" i="19"/>
  <c r="BB2213" i="19"/>
  <c r="AZ2213" i="19"/>
  <c r="BD2213" i="19" s="1"/>
  <c r="BA2215" i="19"/>
  <c r="AZ2214" i="19"/>
  <c r="BD2214" i="19" s="1"/>
  <c r="BB2214" i="19"/>
  <c r="BB2215" i="19"/>
  <c r="BA2216" i="19"/>
  <c r="AZ2215" i="19"/>
  <c r="BD2215" i="19" s="1"/>
  <c r="AZ2216" i="19"/>
  <c r="BD2216" i="19" s="1"/>
  <c r="BB2216" i="19"/>
  <c r="BA2217" i="19"/>
  <c r="BA2218" i="19"/>
  <c r="BB2217" i="19"/>
  <c r="AZ2217" i="19"/>
  <c r="BD2217" i="19" s="1"/>
  <c r="AZ2218" i="19"/>
  <c r="BD2218" i="19" s="1"/>
  <c r="BA2219" i="19"/>
  <c r="BB2218" i="19"/>
  <c r="AZ2219" i="19"/>
  <c r="BD2219" i="19" s="1"/>
  <c r="BA2220" i="19"/>
  <c r="BB2219" i="19"/>
  <c r="AZ2220" i="19"/>
  <c r="BD2220" i="19" s="1"/>
  <c r="BA2221" i="19"/>
  <c r="BB2220" i="19"/>
  <c r="AZ2221" i="19"/>
  <c r="BD2221" i="19" s="1"/>
  <c r="BA2222" i="19"/>
  <c r="BB2221" i="19"/>
  <c r="BB2222" i="19"/>
  <c r="BA2223" i="19"/>
  <c r="AZ2222" i="19"/>
  <c r="BD2222" i="19" s="1"/>
  <c r="BA2224" i="19"/>
  <c r="BB2223" i="19"/>
  <c r="AZ2223" i="19"/>
  <c r="BD2223" i="19" s="1"/>
  <c r="BA2225" i="19"/>
  <c r="AZ2224" i="19"/>
  <c r="BD2224" i="19" s="1"/>
  <c r="BB2224" i="19"/>
  <c r="AZ2225" i="19"/>
  <c r="BD2225" i="19" s="1"/>
  <c r="BA2226" i="19"/>
  <c r="BB2225" i="19"/>
  <c r="BA2227" i="19"/>
  <c r="BB2226" i="19"/>
  <c r="AZ2226" i="19"/>
  <c r="BD2226" i="19" s="1"/>
  <c r="AZ2227" i="19"/>
  <c r="BD2227" i="19" s="1"/>
  <c r="BA2228" i="19"/>
  <c r="BB2227" i="19"/>
  <c r="AZ2228" i="19"/>
  <c r="BD2228" i="19" s="1"/>
  <c r="BB2228" i="19"/>
  <c r="BA2229" i="19"/>
  <c r="BA2230" i="19"/>
  <c r="AZ2229" i="19"/>
  <c r="BD2229" i="19" s="1"/>
  <c r="BB2229" i="19"/>
  <c r="BA2231" i="19"/>
  <c r="BB2230" i="19"/>
  <c r="AZ2230" i="19"/>
  <c r="BD2230" i="19" s="1"/>
  <c r="AZ2231" i="19"/>
  <c r="BD2231" i="19" s="1"/>
  <c r="BA2232" i="19"/>
  <c r="BB2231" i="19"/>
  <c r="AZ2232" i="19"/>
  <c r="BD2232" i="19" s="1"/>
  <c r="BB2232" i="19"/>
  <c r="BA2233" i="19"/>
  <c r="BA2234" i="19"/>
  <c r="BB2233" i="19"/>
  <c r="AZ2233" i="19"/>
  <c r="BD2233" i="19" s="1"/>
  <c r="BA2235" i="19"/>
  <c r="AZ2234" i="19"/>
  <c r="BD2234" i="19" s="1"/>
  <c r="BB2234" i="19"/>
  <c r="BA2236" i="19"/>
  <c r="AZ2235" i="19"/>
  <c r="BD2235" i="19" s="1"/>
  <c r="BB2235" i="19"/>
  <c r="BB2236" i="19"/>
  <c r="AZ2236" i="19"/>
  <c r="BD2236" i="19" s="1"/>
  <c r="BA2237" i="19"/>
  <c r="AZ2237" i="19"/>
  <c r="BD2237" i="19" s="1"/>
  <c r="BB2237" i="19"/>
  <c r="BA2238" i="19"/>
  <c r="BB2238" i="19"/>
  <c r="AZ2238" i="19"/>
  <c r="BD2238" i="19" s="1"/>
  <c r="BA2239" i="19"/>
  <c r="BA2240" i="19"/>
  <c r="BB2239" i="19"/>
  <c r="AZ2239" i="19"/>
  <c r="BD2239" i="19" s="1"/>
  <c r="AZ2240" i="19"/>
  <c r="BD2240" i="19" s="1"/>
  <c r="BB2240" i="19"/>
  <c r="BA2241" i="19"/>
  <c r="AZ2241" i="19"/>
  <c r="BD2241" i="19" s="1"/>
  <c r="BA2242" i="19"/>
  <c r="BB2241" i="19"/>
  <c r="AZ2242" i="19"/>
  <c r="BD2242" i="19" s="1"/>
  <c r="BA2243" i="19"/>
  <c r="BB2242" i="19"/>
  <c r="BB2243" i="19"/>
  <c r="BA2244" i="19"/>
  <c r="AZ2243" i="19"/>
  <c r="BD2243" i="19" s="1"/>
  <c r="BB2244" i="19"/>
  <c r="AZ2244" i="19"/>
  <c r="BD2244" i="19" s="1"/>
  <c r="BA2245" i="19"/>
  <c r="BA2246" i="19"/>
  <c r="AZ2245" i="19"/>
  <c r="BD2245" i="19" s="1"/>
  <c r="BB2245" i="19"/>
  <c r="BB2246" i="19"/>
  <c r="AZ2246" i="19"/>
  <c r="BD2246" i="19" s="1"/>
  <c r="BA2247" i="19"/>
  <c r="BA2248" i="19"/>
  <c r="AZ2247" i="19"/>
  <c r="BD2247" i="19" s="1"/>
  <c r="BB2247" i="19"/>
  <c r="BB2248" i="19"/>
  <c r="AZ2248" i="19"/>
  <c r="BD2248" i="19" s="1"/>
  <c r="BA2249" i="19"/>
  <c r="BA2250" i="19"/>
  <c r="AZ2249" i="19"/>
  <c r="BD2249" i="19" s="1"/>
  <c r="BB2249" i="19"/>
  <c r="BA2251" i="19"/>
  <c r="BB2250" i="19"/>
  <c r="AZ2250" i="19"/>
  <c r="BD2250" i="19" s="1"/>
  <c r="BB2251" i="19"/>
  <c r="BA2252" i="19"/>
  <c r="AZ2251" i="19"/>
  <c r="BD2251" i="19" s="1"/>
  <c r="BB2252" i="19"/>
  <c r="AZ2252" i="19"/>
  <c r="BD2252" i="19" s="1"/>
  <c r="BA2253" i="19"/>
  <c r="BA2254" i="19"/>
  <c r="BB2253" i="19"/>
  <c r="AZ2253" i="19"/>
  <c r="BD2253" i="19" s="1"/>
  <c r="BA2255" i="19"/>
  <c r="AZ2254" i="19"/>
  <c r="BD2254" i="19" s="1"/>
  <c r="BB2254" i="19"/>
  <c r="BB2255" i="19"/>
  <c r="BA2256" i="19"/>
  <c r="AZ2255" i="19"/>
  <c r="BD2255" i="19" s="1"/>
  <c r="AZ2256" i="19"/>
  <c r="BD2256" i="19" s="1"/>
  <c r="BB2256" i="19"/>
  <c r="BA2257" i="19"/>
  <c r="BB2257" i="19"/>
  <c r="AZ2257" i="19"/>
  <c r="BD2257" i="19" s="1"/>
  <c r="BA2258" i="19"/>
  <c r="AZ2258" i="19"/>
  <c r="BD2258" i="19" s="1"/>
  <c r="BB2258" i="19"/>
  <c r="BA2259" i="19"/>
  <c r="BB2259" i="19"/>
  <c r="BA2260" i="19"/>
  <c r="AZ2259" i="19"/>
  <c r="BD2259" i="19" s="1"/>
  <c r="AZ2260" i="19"/>
  <c r="BD2260" i="19" s="1"/>
  <c r="BB2260" i="19"/>
  <c r="BA2261" i="19"/>
  <c r="BA2262" i="19"/>
  <c r="AZ2261" i="19"/>
  <c r="BD2261" i="19" s="1"/>
  <c r="BB2261" i="19"/>
  <c r="BA2263" i="19"/>
  <c r="AZ2262" i="19"/>
  <c r="BD2262" i="19" s="1"/>
  <c r="BB2262" i="19"/>
  <c r="BB2263" i="19"/>
  <c r="AZ2263" i="19"/>
  <c r="BD2263" i="19" s="1"/>
  <c r="BA2264" i="19"/>
  <c r="BB2264" i="19"/>
  <c r="AZ2264" i="19"/>
  <c r="BD2264" i="19" s="1"/>
  <c r="BA2265" i="19"/>
  <c r="BB2265" i="19"/>
  <c r="BA2266" i="19"/>
  <c r="AZ2265" i="19"/>
  <c r="BD2265" i="19" s="1"/>
  <c r="BB2266" i="19"/>
  <c r="AZ2266" i="19"/>
  <c r="BD2266" i="19" s="1"/>
  <c r="BA2267" i="19"/>
  <c r="BB2267" i="19"/>
  <c r="AZ2267" i="19"/>
  <c r="BD2267" i="19" s="1"/>
  <c r="BA2268" i="19"/>
  <c r="BA2269" i="19"/>
  <c r="AZ2268" i="19"/>
  <c r="BD2268" i="19" s="1"/>
  <c r="BB2268" i="19"/>
  <c r="AZ2269" i="19"/>
  <c r="BD2269" i="19" s="1"/>
  <c r="BA2270" i="19"/>
  <c r="BB2269" i="19"/>
  <c r="BA2271" i="19"/>
  <c r="BB2270" i="19"/>
  <c r="AZ2270" i="19"/>
  <c r="BD2270" i="19" s="1"/>
  <c r="AZ2271" i="19"/>
  <c r="BD2271" i="19" s="1"/>
  <c r="BA2272" i="19"/>
  <c r="BB2271" i="19"/>
  <c r="AZ2272" i="19"/>
  <c r="BD2272" i="19" s="1"/>
  <c r="BA2273" i="19"/>
  <c r="BB2272" i="19"/>
  <c r="BA2274" i="19"/>
  <c r="BB2273" i="19"/>
  <c r="AZ2273" i="19"/>
  <c r="BD2273" i="19" s="1"/>
  <c r="BA2275" i="19"/>
  <c r="AZ2274" i="19"/>
  <c r="BD2274" i="19" s="1"/>
  <c r="BB2274" i="19"/>
  <c r="BB2275" i="19"/>
  <c r="BA2276" i="19"/>
  <c r="AZ2275" i="19"/>
  <c r="BD2275" i="19" s="1"/>
  <c r="BB2276" i="19"/>
  <c r="AZ2276" i="19"/>
  <c r="BD2276" i="19" s="1"/>
  <c r="BA2277" i="19"/>
  <c r="BB2277" i="19"/>
  <c r="AZ2277" i="19"/>
  <c r="BD2277" i="19" s="1"/>
  <c r="BA2278" i="19"/>
  <c r="AZ2278" i="19"/>
  <c r="BD2278" i="19" s="1"/>
  <c r="BA2279" i="19"/>
  <c r="BB2278" i="19"/>
  <c r="BB2279" i="19"/>
  <c r="AZ2279" i="19"/>
  <c r="BD2279" i="19" s="1"/>
  <c r="BA2280" i="19"/>
  <c r="BA2281" i="19"/>
  <c r="BB2280" i="19"/>
  <c r="AZ2280" i="19"/>
  <c r="BD2280" i="19" s="1"/>
  <c r="AZ2281" i="19"/>
  <c r="BD2281" i="19" s="1"/>
  <c r="BB2281" i="19"/>
  <c r="BA2282" i="19"/>
  <c r="BB2282" i="19"/>
  <c r="BA2283" i="19"/>
  <c r="AZ2282" i="19"/>
  <c r="BD2282" i="19" s="1"/>
  <c r="BA2284" i="19"/>
  <c r="BB2283" i="19"/>
  <c r="AZ2283" i="19"/>
  <c r="BD2283" i="19" s="1"/>
  <c r="AZ2284" i="19"/>
  <c r="BD2284" i="19" s="1"/>
  <c r="BA2285" i="19"/>
  <c r="BB2284" i="19"/>
  <c r="BA2286" i="19"/>
  <c r="BB2285" i="19"/>
  <c r="AZ2285" i="19"/>
  <c r="BD2285" i="19" s="1"/>
  <c r="BA2287" i="19"/>
  <c r="AZ2286" i="19"/>
  <c r="BD2286" i="19" s="1"/>
  <c r="BB2286" i="19"/>
  <c r="BA2288" i="19"/>
  <c r="BB2287" i="19"/>
  <c r="AZ2287" i="19"/>
  <c r="BD2287" i="19" s="1"/>
  <c r="BB2288" i="19"/>
  <c r="AZ2288" i="19"/>
  <c r="BD2288" i="19" s="1"/>
  <c r="BA2289" i="19"/>
  <c r="BB2289" i="19"/>
  <c r="AZ2289" i="19"/>
  <c r="BD2289" i="19" s="1"/>
  <c r="BA2290" i="19"/>
  <c r="AZ2290" i="19"/>
  <c r="BD2290" i="19" s="1"/>
  <c r="BB2290" i="19"/>
  <c r="BA2291" i="19"/>
  <c r="BB2291" i="19"/>
  <c r="AZ2291" i="19"/>
  <c r="BD2291" i="19" s="1"/>
  <c r="BA2292" i="19"/>
  <c r="AZ2292" i="19"/>
  <c r="BD2292" i="19" s="1"/>
  <c r="BA2293" i="19"/>
  <c r="BB2292" i="19"/>
  <c r="BA2294" i="19"/>
  <c r="BB2293" i="19"/>
  <c r="AZ2293" i="19"/>
  <c r="BD2293" i="19" s="1"/>
  <c r="BB2294" i="19"/>
  <c r="BA2295" i="19"/>
  <c r="AZ2294" i="19"/>
  <c r="BD2294" i="19" s="1"/>
  <c r="BB2295" i="19"/>
  <c r="BA2296" i="19"/>
  <c r="AZ2295" i="19"/>
  <c r="BD2295" i="19" s="1"/>
  <c r="BA2297" i="19"/>
  <c r="AZ2296" i="19"/>
  <c r="BD2296" i="19" s="1"/>
  <c r="BB2296" i="19"/>
  <c r="BB2297" i="19"/>
  <c r="AZ2297" i="19"/>
  <c r="BD2297" i="19" s="1"/>
  <c r="BA2298" i="19"/>
  <c r="AZ2298" i="19"/>
  <c r="BD2298" i="19" s="1"/>
  <c r="BA2299" i="19"/>
  <c r="BB2298" i="19"/>
  <c r="BA2300" i="19"/>
  <c r="AZ2299" i="19"/>
  <c r="BD2299" i="19" s="1"/>
  <c r="BB2299" i="19"/>
  <c r="BB2300" i="19"/>
  <c r="AZ2300" i="19"/>
  <c r="BD2300" i="19" s="1"/>
  <c r="BA2301" i="19"/>
  <c r="BB2301" i="19"/>
  <c r="AZ2301" i="19"/>
  <c r="BD2301" i="19" s="1"/>
  <c r="BA2302" i="19"/>
  <c r="AZ2302" i="19"/>
  <c r="BD2302" i="19" s="1"/>
  <c r="BB2302" i="19"/>
  <c r="BA2303" i="19"/>
  <c r="BA2304" i="19"/>
  <c r="AZ2303" i="19"/>
  <c r="BD2303" i="19" s="1"/>
  <c r="BB2303" i="19"/>
  <c r="AZ2304" i="19"/>
  <c r="BD2304" i="19" s="1"/>
  <c r="BA2305" i="19"/>
  <c r="BB2304" i="19"/>
  <c r="BB2305" i="19"/>
  <c r="AZ2305" i="19"/>
  <c r="BD2305" i="19" s="1"/>
  <c r="BA2306" i="19"/>
  <c r="AZ2306" i="19"/>
  <c r="BD2306" i="19" s="1"/>
  <c r="BA2307" i="19"/>
  <c r="BB2306" i="19"/>
  <c r="AZ2307" i="19"/>
  <c r="BD2307" i="19" s="1"/>
  <c r="BB2307" i="19"/>
  <c r="BA2308" i="19"/>
  <c r="BA2309" i="19"/>
  <c r="AZ2308" i="19"/>
  <c r="BD2308" i="19" s="1"/>
  <c r="BB2308" i="19"/>
  <c r="BA2310" i="19"/>
  <c r="AZ2309" i="19"/>
  <c r="BD2309" i="19" s="1"/>
  <c r="BB2309" i="19"/>
  <c r="BA2311" i="19"/>
  <c r="AZ2310" i="19"/>
  <c r="BD2310" i="19" s="1"/>
  <c r="BB2310" i="19"/>
  <c r="AZ2311" i="19"/>
  <c r="BD2311" i="19" s="1"/>
  <c r="BB2311" i="19"/>
  <c r="BA2312" i="19"/>
  <c r="AZ2312" i="19"/>
  <c r="BD2312" i="19" s="1"/>
  <c r="BA2313" i="19"/>
  <c r="BB2312" i="19"/>
  <c r="BA2314" i="19"/>
  <c r="AZ2313" i="19"/>
  <c r="BD2313" i="19" s="1"/>
  <c r="BB2313" i="19"/>
  <c r="BB2314" i="19"/>
  <c r="BA2315" i="19"/>
  <c r="AZ2314" i="19"/>
  <c r="BD2314" i="19" s="1"/>
  <c r="BA2316" i="19"/>
  <c r="AZ2315" i="19"/>
  <c r="BD2315" i="19" s="1"/>
  <c r="BB2315" i="19"/>
  <c r="BB2316" i="19"/>
  <c r="AZ2316" i="19"/>
  <c r="BD2316" i="19" s="1"/>
  <c r="BA2317" i="19"/>
  <c r="BA2318" i="19"/>
  <c r="AZ2317" i="19"/>
  <c r="BD2317" i="19" s="1"/>
  <c r="BB2317" i="19"/>
  <c r="BB2318" i="19"/>
  <c r="AZ2318" i="19"/>
  <c r="BD2318" i="19" s="1"/>
  <c r="BA2319" i="19"/>
  <c r="AZ2319" i="19"/>
  <c r="BD2319" i="19" s="1"/>
  <c r="BA2320" i="19"/>
  <c r="BB2319" i="19"/>
  <c r="BB2320" i="19"/>
  <c r="AZ2320" i="19"/>
  <c r="BD2320" i="19" s="1"/>
  <c r="BA2321" i="19"/>
  <c r="BA2322" i="19"/>
  <c r="AZ2321" i="19"/>
  <c r="BD2321" i="19" s="1"/>
  <c r="BB2321" i="19"/>
  <c r="BB2322" i="19"/>
  <c r="BA2323" i="19"/>
  <c r="AZ2322" i="19"/>
  <c r="BD2322" i="19" s="1"/>
  <c r="BA2324" i="19"/>
  <c r="BB2323" i="19"/>
  <c r="AZ2323" i="19"/>
  <c r="BD2323" i="19" s="1"/>
  <c r="BB2324" i="19"/>
  <c r="BA2325" i="19"/>
  <c r="AZ2324" i="19"/>
  <c r="BD2324" i="19" s="1"/>
  <c r="BA2326" i="19"/>
  <c r="AZ2325" i="19"/>
  <c r="BD2325" i="19" s="1"/>
  <c r="BB2325" i="19"/>
  <c r="BA2327" i="19"/>
  <c r="AZ2326" i="19"/>
  <c r="BD2326" i="19" s="1"/>
  <c r="BB2326" i="19"/>
  <c r="AZ2327" i="19"/>
  <c r="BD2327" i="19" s="1"/>
  <c r="BA2328" i="19"/>
  <c r="BB2327" i="19"/>
  <c r="BA2329" i="19"/>
  <c r="BB2328" i="19"/>
  <c r="AZ2328" i="19"/>
  <c r="BD2328" i="19" s="1"/>
  <c r="AZ2329" i="19"/>
  <c r="BD2329" i="19" s="1"/>
  <c r="BB2329" i="19"/>
  <c r="BA2330" i="19"/>
  <c r="BB2330" i="19"/>
  <c r="AZ2330" i="19"/>
  <c r="BD2330" i="19" s="1"/>
  <c r="BA2331" i="19"/>
  <c r="BB2331" i="19"/>
  <c r="AZ2331" i="19"/>
  <c r="BD2331" i="19" s="1"/>
  <c r="BA2332" i="19"/>
  <c r="BB2332" i="19"/>
  <c r="AZ2332" i="19"/>
  <c r="BD2332" i="19" s="1"/>
  <c r="BA2333" i="19"/>
  <c r="BB2333" i="19"/>
  <c r="AZ2333" i="19"/>
  <c r="BD2333" i="19" s="1"/>
  <c r="BA2334" i="19"/>
  <c r="AZ2334" i="19"/>
  <c r="BD2334" i="19" s="1"/>
  <c r="BA2335" i="19"/>
  <c r="BB2334" i="19"/>
  <c r="BB2335" i="19"/>
  <c r="AZ2335" i="19"/>
  <c r="BD2335" i="19" s="1"/>
  <c r="BA2336" i="19"/>
  <c r="AZ2336" i="19"/>
  <c r="BD2336" i="19" s="1"/>
  <c r="BA2337" i="19"/>
  <c r="BB2336" i="19"/>
  <c r="BA2338" i="19"/>
  <c r="BB2337" i="19"/>
  <c r="AZ2337" i="19"/>
  <c r="BD2337" i="19" s="1"/>
  <c r="AZ2338" i="19"/>
  <c r="BD2338" i="19" s="1"/>
  <c r="BA2339" i="19"/>
  <c r="BB2338" i="19"/>
  <c r="BB2339" i="19"/>
  <c r="AZ2339" i="19"/>
  <c r="BD2339" i="19" s="1"/>
  <c r="BA2340" i="19"/>
  <c r="BA2341" i="19"/>
  <c r="AZ2340" i="19"/>
  <c r="BD2340" i="19" s="1"/>
  <c r="BB2340" i="19"/>
  <c r="BA2342" i="19"/>
  <c r="AZ2341" i="19"/>
  <c r="BD2341" i="19" s="1"/>
  <c r="BB2341" i="19"/>
  <c r="BA2343" i="19"/>
  <c r="AZ2342" i="19"/>
  <c r="BD2342" i="19" s="1"/>
  <c r="BB2342" i="19"/>
  <c r="BA2344" i="19"/>
  <c r="BB2343" i="19"/>
  <c r="AZ2343" i="19"/>
  <c r="BD2343" i="19" s="1"/>
  <c r="BB2344" i="19"/>
  <c r="AZ2344" i="19"/>
  <c r="BD2344" i="19" s="1"/>
  <c r="BA2345" i="19"/>
  <c r="BA2346" i="19"/>
  <c r="AZ2345" i="19"/>
  <c r="BD2345" i="19" s="1"/>
  <c r="BB2345" i="19"/>
  <c r="BB2346" i="19"/>
  <c r="BA2347" i="19"/>
  <c r="AZ2346" i="19"/>
  <c r="BD2346" i="19" s="1"/>
  <c r="BB2347" i="19"/>
  <c r="BA2348" i="19"/>
  <c r="AZ2347" i="19"/>
  <c r="BD2347" i="19" s="1"/>
  <c r="BB2348" i="19"/>
  <c r="BA2349" i="19"/>
  <c r="AZ2348" i="19"/>
  <c r="BD2348" i="19" s="1"/>
  <c r="BB2349" i="19"/>
  <c r="AZ2349" i="19"/>
  <c r="BD2349" i="19" s="1"/>
  <c r="BA2350" i="19"/>
  <c r="BA2351" i="19"/>
  <c r="AZ2350" i="19"/>
  <c r="BD2350" i="19" s="1"/>
  <c r="BB2350" i="19"/>
  <c r="AZ2351" i="19"/>
  <c r="BD2351" i="19" s="1"/>
  <c r="BA2352" i="19"/>
  <c r="BB2351" i="19"/>
  <c r="BB2352" i="19"/>
  <c r="BA2353" i="19"/>
  <c r="AZ2352" i="19"/>
  <c r="BD2352" i="19" s="1"/>
  <c r="BB2353" i="19"/>
  <c r="AZ2353" i="19"/>
  <c r="BD2353" i="19" s="1"/>
  <c r="BA2354" i="19"/>
  <c r="AZ2354" i="19"/>
  <c r="BD2354" i="19" s="1"/>
  <c r="BA2355" i="19"/>
  <c r="BB2354" i="19"/>
  <c r="BB2355" i="19"/>
  <c r="BA2356" i="19"/>
  <c r="AZ2355" i="19"/>
  <c r="BD2355" i="19" s="1"/>
  <c r="AZ2356" i="19"/>
  <c r="BD2356" i="19" s="1"/>
  <c r="BB2356" i="19"/>
  <c r="BA2357" i="19"/>
  <c r="AZ2357" i="19"/>
  <c r="BD2357" i="19" s="1"/>
  <c r="BB2357" i="19"/>
  <c r="BA2358" i="19"/>
  <c r="BA2359" i="19"/>
  <c r="AZ2358" i="19"/>
  <c r="BD2358" i="19" s="1"/>
  <c r="BB2358" i="19"/>
  <c r="BA2360" i="19"/>
  <c r="AZ2359" i="19"/>
  <c r="BD2359" i="19" s="1"/>
  <c r="BB2359" i="19"/>
  <c r="AZ2360" i="19"/>
  <c r="BD2360" i="19" s="1"/>
  <c r="BA2361" i="19"/>
  <c r="BB2360" i="19"/>
  <c r="BA2362" i="19"/>
  <c r="BB2361" i="19"/>
  <c r="AZ2361" i="19"/>
  <c r="BD2361" i="19" s="1"/>
  <c r="BB2362" i="19"/>
  <c r="BA2363" i="19"/>
  <c r="AZ2362" i="19"/>
  <c r="BD2362" i="19" s="1"/>
  <c r="AZ2363" i="19"/>
  <c r="BD2363" i="19" s="1"/>
  <c r="BB2363" i="19"/>
  <c r="BA2364" i="19"/>
  <c r="BA2365" i="19"/>
  <c r="AZ2364" i="19"/>
  <c r="BD2364" i="19" s="1"/>
  <c r="BB2364" i="19"/>
  <c r="AZ2365" i="19"/>
  <c r="BD2365" i="19" s="1"/>
  <c r="BB2365" i="19"/>
  <c r="BA2366" i="19"/>
  <c r="BB2366" i="19"/>
  <c r="AZ2366" i="19"/>
  <c r="BD2366" i="19" s="1"/>
  <c r="Q18" i="19" l="1"/>
  <c r="P18" i="19"/>
  <c r="P19" i="11"/>
  <c r="L19" i="11"/>
  <c r="Q19" i="11" s="1"/>
  <c r="P18" i="11"/>
  <c r="L18" i="11"/>
  <c r="Q18" i="11" s="1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T4" i="16"/>
  <c r="T3" i="19" a="1"/>
  <c r="BB5" i="11"/>
  <c r="T10" i="19" l="1"/>
  <c r="T54" i="19"/>
  <c r="T43" i="19"/>
  <c r="T93" i="19"/>
  <c r="T13" i="19"/>
  <c r="T34" i="19"/>
  <c r="T61" i="19"/>
  <c r="T51" i="19"/>
  <c r="T70" i="19"/>
  <c r="T57" i="19"/>
  <c r="T31" i="19"/>
  <c r="T40" i="19"/>
  <c r="T55" i="19"/>
  <c r="T60" i="19"/>
  <c r="T22" i="19"/>
  <c r="T4" i="19"/>
  <c r="T19" i="19"/>
  <c r="T79" i="19"/>
  <c r="T3" i="19"/>
  <c r="T30" i="19"/>
  <c r="T78" i="19"/>
  <c r="T47" i="19"/>
  <c r="T35" i="19"/>
  <c r="T17" i="19"/>
  <c r="T84" i="19"/>
  <c r="T66" i="19"/>
  <c r="T59" i="19"/>
  <c r="T65" i="19"/>
  <c r="T72" i="19"/>
  <c r="T77" i="19"/>
  <c r="T56" i="19"/>
  <c r="T67" i="19"/>
  <c r="T7" i="19"/>
  <c r="T74" i="19"/>
  <c r="T9" i="19"/>
  <c r="T20" i="19"/>
  <c r="T26" i="19"/>
  <c r="T24" i="19"/>
  <c r="T25" i="19"/>
  <c r="T12" i="19"/>
  <c r="T62" i="19"/>
  <c r="T83" i="19"/>
  <c r="T46" i="19"/>
  <c r="T33" i="19"/>
  <c r="T36" i="19"/>
  <c r="T53" i="19"/>
  <c r="T73" i="19"/>
  <c r="T71" i="19"/>
  <c r="T32" i="19"/>
  <c r="T38" i="19"/>
  <c r="T86" i="19"/>
  <c r="T68" i="19"/>
  <c r="T49" i="19"/>
  <c r="T52" i="19"/>
  <c r="T23" i="19"/>
  <c r="T42" i="19"/>
  <c r="T90" i="19"/>
  <c r="T18" i="19"/>
  <c r="T5" i="19"/>
  <c r="T41" i="19"/>
  <c r="T44" i="19"/>
  <c r="T28" i="19"/>
  <c r="T76" i="19"/>
  <c r="T39" i="19"/>
  <c r="T58" i="19"/>
  <c r="T21" i="19"/>
  <c r="T87" i="19"/>
  <c r="T48" i="19"/>
  <c r="T82" i="19"/>
  <c r="T11" i="19"/>
  <c r="T29" i="19"/>
  <c r="T50" i="19"/>
  <c r="T89" i="19"/>
  <c r="T63" i="19"/>
  <c r="T37" i="19"/>
  <c r="T16" i="19"/>
  <c r="T27" i="19"/>
  <c r="T85" i="19"/>
  <c r="T69" i="19"/>
  <c r="T14" i="19"/>
  <c r="T64" i="19"/>
  <c r="T88" i="19"/>
  <c r="T8" i="19"/>
  <c r="T15" i="19"/>
  <c r="T92" i="19"/>
  <c r="T45" i="19"/>
  <c r="T6" i="19"/>
  <c r="T80" i="19"/>
  <c r="T91" i="19"/>
  <c r="T75" i="19"/>
  <c r="T81" i="19"/>
  <c r="X8" i="16"/>
  <c r="Z8" i="16" s="1"/>
  <c r="X6" i="16"/>
  <c r="Z6" i="16" s="1"/>
  <c r="X7" i="16"/>
  <c r="Z7" i="16" s="1"/>
  <c r="Q67" i="14"/>
  <c r="Q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R69" i="14"/>
  <c r="R67" i="14"/>
  <c r="O3" i="14"/>
  <c r="W5" i="16"/>
  <c r="W4" i="16"/>
  <c r="V10" i="19"/>
  <c r="V70" i="19"/>
  <c r="V19" i="19"/>
  <c r="V84" i="19"/>
  <c r="V7" i="19"/>
  <c r="V62" i="19"/>
  <c r="V32" i="19"/>
  <c r="V90" i="19"/>
  <c r="V58" i="19"/>
  <c r="V89" i="19"/>
  <c r="V64" i="19"/>
  <c r="V91" i="19"/>
  <c r="V54" i="19"/>
  <c r="V57" i="19"/>
  <c r="V79" i="19"/>
  <c r="V66" i="19"/>
  <c r="V74" i="19"/>
  <c r="V83" i="19"/>
  <c r="V38" i="19"/>
  <c r="V18" i="19"/>
  <c r="V21" i="19"/>
  <c r="V63" i="19"/>
  <c r="V88" i="19"/>
  <c r="V75" i="19"/>
  <c r="V43" i="19"/>
  <c r="V31" i="19"/>
  <c r="V3" i="19"/>
  <c r="V59" i="19"/>
  <c r="V9" i="19"/>
  <c r="V46" i="19"/>
  <c r="V86" i="19"/>
  <c r="V5" i="19"/>
  <c r="V87" i="19"/>
  <c r="V37" i="19"/>
  <c r="V8" i="19"/>
  <c r="V81" i="19"/>
  <c r="V93" i="19"/>
  <c r="V40" i="19"/>
  <c r="V30" i="19"/>
  <c r="V65" i="19"/>
  <c r="V20" i="19"/>
  <c r="V33" i="19"/>
  <c r="V68" i="19"/>
  <c r="V41" i="19"/>
  <c r="V48" i="19"/>
  <c r="V16" i="19"/>
  <c r="V15" i="19"/>
  <c r="V13" i="19"/>
  <c r="V55" i="19"/>
  <c r="V78" i="19"/>
  <c r="V72" i="19"/>
  <c r="V26" i="19"/>
  <c r="V36" i="19"/>
  <c r="V49" i="19"/>
  <c r="V44" i="19"/>
  <c r="V82" i="19"/>
  <c r="V27" i="19"/>
  <c r="V92" i="19"/>
  <c r="V34" i="19"/>
  <c r="V60" i="19"/>
  <c r="V47" i="19"/>
  <c r="V77" i="19"/>
  <c r="V24" i="19"/>
  <c r="V53" i="19"/>
  <c r="V52" i="19"/>
  <c r="V28" i="19"/>
  <c r="V11" i="19"/>
  <c r="V85" i="19"/>
  <c r="V45" i="19"/>
  <c r="V61" i="19"/>
  <c r="V22" i="19"/>
  <c r="V35" i="19"/>
  <c r="V56" i="19"/>
  <c r="V25" i="19"/>
  <c r="V73" i="19"/>
  <c r="V23" i="19"/>
  <c r="V76" i="19"/>
  <c r="V29" i="19"/>
  <c r="V69" i="19"/>
  <c r="V6" i="19"/>
  <c r="V51" i="19"/>
  <c r="V4" i="19"/>
  <c r="V17" i="19"/>
  <c r="V67" i="19"/>
  <c r="V12" i="19"/>
  <c r="V71" i="19"/>
  <c r="V42" i="19"/>
  <c r="V39" i="19"/>
  <c r="V50" i="19"/>
  <c r="V14" i="19"/>
  <c r="V80" i="19"/>
  <c r="Q65" i="14" l="1"/>
  <c r="R65" i="14"/>
  <c r="R71" i="14"/>
  <c r="Q71" i="14"/>
  <c r="Q70" i="14"/>
  <c r="R70" i="14"/>
  <c r="Q68" i="14"/>
  <c r="R68" i="14"/>
  <c r="Q66" i="14"/>
  <c r="R66" i="14"/>
  <c r="X5" i="16"/>
  <c r="Z5" i="16" s="1"/>
  <c r="X4" i="16"/>
  <c r="Z4" i="16" s="1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L34" i="14" l="1"/>
  <c r="R34" i="14" s="1"/>
  <c r="Q34" i="14"/>
  <c r="Q22" i="14"/>
  <c r="L22" i="14"/>
  <c r="R22" i="14" s="1"/>
  <c r="Q45" i="14"/>
  <c r="L45" i="14"/>
  <c r="R45" i="14" s="1"/>
  <c r="L40" i="14"/>
  <c r="R40" i="14" s="1"/>
  <c r="Q40" i="14"/>
  <c r="Q20" i="14"/>
  <c r="L20" i="14"/>
  <c r="R20" i="14" s="1"/>
  <c r="Q25" i="14"/>
  <c r="L25" i="14"/>
  <c r="R25" i="14" s="1"/>
  <c r="L61" i="14"/>
  <c r="R61" i="14" s="1"/>
  <c r="Q61" i="14"/>
  <c r="L31" i="14"/>
  <c r="R31" i="14" s="1"/>
  <c r="Q31" i="14"/>
  <c r="L24" i="14"/>
  <c r="R24" i="14" s="1"/>
  <c r="Q24" i="14"/>
  <c r="Q51" i="14"/>
  <c r="L51" i="14"/>
  <c r="R51" i="14" s="1"/>
  <c r="Q32" i="14"/>
  <c r="L32" i="14"/>
  <c r="R32" i="14" s="1"/>
  <c r="Q63" i="14"/>
  <c r="L63" i="14"/>
  <c r="R63" i="14" s="1"/>
  <c r="Q43" i="14"/>
  <c r="L43" i="14"/>
  <c r="R43" i="14" s="1"/>
  <c r="Q47" i="14"/>
  <c r="L47" i="14"/>
  <c r="R47" i="14" s="1"/>
  <c r="L37" i="14"/>
  <c r="R37" i="14" s="1"/>
  <c r="Q37" i="14"/>
  <c r="Q52" i="14"/>
  <c r="L52" i="14"/>
  <c r="R52" i="14" s="1"/>
  <c r="L21" i="14"/>
  <c r="R21" i="14" s="1"/>
  <c r="Q21" i="14"/>
  <c r="Q35" i="14"/>
  <c r="L35" i="14"/>
  <c r="R35" i="14" s="1"/>
  <c r="L62" i="14"/>
  <c r="R62" i="14" s="1"/>
  <c r="Q62" i="14"/>
  <c r="Q44" i="14"/>
  <c r="L44" i="14"/>
  <c r="R44" i="14" s="1"/>
  <c r="Q54" i="14"/>
  <c r="L54" i="14"/>
  <c r="R54" i="14" s="1"/>
  <c r="Q27" i="14"/>
  <c r="L27" i="14"/>
  <c r="R27" i="14" s="1"/>
  <c r="Q49" i="14"/>
  <c r="L49" i="14"/>
  <c r="R49" i="14" s="1"/>
  <c r="L64" i="14"/>
  <c r="R64" i="14" s="1"/>
  <c r="Q64" i="14"/>
  <c r="Q23" i="14"/>
  <c r="L23" i="14"/>
  <c r="R23" i="14" s="1"/>
  <c r="Q59" i="14"/>
  <c r="L59" i="14"/>
  <c r="R59" i="14" s="1"/>
  <c r="L56" i="14"/>
  <c r="R56" i="14" s="1"/>
  <c r="Q56" i="14"/>
  <c r="L30" i="14"/>
  <c r="R30" i="14" s="1"/>
  <c r="Q30" i="14"/>
  <c r="Q46" i="14"/>
  <c r="L46" i="14"/>
  <c r="R46" i="14" s="1"/>
  <c r="L38" i="14"/>
  <c r="R38" i="14" s="1"/>
  <c r="Q38" i="14"/>
  <c r="L48" i="14"/>
  <c r="R48" i="14" s="1"/>
  <c r="Q48" i="14"/>
  <c r="Q39" i="14"/>
  <c r="L39" i="14"/>
  <c r="R39" i="14" s="1"/>
  <c r="L53" i="14"/>
  <c r="R53" i="14" s="1"/>
  <c r="Q53" i="14"/>
  <c r="L18" i="14"/>
  <c r="R18" i="14" s="1"/>
  <c r="Q18" i="14"/>
  <c r="L55" i="14"/>
  <c r="R55" i="14" s="1"/>
  <c r="Q55" i="14"/>
  <c r="L26" i="14"/>
  <c r="R26" i="14" s="1"/>
  <c r="Q26" i="14"/>
  <c r="Q57" i="14"/>
  <c r="L57" i="14"/>
  <c r="R57" i="14" s="1"/>
  <c r="Q33" i="14"/>
  <c r="L33" i="14"/>
  <c r="R33" i="14" s="1"/>
  <c r="Q41" i="14"/>
  <c r="L41" i="14"/>
  <c r="R41" i="14" s="1"/>
  <c r="Q29" i="14"/>
  <c r="L29" i="14"/>
  <c r="R29" i="14" s="1"/>
  <c r="Q50" i="14"/>
  <c r="L50" i="14"/>
  <c r="R50" i="14" s="1"/>
  <c r="Q36" i="14"/>
  <c r="L36" i="14"/>
  <c r="R36" i="14" s="1"/>
  <c r="L28" i="14"/>
  <c r="R28" i="14" s="1"/>
  <c r="Q28" i="14"/>
  <c r="L19" i="14"/>
  <c r="R19" i="14" s="1"/>
  <c r="Q19" i="14"/>
  <c r="L58" i="14"/>
  <c r="R58" i="14" s="1"/>
  <c r="Q58" i="14"/>
  <c r="L60" i="14"/>
  <c r="R60" i="14" s="1"/>
  <c r="Q60" i="14"/>
  <c r="L42" i="14"/>
  <c r="R42" i="14" s="1"/>
  <c r="Q42" i="14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N71" i="11"/>
  <c r="N70" i="11"/>
  <c r="N69" i="11"/>
  <c r="N68" i="11"/>
  <c r="N67" i="11"/>
  <c r="N66" i="11"/>
  <c r="N65" i="11"/>
  <c r="N64" i="11"/>
  <c r="N63" i="11"/>
  <c r="N62" i="11"/>
  <c r="N61" i="11"/>
  <c r="N60" i="11"/>
  <c r="N59" i="11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3" i="11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28" i="2"/>
  <c r="M21" i="2"/>
  <c r="M22" i="2"/>
  <c r="M23" i="2"/>
  <c r="M24" i="2"/>
  <c r="M25" i="2"/>
  <c r="M26" i="2"/>
  <c r="M27" i="2"/>
  <c r="M2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4" i="2"/>
  <c r="H22" i="11" a="1"/>
  <c r="B22" i="11" a="1"/>
  <c r="B33" i="11" a="1"/>
  <c r="B3" i="2" a="1"/>
  <c r="H3" i="2" a="1"/>
  <c r="H33" i="2" a="1"/>
  <c r="C22" i="2" a="1"/>
  <c r="G22" i="2" a="1"/>
  <c r="D33" i="2" a="1"/>
  <c r="Q15" i="14" l="1"/>
  <c r="Q17" i="14"/>
  <c r="Q16" i="14"/>
  <c r="Q14" i="14"/>
  <c r="Q12" i="14"/>
  <c r="Q10" i="14"/>
  <c r="Q9" i="14"/>
  <c r="Q6" i="14"/>
  <c r="Q8" i="14"/>
  <c r="Q13" i="14"/>
  <c r="Q7" i="14"/>
  <c r="Q11" i="14"/>
  <c r="L15" i="14"/>
  <c r="R15" i="14" s="1"/>
  <c r="L16" i="14"/>
  <c r="R16" i="14" s="1"/>
  <c r="L17" i="14"/>
  <c r="R17" i="14" s="1"/>
  <c r="L10" i="14"/>
  <c r="R10" i="14" s="1"/>
  <c r="L13" i="14"/>
  <c r="R13" i="14" s="1"/>
  <c r="L8" i="14"/>
  <c r="R8" i="14" s="1"/>
  <c r="L11" i="14"/>
  <c r="R11" i="14" s="1"/>
  <c r="L9" i="14"/>
  <c r="R9" i="14" s="1"/>
  <c r="L6" i="14"/>
  <c r="R6" i="14" s="1"/>
  <c r="L14" i="14"/>
  <c r="R14" i="14" s="1"/>
  <c r="L12" i="14"/>
  <c r="R12" i="14" s="1"/>
  <c r="L7" i="14"/>
  <c r="R7" i="14" s="1"/>
  <c r="L40" i="11"/>
  <c r="L48" i="11"/>
  <c r="L56" i="11"/>
  <c r="L64" i="11"/>
  <c r="L72" i="11"/>
  <c r="L33" i="11"/>
  <c r="L41" i="11"/>
  <c r="L49" i="11"/>
  <c r="L57" i="11"/>
  <c r="L65" i="11"/>
  <c r="L73" i="11"/>
  <c r="L34" i="11"/>
  <c r="L42" i="11"/>
  <c r="L50" i="11"/>
  <c r="L58" i="11"/>
  <c r="L66" i="11"/>
  <c r="L74" i="11"/>
  <c r="L35" i="11"/>
  <c r="L43" i="11"/>
  <c r="L51" i="11"/>
  <c r="L59" i="11"/>
  <c r="L67" i="11"/>
  <c r="L75" i="11"/>
  <c r="L36" i="11"/>
  <c r="L44" i="11"/>
  <c r="L52" i="11"/>
  <c r="L60" i="11"/>
  <c r="L68" i="11"/>
  <c r="L76" i="11"/>
  <c r="L37" i="11"/>
  <c r="L45" i="11"/>
  <c r="L53" i="11"/>
  <c r="L61" i="11"/>
  <c r="L69" i="11"/>
  <c r="L77" i="11"/>
  <c r="L38" i="11"/>
  <c r="L46" i="11"/>
  <c r="L54" i="11"/>
  <c r="L62" i="11"/>
  <c r="L70" i="11"/>
  <c r="L39" i="11"/>
  <c r="L47" i="11"/>
  <c r="L55" i="11"/>
  <c r="L63" i="11"/>
  <c r="L71" i="11"/>
  <c r="B40" i="11"/>
  <c r="B48" i="11"/>
  <c r="B56" i="11"/>
  <c r="B64" i="11"/>
  <c r="B72" i="11"/>
  <c r="B33" i="11"/>
  <c r="B41" i="11"/>
  <c r="B49" i="11"/>
  <c r="B57" i="11"/>
  <c r="B65" i="11"/>
  <c r="B73" i="11"/>
  <c r="B34" i="11"/>
  <c r="B42" i="11"/>
  <c r="B50" i="11"/>
  <c r="B58" i="11"/>
  <c r="B66" i="11"/>
  <c r="B74" i="11"/>
  <c r="B35" i="11"/>
  <c r="B43" i="11"/>
  <c r="B51" i="11"/>
  <c r="B59" i="11"/>
  <c r="B67" i="11"/>
  <c r="B75" i="11"/>
  <c r="B36" i="11"/>
  <c r="B44" i="11"/>
  <c r="B52" i="11"/>
  <c r="B60" i="11"/>
  <c r="B68" i="11"/>
  <c r="B76" i="11"/>
  <c r="B37" i="11"/>
  <c r="B45" i="11"/>
  <c r="B53" i="11"/>
  <c r="B61" i="11"/>
  <c r="B69" i="11"/>
  <c r="B77" i="11"/>
  <c r="B38" i="11"/>
  <c r="B46" i="11"/>
  <c r="B54" i="11"/>
  <c r="B62" i="11"/>
  <c r="B70" i="11"/>
  <c r="B39" i="11"/>
  <c r="B47" i="11"/>
  <c r="B55" i="11"/>
  <c r="B63" i="11"/>
  <c r="B71" i="11"/>
  <c r="H29" i="11"/>
  <c r="L29" i="11" s="1"/>
  <c r="H22" i="11"/>
  <c r="L22" i="11" s="1"/>
  <c r="H23" i="11"/>
  <c r="L23" i="11" s="1"/>
  <c r="H24" i="11"/>
  <c r="L24" i="11" s="1"/>
  <c r="H25" i="11"/>
  <c r="L25" i="11" s="1"/>
  <c r="H26" i="11"/>
  <c r="L26" i="11" s="1"/>
  <c r="H27" i="11"/>
  <c r="L27" i="11" s="1"/>
  <c r="H28" i="11"/>
  <c r="L28" i="11" s="1"/>
  <c r="B29" i="11"/>
  <c r="B22" i="11"/>
  <c r="B23" i="11"/>
  <c r="B24" i="11"/>
  <c r="B25" i="11"/>
  <c r="B26" i="11"/>
  <c r="B27" i="11"/>
  <c r="B28" i="11"/>
  <c r="O11" i="11"/>
  <c r="H40" i="2"/>
  <c r="J40" i="2" s="1"/>
  <c r="H48" i="2"/>
  <c r="J48" i="2" s="1"/>
  <c r="H56" i="2"/>
  <c r="J56" i="2" s="1"/>
  <c r="H64" i="2"/>
  <c r="J64" i="2" s="1"/>
  <c r="H72" i="2"/>
  <c r="J72" i="2" s="1"/>
  <c r="H33" i="2"/>
  <c r="J33" i="2" s="1"/>
  <c r="H41" i="2"/>
  <c r="J41" i="2" s="1"/>
  <c r="H49" i="2"/>
  <c r="J49" i="2" s="1"/>
  <c r="H57" i="2"/>
  <c r="J57" i="2" s="1"/>
  <c r="H65" i="2"/>
  <c r="J65" i="2" s="1"/>
  <c r="H73" i="2"/>
  <c r="J73" i="2" s="1"/>
  <c r="H34" i="2"/>
  <c r="J34" i="2" s="1"/>
  <c r="H42" i="2"/>
  <c r="J42" i="2" s="1"/>
  <c r="H50" i="2"/>
  <c r="J50" i="2" s="1"/>
  <c r="H58" i="2"/>
  <c r="J58" i="2" s="1"/>
  <c r="H66" i="2"/>
  <c r="J66" i="2" s="1"/>
  <c r="H74" i="2"/>
  <c r="J74" i="2" s="1"/>
  <c r="H35" i="2"/>
  <c r="J35" i="2" s="1"/>
  <c r="H43" i="2"/>
  <c r="J43" i="2" s="1"/>
  <c r="H51" i="2"/>
  <c r="J51" i="2" s="1"/>
  <c r="H59" i="2"/>
  <c r="J59" i="2" s="1"/>
  <c r="H67" i="2"/>
  <c r="J67" i="2" s="1"/>
  <c r="H75" i="2"/>
  <c r="J75" i="2" s="1"/>
  <c r="H36" i="2"/>
  <c r="J36" i="2" s="1"/>
  <c r="H44" i="2"/>
  <c r="J44" i="2" s="1"/>
  <c r="H52" i="2"/>
  <c r="J52" i="2" s="1"/>
  <c r="H60" i="2"/>
  <c r="J60" i="2" s="1"/>
  <c r="H68" i="2"/>
  <c r="J68" i="2" s="1"/>
  <c r="H76" i="2"/>
  <c r="J76" i="2" s="1"/>
  <c r="H37" i="2"/>
  <c r="J37" i="2" s="1"/>
  <c r="H45" i="2"/>
  <c r="J45" i="2" s="1"/>
  <c r="H53" i="2"/>
  <c r="J53" i="2" s="1"/>
  <c r="H61" i="2"/>
  <c r="J61" i="2" s="1"/>
  <c r="H69" i="2"/>
  <c r="J69" i="2" s="1"/>
  <c r="H77" i="2"/>
  <c r="J77" i="2" s="1"/>
  <c r="H38" i="2"/>
  <c r="J38" i="2" s="1"/>
  <c r="H46" i="2"/>
  <c r="J46" i="2" s="1"/>
  <c r="H54" i="2"/>
  <c r="J54" i="2" s="1"/>
  <c r="H62" i="2"/>
  <c r="J62" i="2" s="1"/>
  <c r="H70" i="2"/>
  <c r="J70" i="2" s="1"/>
  <c r="H39" i="2"/>
  <c r="J39" i="2" s="1"/>
  <c r="H47" i="2"/>
  <c r="J47" i="2" s="1"/>
  <c r="H55" i="2"/>
  <c r="J55" i="2" s="1"/>
  <c r="H63" i="2"/>
  <c r="J63" i="2" s="1"/>
  <c r="H71" i="2"/>
  <c r="J71" i="2" s="1"/>
  <c r="D40" i="2"/>
  <c r="N35" i="2" s="1"/>
  <c r="D48" i="2"/>
  <c r="N43" i="2" s="1"/>
  <c r="D56" i="2"/>
  <c r="N51" i="2" s="1"/>
  <c r="D64" i="2"/>
  <c r="N59" i="2" s="1"/>
  <c r="D72" i="2"/>
  <c r="N67" i="2" s="1"/>
  <c r="D33" i="2"/>
  <c r="N28" i="2" s="1"/>
  <c r="D41" i="2"/>
  <c r="N36" i="2" s="1"/>
  <c r="D49" i="2"/>
  <c r="N44" i="2" s="1"/>
  <c r="D57" i="2"/>
  <c r="N52" i="2" s="1"/>
  <c r="D65" i="2"/>
  <c r="N60" i="2" s="1"/>
  <c r="D73" i="2"/>
  <c r="N68" i="2" s="1"/>
  <c r="D34" i="2"/>
  <c r="N29" i="2" s="1"/>
  <c r="D42" i="2"/>
  <c r="N37" i="2" s="1"/>
  <c r="D50" i="2"/>
  <c r="N45" i="2" s="1"/>
  <c r="D58" i="2"/>
  <c r="N53" i="2" s="1"/>
  <c r="D66" i="2"/>
  <c r="N61" i="2" s="1"/>
  <c r="D74" i="2"/>
  <c r="N69" i="2" s="1"/>
  <c r="D35" i="2"/>
  <c r="N30" i="2" s="1"/>
  <c r="D43" i="2"/>
  <c r="N38" i="2" s="1"/>
  <c r="D51" i="2"/>
  <c r="N46" i="2" s="1"/>
  <c r="D59" i="2"/>
  <c r="N54" i="2" s="1"/>
  <c r="D67" i="2"/>
  <c r="N62" i="2" s="1"/>
  <c r="D75" i="2"/>
  <c r="N70" i="2" s="1"/>
  <c r="D36" i="2"/>
  <c r="N31" i="2" s="1"/>
  <c r="D44" i="2"/>
  <c r="N39" i="2" s="1"/>
  <c r="D52" i="2"/>
  <c r="N47" i="2" s="1"/>
  <c r="D60" i="2"/>
  <c r="N55" i="2" s="1"/>
  <c r="D68" i="2"/>
  <c r="N63" i="2" s="1"/>
  <c r="D76" i="2"/>
  <c r="N71" i="2" s="1"/>
  <c r="D37" i="2"/>
  <c r="N32" i="2" s="1"/>
  <c r="D45" i="2"/>
  <c r="N40" i="2" s="1"/>
  <c r="D53" i="2"/>
  <c r="N48" i="2" s="1"/>
  <c r="D61" i="2"/>
  <c r="N56" i="2" s="1"/>
  <c r="D69" i="2"/>
  <c r="N64" i="2" s="1"/>
  <c r="D77" i="2"/>
  <c r="N72" i="2" s="1"/>
  <c r="D38" i="2"/>
  <c r="N33" i="2" s="1"/>
  <c r="D46" i="2"/>
  <c r="N41" i="2" s="1"/>
  <c r="D54" i="2"/>
  <c r="N49" i="2" s="1"/>
  <c r="D62" i="2"/>
  <c r="N57" i="2" s="1"/>
  <c r="D70" i="2"/>
  <c r="N65" i="2" s="1"/>
  <c r="D39" i="2"/>
  <c r="N34" i="2" s="1"/>
  <c r="D47" i="2"/>
  <c r="N42" i="2" s="1"/>
  <c r="D55" i="2"/>
  <c r="N50" i="2" s="1"/>
  <c r="D63" i="2"/>
  <c r="N58" i="2" s="1"/>
  <c r="D71" i="2"/>
  <c r="N66" i="2" s="1"/>
  <c r="G29" i="2"/>
  <c r="J29" i="2" s="1"/>
  <c r="G22" i="2"/>
  <c r="J22" i="2" s="1"/>
  <c r="G23" i="2"/>
  <c r="J23" i="2" s="1"/>
  <c r="G24" i="2"/>
  <c r="J24" i="2" s="1"/>
  <c r="G25" i="2"/>
  <c r="J25" i="2" s="1"/>
  <c r="G26" i="2"/>
  <c r="J26" i="2" s="1"/>
  <c r="G27" i="2"/>
  <c r="J27" i="2" s="1"/>
  <c r="G28" i="2"/>
  <c r="J28" i="2" s="1"/>
  <c r="C29" i="2"/>
  <c r="B29" i="2" s="1"/>
  <c r="C22" i="2"/>
  <c r="C23" i="2"/>
  <c r="C24" i="2"/>
  <c r="C25" i="2"/>
  <c r="C26" i="2"/>
  <c r="C27" i="2"/>
  <c r="C28" i="2"/>
  <c r="H10" i="2"/>
  <c r="J10" i="2" s="1"/>
  <c r="H18" i="2"/>
  <c r="J18" i="2" s="1"/>
  <c r="H3" i="2"/>
  <c r="J3" i="2" s="1"/>
  <c r="H11" i="2"/>
  <c r="J11" i="2" s="1"/>
  <c r="H4" i="2"/>
  <c r="J4" i="2" s="1"/>
  <c r="H12" i="2"/>
  <c r="J12" i="2" s="1"/>
  <c r="H5" i="2"/>
  <c r="J5" i="2" s="1"/>
  <c r="H13" i="2"/>
  <c r="J13" i="2" s="1"/>
  <c r="H6" i="2"/>
  <c r="J6" i="2" s="1"/>
  <c r="H14" i="2"/>
  <c r="J14" i="2" s="1"/>
  <c r="H7" i="2"/>
  <c r="J7" i="2" s="1"/>
  <c r="H15" i="2"/>
  <c r="J15" i="2" s="1"/>
  <c r="H8" i="2"/>
  <c r="J8" i="2" s="1"/>
  <c r="H16" i="2"/>
  <c r="J16" i="2" s="1"/>
  <c r="H9" i="2"/>
  <c r="J9" i="2" s="1"/>
  <c r="H17" i="2"/>
  <c r="J17" i="2" s="1"/>
  <c r="B10" i="2"/>
  <c r="C10" i="2" s="1"/>
  <c r="B18" i="2"/>
  <c r="B3" i="2"/>
  <c r="C3" i="2" s="1"/>
  <c r="B11" i="2"/>
  <c r="C11" i="2" s="1"/>
  <c r="B4" i="2"/>
  <c r="C4" i="2" s="1"/>
  <c r="B12" i="2"/>
  <c r="C12" i="2" s="1"/>
  <c r="B5" i="2"/>
  <c r="C5" i="2" s="1"/>
  <c r="B13" i="2"/>
  <c r="C13" i="2" s="1"/>
  <c r="B6" i="2"/>
  <c r="C6" i="2" s="1"/>
  <c r="B14" i="2"/>
  <c r="C14" i="2" s="1"/>
  <c r="B7" i="2"/>
  <c r="C7" i="2" s="1"/>
  <c r="B15" i="2"/>
  <c r="B8" i="2"/>
  <c r="C8" i="2" s="1"/>
  <c r="B16" i="2"/>
  <c r="B9" i="2"/>
  <c r="C9" i="2" s="1"/>
  <c r="B17" i="2"/>
  <c r="C16" i="2"/>
  <c r="D28" i="2"/>
  <c r="D22" i="2"/>
  <c r="D25" i="2"/>
  <c r="D23" i="2"/>
  <c r="D29" i="2"/>
  <c r="D27" i="2"/>
  <c r="D24" i="2"/>
  <c r="D26" i="2"/>
  <c r="K76" i="11"/>
  <c r="K77" i="11"/>
  <c r="K75" i="11"/>
  <c r="C15" i="2"/>
  <c r="J77" i="11" l="1"/>
  <c r="D77" i="11"/>
  <c r="J47" i="11"/>
  <c r="D47" i="11"/>
  <c r="J69" i="11"/>
  <c r="D69" i="11"/>
  <c r="J35" i="11"/>
  <c r="D35" i="11"/>
  <c r="J65" i="11"/>
  <c r="D65" i="11"/>
  <c r="J48" i="11"/>
  <c r="D48" i="11"/>
  <c r="J61" i="11"/>
  <c r="D61" i="11"/>
  <c r="J53" i="11"/>
  <c r="D53" i="11"/>
  <c r="J62" i="11"/>
  <c r="D62" i="11"/>
  <c r="J58" i="11"/>
  <c r="D58" i="11"/>
  <c r="J54" i="11"/>
  <c r="D54" i="11"/>
  <c r="J37" i="11"/>
  <c r="D37" i="11"/>
  <c r="J67" i="11"/>
  <c r="D67" i="11"/>
  <c r="J50" i="11"/>
  <c r="D50" i="11"/>
  <c r="J33" i="11"/>
  <c r="D33" i="11"/>
  <c r="J60" i="11"/>
  <c r="D60" i="11"/>
  <c r="J73" i="11"/>
  <c r="D73" i="11"/>
  <c r="J39" i="11"/>
  <c r="D39" i="11"/>
  <c r="J74" i="11"/>
  <c r="D74" i="11"/>
  <c r="J57" i="11"/>
  <c r="D57" i="11"/>
  <c r="J40" i="11"/>
  <c r="D40" i="11"/>
  <c r="J36" i="11"/>
  <c r="D36" i="11"/>
  <c r="J49" i="11"/>
  <c r="D49" i="11"/>
  <c r="J75" i="11"/>
  <c r="D75" i="11"/>
  <c r="J41" i="11"/>
  <c r="D41" i="11"/>
  <c r="J71" i="11"/>
  <c r="D71" i="11"/>
  <c r="J46" i="11"/>
  <c r="D46" i="11"/>
  <c r="J76" i="11"/>
  <c r="D76" i="11"/>
  <c r="J59" i="11"/>
  <c r="D59" i="11"/>
  <c r="J42" i="11"/>
  <c r="D42" i="11"/>
  <c r="J72" i="11"/>
  <c r="D72" i="11"/>
  <c r="J55" i="11"/>
  <c r="D55" i="11"/>
  <c r="J43" i="11"/>
  <c r="D43" i="11"/>
  <c r="J56" i="11"/>
  <c r="D56" i="11"/>
  <c r="J52" i="11"/>
  <c r="D52" i="11"/>
  <c r="J44" i="11"/>
  <c r="D44" i="11"/>
  <c r="J70" i="11"/>
  <c r="D70" i="11"/>
  <c r="J66" i="11"/>
  <c r="D66" i="11"/>
  <c r="J45" i="11"/>
  <c r="D45" i="11"/>
  <c r="J63" i="11"/>
  <c r="D63" i="11"/>
  <c r="J38" i="11"/>
  <c r="D38" i="11"/>
  <c r="J68" i="11"/>
  <c r="D68" i="11"/>
  <c r="J51" i="11"/>
  <c r="D51" i="11"/>
  <c r="J34" i="11"/>
  <c r="D34" i="11"/>
  <c r="J64" i="11"/>
  <c r="D64" i="11"/>
  <c r="O40" i="11"/>
  <c r="O32" i="11"/>
  <c r="O45" i="11"/>
  <c r="O66" i="11"/>
  <c r="O54" i="11"/>
  <c r="O46" i="11"/>
  <c r="O57" i="11"/>
  <c r="O70" i="11"/>
  <c r="O53" i="11"/>
  <c r="O36" i="11"/>
  <c r="O49" i="11"/>
  <c r="O62" i="11"/>
  <c r="O28" i="11"/>
  <c r="O41" i="11"/>
  <c r="O71" i="11"/>
  <c r="O37" i="11"/>
  <c r="O67" i="11"/>
  <c r="O58" i="11"/>
  <c r="O33" i="11"/>
  <c r="O63" i="11"/>
  <c r="O29" i="11"/>
  <c r="O59" i="11"/>
  <c r="O50" i="11"/>
  <c r="O55" i="11"/>
  <c r="O38" i="11"/>
  <c r="O68" i="11"/>
  <c r="O51" i="11"/>
  <c r="O42" i="11"/>
  <c r="O64" i="11"/>
  <c r="O47" i="11"/>
  <c r="O30" i="11"/>
  <c r="O60" i="11"/>
  <c r="O43" i="11"/>
  <c r="O34" i="11"/>
  <c r="O56" i="11"/>
  <c r="O39" i="11"/>
  <c r="O69" i="11"/>
  <c r="O52" i="11"/>
  <c r="O35" i="11"/>
  <c r="O65" i="11"/>
  <c r="O48" i="11"/>
  <c r="O31" i="11"/>
  <c r="O61" i="11"/>
  <c r="O44" i="11"/>
  <c r="B28" i="2"/>
  <c r="G17" i="11"/>
  <c r="F17" i="11"/>
  <c r="O17" i="11"/>
  <c r="O13" i="11"/>
  <c r="G4" i="11"/>
  <c r="F4" i="11"/>
  <c r="O4" i="11"/>
  <c r="G11" i="11"/>
  <c r="F11" i="11"/>
  <c r="O7" i="11"/>
  <c r="F3" i="11"/>
  <c r="G3" i="11"/>
  <c r="F5" i="2"/>
  <c r="E5" i="2"/>
  <c r="F9" i="2"/>
  <c r="E9" i="2"/>
  <c r="F16" i="2"/>
  <c r="E16" i="2"/>
  <c r="F8" i="2"/>
  <c r="E8" i="2"/>
  <c r="F15" i="2"/>
  <c r="E15" i="2"/>
  <c r="E3" i="2"/>
  <c r="F3" i="2"/>
  <c r="F12" i="2"/>
  <c r="E12" i="2"/>
  <c r="E4" i="2"/>
  <c r="F4" i="2"/>
  <c r="F11" i="2"/>
  <c r="E11" i="2"/>
  <c r="F7" i="2"/>
  <c r="E7" i="2"/>
  <c r="F14" i="2"/>
  <c r="E14" i="2"/>
  <c r="C18" i="2"/>
  <c r="F6" i="2"/>
  <c r="E6" i="2"/>
  <c r="F10" i="2"/>
  <c r="E10" i="2"/>
  <c r="F13" i="2"/>
  <c r="E13" i="2"/>
  <c r="O3" i="11"/>
  <c r="N26" i="2"/>
  <c r="N27" i="2"/>
  <c r="Q68" i="11"/>
  <c r="Q71" i="11"/>
  <c r="Q69" i="11"/>
  <c r="Q70" i="11"/>
  <c r="P68" i="2"/>
  <c r="P70" i="2"/>
  <c r="P72" i="2"/>
  <c r="P71" i="2"/>
  <c r="P69" i="2"/>
  <c r="C17" i="2"/>
  <c r="C22" i="11"/>
  <c r="C23" i="11"/>
  <c r="C24" i="11"/>
  <c r="I28" i="2"/>
  <c r="Y8" i="16"/>
  <c r="Y5" i="16"/>
  <c r="L8" i="16"/>
  <c r="L6" i="16"/>
  <c r="I29" i="2"/>
  <c r="C29" i="11"/>
  <c r="C25" i="11"/>
  <c r="Y4" i="16"/>
  <c r="Y7" i="16"/>
  <c r="L7" i="16"/>
  <c r="C26" i="11"/>
  <c r="K31" i="11"/>
  <c r="K53" i="11"/>
  <c r="K47" i="11"/>
  <c r="K59" i="11"/>
  <c r="BA6" i="11"/>
  <c r="K3" i="11"/>
  <c r="I18" i="2"/>
  <c r="K65" i="11"/>
  <c r="C28" i="11"/>
  <c r="K4" i="11"/>
  <c r="C27" i="11"/>
  <c r="Y6" i="16"/>
  <c r="BD6" i="11"/>
  <c r="K37" i="11"/>
  <c r="K70" i="11"/>
  <c r="K38" i="11"/>
  <c r="K56" i="11"/>
  <c r="K66" i="11"/>
  <c r="K55" i="11"/>
  <c r="K48" i="11"/>
  <c r="K43" i="11"/>
  <c r="K57" i="11"/>
  <c r="K63" i="11"/>
  <c r="K41" i="11"/>
  <c r="K45" i="11"/>
  <c r="K50" i="11"/>
  <c r="K67" i="11"/>
  <c r="K54" i="11"/>
  <c r="K64" i="11"/>
  <c r="K61" i="11"/>
  <c r="K72" i="11"/>
  <c r="K33" i="11"/>
  <c r="K69" i="11"/>
  <c r="K62" i="11"/>
  <c r="K49" i="11"/>
  <c r="K35" i="11"/>
  <c r="K42" i="11"/>
  <c r="K46" i="11"/>
  <c r="K60" i="11"/>
  <c r="K44" i="11"/>
  <c r="K68" i="11"/>
  <c r="K34" i="11"/>
  <c r="K73" i="11"/>
  <c r="K74" i="11"/>
  <c r="K58" i="11"/>
  <c r="K40" i="11"/>
  <c r="K36" i="11"/>
  <c r="K39" i="11"/>
  <c r="K51" i="11"/>
  <c r="K71" i="11"/>
  <c r="K52" i="11"/>
  <c r="AZ6" i="11"/>
  <c r="BA7" i="11"/>
  <c r="BD7" i="11"/>
  <c r="BA8" i="11"/>
  <c r="AZ7" i="11"/>
  <c r="BD8" i="11"/>
  <c r="BA9" i="11"/>
  <c r="AZ8" i="11"/>
  <c r="BD9" i="11"/>
  <c r="BB9" i="11"/>
  <c r="BA10" i="11"/>
  <c r="AZ9" i="11"/>
  <c r="BD10" i="11"/>
  <c r="AZ10" i="11"/>
  <c r="BA11" i="11"/>
  <c r="BB10" i="11"/>
  <c r="BD11" i="11"/>
  <c r="BA12" i="11"/>
  <c r="BB11" i="11"/>
  <c r="AZ11" i="11"/>
  <c r="BD12" i="11"/>
  <c r="BB12" i="11"/>
  <c r="AZ12" i="11"/>
  <c r="BA13" i="11"/>
  <c r="BD13" i="11"/>
  <c r="BA14" i="11"/>
  <c r="AZ13" i="11"/>
  <c r="BB13" i="11"/>
  <c r="BD14" i="11"/>
  <c r="AZ14" i="11"/>
  <c r="BB14" i="11"/>
  <c r="BA15" i="11"/>
  <c r="BD15" i="11"/>
  <c r="BB15" i="11"/>
  <c r="BA16" i="11"/>
  <c r="AZ15" i="11"/>
  <c r="BD16" i="11"/>
  <c r="AZ16" i="11"/>
  <c r="BA17" i="11"/>
  <c r="BB16" i="11"/>
  <c r="BD17" i="11"/>
  <c r="BB17" i="11"/>
  <c r="BA18" i="11"/>
  <c r="AZ17" i="11"/>
  <c r="BD18" i="11"/>
  <c r="AZ18" i="11"/>
  <c r="BB18" i="11"/>
  <c r="BA19" i="11"/>
  <c r="BD19" i="11"/>
  <c r="AZ19" i="11"/>
  <c r="BB19" i="11"/>
  <c r="BA20" i="11"/>
  <c r="BD20" i="11"/>
  <c r="BB20" i="11"/>
  <c r="AZ20" i="11"/>
  <c r="BA21" i="11"/>
  <c r="BD21" i="11"/>
  <c r="BA22" i="11"/>
  <c r="BB21" i="11"/>
  <c r="AZ21" i="11"/>
  <c r="BD22" i="11"/>
  <c r="BA23" i="11"/>
  <c r="BB22" i="11"/>
  <c r="AZ22" i="11"/>
  <c r="BD23" i="11"/>
  <c r="BA24" i="11"/>
  <c r="BB23" i="11"/>
  <c r="AZ23" i="11"/>
  <c r="BD24" i="11"/>
  <c r="AZ24" i="11"/>
  <c r="BA25" i="11"/>
  <c r="BB24" i="11"/>
  <c r="BD25" i="11"/>
  <c r="BA26" i="11"/>
  <c r="AZ25" i="11"/>
  <c r="BB25" i="11"/>
  <c r="BD26" i="11"/>
  <c r="AZ26" i="11"/>
  <c r="BB26" i="11"/>
  <c r="BA27" i="11"/>
  <c r="BD27" i="11"/>
  <c r="BA28" i="11"/>
  <c r="AZ27" i="11"/>
  <c r="BB27" i="11"/>
  <c r="BD28" i="11"/>
  <c r="BB28" i="11"/>
  <c r="AZ28" i="11"/>
  <c r="BA29" i="11"/>
  <c r="BD29" i="11"/>
  <c r="BA30" i="11"/>
  <c r="AZ29" i="11"/>
  <c r="BB29" i="11"/>
  <c r="BD30" i="11"/>
  <c r="AZ30" i="11"/>
  <c r="BA31" i="11"/>
  <c r="BB30" i="11"/>
  <c r="BD31" i="11"/>
  <c r="AZ31" i="11"/>
  <c r="BB31" i="11"/>
  <c r="BA32" i="11"/>
  <c r="BD32" i="11"/>
  <c r="AZ32" i="11"/>
  <c r="BB32" i="11"/>
  <c r="BA33" i="11"/>
  <c r="BD33" i="11"/>
  <c r="BA34" i="11"/>
  <c r="AZ33" i="11"/>
  <c r="BB33" i="11"/>
  <c r="BD34" i="11"/>
  <c r="BB34" i="11"/>
  <c r="BA35" i="11"/>
  <c r="AZ34" i="11"/>
  <c r="BD35" i="11"/>
  <c r="BB35" i="11"/>
  <c r="BA36" i="11"/>
  <c r="AZ35" i="11"/>
  <c r="BD36" i="11"/>
  <c r="BB36" i="11"/>
  <c r="AZ36" i="11"/>
  <c r="BA37" i="11"/>
  <c r="BD37" i="11"/>
  <c r="BA38" i="11"/>
  <c r="AZ37" i="11"/>
  <c r="BB37" i="11"/>
  <c r="BD38" i="11"/>
  <c r="AZ38" i="11"/>
  <c r="BB38" i="11"/>
  <c r="BA39" i="11"/>
  <c r="BD39" i="11"/>
  <c r="BA40" i="11"/>
  <c r="BB39" i="11"/>
  <c r="AZ39" i="11"/>
  <c r="BD40" i="11"/>
  <c r="BA41" i="11"/>
  <c r="BB40" i="11"/>
  <c r="AZ40" i="11"/>
  <c r="BD41" i="11"/>
  <c r="BB41" i="11"/>
  <c r="BA42" i="11"/>
  <c r="AZ41" i="11"/>
  <c r="BD42" i="11"/>
  <c r="BA43" i="11"/>
  <c r="AZ42" i="11"/>
  <c r="BB42" i="11"/>
  <c r="BD43" i="11"/>
  <c r="AZ43" i="11"/>
  <c r="BA44" i="11"/>
  <c r="BB43" i="11"/>
  <c r="BD44" i="11"/>
  <c r="AZ44" i="11"/>
  <c r="BB44" i="11"/>
  <c r="BA45" i="11"/>
  <c r="BD45" i="11"/>
  <c r="BA46" i="11"/>
  <c r="BB45" i="11"/>
  <c r="AZ45" i="11"/>
  <c r="BD46" i="11"/>
  <c r="AZ46" i="11"/>
  <c r="BA47" i="11"/>
  <c r="BB46" i="11"/>
  <c r="BD47" i="11"/>
  <c r="BA48" i="11"/>
  <c r="BB47" i="11"/>
  <c r="AZ47" i="11"/>
  <c r="BD48" i="11"/>
  <c r="BB48" i="11"/>
  <c r="BA49" i="11"/>
  <c r="AZ48" i="11"/>
  <c r="BD49" i="11"/>
  <c r="BB49" i="11"/>
  <c r="AZ49" i="11"/>
  <c r="BA50" i="11"/>
  <c r="BD50" i="11"/>
  <c r="BB50" i="11"/>
  <c r="AZ50" i="11"/>
  <c r="BA51" i="11"/>
  <c r="BD51" i="11"/>
  <c r="AZ51" i="11"/>
  <c r="BA52" i="11"/>
  <c r="BB51" i="11"/>
  <c r="BD52" i="11"/>
  <c r="BB52" i="11"/>
  <c r="AZ52" i="11"/>
  <c r="BA53" i="11"/>
  <c r="BD53" i="11"/>
  <c r="BA54" i="11"/>
  <c r="AZ53" i="11"/>
  <c r="BB53" i="11"/>
  <c r="BD54" i="11"/>
  <c r="BA55" i="11"/>
  <c r="BB54" i="11"/>
  <c r="AZ54" i="11"/>
  <c r="BD55" i="11"/>
  <c r="BA56" i="11"/>
  <c r="BB55" i="11"/>
  <c r="AZ55" i="11"/>
  <c r="BD56" i="11"/>
  <c r="BB56" i="11"/>
  <c r="BA57" i="11"/>
  <c r="AZ56" i="11"/>
  <c r="BD57" i="11"/>
  <c r="BA58" i="11"/>
  <c r="AZ57" i="11"/>
  <c r="BB57" i="11"/>
  <c r="BD58" i="11"/>
  <c r="AZ58" i="11"/>
  <c r="BB58" i="11"/>
  <c r="BA59" i="11"/>
  <c r="BD59" i="11"/>
  <c r="BA60" i="11"/>
  <c r="AZ59" i="11"/>
  <c r="BB59" i="11"/>
  <c r="BD60" i="11"/>
  <c r="BB60" i="11"/>
  <c r="AZ60" i="11"/>
  <c r="BA61" i="11"/>
  <c r="BD61" i="11"/>
  <c r="BA62" i="11"/>
  <c r="AZ61" i="11"/>
  <c r="BB61" i="11"/>
  <c r="BD62" i="11"/>
  <c r="AZ62" i="11"/>
  <c r="BB62" i="11"/>
  <c r="BA63" i="11"/>
  <c r="BD63" i="11"/>
  <c r="BB63" i="11"/>
  <c r="AZ63" i="11"/>
  <c r="BA64" i="11"/>
  <c r="BD64" i="11"/>
  <c r="AZ64" i="11"/>
  <c r="BB64" i="11"/>
  <c r="BA65" i="11"/>
  <c r="BD65" i="11"/>
  <c r="BA66" i="11"/>
  <c r="BB65" i="11"/>
  <c r="AZ65" i="11"/>
  <c r="BD66" i="11"/>
  <c r="BA67" i="11"/>
  <c r="BB66" i="11"/>
  <c r="AZ66" i="11"/>
  <c r="BD67" i="11"/>
  <c r="BB67" i="11"/>
  <c r="AZ67" i="11"/>
  <c r="BA68" i="11"/>
  <c r="BD68" i="11"/>
  <c r="BB68" i="11"/>
  <c r="AZ68" i="11"/>
  <c r="BA69" i="11"/>
  <c r="BD69" i="11"/>
  <c r="BA70" i="11"/>
  <c r="BB69" i="11"/>
  <c r="AZ69" i="11"/>
  <c r="BD70" i="11"/>
  <c r="BA71" i="11"/>
  <c r="AZ70" i="11"/>
  <c r="BB70" i="11"/>
  <c r="BD71" i="11"/>
  <c r="BA72" i="11"/>
  <c r="BB71" i="11"/>
  <c r="AZ71" i="11"/>
  <c r="BD72" i="11"/>
  <c r="BA73" i="11"/>
  <c r="BB72" i="11"/>
  <c r="AZ72" i="11"/>
  <c r="BD73" i="11"/>
  <c r="BB73" i="11"/>
  <c r="BA74" i="11"/>
  <c r="AZ73" i="11"/>
  <c r="BD74" i="11"/>
  <c r="BA75" i="11"/>
  <c r="AZ74" i="11"/>
  <c r="BB74" i="11"/>
  <c r="BD75" i="11"/>
  <c r="AZ75" i="11"/>
  <c r="BA76" i="11"/>
  <c r="BB75" i="11"/>
  <c r="BD76" i="11"/>
  <c r="AZ76" i="11"/>
  <c r="BB76" i="11"/>
  <c r="BA77" i="11"/>
  <c r="BD77" i="11"/>
  <c r="BA78" i="11"/>
  <c r="BB77" i="11"/>
  <c r="AZ77" i="11"/>
  <c r="BD78" i="11"/>
  <c r="AZ78" i="11"/>
  <c r="BA79" i="11"/>
  <c r="BB78" i="11"/>
  <c r="BD79" i="11"/>
  <c r="BA80" i="11"/>
  <c r="BB79" i="11"/>
  <c r="AZ79" i="11"/>
  <c r="BD80" i="11"/>
  <c r="AZ80" i="11"/>
  <c r="BA81" i="11"/>
  <c r="BB80" i="11"/>
  <c r="BD81" i="11"/>
  <c r="BB81" i="11"/>
  <c r="AZ81" i="11"/>
  <c r="BA82" i="11"/>
  <c r="BD82" i="11"/>
  <c r="AZ82" i="11"/>
  <c r="BB82" i="11"/>
  <c r="BA83" i="11"/>
  <c r="BD83" i="11"/>
  <c r="AZ83" i="11"/>
  <c r="BA84" i="11"/>
  <c r="BB83" i="11"/>
  <c r="BD84" i="11"/>
  <c r="BB84" i="11"/>
  <c r="AZ84" i="11"/>
  <c r="BA85" i="11"/>
  <c r="BD85" i="11"/>
  <c r="BA86" i="11"/>
  <c r="AZ85" i="11"/>
  <c r="BB85" i="11"/>
  <c r="BD86" i="11"/>
  <c r="BA87" i="11"/>
  <c r="BB86" i="11"/>
  <c r="AZ86" i="11"/>
  <c r="BD87" i="11"/>
  <c r="BA88" i="11"/>
  <c r="BB87" i="11"/>
  <c r="AZ87" i="11"/>
  <c r="BD88" i="11"/>
  <c r="AZ88" i="11"/>
  <c r="BA89" i="11"/>
  <c r="BB88" i="11"/>
  <c r="BD89" i="11"/>
  <c r="BA90" i="11"/>
  <c r="AZ89" i="11"/>
  <c r="BB89" i="11"/>
  <c r="BD90" i="11"/>
  <c r="AZ90" i="11"/>
  <c r="BB90" i="11"/>
  <c r="BA91" i="11"/>
  <c r="BD91" i="11"/>
  <c r="BA92" i="11"/>
  <c r="AZ91" i="11"/>
  <c r="BB91" i="11"/>
  <c r="BD92" i="11"/>
  <c r="BB92" i="11"/>
  <c r="AZ92" i="11"/>
  <c r="BA93" i="11"/>
  <c r="BD93" i="11"/>
  <c r="BA94" i="11"/>
  <c r="AZ93" i="11"/>
  <c r="BB93" i="11"/>
  <c r="BD94" i="11"/>
  <c r="AZ94" i="11"/>
  <c r="BB94" i="11"/>
  <c r="BA95" i="11"/>
  <c r="BD95" i="11"/>
  <c r="BB95" i="11"/>
  <c r="AZ95" i="11"/>
  <c r="BA96" i="11"/>
  <c r="BD96" i="11"/>
  <c r="AZ96" i="11"/>
  <c r="BB96" i="11"/>
  <c r="BA97" i="11"/>
  <c r="BD97" i="11"/>
  <c r="BA98" i="11"/>
  <c r="BB97" i="11"/>
  <c r="AZ97" i="11"/>
  <c r="BD98" i="11"/>
  <c r="BA99" i="11"/>
  <c r="BB98" i="11"/>
  <c r="AZ98" i="11"/>
  <c r="BD99" i="11"/>
  <c r="BB99" i="11"/>
  <c r="AZ99" i="11"/>
  <c r="BA100" i="11"/>
  <c r="BD100" i="11"/>
  <c r="BB100" i="11"/>
  <c r="AZ100" i="11"/>
  <c r="BA101" i="11"/>
  <c r="BD101" i="11"/>
  <c r="BA102" i="11"/>
  <c r="BB101" i="11"/>
  <c r="AZ101" i="11"/>
  <c r="BD102" i="11"/>
  <c r="BA103" i="11"/>
  <c r="AZ102" i="11"/>
  <c r="BB102" i="11"/>
  <c r="BD103" i="11"/>
  <c r="BA104" i="11"/>
  <c r="BB103" i="11"/>
  <c r="AZ103" i="11"/>
  <c r="BD104" i="11"/>
  <c r="BA105" i="11"/>
  <c r="BB104" i="11"/>
  <c r="AZ104" i="11"/>
  <c r="BD105" i="11"/>
  <c r="BA106" i="11"/>
  <c r="BB105" i="11"/>
  <c r="AZ105" i="11"/>
  <c r="BD106" i="11"/>
  <c r="BA107" i="11"/>
  <c r="AZ106" i="11"/>
  <c r="BB106" i="11"/>
  <c r="BD107" i="11"/>
  <c r="BB107" i="11"/>
  <c r="BA108" i="11"/>
  <c r="AZ107" i="11"/>
  <c r="BD108" i="11"/>
  <c r="AZ108" i="11"/>
  <c r="BB108" i="11"/>
  <c r="BA109" i="11"/>
  <c r="BD109" i="11"/>
  <c r="BA110" i="11"/>
  <c r="BB109" i="11"/>
  <c r="AZ109" i="11"/>
  <c r="BD110" i="11"/>
  <c r="AZ110" i="11"/>
  <c r="BB110" i="11"/>
  <c r="BA111" i="11"/>
  <c r="BD111" i="11"/>
  <c r="BA112" i="11"/>
  <c r="BB111" i="11"/>
  <c r="AZ111" i="11"/>
  <c r="BD112" i="11"/>
  <c r="AZ112" i="11"/>
  <c r="BA113" i="11"/>
  <c r="BB112" i="11"/>
  <c r="BD113" i="11"/>
  <c r="AZ113" i="11"/>
  <c r="BB113" i="11"/>
  <c r="BA114" i="11"/>
  <c r="BD114" i="11"/>
  <c r="AZ114" i="11"/>
  <c r="BB114" i="11"/>
  <c r="BA115" i="11"/>
  <c r="BD115" i="11"/>
  <c r="BB115" i="11"/>
  <c r="BA116" i="11"/>
  <c r="AZ115" i="11"/>
  <c r="BD116" i="11"/>
  <c r="BB116" i="11"/>
  <c r="AZ116" i="11"/>
  <c r="BA117" i="11"/>
  <c r="BD117" i="11"/>
  <c r="BA118" i="11"/>
  <c r="AZ117" i="11"/>
  <c r="BB117" i="11"/>
  <c r="BD118" i="11"/>
  <c r="AZ118" i="11"/>
  <c r="BA119" i="11"/>
  <c r="BB118" i="11"/>
  <c r="BD119" i="11"/>
  <c r="BA120" i="11"/>
  <c r="BB119" i="11"/>
  <c r="AZ119" i="11"/>
  <c r="BD120" i="11"/>
  <c r="AZ120" i="11"/>
  <c r="BA121" i="11"/>
  <c r="BB120" i="11"/>
  <c r="BD121" i="11"/>
  <c r="BB121" i="11"/>
  <c r="BA122" i="11"/>
  <c r="AZ121" i="11"/>
  <c r="BD122" i="11"/>
  <c r="AZ122" i="11"/>
  <c r="BB122" i="11"/>
  <c r="BA123" i="11"/>
  <c r="BD123" i="11"/>
  <c r="AZ123" i="11"/>
  <c r="BA124" i="11"/>
  <c r="BB123" i="11"/>
  <c r="BD124" i="11"/>
  <c r="BB124" i="11"/>
  <c r="AZ124" i="11"/>
  <c r="BA125" i="11"/>
  <c r="BD125" i="11"/>
  <c r="BA126" i="11"/>
  <c r="AZ125" i="11"/>
  <c r="BB125" i="11"/>
  <c r="BD126" i="11"/>
  <c r="BB126" i="11"/>
  <c r="AZ126" i="11"/>
  <c r="BA127" i="11"/>
  <c r="BD127" i="11"/>
  <c r="BB127" i="11"/>
  <c r="AZ127" i="11"/>
  <c r="BA128" i="11"/>
  <c r="BD128" i="11"/>
  <c r="BB128" i="11"/>
  <c r="BA129" i="11"/>
  <c r="AZ128" i="11"/>
  <c r="BD129" i="11"/>
  <c r="AZ129" i="11"/>
  <c r="BA130" i="11"/>
  <c r="BB129" i="11"/>
  <c r="BD130" i="11"/>
  <c r="BA131" i="11"/>
  <c r="BB130" i="11"/>
  <c r="AZ130" i="11"/>
  <c r="BD131" i="11"/>
  <c r="BB131" i="11"/>
  <c r="BA132" i="11"/>
  <c r="AZ131" i="11"/>
  <c r="BD132" i="11"/>
  <c r="BB132" i="11"/>
  <c r="AZ132" i="11"/>
  <c r="BA133" i="11"/>
  <c r="BD133" i="11"/>
  <c r="BA134" i="11"/>
  <c r="BB133" i="11"/>
  <c r="AZ133" i="11"/>
  <c r="BD134" i="11"/>
  <c r="AZ134" i="11"/>
  <c r="BA135" i="11"/>
  <c r="BB134" i="11"/>
  <c r="BD135" i="11"/>
  <c r="BB135" i="11"/>
  <c r="BA136" i="11"/>
  <c r="AZ135" i="11"/>
  <c r="BD136" i="11"/>
  <c r="BA137" i="11"/>
  <c r="BB136" i="11"/>
  <c r="AZ136" i="11"/>
  <c r="BD137" i="11"/>
  <c r="BB137" i="11"/>
  <c r="BA138" i="11"/>
  <c r="AZ137" i="11"/>
  <c r="BD138" i="11"/>
  <c r="BA139" i="11"/>
  <c r="AZ138" i="11"/>
  <c r="BB138" i="11"/>
  <c r="BD139" i="11"/>
  <c r="AZ139" i="11"/>
  <c r="BA140" i="11"/>
  <c r="BB139" i="11"/>
  <c r="BD140" i="11"/>
  <c r="AZ140" i="11"/>
  <c r="BB140" i="11"/>
  <c r="BA141" i="11"/>
  <c r="BD141" i="11"/>
  <c r="BA142" i="11"/>
  <c r="BB141" i="11"/>
  <c r="AZ141" i="11"/>
  <c r="BD142" i="11"/>
  <c r="AZ142" i="11"/>
  <c r="BB142" i="11"/>
  <c r="BA143" i="11"/>
  <c r="BD143" i="11"/>
  <c r="BA144" i="11"/>
  <c r="BB143" i="11"/>
  <c r="AZ143" i="11"/>
  <c r="BD144" i="11"/>
  <c r="AZ144" i="11"/>
  <c r="BA145" i="11"/>
  <c r="BB144" i="11"/>
  <c r="BD145" i="11"/>
  <c r="AZ145" i="11"/>
  <c r="BB145" i="11"/>
  <c r="BA146" i="11"/>
  <c r="BD146" i="11"/>
  <c r="BB146" i="11"/>
  <c r="BA147" i="11"/>
  <c r="AZ146" i="11"/>
  <c r="BD147" i="11"/>
  <c r="AZ147" i="11"/>
  <c r="BA148" i="11"/>
  <c r="BB147" i="11"/>
  <c r="BD148" i="11"/>
  <c r="BB148" i="11"/>
  <c r="AZ148" i="11"/>
  <c r="BA149" i="11"/>
  <c r="BD149" i="11"/>
  <c r="BA150" i="11"/>
  <c r="AZ149" i="11"/>
  <c r="BB149" i="11"/>
  <c r="BD150" i="11"/>
  <c r="BB150" i="11"/>
  <c r="BA151" i="11"/>
  <c r="AZ150" i="11"/>
  <c r="BD151" i="11"/>
  <c r="BB151" i="11"/>
  <c r="BA152" i="11"/>
  <c r="AZ151" i="11"/>
  <c r="BD152" i="11"/>
  <c r="BB152" i="11"/>
  <c r="BA153" i="11"/>
  <c r="AZ152" i="11"/>
  <c r="BD153" i="11"/>
  <c r="AZ153" i="11"/>
  <c r="BA154" i="11"/>
  <c r="BB153" i="11"/>
  <c r="BD154" i="11"/>
  <c r="AZ154" i="11"/>
  <c r="BB154" i="11"/>
  <c r="BA155" i="11"/>
  <c r="BD155" i="11"/>
  <c r="BB155" i="11"/>
  <c r="AZ155" i="11"/>
  <c r="BA156" i="11"/>
  <c r="BD156" i="11"/>
  <c r="AZ156" i="11"/>
  <c r="BB156" i="11"/>
  <c r="BA157" i="11"/>
  <c r="BD157" i="11"/>
  <c r="BB157" i="11"/>
  <c r="BA158" i="11"/>
  <c r="AZ157" i="11"/>
  <c r="BD158" i="11"/>
  <c r="BA159" i="11"/>
  <c r="BB158" i="11"/>
  <c r="AZ158" i="11"/>
  <c r="BD159" i="11"/>
  <c r="BB159" i="11"/>
  <c r="AZ159" i="11"/>
  <c r="BA160" i="11"/>
  <c r="BD160" i="11"/>
  <c r="AZ160" i="11"/>
  <c r="BA161" i="11"/>
  <c r="BB160" i="11"/>
  <c r="BD161" i="11"/>
  <c r="BB161" i="11"/>
  <c r="BA162" i="11"/>
  <c r="AZ161" i="11"/>
  <c r="BD162" i="11"/>
  <c r="BA163" i="11"/>
  <c r="BB162" i="11"/>
  <c r="AZ162" i="11"/>
  <c r="BD163" i="11"/>
  <c r="BB163" i="11"/>
  <c r="AZ163" i="11"/>
  <c r="BA164" i="11"/>
  <c r="BD164" i="11"/>
  <c r="BB164" i="11"/>
  <c r="AZ164" i="11"/>
  <c r="BA165" i="11"/>
  <c r="BD165" i="11"/>
  <c r="BB165" i="11"/>
  <c r="BA166" i="11"/>
  <c r="AZ165" i="11"/>
  <c r="BD166" i="11"/>
  <c r="BB166" i="11"/>
  <c r="AZ166" i="11"/>
  <c r="BA167" i="11"/>
  <c r="BD167" i="11"/>
  <c r="BA168" i="11"/>
  <c r="AZ167" i="11"/>
  <c r="BB167" i="11"/>
  <c r="BD168" i="11"/>
  <c r="BA169" i="11"/>
  <c r="BB168" i="11"/>
  <c r="AZ168" i="11"/>
  <c r="BD169" i="11"/>
  <c r="AZ169" i="11"/>
  <c r="BB169" i="11"/>
  <c r="BA170" i="11"/>
  <c r="BD170" i="11"/>
  <c r="BA171" i="11"/>
  <c r="AZ170" i="11"/>
  <c r="BB170" i="11"/>
  <c r="BD171" i="11"/>
  <c r="BA172" i="11"/>
  <c r="AZ171" i="11"/>
  <c r="BB171" i="11"/>
  <c r="BD172" i="11"/>
  <c r="AZ172" i="11"/>
  <c r="BA173" i="11"/>
  <c r="BB172" i="11"/>
  <c r="BD173" i="11"/>
  <c r="BB173" i="11"/>
  <c r="BA174" i="11"/>
  <c r="AZ173" i="11"/>
  <c r="BD174" i="11"/>
  <c r="BA175" i="11"/>
  <c r="BB174" i="11"/>
  <c r="AZ174" i="11"/>
  <c r="BD175" i="11"/>
  <c r="BA176" i="11"/>
  <c r="BB175" i="11"/>
  <c r="AZ175" i="11"/>
  <c r="BD176" i="11"/>
  <c r="BB176" i="11"/>
  <c r="AZ176" i="11"/>
  <c r="BA177" i="11"/>
  <c r="BD177" i="11"/>
  <c r="BA178" i="11"/>
  <c r="BB177" i="11"/>
  <c r="AZ177" i="11"/>
  <c r="BD178" i="11"/>
  <c r="BA179" i="11"/>
  <c r="BB178" i="11"/>
  <c r="AZ178" i="11"/>
  <c r="BD179" i="11"/>
  <c r="AZ179" i="11"/>
  <c r="BB179" i="11"/>
  <c r="BA180" i="11"/>
  <c r="BD180" i="11"/>
  <c r="BA181" i="11"/>
  <c r="BB180" i="11"/>
  <c r="AZ180" i="11"/>
  <c r="BD181" i="11"/>
  <c r="AZ181" i="11"/>
  <c r="BA182" i="11"/>
  <c r="BB181" i="11"/>
  <c r="BD182" i="11"/>
  <c r="AZ182" i="11"/>
  <c r="BA183" i="11"/>
  <c r="BB182" i="11"/>
  <c r="BD183" i="11"/>
  <c r="BA184" i="11"/>
  <c r="AZ183" i="11"/>
  <c r="BB183" i="11"/>
  <c r="BD184" i="11"/>
  <c r="BB184" i="11"/>
  <c r="AZ184" i="11"/>
  <c r="BA185" i="11"/>
  <c r="BD185" i="11"/>
  <c r="BA186" i="11"/>
  <c r="AZ185" i="11"/>
  <c r="BB185" i="11"/>
  <c r="BD186" i="11"/>
  <c r="BB186" i="11"/>
  <c r="BA187" i="11"/>
  <c r="AZ186" i="11"/>
  <c r="BD187" i="11"/>
  <c r="AZ187" i="11"/>
  <c r="BA188" i="11"/>
  <c r="BB187" i="11"/>
  <c r="BD188" i="11"/>
  <c r="AZ188" i="11"/>
  <c r="BA189" i="11"/>
  <c r="BB188" i="11"/>
  <c r="BD189" i="11"/>
  <c r="AZ189" i="11"/>
  <c r="BA190" i="11"/>
  <c r="BB189" i="11"/>
  <c r="BD190" i="11"/>
  <c r="BB190" i="11"/>
  <c r="AZ190" i="11"/>
  <c r="BA191" i="11"/>
  <c r="BD191" i="11"/>
  <c r="BB191" i="11"/>
  <c r="BA192" i="11"/>
  <c r="AZ191" i="11"/>
  <c r="BD192" i="11"/>
  <c r="AZ192" i="11"/>
  <c r="BB192" i="11"/>
  <c r="BA193" i="11"/>
  <c r="BD193" i="11"/>
  <c r="AZ193" i="11"/>
  <c r="BA194" i="11"/>
  <c r="BB193" i="11"/>
  <c r="BD194" i="11"/>
  <c r="BA195" i="11"/>
  <c r="AZ194" i="11"/>
  <c r="BB194" i="11"/>
  <c r="BD195" i="11"/>
  <c r="BA196" i="11"/>
  <c r="AZ195" i="11"/>
  <c r="BB195" i="11"/>
  <c r="BD196" i="11"/>
  <c r="AZ196" i="11"/>
  <c r="BA197" i="11"/>
  <c r="BB196" i="11"/>
  <c r="BD197" i="11"/>
  <c r="BB197" i="11"/>
  <c r="BA198" i="11"/>
  <c r="AZ197" i="11"/>
  <c r="BD198" i="11"/>
  <c r="BA199" i="11"/>
  <c r="BB198" i="11"/>
  <c r="AZ198" i="11"/>
  <c r="BD199" i="11"/>
  <c r="BA200" i="11"/>
  <c r="BB199" i="11"/>
  <c r="AZ199" i="11"/>
  <c r="BD200" i="11"/>
  <c r="AZ200" i="11"/>
  <c r="BB200" i="11"/>
  <c r="BA201" i="11"/>
  <c r="BD201" i="11"/>
  <c r="AZ201" i="11"/>
  <c r="BA202" i="11"/>
  <c r="BB201" i="11"/>
  <c r="BD202" i="11"/>
  <c r="BB202" i="11"/>
  <c r="BA203" i="11"/>
  <c r="AZ202" i="11"/>
  <c r="BD203" i="11"/>
  <c r="BA204" i="11"/>
  <c r="BB203" i="11"/>
  <c r="AZ203" i="11"/>
  <c r="BD204" i="11"/>
  <c r="AZ204" i="11"/>
  <c r="BA205" i="11"/>
  <c r="BB204" i="11"/>
  <c r="BD205" i="11"/>
  <c r="AZ205" i="11"/>
  <c r="BB205" i="11"/>
  <c r="BA206" i="11"/>
  <c r="BD206" i="11"/>
  <c r="BA207" i="11"/>
  <c r="BB206" i="11"/>
  <c r="AZ206" i="11"/>
  <c r="BD207" i="11"/>
  <c r="BA208" i="11"/>
  <c r="AZ207" i="11"/>
  <c r="BB207" i="11"/>
  <c r="BD208" i="11"/>
  <c r="AZ208" i="11"/>
  <c r="BB208" i="11"/>
  <c r="BA209" i="11"/>
  <c r="BD209" i="11"/>
  <c r="BA210" i="11"/>
  <c r="AZ209" i="11"/>
  <c r="BB209" i="11"/>
  <c r="BD210" i="11"/>
  <c r="BB210" i="11"/>
  <c r="BA211" i="11"/>
  <c r="AZ210" i="11"/>
  <c r="BD211" i="11"/>
  <c r="BB211" i="11"/>
  <c r="BA212" i="11"/>
  <c r="AZ211" i="11"/>
  <c r="BD212" i="11"/>
  <c r="BB212" i="11"/>
  <c r="AZ212" i="11"/>
  <c r="BA213" i="11"/>
  <c r="BD213" i="11"/>
  <c r="AZ213" i="11"/>
  <c r="BB213" i="11"/>
  <c r="BA214" i="11"/>
  <c r="BD214" i="11"/>
  <c r="AZ214" i="11"/>
  <c r="BB214" i="11"/>
  <c r="BA215" i="11"/>
  <c r="BD215" i="11"/>
  <c r="BA216" i="11"/>
  <c r="AZ215" i="11"/>
  <c r="BB215" i="11"/>
  <c r="BD216" i="11"/>
  <c r="BB216" i="11"/>
  <c r="AZ216" i="11"/>
  <c r="BA217" i="11"/>
  <c r="BD217" i="11"/>
  <c r="BA218" i="11"/>
  <c r="AZ217" i="11"/>
  <c r="BB217" i="11"/>
  <c r="BD218" i="11"/>
  <c r="BB218" i="11"/>
  <c r="BA219" i="11"/>
  <c r="AZ218" i="11"/>
  <c r="BD219" i="11"/>
  <c r="AZ219" i="11"/>
  <c r="BA220" i="11"/>
  <c r="BB219" i="11"/>
  <c r="BD220" i="11"/>
  <c r="BB220" i="11"/>
  <c r="BA221" i="11"/>
  <c r="AZ220" i="11"/>
  <c r="BD221" i="11"/>
  <c r="BB221" i="11"/>
  <c r="AZ221" i="11"/>
  <c r="BA222" i="11"/>
  <c r="BD222" i="11"/>
  <c r="BB222" i="11"/>
  <c r="BA223" i="11"/>
  <c r="AZ222" i="11"/>
  <c r="BD223" i="11"/>
  <c r="BB223" i="11"/>
  <c r="BA224" i="11"/>
  <c r="AZ223" i="11"/>
  <c r="BD224" i="11"/>
  <c r="BA225" i="11"/>
  <c r="AZ224" i="11"/>
  <c r="BB224" i="11"/>
  <c r="BD225" i="11"/>
  <c r="BA226" i="11"/>
  <c r="BB225" i="11"/>
  <c r="AZ225" i="11"/>
  <c r="BD226" i="11"/>
  <c r="AZ226" i="11"/>
  <c r="BA227" i="11"/>
  <c r="BB226" i="11"/>
  <c r="BD227" i="11"/>
  <c r="AZ227" i="11"/>
  <c r="BA228" i="11"/>
  <c r="BB227" i="11"/>
  <c r="BD228" i="11"/>
  <c r="AZ228" i="11"/>
  <c r="BA229" i="11"/>
  <c r="BB228" i="11"/>
  <c r="BD229" i="11"/>
  <c r="BA230" i="11"/>
  <c r="BB229" i="11"/>
  <c r="AZ229" i="11"/>
  <c r="BD230" i="11"/>
  <c r="BA231" i="11"/>
  <c r="AZ230" i="11"/>
  <c r="BB230" i="11"/>
  <c r="BD231" i="11"/>
  <c r="AZ231" i="11"/>
  <c r="BB231" i="11"/>
  <c r="BA232" i="11"/>
  <c r="BD232" i="11"/>
  <c r="BA233" i="11"/>
  <c r="AZ232" i="11"/>
  <c r="BB232" i="11"/>
  <c r="BD233" i="11"/>
  <c r="BA234" i="11"/>
  <c r="AZ233" i="11"/>
  <c r="BB233" i="11"/>
  <c r="BD234" i="11"/>
  <c r="BA235" i="11"/>
  <c r="BB234" i="11"/>
  <c r="AZ234" i="11"/>
  <c r="BD235" i="11"/>
  <c r="AZ235" i="11"/>
  <c r="BB235" i="11"/>
  <c r="BA236" i="11"/>
  <c r="BD236" i="11"/>
  <c r="AZ236" i="11"/>
  <c r="BB236" i="11"/>
  <c r="BA237" i="11"/>
  <c r="BD237" i="11"/>
  <c r="BA238" i="11"/>
  <c r="BB237" i="11"/>
  <c r="AZ237" i="11"/>
  <c r="BD238" i="11"/>
  <c r="AZ238" i="11"/>
  <c r="BA239" i="11"/>
  <c r="BB238" i="11"/>
  <c r="BD239" i="11"/>
  <c r="BA240" i="11"/>
  <c r="BB239" i="11"/>
  <c r="AZ239" i="11"/>
  <c r="BD240" i="11"/>
  <c r="BA241" i="11"/>
  <c r="BB240" i="11"/>
  <c r="AZ240" i="11"/>
  <c r="BD241" i="11"/>
  <c r="AZ241" i="11"/>
  <c r="BA242" i="11"/>
  <c r="BB241" i="11"/>
  <c r="BD242" i="11"/>
  <c r="BB242" i="11"/>
  <c r="BA243" i="11"/>
  <c r="AZ242" i="11"/>
  <c r="BD243" i="11"/>
  <c r="AZ243" i="11"/>
  <c r="BA244" i="11"/>
  <c r="BB243" i="11"/>
  <c r="BD244" i="11"/>
  <c r="AZ244" i="11"/>
  <c r="BB244" i="11"/>
  <c r="BA245" i="11"/>
  <c r="BD245" i="11"/>
  <c r="AZ245" i="11"/>
  <c r="BB245" i="11"/>
  <c r="BA246" i="11"/>
  <c r="BD246" i="11"/>
  <c r="BA247" i="11"/>
  <c r="BB246" i="11"/>
  <c r="AZ246" i="11"/>
  <c r="BD247" i="11"/>
  <c r="BB247" i="11"/>
  <c r="BA248" i="11"/>
  <c r="AZ247" i="11"/>
  <c r="BD248" i="11"/>
  <c r="BB248" i="11"/>
  <c r="AZ248" i="11"/>
  <c r="BA249" i="11"/>
  <c r="BD249" i="11"/>
  <c r="AZ249" i="11"/>
  <c r="BA250" i="11"/>
  <c r="BB249" i="11"/>
  <c r="BD250" i="11"/>
  <c r="BB250" i="11"/>
  <c r="BA251" i="11"/>
  <c r="AZ250" i="11"/>
  <c r="BD251" i="11"/>
  <c r="AZ251" i="11"/>
  <c r="BA252" i="11"/>
  <c r="BB251" i="11"/>
  <c r="BD252" i="11"/>
  <c r="BB252" i="11"/>
  <c r="BA253" i="11"/>
  <c r="AZ252" i="11"/>
  <c r="BD253" i="11"/>
  <c r="AZ253" i="11"/>
  <c r="BB253" i="11"/>
  <c r="BA254" i="11"/>
  <c r="BD254" i="11"/>
  <c r="BA255" i="11"/>
  <c r="BB254" i="11"/>
  <c r="AZ254" i="11"/>
  <c r="BD255" i="11"/>
  <c r="BA256" i="11"/>
  <c r="BB255" i="11"/>
  <c r="AZ255" i="11"/>
  <c r="BD256" i="11"/>
  <c r="AZ256" i="11"/>
  <c r="BB256" i="11"/>
  <c r="BA257" i="11"/>
  <c r="BD257" i="11"/>
  <c r="BB257" i="11"/>
  <c r="BA258" i="11"/>
  <c r="AZ257" i="11"/>
  <c r="BD258" i="11"/>
  <c r="BB258" i="11"/>
  <c r="BA259" i="11"/>
  <c r="AZ258" i="11"/>
  <c r="BD259" i="11"/>
  <c r="AZ259" i="11"/>
  <c r="BA260" i="11"/>
  <c r="BB259" i="11"/>
  <c r="BD260" i="11"/>
  <c r="BA261" i="11"/>
  <c r="AZ260" i="11"/>
  <c r="BB260" i="11"/>
  <c r="BD261" i="11"/>
  <c r="BB261" i="11"/>
  <c r="AZ261" i="11"/>
  <c r="BA262" i="11"/>
  <c r="BD262" i="11"/>
  <c r="BB262" i="11"/>
  <c r="BA263" i="11"/>
  <c r="AZ262" i="11"/>
  <c r="BD263" i="11"/>
  <c r="BB263" i="11"/>
  <c r="AZ263" i="11"/>
  <c r="BA264" i="11"/>
  <c r="BD264" i="11"/>
  <c r="AZ264" i="11"/>
  <c r="BA265" i="11"/>
  <c r="BB264" i="11"/>
  <c r="BD265" i="11"/>
  <c r="AZ265" i="11"/>
  <c r="BB265" i="11"/>
  <c r="BA266" i="11"/>
  <c r="BD266" i="11"/>
  <c r="BA267" i="11"/>
  <c r="BB266" i="11"/>
  <c r="AZ266" i="11"/>
  <c r="BD267" i="11"/>
  <c r="BB267" i="11"/>
  <c r="BA268" i="11"/>
  <c r="AZ267" i="11"/>
  <c r="BD268" i="11"/>
  <c r="BB268" i="11"/>
  <c r="AZ268" i="11"/>
  <c r="BA269" i="11"/>
  <c r="BD269" i="11"/>
  <c r="AZ269" i="11"/>
  <c r="BB269" i="11"/>
  <c r="BA270" i="11"/>
  <c r="BD270" i="11"/>
  <c r="BB270" i="11"/>
  <c r="BA271" i="11"/>
  <c r="AZ270" i="11"/>
  <c r="BD271" i="11"/>
  <c r="BB271" i="11"/>
  <c r="BA272" i="11"/>
  <c r="AZ271" i="11"/>
  <c r="BD272" i="11"/>
  <c r="BB272" i="11"/>
  <c r="BA273" i="11"/>
  <c r="AZ272" i="11"/>
  <c r="BD273" i="11"/>
  <c r="BB273" i="11"/>
  <c r="BA274" i="11"/>
  <c r="AZ273" i="11"/>
  <c r="BD274" i="11"/>
  <c r="AZ274" i="11"/>
  <c r="BA275" i="11"/>
  <c r="BB274" i="11"/>
  <c r="BD275" i="11"/>
  <c r="BA276" i="11"/>
  <c r="BB275" i="11"/>
  <c r="AZ275" i="11"/>
  <c r="BD276" i="11"/>
  <c r="BA277" i="11"/>
  <c r="BB276" i="11"/>
  <c r="AZ276" i="11"/>
  <c r="BD277" i="11"/>
  <c r="BB277" i="11"/>
  <c r="BA278" i="11"/>
  <c r="AZ277" i="11"/>
  <c r="BD278" i="11"/>
  <c r="AZ278" i="11"/>
  <c r="BB278" i="11"/>
  <c r="BA279" i="11"/>
  <c r="BD279" i="11"/>
  <c r="BB279" i="11"/>
  <c r="BA280" i="11"/>
  <c r="AZ279" i="11"/>
  <c r="BD280" i="11"/>
  <c r="AZ280" i="11"/>
  <c r="BA281" i="11"/>
  <c r="BB280" i="11"/>
  <c r="BD281" i="11"/>
  <c r="BB281" i="11"/>
  <c r="AZ281" i="11"/>
  <c r="BA282" i="11"/>
  <c r="BD282" i="11"/>
  <c r="BA283" i="11"/>
  <c r="AZ282" i="11"/>
  <c r="BB282" i="11"/>
  <c r="BD283" i="11"/>
  <c r="BB283" i="11"/>
  <c r="AZ283" i="11"/>
  <c r="BA284" i="11"/>
  <c r="BD284" i="11"/>
  <c r="BB284" i="11"/>
  <c r="AZ284" i="11"/>
  <c r="BA285" i="11"/>
  <c r="BD285" i="11"/>
  <c r="AZ285" i="11"/>
  <c r="BA286" i="11"/>
  <c r="BB285" i="11"/>
  <c r="BD286" i="11"/>
  <c r="AZ286" i="11"/>
  <c r="BB286" i="11"/>
  <c r="BA287" i="11"/>
  <c r="BD287" i="11"/>
  <c r="BB287" i="11"/>
  <c r="AZ287" i="11"/>
  <c r="BA288" i="11"/>
  <c r="BD288" i="11"/>
  <c r="AZ288" i="11"/>
  <c r="BA289" i="11"/>
  <c r="BB288" i="11"/>
  <c r="BD289" i="11"/>
  <c r="BA290" i="11"/>
  <c r="AZ289" i="11"/>
  <c r="BB289" i="11"/>
  <c r="BD290" i="11"/>
  <c r="BB290" i="11"/>
  <c r="BA291" i="11"/>
  <c r="AZ290" i="11"/>
  <c r="BD291" i="11"/>
  <c r="BB291" i="11"/>
  <c r="BA292" i="11"/>
  <c r="AZ291" i="11"/>
  <c r="BD292" i="11"/>
  <c r="BB292" i="11"/>
  <c r="BA293" i="11"/>
  <c r="AZ292" i="11"/>
  <c r="BD293" i="11"/>
  <c r="BB293" i="11"/>
  <c r="BA294" i="11"/>
  <c r="AZ293" i="11"/>
  <c r="BD294" i="11"/>
  <c r="BB294" i="11"/>
  <c r="AZ294" i="11"/>
  <c r="BA295" i="11"/>
  <c r="BD295" i="11"/>
  <c r="BA296" i="11"/>
  <c r="BB295" i="11"/>
  <c r="AZ295" i="11"/>
  <c r="BD296" i="11"/>
  <c r="BB296" i="11"/>
  <c r="AZ296" i="11"/>
  <c r="BA297" i="11"/>
  <c r="BD297" i="11"/>
  <c r="BA298" i="11"/>
  <c r="AZ297" i="11"/>
  <c r="BB297" i="11"/>
  <c r="BD298" i="11"/>
  <c r="AZ298" i="11"/>
  <c r="BB298" i="11"/>
  <c r="BA299" i="11"/>
  <c r="BD299" i="11"/>
  <c r="AZ299" i="11"/>
  <c r="BA300" i="11"/>
  <c r="BB299" i="11"/>
  <c r="BD300" i="11"/>
  <c r="AZ300" i="11"/>
  <c r="BB300" i="11"/>
  <c r="BA301" i="11"/>
  <c r="BD301" i="11"/>
  <c r="BA302" i="11"/>
  <c r="AZ301" i="11"/>
  <c r="BB301" i="11"/>
  <c r="BD302" i="11"/>
  <c r="AZ302" i="11"/>
  <c r="BA303" i="11"/>
  <c r="BB302" i="11"/>
  <c r="BD303" i="11"/>
  <c r="BA304" i="11"/>
  <c r="BB303" i="11"/>
  <c r="AZ303" i="11"/>
  <c r="BD304" i="11"/>
  <c r="BA305" i="11"/>
  <c r="BB304" i="11"/>
  <c r="AZ304" i="11"/>
  <c r="BD305" i="11"/>
  <c r="BB305" i="11"/>
  <c r="BA306" i="11"/>
  <c r="AZ305" i="11"/>
  <c r="BD306" i="11"/>
  <c r="AZ306" i="11"/>
  <c r="BB306" i="11"/>
  <c r="BA307" i="11"/>
  <c r="BD307" i="11"/>
  <c r="AZ307" i="11"/>
  <c r="BA308" i="11"/>
  <c r="BB307" i="11"/>
  <c r="BD308" i="11"/>
  <c r="BA309" i="11"/>
  <c r="BB308" i="11"/>
  <c r="AZ308" i="11"/>
  <c r="BD309" i="11"/>
  <c r="AZ309" i="11"/>
  <c r="BA310" i="11"/>
  <c r="BB309" i="11"/>
  <c r="BD310" i="11"/>
  <c r="AZ310" i="11"/>
  <c r="BB310" i="11"/>
  <c r="BA311" i="11"/>
  <c r="BD311" i="11"/>
  <c r="BB311" i="11"/>
  <c r="BA312" i="11"/>
  <c r="AZ311" i="11"/>
  <c r="BD312" i="11"/>
  <c r="AZ312" i="11"/>
  <c r="BA313" i="11"/>
  <c r="BB312" i="11"/>
  <c r="BD313" i="11"/>
  <c r="BA314" i="11"/>
  <c r="AZ313" i="11"/>
  <c r="BB313" i="11"/>
  <c r="BD314" i="11"/>
  <c r="BA315" i="11"/>
  <c r="BB314" i="11"/>
  <c r="AZ314" i="11"/>
  <c r="BD315" i="11"/>
  <c r="BB315" i="11"/>
  <c r="AZ315" i="11"/>
  <c r="BA316" i="11"/>
  <c r="BD316" i="11"/>
  <c r="BB316" i="11"/>
  <c r="AZ316" i="11"/>
  <c r="BA317" i="11"/>
  <c r="BD317" i="11"/>
  <c r="BB317" i="11"/>
  <c r="AZ317" i="11"/>
  <c r="BA318" i="11"/>
  <c r="BD318" i="11"/>
  <c r="BB318" i="11"/>
  <c r="BA319" i="11"/>
  <c r="AZ318" i="11"/>
  <c r="BD319" i="11"/>
  <c r="BA320" i="11"/>
  <c r="BB319" i="11"/>
  <c r="AZ319" i="11"/>
  <c r="BD320" i="11"/>
  <c r="BB320" i="11"/>
  <c r="BA321" i="11"/>
  <c r="AZ320" i="11"/>
  <c r="BD321" i="11"/>
  <c r="AZ321" i="11"/>
  <c r="BA322" i="11"/>
  <c r="BB321" i="11"/>
  <c r="BD322" i="11"/>
  <c r="AZ322" i="11"/>
  <c r="BB322" i="11"/>
  <c r="BA323" i="11"/>
  <c r="BD323" i="11"/>
  <c r="AZ323" i="11"/>
  <c r="BA324" i="11"/>
  <c r="BB323" i="11"/>
  <c r="BD324" i="11"/>
  <c r="BA325" i="11"/>
  <c r="AZ324" i="11"/>
  <c r="BB324" i="11"/>
  <c r="BD325" i="11"/>
  <c r="AZ325" i="11"/>
  <c r="BA326" i="11"/>
  <c r="BB325" i="11"/>
  <c r="BD326" i="11"/>
  <c r="AZ326" i="11"/>
  <c r="BA327" i="11"/>
  <c r="BB326" i="11"/>
  <c r="BD327" i="11"/>
  <c r="BB327" i="11"/>
  <c r="AZ327" i="11"/>
  <c r="BA328" i="11"/>
  <c r="BD328" i="11"/>
  <c r="AZ328" i="11"/>
  <c r="BB328" i="11"/>
  <c r="BA329" i="11"/>
  <c r="BD329" i="11"/>
  <c r="BB329" i="11"/>
  <c r="AZ329" i="11"/>
  <c r="BA330" i="11"/>
  <c r="BD330" i="11"/>
  <c r="BA331" i="11"/>
  <c r="BB330" i="11"/>
  <c r="AZ330" i="11"/>
  <c r="BD331" i="11"/>
  <c r="BB331" i="11"/>
  <c r="AZ331" i="11"/>
  <c r="BA332" i="11"/>
  <c r="BD332" i="11"/>
  <c r="BB332" i="11"/>
  <c r="BA333" i="11"/>
  <c r="AZ332" i="11"/>
  <c r="BD333" i="11"/>
  <c r="BB333" i="11"/>
  <c r="BA334" i="11"/>
  <c r="AZ333" i="11"/>
  <c r="BD334" i="11"/>
  <c r="BB334" i="11"/>
  <c r="AZ334" i="11"/>
  <c r="BA335" i="11"/>
  <c r="BD335" i="11"/>
  <c r="AZ335" i="11"/>
  <c r="BA336" i="11"/>
  <c r="BB335" i="11"/>
  <c r="BD336" i="11"/>
  <c r="BA337" i="11"/>
  <c r="AZ336" i="11"/>
  <c r="BB336" i="11"/>
  <c r="BD337" i="11"/>
  <c r="AZ337" i="11"/>
  <c r="BB337" i="11"/>
  <c r="BA338" i="11"/>
  <c r="BD338" i="11"/>
  <c r="AZ338" i="11"/>
  <c r="BA339" i="11"/>
  <c r="BB338" i="11"/>
  <c r="BD339" i="11"/>
  <c r="BB339" i="11"/>
  <c r="BA340" i="11"/>
  <c r="AZ339" i="11"/>
  <c r="BD340" i="11"/>
  <c r="BA341" i="11"/>
  <c r="AZ340" i="11"/>
  <c r="BB340" i="11"/>
  <c r="BD341" i="11"/>
  <c r="BB341" i="11"/>
  <c r="AZ341" i="11"/>
  <c r="BA342" i="11"/>
  <c r="BD342" i="11"/>
  <c r="BB342" i="11"/>
  <c r="AZ342" i="11"/>
  <c r="BA343" i="11"/>
  <c r="BD343" i="11"/>
  <c r="AZ343" i="11"/>
  <c r="BA344" i="11"/>
  <c r="BB343" i="11"/>
  <c r="BD344" i="11"/>
  <c r="AZ344" i="11"/>
  <c r="BA345" i="11"/>
  <c r="BB344" i="11"/>
  <c r="BD345" i="11"/>
  <c r="BA346" i="11"/>
  <c r="BB345" i="11"/>
  <c r="AZ345" i="11"/>
  <c r="BD346" i="11"/>
  <c r="BB346" i="11"/>
  <c r="AZ346" i="11"/>
  <c r="BA347" i="11"/>
  <c r="BD347" i="11"/>
  <c r="BB347" i="11"/>
  <c r="AZ347" i="11"/>
  <c r="BA348" i="11"/>
  <c r="BD348" i="11"/>
  <c r="BB348" i="11"/>
  <c r="BA349" i="11"/>
  <c r="AZ348" i="11"/>
  <c r="BD349" i="11"/>
  <c r="AZ349" i="11"/>
  <c r="BA350" i="11"/>
  <c r="BB349" i="11"/>
  <c r="BD350" i="11"/>
  <c r="AZ350" i="11"/>
  <c r="BB350" i="11"/>
  <c r="BA351" i="11"/>
  <c r="BD351" i="11"/>
  <c r="BB351" i="11"/>
  <c r="BA352" i="11"/>
  <c r="AZ351" i="11"/>
  <c r="BD352" i="11"/>
  <c r="BB352" i="11"/>
  <c r="BA353" i="11"/>
  <c r="AZ352" i="11"/>
  <c r="BD353" i="11"/>
  <c r="AZ353" i="11"/>
  <c r="BB353" i="11"/>
  <c r="BA354" i="11"/>
  <c r="BD354" i="11"/>
  <c r="BB354" i="11"/>
  <c r="AZ354" i="11"/>
  <c r="BA355" i="11"/>
  <c r="BD355" i="11"/>
  <c r="BB355" i="11"/>
  <c r="AZ355" i="11"/>
  <c r="BA356" i="11"/>
  <c r="BD356" i="11"/>
  <c r="AZ356" i="11"/>
  <c r="BA357" i="11"/>
  <c r="BB356" i="11"/>
  <c r="BD357" i="11"/>
  <c r="BB357" i="11"/>
  <c r="AZ357" i="11"/>
  <c r="BA358" i="11"/>
  <c r="BD358" i="11"/>
  <c r="AZ358" i="11"/>
  <c r="BA359" i="11"/>
  <c r="BB358" i="11"/>
  <c r="BD359" i="11"/>
  <c r="BA360" i="11"/>
  <c r="AZ359" i="11"/>
  <c r="BB359" i="11"/>
  <c r="BD360" i="11"/>
  <c r="BB360" i="11"/>
  <c r="BA361" i="11"/>
  <c r="AZ360" i="11"/>
  <c r="BD361" i="11"/>
  <c r="BA362" i="11"/>
  <c r="BB361" i="11"/>
  <c r="AZ361" i="11"/>
  <c r="BD362" i="11"/>
  <c r="AZ362" i="11"/>
  <c r="BB362" i="11"/>
  <c r="BA363" i="11"/>
  <c r="BD363" i="11"/>
  <c r="BA364" i="11"/>
  <c r="AZ363" i="11"/>
  <c r="BB363" i="11"/>
  <c r="BD364" i="11"/>
  <c r="AZ364" i="11"/>
  <c r="BA365" i="11"/>
  <c r="BB364" i="11"/>
  <c r="BD365" i="11"/>
  <c r="BB365" i="11"/>
  <c r="AZ365" i="11"/>
  <c r="BA366" i="11"/>
  <c r="BD366" i="11"/>
  <c r="AZ366" i="11"/>
  <c r="BB366" i="11"/>
  <c r="BA367" i="11"/>
  <c r="BD367" i="11"/>
  <c r="AZ367" i="11"/>
  <c r="BB367" i="11"/>
  <c r="BA368" i="11"/>
  <c r="BD368" i="11"/>
  <c r="BA369" i="11"/>
  <c r="AZ368" i="11"/>
  <c r="BB368" i="11"/>
  <c r="BD369" i="11"/>
  <c r="BB369" i="11"/>
  <c r="BA370" i="11"/>
  <c r="AZ369" i="11"/>
  <c r="BD370" i="11"/>
  <c r="BB370" i="11"/>
  <c r="BA371" i="11"/>
  <c r="AZ370" i="11"/>
  <c r="BD371" i="11"/>
  <c r="BB371" i="11"/>
  <c r="BA372" i="11"/>
  <c r="AZ371" i="11"/>
  <c r="BD372" i="11"/>
  <c r="BA373" i="11"/>
  <c r="BB372" i="11"/>
  <c r="AZ372" i="11"/>
  <c r="BD373" i="11"/>
  <c r="AZ373" i="11"/>
  <c r="BA374" i="11"/>
  <c r="BB373" i="11"/>
  <c r="BD374" i="11"/>
  <c r="BB374" i="11"/>
  <c r="AZ374" i="11"/>
  <c r="BA375" i="11"/>
  <c r="BD375" i="11"/>
  <c r="BB375" i="11"/>
  <c r="BA376" i="11"/>
  <c r="AZ375" i="11"/>
  <c r="BD376" i="11"/>
  <c r="BB376" i="11"/>
  <c r="AZ376" i="11"/>
  <c r="BA377" i="11"/>
  <c r="BD377" i="11"/>
  <c r="BA378" i="11"/>
  <c r="BB377" i="11"/>
  <c r="AZ377" i="11"/>
  <c r="BD378" i="11"/>
  <c r="AZ378" i="11"/>
  <c r="BB378" i="11"/>
  <c r="BA379" i="11"/>
  <c r="BD379" i="11"/>
  <c r="AZ379" i="11"/>
  <c r="BB379" i="11"/>
  <c r="BA380" i="11"/>
  <c r="BD380" i="11"/>
  <c r="AZ380" i="11"/>
  <c r="BB380" i="11"/>
  <c r="BA381" i="11"/>
  <c r="BD381" i="11"/>
  <c r="BA382" i="11"/>
  <c r="AZ381" i="11"/>
  <c r="BB381" i="11"/>
  <c r="BD382" i="11"/>
  <c r="BA383" i="11"/>
  <c r="BB382" i="11"/>
  <c r="AZ382" i="11"/>
  <c r="BD383" i="11"/>
  <c r="BB383" i="11"/>
  <c r="AZ383" i="11"/>
  <c r="BA384" i="11"/>
  <c r="BD384" i="11"/>
  <c r="BB384" i="11"/>
  <c r="AZ384" i="11"/>
  <c r="BA385" i="11"/>
  <c r="BD385" i="11"/>
  <c r="BA386" i="11"/>
  <c r="AZ385" i="11"/>
  <c r="BB385" i="11"/>
  <c r="BD386" i="11"/>
  <c r="AZ386" i="11"/>
  <c r="BB386" i="11"/>
  <c r="BA387" i="11"/>
  <c r="BD387" i="11"/>
  <c r="AZ387" i="11"/>
  <c r="BA388" i="11"/>
  <c r="BB387" i="11"/>
  <c r="BD388" i="11"/>
  <c r="BA389" i="11"/>
  <c r="AZ388" i="11"/>
  <c r="BB388" i="11"/>
  <c r="BD389" i="11"/>
  <c r="BB389" i="11"/>
  <c r="AZ389" i="11"/>
  <c r="BA390" i="11"/>
  <c r="BD390" i="11"/>
  <c r="AZ390" i="11"/>
  <c r="BA391" i="11"/>
  <c r="BB390" i="11"/>
  <c r="BD391" i="11"/>
  <c r="AZ391" i="11"/>
  <c r="BB391" i="11"/>
  <c r="BA392" i="11"/>
  <c r="BD392" i="11"/>
  <c r="AZ392" i="11"/>
  <c r="BB392" i="11"/>
  <c r="BA393" i="11"/>
  <c r="BD393" i="11"/>
  <c r="BB393" i="11"/>
  <c r="AZ393" i="11"/>
  <c r="BA394" i="11"/>
  <c r="BD394" i="11"/>
  <c r="AZ394" i="11"/>
  <c r="BB394" i="11"/>
  <c r="BA395" i="11"/>
  <c r="BD395" i="11"/>
  <c r="BB395" i="11"/>
  <c r="BA396" i="11"/>
  <c r="AZ395" i="11"/>
  <c r="BD396" i="11"/>
  <c r="BB396" i="11"/>
  <c r="BA397" i="11"/>
  <c r="AZ396" i="11"/>
  <c r="BD397" i="11"/>
  <c r="BA398" i="11"/>
  <c r="BB397" i="11"/>
  <c r="AZ397" i="11"/>
  <c r="BD398" i="11"/>
  <c r="BA399" i="11"/>
  <c r="AZ398" i="11"/>
  <c r="BB398" i="11"/>
  <c r="BD399" i="11"/>
  <c r="BA400" i="11"/>
  <c r="BB399" i="11"/>
  <c r="AZ399" i="11"/>
  <c r="BD400" i="11"/>
  <c r="AZ400" i="11"/>
  <c r="BA401" i="11"/>
  <c r="BB400" i="11"/>
  <c r="BD401" i="11"/>
  <c r="AZ401" i="11"/>
  <c r="BB401" i="11"/>
  <c r="BA402" i="11"/>
  <c r="BD402" i="11"/>
  <c r="BB402" i="11"/>
  <c r="BA403" i="11"/>
  <c r="AZ402" i="11"/>
  <c r="BD403" i="11"/>
  <c r="AZ403" i="11"/>
  <c r="BA404" i="11"/>
  <c r="BB403" i="11"/>
  <c r="BD404" i="11"/>
  <c r="BB404" i="11"/>
  <c r="AZ404" i="11"/>
  <c r="BA405" i="11"/>
  <c r="BD405" i="11"/>
  <c r="BB405" i="11"/>
  <c r="AZ405" i="11"/>
  <c r="BA406" i="11"/>
  <c r="BD406" i="11"/>
  <c r="BA407" i="11"/>
  <c r="AZ406" i="11"/>
  <c r="BB406" i="11"/>
  <c r="BD407" i="11"/>
  <c r="BA408" i="11"/>
  <c r="AZ407" i="11"/>
  <c r="BB407" i="11"/>
  <c r="BD408" i="11"/>
  <c r="BA409" i="11"/>
  <c r="AZ408" i="11"/>
  <c r="BB408" i="11"/>
  <c r="BD409" i="11"/>
  <c r="AZ409" i="11"/>
  <c r="BA410" i="11"/>
  <c r="BB409" i="11"/>
  <c r="BD410" i="11"/>
  <c r="AZ410" i="11"/>
  <c r="BB410" i="11"/>
  <c r="BA411" i="11"/>
  <c r="BD411" i="11"/>
  <c r="BB411" i="11"/>
  <c r="AZ411" i="11"/>
  <c r="BA412" i="11"/>
  <c r="BD412" i="11"/>
  <c r="BB412" i="11"/>
  <c r="BA413" i="11"/>
  <c r="AZ412" i="11"/>
  <c r="BD413" i="11"/>
  <c r="AZ413" i="11"/>
  <c r="BA414" i="11"/>
  <c r="BB413" i="11"/>
  <c r="BD414" i="11"/>
  <c r="AZ414" i="11"/>
  <c r="BA415" i="11"/>
  <c r="BB414" i="11"/>
  <c r="BD415" i="11"/>
  <c r="BA416" i="11"/>
  <c r="BB415" i="11"/>
  <c r="AZ415" i="11"/>
  <c r="BD416" i="11"/>
  <c r="BB416" i="11"/>
  <c r="AZ416" i="11"/>
  <c r="BA417" i="11"/>
  <c r="BD417" i="11"/>
  <c r="AZ417" i="11"/>
  <c r="BB417" i="11"/>
  <c r="BA418" i="11"/>
  <c r="BD418" i="11"/>
  <c r="BA419" i="11"/>
  <c r="AZ418" i="11"/>
  <c r="BB418" i="11"/>
  <c r="BD419" i="11"/>
  <c r="BB419" i="11"/>
  <c r="BA420" i="11"/>
  <c r="AZ419" i="11"/>
  <c r="BD420" i="11"/>
  <c r="BA421" i="11"/>
  <c r="AZ420" i="11"/>
  <c r="BB420" i="11"/>
  <c r="BD421" i="11"/>
  <c r="BB421" i="11"/>
  <c r="AZ421" i="11"/>
  <c r="BA422" i="11"/>
  <c r="BD422" i="11"/>
  <c r="BB422" i="11"/>
  <c r="AZ422" i="11"/>
  <c r="BA423" i="11"/>
  <c r="BD423" i="11"/>
  <c r="BA424" i="11"/>
  <c r="AZ423" i="11"/>
  <c r="BB423" i="11"/>
  <c r="BD424" i="11"/>
  <c r="BB424" i="11"/>
  <c r="BA425" i="11"/>
  <c r="AZ424" i="11"/>
  <c r="BD425" i="11"/>
  <c r="AZ425" i="11"/>
  <c r="BA426" i="11"/>
  <c r="BB425" i="11"/>
  <c r="BD426" i="11"/>
  <c r="BB426" i="11"/>
  <c r="AZ426" i="11"/>
  <c r="BA427" i="11"/>
  <c r="BD427" i="11"/>
  <c r="BA428" i="11"/>
  <c r="BB427" i="11"/>
  <c r="AZ427" i="11"/>
  <c r="BD428" i="11"/>
  <c r="BA429" i="11"/>
  <c r="BB428" i="11"/>
  <c r="AZ428" i="11"/>
  <c r="BD429" i="11"/>
  <c r="AZ429" i="11"/>
  <c r="BA430" i="11"/>
  <c r="BB429" i="11"/>
  <c r="BD430" i="11"/>
  <c r="BB430" i="11"/>
  <c r="BA431" i="11"/>
  <c r="AZ430" i="11"/>
  <c r="BD431" i="11"/>
  <c r="AZ431" i="11"/>
  <c r="BB431" i="11"/>
  <c r="BA432" i="11"/>
  <c r="BD432" i="11"/>
  <c r="BB432" i="11"/>
  <c r="BA433" i="11"/>
  <c r="AZ432" i="11"/>
  <c r="BD433" i="11"/>
  <c r="BB433" i="11"/>
  <c r="BA434" i="11"/>
  <c r="AZ433" i="11"/>
  <c r="BD434" i="11"/>
  <c r="BB434" i="11"/>
  <c r="AZ434" i="11"/>
  <c r="BA435" i="11"/>
  <c r="BD435" i="11"/>
  <c r="AZ435" i="11"/>
  <c r="BB435" i="11"/>
  <c r="BA436" i="11"/>
  <c r="BD436" i="11"/>
  <c r="BB436" i="11"/>
  <c r="AZ436" i="11"/>
  <c r="BA437" i="11"/>
  <c r="BD437" i="11"/>
  <c r="BB437" i="11"/>
  <c r="AZ437" i="11"/>
  <c r="BA438" i="11"/>
  <c r="BD438" i="11"/>
  <c r="BA439" i="11"/>
  <c r="AZ438" i="11"/>
  <c r="BB438" i="11"/>
  <c r="BD439" i="11"/>
  <c r="BB439" i="11"/>
  <c r="AZ439" i="11"/>
  <c r="BA440" i="11"/>
  <c r="BD440" i="11"/>
  <c r="AZ440" i="11"/>
  <c r="BB440" i="11"/>
  <c r="BA441" i="11"/>
  <c r="BD441" i="11"/>
  <c r="BA442" i="11"/>
  <c r="BB441" i="11"/>
  <c r="AZ441" i="11"/>
  <c r="BD442" i="11"/>
  <c r="BB442" i="11"/>
  <c r="BA443" i="11"/>
  <c r="AZ442" i="11"/>
  <c r="BD443" i="11"/>
  <c r="BB443" i="11"/>
  <c r="BA444" i="11"/>
  <c r="AZ443" i="11"/>
  <c r="BD444" i="11"/>
  <c r="BB444" i="11"/>
  <c r="AZ444" i="11"/>
  <c r="BA445" i="11"/>
  <c r="BD445" i="11"/>
  <c r="AZ445" i="11"/>
  <c r="BA446" i="11"/>
  <c r="BB445" i="11"/>
  <c r="BD446" i="11"/>
  <c r="BB446" i="11"/>
  <c r="BA447" i="11"/>
  <c r="AZ446" i="11"/>
  <c r="BD447" i="11"/>
  <c r="BB447" i="11"/>
  <c r="AZ447" i="11"/>
  <c r="BA448" i="11"/>
  <c r="BD448" i="11"/>
  <c r="AZ448" i="11"/>
  <c r="BB448" i="11"/>
  <c r="BA449" i="11"/>
  <c r="BD449" i="11"/>
  <c r="AZ449" i="11"/>
  <c r="BB449" i="11"/>
  <c r="BA450" i="11"/>
  <c r="BD450" i="11"/>
  <c r="BA451" i="11"/>
  <c r="AZ450" i="11"/>
  <c r="BB450" i="11"/>
  <c r="BD451" i="11"/>
  <c r="AZ451" i="11"/>
  <c r="BA452" i="11"/>
  <c r="BB451" i="11"/>
  <c r="BD452" i="11"/>
  <c r="BA453" i="11"/>
  <c r="BB452" i="11"/>
  <c r="AZ452" i="11"/>
  <c r="BD453" i="11"/>
  <c r="BA454" i="11"/>
  <c r="BB453" i="11"/>
  <c r="AZ453" i="11"/>
  <c r="BD454" i="11"/>
  <c r="AZ454" i="11"/>
  <c r="BA455" i="11"/>
  <c r="BB454" i="11"/>
  <c r="BD455" i="11"/>
  <c r="BA456" i="11"/>
  <c r="BB455" i="11"/>
  <c r="AZ455" i="11"/>
  <c r="BD456" i="11"/>
  <c r="BB456" i="11"/>
  <c r="BA457" i="11"/>
  <c r="AZ456" i="11"/>
  <c r="BD457" i="11"/>
  <c r="BB457" i="11"/>
  <c r="BA458" i="11"/>
  <c r="AZ457" i="11"/>
  <c r="BD458" i="11"/>
  <c r="AZ458" i="11"/>
  <c r="BB458" i="11"/>
  <c r="BA459" i="11"/>
  <c r="BD459" i="11"/>
  <c r="AZ459" i="11"/>
  <c r="BA460" i="11"/>
  <c r="BB459" i="11"/>
  <c r="BD460" i="11"/>
  <c r="AZ460" i="11"/>
  <c r="BA461" i="11"/>
  <c r="BB460" i="11"/>
  <c r="BD461" i="11"/>
  <c r="BB461" i="11"/>
  <c r="AZ461" i="11"/>
  <c r="BA462" i="11"/>
  <c r="BD462" i="11"/>
  <c r="BA463" i="11"/>
  <c r="BB462" i="11"/>
  <c r="AZ462" i="11"/>
  <c r="BD463" i="11"/>
  <c r="BA464" i="11"/>
  <c r="BB463" i="11"/>
  <c r="AZ463" i="11"/>
  <c r="BD464" i="11"/>
  <c r="BB464" i="11"/>
  <c r="BA465" i="11"/>
  <c r="AZ464" i="11"/>
  <c r="BD465" i="11"/>
  <c r="AZ465" i="11"/>
  <c r="BA466" i="11"/>
  <c r="BB465" i="11"/>
  <c r="BD466" i="11"/>
  <c r="BB466" i="11"/>
  <c r="BA467" i="11"/>
  <c r="AZ466" i="11"/>
  <c r="BD467" i="11"/>
  <c r="AZ467" i="11"/>
  <c r="BA468" i="11"/>
  <c r="BB467" i="11"/>
  <c r="BD468" i="11"/>
  <c r="AZ468" i="11"/>
  <c r="BA469" i="11"/>
  <c r="BB468" i="11"/>
  <c r="BD469" i="11"/>
  <c r="BB469" i="11"/>
  <c r="BA470" i="11"/>
  <c r="AZ469" i="11"/>
  <c r="BD470" i="11"/>
  <c r="BB470" i="11"/>
  <c r="BA471" i="11"/>
  <c r="AZ470" i="11"/>
  <c r="BD471" i="11"/>
  <c r="AZ471" i="11"/>
  <c r="BA472" i="11"/>
  <c r="BB471" i="11"/>
  <c r="BD472" i="11"/>
  <c r="BA473" i="11"/>
  <c r="BB472" i="11"/>
  <c r="AZ472" i="11"/>
  <c r="BD473" i="11"/>
  <c r="AZ473" i="11"/>
  <c r="BA474" i="11"/>
  <c r="BB473" i="11"/>
  <c r="BD474" i="11"/>
  <c r="BB474" i="11"/>
  <c r="BA475" i="11"/>
  <c r="AZ474" i="11"/>
  <c r="BD475" i="11"/>
  <c r="BB475" i="11"/>
  <c r="AZ475" i="11"/>
  <c r="BA476" i="11"/>
  <c r="BD476" i="11"/>
  <c r="AZ476" i="11"/>
  <c r="BB476" i="11"/>
  <c r="BA477" i="11"/>
  <c r="BD477" i="11"/>
  <c r="BB477" i="11"/>
  <c r="BA478" i="11"/>
  <c r="AZ477" i="11"/>
  <c r="BD478" i="11"/>
  <c r="AZ478" i="11"/>
  <c r="BB478" i="11"/>
  <c r="BA479" i="11"/>
  <c r="BD479" i="11"/>
  <c r="BB479" i="11"/>
  <c r="AZ479" i="11"/>
  <c r="BA480" i="11"/>
  <c r="BD480" i="11"/>
  <c r="BA481" i="11"/>
  <c r="BB480" i="11"/>
  <c r="AZ480" i="11"/>
  <c r="BD481" i="11"/>
  <c r="BB481" i="11"/>
  <c r="BA482" i="11"/>
  <c r="AZ481" i="11"/>
  <c r="BD482" i="11"/>
  <c r="AZ482" i="11"/>
  <c r="BB482" i="11"/>
  <c r="BA483" i="11"/>
  <c r="BD483" i="11"/>
  <c r="AZ483" i="11"/>
  <c r="BA484" i="11"/>
  <c r="BB483" i="11"/>
  <c r="BD484" i="11"/>
  <c r="BA485" i="11"/>
  <c r="BB484" i="11"/>
  <c r="AZ484" i="11"/>
  <c r="BD485" i="11"/>
  <c r="BB485" i="11"/>
  <c r="BA486" i="11"/>
  <c r="AZ485" i="11"/>
  <c r="BD486" i="11"/>
  <c r="BB486" i="11"/>
  <c r="AZ486" i="11"/>
  <c r="BA487" i="11"/>
  <c r="BD487" i="11"/>
  <c r="BA488" i="11"/>
  <c r="AZ487" i="11"/>
  <c r="BB487" i="11"/>
  <c r="BD488" i="11"/>
  <c r="AZ488" i="11"/>
  <c r="BA489" i="11"/>
  <c r="BB488" i="11"/>
  <c r="BD489" i="11"/>
  <c r="AZ489" i="11"/>
  <c r="BB489" i="11"/>
  <c r="BA490" i="11"/>
  <c r="BD490" i="11"/>
  <c r="BB490" i="11"/>
  <c r="AZ490" i="11"/>
  <c r="BA491" i="11"/>
  <c r="BD491" i="11"/>
  <c r="AZ491" i="11"/>
  <c r="BA492" i="11"/>
  <c r="BB491" i="11"/>
  <c r="BD492" i="11"/>
  <c r="BA493" i="11"/>
  <c r="BB492" i="11"/>
  <c r="AZ492" i="11"/>
  <c r="BD493" i="11"/>
  <c r="AZ493" i="11"/>
  <c r="BA494" i="11"/>
  <c r="BB493" i="11"/>
  <c r="BD494" i="11"/>
  <c r="BB494" i="11"/>
  <c r="AZ494" i="11"/>
  <c r="BA495" i="11"/>
  <c r="BD495" i="11"/>
  <c r="AZ495" i="11"/>
  <c r="BB495" i="11"/>
  <c r="BA496" i="11"/>
  <c r="BD496" i="11"/>
  <c r="BA497" i="11"/>
  <c r="AZ496" i="11"/>
  <c r="BB496" i="11"/>
  <c r="BD497" i="11"/>
  <c r="BB497" i="11"/>
  <c r="AZ497" i="11"/>
  <c r="BA498" i="11"/>
  <c r="BD498" i="11"/>
  <c r="BA499" i="11"/>
  <c r="BB498" i="11"/>
  <c r="AZ498" i="11"/>
  <c r="BD499" i="11"/>
  <c r="BA500" i="11"/>
  <c r="AZ499" i="11"/>
  <c r="BB499" i="11"/>
  <c r="BD500" i="11"/>
  <c r="BB500" i="11"/>
  <c r="AZ500" i="11"/>
  <c r="BA501" i="11"/>
  <c r="BD501" i="11"/>
  <c r="BB501" i="11"/>
  <c r="AZ501" i="11"/>
  <c r="BA502" i="11"/>
  <c r="BD502" i="11"/>
  <c r="BA503" i="11"/>
  <c r="AZ502" i="11"/>
  <c r="BB502" i="11"/>
  <c r="BD503" i="11"/>
  <c r="BA504" i="11"/>
  <c r="AZ503" i="11"/>
  <c r="BB503" i="11"/>
  <c r="BD504" i="11"/>
  <c r="BB504" i="11"/>
  <c r="BA505" i="11"/>
  <c r="AZ504" i="11"/>
  <c r="BD505" i="11"/>
  <c r="BA506" i="11"/>
  <c r="BB505" i="11"/>
  <c r="AZ505" i="11"/>
  <c r="BD506" i="11"/>
  <c r="BA507" i="11"/>
  <c r="BB506" i="11"/>
  <c r="AZ506" i="11"/>
  <c r="BD507" i="11"/>
  <c r="BA508" i="11"/>
  <c r="AZ507" i="11"/>
  <c r="BB507" i="11"/>
  <c r="BD508" i="11"/>
  <c r="BA509" i="11"/>
  <c r="BB508" i="11"/>
  <c r="AZ508" i="11"/>
  <c r="BD509" i="11"/>
  <c r="BB509" i="11"/>
  <c r="BA510" i="11"/>
  <c r="AZ509" i="11"/>
  <c r="BD510" i="11"/>
  <c r="BA511" i="11"/>
  <c r="BB510" i="11"/>
  <c r="AZ510" i="11"/>
  <c r="BD511" i="11"/>
  <c r="BB511" i="11"/>
  <c r="BA512" i="11"/>
  <c r="AZ511" i="11"/>
  <c r="BD512" i="11"/>
  <c r="BA513" i="11"/>
  <c r="AZ512" i="11"/>
  <c r="BB512" i="11"/>
  <c r="BD513" i="11"/>
  <c r="AZ513" i="11"/>
  <c r="BB513" i="11"/>
  <c r="BA514" i="11"/>
  <c r="BD514" i="11"/>
  <c r="BA515" i="11"/>
  <c r="AZ514" i="11"/>
  <c r="BB514" i="11"/>
  <c r="BD515" i="11"/>
  <c r="BB515" i="11"/>
  <c r="BA516" i="11"/>
  <c r="AZ515" i="11"/>
  <c r="BD516" i="11"/>
  <c r="BB516" i="11"/>
  <c r="BA517" i="11"/>
  <c r="AZ516" i="11"/>
  <c r="BD517" i="11"/>
  <c r="BA518" i="11"/>
  <c r="BB517" i="11"/>
  <c r="AZ517" i="11"/>
  <c r="BD518" i="11"/>
  <c r="AZ518" i="11"/>
  <c r="BA519" i="11"/>
  <c r="BB518" i="11"/>
  <c r="BD519" i="11"/>
  <c r="BA520" i="11"/>
  <c r="BB519" i="11"/>
  <c r="AZ519" i="11"/>
  <c r="BD520" i="11"/>
  <c r="BB520" i="11"/>
  <c r="BA521" i="11"/>
  <c r="AZ520" i="11"/>
  <c r="BD521" i="11"/>
  <c r="BB521" i="11"/>
  <c r="BA522" i="11"/>
  <c r="AZ521" i="11"/>
  <c r="BD522" i="11"/>
  <c r="AZ522" i="11"/>
  <c r="BA523" i="11"/>
  <c r="BB522" i="11"/>
  <c r="BD523" i="11"/>
  <c r="AZ523" i="11"/>
  <c r="BB523" i="11"/>
  <c r="BA524" i="11"/>
  <c r="BD524" i="11"/>
  <c r="AZ524" i="11"/>
  <c r="BA525" i="11"/>
  <c r="BB524" i="11"/>
  <c r="BD525" i="11"/>
  <c r="BB525" i="11"/>
  <c r="AZ525" i="11"/>
  <c r="BA526" i="11"/>
  <c r="BD526" i="11"/>
  <c r="AZ526" i="11"/>
  <c r="BB526" i="11"/>
  <c r="BA527" i="11"/>
  <c r="BD527" i="11"/>
  <c r="AZ527" i="11"/>
  <c r="BB527" i="11"/>
  <c r="BA528" i="11"/>
  <c r="BD528" i="11"/>
  <c r="BA529" i="11"/>
  <c r="AZ528" i="11"/>
  <c r="BB528" i="11"/>
  <c r="BD529" i="11"/>
  <c r="BA530" i="11"/>
  <c r="BB529" i="11"/>
  <c r="AZ529" i="11"/>
  <c r="BD530" i="11"/>
  <c r="BB530" i="11"/>
  <c r="AZ530" i="11"/>
  <c r="BA531" i="11"/>
  <c r="BD531" i="11"/>
  <c r="AZ531" i="11"/>
  <c r="BB531" i="11"/>
  <c r="BA532" i="11"/>
  <c r="BD532" i="11"/>
  <c r="AZ532" i="11"/>
  <c r="BA533" i="11"/>
  <c r="BB532" i="11"/>
  <c r="BD533" i="11"/>
  <c r="BB533" i="11"/>
  <c r="BA534" i="11"/>
  <c r="AZ533" i="11"/>
  <c r="BD534" i="11"/>
  <c r="AZ534" i="11"/>
  <c r="BA535" i="11"/>
  <c r="BB534" i="11"/>
  <c r="BD535" i="11"/>
  <c r="BA536" i="11"/>
  <c r="BB535" i="11"/>
  <c r="AZ535" i="11"/>
  <c r="BD536" i="11"/>
  <c r="AZ536" i="11"/>
  <c r="BB536" i="11"/>
  <c r="BA537" i="11"/>
  <c r="BD537" i="11"/>
  <c r="BB537" i="11"/>
  <c r="BA538" i="11"/>
  <c r="AZ537" i="11"/>
  <c r="BD538" i="11"/>
  <c r="BB538" i="11"/>
  <c r="AZ538" i="11"/>
  <c r="BA539" i="11"/>
  <c r="BD539" i="11"/>
  <c r="BB539" i="11"/>
  <c r="BA540" i="11"/>
  <c r="AZ539" i="11"/>
  <c r="BD540" i="11"/>
  <c r="BB540" i="11"/>
  <c r="BA541" i="11"/>
  <c r="AZ540" i="11"/>
  <c r="BD541" i="11"/>
  <c r="BB541" i="11"/>
  <c r="BA542" i="11"/>
  <c r="AZ541" i="11"/>
  <c r="BD542" i="11"/>
  <c r="AZ542" i="11"/>
  <c r="BA543" i="11"/>
  <c r="BB542" i="11"/>
  <c r="BD543" i="11"/>
  <c r="AZ543" i="11"/>
  <c r="BA544" i="11"/>
  <c r="BB543" i="11"/>
  <c r="BD544" i="11"/>
  <c r="BA545" i="11"/>
  <c r="AZ544" i="11"/>
  <c r="BB544" i="11"/>
  <c r="BD545" i="11"/>
  <c r="BA546" i="11"/>
  <c r="AZ545" i="11"/>
  <c r="BB545" i="11"/>
  <c r="BD546" i="11"/>
  <c r="AZ546" i="11"/>
  <c r="BB546" i="11"/>
  <c r="BA547" i="11"/>
  <c r="BD547" i="11"/>
  <c r="AZ547" i="11"/>
  <c r="BA548" i="11"/>
  <c r="BB547" i="11"/>
  <c r="BD548" i="11"/>
  <c r="BA549" i="11"/>
  <c r="AZ548" i="11"/>
  <c r="BB548" i="11"/>
  <c r="BD549" i="11"/>
  <c r="BA550" i="11"/>
  <c r="AZ549" i="11"/>
  <c r="BB549" i="11"/>
  <c r="BD550" i="11"/>
  <c r="BA551" i="11"/>
  <c r="AZ550" i="11"/>
  <c r="BB550" i="11"/>
  <c r="BD551" i="11"/>
  <c r="BB551" i="11"/>
  <c r="AZ551" i="11"/>
  <c r="BA552" i="11"/>
  <c r="BD552" i="11"/>
  <c r="BA553" i="11"/>
  <c r="BB552" i="11"/>
  <c r="AZ552" i="11"/>
  <c r="BD553" i="11"/>
  <c r="BB553" i="11"/>
  <c r="BA554" i="11"/>
  <c r="AZ553" i="11"/>
  <c r="BD554" i="11"/>
  <c r="BA555" i="11"/>
  <c r="AZ554" i="11"/>
  <c r="BB554" i="11"/>
  <c r="BD555" i="11"/>
  <c r="BA556" i="11"/>
  <c r="AZ555" i="11"/>
  <c r="BB555" i="11"/>
  <c r="BD556" i="11"/>
  <c r="BB556" i="11"/>
  <c r="BA557" i="11"/>
  <c r="AZ556" i="11"/>
  <c r="BD557" i="11"/>
  <c r="BA558" i="11"/>
  <c r="BB557" i="11"/>
  <c r="AZ557" i="11"/>
  <c r="BD558" i="11"/>
  <c r="AZ558" i="11"/>
  <c r="BA559" i="11"/>
  <c r="BB558" i="11"/>
  <c r="BD559" i="11"/>
  <c r="BA560" i="11"/>
  <c r="BB559" i="11"/>
  <c r="AZ559" i="11"/>
  <c r="BD560" i="11"/>
  <c r="BB560" i="11"/>
  <c r="BA561" i="11"/>
  <c r="AZ560" i="11"/>
  <c r="BD561" i="11"/>
  <c r="AZ561" i="11"/>
  <c r="BB561" i="11"/>
  <c r="BA562" i="11"/>
  <c r="BD562" i="11"/>
  <c r="AZ562" i="11"/>
  <c r="BA563" i="11"/>
  <c r="BB562" i="11"/>
  <c r="BD563" i="11"/>
  <c r="AZ563" i="11"/>
  <c r="BB563" i="11"/>
  <c r="BA564" i="11"/>
  <c r="BD564" i="11"/>
  <c r="BB564" i="11"/>
  <c r="BA565" i="11"/>
  <c r="AZ564" i="11"/>
  <c r="BD565" i="11"/>
  <c r="BB565" i="11"/>
  <c r="AZ565" i="11"/>
  <c r="BA566" i="11"/>
  <c r="BD566" i="11"/>
  <c r="BB566" i="11"/>
  <c r="BA567" i="11"/>
  <c r="AZ566" i="11"/>
  <c r="BD567" i="11"/>
  <c r="AZ567" i="11"/>
  <c r="BB567" i="11"/>
  <c r="BA568" i="11"/>
  <c r="BD568" i="11"/>
  <c r="BA569" i="11"/>
  <c r="AZ568" i="11"/>
  <c r="BB568" i="11"/>
  <c r="BD569" i="11"/>
  <c r="BB569" i="11"/>
  <c r="BA570" i="11"/>
  <c r="AZ569" i="11"/>
  <c r="BD570" i="11"/>
  <c r="AZ570" i="11"/>
  <c r="BB570" i="11"/>
  <c r="BA571" i="11"/>
  <c r="BD571" i="11"/>
  <c r="BA572" i="11"/>
  <c r="AZ571" i="11"/>
  <c r="BB571" i="11"/>
  <c r="BD572" i="11"/>
  <c r="AZ572" i="11"/>
  <c r="BA573" i="11"/>
  <c r="BB572" i="11"/>
  <c r="BD573" i="11"/>
  <c r="BB573" i="11"/>
  <c r="BA574" i="11"/>
  <c r="AZ573" i="11"/>
  <c r="BD574" i="11"/>
  <c r="BB574" i="11"/>
  <c r="BA575" i="11"/>
  <c r="AZ574" i="11"/>
  <c r="BD575" i="11"/>
  <c r="BA576" i="11"/>
  <c r="BB575" i="11"/>
  <c r="AZ575" i="11"/>
  <c r="BD576" i="11"/>
  <c r="BB576" i="11"/>
  <c r="AZ576" i="11"/>
  <c r="BA577" i="11"/>
  <c r="BD577" i="11"/>
  <c r="AZ577" i="11"/>
  <c r="BB577" i="11"/>
  <c r="BA578" i="11"/>
  <c r="BD578" i="11"/>
  <c r="BA579" i="11"/>
  <c r="BB578" i="11"/>
  <c r="AZ578" i="11"/>
  <c r="BD579" i="11"/>
  <c r="BB579" i="11"/>
  <c r="AZ579" i="11"/>
  <c r="BA580" i="11"/>
  <c r="BD580" i="11"/>
  <c r="BA581" i="11"/>
  <c r="AZ580" i="11"/>
  <c r="BB580" i="11"/>
  <c r="BD581" i="11"/>
  <c r="BA582" i="11"/>
  <c r="AZ581" i="11"/>
  <c r="BB581" i="11"/>
  <c r="BD582" i="11"/>
  <c r="AZ582" i="11"/>
  <c r="BA583" i="11"/>
  <c r="BB582" i="11"/>
  <c r="BD583" i="11"/>
  <c r="BB583" i="11"/>
  <c r="AZ583" i="11"/>
  <c r="BA584" i="11"/>
  <c r="BD584" i="11"/>
  <c r="BA585" i="11"/>
  <c r="BB584" i="11"/>
  <c r="AZ584" i="11"/>
  <c r="BD585" i="11"/>
  <c r="AZ585" i="11"/>
  <c r="BA586" i="11"/>
  <c r="BB585" i="11"/>
  <c r="BD586" i="11"/>
  <c r="AZ586" i="11"/>
  <c r="BA587" i="11"/>
  <c r="BB586" i="11"/>
  <c r="BD587" i="11"/>
  <c r="AZ587" i="11"/>
  <c r="BA588" i="11"/>
  <c r="BB587" i="11"/>
  <c r="BD588" i="11"/>
  <c r="AZ588" i="11"/>
  <c r="BB588" i="11"/>
  <c r="BA589" i="11"/>
  <c r="BD589" i="11"/>
  <c r="AZ589" i="11"/>
  <c r="BB589" i="11"/>
  <c r="BA590" i="11"/>
  <c r="BD590" i="11"/>
  <c r="AZ590" i="11"/>
  <c r="BA591" i="11"/>
  <c r="BB590" i="11"/>
  <c r="BD591" i="11"/>
  <c r="BB591" i="11"/>
  <c r="BA592" i="11"/>
  <c r="AZ591" i="11"/>
  <c r="BD592" i="11"/>
  <c r="BA593" i="11"/>
  <c r="AZ592" i="11"/>
  <c r="BB592" i="11"/>
  <c r="BD593" i="11"/>
  <c r="AZ593" i="11"/>
  <c r="BB593" i="11"/>
  <c r="BA594" i="11"/>
  <c r="BD594" i="11"/>
  <c r="AZ594" i="11"/>
  <c r="BB594" i="11"/>
  <c r="BA595" i="11"/>
  <c r="BD595" i="11"/>
  <c r="BA596" i="11"/>
  <c r="AZ595" i="11"/>
  <c r="BB595" i="11"/>
  <c r="BD596" i="11"/>
  <c r="BB596" i="11"/>
  <c r="BA597" i="11"/>
  <c r="AZ596" i="11"/>
  <c r="BD597" i="11"/>
  <c r="BB597" i="11"/>
  <c r="AZ597" i="11"/>
  <c r="BA598" i="11"/>
  <c r="BD598" i="11"/>
  <c r="BA599" i="11"/>
  <c r="BB598" i="11"/>
  <c r="AZ598" i="11"/>
  <c r="BD599" i="11"/>
  <c r="BA600" i="11"/>
  <c r="AZ599" i="11"/>
  <c r="BB599" i="11"/>
  <c r="BD600" i="11"/>
  <c r="AZ600" i="11"/>
  <c r="BA601" i="11"/>
  <c r="BB600" i="11"/>
  <c r="BD601" i="11"/>
  <c r="BB601" i="11"/>
  <c r="AZ601" i="11"/>
  <c r="BA602" i="11"/>
  <c r="BD602" i="11"/>
  <c r="AZ602" i="11"/>
  <c r="BB602" i="11"/>
  <c r="BA603" i="11"/>
  <c r="BD603" i="11"/>
  <c r="AZ603" i="11"/>
  <c r="BA604" i="11"/>
  <c r="BB603" i="11"/>
  <c r="BD604" i="11"/>
  <c r="BA605" i="11"/>
  <c r="AZ604" i="11"/>
  <c r="BB604" i="11"/>
  <c r="BD605" i="11"/>
  <c r="BB605" i="11"/>
  <c r="BA606" i="11"/>
  <c r="AZ605" i="11"/>
  <c r="BD606" i="11"/>
  <c r="BB606" i="11"/>
  <c r="BA607" i="11"/>
  <c r="AZ606" i="11"/>
  <c r="BD607" i="11"/>
  <c r="AZ607" i="11"/>
  <c r="BA608" i="11"/>
  <c r="BB607" i="11"/>
  <c r="BD608" i="11"/>
  <c r="AZ608" i="11"/>
  <c r="BA609" i="11"/>
  <c r="BB608" i="11"/>
  <c r="BD609" i="11"/>
  <c r="BA610" i="11"/>
  <c r="AZ609" i="11"/>
  <c r="BB609" i="11"/>
  <c r="BD610" i="11"/>
  <c r="AZ610" i="11"/>
  <c r="BB610" i="11"/>
  <c r="BA611" i="11"/>
  <c r="BD611" i="11"/>
  <c r="BA612" i="11"/>
  <c r="AZ611" i="11"/>
  <c r="BB611" i="11"/>
  <c r="BD612" i="11"/>
  <c r="BA613" i="11"/>
  <c r="AZ612" i="11"/>
  <c r="BB612" i="11"/>
  <c r="BD613" i="11"/>
  <c r="BA614" i="11"/>
  <c r="AZ613" i="11"/>
  <c r="BB613" i="11"/>
  <c r="BD614" i="11"/>
  <c r="BA615" i="11"/>
  <c r="AZ614" i="11"/>
  <c r="BB614" i="11"/>
  <c r="BD615" i="11"/>
  <c r="BB615" i="11"/>
  <c r="AZ615" i="11"/>
  <c r="BA616" i="11"/>
  <c r="BD616" i="11"/>
  <c r="BA617" i="11"/>
  <c r="BB616" i="11"/>
  <c r="AZ616" i="11"/>
  <c r="BD617" i="11"/>
  <c r="BA618" i="11"/>
  <c r="AZ617" i="11"/>
  <c r="BB617" i="11"/>
  <c r="BD618" i="11"/>
  <c r="AZ618" i="11"/>
  <c r="BA619" i="11"/>
  <c r="BB618" i="11"/>
  <c r="BD619" i="11"/>
  <c r="BA620" i="11"/>
  <c r="AZ619" i="11"/>
  <c r="BB619" i="11"/>
  <c r="BD620" i="11"/>
  <c r="BA621" i="11"/>
  <c r="AZ620" i="11"/>
  <c r="BB620" i="11"/>
  <c r="BD621" i="11"/>
  <c r="BA622" i="11"/>
  <c r="AZ621" i="11"/>
  <c r="BB621" i="11"/>
  <c r="BD622" i="11"/>
  <c r="AZ622" i="11"/>
  <c r="BA623" i="11"/>
  <c r="BB622" i="11"/>
  <c r="BD623" i="11"/>
  <c r="BB623" i="11"/>
  <c r="AZ623" i="11"/>
  <c r="BA624" i="11"/>
  <c r="BD624" i="11"/>
  <c r="BA625" i="11"/>
  <c r="AZ624" i="11"/>
  <c r="BB624" i="11"/>
  <c r="BD625" i="11"/>
  <c r="BB625" i="11"/>
  <c r="AZ625" i="11"/>
  <c r="BA626" i="11"/>
  <c r="BD626" i="11"/>
  <c r="BA627" i="11"/>
  <c r="BB626" i="11"/>
  <c r="AZ626" i="11"/>
  <c r="BD627" i="11"/>
  <c r="AZ627" i="11"/>
  <c r="BA628" i="11"/>
  <c r="BB627" i="11"/>
  <c r="BD628" i="11"/>
  <c r="AZ628" i="11"/>
  <c r="BA629" i="11"/>
  <c r="BB628" i="11"/>
  <c r="BD629" i="11"/>
  <c r="BA630" i="11"/>
  <c r="BB629" i="11"/>
  <c r="AZ629" i="11"/>
  <c r="BD630" i="11"/>
  <c r="BA631" i="11"/>
  <c r="AZ630" i="11"/>
  <c r="BB630" i="11"/>
  <c r="BD631" i="11"/>
  <c r="BA632" i="11"/>
  <c r="BB631" i="11"/>
  <c r="AZ631" i="11"/>
  <c r="BD632" i="11"/>
  <c r="BA633" i="11"/>
  <c r="AZ632" i="11"/>
  <c r="BB632" i="11"/>
  <c r="BD633" i="11"/>
  <c r="AZ633" i="11"/>
  <c r="BB633" i="11"/>
  <c r="BA634" i="11"/>
  <c r="BD634" i="11"/>
  <c r="BB634" i="11"/>
  <c r="AZ634" i="11"/>
  <c r="BA635" i="11"/>
  <c r="BD635" i="11"/>
  <c r="BB635" i="11"/>
  <c r="AZ635" i="11"/>
  <c r="BA636" i="11"/>
  <c r="BD636" i="11"/>
  <c r="BA637" i="11"/>
  <c r="BB636" i="11"/>
  <c r="AZ636" i="11"/>
  <c r="BD637" i="11"/>
  <c r="AZ637" i="11"/>
  <c r="BB637" i="11"/>
  <c r="BA638" i="11"/>
  <c r="BD638" i="11"/>
  <c r="BA639" i="11"/>
  <c r="BB638" i="11"/>
  <c r="AZ638" i="11"/>
  <c r="BD639" i="11"/>
  <c r="BA640" i="11"/>
  <c r="BB639" i="11"/>
  <c r="AZ639" i="11"/>
  <c r="BD640" i="11"/>
  <c r="BA641" i="11"/>
  <c r="BB640" i="11"/>
  <c r="AZ640" i="11"/>
  <c r="BD641" i="11"/>
  <c r="BA642" i="11"/>
  <c r="AZ641" i="11"/>
  <c r="BB641" i="11"/>
  <c r="BD642" i="11"/>
  <c r="AZ642" i="11"/>
  <c r="BB642" i="11"/>
  <c r="BA643" i="11"/>
  <c r="BD643" i="11"/>
  <c r="BA644" i="11"/>
  <c r="AZ643" i="11"/>
  <c r="BB643" i="11"/>
  <c r="BD644" i="11"/>
  <c r="AZ644" i="11"/>
  <c r="BA645" i="11"/>
  <c r="BB644" i="11"/>
  <c r="BD645" i="11"/>
  <c r="BB645" i="11"/>
  <c r="AZ645" i="11"/>
  <c r="BA646" i="11"/>
  <c r="BD646" i="11"/>
  <c r="AZ646" i="11"/>
  <c r="BA647" i="11"/>
  <c r="BB646" i="11"/>
  <c r="BD647" i="11"/>
  <c r="AZ647" i="11"/>
  <c r="BA648" i="11"/>
  <c r="BB647" i="11"/>
  <c r="BD648" i="11"/>
  <c r="AZ648" i="11"/>
  <c r="BB648" i="11"/>
  <c r="BA649" i="11"/>
  <c r="BD649" i="11"/>
  <c r="AZ649" i="11"/>
  <c r="BA650" i="11"/>
  <c r="BB649" i="11"/>
  <c r="BD650" i="11"/>
  <c r="BA651" i="11"/>
  <c r="AZ650" i="11"/>
  <c r="BB650" i="11"/>
  <c r="BD651" i="11"/>
  <c r="AZ651" i="11"/>
  <c r="BB651" i="11"/>
  <c r="BA652" i="11"/>
  <c r="BD652" i="11"/>
  <c r="BA653" i="11"/>
  <c r="AZ652" i="11"/>
  <c r="BB652" i="11"/>
  <c r="BD653" i="11"/>
  <c r="BA654" i="11"/>
  <c r="BB653" i="11"/>
  <c r="AZ653" i="11"/>
  <c r="BD654" i="11"/>
  <c r="BA655" i="11"/>
  <c r="AZ654" i="11"/>
  <c r="BB654" i="11"/>
  <c r="BD655" i="11"/>
  <c r="BB655" i="11"/>
  <c r="AZ655" i="11"/>
  <c r="BA656" i="11"/>
  <c r="BD656" i="11"/>
  <c r="BA657" i="11"/>
  <c r="BB656" i="11"/>
  <c r="AZ656" i="11"/>
  <c r="BD657" i="11"/>
  <c r="BB657" i="11"/>
  <c r="AZ657" i="11"/>
  <c r="BA658" i="11"/>
  <c r="BD658" i="11"/>
  <c r="BB658" i="11"/>
  <c r="AZ658" i="11"/>
  <c r="BA659" i="11"/>
  <c r="BD659" i="11"/>
  <c r="AZ659" i="11"/>
  <c r="BA660" i="11"/>
  <c r="BB659" i="11"/>
  <c r="BD660" i="11"/>
  <c r="AZ660" i="11"/>
  <c r="BA661" i="11"/>
  <c r="BB660" i="11"/>
  <c r="BD661" i="11"/>
  <c r="BA662" i="11"/>
  <c r="AZ661" i="11"/>
  <c r="BB661" i="11"/>
  <c r="BD662" i="11"/>
  <c r="BA663" i="11"/>
  <c r="BB662" i="11"/>
  <c r="AZ662" i="11"/>
  <c r="BD663" i="11"/>
  <c r="BB663" i="11"/>
  <c r="AZ663" i="11"/>
  <c r="BA664" i="11"/>
  <c r="BD664" i="11"/>
  <c r="BB664" i="11"/>
  <c r="AZ664" i="11"/>
  <c r="BA665" i="11"/>
  <c r="BD665" i="11"/>
  <c r="AZ665" i="11"/>
  <c r="BB665" i="11"/>
  <c r="BA666" i="11"/>
  <c r="BD666" i="11"/>
  <c r="AZ666" i="11"/>
  <c r="BA667" i="11"/>
  <c r="BB666" i="11"/>
  <c r="BD667" i="11"/>
  <c r="BB667" i="11"/>
  <c r="AZ667" i="11"/>
  <c r="BA668" i="11"/>
  <c r="BD668" i="11"/>
  <c r="AZ668" i="11"/>
  <c r="BB668" i="11"/>
  <c r="BA669" i="11"/>
  <c r="BD669" i="11"/>
  <c r="BA670" i="11"/>
  <c r="AZ669" i="11"/>
  <c r="BB669" i="11"/>
  <c r="BD670" i="11"/>
  <c r="BA671" i="11"/>
  <c r="BB670" i="11"/>
  <c r="AZ670" i="11"/>
  <c r="BD671" i="11"/>
  <c r="BB671" i="11"/>
  <c r="BA672" i="11"/>
  <c r="AZ671" i="11"/>
  <c r="BD672" i="11"/>
  <c r="BA673" i="11"/>
  <c r="AZ672" i="11"/>
  <c r="BB672" i="11"/>
  <c r="BD673" i="11"/>
  <c r="BB673" i="11"/>
  <c r="AZ673" i="11"/>
  <c r="BA674" i="11"/>
  <c r="BD674" i="11"/>
  <c r="BA675" i="11"/>
  <c r="AZ674" i="11"/>
  <c r="BB674" i="11"/>
  <c r="BD675" i="11"/>
  <c r="BB675" i="11"/>
  <c r="AZ675" i="11"/>
  <c r="BA676" i="11"/>
  <c r="BD676" i="11"/>
  <c r="BA677" i="11"/>
  <c r="AZ676" i="11"/>
  <c r="BB676" i="11"/>
  <c r="BD677" i="11"/>
  <c r="BA678" i="11"/>
  <c r="AZ677" i="11"/>
  <c r="BB677" i="11"/>
  <c r="BD678" i="11"/>
  <c r="AZ678" i="11"/>
  <c r="BB678" i="11"/>
  <c r="BA679" i="11"/>
  <c r="BD679" i="11"/>
  <c r="BA680" i="11"/>
  <c r="AZ679" i="11"/>
  <c r="BB679" i="11"/>
  <c r="BD680" i="11"/>
  <c r="BB680" i="11"/>
  <c r="AZ680" i="11"/>
  <c r="BA681" i="11"/>
  <c r="BD681" i="11"/>
  <c r="AZ681" i="11"/>
  <c r="BB681" i="11"/>
  <c r="BA682" i="11"/>
  <c r="BD682" i="11"/>
  <c r="BB682" i="11"/>
  <c r="AZ682" i="11"/>
  <c r="BA683" i="11"/>
  <c r="BD683" i="11"/>
  <c r="BA684" i="11"/>
  <c r="BB683" i="11"/>
  <c r="AZ683" i="11"/>
  <c r="BD684" i="11"/>
  <c r="BB684" i="11"/>
  <c r="AZ684" i="11"/>
  <c r="BA685" i="11"/>
  <c r="BD685" i="11"/>
  <c r="BA686" i="11"/>
  <c r="BB685" i="11"/>
  <c r="AZ685" i="11"/>
  <c r="BD686" i="11"/>
  <c r="BA687" i="11"/>
  <c r="BB686" i="11"/>
  <c r="AZ686" i="11"/>
  <c r="BD687" i="11"/>
  <c r="BB687" i="11"/>
  <c r="AZ687" i="11"/>
  <c r="BA688" i="11"/>
  <c r="BD688" i="11"/>
  <c r="BB688" i="11"/>
  <c r="AZ688" i="11"/>
  <c r="BA689" i="11"/>
  <c r="BD689" i="11"/>
  <c r="AZ689" i="11"/>
  <c r="BA690" i="11"/>
  <c r="BB689" i="11"/>
  <c r="BD690" i="11"/>
  <c r="AZ690" i="11"/>
  <c r="BA691" i="11"/>
  <c r="BB690" i="11"/>
  <c r="BD691" i="11"/>
  <c r="AZ691" i="11"/>
  <c r="BA692" i="11"/>
  <c r="BB691" i="11"/>
  <c r="BD692" i="11"/>
  <c r="BB692" i="11"/>
  <c r="BA693" i="11"/>
  <c r="AZ692" i="11"/>
  <c r="BD693" i="11"/>
  <c r="BA694" i="11"/>
  <c r="BB693" i="11"/>
  <c r="AZ693" i="11"/>
  <c r="BD694" i="11"/>
  <c r="BA695" i="11"/>
  <c r="AZ694" i="11"/>
  <c r="BB694" i="11"/>
  <c r="BD695" i="11"/>
  <c r="AZ695" i="11"/>
  <c r="BB695" i="11"/>
  <c r="BA696" i="11"/>
  <c r="BD696" i="11"/>
  <c r="BA697" i="11"/>
  <c r="AZ696" i="11"/>
  <c r="BB696" i="11"/>
  <c r="BD697" i="11"/>
  <c r="AZ697" i="11"/>
  <c r="BA698" i="11"/>
  <c r="BB697" i="11"/>
  <c r="BD698" i="11"/>
  <c r="BB698" i="11"/>
  <c r="BA699" i="11"/>
  <c r="AZ698" i="11"/>
  <c r="BD699" i="11"/>
  <c r="BB699" i="11"/>
  <c r="AZ699" i="11"/>
  <c r="BA700" i="11"/>
  <c r="BD700" i="11"/>
  <c r="BA701" i="11"/>
  <c r="BB700" i="11"/>
  <c r="AZ700" i="11"/>
  <c r="BD701" i="11"/>
  <c r="BA702" i="11"/>
  <c r="AZ701" i="11"/>
  <c r="BB701" i="11"/>
  <c r="BD702" i="11"/>
  <c r="AZ702" i="11"/>
  <c r="BA703" i="11"/>
  <c r="BB702" i="11"/>
  <c r="BD703" i="11"/>
  <c r="AZ703" i="11"/>
  <c r="BA704" i="11"/>
  <c r="BB703" i="11"/>
  <c r="BD704" i="11"/>
  <c r="BB704" i="11"/>
  <c r="BA705" i="11"/>
  <c r="AZ704" i="11"/>
  <c r="BD705" i="11"/>
  <c r="BA706" i="11"/>
  <c r="AZ705" i="11"/>
  <c r="BB705" i="11"/>
  <c r="BD706" i="11"/>
  <c r="BB706" i="11"/>
  <c r="AZ706" i="11"/>
  <c r="BA707" i="11"/>
  <c r="BD707" i="11"/>
  <c r="BB707" i="11"/>
  <c r="AZ707" i="11"/>
  <c r="BA708" i="11"/>
  <c r="BD708" i="11"/>
  <c r="BB708" i="11"/>
  <c r="AZ708" i="11"/>
  <c r="BA709" i="11"/>
  <c r="BD709" i="11"/>
  <c r="AZ709" i="11"/>
  <c r="BB709" i="11"/>
  <c r="BA710" i="11"/>
  <c r="BD710" i="11"/>
  <c r="BB710" i="11"/>
  <c r="AZ710" i="11"/>
  <c r="BA711" i="11"/>
  <c r="BD711" i="11"/>
  <c r="BA712" i="11"/>
  <c r="AZ711" i="11"/>
  <c r="BB711" i="11"/>
  <c r="BD712" i="11"/>
  <c r="AZ712" i="11"/>
  <c r="BA713" i="11"/>
  <c r="BB712" i="11"/>
  <c r="BD713" i="11"/>
  <c r="BB713" i="11"/>
  <c r="AZ713" i="11"/>
  <c r="BA714" i="11"/>
  <c r="BD714" i="11"/>
  <c r="BA715" i="11"/>
  <c r="BB714" i="11"/>
  <c r="AZ714" i="11"/>
  <c r="BD715" i="11"/>
  <c r="BB715" i="11"/>
  <c r="AZ715" i="11"/>
  <c r="BA716" i="11"/>
  <c r="BD716" i="11"/>
  <c r="BB716" i="11"/>
  <c r="BA717" i="11"/>
  <c r="AZ716" i="11"/>
  <c r="BD717" i="11"/>
  <c r="BB717" i="11"/>
  <c r="BA718" i="11"/>
  <c r="AZ717" i="11"/>
  <c r="BD718" i="11"/>
  <c r="BA719" i="11"/>
  <c r="BB718" i="11"/>
  <c r="AZ718" i="11"/>
  <c r="BD719" i="11"/>
  <c r="BA720" i="11"/>
  <c r="AZ719" i="11"/>
  <c r="BB719" i="11"/>
  <c r="BD720" i="11"/>
  <c r="AZ720" i="11"/>
  <c r="BA721" i="11"/>
  <c r="BB720" i="11"/>
  <c r="BD721" i="11"/>
  <c r="BB721" i="11"/>
  <c r="BA722" i="11"/>
  <c r="AZ721" i="11"/>
  <c r="BD722" i="11"/>
  <c r="BA723" i="11"/>
  <c r="BB722" i="11"/>
  <c r="AZ722" i="11"/>
  <c r="BD723" i="11"/>
  <c r="BA724" i="11"/>
  <c r="BB723" i="11"/>
  <c r="AZ723" i="11"/>
  <c r="BD724" i="11"/>
  <c r="BA725" i="11"/>
  <c r="BB724" i="11"/>
  <c r="AZ724" i="11"/>
  <c r="BD725" i="11"/>
  <c r="BA726" i="11"/>
  <c r="BB725" i="11"/>
  <c r="AZ725" i="11"/>
  <c r="BD726" i="11"/>
  <c r="AZ726" i="11"/>
  <c r="BA727" i="11"/>
  <c r="BB726" i="11"/>
  <c r="BD727" i="11"/>
  <c r="AZ727" i="11"/>
  <c r="BB727" i="11"/>
  <c r="BA728" i="11"/>
  <c r="BD728" i="11"/>
  <c r="AZ728" i="11"/>
  <c r="BA729" i="11"/>
  <c r="BB728" i="11"/>
  <c r="BD729" i="11"/>
  <c r="AZ729" i="11"/>
  <c r="BB729" i="11"/>
  <c r="BA730" i="11"/>
  <c r="BD730" i="11"/>
  <c r="BB730" i="11"/>
  <c r="BA731" i="11"/>
  <c r="AZ730" i="11"/>
  <c r="BD731" i="11"/>
  <c r="AZ731" i="11"/>
  <c r="BB731" i="11"/>
  <c r="BA732" i="11"/>
  <c r="BD732" i="11"/>
  <c r="BB732" i="11"/>
  <c r="BA733" i="11"/>
  <c r="AZ732" i="11"/>
  <c r="BD733" i="11"/>
  <c r="AZ733" i="11"/>
  <c r="BA734" i="11"/>
  <c r="BB733" i="11"/>
  <c r="BD734" i="11"/>
  <c r="AZ734" i="11"/>
  <c r="BA735" i="11"/>
  <c r="BB734" i="11"/>
  <c r="BD735" i="11"/>
  <c r="AZ735" i="11"/>
  <c r="BA736" i="11"/>
  <c r="BB735" i="11"/>
  <c r="BD736" i="11"/>
  <c r="BA737" i="11"/>
  <c r="AZ736" i="11"/>
  <c r="BB736" i="11"/>
  <c r="BD737" i="11"/>
  <c r="AZ737" i="11"/>
  <c r="BB737" i="11"/>
  <c r="BA738" i="11"/>
  <c r="BD738" i="11"/>
  <c r="BA739" i="11"/>
  <c r="AZ738" i="11"/>
  <c r="BB738" i="11"/>
  <c r="BD739" i="11"/>
  <c r="AZ739" i="11"/>
  <c r="BB739" i="11"/>
  <c r="BA740" i="11"/>
  <c r="BD740" i="11"/>
  <c r="BB740" i="11"/>
  <c r="AZ740" i="11"/>
  <c r="BA741" i="11"/>
  <c r="BD741" i="11"/>
  <c r="BA742" i="11"/>
  <c r="AZ741" i="11"/>
  <c r="BB741" i="11"/>
  <c r="BD742" i="11"/>
  <c r="BB742" i="11"/>
  <c r="BA743" i="11"/>
  <c r="AZ742" i="11"/>
  <c r="BD743" i="11"/>
  <c r="BB743" i="11"/>
  <c r="BA744" i="11"/>
  <c r="AZ743" i="11"/>
  <c r="BD744" i="11"/>
  <c r="AZ744" i="11"/>
  <c r="BB744" i="11"/>
  <c r="BA745" i="11"/>
  <c r="BD745" i="11"/>
  <c r="BB745" i="11"/>
  <c r="BA746" i="11"/>
  <c r="AZ745" i="11"/>
  <c r="BD746" i="11"/>
  <c r="BA747" i="11"/>
  <c r="BB746" i="11"/>
  <c r="AZ746" i="11"/>
  <c r="BD747" i="11"/>
  <c r="BA748" i="11"/>
  <c r="BB747" i="11"/>
  <c r="AZ747" i="11"/>
  <c r="BD748" i="11"/>
  <c r="BB748" i="11"/>
  <c r="AZ748" i="11"/>
  <c r="BA749" i="11"/>
  <c r="BD749" i="11"/>
  <c r="BA750" i="11"/>
  <c r="BB749" i="11"/>
  <c r="AZ749" i="11"/>
  <c r="BD750" i="11"/>
  <c r="BA751" i="11"/>
  <c r="BB750" i="11"/>
  <c r="AZ750" i="11"/>
  <c r="BD751" i="11"/>
  <c r="BB751" i="11"/>
  <c r="BA752" i="11"/>
  <c r="AZ751" i="11"/>
  <c r="BD752" i="11"/>
  <c r="BB752" i="11"/>
  <c r="AZ752" i="11"/>
  <c r="BA753" i="11"/>
  <c r="BD753" i="11"/>
  <c r="AZ753" i="11"/>
  <c r="BB753" i="11"/>
  <c r="BA754" i="11"/>
  <c r="BD754" i="11"/>
  <c r="BA755" i="11"/>
  <c r="AZ754" i="11"/>
  <c r="BB754" i="11"/>
  <c r="BD755" i="11"/>
  <c r="AZ755" i="11"/>
  <c r="BA756" i="11"/>
  <c r="BB755" i="11"/>
  <c r="BD756" i="11"/>
  <c r="BB756" i="11"/>
  <c r="BA757" i="11"/>
  <c r="AZ756" i="11"/>
  <c r="BD757" i="11"/>
  <c r="AZ757" i="11"/>
  <c r="BA758" i="11"/>
  <c r="BB757" i="11"/>
  <c r="BD758" i="11"/>
  <c r="BA759" i="11"/>
  <c r="AZ758" i="11"/>
  <c r="BB758" i="11"/>
  <c r="BD759" i="11"/>
  <c r="BA760" i="11"/>
  <c r="BB759" i="11"/>
  <c r="AZ759" i="11"/>
  <c r="BD760" i="11"/>
  <c r="BB760" i="11"/>
  <c r="BA761" i="11"/>
  <c r="AZ760" i="11"/>
  <c r="BD761" i="11"/>
  <c r="AZ761" i="11"/>
  <c r="BA762" i="11"/>
  <c r="BB761" i="11"/>
  <c r="BD762" i="11"/>
  <c r="BB762" i="11"/>
  <c r="AZ762" i="11"/>
  <c r="BA763" i="11"/>
  <c r="BD763" i="11"/>
  <c r="BA764" i="11"/>
  <c r="AZ763" i="11"/>
  <c r="BB763" i="11"/>
  <c r="BD764" i="11"/>
  <c r="AZ764" i="11"/>
  <c r="BA765" i="11"/>
  <c r="BB764" i="11"/>
  <c r="BD765" i="11"/>
  <c r="AZ765" i="11"/>
  <c r="BA766" i="11"/>
  <c r="BB765" i="11"/>
  <c r="BD766" i="11"/>
  <c r="AZ766" i="11"/>
  <c r="BA767" i="11"/>
  <c r="BB766" i="11"/>
  <c r="BD767" i="11"/>
  <c r="BB767" i="11"/>
  <c r="AZ767" i="11"/>
  <c r="BA768" i="11"/>
  <c r="BD768" i="11"/>
  <c r="BA769" i="11"/>
  <c r="AZ768" i="11"/>
  <c r="BB768" i="11"/>
  <c r="BD769" i="11"/>
  <c r="BB769" i="11"/>
  <c r="AZ769" i="11"/>
  <c r="BA770" i="11"/>
  <c r="BD770" i="11"/>
  <c r="BB770" i="11"/>
  <c r="BA771" i="11"/>
  <c r="AZ770" i="11"/>
  <c r="BD771" i="11"/>
  <c r="AZ771" i="11"/>
  <c r="BA772" i="11"/>
  <c r="BB771" i="11"/>
  <c r="BD772" i="11"/>
  <c r="AZ772" i="11"/>
  <c r="BA773" i="11"/>
  <c r="BB772" i="11"/>
  <c r="BD773" i="11"/>
  <c r="BB773" i="11"/>
  <c r="AZ773" i="11"/>
  <c r="BA774" i="11"/>
  <c r="BD774" i="11"/>
  <c r="BB774" i="11"/>
  <c r="BA775" i="11"/>
  <c r="AZ774" i="11"/>
  <c r="BD775" i="11"/>
  <c r="AZ775" i="11"/>
  <c r="BA776" i="11"/>
  <c r="BB775" i="11"/>
  <c r="BD776" i="11"/>
  <c r="BB776" i="11"/>
  <c r="BA777" i="11"/>
  <c r="AZ776" i="11"/>
  <c r="BD777" i="11"/>
  <c r="BA778" i="11"/>
  <c r="BB777" i="11"/>
  <c r="AZ777" i="11"/>
  <c r="BD778" i="11"/>
  <c r="BA779" i="11"/>
  <c r="AZ778" i="11"/>
  <c r="BB778" i="11"/>
  <c r="BD779" i="11"/>
  <c r="BB779" i="11"/>
  <c r="BA780" i="11"/>
  <c r="AZ779" i="11"/>
  <c r="BD780" i="11"/>
  <c r="BB780" i="11"/>
  <c r="BA781" i="11"/>
  <c r="AZ780" i="11"/>
  <c r="BD781" i="11"/>
  <c r="BA782" i="11"/>
  <c r="BB781" i="11"/>
  <c r="AZ781" i="11"/>
  <c r="BD782" i="11"/>
  <c r="BB782" i="11"/>
  <c r="AZ782" i="11"/>
  <c r="BA783" i="11"/>
  <c r="BD783" i="11"/>
  <c r="BA784" i="11"/>
  <c r="AZ783" i="11"/>
  <c r="BB783" i="11"/>
  <c r="BD784" i="11"/>
  <c r="BA785" i="11"/>
  <c r="AZ784" i="11"/>
  <c r="BB784" i="11"/>
  <c r="BD785" i="11"/>
  <c r="AZ785" i="11"/>
  <c r="BA786" i="11"/>
  <c r="BB785" i="11"/>
  <c r="BD786" i="11"/>
  <c r="BA787" i="11"/>
  <c r="BB786" i="11"/>
  <c r="AZ786" i="11"/>
  <c r="BD787" i="11"/>
  <c r="AZ787" i="11"/>
  <c r="BB787" i="11"/>
  <c r="BA788" i="11"/>
  <c r="BD788" i="11"/>
  <c r="BA789" i="11"/>
  <c r="AZ788" i="11"/>
  <c r="BB788" i="11"/>
  <c r="BD789" i="11"/>
  <c r="BA790" i="11"/>
  <c r="AZ789" i="11"/>
  <c r="BB789" i="11"/>
  <c r="BD790" i="11"/>
  <c r="BB790" i="11"/>
  <c r="AZ790" i="11"/>
  <c r="BA791" i="11"/>
  <c r="BD791" i="11"/>
  <c r="BA792" i="11"/>
  <c r="BB791" i="11"/>
  <c r="AZ791" i="11"/>
  <c r="BD792" i="11"/>
  <c r="BA793" i="11"/>
  <c r="AZ792" i="11"/>
  <c r="BB792" i="11"/>
  <c r="BD793" i="11"/>
  <c r="BA794" i="11"/>
  <c r="AZ793" i="11"/>
  <c r="BB793" i="11"/>
  <c r="BD794" i="11"/>
  <c r="BB794" i="11"/>
  <c r="AZ794" i="11"/>
  <c r="BA795" i="11"/>
  <c r="BD795" i="11"/>
  <c r="BB795" i="11"/>
  <c r="AZ795" i="11"/>
  <c r="BA796" i="11"/>
  <c r="BD796" i="11"/>
  <c r="BA797" i="11"/>
  <c r="AZ796" i="11"/>
  <c r="BB796" i="11"/>
  <c r="BD797" i="11"/>
  <c r="BA798" i="11"/>
  <c r="BB797" i="11"/>
  <c r="AZ797" i="11"/>
  <c r="BD798" i="11"/>
  <c r="BB798" i="11"/>
  <c r="BA799" i="11"/>
  <c r="AZ798" i="11"/>
  <c r="BD799" i="11"/>
  <c r="BB799" i="11"/>
  <c r="BA800" i="11"/>
  <c r="AZ799" i="11"/>
  <c r="BD800" i="11"/>
  <c r="BB800" i="11"/>
  <c r="AZ800" i="11"/>
  <c r="BA801" i="11"/>
  <c r="BD801" i="11"/>
  <c r="AZ801" i="11"/>
  <c r="BA802" i="11"/>
  <c r="BB801" i="11"/>
  <c r="BD802" i="11"/>
  <c r="BA803" i="11"/>
  <c r="BB802" i="11"/>
  <c r="AZ802" i="11"/>
  <c r="BD803" i="11"/>
  <c r="BB803" i="11"/>
  <c r="BA804" i="11"/>
  <c r="AZ803" i="11"/>
  <c r="BD804" i="11"/>
  <c r="AZ804" i="11"/>
  <c r="BB804" i="11"/>
  <c r="BA805" i="11"/>
  <c r="BD805" i="11"/>
  <c r="BB805" i="11"/>
  <c r="AZ805" i="11"/>
  <c r="BA806" i="11"/>
  <c r="BD806" i="11"/>
  <c r="BA807" i="11"/>
  <c r="AZ806" i="11"/>
  <c r="BB806" i="11"/>
  <c r="BD807" i="11"/>
  <c r="AZ807" i="11"/>
  <c r="BB807" i="11"/>
  <c r="BA808" i="11"/>
  <c r="BD808" i="11"/>
  <c r="BA809" i="11"/>
  <c r="AZ808" i="11"/>
  <c r="BB808" i="11"/>
  <c r="BD809" i="11"/>
  <c r="BA810" i="11"/>
  <c r="BB809" i="11"/>
  <c r="AZ809" i="11"/>
  <c r="BD810" i="11"/>
  <c r="BB810" i="11"/>
  <c r="BA811" i="11"/>
  <c r="AZ810" i="11"/>
  <c r="BD811" i="11"/>
  <c r="AZ811" i="11"/>
  <c r="BB811" i="11"/>
  <c r="BA812" i="11"/>
  <c r="BD812" i="11"/>
  <c r="BB812" i="11"/>
  <c r="BA813" i="11"/>
  <c r="AZ812" i="11"/>
  <c r="BD813" i="11"/>
  <c r="BA814" i="11"/>
  <c r="BB813" i="11"/>
  <c r="AZ813" i="11"/>
  <c r="BD814" i="11"/>
  <c r="AZ814" i="11"/>
  <c r="BA815" i="11"/>
  <c r="BB814" i="11"/>
  <c r="BD815" i="11"/>
  <c r="BB815" i="11"/>
  <c r="AZ815" i="11"/>
  <c r="BA816" i="11"/>
  <c r="BD816" i="11"/>
  <c r="AZ816" i="11"/>
  <c r="BB816" i="11"/>
  <c r="BA817" i="11"/>
  <c r="BD817" i="11"/>
  <c r="BA818" i="11"/>
  <c r="AZ817" i="11"/>
  <c r="BB817" i="11"/>
  <c r="BD818" i="11"/>
  <c r="AZ818" i="11"/>
  <c r="BB818" i="11"/>
  <c r="BA819" i="11"/>
  <c r="BD819" i="11"/>
  <c r="BA820" i="11"/>
  <c r="BB819" i="11"/>
  <c r="AZ819" i="11"/>
  <c r="BD820" i="11"/>
  <c r="BA821" i="11"/>
  <c r="AZ820" i="11"/>
  <c r="BB820" i="11"/>
  <c r="BD821" i="11"/>
  <c r="AZ821" i="11"/>
  <c r="BB821" i="11"/>
  <c r="BA822" i="11"/>
  <c r="BD822" i="11"/>
  <c r="AZ822" i="11"/>
  <c r="BB822" i="11"/>
  <c r="BA823" i="11"/>
  <c r="BD823" i="11"/>
  <c r="BA824" i="11"/>
  <c r="BB823" i="11"/>
  <c r="AZ823" i="11"/>
  <c r="BD824" i="11"/>
  <c r="BA825" i="11"/>
  <c r="BB824" i="11"/>
  <c r="AZ824" i="11"/>
  <c r="BD825" i="11"/>
  <c r="BA826" i="11"/>
  <c r="BB825" i="11"/>
  <c r="AZ825" i="11"/>
  <c r="BD826" i="11"/>
  <c r="BB826" i="11"/>
  <c r="AZ826" i="11"/>
  <c r="BA827" i="11"/>
  <c r="BD827" i="11"/>
  <c r="BB827" i="11"/>
  <c r="BA828" i="11"/>
  <c r="AZ827" i="11"/>
  <c r="BD828" i="11"/>
  <c r="BA829" i="11"/>
  <c r="AZ828" i="11"/>
  <c r="BB828" i="11"/>
  <c r="BD829" i="11"/>
  <c r="BB829" i="11"/>
  <c r="BA830" i="11"/>
  <c r="AZ829" i="11"/>
  <c r="BD830" i="11"/>
  <c r="BA831" i="11"/>
  <c r="BB830" i="11"/>
  <c r="AZ830" i="11"/>
  <c r="BD831" i="11"/>
  <c r="BA832" i="11"/>
  <c r="BB831" i="11"/>
  <c r="AZ831" i="11"/>
  <c r="BD832" i="11"/>
  <c r="AZ832" i="11"/>
  <c r="BA833" i="11"/>
  <c r="BB832" i="11"/>
  <c r="BD833" i="11"/>
  <c r="AZ833" i="11"/>
  <c r="BB833" i="11"/>
  <c r="BA834" i="11"/>
  <c r="BD834" i="11"/>
  <c r="BB834" i="11"/>
  <c r="BA835" i="11"/>
  <c r="AZ834" i="11"/>
  <c r="BD835" i="11"/>
  <c r="BB835" i="11"/>
  <c r="AZ835" i="11"/>
  <c r="BA836" i="11"/>
  <c r="BD836" i="11"/>
  <c r="BA837" i="11"/>
  <c r="AZ836" i="11"/>
  <c r="BB836" i="11"/>
  <c r="BD837" i="11"/>
  <c r="AZ837" i="11"/>
  <c r="BB837" i="11"/>
  <c r="BA838" i="11"/>
  <c r="BD838" i="11"/>
  <c r="AZ838" i="11"/>
  <c r="BA839" i="11"/>
  <c r="BB838" i="11"/>
  <c r="BD839" i="11"/>
  <c r="AZ839" i="11"/>
  <c r="BB839" i="11"/>
  <c r="BA840" i="11"/>
  <c r="BD840" i="11"/>
  <c r="AZ840" i="11"/>
  <c r="BB840" i="11"/>
  <c r="BA841" i="11"/>
  <c r="BD841" i="11"/>
  <c r="AZ841" i="11"/>
  <c r="BA842" i="11"/>
  <c r="BB841" i="11"/>
  <c r="BD842" i="11"/>
  <c r="BA843" i="11"/>
  <c r="BB842" i="11"/>
  <c r="AZ842" i="11"/>
  <c r="BD843" i="11"/>
  <c r="AZ843" i="11"/>
  <c r="BA844" i="11"/>
  <c r="BB843" i="11"/>
  <c r="BD844" i="11"/>
  <c r="BB844" i="11"/>
  <c r="BA845" i="11"/>
  <c r="AZ844" i="11"/>
  <c r="BD845" i="11"/>
  <c r="BA846" i="11"/>
  <c r="BB845" i="11"/>
  <c r="AZ845" i="11"/>
  <c r="BD846" i="11"/>
  <c r="BA847" i="11"/>
  <c r="BB846" i="11"/>
  <c r="AZ846" i="11"/>
  <c r="BD847" i="11"/>
  <c r="BB847" i="11"/>
  <c r="BA848" i="11"/>
  <c r="AZ847" i="11"/>
  <c r="BD848" i="11"/>
  <c r="AZ848" i="11"/>
  <c r="BB848" i="11"/>
  <c r="BA849" i="11"/>
  <c r="BD849" i="11"/>
  <c r="BA850" i="11"/>
  <c r="AZ849" i="11"/>
  <c r="BB849" i="11"/>
  <c r="BD850" i="11"/>
  <c r="AZ850" i="11"/>
  <c r="BA851" i="11"/>
  <c r="BB850" i="11"/>
  <c r="BD851" i="11"/>
  <c r="AZ851" i="11"/>
  <c r="BB851" i="11"/>
  <c r="BA852" i="11"/>
  <c r="BD852" i="11"/>
  <c r="BA853" i="11"/>
  <c r="AZ852" i="11"/>
  <c r="BB852" i="11"/>
  <c r="BD853" i="11"/>
  <c r="BA854" i="11"/>
  <c r="AZ853" i="11"/>
  <c r="BB853" i="11"/>
  <c r="BD854" i="11"/>
  <c r="AZ854" i="11"/>
  <c r="BA855" i="11"/>
  <c r="BB854" i="11"/>
  <c r="BD855" i="11"/>
  <c r="BB855" i="11"/>
  <c r="BA856" i="11"/>
  <c r="AZ855" i="11"/>
  <c r="BD856" i="11"/>
  <c r="BB856" i="11"/>
  <c r="BA857" i="11"/>
  <c r="AZ856" i="11"/>
  <c r="BD857" i="11"/>
  <c r="BB857" i="11"/>
  <c r="AZ857" i="11"/>
  <c r="BA858" i="11"/>
  <c r="BD858" i="11"/>
  <c r="BB858" i="11"/>
  <c r="BA859" i="11"/>
  <c r="AZ858" i="11"/>
  <c r="BD859" i="11"/>
  <c r="BA860" i="11"/>
  <c r="BB859" i="11"/>
  <c r="AZ859" i="11"/>
  <c r="BD860" i="11"/>
  <c r="BA861" i="11"/>
  <c r="BB860" i="11"/>
  <c r="AZ860" i="11"/>
  <c r="BD861" i="11"/>
  <c r="BB861" i="11"/>
  <c r="AZ861" i="11"/>
  <c r="BA862" i="11"/>
  <c r="BD862" i="11"/>
  <c r="AZ862" i="11"/>
  <c r="BA863" i="11"/>
  <c r="BB862" i="11"/>
  <c r="BD863" i="11"/>
  <c r="BA864" i="11"/>
  <c r="AZ863" i="11"/>
  <c r="BB863" i="11"/>
  <c r="BD864" i="11"/>
  <c r="BB864" i="11"/>
  <c r="BA865" i="11"/>
  <c r="AZ864" i="11"/>
  <c r="BD865" i="11"/>
  <c r="AZ865" i="11"/>
  <c r="BB865" i="11"/>
  <c r="BA866" i="11"/>
  <c r="BD866" i="11"/>
  <c r="AZ866" i="11"/>
  <c r="BB866" i="11"/>
  <c r="BA867" i="11"/>
  <c r="BD867" i="11"/>
  <c r="AZ867" i="11"/>
  <c r="BA868" i="11"/>
  <c r="BB867" i="11"/>
  <c r="BD868" i="11"/>
  <c r="BA869" i="11"/>
  <c r="AZ868" i="11"/>
  <c r="BB868" i="11"/>
  <c r="BD869" i="11"/>
  <c r="AZ869" i="11"/>
  <c r="BA870" i="11"/>
  <c r="BB869" i="11"/>
  <c r="BD870" i="11"/>
  <c r="BB870" i="11"/>
  <c r="AZ870" i="11"/>
  <c r="BA871" i="11"/>
  <c r="BD871" i="11"/>
  <c r="AZ871" i="11"/>
  <c r="BA872" i="11"/>
  <c r="BB871" i="11"/>
  <c r="BD872" i="11"/>
  <c r="BA873" i="11"/>
  <c r="BB872" i="11"/>
  <c r="AZ872" i="11"/>
  <c r="BD873" i="11"/>
  <c r="BA874" i="11"/>
  <c r="AZ873" i="11"/>
  <c r="BB873" i="11"/>
  <c r="BD874" i="11"/>
  <c r="BB874" i="11"/>
  <c r="AZ874" i="11"/>
  <c r="BA875" i="11"/>
  <c r="BD875" i="11"/>
  <c r="AZ875" i="11"/>
  <c r="BA876" i="11"/>
  <c r="BB875" i="11"/>
  <c r="BD876" i="11"/>
  <c r="BB876" i="11"/>
  <c r="BA877" i="11"/>
  <c r="AZ876" i="11"/>
  <c r="BD877" i="11"/>
  <c r="AZ877" i="11"/>
  <c r="BB877" i="11"/>
  <c r="BA878" i="11"/>
  <c r="BD878" i="11"/>
  <c r="BA879" i="11"/>
  <c r="AZ878" i="11"/>
  <c r="BB878" i="11"/>
  <c r="BD879" i="11"/>
  <c r="BA880" i="11"/>
  <c r="AZ879" i="11"/>
  <c r="BB879" i="11"/>
  <c r="BD880" i="11"/>
  <c r="AZ880" i="11"/>
  <c r="BB880" i="11"/>
  <c r="BA881" i="11"/>
  <c r="BD881" i="11"/>
  <c r="AZ881" i="11"/>
  <c r="BB881" i="11"/>
  <c r="BA882" i="11"/>
  <c r="BD882" i="11"/>
  <c r="BA883" i="11"/>
  <c r="BB882" i="11"/>
  <c r="AZ882" i="11"/>
  <c r="BD883" i="11"/>
  <c r="BA884" i="11"/>
  <c r="BB883" i="11"/>
  <c r="AZ883" i="11"/>
  <c r="BD884" i="11"/>
  <c r="AZ884" i="11"/>
  <c r="BA885" i="11"/>
  <c r="BB884" i="11"/>
  <c r="BD885" i="11"/>
  <c r="BB885" i="11"/>
  <c r="BA886" i="11"/>
  <c r="AZ885" i="11"/>
  <c r="BD886" i="11"/>
  <c r="AZ886" i="11"/>
  <c r="BA887" i="11"/>
  <c r="BB886" i="11"/>
  <c r="BD887" i="11"/>
  <c r="BA888" i="11"/>
  <c r="BB887" i="11"/>
  <c r="AZ887" i="11"/>
  <c r="BD888" i="11"/>
  <c r="AZ888" i="11"/>
  <c r="BB888" i="11"/>
  <c r="BA889" i="11"/>
  <c r="BD889" i="11"/>
  <c r="BB889" i="11"/>
  <c r="AZ889" i="11"/>
  <c r="BA890" i="11"/>
  <c r="BD890" i="11"/>
  <c r="BB890" i="11"/>
  <c r="BA891" i="11"/>
  <c r="AZ890" i="11"/>
  <c r="BD891" i="11"/>
  <c r="BA892" i="11"/>
  <c r="BB891" i="11"/>
  <c r="AZ891" i="11"/>
  <c r="BD892" i="11"/>
  <c r="BB892" i="11"/>
  <c r="AZ892" i="11"/>
  <c r="BA893" i="11"/>
  <c r="BD893" i="11"/>
  <c r="BA894" i="11"/>
  <c r="AZ893" i="11"/>
  <c r="BB893" i="11"/>
  <c r="BD894" i="11"/>
  <c r="AZ894" i="11"/>
  <c r="BB894" i="11"/>
  <c r="BA895" i="11"/>
  <c r="BD895" i="11"/>
  <c r="BB895" i="11"/>
  <c r="BA896" i="11"/>
  <c r="AZ895" i="11"/>
  <c r="BD896" i="11"/>
  <c r="AZ896" i="11"/>
  <c r="BA897" i="11"/>
  <c r="BB896" i="11"/>
  <c r="BD897" i="11"/>
  <c r="BB897" i="11"/>
  <c r="BA898" i="11"/>
  <c r="AZ897" i="11"/>
  <c r="BD898" i="11"/>
  <c r="BA899" i="11"/>
  <c r="BB898" i="11"/>
  <c r="AZ898" i="11"/>
  <c r="BD899" i="11"/>
  <c r="AZ899" i="11"/>
  <c r="BA900" i="11"/>
  <c r="BB899" i="11"/>
  <c r="BD900" i="11"/>
  <c r="BA901" i="11"/>
  <c r="AZ900" i="11"/>
  <c r="BB900" i="11"/>
  <c r="BD901" i="11"/>
  <c r="BB901" i="11"/>
  <c r="BA902" i="11"/>
  <c r="AZ901" i="11"/>
  <c r="BD902" i="11"/>
  <c r="AZ902" i="11"/>
  <c r="BA903" i="11"/>
  <c r="BB902" i="11"/>
  <c r="BD903" i="11"/>
  <c r="BB903" i="11"/>
  <c r="BA904" i="11"/>
  <c r="AZ903" i="11"/>
  <c r="BD904" i="11"/>
  <c r="AZ904" i="11"/>
  <c r="BB904" i="11"/>
  <c r="BA905" i="11"/>
  <c r="BD905" i="11"/>
  <c r="AZ905" i="11"/>
  <c r="BA906" i="11"/>
  <c r="BB905" i="11"/>
  <c r="BD906" i="11"/>
  <c r="AZ906" i="11"/>
  <c r="BA907" i="11"/>
  <c r="BB906" i="11"/>
  <c r="BD907" i="11"/>
  <c r="BA908" i="11"/>
  <c r="BB907" i="11"/>
  <c r="AZ907" i="11"/>
  <c r="BD908" i="11"/>
  <c r="BA909" i="11"/>
  <c r="BB908" i="11"/>
  <c r="AZ908" i="11"/>
  <c r="BD909" i="11"/>
  <c r="AZ909" i="11"/>
  <c r="BA910" i="11"/>
  <c r="BB909" i="11"/>
  <c r="BD910" i="11"/>
  <c r="BA911" i="11"/>
  <c r="AZ910" i="11"/>
  <c r="BB910" i="11"/>
  <c r="BD911" i="11"/>
  <c r="AZ911" i="11"/>
  <c r="BA912" i="11"/>
  <c r="BB911" i="11"/>
  <c r="BD912" i="11"/>
  <c r="BB912" i="11"/>
  <c r="BA913" i="11"/>
  <c r="AZ912" i="11"/>
  <c r="BD913" i="11"/>
  <c r="AZ913" i="11"/>
  <c r="BB913" i="11"/>
  <c r="BA914" i="11"/>
  <c r="BD914" i="11"/>
  <c r="BA915" i="11"/>
  <c r="AZ914" i="11"/>
  <c r="BB914" i="11"/>
  <c r="BD915" i="11"/>
  <c r="BA916" i="11"/>
  <c r="AZ915" i="11"/>
  <c r="BB915" i="11"/>
  <c r="BD916" i="11"/>
  <c r="BA917" i="11"/>
  <c r="AZ916" i="11"/>
  <c r="BB916" i="11"/>
  <c r="BD917" i="11"/>
  <c r="AZ917" i="11"/>
  <c r="BA918" i="11"/>
  <c r="BB917" i="11"/>
  <c r="BD918" i="11"/>
  <c r="BB918" i="11"/>
  <c r="AZ918" i="11"/>
  <c r="BA919" i="11"/>
  <c r="BD919" i="11"/>
  <c r="BB919" i="11"/>
  <c r="BA920" i="11"/>
  <c r="AZ919" i="11"/>
  <c r="BD920" i="11"/>
  <c r="BB920" i="11"/>
  <c r="AZ920" i="11"/>
  <c r="BA921" i="11"/>
  <c r="BD921" i="11"/>
  <c r="BA922" i="11"/>
  <c r="AZ921" i="11"/>
  <c r="BB921" i="11"/>
  <c r="BD922" i="11"/>
  <c r="AZ922" i="11"/>
  <c r="BB922" i="11"/>
  <c r="BA923" i="11"/>
  <c r="BD923" i="11"/>
  <c r="AZ923" i="11"/>
  <c r="BA924" i="11"/>
  <c r="BB923" i="11"/>
  <c r="BD924" i="11"/>
  <c r="BB924" i="11"/>
  <c r="BA925" i="11"/>
  <c r="AZ924" i="11"/>
  <c r="BD925" i="11"/>
  <c r="BB925" i="11"/>
  <c r="BA926" i="11"/>
  <c r="AZ925" i="11"/>
  <c r="BD926" i="11"/>
  <c r="BA927" i="11"/>
  <c r="AZ926" i="11"/>
  <c r="BB926" i="11"/>
  <c r="BD927" i="11"/>
  <c r="AZ927" i="11"/>
  <c r="BB927" i="11"/>
  <c r="BA928" i="11"/>
  <c r="BD928" i="11"/>
  <c r="BB928" i="11"/>
  <c r="BA929" i="11"/>
  <c r="AZ928" i="11"/>
  <c r="BD929" i="11"/>
  <c r="BB929" i="11"/>
  <c r="AZ929" i="11"/>
  <c r="BA930" i="11"/>
  <c r="BD930" i="11"/>
  <c r="BA931" i="11"/>
  <c r="BB930" i="11"/>
  <c r="AZ930" i="11"/>
  <c r="BD931" i="11"/>
  <c r="BA932" i="11"/>
  <c r="BB931" i="11"/>
  <c r="AZ931" i="11"/>
  <c r="BD932" i="11"/>
  <c r="BB932" i="11"/>
  <c r="BA933" i="11"/>
  <c r="AZ932" i="11"/>
  <c r="BD933" i="11"/>
  <c r="BA934" i="11"/>
  <c r="AZ933" i="11"/>
  <c r="BB933" i="11"/>
  <c r="BD934" i="11"/>
  <c r="BA935" i="11"/>
  <c r="AZ934" i="11"/>
  <c r="BB934" i="11"/>
  <c r="BD935" i="11"/>
  <c r="BB935" i="11"/>
  <c r="BA936" i="11"/>
  <c r="AZ935" i="11"/>
  <c r="BD936" i="11"/>
  <c r="BB936" i="11"/>
  <c r="AZ936" i="11"/>
  <c r="BA937" i="11"/>
  <c r="BD937" i="11"/>
  <c r="BB937" i="11"/>
  <c r="AZ937" i="11"/>
  <c r="BA938" i="11"/>
  <c r="BD938" i="11"/>
  <c r="BB938" i="11"/>
  <c r="BA939" i="11"/>
  <c r="AZ938" i="11"/>
  <c r="BD939" i="11"/>
  <c r="BB939" i="11"/>
  <c r="BA940" i="11"/>
  <c r="AZ939" i="11"/>
  <c r="BD940" i="11"/>
  <c r="AZ940" i="11"/>
  <c r="BA941" i="11"/>
  <c r="BB940" i="11"/>
  <c r="BD941" i="11"/>
  <c r="AZ941" i="11"/>
  <c r="BB941" i="11"/>
  <c r="BA942" i="11"/>
  <c r="BD942" i="11"/>
  <c r="BA943" i="11"/>
  <c r="BB942" i="11"/>
  <c r="AZ942" i="11"/>
  <c r="BD943" i="11"/>
  <c r="BA944" i="11"/>
  <c r="AZ943" i="11"/>
  <c r="BB943" i="11"/>
  <c r="BD944" i="11"/>
  <c r="BA945" i="11"/>
  <c r="AZ944" i="11"/>
  <c r="BB944" i="11"/>
  <c r="BD945" i="11"/>
  <c r="BA946" i="11"/>
  <c r="AZ945" i="11"/>
  <c r="BB945" i="11"/>
  <c r="BD946" i="11"/>
  <c r="BB946" i="11"/>
  <c r="AZ946" i="11"/>
  <c r="BA947" i="11"/>
  <c r="BD947" i="11"/>
  <c r="BB947" i="11"/>
  <c r="BA948" i="11"/>
  <c r="AZ947" i="11"/>
  <c r="BD948" i="11"/>
  <c r="BA949" i="11"/>
  <c r="AZ948" i="11"/>
  <c r="BB948" i="11"/>
  <c r="BD949" i="11"/>
  <c r="AZ949" i="11"/>
  <c r="BA950" i="11"/>
  <c r="BB949" i="11"/>
  <c r="BD950" i="11"/>
  <c r="BA951" i="11"/>
  <c r="AZ950" i="11"/>
  <c r="BB950" i="11"/>
  <c r="BD951" i="11"/>
  <c r="BA952" i="11"/>
  <c r="BB951" i="11"/>
  <c r="AZ951" i="11"/>
  <c r="BD952" i="11"/>
  <c r="BB952" i="11"/>
  <c r="AZ952" i="11"/>
  <c r="BA953" i="11"/>
  <c r="BD953" i="11"/>
  <c r="BA954" i="11"/>
  <c r="AZ953" i="11"/>
  <c r="BB953" i="11"/>
  <c r="BD954" i="11"/>
  <c r="AZ954" i="11"/>
  <c r="BB954" i="11"/>
  <c r="BA955" i="11"/>
  <c r="BD955" i="11"/>
  <c r="BB955" i="11"/>
  <c r="AZ955" i="11"/>
  <c r="BA956" i="11"/>
  <c r="BD956" i="11"/>
  <c r="AZ956" i="11"/>
  <c r="BB956" i="11"/>
  <c r="BA957" i="11"/>
  <c r="BD957" i="11"/>
  <c r="BA958" i="11"/>
  <c r="AZ957" i="11"/>
  <c r="BB957" i="11"/>
  <c r="BD958" i="11"/>
  <c r="BB958" i="11"/>
  <c r="AZ958" i="11"/>
  <c r="BA959" i="11"/>
  <c r="BD959" i="11"/>
  <c r="BA960" i="11"/>
  <c r="AZ959" i="11"/>
  <c r="BB959" i="11"/>
  <c r="BD960" i="11"/>
  <c r="BB960" i="11"/>
  <c r="BA961" i="11"/>
  <c r="AZ960" i="11"/>
  <c r="BD961" i="11"/>
  <c r="AZ961" i="11"/>
  <c r="BB961" i="11"/>
  <c r="BA962" i="11"/>
  <c r="BD962" i="11"/>
  <c r="BA963" i="11"/>
  <c r="BB962" i="11"/>
  <c r="AZ962" i="11"/>
  <c r="BD963" i="11"/>
  <c r="BA964" i="11"/>
  <c r="BB963" i="11"/>
  <c r="AZ963" i="11"/>
  <c r="BD964" i="11"/>
  <c r="AZ964" i="11"/>
  <c r="BA965" i="11"/>
  <c r="BB964" i="11"/>
  <c r="BD965" i="11"/>
  <c r="AZ965" i="11"/>
  <c r="BB965" i="11"/>
  <c r="BA966" i="11"/>
  <c r="BD966" i="11"/>
  <c r="BA967" i="11"/>
  <c r="BB966" i="11"/>
  <c r="AZ966" i="11"/>
  <c r="BD967" i="11"/>
  <c r="BB967" i="11"/>
  <c r="BA968" i="11"/>
  <c r="AZ967" i="11"/>
  <c r="BD968" i="11"/>
  <c r="AZ968" i="11"/>
  <c r="BA969" i="11"/>
  <c r="BB968" i="11"/>
  <c r="BD969" i="11"/>
  <c r="BB969" i="11"/>
  <c r="BA970" i="11"/>
  <c r="AZ969" i="11"/>
  <c r="BD970" i="11"/>
  <c r="BA971" i="11"/>
  <c r="AZ970" i="11"/>
  <c r="BB970" i="11"/>
  <c r="BD971" i="11"/>
  <c r="BA972" i="11"/>
  <c r="BB971" i="11"/>
  <c r="AZ971" i="11"/>
  <c r="BD972" i="11"/>
  <c r="AZ972" i="11"/>
  <c r="BB972" i="11"/>
  <c r="BA973" i="11"/>
  <c r="BD973" i="11"/>
  <c r="AZ973" i="11"/>
  <c r="BA974" i="11"/>
  <c r="BB973" i="11"/>
  <c r="BD974" i="11"/>
  <c r="BB974" i="11"/>
  <c r="AZ974" i="11"/>
  <c r="BA975" i="11"/>
  <c r="BD975" i="11"/>
  <c r="AZ975" i="11"/>
  <c r="BA976" i="11"/>
  <c r="BB975" i="11"/>
  <c r="BD976" i="11"/>
  <c r="BB976" i="11"/>
  <c r="BA977" i="11"/>
  <c r="AZ976" i="11"/>
  <c r="BD977" i="11"/>
  <c r="BB977" i="11"/>
  <c r="AZ977" i="11"/>
  <c r="BA978" i="11"/>
  <c r="BD978" i="11"/>
  <c r="BB978" i="11"/>
  <c r="AZ978" i="11"/>
  <c r="BA979" i="11"/>
  <c r="BD979" i="11"/>
  <c r="BA980" i="11"/>
  <c r="BB979" i="11"/>
  <c r="AZ979" i="11"/>
  <c r="BD980" i="11"/>
  <c r="BA981" i="11"/>
  <c r="BB980" i="11"/>
  <c r="AZ980" i="11"/>
  <c r="BD981" i="11"/>
  <c r="BA982" i="11"/>
  <c r="BB981" i="11"/>
  <c r="AZ981" i="11"/>
  <c r="BD982" i="11"/>
  <c r="BA983" i="11"/>
  <c r="BB982" i="11"/>
  <c r="AZ982" i="11"/>
  <c r="BD983" i="11"/>
  <c r="AZ983" i="11"/>
  <c r="BB983" i="11"/>
  <c r="BA984" i="11"/>
  <c r="BD984" i="11"/>
  <c r="BB984" i="11"/>
  <c r="AZ984" i="11"/>
  <c r="BA985" i="11"/>
  <c r="BD985" i="11"/>
  <c r="AZ985" i="11"/>
  <c r="BB985" i="11"/>
  <c r="BA986" i="11"/>
  <c r="BD986" i="11"/>
  <c r="BB986" i="11"/>
  <c r="BA987" i="11"/>
  <c r="AZ986" i="11"/>
  <c r="BD987" i="11"/>
  <c r="AZ987" i="11"/>
  <c r="BA988" i="11"/>
  <c r="BB987" i="11"/>
  <c r="BD988" i="11"/>
  <c r="BB988" i="11"/>
  <c r="AZ988" i="11"/>
  <c r="BA989" i="11"/>
  <c r="BD989" i="11"/>
  <c r="AZ989" i="11"/>
  <c r="BA990" i="11"/>
  <c r="BB989" i="11"/>
  <c r="BD990" i="11"/>
  <c r="BA991" i="11"/>
  <c r="AZ990" i="11"/>
  <c r="BB990" i="11"/>
  <c r="BD991" i="11"/>
  <c r="BB991" i="11"/>
  <c r="BA992" i="11"/>
  <c r="AZ991" i="11"/>
  <c r="BD992" i="11"/>
  <c r="BA993" i="11"/>
  <c r="AZ992" i="11"/>
  <c r="BB992" i="11"/>
  <c r="BD993" i="11"/>
  <c r="BA994" i="11"/>
  <c r="AZ993" i="11"/>
  <c r="BB993" i="11"/>
  <c r="BD994" i="11"/>
  <c r="AZ994" i="11"/>
  <c r="BA995" i="11"/>
  <c r="BB994" i="11"/>
  <c r="BD995" i="11"/>
  <c r="BB995" i="11"/>
  <c r="BA996" i="11"/>
  <c r="AZ995" i="11"/>
  <c r="BD996" i="11"/>
  <c r="BB996" i="11"/>
  <c r="BA997" i="11"/>
  <c r="AZ996" i="11"/>
  <c r="BD997" i="11"/>
  <c r="BA998" i="11"/>
  <c r="AZ997" i="11"/>
  <c r="BB997" i="11"/>
  <c r="BD998" i="11"/>
  <c r="BA999" i="11"/>
  <c r="BB998" i="11"/>
  <c r="AZ998" i="11"/>
  <c r="BD999" i="11"/>
  <c r="BA1000" i="11"/>
  <c r="BB999" i="11"/>
  <c r="AZ999" i="11"/>
  <c r="BD1000" i="11"/>
  <c r="BA1001" i="11"/>
  <c r="AZ1000" i="11"/>
  <c r="BB1000" i="11"/>
  <c r="BD1001" i="11"/>
  <c r="AZ1001" i="11"/>
  <c r="BA1002" i="11"/>
  <c r="BB1001" i="11"/>
  <c r="BD1002" i="11"/>
  <c r="BA1003" i="11"/>
  <c r="BB1002" i="11"/>
  <c r="AZ1002" i="11"/>
  <c r="BD1003" i="11"/>
  <c r="BA1004" i="11"/>
  <c r="AZ1003" i="11"/>
  <c r="BB1003" i="11"/>
  <c r="BD1004" i="11"/>
  <c r="BA1005" i="11"/>
  <c r="AZ1004" i="11"/>
  <c r="BB1004" i="11"/>
  <c r="BD1005" i="11"/>
  <c r="BB1005" i="11"/>
  <c r="AZ1005" i="11"/>
  <c r="BA1006" i="11"/>
  <c r="BD1006" i="11"/>
  <c r="BB1006" i="11"/>
  <c r="AZ1006" i="11"/>
  <c r="BA1007" i="11"/>
  <c r="BD1007" i="11"/>
  <c r="BB1007" i="11"/>
  <c r="AZ1007" i="11"/>
  <c r="BA1008" i="11"/>
  <c r="BD1008" i="11"/>
  <c r="AZ1008" i="11"/>
  <c r="BA1009" i="11"/>
  <c r="BB1008" i="11"/>
  <c r="BD1009" i="11"/>
  <c r="BB1009" i="11"/>
  <c r="BA1010" i="11"/>
  <c r="AZ1009" i="11"/>
  <c r="BD1010" i="11"/>
  <c r="BA1011" i="11"/>
  <c r="BB1010" i="11"/>
  <c r="AZ1010" i="11"/>
  <c r="BD1011" i="11"/>
  <c r="BA1012" i="11"/>
  <c r="AZ1011" i="11"/>
  <c r="BB1011" i="11"/>
  <c r="BD1012" i="11"/>
  <c r="BA1013" i="11"/>
  <c r="AZ1012" i="11"/>
  <c r="BB1012" i="11"/>
  <c r="BD1013" i="11"/>
  <c r="AZ1013" i="11"/>
  <c r="BA1014" i="11"/>
  <c r="BB1013" i="11"/>
  <c r="BD1014" i="11"/>
  <c r="BA1015" i="11"/>
  <c r="AZ1014" i="11"/>
  <c r="BB1014" i="11"/>
  <c r="BD1015" i="11"/>
  <c r="AZ1015" i="11"/>
  <c r="BA1016" i="11"/>
  <c r="BB1015" i="11"/>
  <c r="BD1016" i="11"/>
  <c r="BB1016" i="11"/>
  <c r="AZ1016" i="11"/>
  <c r="BA1017" i="11"/>
  <c r="BD1017" i="11"/>
  <c r="BB1017" i="11"/>
  <c r="BA1018" i="11"/>
  <c r="AZ1017" i="11"/>
  <c r="BD1018" i="11"/>
  <c r="AZ1018" i="11"/>
  <c r="BB1018" i="11"/>
  <c r="BA1019" i="11"/>
  <c r="BD1019" i="11"/>
  <c r="AZ1019" i="11"/>
  <c r="BA1020" i="11"/>
  <c r="BB1019" i="11"/>
  <c r="BD1020" i="11"/>
  <c r="BA1021" i="11"/>
  <c r="AZ1020" i="11"/>
  <c r="BB1020" i="11"/>
  <c r="BD1021" i="11"/>
  <c r="AZ1021" i="11"/>
  <c r="BB1021" i="11"/>
  <c r="BA1022" i="11"/>
  <c r="BD1022" i="11"/>
  <c r="BA1023" i="11"/>
  <c r="AZ1022" i="11"/>
  <c r="BB1022" i="11"/>
  <c r="BD1023" i="11"/>
  <c r="AZ1023" i="11"/>
  <c r="BB1023" i="11"/>
  <c r="BA1024" i="11"/>
  <c r="BD1024" i="11"/>
  <c r="AZ1024" i="11"/>
  <c r="BA1025" i="11"/>
  <c r="BB1024" i="11"/>
  <c r="BD1025" i="11"/>
  <c r="BA1026" i="11"/>
  <c r="AZ1025" i="11"/>
  <c r="BB1025" i="11"/>
  <c r="BD1026" i="11"/>
  <c r="BA1027" i="11"/>
  <c r="BB1026" i="11"/>
  <c r="AZ1026" i="11"/>
  <c r="BD1027" i="11"/>
  <c r="AZ1027" i="11"/>
  <c r="BA1028" i="11"/>
  <c r="BB1027" i="11"/>
  <c r="BD1028" i="11"/>
  <c r="BA1029" i="11"/>
  <c r="AZ1028" i="11"/>
  <c r="BB1028" i="11"/>
  <c r="BD1029" i="11"/>
  <c r="BB1029" i="11"/>
  <c r="AZ1029" i="11"/>
  <c r="BA1030" i="11"/>
  <c r="BD1030" i="11"/>
  <c r="AZ1030" i="11"/>
  <c r="BB1030" i="11"/>
  <c r="BA1031" i="11"/>
  <c r="BD1031" i="11"/>
  <c r="BB1031" i="11"/>
  <c r="BA1032" i="11"/>
  <c r="AZ1031" i="11"/>
  <c r="BD1032" i="11"/>
  <c r="BA1033" i="11"/>
  <c r="BB1032" i="11"/>
  <c r="AZ1032" i="11"/>
  <c r="BD1033" i="11"/>
  <c r="BA1034" i="11"/>
  <c r="BB1033" i="11"/>
  <c r="AZ1033" i="11"/>
  <c r="BD1034" i="11"/>
  <c r="AZ1034" i="11"/>
  <c r="BA1035" i="11"/>
  <c r="BB1034" i="11"/>
  <c r="BD1035" i="11"/>
  <c r="AZ1035" i="11"/>
  <c r="BA1036" i="11"/>
  <c r="BB1035" i="11"/>
  <c r="BD1036" i="11"/>
  <c r="BA1037" i="11"/>
  <c r="BB1036" i="11"/>
  <c r="AZ1036" i="11"/>
  <c r="BD1037" i="11"/>
  <c r="BA1038" i="11"/>
  <c r="AZ1037" i="11"/>
  <c r="BB1037" i="11"/>
  <c r="BD1038" i="11"/>
  <c r="BB1038" i="11"/>
  <c r="AZ1038" i="11"/>
  <c r="BA1039" i="11"/>
  <c r="BD1039" i="11"/>
  <c r="BA1040" i="11"/>
  <c r="BB1039" i="11"/>
  <c r="AZ1039" i="11"/>
  <c r="BD1040" i="11"/>
  <c r="BB1040" i="11"/>
  <c r="BA1041" i="11"/>
  <c r="AZ1040" i="11"/>
  <c r="BD1041" i="11"/>
  <c r="AZ1041" i="11"/>
  <c r="BB1041" i="11"/>
  <c r="BA1042" i="11"/>
  <c r="BD1042" i="11"/>
  <c r="AZ1042" i="11"/>
  <c r="BA1043" i="11"/>
  <c r="BB1042" i="11"/>
  <c r="BD1043" i="11"/>
  <c r="BA1044" i="11"/>
  <c r="BB1043" i="11"/>
  <c r="AZ1043" i="11"/>
  <c r="BD1044" i="11"/>
  <c r="AZ1044" i="11"/>
  <c r="BB1044" i="11"/>
  <c r="BA1045" i="11"/>
  <c r="BD1045" i="11"/>
  <c r="BA1046" i="11"/>
  <c r="BB1045" i="11"/>
  <c r="AZ1045" i="11"/>
  <c r="BD1046" i="11"/>
  <c r="AZ1046" i="11"/>
  <c r="BA1047" i="11"/>
  <c r="BB1046" i="11"/>
  <c r="BD1047" i="11"/>
  <c r="BB1047" i="11"/>
  <c r="BA1048" i="11"/>
  <c r="AZ1047" i="11"/>
  <c r="BD1048" i="11"/>
  <c r="BB1048" i="11"/>
  <c r="BA1049" i="11"/>
  <c r="AZ1048" i="11"/>
  <c r="BD1049" i="11"/>
  <c r="BA1050" i="11"/>
  <c r="AZ1049" i="11"/>
  <c r="BB1049" i="11"/>
  <c r="BD1050" i="11"/>
  <c r="BA1051" i="11"/>
  <c r="AZ1050" i="11"/>
  <c r="BB1050" i="11"/>
  <c r="BD1051" i="11"/>
  <c r="AZ1051" i="11"/>
  <c r="BB1051" i="11"/>
  <c r="BA1052" i="11"/>
  <c r="BD1052" i="11"/>
  <c r="BA1053" i="11"/>
  <c r="BB1052" i="11"/>
  <c r="AZ1052" i="11"/>
  <c r="BD1053" i="11"/>
  <c r="AZ1053" i="11"/>
  <c r="BB1053" i="11"/>
  <c r="BA1054" i="11"/>
  <c r="BD1054" i="11"/>
  <c r="BA1055" i="11"/>
  <c r="BB1054" i="11"/>
  <c r="AZ1054" i="11"/>
  <c r="BD1055" i="11"/>
  <c r="AZ1055" i="11"/>
  <c r="BA1056" i="11"/>
  <c r="BB1055" i="11"/>
  <c r="BD1056" i="11"/>
  <c r="AZ1056" i="11"/>
  <c r="BB1056" i="11"/>
  <c r="BA1057" i="11"/>
  <c r="BD1057" i="11"/>
  <c r="BB1057" i="11"/>
  <c r="AZ1057" i="11"/>
  <c r="BA1058" i="11"/>
  <c r="BD1058" i="11"/>
  <c r="AZ1058" i="11"/>
  <c r="BA1059" i="11"/>
  <c r="BB1058" i="11"/>
  <c r="BD1059" i="11"/>
  <c r="BB1059" i="11"/>
  <c r="BA1060" i="11"/>
  <c r="AZ1059" i="11"/>
  <c r="BD1060" i="11"/>
  <c r="AZ1060" i="11"/>
  <c r="BA1061" i="11"/>
  <c r="BB1060" i="11"/>
  <c r="BD1061" i="11"/>
  <c r="BA1062" i="11"/>
  <c r="BB1061" i="11"/>
  <c r="AZ1061" i="11"/>
  <c r="BD1062" i="11"/>
  <c r="BB1062" i="11"/>
  <c r="BA1063" i="11"/>
  <c r="AZ1062" i="11"/>
  <c r="BD1063" i="11"/>
  <c r="AZ1063" i="11"/>
  <c r="BB1063" i="11"/>
  <c r="BA1064" i="11"/>
  <c r="BD1064" i="11"/>
  <c r="BB1064" i="11"/>
  <c r="BA1065" i="11"/>
  <c r="AZ1064" i="11"/>
  <c r="BD1065" i="11"/>
  <c r="BA1066" i="11"/>
  <c r="AZ1065" i="11"/>
  <c r="BB1065" i="11"/>
  <c r="BD1066" i="11"/>
  <c r="BA1067" i="11"/>
  <c r="AZ1066" i="11"/>
  <c r="BB1066" i="11"/>
  <c r="BD1067" i="11"/>
  <c r="BA1068" i="11"/>
  <c r="AZ1067" i="11"/>
  <c r="BB1067" i="11"/>
  <c r="BD1068" i="11"/>
  <c r="AZ1068" i="11"/>
  <c r="BA1069" i="11"/>
  <c r="BB1068" i="11"/>
  <c r="BD1069" i="11"/>
  <c r="BB1069" i="11"/>
  <c r="BA1070" i="11"/>
  <c r="AZ1069" i="11"/>
  <c r="BD1070" i="11"/>
  <c r="BB1070" i="11"/>
  <c r="BA1071" i="11"/>
  <c r="AZ1070" i="11"/>
  <c r="BD1071" i="11"/>
  <c r="BB1071" i="11"/>
  <c r="BA1072" i="11"/>
  <c r="AZ1071" i="11"/>
  <c r="BD1072" i="11"/>
  <c r="BA1073" i="11"/>
  <c r="BB1072" i="11"/>
  <c r="AZ1072" i="11"/>
  <c r="BD1073" i="11"/>
  <c r="BB1073" i="11"/>
  <c r="AZ1073" i="11"/>
  <c r="BA1074" i="11"/>
  <c r="BD1074" i="11"/>
  <c r="BB1074" i="11"/>
  <c r="AZ1074" i="11"/>
  <c r="BA1075" i="11"/>
  <c r="BD1075" i="11"/>
  <c r="AZ1075" i="11"/>
  <c r="BB1075" i="11"/>
  <c r="BA1076" i="11"/>
  <c r="BD1076" i="11"/>
  <c r="BB1076" i="11"/>
  <c r="AZ1076" i="11"/>
  <c r="BA1077" i="11"/>
  <c r="BD1077" i="11"/>
  <c r="BB1077" i="11"/>
  <c r="BA1078" i="11"/>
  <c r="AZ1077" i="11"/>
  <c r="BD1078" i="11"/>
  <c r="BA1079" i="11"/>
  <c r="BB1078" i="11"/>
  <c r="AZ1078" i="11"/>
  <c r="BD1079" i="11"/>
  <c r="BB1079" i="11"/>
  <c r="AZ1079" i="11"/>
  <c r="BA1080" i="11"/>
  <c r="BD1080" i="11"/>
  <c r="BB1080" i="11"/>
  <c r="AZ1080" i="11"/>
  <c r="BA1081" i="11"/>
  <c r="BD1081" i="11"/>
  <c r="BB1081" i="11"/>
  <c r="BA1082" i="11"/>
  <c r="AZ1081" i="11"/>
  <c r="BD1082" i="11"/>
  <c r="AZ1082" i="11"/>
  <c r="BB1082" i="11"/>
  <c r="BA1083" i="11"/>
  <c r="BD1083" i="11"/>
  <c r="BB1083" i="11"/>
  <c r="AZ1083" i="11"/>
  <c r="BA1084" i="11"/>
  <c r="BD1084" i="11"/>
  <c r="BA1085" i="11"/>
  <c r="BB1084" i="11"/>
  <c r="AZ1084" i="11"/>
  <c r="BD1085" i="11"/>
  <c r="AZ1085" i="11"/>
  <c r="BA1086" i="11"/>
  <c r="BB1085" i="11"/>
  <c r="BD1086" i="11"/>
  <c r="AZ1086" i="11"/>
  <c r="BB1086" i="11"/>
  <c r="BA1087" i="11"/>
  <c r="BD1087" i="11"/>
  <c r="BB1087" i="11"/>
  <c r="BA1088" i="11"/>
  <c r="AZ1087" i="11"/>
  <c r="BD1088" i="11"/>
  <c r="AZ1088" i="11"/>
  <c r="BA1089" i="11"/>
  <c r="BB1088" i="11"/>
  <c r="BD1089" i="11"/>
  <c r="BB1089" i="11"/>
  <c r="BA1090" i="11"/>
  <c r="AZ1089" i="11"/>
  <c r="BD1090" i="11"/>
  <c r="BB1090" i="11"/>
  <c r="BA1091" i="11"/>
  <c r="AZ1090" i="11"/>
  <c r="BD1091" i="11"/>
  <c r="AZ1091" i="11"/>
  <c r="BB1091" i="11"/>
  <c r="BA1092" i="11"/>
  <c r="BD1092" i="11"/>
  <c r="BA1093" i="11"/>
  <c r="AZ1092" i="11"/>
  <c r="BB1092" i="11"/>
  <c r="BD1093" i="11"/>
  <c r="AZ1093" i="11"/>
  <c r="BA1094" i="11"/>
  <c r="BB1093" i="11"/>
  <c r="BD1094" i="11"/>
  <c r="BB1094" i="11"/>
  <c r="BA1095" i="11"/>
  <c r="AZ1094" i="11"/>
  <c r="BD1095" i="11"/>
  <c r="BB1095" i="11"/>
  <c r="AZ1095" i="11"/>
  <c r="BA1096" i="11"/>
  <c r="BD1096" i="11"/>
  <c r="BB1096" i="11"/>
  <c r="BA1097" i="11"/>
  <c r="AZ1096" i="11"/>
  <c r="BD1097" i="11"/>
  <c r="BA1098" i="11"/>
  <c r="BB1097" i="11"/>
  <c r="AZ1097" i="11"/>
  <c r="BD1098" i="11"/>
  <c r="AZ1098" i="11"/>
  <c r="BA1099" i="11"/>
  <c r="BB1098" i="11"/>
  <c r="BD1099" i="11"/>
  <c r="BA1100" i="11"/>
  <c r="BB1099" i="11"/>
  <c r="AZ1099" i="11"/>
  <c r="BD1100" i="11"/>
  <c r="AZ1100" i="11"/>
  <c r="BB1100" i="11"/>
  <c r="BA1101" i="11"/>
  <c r="BD1101" i="11"/>
  <c r="BB1101" i="11"/>
  <c r="BA1102" i="11"/>
  <c r="AZ1101" i="11"/>
  <c r="BD1102" i="11"/>
  <c r="BB1102" i="11"/>
  <c r="AZ1102" i="11"/>
  <c r="BA1103" i="11"/>
  <c r="BD1103" i="11"/>
  <c r="BA1104" i="11"/>
  <c r="BB1103" i="11"/>
  <c r="AZ1103" i="11"/>
  <c r="BD1104" i="11"/>
  <c r="BA1105" i="11"/>
  <c r="BB1104" i="11"/>
  <c r="AZ1104" i="11"/>
  <c r="BD1105" i="11"/>
  <c r="BB1105" i="11"/>
  <c r="BA1106" i="11"/>
  <c r="AZ1105" i="11"/>
  <c r="BD1106" i="11"/>
  <c r="AZ1106" i="11"/>
  <c r="BA1107" i="11"/>
  <c r="BB1106" i="11"/>
  <c r="BD1107" i="11"/>
  <c r="BA1108" i="11"/>
  <c r="AZ1107" i="11"/>
  <c r="BB1107" i="11"/>
  <c r="BD1108" i="11"/>
  <c r="AZ1108" i="11"/>
  <c r="BB1108" i="11"/>
  <c r="BA1109" i="11"/>
  <c r="BD1109" i="11"/>
  <c r="AZ1109" i="11"/>
  <c r="BA1110" i="11"/>
  <c r="BB1109" i="11"/>
  <c r="BD1110" i="11"/>
  <c r="BA1111" i="11"/>
  <c r="BB1110" i="11"/>
  <c r="AZ1110" i="11"/>
  <c r="BD1111" i="11"/>
  <c r="AZ1111" i="11"/>
  <c r="BA1112" i="11"/>
  <c r="BB1111" i="11"/>
  <c r="BD1112" i="11"/>
  <c r="AZ1112" i="11"/>
  <c r="BA1113" i="11"/>
  <c r="BB1112" i="11"/>
  <c r="BD1113" i="11"/>
  <c r="AZ1113" i="11"/>
  <c r="BA1114" i="11"/>
  <c r="BB1113" i="11"/>
  <c r="BD1114" i="11"/>
  <c r="AZ1114" i="11"/>
  <c r="BB1114" i="11"/>
  <c r="BA1115" i="11"/>
  <c r="BD1115" i="11"/>
  <c r="BB1115" i="11"/>
  <c r="BA1116" i="11"/>
  <c r="AZ1115" i="11"/>
  <c r="BD1116" i="11"/>
  <c r="BB1116" i="11"/>
  <c r="AZ1116" i="11"/>
  <c r="BA1117" i="11"/>
  <c r="BD1117" i="11"/>
  <c r="BA1118" i="11"/>
  <c r="AZ1117" i="11"/>
  <c r="BB1117" i="11"/>
  <c r="BD1118" i="11"/>
  <c r="AZ1118" i="11"/>
  <c r="BB1118" i="11"/>
  <c r="BA1119" i="11"/>
  <c r="BD1119" i="11"/>
  <c r="BA1120" i="11"/>
  <c r="BB1119" i="11"/>
  <c r="AZ1119" i="11"/>
  <c r="BD1120" i="11"/>
  <c r="BB1120" i="11"/>
  <c r="BA1121" i="11"/>
  <c r="AZ1120" i="11"/>
  <c r="BD1121" i="11"/>
  <c r="BB1121" i="11"/>
  <c r="AZ1121" i="11"/>
  <c r="BA1122" i="11"/>
  <c r="BD1122" i="11"/>
  <c r="BB1122" i="11"/>
  <c r="AZ1122" i="11"/>
  <c r="BA1123" i="11"/>
  <c r="BD1123" i="11"/>
  <c r="BB1123" i="11"/>
  <c r="AZ1123" i="11"/>
  <c r="BA1124" i="11"/>
  <c r="BD1124" i="11"/>
  <c r="BA1125" i="11"/>
  <c r="AZ1124" i="11"/>
  <c r="BB1124" i="11"/>
  <c r="BD1125" i="11"/>
  <c r="AZ1125" i="11"/>
  <c r="BB1125" i="11"/>
  <c r="BA1126" i="11"/>
  <c r="BD1126" i="11"/>
  <c r="BB1126" i="11"/>
  <c r="AZ1126" i="11"/>
  <c r="BA1127" i="11"/>
  <c r="BD1127" i="11"/>
  <c r="BA1128" i="11"/>
  <c r="AZ1127" i="11"/>
  <c r="BB1127" i="11"/>
  <c r="BD1128" i="11"/>
  <c r="BB1128" i="11"/>
  <c r="AZ1128" i="11"/>
  <c r="BA1129" i="11"/>
  <c r="BD1129" i="11"/>
  <c r="BB1129" i="11"/>
  <c r="AZ1129" i="11"/>
  <c r="BA1130" i="11"/>
  <c r="BD1130" i="11"/>
  <c r="BB1130" i="11"/>
  <c r="BA1131" i="11"/>
  <c r="AZ1130" i="11"/>
  <c r="BD1131" i="11"/>
  <c r="BB1131" i="11"/>
  <c r="BA1132" i="11"/>
  <c r="AZ1131" i="11"/>
  <c r="BD1132" i="11"/>
  <c r="BA1133" i="11"/>
  <c r="AZ1132" i="11"/>
  <c r="BB1132" i="11"/>
  <c r="BD1133" i="11"/>
  <c r="BB1133" i="11"/>
  <c r="BA1134" i="11"/>
  <c r="AZ1133" i="11"/>
  <c r="BD1134" i="11"/>
  <c r="BA1135" i="11"/>
  <c r="AZ1134" i="11"/>
  <c r="BB1134" i="11"/>
  <c r="BD1135" i="11"/>
  <c r="AZ1135" i="11"/>
  <c r="BA1136" i="11"/>
  <c r="BB1135" i="11"/>
  <c r="BD1136" i="11"/>
  <c r="AZ1136" i="11"/>
  <c r="BB1136" i="11"/>
  <c r="BA1137" i="11"/>
  <c r="BD1137" i="11"/>
  <c r="BA1138" i="11"/>
  <c r="AZ1137" i="11"/>
  <c r="BB1137" i="11"/>
  <c r="BD1138" i="11"/>
  <c r="BB1138" i="11"/>
  <c r="AZ1138" i="11"/>
  <c r="BA1139" i="11"/>
  <c r="BD1139" i="11"/>
  <c r="AZ1139" i="11"/>
  <c r="BA1140" i="11"/>
  <c r="BB1139" i="11"/>
  <c r="BD1140" i="11"/>
  <c r="BA1141" i="11"/>
  <c r="AZ1140" i="11"/>
  <c r="BB1140" i="11"/>
  <c r="BD1141" i="11"/>
  <c r="BA1142" i="11"/>
  <c r="BB1141" i="11"/>
  <c r="AZ1141" i="11"/>
  <c r="BD1142" i="11"/>
  <c r="BA1143" i="11"/>
  <c r="AZ1142" i="11"/>
  <c r="BB1142" i="11"/>
  <c r="BD1143" i="11"/>
  <c r="AZ1143" i="11"/>
  <c r="BA1144" i="11"/>
  <c r="BB1143" i="11"/>
  <c r="BD1144" i="11"/>
  <c r="BB1144" i="11"/>
  <c r="AZ1144" i="11"/>
  <c r="BA1145" i="11"/>
  <c r="BD1145" i="11"/>
  <c r="BB1145" i="11"/>
  <c r="AZ1145" i="11"/>
  <c r="BA1146" i="11"/>
  <c r="BD1146" i="11"/>
  <c r="BA1147" i="11"/>
  <c r="AZ1146" i="11"/>
  <c r="BB1146" i="11"/>
  <c r="BD1147" i="11"/>
  <c r="AZ1147" i="11"/>
  <c r="BB1147" i="11"/>
  <c r="BA1148" i="11"/>
  <c r="BD1148" i="11"/>
  <c r="BB1148" i="11"/>
  <c r="AZ1148" i="11"/>
  <c r="BA1149" i="11"/>
  <c r="BD1149" i="11"/>
  <c r="AZ1149" i="11"/>
  <c r="BB1149" i="11"/>
  <c r="BA1150" i="11"/>
  <c r="BD1150" i="11"/>
  <c r="BB1150" i="11"/>
  <c r="BA1151" i="11"/>
  <c r="AZ1150" i="11"/>
  <c r="BD1151" i="11"/>
  <c r="AZ1151" i="11"/>
  <c r="BB1151" i="11"/>
  <c r="BA1152" i="11"/>
  <c r="BD1152" i="11"/>
  <c r="AZ1152" i="11"/>
  <c r="BB1152" i="11"/>
  <c r="BA1153" i="11"/>
  <c r="BD1153" i="11"/>
  <c r="BA1154" i="11"/>
  <c r="AZ1153" i="11"/>
  <c r="BB1153" i="11"/>
  <c r="BD1154" i="11"/>
  <c r="BB1154" i="11"/>
  <c r="AZ1154" i="11"/>
  <c r="BA1155" i="11"/>
  <c r="BD1155" i="11"/>
  <c r="AZ1155" i="11"/>
  <c r="BB1155" i="11"/>
  <c r="BA1156" i="11"/>
  <c r="BD1156" i="11"/>
  <c r="BB1156" i="11"/>
  <c r="AZ1156" i="11"/>
  <c r="BA1157" i="11"/>
  <c r="BD1157" i="11"/>
  <c r="AZ1157" i="11"/>
  <c r="BA1158" i="11"/>
  <c r="BB1157" i="11"/>
  <c r="BD1158" i="11"/>
  <c r="BB1158" i="11"/>
  <c r="BA1159" i="11"/>
  <c r="AZ1158" i="11"/>
  <c r="BD1159" i="11"/>
  <c r="AZ1159" i="11"/>
  <c r="BA1160" i="11"/>
  <c r="BB1159" i="11"/>
  <c r="BD1160" i="11"/>
  <c r="BB1160" i="11"/>
  <c r="AZ1160" i="11"/>
  <c r="BA1161" i="11"/>
  <c r="BD1161" i="11"/>
  <c r="AZ1161" i="11"/>
  <c r="BB1161" i="11"/>
  <c r="BA1162" i="11"/>
  <c r="BD1162" i="11"/>
  <c r="BB1162" i="11"/>
  <c r="AZ1162" i="11"/>
  <c r="BA1163" i="11"/>
  <c r="BD1163" i="11"/>
  <c r="BA1164" i="11"/>
  <c r="BB1163" i="11"/>
  <c r="AZ1163" i="11"/>
  <c r="BD1164" i="11"/>
  <c r="BB1164" i="11"/>
  <c r="BA1165" i="11"/>
  <c r="AZ1164" i="11"/>
  <c r="BD1165" i="11"/>
  <c r="BB1165" i="11"/>
  <c r="AZ1165" i="11"/>
  <c r="BA1166" i="11"/>
  <c r="BD1166" i="11"/>
  <c r="BB1166" i="11"/>
  <c r="BA1167" i="11"/>
  <c r="AZ1166" i="11"/>
  <c r="BD1167" i="11"/>
  <c r="BA1168" i="11"/>
  <c r="AZ1167" i="11"/>
  <c r="BB1167" i="11"/>
  <c r="BD1168" i="11"/>
  <c r="BB1168" i="11"/>
  <c r="AZ1168" i="11"/>
  <c r="BA1169" i="11"/>
  <c r="BD1169" i="11"/>
  <c r="BB1169" i="11"/>
  <c r="BA1170" i="11"/>
  <c r="AZ1169" i="11"/>
  <c r="BD1170" i="11"/>
  <c r="BA1171" i="11"/>
  <c r="AZ1170" i="11"/>
  <c r="BB1170" i="11"/>
  <c r="BD1171" i="11"/>
  <c r="BB1171" i="11"/>
  <c r="AZ1171" i="11"/>
  <c r="BA1172" i="11"/>
  <c r="BD1172" i="11"/>
  <c r="AZ1172" i="11"/>
  <c r="BB1172" i="11"/>
  <c r="BA1173" i="11"/>
  <c r="BD1173" i="11"/>
  <c r="BB1173" i="11"/>
  <c r="AZ1173" i="11"/>
  <c r="BA1174" i="11"/>
  <c r="BD1174" i="11"/>
  <c r="AZ1174" i="11"/>
  <c r="BA1175" i="11"/>
  <c r="BB1174" i="11"/>
  <c r="BD1175" i="11"/>
  <c r="BA1176" i="11"/>
  <c r="BB1175" i="11"/>
  <c r="AZ1175" i="11"/>
  <c r="BD1176" i="11"/>
  <c r="BA1177" i="11"/>
  <c r="BB1176" i="11"/>
  <c r="AZ1176" i="11"/>
  <c r="BD1177" i="11"/>
  <c r="BB1177" i="11"/>
  <c r="AZ1177" i="11"/>
  <c r="BA1178" i="11"/>
  <c r="BD1178" i="11"/>
  <c r="AZ1178" i="11"/>
  <c r="BB1178" i="11"/>
  <c r="BA1179" i="11"/>
  <c r="BD1179" i="11"/>
  <c r="AZ1179" i="11"/>
  <c r="BB1179" i="11"/>
  <c r="BA1180" i="11"/>
  <c r="BD1180" i="11"/>
  <c r="BB1180" i="11"/>
  <c r="AZ1180" i="11"/>
  <c r="BA1181" i="11"/>
  <c r="BD1181" i="11"/>
  <c r="BA1182" i="11"/>
  <c r="BB1181" i="11"/>
  <c r="AZ1181" i="11"/>
  <c r="BD1182" i="11"/>
  <c r="BA1183" i="11"/>
  <c r="AZ1182" i="11"/>
  <c r="BB1182" i="11"/>
  <c r="BD1183" i="11"/>
  <c r="BA1184" i="11"/>
  <c r="AZ1183" i="11"/>
  <c r="BB1183" i="11"/>
  <c r="BD1184" i="11"/>
  <c r="BB1184" i="11"/>
  <c r="BA1185" i="11"/>
  <c r="AZ1184" i="11"/>
  <c r="BD1185" i="11"/>
  <c r="BB1185" i="11"/>
  <c r="BA1186" i="11"/>
  <c r="AZ1185" i="11"/>
  <c r="BD1186" i="11"/>
  <c r="BA1187" i="11"/>
  <c r="BB1186" i="11"/>
  <c r="AZ1186" i="11"/>
  <c r="BD1187" i="11"/>
  <c r="AZ1187" i="11"/>
  <c r="BB1187" i="11"/>
  <c r="BA1188" i="11"/>
  <c r="BD1188" i="11"/>
  <c r="BA1189" i="11"/>
  <c r="BB1188" i="11"/>
  <c r="AZ1188" i="11"/>
  <c r="BD1189" i="11"/>
  <c r="AZ1189" i="11"/>
  <c r="BA1190" i="11"/>
  <c r="BB1189" i="11"/>
  <c r="BD1190" i="11"/>
  <c r="AZ1190" i="11"/>
  <c r="BB1190" i="11"/>
  <c r="BA1191" i="11"/>
  <c r="BD1191" i="11"/>
  <c r="AZ1191" i="11"/>
  <c r="BB1191" i="11"/>
  <c r="BA1192" i="11"/>
  <c r="BD1192" i="11"/>
  <c r="AZ1192" i="11"/>
  <c r="BA1193" i="11"/>
  <c r="BB1192" i="11"/>
  <c r="BD1193" i="11"/>
  <c r="BA1194" i="11"/>
  <c r="BB1193" i="11"/>
  <c r="AZ1193" i="11"/>
  <c r="BD1194" i="11"/>
  <c r="AZ1194" i="11"/>
  <c r="BA1195" i="11"/>
  <c r="BB1194" i="11"/>
  <c r="BD1195" i="11"/>
  <c r="AZ1195" i="11"/>
  <c r="BA1196" i="11"/>
  <c r="BB1195" i="11"/>
  <c r="BD1196" i="11"/>
  <c r="BB1196" i="11"/>
  <c r="AZ1196" i="11"/>
  <c r="BA1197" i="11"/>
  <c r="BD1197" i="11"/>
  <c r="AZ1197" i="11"/>
  <c r="BB1197" i="11"/>
  <c r="BA1198" i="11"/>
  <c r="BD1198" i="11"/>
  <c r="BB1198" i="11"/>
  <c r="AZ1198" i="11"/>
  <c r="BA1199" i="11"/>
  <c r="BD1199" i="11"/>
  <c r="BA1200" i="11"/>
  <c r="AZ1199" i="11"/>
  <c r="BB1199" i="11"/>
  <c r="BD1200" i="11"/>
  <c r="AZ1200" i="11"/>
  <c r="BA1201" i="11"/>
  <c r="BB1200" i="11"/>
  <c r="BD1201" i="11"/>
  <c r="BB1201" i="11"/>
  <c r="BA1202" i="11"/>
  <c r="AZ1201" i="11"/>
  <c r="BD1202" i="11"/>
  <c r="BB1202" i="11"/>
  <c r="AZ1202" i="11"/>
  <c r="BA1203" i="11"/>
  <c r="BD1203" i="11"/>
  <c r="BA1204" i="11"/>
  <c r="AZ1203" i="11"/>
  <c r="BB1203" i="11"/>
  <c r="BD1204" i="11"/>
  <c r="BB1204" i="11"/>
  <c r="AZ1204" i="11"/>
  <c r="BA1205" i="11"/>
  <c r="BD1205" i="11"/>
  <c r="AZ1205" i="11"/>
  <c r="BB1205" i="11"/>
  <c r="BA1206" i="11"/>
  <c r="BD1206" i="11"/>
  <c r="BA1207" i="11"/>
  <c r="BB1206" i="11"/>
  <c r="AZ1206" i="11"/>
  <c r="BD1207" i="11"/>
  <c r="AZ1207" i="11"/>
  <c r="BB1207" i="11"/>
  <c r="BA1208" i="11"/>
  <c r="BD1208" i="11"/>
  <c r="BB1208" i="11"/>
  <c r="BA1209" i="11"/>
  <c r="AZ1208" i="11"/>
  <c r="BD1209" i="11"/>
  <c r="BA1210" i="11"/>
  <c r="AZ1209" i="11"/>
  <c r="BB1209" i="11"/>
  <c r="BD1210" i="11"/>
  <c r="BA1211" i="11"/>
  <c r="BB1210" i="11"/>
  <c r="AZ1210" i="11"/>
  <c r="BD1211" i="11"/>
  <c r="BB1211" i="11"/>
  <c r="AZ1211" i="11"/>
  <c r="BA1212" i="11"/>
  <c r="BD1212" i="11"/>
  <c r="BA1213" i="11"/>
  <c r="AZ1212" i="11"/>
  <c r="BB1212" i="11"/>
  <c r="BD1213" i="11"/>
  <c r="BB1213" i="11"/>
  <c r="BA1214" i="11"/>
  <c r="AZ1213" i="11"/>
  <c r="BD1214" i="11"/>
  <c r="AZ1214" i="11"/>
  <c r="BA1215" i="11"/>
  <c r="BB1214" i="11"/>
  <c r="BD1215" i="11"/>
  <c r="BA1216" i="11"/>
  <c r="AZ1215" i="11"/>
  <c r="BB1215" i="11"/>
  <c r="BD1216" i="11"/>
  <c r="BA1217" i="11"/>
  <c r="BB1216" i="11"/>
  <c r="AZ1216" i="11"/>
  <c r="BD1217" i="11"/>
  <c r="BB1217" i="11"/>
  <c r="AZ1217" i="11"/>
  <c r="BA1218" i="11"/>
  <c r="BD1218" i="11"/>
  <c r="BB1218" i="11"/>
  <c r="BA1219" i="11"/>
  <c r="AZ1218" i="11"/>
  <c r="BD1219" i="11"/>
  <c r="BB1219" i="11"/>
  <c r="BA1220" i="11"/>
  <c r="AZ1219" i="11"/>
  <c r="BD1220" i="11"/>
  <c r="BA1221" i="11"/>
  <c r="BB1220" i="11"/>
  <c r="AZ1220" i="11"/>
  <c r="BD1221" i="11"/>
  <c r="AZ1221" i="11"/>
  <c r="BA1222" i="11"/>
  <c r="BB1221" i="11"/>
  <c r="BD1222" i="11"/>
  <c r="BA1223" i="11"/>
  <c r="AZ1222" i="11"/>
  <c r="BB1222" i="11"/>
  <c r="BD1223" i="11"/>
  <c r="BA1224" i="11"/>
  <c r="AZ1223" i="11"/>
  <c r="BB1223" i="11"/>
  <c r="BD1224" i="11"/>
  <c r="BA1225" i="11"/>
  <c r="BB1224" i="11"/>
  <c r="AZ1224" i="11"/>
  <c r="BD1225" i="11"/>
  <c r="BA1226" i="11"/>
  <c r="AZ1225" i="11"/>
  <c r="BB1225" i="11"/>
  <c r="BD1226" i="11"/>
  <c r="BB1226" i="11"/>
  <c r="BA1227" i="11"/>
  <c r="AZ1226" i="11"/>
  <c r="BD1227" i="11"/>
  <c r="AZ1227" i="11"/>
  <c r="BA1228" i="11"/>
  <c r="BB1227" i="11"/>
  <c r="BD1228" i="11"/>
  <c r="AZ1228" i="11"/>
  <c r="BB1228" i="11"/>
  <c r="BA1229" i="11"/>
  <c r="BD1229" i="11"/>
  <c r="BB1229" i="11"/>
  <c r="AZ1229" i="11"/>
  <c r="BA1230" i="11"/>
  <c r="BD1230" i="11"/>
  <c r="BB1230" i="11"/>
  <c r="AZ1230" i="11"/>
  <c r="BA1231" i="11"/>
  <c r="BD1231" i="11"/>
  <c r="BA1232" i="11"/>
  <c r="BB1231" i="11"/>
  <c r="AZ1231" i="11"/>
  <c r="BD1232" i="11"/>
  <c r="AZ1232" i="11"/>
  <c r="BB1232" i="11"/>
  <c r="BA1233" i="11"/>
  <c r="BD1233" i="11"/>
  <c r="BB1233" i="11"/>
  <c r="AZ1233" i="11"/>
  <c r="BA1234" i="11"/>
  <c r="BD1234" i="11"/>
  <c r="AZ1234" i="11"/>
  <c r="BB1234" i="11"/>
  <c r="BA1235" i="11"/>
  <c r="BD1235" i="11"/>
  <c r="BB1235" i="11"/>
  <c r="AZ1235" i="11"/>
  <c r="BA1236" i="11"/>
  <c r="BD1236" i="11"/>
  <c r="BB1236" i="11"/>
  <c r="AZ1236" i="11"/>
  <c r="BA1237" i="11"/>
  <c r="BD1237" i="11"/>
  <c r="AZ1237" i="11"/>
  <c r="BA1238" i="11"/>
  <c r="BB1237" i="11"/>
  <c r="BD1238" i="11"/>
  <c r="BB1238" i="11"/>
  <c r="BA1239" i="11"/>
  <c r="AZ1238" i="11"/>
  <c r="BD1239" i="11"/>
  <c r="AZ1239" i="11"/>
  <c r="BB1239" i="11"/>
  <c r="BA1240" i="11"/>
  <c r="BD1240" i="11"/>
  <c r="BB1240" i="11"/>
  <c r="BA1241" i="11"/>
  <c r="AZ1240" i="11"/>
  <c r="BD1241" i="11"/>
  <c r="AZ1241" i="11"/>
  <c r="BA1242" i="11"/>
  <c r="BB1241" i="11"/>
  <c r="BD1242" i="11"/>
  <c r="BA1243" i="11"/>
  <c r="BB1242" i="11"/>
  <c r="AZ1242" i="11"/>
  <c r="BD1243" i="11"/>
  <c r="BA1244" i="11"/>
  <c r="AZ1243" i="11"/>
  <c r="BB1243" i="11"/>
  <c r="BD1244" i="11"/>
  <c r="BA1245" i="11"/>
  <c r="BB1244" i="11"/>
  <c r="AZ1244" i="11"/>
  <c r="BD1245" i="11"/>
  <c r="BB1245" i="11"/>
  <c r="AZ1245" i="11"/>
  <c r="BA1246" i="11"/>
  <c r="BD1246" i="11"/>
  <c r="BA1247" i="11"/>
  <c r="AZ1246" i="11"/>
  <c r="BB1246" i="11"/>
  <c r="BD1247" i="11"/>
  <c r="AZ1247" i="11"/>
  <c r="BB1247" i="11"/>
  <c r="BA1248" i="11"/>
  <c r="BD1248" i="11"/>
  <c r="BA1249" i="11"/>
  <c r="AZ1248" i="11"/>
  <c r="BB1248" i="11"/>
  <c r="BD1249" i="11"/>
  <c r="BB1249" i="11"/>
  <c r="AZ1249" i="11"/>
  <c r="BA1250" i="11"/>
  <c r="BD1250" i="11"/>
  <c r="BB1250" i="11"/>
  <c r="BA1251" i="11"/>
  <c r="AZ1250" i="11"/>
  <c r="BD1251" i="11"/>
  <c r="AZ1251" i="11"/>
  <c r="BB1251" i="11"/>
  <c r="BA1252" i="11"/>
  <c r="BD1252" i="11"/>
  <c r="BB1252" i="11"/>
  <c r="AZ1252" i="11"/>
  <c r="BA1253" i="11"/>
  <c r="BD1253" i="11"/>
  <c r="AZ1253" i="11"/>
  <c r="BA1254" i="11"/>
  <c r="BB1253" i="11"/>
  <c r="BD1254" i="11"/>
  <c r="BB1254" i="11"/>
  <c r="AZ1254" i="11"/>
  <c r="BA1255" i="11"/>
  <c r="BD1255" i="11"/>
  <c r="AZ1255" i="11"/>
  <c r="BB1255" i="11"/>
  <c r="BA1256" i="11"/>
  <c r="BD1256" i="11"/>
  <c r="AZ1256" i="11"/>
  <c r="BB1256" i="11"/>
  <c r="BA1257" i="11"/>
  <c r="BD1257" i="11"/>
  <c r="AZ1257" i="11"/>
  <c r="BB1257" i="11"/>
  <c r="BA1258" i="11"/>
  <c r="BD1258" i="11"/>
  <c r="BA1259" i="11"/>
  <c r="AZ1258" i="11"/>
  <c r="BB1258" i="11"/>
  <c r="BD1259" i="11"/>
  <c r="AZ1259" i="11"/>
  <c r="BA1260" i="11"/>
  <c r="BB1259" i="11"/>
  <c r="BD1260" i="11"/>
  <c r="AZ1260" i="11"/>
  <c r="BB1260" i="11"/>
  <c r="BA1261" i="11"/>
  <c r="BD1261" i="11"/>
  <c r="AZ1261" i="11"/>
  <c r="BB1261" i="11"/>
  <c r="BA1262" i="11"/>
  <c r="BD1262" i="11"/>
  <c r="BB1262" i="11"/>
  <c r="AZ1262" i="11"/>
  <c r="BA1263" i="11"/>
  <c r="BD1263" i="11"/>
  <c r="AZ1263" i="11"/>
  <c r="BA1264" i="11"/>
  <c r="BB1263" i="11"/>
  <c r="BD1264" i="11"/>
  <c r="BB1264" i="11"/>
  <c r="BA1265" i="11"/>
  <c r="AZ1264" i="11"/>
  <c r="BD1265" i="11"/>
  <c r="AZ1265" i="11"/>
  <c r="BB1265" i="11"/>
  <c r="BA1266" i="11"/>
  <c r="BD1266" i="11"/>
  <c r="BB1266" i="11"/>
  <c r="AZ1266" i="11"/>
  <c r="BA1267" i="11"/>
  <c r="BD1267" i="11"/>
  <c r="AZ1267" i="11"/>
  <c r="BA1268" i="11"/>
  <c r="BB1267" i="11"/>
  <c r="BD1268" i="11"/>
  <c r="AZ1268" i="11"/>
  <c r="BA1269" i="11"/>
  <c r="BB1268" i="11"/>
  <c r="BD1269" i="11"/>
  <c r="BB1269" i="11"/>
  <c r="BA1270" i="11"/>
  <c r="AZ1269" i="11"/>
  <c r="BD1270" i="11"/>
  <c r="BB1270" i="11"/>
  <c r="BA1271" i="11"/>
  <c r="AZ1270" i="11"/>
  <c r="BD1271" i="11"/>
  <c r="BB1271" i="11"/>
  <c r="BA1272" i="11"/>
  <c r="AZ1271" i="11"/>
  <c r="BD1272" i="11"/>
  <c r="BA1273" i="11"/>
  <c r="AZ1272" i="11"/>
  <c r="BB1272" i="11"/>
  <c r="BD1273" i="11"/>
  <c r="BA1274" i="11"/>
  <c r="BB1273" i="11"/>
  <c r="AZ1273" i="11"/>
  <c r="BD1274" i="11"/>
  <c r="BA1275" i="11"/>
  <c r="BB1274" i="11"/>
  <c r="AZ1274" i="11"/>
  <c r="BD1275" i="11"/>
  <c r="BB1275" i="11"/>
  <c r="AZ1275" i="11"/>
  <c r="BA1276" i="11"/>
  <c r="BD1276" i="11"/>
  <c r="BB1276" i="11"/>
  <c r="BA1277" i="11"/>
  <c r="AZ1276" i="11"/>
  <c r="BD1277" i="11"/>
  <c r="BA1278" i="11"/>
  <c r="AZ1277" i="11"/>
  <c r="BB1277" i="11"/>
  <c r="BD1278" i="11"/>
  <c r="BB1278" i="11"/>
  <c r="BA1279" i="11"/>
  <c r="AZ1278" i="11"/>
  <c r="BD1279" i="11"/>
  <c r="BA1280" i="11"/>
  <c r="BB1279" i="11"/>
  <c r="AZ1279" i="11"/>
  <c r="BD1280" i="11"/>
  <c r="BB1280" i="11"/>
  <c r="BA1281" i="11"/>
  <c r="AZ1280" i="11"/>
  <c r="BD1281" i="11"/>
  <c r="AZ1281" i="11"/>
  <c r="BA1282" i="11"/>
  <c r="BB1281" i="11"/>
  <c r="BD1282" i="11"/>
  <c r="BA1283" i="11"/>
  <c r="AZ1282" i="11"/>
  <c r="BB1282" i="11"/>
  <c r="BD1283" i="11"/>
  <c r="BB1283" i="11"/>
  <c r="BA1284" i="11"/>
  <c r="AZ1283" i="11"/>
  <c r="BD1284" i="11"/>
  <c r="BB1284" i="11"/>
  <c r="AZ1284" i="11"/>
  <c r="BA1285" i="11"/>
  <c r="BD1285" i="11"/>
  <c r="BA1286" i="11"/>
  <c r="AZ1285" i="11"/>
  <c r="BB1285" i="11"/>
  <c r="BD1286" i="11"/>
  <c r="AZ1286" i="11"/>
  <c r="BB1286" i="11"/>
  <c r="BA1287" i="11"/>
  <c r="BD1287" i="11"/>
  <c r="BB1287" i="11"/>
  <c r="BA1288" i="11"/>
  <c r="AZ1287" i="11"/>
  <c r="BD1288" i="11"/>
  <c r="BA1289" i="11"/>
  <c r="BB1288" i="11"/>
  <c r="AZ1288" i="11"/>
  <c r="BD1289" i="11"/>
  <c r="BA1290" i="11"/>
  <c r="BB1289" i="11"/>
  <c r="AZ1289" i="11"/>
  <c r="BD1290" i="11"/>
  <c r="AZ1290" i="11"/>
  <c r="BA1291" i="11"/>
  <c r="BB1290" i="11"/>
  <c r="BD1291" i="11"/>
  <c r="BA1292" i="11"/>
  <c r="AZ1291" i="11"/>
  <c r="BB1291" i="11"/>
  <c r="BD1292" i="11"/>
  <c r="BA1293" i="11"/>
  <c r="BB1292" i="11"/>
  <c r="AZ1292" i="11"/>
  <c r="BD1293" i="11"/>
  <c r="BA1294" i="11"/>
  <c r="AZ1293" i="11"/>
  <c r="BB1293" i="11"/>
  <c r="BD1294" i="11"/>
  <c r="BB1294" i="11"/>
  <c r="AZ1294" i="11"/>
  <c r="BA1295" i="11"/>
  <c r="BD1295" i="11"/>
  <c r="AZ1295" i="11"/>
  <c r="BA1296" i="11"/>
  <c r="BB1295" i="11"/>
  <c r="BD1296" i="11"/>
  <c r="AZ1296" i="11"/>
  <c r="BA1297" i="11"/>
  <c r="BB1296" i="11"/>
  <c r="BD1297" i="11"/>
  <c r="AZ1297" i="11"/>
  <c r="BA1298" i="11"/>
  <c r="BB1297" i="11"/>
  <c r="BD1298" i="11"/>
  <c r="BA1299" i="11"/>
  <c r="AZ1298" i="11"/>
  <c r="BB1298" i="11"/>
  <c r="BD1299" i="11"/>
  <c r="BB1299" i="11"/>
  <c r="BA1300" i="11"/>
  <c r="AZ1299" i="11"/>
  <c r="BD1300" i="11"/>
  <c r="BB1300" i="11"/>
  <c r="BA1301" i="11"/>
  <c r="AZ1300" i="11"/>
  <c r="BD1301" i="11"/>
  <c r="BB1301" i="11"/>
  <c r="BA1302" i="11"/>
  <c r="AZ1301" i="11"/>
  <c r="BD1302" i="11"/>
  <c r="BB1302" i="11"/>
  <c r="BA1303" i="11"/>
  <c r="AZ1302" i="11"/>
  <c r="BD1303" i="11"/>
  <c r="AZ1303" i="11"/>
  <c r="BB1303" i="11"/>
  <c r="BA1304" i="11"/>
  <c r="BD1304" i="11"/>
  <c r="AZ1304" i="11"/>
  <c r="BB1304" i="11"/>
  <c r="BA1305" i="11"/>
  <c r="BD1305" i="11"/>
  <c r="BA1306" i="11"/>
  <c r="AZ1305" i="11"/>
  <c r="BB1305" i="11"/>
  <c r="BD1306" i="11"/>
  <c r="BB1306" i="11"/>
  <c r="BA1307" i="11"/>
  <c r="AZ1306" i="11"/>
  <c r="BD1307" i="11"/>
  <c r="AZ1307" i="11"/>
  <c r="BB1307" i="11"/>
  <c r="BA1308" i="11"/>
  <c r="BD1308" i="11"/>
  <c r="BA1309" i="11"/>
  <c r="BB1308" i="11"/>
  <c r="AZ1308" i="11"/>
  <c r="BD1309" i="11"/>
  <c r="BB1309" i="11"/>
  <c r="BA1310" i="11"/>
  <c r="AZ1309" i="11"/>
  <c r="BD1310" i="11"/>
  <c r="BA1311" i="11"/>
  <c r="BB1310" i="11"/>
  <c r="AZ1310" i="11"/>
  <c r="BD1311" i="11"/>
  <c r="BB1311" i="11"/>
  <c r="AZ1311" i="11"/>
  <c r="BA1312" i="11"/>
  <c r="BD1312" i="11"/>
  <c r="AZ1312" i="11"/>
  <c r="BB1312" i="11"/>
  <c r="BA1313" i="11"/>
  <c r="BD1313" i="11"/>
  <c r="BB1313" i="11"/>
  <c r="BA1314" i="11"/>
  <c r="AZ1313" i="11"/>
  <c r="BD1314" i="11"/>
  <c r="BB1314" i="11"/>
  <c r="BA1315" i="11"/>
  <c r="AZ1314" i="11"/>
  <c r="BD1315" i="11"/>
  <c r="BA1316" i="11"/>
  <c r="AZ1315" i="11"/>
  <c r="BB1315" i="11"/>
  <c r="BD1316" i="11"/>
  <c r="AZ1316" i="11"/>
  <c r="BB1316" i="11"/>
  <c r="BA1317" i="11"/>
  <c r="BD1317" i="11"/>
  <c r="BA1318" i="11"/>
  <c r="AZ1317" i="11"/>
  <c r="BB1317" i="11"/>
  <c r="BD1318" i="11"/>
  <c r="BA1319" i="11"/>
  <c r="AZ1318" i="11"/>
  <c r="BB1318" i="11"/>
  <c r="BD1319" i="11"/>
  <c r="BA1320" i="11"/>
  <c r="BB1319" i="11"/>
  <c r="AZ1319" i="11"/>
  <c r="BD1320" i="11"/>
  <c r="BA1321" i="11"/>
  <c r="AZ1320" i="11"/>
  <c r="BB1320" i="11"/>
  <c r="BD1321" i="11"/>
  <c r="BB1321" i="11"/>
  <c r="AZ1321" i="11"/>
  <c r="BA1322" i="11"/>
  <c r="BD1322" i="11"/>
  <c r="AZ1322" i="11"/>
  <c r="BA1323" i="11"/>
  <c r="BB1322" i="11"/>
  <c r="BD1323" i="11"/>
  <c r="BB1323" i="11"/>
  <c r="AZ1323" i="11"/>
  <c r="BA1324" i="11"/>
  <c r="BD1324" i="11"/>
  <c r="AZ1324" i="11"/>
  <c r="BA1325" i="11"/>
  <c r="BB1324" i="11"/>
  <c r="BD1325" i="11"/>
  <c r="BA1326" i="11"/>
  <c r="BB1325" i="11"/>
  <c r="AZ1325" i="11"/>
  <c r="BD1326" i="11"/>
  <c r="BB1326" i="11"/>
  <c r="BA1327" i="11"/>
  <c r="AZ1326" i="11"/>
  <c r="BD1327" i="11"/>
  <c r="AZ1327" i="11"/>
  <c r="BA1328" i="11"/>
  <c r="BB1327" i="11"/>
  <c r="BD1328" i="11"/>
  <c r="BA1329" i="11"/>
  <c r="AZ1328" i="11"/>
  <c r="BB1328" i="11"/>
  <c r="BD1329" i="11"/>
  <c r="AZ1329" i="11"/>
  <c r="BB1329" i="11"/>
  <c r="BA1330" i="11"/>
  <c r="BD1330" i="11"/>
  <c r="BA1331" i="11"/>
  <c r="AZ1330" i="11"/>
  <c r="BB1330" i="11"/>
  <c r="BD1331" i="11"/>
  <c r="BB1331" i="11"/>
  <c r="AZ1331" i="11"/>
  <c r="BA1332" i="11"/>
  <c r="BD1332" i="11"/>
  <c r="BA1333" i="11"/>
  <c r="AZ1332" i="11"/>
  <c r="BB1332" i="11"/>
  <c r="BD1333" i="11"/>
  <c r="BB1333" i="11"/>
  <c r="AZ1333" i="11"/>
  <c r="BA1334" i="11"/>
  <c r="BD1334" i="11"/>
  <c r="BB1334" i="11"/>
  <c r="AZ1334" i="11"/>
  <c r="BA1335" i="11"/>
  <c r="BD1335" i="11"/>
  <c r="BB1335" i="11"/>
  <c r="BA1336" i="11"/>
  <c r="AZ1335" i="11"/>
  <c r="BD1336" i="11"/>
  <c r="AZ1336" i="11"/>
  <c r="BA1337" i="11"/>
  <c r="BB1336" i="11"/>
  <c r="BD1337" i="11"/>
  <c r="BB1337" i="11"/>
  <c r="AZ1337" i="11"/>
  <c r="BA1338" i="11"/>
  <c r="BD1338" i="11"/>
  <c r="AZ1338" i="11"/>
  <c r="BA1339" i="11"/>
  <c r="BB1338" i="11"/>
  <c r="BD1339" i="11"/>
  <c r="BB1339" i="11"/>
  <c r="AZ1339" i="11"/>
  <c r="BA1340" i="11"/>
  <c r="BD1340" i="11"/>
  <c r="AZ1340" i="11"/>
  <c r="BB1340" i="11"/>
  <c r="BA1341" i="11"/>
  <c r="BD1341" i="11"/>
  <c r="BB1341" i="11"/>
  <c r="BA1342" i="11"/>
  <c r="AZ1341" i="11"/>
  <c r="BD1342" i="11"/>
  <c r="BB1342" i="11"/>
  <c r="BA1343" i="11"/>
  <c r="AZ1342" i="11"/>
  <c r="BD1343" i="11"/>
  <c r="BA1344" i="11"/>
  <c r="AZ1343" i="11"/>
  <c r="BB1343" i="11"/>
  <c r="BD1344" i="11"/>
  <c r="BA1345" i="11"/>
  <c r="AZ1344" i="11"/>
  <c r="BB1344" i="11"/>
  <c r="BD1345" i="11"/>
  <c r="BA1346" i="11"/>
  <c r="BB1345" i="11"/>
  <c r="AZ1345" i="11"/>
  <c r="BD1346" i="11"/>
  <c r="BA1347" i="11"/>
  <c r="BB1346" i="11"/>
  <c r="AZ1346" i="11"/>
  <c r="BD1347" i="11"/>
  <c r="AZ1347" i="11"/>
  <c r="BB1347" i="11"/>
  <c r="BA1348" i="11"/>
  <c r="BD1348" i="11"/>
  <c r="AZ1348" i="11"/>
  <c r="BA1349" i="11"/>
  <c r="BB1348" i="11"/>
  <c r="BD1349" i="11"/>
  <c r="AZ1349" i="11"/>
  <c r="BB1349" i="11"/>
  <c r="BA1350" i="11"/>
  <c r="BD1350" i="11"/>
  <c r="BB1350" i="11"/>
  <c r="AZ1350" i="11"/>
  <c r="BA1351" i="11"/>
  <c r="BD1351" i="11"/>
  <c r="BA1352" i="11"/>
  <c r="AZ1351" i="11"/>
  <c r="BB1351" i="11"/>
  <c r="BD1352" i="11"/>
  <c r="AZ1352" i="11"/>
  <c r="BB1352" i="11"/>
  <c r="BA1353" i="11"/>
  <c r="BD1353" i="11"/>
  <c r="BB1353" i="11"/>
  <c r="AZ1353" i="11"/>
  <c r="BA1354" i="11"/>
  <c r="BD1354" i="11"/>
  <c r="BA1355" i="11"/>
  <c r="BB1354" i="11"/>
  <c r="AZ1354" i="11"/>
  <c r="BD1355" i="11"/>
  <c r="BB1355" i="11"/>
  <c r="BA1356" i="11"/>
  <c r="AZ1355" i="11"/>
  <c r="BD1356" i="11"/>
  <c r="BA1357" i="11"/>
  <c r="BB1356" i="11"/>
  <c r="AZ1356" i="11"/>
  <c r="BD1357" i="11"/>
  <c r="BB1357" i="11"/>
  <c r="BA1358" i="11"/>
  <c r="AZ1357" i="11"/>
  <c r="BD1358" i="11"/>
  <c r="BB1358" i="11"/>
  <c r="AZ1358" i="11"/>
  <c r="BA1359" i="11"/>
  <c r="BD1359" i="11"/>
  <c r="AZ1359" i="11"/>
  <c r="BB1359" i="11"/>
  <c r="BA1360" i="11"/>
  <c r="BD1360" i="11"/>
  <c r="BA1361" i="11"/>
  <c r="BB1360" i="11"/>
  <c r="AZ1360" i="11"/>
  <c r="BD1361" i="11"/>
  <c r="BA1362" i="11"/>
  <c r="AZ1361" i="11"/>
  <c r="BB1361" i="11"/>
  <c r="BD1362" i="11"/>
  <c r="AZ1362" i="11"/>
  <c r="BB1362" i="11"/>
  <c r="BA1363" i="11"/>
  <c r="BD1363" i="11"/>
  <c r="BB1363" i="11"/>
  <c r="BA1364" i="11"/>
  <c r="AZ1363" i="11"/>
  <c r="BD1364" i="11"/>
  <c r="BA1365" i="11"/>
  <c r="AZ1364" i="11"/>
  <c r="BB1364" i="11"/>
  <c r="BD1365" i="11"/>
  <c r="BB1365" i="11"/>
  <c r="AZ1365" i="11"/>
  <c r="BA1366" i="11"/>
  <c r="BD1366" i="11"/>
  <c r="BB1366" i="11"/>
  <c r="BA1367" i="11"/>
  <c r="AZ1366" i="11"/>
  <c r="BD1367" i="11"/>
  <c r="BA1368" i="11"/>
  <c r="BB1367" i="11"/>
  <c r="AZ1367" i="11"/>
  <c r="BD1368" i="11"/>
  <c r="BB1368" i="11"/>
  <c r="AZ1368" i="11"/>
  <c r="BA1369" i="11"/>
  <c r="BD1369" i="11"/>
  <c r="AZ1369" i="11"/>
  <c r="BB1369" i="11"/>
  <c r="BA1370" i="11"/>
  <c r="BD1370" i="11"/>
  <c r="BA1371" i="11"/>
  <c r="AZ1370" i="11"/>
  <c r="BB1370" i="11"/>
  <c r="BD1371" i="11"/>
  <c r="BA1372" i="11"/>
  <c r="AZ1371" i="11"/>
  <c r="BB1371" i="11"/>
  <c r="BD1372" i="11"/>
  <c r="BA1373" i="11"/>
  <c r="AZ1372" i="11"/>
  <c r="BB1372" i="11"/>
  <c r="BD1373" i="11"/>
  <c r="BA1374" i="11"/>
  <c r="BB1373" i="11"/>
  <c r="AZ1373" i="11"/>
  <c r="BD1374" i="11"/>
  <c r="BA1375" i="11"/>
  <c r="AZ1374" i="11"/>
  <c r="BB1374" i="11"/>
  <c r="BD1375" i="11"/>
  <c r="AZ1375" i="11"/>
  <c r="BB1375" i="11"/>
  <c r="BA1376" i="11"/>
  <c r="BD1376" i="11"/>
  <c r="BA1377" i="11"/>
  <c r="BB1376" i="11"/>
  <c r="AZ1376" i="11"/>
  <c r="BD1377" i="11"/>
  <c r="BB1377" i="11"/>
  <c r="BA1378" i="11"/>
  <c r="AZ1377" i="11"/>
  <c r="BD1378" i="11"/>
  <c r="BB1378" i="11"/>
  <c r="BA1379" i="11"/>
  <c r="AZ1378" i="11"/>
  <c r="BD1379" i="11"/>
  <c r="BB1379" i="11"/>
  <c r="BA1380" i="11"/>
  <c r="AZ1379" i="11"/>
  <c r="BD1380" i="11"/>
  <c r="AZ1380" i="11"/>
  <c r="BB1380" i="11"/>
  <c r="BA1381" i="11"/>
  <c r="BD1381" i="11"/>
  <c r="BB1381" i="11"/>
  <c r="BA1382" i="11"/>
  <c r="AZ1381" i="11"/>
  <c r="BD1382" i="11"/>
  <c r="AZ1382" i="11"/>
  <c r="BB1382" i="11"/>
  <c r="BA1383" i="11"/>
  <c r="BD1383" i="11"/>
  <c r="AZ1383" i="11"/>
  <c r="BB1383" i="11"/>
  <c r="BA1384" i="11"/>
  <c r="BD1384" i="11"/>
  <c r="BA1385" i="11"/>
  <c r="AZ1384" i="11"/>
  <c r="BB1384" i="11"/>
  <c r="BD1385" i="11"/>
  <c r="BB1385" i="11"/>
  <c r="BA1386" i="11"/>
  <c r="AZ1385" i="11"/>
  <c r="BD1386" i="11"/>
  <c r="BA1387" i="11"/>
  <c r="AZ1386" i="11"/>
  <c r="BB1386" i="11"/>
  <c r="BD1387" i="11"/>
  <c r="AZ1387" i="11"/>
  <c r="BA1388" i="11"/>
  <c r="BB1387" i="11"/>
  <c r="BD1388" i="11"/>
  <c r="BA1389" i="11"/>
  <c r="BB1388" i="11"/>
  <c r="AZ1388" i="11"/>
  <c r="BD1389" i="11"/>
  <c r="BB1389" i="11"/>
  <c r="BA1390" i="11"/>
  <c r="AZ1389" i="11"/>
  <c r="BD1390" i="11"/>
  <c r="BA1391" i="11"/>
  <c r="BB1390" i="11"/>
  <c r="AZ1390" i="11"/>
  <c r="BD1391" i="11"/>
  <c r="AZ1391" i="11"/>
  <c r="BA1392" i="11"/>
  <c r="BB1391" i="11"/>
  <c r="BD1392" i="11"/>
  <c r="BB1392" i="11"/>
  <c r="AZ1392" i="11"/>
  <c r="BA1393" i="11"/>
  <c r="BD1393" i="11"/>
  <c r="BB1393" i="11"/>
  <c r="AZ1393" i="11"/>
  <c r="BA1394" i="11"/>
  <c r="BD1394" i="11"/>
  <c r="BA1395" i="11"/>
  <c r="AZ1394" i="11"/>
  <c r="BB1394" i="11"/>
  <c r="BD1395" i="11"/>
  <c r="BA1396" i="11"/>
  <c r="AZ1395" i="11"/>
  <c r="BB1395" i="11"/>
  <c r="BD1396" i="11"/>
  <c r="BA1397" i="11"/>
  <c r="AZ1396" i="11"/>
  <c r="BB1396" i="11"/>
  <c r="BD1397" i="11"/>
  <c r="BA1398" i="11"/>
  <c r="BB1397" i="11"/>
  <c r="AZ1397" i="11"/>
  <c r="BD1398" i="11"/>
  <c r="AZ1398" i="11"/>
  <c r="BB1398" i="11"/>
  <c r="BA1399" i="11"/>
  <c r="BD1399" i="11"/>
  <c r="BB1399" i="11"/>
  <c r="AZ1399" i="11"/>
  <c r="BA1400" i="11"/>
  <c r="BD1400" i="11"/>
  <c r="BB1400" i="11"/>
  <c r="AZ1400" i="11"/>
  <c r="BA1401" i="11"/>
  <c r="BD1401" i="11"/>
  <c r="BA1402" i="11"/>
  <c r="AZ1401" i="11"/>
  <c r="BB1401" i="11"/>
  <c r="BD1402" i="11"/>
  <c r="BB1402" i="11"/>
  <c r="AZ1402" i="11"/>
  <c r="BA1403" i="11"/>
  <c r="BD1403" i="11"/>
  <c r="BB1403" i="11"/>
  <c r="BA1404" i="11"/>
  <c r="AZ1403" i="11"/>
  <c r="BD1404" i="11"/>
  <c r="BA1405" i="11"/>
  <c r="AZ1404" i="11"/>
  <c r="BB1404" i="11"/>
  <c r="BD1405" i="11"/>
  <c r="AZ1405" i="11"/>
  <c r="BA1406" i="11"/>
  <c r="BB1405" i="11"/>
  <c r="BD1406" i="11"/>
  <c r="BA1407" i="11"/>
  <c r="AZ1406" i="11"/>
  <c r="BB1406" i="11"/>
  <c r="BD1407" i="11"/>
  <c r="BA1408" i="11"/>
  <c r="BB1407" i="11"/>
  <c r="AZ1407" i="11"/>
  <c r="BD1408" i="11"/>
  <c r="BA1409" i="11"/>
  <c r="BB1408" i="11"/>
  <c r="AZ1408" i="11"/>
  <c r="BD1409" i="11"/>
  <c r="BB1409" i="11"/>
  <c r="BA1410" i="11"/>
  <c r="AZ1409" i="11"/>
  <c r="BD1410" i="11"/>
  <c r="BA1411" i="11"/>
  <c r="BB1410" i="11"/>
  <c r="AZ1410" i="11"/>
  <c r="BD1411" i="11"/>
  <c r="AZ1411" i="11"/>
  <c r="BA1412" i="11"/>
  <c r="BB1411" i="11"/>
  <c r="BD1412" i="11"/>
  <c r="AZ1412" i="11"/>
  <c r="BA1413" i="11"/>
  <c r="BB1412" i="11"/>
  <c r="BD1413" i="11"/>
  <c r="AZ1413" i="11"/>
  <c r="BA1414" i="11"/>
  <c r="BB1413" i="11"/>
  <c r="BD1414" i="11"/>
  <c r="BB1414" i="11"/>
  <c r="AZ1414" i="11"/>
  <c r="BA1415" i="11"/>
  <c r="BD1415" i="11"/>
  <c r="BA1416" i="11"/>
  <c r="AZ1415" i="11"/>
  <c r="BB1415" i="11"/>
  <c r="BD1416" i="11"/>
  <c r="BA1417" i="11"/>
  <c r="AZ1416" i="11"/>
  <c r="BB1416" i="11"/>
  <c r="BD1417" i="11"/>
  <c r="BB1417" i="11"/>
  <c r="AZ1417" i="11"/>
  <c r="BA1418" i="11"/>
  <c r="BD1418" i="11"/>
  <c r="BA1419" i="11"/>
  <c r="AZ1418" i="11"/>
  <c r="BB1418" i="11"/>
  <c r="BD1419" i="11"/>
  <c r="BA1420" i="11"/>
  <c r="AZ1419" i="11"/>
  <c r="BB1419" i="11"/>
  <c r="BD1420" i="11"/>
  <c r="BA1421" i="11"/>
  <c r="AZ1420" i="11"/>
  <c r="BB1420" i="11"/>
  <c r="BD1421" i="11"/>
  <c r="BA1422" i="11"/>
  <c r="AZ1421" i="11"/>
  <c r="BB1421" i="11"/>
  <c r="BD1422" i="11"/>
  <c r="BA1423" i="11"/>
  <c r="AZ1422" i="11"/>
  <c r="BB1422" i="11"/>
  <c r="BD1423" i="11"/>
  <c r="BB1423" i="11"/>
  <c r="BA1424" i="11"/>
  <c r="AZ1423" i="11"/>
  <c r="BD1424" i="11"/>
  <c r="BA1425" i="11"/>
  <c r="AZ1424" i="11"/>
  <c r="BB1424" i="11"/>
  <c r="BD1425" i="11"/>
  <c r="BB1425" i="11"/>
  <c r="BA1426" i="11"/>
  <c r="AZ1425" i="11"/>
  <c r="BD1426" i="11"/>
  <c r="BB1426" i="11"/>
  <c r="AZ1426" i="11"/>
  <c r="BA1427" i="11"/>
  <c r="BD1427" i="11"/>
  <c r="BB1427" i="11"/>
  <c r="BA1428" i="11"/>
  <c r="AZ1427" i="11"/>
  <c r="BD1428" i="11"/>
  <c r="AZ1428" i="11"/>
  <c r="BB1428" i="11"/>
  <c r="BA1429" i="11"/>
  <c r="BD1429" i="11"/>
  <c r="AZ1429" i="11"/>
  <c r="BA1430" i="11"/>
  <c r="BB1429" i="11"/>
  <c r="BD1430" i="11"/>
  <c r="BA1431" i="11"/>
  <c r="BB1430" i="11"/>
  <c r="AZ1430" i="11"/>
  <c r="BD1431" i="11"/>
  <c r="BA1432" i="11"/>
  <c r="BB1431" i="11"/>
  <c r="AZ1431" i="11"/>
  <c r="BD1432" i="11"/>
  <c r="BB1432" i="11"/>
  <c r="AZ1432" i="11"/>
  <c r="BA1433" i="11"/>
  <c r="BD1433" i="11"/>
  <c r="BA1434" i="11"/>
  <c r="AZ1433" i="11"/>
  <c r="BB1433" i="11"/>
  <c r="BD1434" i="11"/>
  <c r="AZ1434" i="11"/>
  <c r="BB1434" i="11"/>
  <c r="BA1435" i="11"/>
  <c r="BD1435" i="11"/>
  <c r="BB1435" i="11"/>
  <c r="AZ1435" i="11"/>
  <c r="BA1436" i="11"/>
  <c r="BD1436" i="11"/>
  <c r="BB1436" i="11"/>
  <c r="AZ1436" i="11"/>
  <c r="BA1437" i="11"/>
  <c r="BD1437" i="11"/>
  <c r="BB1437" i="11"/>
  <c r="BA1438" i="11"/>
  <c r="AZ1437" i="11"/>
  <c r="BD1438" i="11"/>
  <c r="BB1438" i="11"/>
  <c r="AZ1438" i="11"/>
  <c r="BA1439" i="11"/>
  <c r="BD1439" i="11"/>
  <c r="BB1439" i="11"/>
  <c r="BA1440" i="11"/>
  <c r="AZ1439" i="11"/>
  <c r="BD1440" i="11"/>
  <c r="AZ1440" i="11"/>
  <c r="BA1441" i="11"/>
  <c r="BB1440" i="11"/>
  <c r="BD1441" i="11"/>
  <c r="AZ1441" i="11"/>
  <c r="BA1442" i="11"/>
  <c r="BB1441" i="11"/>
  <c r="BD1442" i="11"/>
  <c r="BA1443" i="11"/>
  <c r="BB1442" i="11"/>
  <c r="AZ1442" i="11"/>
  <c r="BD1443" i="11"/>
  <c r="BA1444" i="11"/>
  <c r="AZ1443" i="11"/>
  <c r="BB1443" i="11"/>
  <c r="BD1444" i="11"/>
  <c r="AZ1444" i="11"/>
  <c r="BB1444" i="11"/>
  <c r="BA1445" i="11"/>
  <c r="BD1445" i="11"/>
  <c r="BB1445" i="11"/>
  <c r="BA1446" i="11"/>
  <c r="AZ1445" i="11"/>
  <c r="BD1446" i="11"/>
  <c r="AZ1446" i="11"/>
  <c r="BA1447" i="11"/>
  <c r="BB1446" i="11"/>
  <c r="BD1447" i="11"/>
  <c r="BB1447" i="11"/>
  <c r="AZ1447" i="11"/>
  <c r="BA1448" i="11"/>
  <c r="BD1448" i="11"/>
  <c r="BA1449" i="11"/>
  <c r="AZ1448" i="11"/>
  <c r="BB1448" i="11"/>
  <c r="BD1449" i="11"/>
  <c r="BA1450" i="11"/>
  <c r="BB1449" i="11"/>
  <c r="AZ1449" i="11"/>
  <c r="BD1450" i="11"/>
  <c r="BA1451" i="11"/>
  <c r="BB1450" i="11"/>
  <c r="AZ1450" i="11"/>
  <c r="BD1451" i="11"/>
  <c r="AZ1451" i="11"/>
  <c r="BA1452" i="11"/>
  <c r="BB1451" i="11"/>
  <c r="BD1452" i="11"/>
  <c r="AZ1452" i="11"/>
  <c r="BA1453" i="11"/>
  <c r="BB1452" i="11"/>
  <c r="BD1453" i="11"/>
  <c r="BA1454" i="11"/>
  <c r="AZ1453" i="11"/>
  <c r="BB1453" i="11"/>
  <c r="BD1454" i="11"/>
  <c r="BB1454" i="11"/>
  <c r="AZ1454" i="11"/>
  <c r="BA1455" i="11"/>
  <c r="BD1455" i="11"/>
  <c r="BA1456" i="11"/>
  <c r="BB1455" i="11"/>
  <c r="AZ1455" i="11"/>
  <c r="BD1456" i="11"/>
  <c r="BB1456" i="11"/>
  <c r="BA1457" i="11"/>
  <c r="AZ1456" i="11"/>
  <c r="BD1457" i="11"/>
  <c r="AZ1457" i="11"/>
  <c r="BB1457" i="11"/>
  <c r="BA1458" i="11"/>
  <c r="BD1458" i="11"/>
  <c r="AZ1458" i="11"/>
  <c r="BB1458" i="11"/>
  <c r="BA1459" i="11"/>
  <c r="BD1459" i="11"/>
  <c r="BA1460" i="11"/>
  <c r="BB1459" i="11"/>
  <c r="AZ1459" i="11"/>
  <c r="BD1460" i="11"/>
  <c r="AZ1460" i="11"/>
  <c r="BB1460" i="11"/>
  <c r="BA1461" i="11"/>
  <c r="BD1461" i="11"/>
  <c r="BA1462" i="11"/>
  <c r="AZ1461" i="11"/>
  <c r="BB1461" i="11"/>
  <c r="BD1462" i="11"/>
  <c r="BB1462" i="11"/>
  <c r="AZ1462" i="11"/>
  <c r="BA1463" i="11"/>
  <c r="BD1463" i="11"/>
  <c r="BA1464" i="11"/>
  <c r="BB1463" i="11"/>
  <c r="AZ1463" i="11"/>
  <c r="BD1464" i="11"/>
  <c r="AZ1464" i="11"/>
  <c r="BB1464" i="11"/>
  <c r="BA1465" i="11"/>
  <c r="BD1465" i="11"/>
  <c r="BA1466" i="11"/>
  <c r="AZ1465" i="11"/>
  <c r="BB1465" i="11"/>
  <c r="BD1466" i="11"/>
  <c r="BA1467" i="11"/>
  <c r="AZ1466" i="11"/>
  <c r="BB1466" i="11"/>
  <c r="BD1467" i="11"/>
  <c r="AZ1467" i="11"/>
  <c r="BB1467" i="11"/>
  <c r="BA1468" i="11"/>
  <c r="BD1468" i="11"/>
  <c r="BA1469" i="11"/>
  <c r="BB1468" i="11"/>
  <c r="AZ1468" i="11"/>
  <c r="BD1469" i="11"/>
  <c r="BB1469" i="11"/>
  <c r="BA1470" i="11"/>
  <c r="AZ1469" i="11"/>
  <c r="BD1470" i="11"/>
  <c r="BB1470" i="11"/>
  <c r="AZ1470" i="11"/>
  <c r="BA1471" i="11"/>
  <c r="BD1471" i="11"/>
  <c r="AZ1471" i="11"/>
  <c r="BB1471" i="11"/>
  <c r="BA1472" i="11"/>
  <c r="BD1472" i="11"/>
  <c r="BA1473" i="11"/>
  <c r="AZ1472" i="11"/>
  <c r="BB1472" i="11"/>
  <c r="BD1473" i="11"/>
  <c r="AZ1473" i="11"/>
  <c r="BA1474" i="11"/>
  <c r="BB1473" i="11"/>
  <c r="BD1474" i="11"/>
  <c r="BB1474" i="11"/>
  <c r="AZ1474" i="11"/>
  <c r="BA1475" i="11"/>
  <c r="BD1475" i="11"/>
  <c r="AZ1475" i="11"/>
  <c r="BB1475" i="11"/>
  <c r="BA1476" i="11"/>
  <c r="BD1476" i="11"/>
  <c r="BA1477" i="11"/>
  <c r="BB1476" i="11"/>
  <c r="AZ1476" i="11"/>
  <c r="BD1477" i="11"/>
  <c r="AZ1477" i="11"/>
  <c r="BA1478" i="11"/>
  <c r="BB1477" i="11"/>
  <c r="BD1478" i="11"/>
  <c r="AZ1478" i="11"/>
  <c r="BA1479" i="11"/>
  <c r="BB1478" i="11"/>
  <c r="BD1479" i="11"/>
  <c r="BB1479" i="11"/>
  <c r="AZ1479" i="11"/>
  <c r="BA1480" i="11"/>
  <c r="BD1480" i="11"/>
  <c r="BA1481" i="11"/>
  <c r="AZ1480" i="11"/>
  <c r="BB1480" i="11"/>
  <c r="BD1481" i="11"/>
  <c r="BB1481" i="11"/>
  <c r="AZ1481" i="11"/>
  <c r="BA1482" i="11"/>
  <c r="BD1482" i="11"/>
  <c r="AZ1482" i="11"/>
  <c r="BA1483" i="11"/>
  <c r="BB1482" i="11"/>
  <c r="BD1483" i="11"/>
  <c r="AZ1483" i="11"/>
  <c r="BB1483" i="11"/>
  <c r="BA1484" i="11"/>
  <c r="BD1484" i="11"/>
  <c r="AZ1484" i="11"/>
  <c r="BA1485" i="11"/>
  <c r="BB1484" i="11"/>
  <c r="BD1485" i="11"/>
  <c r="BA1486" i="11"/>
  <c r="AZ1485" i="11"/>
  <c r="BB1485" i="11"/>
  <c r="BD1486" i="11"/>
  <c r="AZ1486" i="11"/>
  <c r="BA1487" i="11"/>
  <c r="BB1486" i="11"/>
  <c r="BD1487" i="11"/>
  <c r="BA1488" i="11"/>
  <c r="BB1487" i="11"/>
  <c r="AZ1487" i="11"/>
  <c r="BD1488" i="11"/>
  <c r="BB1488" i="11"/>
  <c r="AZ1488" i="11"/>
  <c r="BA1489" i="11"/>
  <c r="BD1489" i="11"/>
  <c r="AZ1489" i="11"/>
  <c r="BB1489" i="11"/>
  <c r="BA1490" i="11"/>
  <c r="BD1490" i="11"/>
  <c r="BA1491" i="11"/>
  <c r="AZ1490" i="11"/>
  <c r="BB1490" i="11"/>
  <c r="BD1491" i="11"/>
  <c r="BA1492" i="11"/>
  <c r="AZ1491" i="11"/>
  <c r="BB1491" i="11"/>
  <c r="BD1492" i="11"/>
  <c r="AZ1492" i="11"/>
  <c r="BA1493" i="11"/>
  <c r="BB1492" i="11"/>
  <c r="BD1493" i="11"/>
  <c r="AZ1493" i="11"/>
  <c r="BB1493" i="11"/>
  <c r="BA1494" i="11"/>
  <c r="BD1494" i="11"/>
  <c r="AZ1494" i="11"/>
  <c r="BB1494" i="11"/>
  <c r="BA1495" i="11"/>
  <c r="BD1495" i="11"/>
  <c r="BB1495" i="11"/>
  <c r="BA1496" i="11"/>
  <c r="AZ1495" i="11"/>
  <c r="BD1496" i="11"/>
  <c r="BB1496" i="11"/>
  <c r="BA1497" i="11"/>
  <c r="AZ1496" i="11"/>
  <c r="BD1497" i="11"/>
  <c r="BB1497" i="11"/>
  <c r="BA1498" i="11"/>
  <c r="AZ1497" i="11"/>
  <c r="BD1498" i="11"/>
  <c r="BA1499" i="11"/>
  <c r="BB1498" i="11"/>
  <c r="AZ1498" i="11"/>
  <c r="BD1499" i="11"/>
  <c r="BA1500" i="11"/>
  <c r="AZ1499" i="11"/>
  <c r="BB1499" i="11"/>
  <c r="BD1500" i="11"/>
  <c r="BA1501" i="11"/>
  <c r="AZ1500" i="11"/>
  <c r="BB1500" i="11"/>
  <c r="BD1501" i="11"/>
  <c r="AZ1501" i="11"/>
  <c r="BB1501" i="11"/>
  <c r="BA1502" i="11"/>
  <c r="BD1502" i="11"/>
  <c r="BB1502" i="11"/>
  <c r="BA1503" i="11"/>
  <c r="AZ1502" i="11"/>
  <c r="BD1503" i="11"/>
  <c r="AZ1503" i="11"/>
  <c r="BB1503" i="11"/>
  <c r="BA1504" i="11"/>
  <c r="BD1504" i="11"/>
  <c r="AZ1504" i="11"/>
  <c r="BA1505" i="11"/>
  <c r="BB1504" i="11"/>
  <c r="BD1505" i="11"/>
  <c r="BA1506" i="11"/>
  <c r="AZ1505" i="11"/>
  <c r="BB1505" i="11"/>
  <c r="BD1506" i="11"/>
  <c r="BA1507" i="11"/>
  <c r="BB1506" i="11"/>
  <c r="AZ1506" i="11"/>
  <c r="BD1507" i="11"/>
  <c r="AZ1507" i="11"/>
  <c r="BA1508" i="11"/>
  <c r="BB1507" i="11"/>
  <c r="BD1508" i="11"/>
  <c r="AZ1508" i="11"/>
  <c r="BB1508" i="11"/>
  <c r="BA1509" i="11"/>
  <c r="BD1509" i="11"/>
  <c r="BB1509" i="11"/>
  <c r="BA1510" i="11"/>
  <c r="AZ1509" i="11"/>
  <c r="BD1510" i="11"/>
  <c r="BB1510" i="11"/>
  <c r="BA1511" i="11"/>
  <c r="AZ1510" i="11"/>
  <c r="BD1511" i="11"/>
  <c r="BB1511" i="11"/>
  <c r="AZ1511" i="11"/>
  <c r="BA1512" i="11"/>
  <c r="BD1512" i="11"/>
  <c r="BA1513" i="11"/>
  <c r="AZ1512" i="11"/>
  <c r="BB1512" i="11"/>
  <c r="BD1513" i="11"/>
  <c r="AZ1513" i="11"/>
  <c r="BA1514" i="11"/>
  <c r="BB1513" i="11"/>
  <c r="BD1514" i="11"/>
  <c r="AZ1514" i="11"/>
  <c r="BB1514" i="11"/>
  <c r="BA1515" i="11"/>
  <c r="BD1515" i="11"/>
  <c r="BB1515" i="11"/>
  <c r="BA1516" i="11"/>
  <c r="AZ1515" i="11"/>
  <c r="BD1516" i="11"/>
  <c r="AZ1516" i="11"/>
  <c r="BB1516" i="11"/>
  <c r="BA1517" i="11"/>
  <c r="BD1517" i="11"/>
  <c r="AZ1517" i="11"/>
  <c r="BA1518" i="11"/>
  <c r="BB1517" i="11"/>
  <c r="BD1518" i="11"/>
  <c r="BA1519" i="11"/>
  <c r="BB1518" i="11"/>
  <c r="AZ1518" i="11"/>
  <c r="BD1519" i="11"/>
  <c r="BB1519" i="11"/>
  <c r="AZ1519" i="11"/>
  <c r="BA1520" i="11"/>
  <c r="BD1520" i="11"/>
  <c r="BA1521" i="11"/>
  <c r="AZ1520" i="11"/>
  <c r="BB1520" i="11"/>
  <c r="BD1521" i="11"/>
  <c r="BA1522" i="11"/>
  <c r="AZ1521" i="11"/>
  <c r="BB1521" i="11"/>
  <c r="BD1522" i="11"/>
  <c r="BB1522" i="11"/>
  <c r="BA1523" i="11"/>
  <c r="AZ1522" i="11"/>
  <c r="BD1523" i="11"/>
  <c r="AZ1523" i="11"/>
  <c r="BA1524" i="11"/>
  <c r="BB1523" i="11"/>
  <c r="BD1524" i="11"/>
  <c r="BB1524" i="11"/>
  <c r="BA1525" i="11"/>
  <c r="AZ1524" i="11"/>
  <c r="BD1525" i="11"/>
  <c r="BA1526" i="11"/>
  <c r="BB1525" i="11"/>
  <c r="AZ1525" i="11"/>
  <c r="BD1526" i="11"/>
  <c r="AZ1526" i="11"/>
  <c r="BA1527" i="11"/>
  <c r="BB1526" i="11"/>
  <c r="BD1527" i="11"/>
  <c r="AZ1527" i="11"/>
  <c r="BB1527" i="11"/>
  <c r="BA1528" i="11"/>
  <c r="BD1528" i="11"/>
  <c r="BA1529" i="11"/>
  <c r="BB1528" i="11"/>
  <c r="AZ1528" i="11"/>
  <c r="BD1529" i="11"/>
  <c r="AZ1529" i="11"/>
  <c r="BB1529" i="11"/>
  <c r="BA1530" i="11"/>
  <c r="BD1530" i="11"/>
  <c r="BA1531" i="11"/>
  <c r="BB1530" i="11"/>
  <c r="AZ1530" i="11"/>
  <c r="BD1531" i="11"/>
  <c r="BB1531" i="11"/>
  <c r="BA1532" i="11"/>
  <c r="AZ1531" i="11"/>
  <c r="BD1532" i="11"/>
  <c r="BA1533" i="11"/>
  <c r="AZ1532" i="11"/>
  <c r="BB1532" i="11"/>
  <c r="BD1533" i="11"/>
  <c r="BA1534" i="11"/>
  <c r="AZ1533" i="11"/>
  <c r="BB1533" i="11"/>
  <c r="BD1534" i="11"/>
  <c r="BA1535" i="11"/>
  <c r="AZ1534" i="11"/>
  <c r="BB1534" i="11"/>
  <c r="BD1535" i="11"/>
  <c r="BB1535" i="11"/>
  <c r="BA1536" i="11"/>
  <c r="AZ1535" i="11"/>
  <c r="BD1536" i="11"/>
  <c r="AZ1536" i="11"/>
  <c r="BB1536" i="11"/>
  <c r="BA1537" i="11"/>
  <c r="BD1537" i="11"/>
  <c r="AZ1537" i="11"/>
  <c r="BB1537" i="11"/>
  <c r="BA1538" i="11"/>
  <c r="BD1538" i="11"/>
  <c r="AZ1538" i="11"/>
  <c r="BA1539" i="11"/>
  <c r="BB1538" i="11"/>
  <c r="BD1539" i="11"/>
  <c r="BA1540" i="11"/>
  <c r="AZ1539" i="11"/>
  <c r="BB1539" i="11"/>
  <c r="BD1540" i="11"/>
  <c r="AZ1540" i="11"/>
  <c r="BB1540" i="11"/>
  <c r="BA1541" i="11"/>
  <c r="BD1541" i="11"/>
  <c r="BB1541" i="11"/>
  <c r="BA1542" i="11"/>
  <c r="AZ1541" i="11"/>
  <c r="BD1542" i="11"/>
  <c r="BA1543" i="11"/>
  <c r="BB1542" i="11"/>
  <c r="AZ1542" i="11"/>
  <c r="BD1543" i="11"/>
  <c r="BB1543" i="11"/>
  <c r="AZ1543" i="11"/>
  <c r="BA1544" i="11"/>
  <c r="BD1544" i="11"/>
  <c r="AZ1544" i="11"/>
  <c r="BA1545" i="11"/>
  <c r="BB1544" i="11"/>
  <c r="BD1545" i="11"/>
  <c r="BB1545" i="11"/>
  <c r="BA1546" i="11"/>
  <c r="AZ1545" i="11"/>
  <c r="BD1546" i="11"/>
  <c r="BB1546" i="11"/>
  <c r="AZ1546" i="11"/>
  <c r="BA1547" i="11"/>
  <c r="BD1547" i="11"/>
  <c r="AZ1547" i="11"/>
  <c r="BA1548" i="11"/>
  <c r="BB1547" i="11"/>
  <c r="BD1548" i="11"/>
  <c r="AZ1548" i="11"/>
  <c r="BA1549" i="11"/>
  <c r="BB1548" i="11"/>
  <c r="BD1549" i="11"/>
  <c r="BB1549" i="11"/>
  <c r="AZ1549" i="11"/>
  <c r="BA1550" i="11"/>
  <c r="BD1550" i="11"/>
  <c r="BA1551" i="11"/>
  <c r="BB1550" i="11"/>
  <c r="AZ1550" i="11"/>
  <c r="BD1551" i="11"/>
  <c r="BA1552" i="11"/>
  <c r="BB1551" i="11"/>
  <c r="AZ1551" i="11"/>
  <c r="BD1552" i="11"/>
  <c r="BB1552" i="11"/>
  <c r="AZ1552" i="11"/>
  <c r="BA1553" i="11"/>
  <c r="BD1553" i="11"/>
  <c r="BA1554" i="11"/>
  <c r="BB1553" i="11"/>
  <c r="AZ1553" i="11"/>
  <c r="BD1554" i="11"/>
  <c r="AZ1554" i="11"/>
  <c r="BB1554" i="11"/>
  <c r="BA1555" i="11"/>
  <c r="BD1555" i="11"/>
  <c r="BA1556" i="11"/>
  <c r="AZ1555" i="11"/>
  <c r="BB1555" i="11"/>
  <c r="BD1556" i="11"/>
  <c r="BA1557" i="11"/>
  <c r="AZ1556" i="11"/>
  <c r="BB1556" i="11"/>
  <c r="BD1557" i="11"/>
  <c r="AZ1557" i="11"/>
  <c r="BB1557" i="11"/>
  <c r="BA1558" i="11"/>
  <c r="BD1558" i="11"/>
  <c r="AZ1558" i="11"/>
  <c r="BA1559" i="11"/>
  <c r="BB1558" i="11"/>
  <c r="BD1559" i="11"/>
  <c r="BB1559" i="11"/>
  <c r="AZ1559" i="11"/>
  <c r="BA1560" i="11"/>
  <c r="BD1560" i="11"/>
  <c r="BA1561" i="11"/>
  <c r="BB1560" i="11"/>
  <c r="AZ1560" i="11"/>
  <c r="BD1561" i="11"/>
  <c r="BA1562" i="11"/>
  <c r="BB1561" i="11"/>
  <c r="AZ1561" i="11"/>
  <c r="BD1562" i="11"/>
  <c r="AZ1562" i="11"/>
  <c r="BA1563" i="11"/>
  <c r="BB1562" i="11"/>
  <c r="BD1563" i="11"/>
  <c r="BA1564" i="11"/>
  <c r="BB1563" i="11"/>
  <c r="AZ1563" i="11"/>
  <c r="BD1564" i="11"/>
  <c r="BB1564" i="11"/>
  <c r="AZ1564" i="11"/>
  <c r="BA1565" i="11"/>
  <c r="BD1565" i="11"/>
  <c r="BA1566" i="11"/>
  <c r="BB1565" i="11"/>
  <c r="AZ1565" i="11"/>
  <c r="BD1566" i="11"/>
  <c r="BA1567" i="11"/>
  <c r="BB1566" i="11"/>
  <c r="AZ1566" i="11"/>
  <c r="BD1567" i="11"/>
  <c r="BA1568" i="11"/>
  <c r="BB1567" i="11"/>
  <c r="AZ1567" i="11"/>
  <c r="BD1568" i="11"/>
  <c r="BA1569" i="11"/>
  <c r="BB1568" i="11"/>
  <c r="AZ1568" i="11"/>
  <c r="BD1569" i="11"/>
  <c r="BB1569" i="11"/>
  <c r="AZ1569" i="11"/>
  <c r="BA1570" i="11"/>
  <c r="BD1570" i="11"/>
  <c r="BB1570" i="11"/>
  <c r="BA1571" i="11"/>
  <c r="AZ1570" i="11"/>
  <c r="BD1571" i="11"/>
  <c r="BB1571" i="11"/>
  <c r="AZ1571" i="11"/>
  <c r="BA1572" i="11"/>
  <c r="BD1572" i="11"/>
  <c r="AZ1572" i="11"/>
  <c r="BB1572" i="11"/>
  <c r="BA1573" i="11"/>
  <c r="BD1573" i="11"/>
  <c r="BA1574" i="11"/>
  <c r="BB1573" i="11"/>
  <c r="AZ1573" i="11"/>
  <c r="BD1574" i="11"/>
  <c r="AZ1574" i="11"/>
  <c r="BA1575" i="11"/>
  <c r="BB1574" i="11"/>
  <c r="BD1575" i="11"/>
  <c r="AZ1575" i="11"/>
  <c r="BA1576" i="11"/>
  <c r="BB1575" i="11"/>
  <c r="BD1576" i="11"/>
  <c r="AZ1576" i="11"/>
  <c r="BA1577" i="11"/>
  <c r="BB1576" i="11"/>
  <c r="BD1577" i="11"/>
  <c r="AZ1577" i="11"/>
  <c r="BB1577" i="11"/>
  <c r="BA1578" i="11"/>
  <c r="BD1578" i="11"/>
  <c r="AZ1578" i="11"/>
  <c r="BA1579" i="11"/>
  <c r="BB1578" i="11"/>
  <c r="BD1579" i="11"/>
  <c r="BB1579" i="11"/>
  <c r="BA1580" i="11"/>
  <c r="AZ1579" i="11"/>
  <c r="BD1580" i="11"/>
  <c r="AZ1580" i="11"/>
  <c r="BA1581" i="11"/>
  <c r="BB1580" i="11"/>
  <c r="BD1581" i="11"/>
  <c r="BA1582" i="11"/>
  <c r="BB1581" i="11"/>
  <c r="AZ1581" i="11"/>
  <c r="BD1582" i="11"/>
  <c r="BB1582" i="11"/>
  <c r="BA1583" i="11"/>
  <c r="AZ1582" i="11"/>
  <c r="BD1583" i="11"/>
  <c r="BA1584" i="11"/>
  <c r="AZ1583" i="11"/>
  <c r="BB1583" i="11"/>
  <c r="BD1584" i="11"/>
  <c r="AZ1584" i="11"/>
  <c r="BA1585" i="11"/>
  <c r="BB1584" i="11"/>
  <c r="BD1585" i="11"/>
  <c r="AZ1585" i="11"/>
  <c r="BA1586" i="11"/>
  <c r="BB1585" i="11"/>
  <c r="BD1586" i="11"/>
  <c r="BA1587" i="11"/>
  <c r="BB1586" i="11"/>
  <c r="AZ1586" i="11"/>
  <c r="BD1587" i="11"/>
  <c r="AZ1587" i="11"/>
  <c r="BB1587" i="11"/>
  <c r="BA1588" i="11"/>
  <c r="BD1588" i="11"/>
  <c r="AZ1588" i="11"/>
  <c r="BA1589" i="11"/>
  <c r="BB1588" i="11"/>
  <c r="BD1589" i="11"/>
  <c r="BA1590" i="11"/>
  <c r="AZ1589" i="11"/>
  <c r="BB1589" i="11"/>
  <c r="BD1590" i="11"/>
  <c r="BA1591" i="11"/>
  <c r="AZ1590" i="11"/>
  <c r="BB1590" i="11"/>
  <c r="BD1591" i="11"/>
  <c r="BA1592" i="11"/>
  <c r="AZ1591" i="11"/>
  <c r="BB1591" i="11"/>
  <c r="BD1592" i="11"/>
  <c r="BA1593" i="11"/>
  <c r="BB1592" i="11"/>
  <c r="AZ1592" i="11"/>
  <c r="BD1593" i="11"/>
  <c r="BA1594" i="11"/>
  <c r="BB1593" i="11"/>
  <c r="AZ1593" i="11"/>
  <c r="BD1594" i="11"/>
  <c r="BB1594" i="11"/>
  <c r="BA1595" i="11"/>
  <c r="AZ1594" i="11"/>
  <c r="BD1595" i="11"/>
  <c r="BA1596" i="11"/>
  <c r="BB1595" i="11"/>
  <c r="AZ1595" i="11"/>
  <c r="BD1596" i="11"/>
  <c r="BA1597" i="11"/>
  <c r="AZ1596" i="11"/>
  <c r="BB1596" i="11"/>
  <c r="BD1597" i="11"/>
  <c r="AZ1597" i="11"/>
  <c r="BA1598" i="11"/>
  <c r="BB1597" i="11"/>
  <c r="BD1598" i="11"/>
  <c r="BA1599" i="11"/>
  <c r="AZ1598" i="11"/>
  <c r="BB1598" i="11"/>
  <c r="BD1599" i="11"/>
  <c r="BA1600" i="11"/>
  <c r="AZ1599" i="11"/>
  <c r="BB1599" i="11"/>
  <c r="BD1600" i="11"/>
  <c r="BA1601" i="11"/>
  <c r="AZ1600" i="11"/>
  <c r="BB1600" i="11"/>
  <c r="BD1601" i="11"/>
  <c r="AZ1601" i="11"/>
  <c r="BA1602" i="11"/>
  <c r="BB1601" i="11"/>
  <c r="BD1602" i="11"/>
  <c r="AZ1602" i="11"/>
  <c r="BB1602" i="11"/>
  <c r="BA1603" i="11"/>
  <c r="BD1603" i="11"/>
  <c r="AZ1603" i="11"/>
  <c r="BB1603" i="11"/>
  <c r="BA1604" i="11"/>
  <c r="BD1604" i="11"/>
  <c r="BA1605" i="11"/>
  <c r="BB1604" i="11"/>
  <c r="AZ1604" i="11"/>
  <c r="BD1605" i="11"/>
  <c r="AZ1605" i="11"/>
  <c r="BB1605" i="11"/>
  <c r="BA1606" i="11"/>
  <c r="BD1606" i="11"/>
  <c r="BA1607" i="11"/>
  <c r="BB1606" i="11"/>
  <c r="AZ1606" i="11"/>
  <c r="BD1607" i="11"/>
  <c r="BB1607" i="11"/>
  <c r="AZ1607" i="11"/>
  <c r="BA1608" i="11"/>
  <c r="BD1608" i="11"/>
  <c r="BA1609" i="11"/>
  <c r="BB1608" i="11"/>
  <c r="AZ1608" i="11"/>
  <c r="BD1609" i="11"/>
  <c r="BB1609" i="11"/>
  <c r="AZ1609" i="11"/>
  <c r="BA1610" i="11"/>
  <c r="BD1610" i="11"/>
  <c r="AZ1610" i="11"/>
  <c r="BB1610" i="11"/>
  <c r="BA1611" i="11"/>
  <c r="BD1611" i="11"/>
  <c r="AZ1611" i="11"/>
  <c r="BB1611" i="11"/>
  <c r="BA1612" i="11"/>
  <c r="BD1612" i="11"/>
  <c r="BB1612" i="11"/>
  <c r="BA1613" i="11"/>
  <c r="AZ1612" i="11"/>
  <c r="BD1613" i="11"/>
  <c r="BB1613" i="11"/>
  <c r="BA1614" i="11"/>
  <c r="AZ1613" i="11"/>
  <c r="BD1614" i="11"/>
  <c r="AZ1614" i="11"/>
  <c r="BB1614" i="11"/>
  <c r="BA1615" i="11"/>
  <c r="BD1615" i="11"/>
  <c r="BA1616" i="11"/>
  <c r="BB1615" i="11"/>
  <c r="AZ1615" i="11"/>
  <c r="BD1616" i="11"/>
  <c r="BA1617" i="11"/>
  <c r="BB1616" i="11"/>
  <c r="AZ1616" i="11"/>
  <c r="BD1617" i="11"/>
  <c r="BB1617" i="11"/>
  <c r="BA1618" i="11"/>
  <c r="AZ1617" i="11"/>
  <c r="BD1618" i="11"/>
  <c r="BB1618" i="11"/>
  <c r="BA1619" i="11"/>
  <c r="AZ1618" i="11"/>
  <c r="BD1619" i="11"/>
  <c r="AZ1619" i="11"/>
  <c r="BA1620" i="11"/>
  <c r="BB1619" i="11"/>
  <c r="BD1620" i="11"/>
  <c r="BB1620" i="11"/>
  <c r="AZ1620" i="11"/>
  <c r="BA1621" i="11"/>
  <c r="BD1621" i="11"/>
  <c r="AZ1621" i="11"/>
  <c r="BB1621" i="11"/>
  <c r="BA1622" i="11"/>
  <c r="BD1622" i="11"/>
  <c r="AZ1622" i="11"/>
  <c r="BB1622" i="11"/>
  <c r="BA1623" i="11"/>
  <c r="BD1623" i="11"/>
  <c r="AZ1623" i="11"/>
  <c r="BA1624" i="11"/>
  <c r="BB1623" i="11"/>
  <c r="BD1624" i="11"/>
  <c r="AZ1624" i="11"/>
  <c r="BA1625" i="11"/>
  <c r="BB1624" i="11"/>
  <c r="BD1625" i="11"/>
  <c r="BA1626" i="11"/>
  <c r="BB1625" i="11"/>
  <c r="AZ1625" i="11"/>
  <c r="BD1626" i="11"/>
  <c r="BB1626" i="11"/>
  <c r="AZ1626" i="11"/>
  <c r="BA1627" i="11"/>
  <c r="BD1627" i="11"/>
  <c r="BB1627" i="11"/>
  <c r="BA1628" i="11"/>
  <c r="AZ1627" i="11"/>
  <c r="BD1628" i="11"/>
  <c r="AZ1628" i="11"/>
  <c r="BA1629" i="11"/>
  <c r="BB1628" i="11"/>
  <c r="BD1629" i="11"/>
  <c r="BA1630" i="11"/>
  <c r="AZ1629" i="11"/>
  <c r="BB1629" i="11"/>
  <c r="BD1630" i="11"/>
  <c r="BA1631" i="11"/>
  <c r="BB1630" i="11"/>
  <c r="AZ1630" i="11"/>
  <c r="BD1631" i="11"/>
  <c r="AZ1631" i="11"/>
  <c r="BB1631" i="11"/>
  <c r="BA1632" i="11"/>
  <c r="BD1632" i="11"/>
  <c r="AZ1632" i="11"/>
  <c r="BB1632" i="11"/>
  <c r="BA1633" i="11"/>
  <c r="BD1633" i="11"/>
  <c r="BA1634" i="11"/>
  <c r="BB1633" i="11"/>
  <c r="AZ1633" i="11"/>
  <c r="BD1634" i="11"/>
  <c r="BA1635" i="11"/>
  <c r="BB1634" i="11"/>
  <c r="AZ1634" i="11"/>
  <c r="BD1635" i="11"/>
  <c r="AZ1635" i="11"/>
  <c r="BB1635" i="11"/>
  <c r="BA1636" i="11"/>
  <c r="BD1636" i="11"/>
  <c r="BA1637" i="11"/>
  <c r="AZ1636" i="11"/>
  <c r="BB1636" i="11"/>
  <c r="BD1637" i="11"/>
  <c r="BB1637" i="11"/>
  <c r="BA1638" i="11"/>
  <c r="AZ1637" i="11"/>
  <c r="BD1638" i="11"/>
  <c r="BB1638" i="11"/>
  <c r="BA1639" i="11"/>
  <c r="AZ1638" i="11"/>
  <c r="BD1639" i="11"/>
  <c r="BB1639" i="11"/>
  <c r="AZ1639" i="11"/>
  <c r="BA1640" i="11"/>
  <c r="BD1640" i="11"/>
  <c r="BB1640" i="11"/>
  <c r="BA1641" i="11"/>
  <c r="AZ1640" i="11"/>
  <c r="BD1641" i="11"/>
  <c r="AZ1641" i="11"/>
  <c r="BA1642" i="11"/>
  <c r="BB1641" i="11"/>
  <c r="BD1642" i="11"/>
  <c r="BA1643" i="11"/>
  <c r="AZ1642" i="11"/>
  <c r="BB1642" i="11"/>
  <c r="BD1643" i="11"/>
  <c r="BB1643" i="11"/>
  <c r="AZ1643" i="11"/>
  <c r="BA1644" i="11"/>
  <c r="BD1644" i="11"/>
  <c r="BB1644" i="11"/>
  <c r="BA1645" i="11"/>
  <c r="AZ1644" i="11"/>
  <c r="BD1645" i="11"/>
  <c r="BA1646" i="11"/>
  <c r="AZ1645" i="11"/>
  <c r="BB1645" i="11"/>
  <c r="BD1646" i="11"/>
  <c r="BA1647" i="11"/>
  <c r="AZ1646" i="11"/>
  <c r="BB1646" i="11"/>
  <c r="BD1647" i="11"/>
  <c r="BA1648" i="11"/>
  <c r="BB1647" i="11"/>
  <c r="AZ1647" i="11"/>
  <c r="BD1648" i="11"/>
  <c r="BB1648" i="11"/>
  <c r="AZ1648" i="11"/>
  <c r="BA1649" i="11"/>
  <c r="BD1649" i="11"/>
  <c r="BA1650" i="11"/>
  <c r="BB1649" i="11"/>
  <c r="AZ1649" i="11"/>
  <c r="BD1650" i="11"/>
  <c r="BA1651" i="11"/>
  <c r="AZ1650" i="11"/>
  <c r="BB1650" i="11"/>
  <c r="BD1651" i="11"/>
  <c r="BA1652" i="11"/>
  <c r="AZ1651" i="11"/>
  <c r="BB1651" i="11"/>
  <c r="BD1652" i="11"/>
  <c r="AZ1652" i="11"/>
  <c r="BA1653" i="11"/>
  <c r="BB1652" i="11"/>
  <c r="BD1653" i="11"/>
  <c r="AZ1653" i="11"/>
  <c r="BA1654" i="11"/>
  <c r="BB1653" i="11"/>
  <c r="BD1654" i="11"/>
  <c r="BB1654" i="11"/>
  <c r="BA1655" i="11"/>
  <c r="AZ1654" i="11"/>
  <c r="BD1655" i="11"/>
  <c r="BB1655" i="11"/>
  <c r="AZ1655" i="11"/>
  <c r="BA1656" i="11"/>
  <c r="BD1656" i="11"/>
  <c r="AZ1656" i="11"/>
  <c r="BB1656" i="11"/>
  <c r="BA1657" i="11"/>
  <c r="BD1657" i="11"/>
  <c r="BB1657" i="11"/>
  <c r="AZ1657" i="11"/>
  <c r="BA1658" i="11"/>
  <c r="BD1658" i="11"/>
  <c r="AZ1658" i="11"/>
  <c r="BA1659" i="11"/>
  <c r="BB1658" i="11"/>
  <c r="BD1659" i="11"/>
  <c r="AZ1659" i="11"/>
  <c r="BB1659" i="11"/>
  <c r="BA1660" i="11"/>
  <c r="BD1660" i="11"/>
  <c r="BB1660" i="11"/>
  <c r="AZ1660" i="11"/>
  <c r="BA1661" i="11"/>
  <c r="BD1661" i="11"/>
  <c r="BB1661" i="11"/>
  <c r="AZ1661" i="11"/>
  <c r="BA1662" i="11"/>
  <c r="BD1662" i="11"/>
  <c r="AZ1662" i="11"/>
  <c r="BA1663" i="11"/>
  <c r="BB1662" i="11"/>
  <c r="BD1663" i="11"/>
  <c r="BA1664" i="11"/>
  <c r="BB1663" i="11"/>
  <c r="AZ1663" i="11"/>
  <c r="BD1664" i="11"/>
  <c r="BB1664" i="11"/>
  <c r="AZ1664" i="11"/>
  <c r="BA1665" i="11"/>
  <c r="BD1665" i="11"/>
  <c r="AZ1665" i="11"/>
  <c r="BB1665" i="11"/>
  <c r="BA1666" i="11"/>
  <c r="BD1666" i="11"/>
  <c r="BB1666" i="11"/>
  <c r="BA1667" i="11"/>
  <c r="AZ1666" i="11"/>
  <c r="BD1667" i="11"/>
  <c r="BA1668" i="11"/>
  <c r="BB1667" i="11"/>
  <c r="AZ1667" i="11"/>
  <c r="BD1668" i="11"/>
  <c r="BA1669" i="11"/>
  <c r="AZ1668" i="11"/>
  <c r="BB1668" i="11"/>
  <c r="BD1669" i="11"/>
  <c r="BA1670" i="11"/>
  <c r="AZ1669" i="11"/>
  <c r="BB1669" i="11"/>
  <c r="BD1670" i="11"/>
  <c r="AZ1670" i="11"/>
  <c r="BA1671" i="11"/>
  <c r="BB1670" i="11"/>
  <c r="BD1671" i="11"/>
  <c r="BA1672" i="11"/>
  <c r="AZ1671" i="11"/>
  <c r="BB1671" i="11"/>
  <c r="BD1672" i="11"/>
  <c r="BA1673" i="11"/>
  <c r="BB1672" i="11"/>
  <c r="AZ1672" i="11"/>
  <c r="BD1673" i="11"/>
  <c r="BA1674" i="11"/>
  <c r="BB1673" i="11"/>
  <c r="AZ1673" i="11"/>
  <c r="BD1674" i="11"/>
  <c r="AZ1674" i="11"/>
  <c r="BB1674" i="11"/>
  <c r="BA1675" i="11"/>
  <c r="BD1675" i="11"/>
  <c r="BB1675" i="11"/>
  <c r="BA1676" i="11"/>
  <c r="AZ1675" i="11"/>
  <c r="BD1676" i="11"/>
  <c r="BB1676" i="11"/>
  <c r="BA1677" i="11"/>
  <c r="AZ1676" i="11"/>
  <c r="BD1677" i="11"/>
  <c r="BB1677" i="11"/>
  <c r="BA1678" i="11"/>
  <c r="AZ1677" i="11"/>
  <c r="BD1678" i="11"/>
  <c r="BB1678" i="11"/>
  <c r="AZ1678" i="11"/>
  <c r="BA1679" i="11"/>
  <c r="BD1679" i="11"/>
  <c r="BA1680" i="11"/>
  <c r="AZ1679" i="11"/>
  <c r="BB1679" i="11"/>
  <c r="BD1680" i="11"/>
  <c r="AZ1680" i="11"/>
  <c r="BA1681" i="11"/>
  <c r="BB1680" i="11"/>
  <c r="BD1681" i="11"/>
  <c r="BA1682" i="11"/>
  <c r="BB1681" i="11"/>
  <c r="AZ1681" i="11"/>
  <c r="BD1682" i="11"/>
  <c r="BA1683" i="11"/>
  <c r="BB1682" i="11"/>
  <c r="AZ1682" i="11"/>
  <c r="BD1683" i="11"/>
  <c r="BB1683" i="11"/>
  <c r="AZ1683" i="11"/>
  <c r="BA1684" i="11"/>
  <c r="BD1684" i="11"/>
  <c r="AZ1684" i="11"/>
  <c r="BB1684" i="11"/>
  <c r="BA1685" i="11"/>
  <c r="BD1685" i="11"/>
  <c r="AZ1685" i="11"/>
  <c r="BB1685" i="11"/>
  <c r="BA1686" i="11"/>
  <c r="BD1686" i="11"/>
  <c r="AZ1686" i="11"/>
  <c r="BA1687" i="11"/>
  <c r="BB1686" i="11"/>
  <c r="BD1687" i="11"/>
  <c r="BA1688" i="11"/>
  <c r="AZ1687" i="11"/>
  <c r="BB1687" i="11"/>
  <c r="BD1688" i="11"/>
  <c r="BB1688" i="11"/>
  <c r="AZ1688" i="11"/>
  <c r="BA1689" i="11"/>
  <c r="BD1689" i="11"/>
  <c r="AZ1689" i="11"/>
  <c r="BB1689" i="11"/>
  <c r="BA1690" i="11"/>
  <c r="BD1690" i="11"/>
  <c r="BB1690" i="11"/>
  <c r="AZ1690" i="11"/>
  <c r="BA1691" i="11"/>
  <c r="BD1691" i="11"/>
  <c r="BB1691" i="11"/>
  <c r="AZ1691" i="11"/>
  <c r="BA1692" i="11"/>
  <c r="BD1692" i="11"/>
  <c r="BB1692" i="11"/>
  <c r="AZ1692" i="11"/>
  <c r="BA1693" i="11"/>
  <c r="BD1693" i="11"/>
  <c r="BB1693" i="11"/>
  <c r="BA1694" i="11"/>
  <c r="AZ1693" i="11"/>
  <c r="BD1694" i="11"/>
  <c r="BA1695" i="11"/>
  <c r="AZ1694" i="11"/>
  <c r="BB1694" i="11"/>
  <c r="BD1695" i="11"/>
  <c r="AZ1695" i="11"/>
  <c r="BB1695" i="11"/>
  <c r="BA1696" i="11"/>
  <c r="BD1696" i="11"/>
  <c r="BA1697" i="11"/>
  <c r="AZ1696" i="11"/>
  <c r="BB1696" i="11"/>
  <c r="BD1697" i="11"/>
  <c r="BA1698" i="11"/>
  <c r="AZ1697" i="11"/>
  <c r="BB1697" i="11"/>
  <c r="BD1698" i="11"/>
  <c r="BB1698" i="11"/>
  <c r="AZ1698" i="11"/>
  <c r="BA1699" i="11"/>
  <c r="BD1699" i="11"/>
  <c r="AZ1699" i="11"/>
  <c r="BB1699" i="11"/>
  <c r="BA1700" i="11"/>
  <c r="BD1700" i="11"/>
  <c r="BB1700" i="11"/>
  <c r="BA1701" i="11"/>
  <c r="AZ1700" i="11"/>
  <c r="BD1701" i="11"/>
  <c r="BB1701" i="11"/>
  <c r="AZ1701" i="11"/>
  <c r="BA1702" i="11"/>
  <c r="BD1702" i="11"/>
  <c r="BA1703" i="11"/>
  <c r="AZ1702" i="11"/>
  <c r="BB1702" i="11"/>
  <c r="BD1703" i="11"/>
  <c r="AZ1703" i="11"/>
  <c r="BA1704" i="11"/>
  <c r="BB1703" i="11"/>
  <c r="BD1704" i="11"/>
  <c r="BA1705" i="11"/>
  <c r="BB1704" i="11"/>
  <c r="AZ1704" i="11"/>
  <c r="BD1705" i="11"/>
  <c r="AZ1705" i="11"/>
  <c r="BB1705" i="11"/>
  <c r="BA1706" i="11"/>
  <c r="BD1706" i="11"/>
  <c r="AZ1706" i="11"/>
  <c r="BB1706" i="11"/>
  <c r="BA1707" i="11"/>
  <c r="BD1707" i="11"/>
  <c r="AZ1707" i="11"/>
  <c r="BB1707" i="11"/>
  <c r="BA1708" i="11"/>
  <c r="BD1708" i="11"/>
  <c r="BB1708" i="11"/>
  <c r="AZ1708" i="11"/>
  <c r="BA1709" i="11"/>
  <c r="BD1709" i="11"/>
  <c r="BB1709" i="11"/>
  <c r="AZ1709" i="11"/>
  <c r="BA1710" i="11"/>
  <c r="BD1710" i="11"/>
  <c r="BA1711" i="11"/>
  <c r="AZ1710" i="11"/>
  <c r="BB1710" i="11"/>
  <c r="BD1711" i="11"/>
  <c r="AZ1711" i="11"/>
  <c r="BB1711" i="11"/>
  <c r="BA1712" i="11"/>
  <c r="BD1712" i="11"/>
  <c r="BA1713" i="11"/>
  <c r="BB1712" i="11"/>
  <c r="AZ1712" i="11"/>
  <c r="BD1713" i="11"/>
  <c r="AZ1713" i="11"/>
  <c r="BB1713" i="11"/>
  <c r="BA1714" i="11"/>
  <c r="BD1714" i="11"/>
  <c r="AZ1714" i="11"/>
  <c r="BA1715" i="11"/>
  <c r="BB1714" i="11"/>
  <c r="BD1715" i="11"/>
  <c r="AZ1715" i="11"/>
  <c r="BB1715" i="11"/>
  <c r="BA1716" i="11"/>
  <c r="BD1716" i="11"/>
  <c r="BB1716" i="11"/>
  <c r="AZ1716" i="11"/>
  <c r="BA1717" i="11"/>
  <c r="BD1717" i="11"/>
  <c r="BA1718" i="11"/>
  <c r="AZ1717" i="11"/>
  <c r="BB1717" i="11"/>
  <c r="BD1718" i="11"/>
  <c r="BA1719" i="11"/>
  <c r="BB1718" i="11"/>
  <c r="AZ1718" i="11"/>
  <c r="BD1719" i="11"/>
  <c r="AZ1719" i="11"/>
  <c r="BA1720" i="11"/>
  <c r="BB1719" i="11"/>
  <c r="BD1720" i="11"/>
  <c r="AZ1720" i="11"/>
  <c r="BA1721" i="11"/>
  <c r="BB1720" i="11"/>
  <c r="BD1721" i="11"/>
  <c r="AZ1721" i="11"/>
  <c r="BB1721" i="11"/>
  <c r="BA1722" i="11"/>
  <c r="BD1722" i="11"/>
  <c r="BB1722" i="11"/>
  <c r="AZ1722" i="11"/>
  <c r="BA1723" i="11"/>
  <c r="BD1723" i="11"/>
  <c r="BA1724" i="11"/>
  <c r="AZ1723" i="11"/>
  <c r="BB1723" i="11"/>
  <c r="BD1724" i="11"/>
  <c r="AZ1724" i="11"/>
  <c r="BA1725" i="11"/>
  <c r="BB1724" i="11"/>
  <c r="BD1725" i="11"/>
  <c r="BB1725" i="11"/>
  <c r="AZ1725" i="11"/>
  <c r="BA1726" i="11"/>
  <c r="BD1726" i="11"/>
  <c r="BA1727" i="11"/>
  <c r="BB1726" i="11"/>
  <c r="AZ1726" i="11"/>
  <c r="BD1727" i="11"/>
  <c r="AZ1727" i="11"/>
  <c r="BA1728" i="11"/>
  <c r="BB1727" i="11"/>
  <c r="BD1728" i="11"/>
  <c r="BA1729" i="11"/>
  <c r="BB1728" i="11"/>
  <c r="AZ1728" i="11"/>
  <c r="BD1729" i="11"/>
  <c r="BA1730" i="11"/>
  <c r="AZ1729" i="11"/>
  <c r="BB1729" i="11"/>
  <c r="BD1730" i="11"/>
  <c r="BB1730" i="11"/>
  <c r="BA1731" i="11"/>
  <c r="AZ1730" i="11"/>
  <c r="BD1731" i="11"/>
  <c r="AZ1731" i="11"/>
  <c r="BA1732" i="11"/>
  <c r="BB1731" i="11"/>
  <c r="BD1732" i="11"/>
  <c r="AZ1732" i="11"/>
  <c r="BB1732" i="11"/>
  <c r="BA1733" i="11"/>
  <c r="BD1733" i="11"/>
  <c r="BB1733" i="11"/>
  <c r="AZ1733" i="11"/>
  <c r="BA1734" i="11"/>
  <c r="BD1734" i="11"/>
  <c r="BB1734" i="11"/>
  <c r="AZ1734" i="11"/>
  <c r="BA1735" i="11"/>
  <c r="BD1735" i="11"/>
  <c r="BA1736" i="11"/>
  <c r="AZ1735" i="11"/>
  <c r="BB1735" i="11"/>
  <c r="BD1736" i="11"/>
  <c r="BA1737" i="11"/>
  <c r="BB1736" i="11"/>
  <c r="AZ1736" i="11"/>
  <c r="BD1737" i="11"/>
  <c r="BA1738" i="11"/>
  <c r="BB1737" i="11"/>
  <c r="AZ1737" i="11"/>
  <c r="BD1738" i="11"/>
  <c r="BA1739" i="11"/>
  <c r="BB1738" i="11"/>
  <c r="AZ1738" i="11"/>
  <c r="BD1739" i="11"/>
  <c r="BA1740" i="11"/>
  <c r="AZ1739" i="11"/>
  <c r="BB1739" i="11"/>
  <c r="BD1740" i="11"/>
  <c r="AZ1740" i="11"/>
  <c r="BA1741" i="11"/>
  <c r="BB1740" i="11"/>
  <c r="BD1741" i="11"/>
  <c r="BB1741" i="11"/>
  <c r="BA1742" i="11"/>
  <c r="AZ1741" i="11"/>
  <c r="BD1742" i="11"/>
  <c r="AZ1742" i="11"/>
  <c r="BB1742" i="11"/>
  <c r="BA1743" i="11"/>
  <c r="BD1743" i="11"/>
  <c r="BA1744" i="11"/>
  <c r="AZ1743" i="11"/>
  <c r="BB1743" i="11"/>
  <c r="BD1744" i="11"/>
  <c r="BB1744" i="11"/>
  <c r="AZ1744" i="11"/>
  <c r="BA1745" i="11"/>
  <c r="BD1745" i="11"/>
  <c r="BA1746" i="11"/>
  <c r="AZ1745" i="11"/>
  <c r="BB1745" i="11"/>
  <c r="BD1746" i="11"/>
  <c r="BA1747" i="11"/>
  <c r="AZ1746" i="11"/>
  <c r="BB1746" i="11"/>
  <c r="BD1747" i="11"/>
  <c r="BB1747" i="11"/>
  <c r="BA1748" i="11"/>
  <c r="AZ1747" i="11"/>
  <c r="BD1748" i="11"/>
  <c r="BA1749" i="11"/>
  <c r="AZ1748" i="11"/>
  <c r="BB1748" i="11"/>
  <c r="BD1749" i="11"/>
  <c r="BA1750" i="11"/>
  <c r="AZ1749" i="11"/>
  <c r="BB1749" i="11"/>
  <c r="BD1750" i="11"/>
  <c r="BA1751" i="11"/>
  <c r="BB1750" i="11"/>
  <c r="AZ1750" i="11"/>
  <c r="BD1751" i="11"/>
  <c r="AZ1751" i="11"/>
  <c r="BB1751" i="11"/>
  <c r="BA1752" i="11"/>
  <c r="BD1752" i="11"/>
  <c r="BA1753" i="11"/>
  <c r="BB1752" i="11"/>
  <c r="AZ1752" i="11"/>
  <c r="BD1753" i="11"/>
  <c r="BA1754" i="11"/>
  <c r="BB1753" i="11"/>
  <c r="AZ1753" i="11"/>
  <c r="BD1754" i="11"/>
  <c r="BA1755" i="11"/>
  <c r="BB1754" i="11"/>
  <c r="AZ1754" i="11"/>
  <c r="BD1755" i="11"/>
  <c r="BB1755" i="11"/>
  <c r="AZ1755" i="11"/>
  <c r="BA1756" i="11"/>
  <c r="BD1756" i="11"/>
  <c r="BA1757" i="11"/>
  <c r="BB1756" i="11"/>
  <c r="AZ1756" i="11"/>
  <c r="BD1757" i="11"/>
  <c r="AZ1757" i="11"/>
  <c r="BB1757" i="11"/>
  <c r="BA1758" i="11"/>
  <c r="BD1758" i="11"/>
  <c r="BB1758" i="11"/>
  <c r="BA1759" i="11"/>
  <c r="AZ1758" i="11"/>
  <c r="BD1759" i="11"/>
  <c r="AZ1759" i="11"/>
  <c r="BA1760" i="11"/>
  <c r="BB1759" i="11"/>
  <c r="BD1760" i="11"/>
  <c r="AZ1760" i="11"/>
  <c r="BA1761" i="11"/>
  <c r="BB1760" i="11"/>
  <c r="BD1761" i="11"/>
  <c r="AZ1761" i="11"/>
  <c r="BA1762" i="11"/>
  <c r="BB1761" i="11"/>
  <c r="BD1762" i="11"/>
  <c r="BB1762" i="11"/>
  <c r="BA1763" i="11"/>
  <c r="AZ1762" i="11"/>
  <c r="BD1763" i="11"/>
  <c r="BA1764" i="11"/>
  <c r="AZ1763" i="11"/>
  <c r="BB1763" i="11"/>
  <c r="BD1764" i="11"/>
  <c r="BB1764" i="11"/>
  <c r="BA1765" i="11"/>
  <c r="AZ1764" i="11"/>
  <c r="BD1765" i="11"/>
  <c r="BB1765" i="11"/>
  <c r="BA1766" i="11"/>
  <c r="AZ1765" i="11"/>
  <c r="BD1766" i="11"/>
  <c r="BB1766" i="11"/>
  <c r="BA1767" i="11"/>
  <c r="AZ1766" i="11"/>
  <c r="BD1767" i="11"/>
  <c r="BB1767" i="11"/>
  <c r="AZ1767" i="11"/>
  <c r="BA1768" i="11"/>
  <c r="BD1768" i="11"/>
  <c r="BB1768" i="11"/>
  <c r="BA1769" i="11"/>
  <c r="AZ1768" i="11"/>
  <c r="BD1769" i="11"/>
  <c r="BA1770" i="11"/>
  <c r="BB1769" i="11"/>
  <c r="AZ1769" i="11"/>
  <c r="BD1770" i="11"/>
  <c r="BA1771" i="11"/>
  <c r="BB1770" i="11"/>
  <c r="AZ1770" i="11"/>
  <c r="BD1771" i="11"/>
  <c r="AZ1771" i="11"/>
  <c r="BB1771" i="11"/>
  <c r="BA1772" i="11"/>
  <c r="BD1772" i="11"/>
  <c r="BB1772" i="11"/>
  <c r="AZ1772" i="11"/>
  <c r="BA1773" i="11"/>
  <c r="BD1773" i="11"/>
  <c r="BB1773" i="11"/>
  <c r="BA1774" i="11"/>
  <c r="AZ1773" i="11"/>
  <c r="BD1774" i="11"/>
  <c r="AZ1774" i="11"/>
  <c r="BB1774" i="11"/>
  <c r="BA1775" i="11"/>
  <c r="BD1775" i="11"/>
  <c r="AZ1775" i="11"/>
  <c r="BA1776" i="11"/>
  <c r="BB1775" i="11"/>
  <c r="BD1776" i="11"/>
  <c r="AZ1776" i="11"/>
  <c r="BB1776" i="11"/>
  <c r="BA1777" i="11"/>
  <c r="BD1777" i="11"/>
  <c r="BA1778" i="11"/>
  <c r="AZ1777" i="11"/>
  <c r="BB1777" i="11"/>
  <c r="BD1778" i="11"/>
  <c r="BA1779" i="11"/>
  <c r="AZ1778" i="11"/>
  <c r="BB1778" i="11"/>
  <c r="BD1779" i="11"/>
  <c r="BB1779" i="11"/>
  <c r="BA1780" i="11"/>
  <c r="AZ1779" i="11"/>
  <c r="BD1780" i="11"/>
  <c r="BB1780" i="11"/>
  <c r="AZ1780" i="11"/>
  <c r="BA1781" i="11"/>
  <c r="BD1781" i="11"/>
  <c r="BA1782" i="11"/>
  <c r="AZ1781" i="11"/>
  <c r="BB1781" i="11"/>
  <c r="BD1782" i="11"/>
  <c r="AZ1782" i="11"/>
  <c r="BA1783" i="11"/>
  <c r="BB1782" i="11"/>
  <c r="BD1783" i="11"/>
  <c r="BA1784" i="11"/>
  <c r="AZ1783" i="11"/>
  <c r="BB1783" i="11"/>
  <c r="BD1784" i="11"/>
  <c r="BB1784" i="11"/>
  <c r="BA1785" i="11"/>
  <c r="AZ1784" i="11"/>
  <c r="BD1785" i="11"/>
  <c r="AZ1785" i="11"/>
  <c r="BB1785" i="11"/>
  <c r="BA1786" i="11"/>
  <c r="BD1786" i="11"/>
  <c r="AZ1786" i="11"/>
  <c r="BA1787" i="11"/>
  <c r="BB1786" i="11"/>
  <c r="BD1787" i="11"/>
  <c r="AZ1787" i="11"/>
  <c r="BB1787" i="11"/>
  <c r="BA1788" i="11"/>
  <c r="BD1788" i="11"/>
  <c r="BB1788" i="11"/>
  <c r="AZ1788" i="11"/>
  <c r="BA1789" i="11"/>
  <c r="BD1789" i="11"/>
  <c r="BA1790" i="11"/>
  <c r="AZ1789" i="11"/>
  <c r="BB1789" i="11"/>
  <c r="BD1790" i="11"/>
  <c r="BB1790" i="11"/>
  <c r="BA1791" i="11"/>
  <c r="AZ1790" i="11"/>
  <c r="BD1791" i="11"/>
  <c r="BB1791" i="11"/>
  <c r="BA1792" i="11"/>
  <c r="AZ1791" i="11"/>
  <c r="BD1792" i="11"/>
  <c r="BB1792" i="11"/>
  <c r="BA1793" i="11"/>
  <c r="AZ1792" i="11"/>
  <c r="BD1793" i="11"/>
  <c r="AZ1793" i="11"/>
  <c r="BA1794" i="11"/>
  <c r="BB1793" i="11"/>
  <c r="BD1794" i="11"/>
  <c r="AZ1794" i="11"/>
  <c r="BA1795" i="11"/>
  <c r="BB1794" i="11"/>
  <c r="BD1795" i="11"/>
  <c r="BB1795" i="11"/>
  <c r="BA1796" i="11"/>
  <c r="AZ1795" i="11"/>
  <c r="BD1796" i="11"/>
  <c r="AZ1796" i="11"/>
  <c r="BB1796" i="11"/>
  <c r="BA1797" i="11"/>
  <c r="BD1797" i="11"/>
  <c r="BB1797" i="11"/>
  <c r="BA1798" i="11"/>
  <c r="AZ1797" i="11"/>
  <c r="BD1798" i="11"/>
  <c r="AZ1798" i="11"/>
  <c r="BB1798" i="11"/>
  <c r="BA1799" i="11"/>
  <c r="BD1799" i="11"/>
  <c r="BB1799" i="11"/>
  <c r="BA1800" i="11"/>
  <c r="AZ1799" i="11"/>
  <c r="BD1800" i="11"/>
  <c r="AZ1800" i="11"/>
  <c r="BA1801" i="11"/>
  <c r="BB1800" i="11"/>
  <c r="BD1801" i="11"/>
  <c r="AZ1801" i="11"/>
  <c r="BB1801" i="11"/>
  <c r="BA1802" i="11"/>
  <c r="BD1802" i="11"/>
  <c r="BA1803" i="11"/>
  <c r="BB1802" i="11"/>
  <c r="AZ1802" i="11"/>
  <c r="BD1803" i="11"/>
  <c r="BA1804" i="11"/>
  <c r="AZ1803" i="11"/>
  <c r="BB1803" i="11"/>
  <c r="BD1804" i="11"/>
  <c r="BB1804" i="11"/>
  <c r="BA1805" i="11"/>
  <c r="AZ1804" i="11"/>
  <c r="BD1805" i="11"/>
  <c r="BA1806" i="11"/>
  <c r="AZ1805" i="11"/>
  <c r="BB1805" i="11"/>
  <c r="BD1806" i="11"/>
  <c r="BA1807" i="11"/>
  <c r="AZ1806" i="11"/>
  <c r="BB1806" i="11"/>
  <c r="BD1807" i="11"/>
  <c r="BA1808" i="11"/>
  <c r="AZ1807" i="11"/>
  <c r="BB1807" i="11"/>
  <c r="BD1808" i="11"/>
  <c r="BA1809" i="11"/>
  <c r="AZ1808" i="11"/>
  <c r="BB1808" i="11"/>
  <c r="BD1809" i="11"/>
  <c r="BA1810" i="11"/>
  <c r="AZ1809" i="11"/>
  <c r="BB1809" i="11"/>
  <c r="BD1810" i="11"/>
  <c r="BA1811" i="11"/>
  <c r="AZ1810" i="11"/>
  <c r="BB1810" i="11"/>
  <c r="BD1811" i="11"/>
  <c r="AZ1811" i="11"/>
  <c r="BA1812" i="11"/>
  <c r="BB1811" i="11"/>
  <c r="BD1812" i="11"/>
  <c r="AZ1812" i="11"/>
  <c r="BB1812" i="11"/>
  <c r="BA1813" i="11"/>
  <c r="BD1813" i="11"/>
  <c r="AZ1813" i="11"/>
  <c r="BA1814" i="11"/>
  <c r="BB1813" i="11"/>
  <c r="BD1814" i="11"/>
  <c r="BA1815" i="11"/>
  <c r="AZ1814" i="11"/>
  <c r="BB1814" i="11"/>
  <c r="BD1815" i="11"/>
  <c r="BA1816" i="11"/>
  <c r="BB1815" i="11"/>
  <c r="AZ1815" i="11"/>
  <c r="BD1816" i="11"/>
  <c r="BB1816" i="11"/>
  <c r="BA1817" i="11"/>
  <c r="AZ1816" i="11"/>
  <c r="BD1817" i="11"/>
  <c r="BA1818" i="11"/>
  <c r="AZ1817" i="11"/>
  <c r="BB1817" i="11"/>
  <c r="BD1818" i="11"/>
  <c r="BA1819" i="11"/>
  <c r="AZ1818" i="11"/>
  <c r="BB1818" i="11"/>
  <c r="BD1819" i="11"/>
  <c r="BB1819" i="11"/>
  <c r="BA1820" i="11"/>
  <c r="AZ1819" i="11"/>
  <c r="BD1820" i="11"/>
  <c r="BB1820" i="11"/>
  <c r="AZ1820" i="11"/>
  <c r="BA1821" i="11"/>
  <c r="BD1821" i="11"/>
  <c r="BB1821" i="11"/>
  <c r="BA1822" i="11"/>
  <c r="AZ1821" i="11"/>
  <c r="BD1822" i="11"/>
  <c r="BA1823" i="11"/>
  <c r="AZ1822" i="11"/>
  <c r="BB1822" i="11"/>
  <c r="BD1823" i="11"/>
  <c r="AZ1823" i="11"/>
  <c r="BA1824" i="11"/>
  <c r="BB1823" i="11"/>
  <c r="BD1824" i="11"/>
  <c r="BA1825" i="11"/>
  <c r="BB1824" i="11"/>
  <c r="AZ1824" i="11"/>
  <c r="BD1825" i="11"/>
  <c r="AZ1825" i="11"/>
  <c r="BB1825" i="11"/>
  <c r="BA1826" i="11"/>
  <c r="BD1826" i="11"/>
  <c r="BA1827" i="11"/>
  <c r="BB1826" i="11"/>
  <c r="AZ1826" i="11"/>
  <c r="BD1827" i="11"/>
  <c r="BA1828" i="11"/>
  <c r="AZ1827" i="11"/>
  <c r="BB1827" i="11"/>
  <c r="BD1828" i="11"/>
  <c r="AZ1828" i="11"/>
  <c r="BA1829" i="11"/>
  <c r="BB1828" i="11"/>
  <c r="BD1829" i="11"/>
  <c r="BB1829" i="11"/>
  <c r="BA1830" i="11"/>
  <c r="AZ1829" i="11"/>
  <c r="BD1830" i="11"/>
  <c r="BA1831" i="11"/>
  <c r="BB1830" i="11"/>
  <c r="AZ1830" i="11"/>
  <c r="BD1831" i="11"/>
  <c r="BA1832" i="11"/>
  <c r="BB1831" i="11"/>
  <c r="AZ1831" i="11"/>
  <c r="BD1832" i="11"/>
  <c r="BA1833" i="11"/>
  <c r="BB1832" i="11"/>
  <c r="AZ1832" i="11"/>
  <c r="BD1833" i="11"/>
  <c r="AZ1833" i="11"/>
  <c r="BB1833" i="11"/>
  <c r="BA1834" i="11"/>
  <c r="BD1834" i="11"/>
  <c r="AZ1834" i="11"/>
  <c r="BA1835" i="11"/>
  <c r="BB1834" i="11"/>
  <c r="BD1835" i="11"/>
  <c r="AZ1835" i="11"/>
  <c r="BA1836" i="11"/>
  <c r="BB1835" i="11"/>
  <c r="BD1836" i="11"/>
  <c r="AZ1836" i="11"/>
  <c r="BA1837" i="11"/>
  <c r="BB1836" i="11"/>
  <c r="BD1837" i="11"/>
  <c r="BA1838" i="11"/>
  <c r="BB1837" i="11"/>
  <c r="AZ1837" i="11"/>
  <c r="BD1838" i="11"/>
  <c r="BB1838" i="11"/>
  <c r="AZ1838" i="11"/>
  <c r="BA1839" i="11"/>
  <c r="BD1839" i="11"/>
  <c r="AZ1839" i="11"/>
  <c r="BA1840" i="11"/>
  <c r="BB1839" i="11"/>
  <c r="BD1840" i="11"/>
  <c r="AZ1840" i="11"/>
  <c r="BB1840" i="11"/>
  <c r="BA1841" i="11"/>
  <c r="BD1841" i="11"/>
  <c r="BA1842" i="11"/>
  <c r="AZ1841" i="11"/>
  <c r="BB1841" i="11"/>
  <c r="BD1842" i="11"/>
  <c r="BB1842" i="11"/>
  <c r="AZ1842" i="11"/>
  <c r="BA1843" i="11"/>
  <c r="BD1843" i="11"/>
  <c r="AZ1843" i="11"/>
  <c r="BB1843" i="11"/>
  <c r="BA1844" i="11"/>
  <c r="BD1844" i="11"/>
  <c r="BA1845" i="11"/>
  <c r="BB1844" i="11"/>
  <c r="AZ1844" i="11"/>
  <c r="BD1845" i="11"/>
  <c r="AZ1845" i="11"/>
  <c r="BA1846" i="11"/>
  <c r="BB1845" i="11"/>
  <c r="BD1846" i="11"/>
  <c r="AZ1846" i="11"/>
  <c r="BA1847" i="11"/>
  <c r="BB1846" i="11"/>
  <c r="BD1847" i="11"/>
  <c r="BA1848" i="11"/>
  <c r="BB1847" i="11"/>
  <c r="AZ1847" i="11"/>
  <c r="BD1848" i="11"/>
  <c r="BA1849" i="11"/>
  <c r="BB1848" i="11"/>
  <c r="AZ1848" i="11"/>
  <c r="BD1849" i="11"/>
  <c r="AZ1849" i="11"/>
  <c r="BB1849" i="11"/>
  <c r="BA1850" i="11"/>
  <c r="BD1850" i="11"/>
  <c r="BB1850" i="11"/>
  <c r="BA1851" i="11"/>
  <c r="AZ1850" i="11"/>
  <c r="BD1851" i="11"/>
  <c r="AZ1851" i="11"/>
  <c r="BA1852" i="11"/>
  <c r="BB1851" i="11"/>
  <c r="BD1852" i="11"/>
  <c r="AZ1852" i="11"/>
  <c r="BB1852" i="11"/>
  <c r="BA1853" i="11"/>
  <c r="BD1853" i="11"/>
  <c r="BA1854" i="11"/>
  <c r="BB1853" i="11"/>
  <c r="AZ1853" i="11"/>
  <c r="BD1854" i="11"/>
  <c r="AZ1854" i="11"/>
  <c r="BB1854" i="11"/>
  <c r="BA1855" i="11"/>
  <c r="BD1855" i="11"/>
  <c r="AZ1855" i="11"/>
  <c r="BA1856" i="11"/>
  <c r="BB1855" i="11"/>
  <c r="BD1856" i="11"/>
  <c r="BA1857" i="11"/>
  <c r="AZ1856" i="11"/>
  <c r="BB1856" i="11"/>
  <c r="BD1857" i="11"/>
  <c r="BA1858" i="11"/>
  <c r="BB1857" i="11"/>
  <c r="AZ1857" i="11"/>
  <c r="BD1858" i="11"/>
  <c r="BB1858" i="11"/>
  <c r="AZ1858" i="11"/>
  <c r="BA1859" i="11"/>
  <c r="BD1859" i="11"/>
  <c r="BA1860" i="11"/>
  <c r="AZ1859" i="11"/>
  <c r="BB1859" i="11"/>
  <c r="BD1860" i="11"/>
  <c r="BB1860" i="11"/>
  <c r="AZ1860" i="11"/>
  <c r="BA1861" i="11"/>
  <c r="BD1861" i="11"/>
  <c r="AZ1861" i="11"/>
  <c r="BA1862" i="11"/>
  <c r="BB1861" i="11"/>
  <c r="BD1862" i="11"/>
  <c r="BA1863" i="11"/>
  <c r="BB1862" i="11"/>
  <c r="AZ1862" i="11"/>
  <c r="BD1863" i="11"/>
  <c r="BA1864" i="11"/>
  <c r="AZ1863" i="11"/>
  <c r="BB1863" i="11"/>
  <c r="BD1864" i="11"/>
  <c r="BB1864" i="11"/>
  <c r="BA1865" i="11"/>
  <c r="AZ1864" i="11"/>
  <c r="BD1865" i="11"/>
  <c r="AZ1865" i="11"/>
  <c r="BB1865" i="11"/>
  <c r="BA1866" i="11"/>
  <c r="BD1866" i="11"/>
  <c r="BB1866" i="11"/>
  <c r="AZ1866" i="11"/>
  <c r="BA1867" i="11"/>
  <c r="BD1867" i="11"/>
  <c r="AZ1867" i="11"/>
  <c r="BA1868" i="11"/>
  <c r="BB1867" i="11"/>
  <c r="BD1868" i="11"/>
  <c r="BA1869" i="11"/>
  <c r="BB1868" i="11"/>
  <c r="AZ1868" i="11"/>
  <c r="BD1869" i="11"/>
  <c r="BA1870" i="11"/>
  <c r="BB1869" i="11"/>
  <c r="AZ1869" i="11"/>
  <c r="BD1870" i="11"/>
  <c r="BB1870" i="11"/>
  <c r="AZ1870" i="11"/>
  <c r="BA1871" i="11"/>
  <c r="BD1871" i="11"/>
  <c r="BA1872" i="11"/>
  <c r="BB1871" i="11"/>
  <c r="AZ1871" i="11"/>
  <c r="BD1872" i="11"/>
  <c r="BB1872" i="11"/>
  <c r="BA1873" i="11"/>
  <c r="AZ1872" i="11"/>
  <c r="BD1873" i="11"/>
  <c r="AZ1873" i="11"/>
  <c r="BA1874" i="11"/>
  <c r="BB1873" i="11"/>
  <c r="BD1874" i="11"/>
  <c r="BA1875" i="11"/>
  <c r="BB1874" i="11"/>
  <c r="AZ1874" i="11"/>
  <c r="BD1875" i="11"/>
  <c r="BB1875" i="11"/>
  <c r="AZ1875" i="11"/>
  <c r="BA1876" i="11"/>
  <c r="BD1876" i="11"/>
  <c r="AZ1876" i="11"/>
  <c r="BB1876" i="11"/>
  <c r="BA1877" i="11"/>
  <c r="BD1877" i="11"/>
  <c r="AZ1877" i="11"/>
  <c r="BB1877" i="11"/>
  <c r="BA1878" i="11"/>
  <c r="BD1878" i="11"/>
  <c r="BA1879" i="11"/>
  <c r="BB1878" i="11"/>
  <c r="AZ1878" i="11"/>
  <c r="BD1879" i="11"/>
  <c r="BB1879" i="11"/>
  <c r="BA1880" i="11"/>
  <c r="AZ1879" i="11"/>
  <c r="BD1880" i="11"/>
  <c r="AZ1880" i="11"/>
  <c r="BB1880" i="11"/>
  <c r="BA1881" i="11"/>
  <c r="BD1881" i="11"/>
  <c r="BB1881" i="11"/>
  <c r="BA1882" i="11"/>
  <c r="AZ1881" i="11"/>
  <c r="BD1882" i="11"/>
  <c r="BB1882" i="11"/>
  <c r="AZ1882" i="11"/>
  <c r="BA1883" i="11"/>
  <c r="BD1883" i="11"/>
  <c r="BB1883" i="11"/>
  <c r="AZ1883" i="11"/>
  <c r="BA1884" i="11"/>
  <c r="BD1884" i="11"/>
  <c r="BA1885" i="11"/>
  <c r="BB1884" i="11"/>
  <c r="AZ1884" i="11"/>
  <c r="BD1885" i="11"/>
  <c r="BA1886" i="11"/>
  <c r="BB1885" i="11"/>
  <c r="AZ1885" i="11"/>
  <c r="BD1886" i="11"/>
  <c r="BB1886" i="11"/>
  <c r="BA1887" i="11"/>
  <c r="AZ1886" i="11"/>
  <c r="BD1887" i="11"/>
  <c r="BA1888" i="11"/>
  <c r="BB1887" i="11"/>
  <c r="AZ1887" i="11"/>
  <c r="BD1888" i="11"/>
  <c r="BB1888" i="11"/>
  <c r="BA1889" i="11"/>
  <c r="AZ1888" i="11"/>
  <c r="BD1889" i="11"/>
  <c r="BB1889" i="11"/>
  <c r="BA1890" i="11"/>
  <c r="AZ1889" i="11"/>
  <c r="BD1890" i="11"/>
  <c r="BB1890" i="11"/>
  <c r="AZ1890" i="11"/>
  <c r="BA1891" i="11"/>
  <c r="BD1891" i="11"/>
  <c r="AZ1891" i="11"/>
  <c r="BA1892" i="11"/>
  <c r="BB1891" i="11"/>
  <c r="BD1892" i="11"/>
  <c r="AZ1892" i="11"/>
  <c r="BA1893" i="11"/>
  <c r="BB1892" i="11"/>
  <c r="BD1893" i="11"/>
  <c r="AZ1893" i="11"/>
  <c r="BA1894" i="11"/>
  <c r="BB1893" i="11"/>
  <c r="BD1894" i="11"/>
  <c r="AZ1894" i="11"/>
  <c r="BA1895" i="11"/>
  <c r="BB1894" i="11"/>
  <c r="BD1895" i="11"/>
  <c r="BA1896" i="11"/>
  <c r="AZ1895" i="11"/>
  <c r="BB1895" i="11"/>
  <c r="BD1896" i="11"/>
  <c r="BA1897" i="11"/>
  <c r="AZ1896" i="11"/>
  <c r="BB1896" i="11"/>
  <c r="BD1897" i="11"/>
  <c r="BA1898" i="11"/>
  <c r="BB1897" i="11"/>
  <c r="AZ1897" i="11"/>
  <c r="BD1898" i="11"/>
  <c r="BB1898" i="11"/>
  <c r="AZ1898" i="11"/>
  <c r="BA1899" i="11"/>
  <c r="BD1899" i="11"/>
  <c r="AZ1899" i="11"/>
  <c r="BB1899" i="11"/>
  <c r="BA1900" i="11"/>
  <c r="BD1900" i="11"/>
  <c r="BA1901" i="11"/>
  <c r="BB1900" i="11"/>
  <c r="AZ1900" i="11"/>
  <c r="BD1901" i="11"/>
  <c r="AZ1901" i="11"/>
  <c r="BA1902" i="11"/>
  <c r="BB1901" i="11"/>
  <c r="BD1902" i="11"/>
  <c r="AZ1902" i="11"/>
  <c r="BB1902" i="11"/>
  <c r="BA1903" i="11"/>
  <c r="BD1903" i="11"/>
  <c r="BB1903" i="11"/>
  <c r="BA1904" i="11"/>
  <c r="AZ1903" i="11"/>
  <c r="BD1904" i="11"/>
  <c r="BB1904" i="11"/>
  <c r="AZ1904" i="11"/>
  <c r="BA1905" i="11"/>
  <c r="BD1905" i="11"/>
  <c r="BA1906" i="11"/>
  <c r="AZ1905" i="11"/>
  <c r="BB1905" i="11"/>
  <c r="BD1906" i="11"/>
  <c r="AZ1906" i="11"/>
  <c r="BB1906" i="11"/>
  <c r="BA1907" i="11"/>
  <c r="BD1907" i="11"/>
  <c r="BA1908" i="11"/>
  <c r="BB1907" i="11"/>
  <c r="AZ1907" i="11"/>
  <c r="BD1908" i="11"/>
  <c r="BB1908" i="11"/>
  <c r="BA1909" i="11"/>
  <c r="AZ1908" i="11"/>
  <c r="BD1909" i="11"/>
  <c r="AZ1909" i="11"/>
  <c r="BA1910" i="11"/>
  <c r="BB1909" i="11"/>
  <c r="BD1910" i="11"/>
  <c r="BB1910" i="11"/>
  <c r="AZ1910" i="11"/>
  <c r="BA1911" i="11"/>
  <c r="BD1911" i="11"/>
  <c r="BA1912" i="11"/>
  <c r="AZ1911" i="11"/>
  <c r="BB1911" i="11"/>
  <c r="BD1912" i="11"/>
  <c r="AZ1912" i="11"/>
  <c r="BA1913" i="11"/>
  <c r="BB1912" i="11"/>
  <c r="BD1913" i="11"/>
  <c r="BA1914" i="11"/>
  <c r="BB1913" i="11"/>
  <c r="AZ1913" i="11"/>
  <c r="BD1914" i="11"/>
  <c r="AZ1914" i="11"/>
  <c r="BB1914" i="11"/>
  <c r="BA1915" i="11"/>
  <c r="BD1915" i="11"/>
  <c r="AZ1915" i="11"/>
  <c r="BB1915" i="11"/>
  <c r="BA1916" i="11"/>
  <c r="BD1916" i="11"/>
  <c r="BB1916" i="11"/>
  <c r="AZ1916" i="11"/>
  <c r="BA1917" i="11"/>
  <c r="BD1917" i="11"/>
  <c r="AZ1917" i="11"/>
  <c r="BA1918" i="11"/>
  <c r="BB1917" i="11"/>
  <c r="BD1918" i="11"/>
  <c r="BA1919" i="11"/>
  <c r="AZ1918" i="11"/>
  <c r="BB1918" i="11"/>
  <c r="BD1919" i="11"/>
  <c r="BB1919" i="11"/>
  <c r="BA1920" i="11"/>
  <c r="AZ1919" i="11"/>
  <c r="BD1920" i="11"/>
  <c r="BA1921" i="11"/>
  <c r="BB1920" i="11"/>
  <c r="AZ1920" i="11"/>
  <c r="BD1921" i="11"/>
  <c r="BB1921" i="11"/>
  <c r="AZ1921" i="11"/>
  <c r="BA1922" i="11"/>
  <c r="BD1922" i="11"/>
  <c r="BA1923" i="11"/>
  <c r="AZ1922" i="11"/>
  <c r="BB1922" i="11"/>
  <c r="BD1923" i="11"/>
  <c r="BA1924" i="11"/>
  <c r="BB1923" i="11"/>
  <c r="AZ1923" i="11"/>
  <c r="BD1924" i="11"/>
  <c r="AZ1924" i="11"/>
  <c r="BB1924" i="11"/>
  <c r="BA1925" i="11"/>
  <c r="BD1925" i="11"/>
  <c r="AZ1925" i="11"/>
  <c r="BB1925" i="11"/>
  <c r="BA1926" i="11"/>
  <c r="BD1926" i="11"/>
  <c r="BA1927" i="11"/>
  <c r="AZ1926" i="11"/>
  <c r="BB1926" i="11"/>
  <c r="BD1927" i="11"/>
  <c r="BA1928" i="11"/>
  <c r="BB1927" i="11"/>
  <c r="AZ1927" i="11"/>
  <c r="BD1928" i="11"/>
  <c r="AZ1928" i="11"/>
  <c r="BA1929" i="11"/>
  <c r="BB1928" i="11"/>
  <c r="BD1929" i="11"/>
  <c r="AZ1929" i="11"/>
  <c r="BA1930" i="11"/>
  <c r="BB1929" i="11"/>
  <c r="BD1930" i="11"/>
  <c r="BB1930" i="11"/>
  <c r="BA1931" i="11"/>
  <c r="AZ1930" i="11"/>
  <c r="BD1931" i="11"/>
  <c r="BA1932" i="11"/>
  <c r="AZ1931" i="11"/>
  <c r="BB1931" i="11"/>
  <c r="BD1932" i="11"/>
  <c r="BB1932" i="11"/>
  <c r="AZ1932" i="11"/>
  <c r="BA1933" i="11"/>
  <c r="BD1933" i="11"/>
  <c r="BA1934" i="11"/>
  <c r="AZ1933" i="11"/>
  <c r="BB1933" i="11"/>
  <c r="BD1934" i="11"/>
  <c r="BA1935" i="11"/>
  <c r="AZ1934" i="11"/>
  <c r="BB1934" i="11"/>
  <c r="BD1935" i="11"/>
  <c r="BB1935" i="11"/>
  <c r="BA1936" i="11"/>
  <c r="AZ1935" i="11"/>
  <c r="BD1936" i="11"/>
  <c r="BA1937" i="11"/>
  <c r="BB1936" i="11"/>
  <c r="AZ1936" i="11"/>
  <c r="BD1937" i="11"/>
  <c r="BB1937" i="11"/>
  <c r="BA1938" i="11"/>
  <c r="AZ1937" i="11"/>
  <c r="BD1938" i="11"/>
  <c r="BA1939" i="11"/>
  <c r="AZ1938" i="11"/>
  <c r="BB1938" i="11"/>
  <c r="BD1939" i="11"/>
  <c r="BA1940" i="11"/>
  <c r="BB1939" i="11"/>
  <c r="AZ1939" i="11"/>
  <c r="BD1940" i="11"/>
  <c r="BA1941" i="11"/>
  <c r="BB1940" i="11"/>
  <c r="AZ1940" i="11"/>
  <c r="BD1941" i="11"/>
  <c r="BA1942" i="11"/>
  <c r="BB1941" i="11"/>
  <c r="AZ1941" i="11"/>
  <c r="BD1942" i="11"/>
  <c r="BB1942" i="11"/>
  <c r="AZ1942" i="11"/>
  <c r="BA1943" i="11"/>
  <c r="BD1943" i="11"/>
  <c r="BB1943" i="11"/>
  <c r="BA1944" i="11"/>
  <c r="AZ1943" i="11"/>
  <c r="BD1944" i="11"/>
  <c r="BB1944" i="11"/>
  <c r="BA1945" i="11"/>
  <c r="AZ1944" i="11"/>
  <c r="BD1945" i="11"/>
  <c r="BB1945" i="11"/>
  <c r="BA1946" i="11"/>
  <c r="AZ1945" i="11"/>
  <c r="BD1946" i="11"/>
  <c r="BA1947" i="11"/>
  <c r="AZ1946" i="11"/>
  <c r="BB1946" i="11"/>
  <c r="BD1947" i="11"/>
  <c r="BA1948" i="11"/>
  <c r="BB1947" i="11"/>
  <c r="AZ1947" i="11"/>
  <c r="BD1948" i="11"/>
  <c r="BB1948" i="11"/>
  <c r="AZ1948" i="11"/>
  <c r="BA1949" i="11"/>
  <c r="BD1949" i="11"/>
  <c r="BB1949" i="11"/>
  <c r="BA1950" i="11"/>
  <c r="AZ1949" i="11"/>
  <c r="BD1950" i="11"/>
  <c r="BA1951" i="11"/>
  <c r="AZ1950" i="11"/>
  <c r="BB1950" i="11"/>
  <c r="BD1951" i="11"/>
  <c r="BA1952" i="11"/>
  <c r="AZ1951" i="11"/>
  <c r="BB1951" i="11"/>
  <c r="BD1952" i="11"/>
  <c r="BB1952" i="11"/>
  <c r="AZ1952" i="11"/>
  <c r="BA1953" i="11"/>
  <c r="BD1953" i="11"/>
  <c r="BB1953" i="11"/>
  <c r="BA1954" i="11"/>
  <c r="AZ1953" i="11"/>
  <c r="BD1954" i="11"/>
  <c r="BB1954" i="11"/>
  <c r="AZ1954" i="11"/>
  <c r="BA1955" i="11"/>
  <c r="BD1955" i="11"/>
  <c r="BA1956" i="11"/>
  <c r="BB1955" i="11"/>
  <c r="AZ1955" i="11"/>
  <c r="BD1956" i="11"/>
  <c r="AZ1956" i="11"/>
  <c r="BA1957" i="11"/>
  <c r="BB1956" i="11"/>
  <c r="BD1957" i="11"/>
  <c r="BA1958" i="11"/>
  <c r="BB1957" i="11"/>
  <c r="AZ1957" i="11"/>
  <c r="BD1958" i="11"/>
  <c r="BA1959" i="11"/>
  <c r="BB1958" i="11"/>
  <c r="AZ1958" i="11"/>
  <c r="BD1959" i="11"/>
  <c r="BB1959" i="11"/>
  <c r="AZ1959" i="11"/>
  <c r="BA1960" i="11"/>
  <c r="BD1960" i="11"/>
  <c r="BA1961" i="11"/>
  <c r="BB1960" i="11"/>
  <c r="AZ1960" i="11"/>
  <c r="BD1961" i="11"/>
  <c r="BB1961" i="11"/>
  <c r="AZ1961" i="11"/>
  <c r="BA1962" i="11"/>
  <c r="BD1962" i="11"/>
  <c r="BB1962" i="11"/>
  <c r="BA1963" i="11"/>
  <c r="AZ1962" i="11"/>
  <c r="BD1963" i="11"/>
  <c r="BA1964" i="11"/>
  <c r="BB1963" i="11"/>
  <c r="AZ1963" i="11"/>
  <c r="BD1964" i="11"/>
  <c r="BB1964" i="11"/>
  <c r="BA1965" i="11"/>
  <c r="AZ1964" i="11"/>
  <c r="BD1965" i="11"/>
  <c r="AZ1965" i="11"/>
  <c r="BA1966" i="11"/>
  <c r="BB1965" i="11"/>
  <c r="BD1966" i="11"/>
  <c r="BA1967" i="11"/>
  <c r="BB1966" i="11"/>
  <c r="AZ1966" i="11"/>
  <c r="BD1967" i="11"/>
  <c r="BA1968" i="11"/>
  <c r="AZ1967" i="11"/>
  <c r="BB1967" i="11"/>
  <c r="BD1968" i="11"/>
  <c r="BB1968" i="11"/>
  <c r="AZ1968" i="11"/>
  <c r="BA1969" i="11"/>
  <c r="BD1969" i="11"/>
  <c r="AZ1969" i="11"/>
  <c r="BA1970" i="11"/>
  <c r="BB1969" i="11"/>
  <c r="BD1970" i="11"/>
  <c r="BB1970" i="11"/>
  <c r="AZ1970" i="11"/>
  <c r="BA1971" i="11"/>
  <c r="BD1971" i="11"/>
  <c r="AZ1971" i="11"/>
  <c r="BA1972" i="11"/>
  <c r="BB1971" i="11"/>
  <c r="BD1972" i="11"/>
  <c r="AZ1972" i="11"/>
  <c r="BA1973" i="11"/>
  <c r="BB1972" i="11"/>
  <c r="BD1973" i="11"/>
  <c r="BB1973" i="11"/>
  <c r="BA1974" i="11"/>
  <c r="AZ1973" i="11"/>
  <c r="BD1974" i="11"/>
  <c r="BA1975" i="11"/>
  <c r="AZ1974" i="11"/>
  <c r="BB1974" i="11"/>
  <c r="BD1975" i="11"/>
  <c r="BA1976" i="11"/>
  <c r="BB1975" i="11"/>
  <c r="AZ1975" i="11"/>
  <c r="BD1976" i="11"/>
  <c r="BA1977" i="11"/>
  <c r="AZ1976" i="11"/>
  <c r="BB1976" i="11"/>
  <c r="BD1977" i="11"/>
  <c r="AZ1977" i="11"/>
  <c r="BB1977" i="11"/>
  <c r="BA1978" i="11"/>
  <c r="BD1978" i="11"/>
  <c r="AZ1978" i="11"/>
  <c r="BB1978" i="11"/>
  <c r="BA1979" i="11"/>
  <c r="BD1979" i="11"/>
  <c r="AZ1979" i="11"/>
  <c r="BA1980" i="11"/>
  <c r="BB1979" i="11"/>
  <c r="BD1980" i="11"/>
  <c r="AZ1980" i="11"/>
  <c r="BB1980" i="11"/>
  <c r="BA1981" i="11"/>
  <c r="BD1981" i="11"/>
  <c r="BB1981" i="11"/>
  <c r="AZ1981" i="11"/>
  <c r="BA1982" i="11"/>
  <c r="BD1982" i="11"/>
  <c r="AZ1982" i="11"/>
  <c r="BB1982" i="11"/>
  <c r="BA1983" i="11"/>
  <c r="BD1983" i="11"/>
  <c r="AZ1983" i="11"/>
  <c r="BA1984" i="11"/>
  <c r="BB1983" i="11"/>
  <c r="BD1984" i="11"/>
  <c r="BB1984" i="11"/>
  <c r="AZ1984" i="11"/>
  <c r="BA1985" i="11"/>
  <c r="BD1985" i="11"/>
  <c r="BB1985" i="11"/>
  <c r="BA1986" i="11"/>
  <c r="AZ1985" i="11"/>
  <c r="BD1986" i="11"/>
  <c r="BA1987" i="11"/>
  <c r="BB1986" i="11"/>
  <c r="AZ1986" i="11"/>
  <c r="BD1987" i="11"/>
  <c r="BA1988" i="11"/>
  <c r="AZ1987" i="11"/>
  <c r="BB1987" i="11"/>
  <c r="BD1988" i="11"/>
  <c r="AZ1988" i="11"/>
  <c r="BB1988" i="11"/>
  <c r="BA1989" i="11"/>
  <c r="BD1989" i="11"/>
  <c r="AZ1989" i="11"/>
  <c r="BA1990" i="11"/>
  <c r="BB1989" i="11"/>
  <c r="BD1990" i="11"/>
  <c r="AZ1990" i="11"/>
  <c r="BA1991" i="11"/>
  <c r="BB1990" i="11"/>
  <c r="BD1991" i="11"/>
  <c r="AZ1991" i="11"/>
  <c r="BB1991" i="11"/>
  <c r="BA1992" i="11"/>
  <c r="BD1992" i="11"/>
  <c r="BA1993" i="11"/>
  <c r="BB1992" i="11"/>
  <c r="AZ1992" i="11"/>
  <c r="BD1993" i="11"/>
  <c r="BA1994" i="11"/>
  <c r="BB1993" i="11"/>
  <c r="AZ1993" i="11"/>
  <c r="BD1994" i="11"/>
  <c r="BA1995" i="11"/>
  <c r="AZ1994" i="11"/>
  <c r="BB1994" i="11"/>
  <c r="BD1995" i="11"/>
  <c r="BB1995" i="11"/>
  <c r="BA1996" i="11"/>
  <c r="AZ1995" i="11"/>
  <c r="BD1996" i="11"/>
  <c r="BA1997" i="11"/>
  <c r="AZ1996" i="11"/>
  <c r="BB1996" i="11"/>
  <c r="BD1997" i="11"/>
  <c r="BA1998" i="11"/>
  <c r="AZ1997" i="11"/>
  <c r="BB1997" i="11"/>
  <c r="BD1998" i="11"/>
  <c r="BB1998" i="11"/>
  <c r="BA1999" i="11"/>
  <c r="AZ1998" i="11"/>
  <c r="BD1999" i="11"/>
  <c r="BB1999" i="11"/>
  <c r="AZ1999" i="11"/>
  <c r="BA2000" i="11"/>
  <c r="BD2000" i="11"/>
  <c r="BB2000" i="11"/>
  <c r="AZ2000" i="11"/>
  <c r="BA2001" i="11"/>
  <c r="BD2001" i="11"/>
  <c r="BA2002" i="11"/>
  <c r="AZ2001" i="11"/>
  <c r="BB2001" i="11"/>
  <c r="BD2002" i="11"/>
  <c r="AZ2002" i="11"/>
  <c r="BA2003" i="11"/>
  <c r="BB2002" i="11"/>
  <c r="BD2003" i="11"/>
  <c r="BA2004" i="11"/>
  <c r="BB2003" i="11"/>
  <c r="AZ2003" i="11"/>
  <c r="BD2004" i="11"/>
  <c r="BB2004" i="11"/>
  <c r="AZ2004" i="11"/>
  <c r="BA2005" i="11"/>
  <c r="BD2005" i="11"/>
  <c r="BB2005" i="11"/>
  <c r="BA2006" i="11"/>
  <c r="AZ2005" i="11"/>
  <c r="BD2006" i="11"/>
  <c r="AZ2006" i="11"/>
  <c r="BA2007" i="11"/>
  <c r="BB2006" i="11"/>
  <c r="BD2007" i="11"/>
  <c r="BB2007" i="11"/>
  <c r="BA2008" i="11"/>
  <c r="AZ2007" i="11"/>
  <c r="BD2008" i="11"/>
  <c r="BB2008" i="11"/>
  <c r="BA2009" i="11"/>
  <c r="AZ2008" i="11"/>
  <c r="BD2009" i="11"/>
  <c r="AZ2009" i="11"/>
  <c r="BA2010" i="11"/>
  <c r="BB2009" i="11"/>
  <c r="BD2010" i="11"/>
  <c r="AZ2010" i="11"/>
  <c r="BB2010" i="11"/>
  <c r="BA2011" i="11"/>
  <c r="BD2011" i="11"/>
  <c r="BA2012" i="11"/>
  <c r="BB2011" i="11"/>
  <c r="AZ2011" i="11"/>
  <c r="BD2012" i="11"/>
  <c r="BB2012" i="11"/>
  <c r="AZ2012" i="11"/>
  <c r="BA2013" i="11"/>
  <c r="BD2013" i="11"/>
  <c r="BA2014" i="11"/>
  <c r="AZ2013" i="11"/>
  <c r="BB2013" i="11"/>
  <c r="BD2014" i="11"/>
  <c r="BB2014" i="11"/>
  <c r="AZ2014" i="11"/>
  <c r="BA2015" i="11"/>
  <c r="BD2015" i="11"/>
  <c r="BA2016" i="11"/>
  <c r="BB2015" i="11"/>
  <c r="AZ2015" i="11"/>
  <c r="BD2016" i="11"/>
  <c r="AZ2016" i="11"/>
  <c r="BB2016" i="11"/>
  <c r="BA2017" i="11"/>
  <c r="BD2017" i="11"/>
  <c r="AZ2017" i="11"/>
  <c r="BB2017" i="11"/>
  <c r="BA2018" i="11"/>
  <c r="BD2018" i="11"/>
  <c r="AZ2018" i="11"/>
  <c r="BA2019" i="11"/>
  <c r="BB2018" i="11"/>
  <c r="BD2019" i="11"/>
  <c r="AZ2019" i="11"/>
  <c r="BB2019" i="11"/>
  <c r="BA2020" i="11"/>
  <c r="BD2020" i="11"/>
  <c r="BB2020" i="11"/>
  <c r="AZ2020" i="11"/>
  <c r="BA2021" i="11"/>
  <c r="BD2021" i="11"/>
  <c r="AZ2021" i="11"/>
  <c r="BA2022" i="11"/>
  <c r="BB2021" i="11"/>
  <c r="BD2022" i="11"/>
  <c r="BB2022" i="11"/>
  <c r="AZ2022" i="11"/>
  <c r="BA2023" i="11"/>
  <c r="BD2023" i="11"/>
  <c r="BB2023" i="11"/>
  <c r="AZ2023" i="11"/>
  <c r="BA2024" i="11"/>
  <c r="BD2024" i="11"/>
  <c r="AZ2024" i="11"/>
  <c r="BA2025" i="11"/>
  <c r="BB2024" i="11"/>
  <c r="BD2025" i="11"/>
  <c r="BB2025" i="11"/>
  <c r="AZ2025" i="11"/>
  <c r="BA2026" i="11"/>
  <c r="BD2026" i="11"/>
  <c r="BB2026" i="11"/>
  <c r="BA2027" i="11"/>
  <c r="AZ2026" i="11"/>
  <c r="BD2027" i="11"/>
  <c r="BA2028" i="11"/>
  <c r="AZ2027" i="11"/>
  <c r="BB2027" i="11"/>
  <c r="BD2028" i="11"/>
  <c r="BB2028" i="11"/>
  <c r="AZ2028" i="11"/>
  <c r="BA2029" i="11"/>
  <c r="BD2029" i="11"/>
  <c r="AZ2029" i="11"/>
  <c r="BB2029" i="11"/>
  <c r="BA2030" i="11"/>
  <c r="BD2030" i="11"/>
  <c r="BB2030" i="11"/>
  <c r="BA2031" i="11"/>
  <c r="AZ2030" i="11"/>
  <c r="BD2031" i="11"/>
  <c r="AZ2031" i="11"/>
  <c r="BA2032" i="11"/>
  <c r="BB2031" i="11"/>
  <c r="BD2032" i="11"/>
  <c r="BB2032" i="11"/>
  <c r="BA2033" i="11"/>
  <c r="AZ2032" i="11"/>
  <c r="BD2033" i="11"/>
  <c r="BA2034" i="11"/>
  <c r="AZ2033" i="11"/>
  <c r="BB2033" i="11"/>
  <c r="BD2034" i="11"/>
  <c r="AZ2034" i="11"/>
  <c r="BB2034" i="11"/>
  <c r="BA2035" i="11"/>
  <c r="BD2035" i="11"/>
  <c r="BB2035" i="11"/>
  <c r="AZ2035" i="11"/>
  <c r="BA2036" i="11"/>
  <c r="BD2036" i="11"/>
  <c r="BB2036" i="11"/>
  <c r="AZ2036" i="11"/>
  <c r="BA2037" i="11"/>
  <c r="BD2037" i="11"/>
  <c r="BA2038" i="11"/>
  <c r="BB2037" i="11"/>
  <c r="AZ2037" i="11"/>
  <c r="BD2038" i="11"/>
  <c r="AZ2038" i="11"/>
  <c r="BA2039" i="11"/>
  <c r="BB2038" i="11"/>
  <c r="BD2039" i="11"/>
  <c r="BB2039" i="11"/>
  <c r="BA2040" i="11"/>
  <c r="AZ2039" i="11"/>
  <c r="BD2040" i="11"/>
  <c r="BA2041" i="11"/>
  <c r="BB2040" i="11"/>
  <c r="AZ2040" i="11"/>
  <c r="BD2041" i="11"/>
  <c r="BB2041" i="11"/>
  <c r="BA2042" i="11"/>
  <c r="AZ2041" i="11"/>
  <c r="BD2042" i="11"/>
  <c r="BA2043" i="11"/>
  <c r="AZ2042" i="11"/>
  <c r="BB2042" i="11"/>
  <c r="BD2043" i="11"/>
  <c r="AZ2043" i="11"/>
  <c r="BB2043" i="11"/>
  <c r="BA2044" i="11"/>
  <c r="BD2044" i="11"/>
  <c r="BB2044" i="11"/>
  <c r="AZ2044" i="11"/>
  <c r="BA2045" i="11"/>
  <c r="BD2045" i="11"/>
  <c r="BA2046" i="11"/>
  <c r="BB2045" i="11"/>
  <c r="AZ2045" i="11"/>
  <c r="BD2046" i="11"/>
  <c r="BB2046" i="11"/>
  <c r="AZ2046" i="11"/>
  <c r="BA2047" i="11"/>
  <c r="BD2047" i="11"/>
  <c r="AZ2047" i="11"/>
  <c r="BA2048" i="11"/>
  <c r="BB2047" i="11"/>
  <c r="BD2048" i="11"/>
  <c r="AZ2048" i="11"/>
  <c r="BB2048" i="11"/>
  <c r="BA2049" i="11"/>
  <c r="BD2049" i="11"/>
  <c r="BB2049" i="11"/>
  <c r="BA2050" i="11"/>
  <c r="AZ2049" i="11"/>
  <c r="BD2050" i="11"/>
  <c r="BA2051" i="11"/>
  <c r="BB2050" i="11"/>
  <c r="AZ2050" i="11"/>
  <c r="BD2051" i="11"/>
  <c r="BB2051" i="11"/>
  <c r="BA2052" i="11"/>
  <c r="AZ2051" i="11"/>
  <c r="BD2052" i="11"/>
  <c r="BA2053" i="11"/>
  <c r="AZ2052" i="11"/>
  <c r="BB2052" i="11"/>
  <c r="BD2053" i="11"/>
  <c r="AZ2053" i="11"/>
  <c r="BA2054" i="11"/>
  <c r="BB2053" i="11"/>
  <c r="BD2054" i="11"/>
  <c r="BB2054" i="11"/>
  <c r="AZ2054" i="11"/>
  <c r="BA2055" i="11"/>
  <c r="BD2055" i="11"/>
  <c r="BB2055" i="11"/>
  <c r="BA2056" i="11"/>
  <c r="AZ2055" i="11"/>
  <c r="BD2056" i="11"/>
  <c r="BB2056" i="11"/>
  <c r="AZ2056" i="11"/>
  <c r="BA2057" i="11"/>
  <c r="BD2057" i="11"/>
  <c r="BB2057" i="11"/>
  <c r="BA2058" i="11"/>
  <c r="AZ2057" i="11"/>
  <c r="BD2058" i="11"/>
  <c r="BB2058" i="11"/>
  <c r="AZ2058" i="11"/>
  <c r="BA2059" i="11"/>
  <c r="BD2059" i="11"/>
  <c r="AZ2059" i="11"/>
  <c r="BA2060" i="11"/>
  <c r="BB2059" i="11"/>
  <c r="BD2060" i="11"/>
  <c r="AZ2060" i="11"/>
  <c r="BA2061" i="11"/>
  <c r="BB2060" i="11"/>
  <c r="BD2061" i="11"/>
  <c r="AZ2061" i="11"/>
  <c r="BA2062" i="11"/>
  <c r="BB2061" i="11"/>
  <c r="BD2062" i="11"/>
  <c r="BA2063" i="11"/>
  <c r="AZ2062" i="11"/>
  <c r="BB2062" i="11"/>
  <c r="BD2063" i="11"/>
  <c r="BB2063" i="11"/>
  <c r="BA2064" i="11"/>
  <c r="AZ2063" i="11"/>
  <c r="BD2064" i="11"/>
  <c r="BA2065" i="11"/>
  <c r="AZ2064" i="11"/>
  <c r="BB2064" i="11"/>
  <c r="BD2065" i="11"/>
  <c r="AZ2065" i="11"/>
  <c r="BA2066" i="11"/>
  <c r="BB2065" i="11"/>
  <c r="BD2066" i="11"/>
  <c r="BA2067" i="11"/>
  <c r="AZ2066" i="11"/>
  <c r="BB2066" i="11"/>
  <c r="BD2067" i="11"/>
  <c r="AZ2067" i="11"/>
  <c r="BB2067" i="11"/>
  <c r="BA2068" i="11"/>
  <c r="BD2068" i="11"/>
  <c r="BB2068" i="11"/>
  <c r="BA2069" i="11"/>
  <c r="AZ2068" i="11"/>
  <c r="BD2069" i="11"/>
  <c r="BA2070" i="11"/>
  <c r="BB2069" i="11"/>
  <c r="AZ2069" i="11"/>
  <c r="BD2070" i="11"/>
  <c r="AZ2070" i="11"/>
  <c r="BB2070" i="11"/>
  <c r="BA2071" i="11"/>
  <c r="BD2071" i="11"/>
  <c r="BA2072" i="11"/>
  <c r="AZ2071" i="11"/>
  <c r="BB2071" i="11"/>
  <c r="BD2072" i="11"/>
  <c r="BA2073" i="11"/>
  <c r="BB2072" i="11"/>
  <c r="AZ2072" i="11"/>
  <c r="BD2073" i="11"/>
  <c r="AZ2073" i="11"/>
  <c r="BB2073" i="11"/>
  <c r="BA2074" i="11"/>
  <c r="BD2074" i="11"/>
  <c r="BB2074" i="11"/>
  <c r="AZ2074" i="11"/>
  <c r="BA2075" i="11"/>
  <c r="BD2075" i="11"/>
  <c r="BA2076" i="11"/>
  <c r="AZ2075" i="11"/>
  <c r="BB2075" i="11"/>
  <c r="BD2076" i="11"/>
  <c r="AZ2076" i="11"/>
  <c r="BA2077" i="11"/>
  <c r="BB2076" i="11"/>
  <c r="BD2077" i="11"/>
  <c r="BA2078" i="11"/>
  <c r="BB2077" i="11"/>
  <c r="AZ2077" i="11"/>
  <c r="BD2078" i="11"/>
  <c r="BB2078" i="11"/>
  <c r="BA2079" i="11"/>
  <c r="AZ2078" i="11"/>
  <c r="BD2079" i="11"/>
  <c r="AZ2079" i="11"/>
  <c r="BA2080" i="11"/>
  <c r="BB2079" i="11"/>
  <c r="BD2080" i="11"/>
  <c r="AZ2080" i="11"/>
  <c r="BB2080" i="11"/>
  <c r="BA2081" i="11"/>
  <c r="BD2081" i="11"/>
  <c r="BB2081" i="11"/>
  <c r="AZ2081" i="11"/>
  <c r="BA2082" i="11"/>
  <c r="BD2082" i="11"/>
  <c r="AZ2082" i="11"/>
  <c r="BA2083" i="11"/>
  <c r="BB2082" i="11"/>
  <c r="BD2083" i="11"/>
  <c r="BA2084" i="11"/>
  <c r="AZ2083" i="11"/>
  <c r="BB2083" i="11"/>
  <c r="BD2084" i="11"/>
  <c r="BA2085" i="11"/>
  <c r="BB2084" i="11"/>
  <c r="AZ2084" i="11"/>
  <c r="BD2085" i="11"/>
  <c r="BA2086" i="11"/>
  <c r="BB2085" i="11"/>
  <c r="AZ2085" i="11"/>
  <c r="BD2086" i="11"/>
  <c r="AZ2086" i="11"/>
  <c r="BA2087" i="11"/>
  <c r="BB2086" i="11"/>
  <c r="BD2087" i="11"/>
  <c r="AZ2087" i="11"/>
  <c r="BB2087" i="11"/>
  <c r="BA2088" i="11"/>
  <c r="BD2088" i="11"/>
  <c r="BA2089" i="11"/>
  <c r="AZ2088" i="11"/>
  <c r="BB2088" i="11"/>
  <c r="BD2089" i="11"/>
  <c r="BA2090" i="11"/>
  <c r="AZ2089" i="11"/>
  <c r="BB2089" i="11"/>
  <c r="BD2090" i="11"/>
  <c r="BB2090" i="11"/>
  <c r="AZ2090" i="11"/>
  <c r="BA2091" i="11"/>
  <c r="BD2091" i="11"/>
  <c r="BA2092" i="11"/>
  <c r="AZ2091" i="11"/>
  <c r="BB2091" i="11"/>
  <c r="BD2092" i="11"/>
  <c r="BB2092" i="11"/>
  <c r="BA2093" i="11"/>
  <c r="AZ2092" i="11"/>
  <c r="BD2093" i="11"/>
  <c r="BB2093" i="11"/>
  <c r="BA2094" i="11"/>
  <c r="AZ2093" i="11"/>
  <c r="BD2094" i="11"/>
  <c r="BB2094" i="11"/>
  <c r="AZ2094" i="11"/>
  <c r="BA2095" i="11"/>
  <c r="BD2095" i="11"/>
  <c r="AZ2095" i="11"/>
  <c r="BA2096" i="11"/>
  <c r="BB2095" i="11"/>
  <c r="BD2096" i="11"/>
  <c r="BB2096" i="11"/>
  <c r="AZ2096" i="11"/>
  <c r="BA2097" i="11"/>
  <c r="BD2097" i="11"/>
  <c r="AZ2097" i="11"/>
  <c r="BA2098" i="11"/>
  <c r="BB2097" i="11"/>
  <c r="BD2098" i="11"/>
  <c r="BB2098" i="11"/>
  <c r="AZ2098" i="11"/>
  <c r="BA2099" i="11"/>
  <c r="BD2099" i="11"/>
  <c r="BB2099" i="11"/>
  <c r="BA2100" i="11"/>
  <c r="AZ2099" i="11"/>
  <c r="BD2100" i="11"/>
  <c r="BA2101" i="11"/>
  <c r="BB2100" i="11"/>
  <c r="AZ2100" i="11"/>
  <c r="BD2101" i="11"/>
  <c r="BB2101" i="11"/>
  <c r="AZ2101" i="11"/>
  <c r="BA2102" i="11"/>
  <c r="BD2102" i="11"/>
  <c r="BA2103" i="11"/>
  <c r="AZ2102" i="11"/>
  <c r="BB2102" i="11"/>
  <c r="BD2103" i="11"/>
  <c r="BB2103" i="11"/>
  <c r="BA2104" i="11"/>
  <c r="AZ2103" i="11"/>
  <c r="BD2104" i="11"/>
  <c r="BA2105" i="11"/>
  <c r="BB2104" i="11"/>
  <c r="AZ2104" i="11"/>
  <c r="BD2105" i="11"/>
  <c r="AZ2105" i="11"/>
  <c r="BA2106" i="11"/>
  <c r="BB2105" i="11"/>
  <c r="BD2106" i="11"/>
  <c r="BB2106" i="11"/>
  <c r="BA2107" i="11"/>
  <c r="AZ2106" i="11"/>
  <c r="BD2107" i="11"/>
  <c r="AZ2107" i="11"/>
  <c r="BA2108" i="11"/>
  <c r="BB2107" i="11"/>
  <c r="BD2108" i="11"/>
  <c r="AZ2108" i="11"/>
  <c r="BA2109" i="11"/>
  <c r="BB2108" i="11"/>
  <c r="BD2109" i="11"/>
  <c r="BA2110" i="11"/>
  <c r="AZ2109" i="11"/>
  <c r="BB2109" i="11"/>
  <c r="BD2110" i="11"/>
  <c r="BA2111" i="11"/>
  <c r="BB2110" i="11"/>
  <c r="AZ2110" i="11"/>
  <c r="BD2111" i="11"/>
  <c r="AZ2111" i="11"/>
  <c r="BB2111" i="11"/>
  <c r="BA2112" i="11"/>
  <c r="BD2112" i="11"/>
  <c r="BB2112" i="11"/>
  <c r="BA2113" i="11"/>
  <c r="AZ2112" i="11"/>
  <c r="BD2113" i="11"/>
  <c r="BB2113" i="11"/>
  <c r="BA2114" i="11"/>
  <c r="AZ2113" i="11"/>
  <c r="BD2114" i="11"/>
  <c r="BA2115" i="11"/>
  <c r="BB2114" i="11"/>
  <c r="AZ2114" i="11"/>
  <c r="BD2115" i="11"/>
  <c r="BB2115" i="11"/>
  <c r="AZ2115" i="11"/>
  <c r="BA2116" i="11"/>
  <c r="BD2116" i="11"/>
  <c r="AZ2116" i="11"/>
  <c r="BA2117" i="11"/>
  <c r="BB2116" i="11"/>
  <c r="BD2117" i="11"/>
  <c r="BA2118" i="11"/>
  <c r="AZ2117" i="11"/>
  <c r="BB2117" i="11"/>
  <c r="BD2118" i="11"/>
  <c r="BA2119" i="11"/>
  <c r="AZ2118" i="11"/>
  <c r="BB2118" i="11"/>
  <c r="BD2119" i="11"/>
  <c r="AZ2119" i="11"/>
  <c r="BA2120" i="11"/>
  <c r="BB2119" i="11"/>
  <c r="BD2120" i="11"/>
  <c r="BA2121" i="11"/>
  <c r="AZ2120" i="11"/>
  <c r="BB2120" i="11"/>
  <c r="BD2121" i="11"/>
  <c r="BA2122" i="11"/>
  <c r="AZ2121" i="11"/>
  <c r="BB2121" i="11"/>
  <c r="BD2122" i="11"/>
  <c r="AZ2122" i="11"/>
  <c r="BB2122" i="11"/>
  <c r="BA2123" i="11"/>
  <c r="BD2123" i="11"/>
  <c r="AZ2123" i="11"/>
  <c r="BA2124" i="11"/>
  <c r="BB2123" i="11"/>
  <c r="BD2124" i="11"/>
  <c r="BB2124" i="11"/>
  <c r="BA2125" i="11"/>
  <c r="AZ2124" i="11"/>
  <c r="BD2125" i="11"/>
  <c r="AZ2125" i="11"/>
  <c r="BB2125" i="11"/>
  <c r="BA2126" i="11"/>
  <c r="BD2126" i="11"/>
  <c r="BA2127" i="11"/>
  <c r="BB2126" i="11"/>
  <c r="AZ2126" i="11"/>
  <c r="BD2127" i="11"/>
  <c r="BA2128" i="11"/>
  <c r="BB2127" i="11"/>
  <c r="AZ2127" i="11"/>
  <c r="BD2128" i="11"/>
  <c r="BA2129" i="11"/>
  <c r="BB2128" i="11"/>
  <c r="AZ2128" i="11"/>
  <c r="BD2129" i="11"/>
  <c r="AZ2129" i="11"/>
  <c r="BB2129" i="11"/>
  <c r="BA2130" i="11"/>
  <c r="BD2130" i="11"/>
  <c r="AZ2130" i="11"/>
  <c r="BA2131" i="11"/>
  <c r="BB2130" i="11"/>
  <c r="BD2131" i="11"/>
  <c r="BA2132" i="11"/>
  <c r="AZ2131" i="11"/>
  <c r="BB2131" i="11"/>
  <c r="BD2132" i="11"/>
  <c r="BA2133" i="11"/>
  <c r="BB2132" i="11"/>
  <c r="AZ2132" i="11"/>
  <c r="BD2133" i="11"/>
  <c r="BA2134" i="11"/>
  <c r="AZ2133" i="11"/>
  <c r="BB2133" i="11"/>
  <c r="BD2134" i="11"/>
  <c r="BB2134" i="11"/>
  <c r="AZ2134" i="11"/>
  <c r="BA2135" i="11"/>
  <c r="BD2135" i="11"/>
  <c r="BA2136" i="11"/>
  <c r="BB2135" i="11"/>
  <c r="AZ2135" i="11"/>
  <c r="BD2136" i="11"/>
  <c r="AZ2136" i="11"/>
  <c r="BA2137" i="11"/>
  <c r="BB2136" i="11"/>
  <c r="BD2137" i="11"/>
  <c r="BB2137" i="11"/>
  <c r="BA2138" i="11"/>
  <c r="AZ2137" i="11"/>
  <c r="BD2138" i="11"/>
  <c r="AZ2138" i="11"/>
  <c r="BB2138" i="11"/>
  <c r="BA2139" i="11"/>
  <c r="BD2139" i="11"/>
  <c r="AZ2139" i="11"/>
  <c r="BA2140" i="11"/>
  <c r="BB2139" i="11"/>
  <c r="BD2140" i="11"/>
  <c r="BA2141" i="11"/>
  <c r="BB2140" i="11"/>
  <c r="AZ2140" i="11"/>
  <c r="BD2141" i="11"/>
  <c r="BA2142" i="11"/>
  <c r="AZ2141" i="11"/>
  <c r="BB2141" i="11"/>
  <c r="BD2142" i="11"/>
  <c r="BA2143" i="11"/>
  <c r="AZ2142" i="11"/>
  <c r="BB2142" i="11"/>
  <c r="BD2143" i="11"/>
  <c r="BB2143" i="11"/>
  <c r="AZ2143" i="11"/>
  <c r="BA2144" i="11"/>
  <c r="BD2144" i="11"/>
  <c r="AZ2144" i="11"/>
  <c r="BB2144" i="11"/>
  <c r="BA2145" i="11"/>
  <c r="BD2145" i="11"/>
  <c r="BB2145" i="11"/>
  <c r="BA2146" i="11"/>
  <c r="AZ2145" i="11"/>
  <c r="BD2146" i="11"/>
  <c r="BB2146" i="11"/>
  <c r="BA2147" i="11"/>
  <c r="AZ2146" i="11"/>
  <c r="BD2147" i="11"/>
  <c r="BB2147" i="11"/>
  <c r="AZ2147" i="11"/>
  <c r="BA2148" i="11"/>
  <c r="BD2148" i="11"/>
  <c r="BA2149" i="11"/>
  <c r="BB2148" i="11"/>
  <c r="AZ2148" i="11"/>
  <c r="BD2149" i="11"/>
  <c r="BA2150" i="11"/>
  <c r="AZ2149" i="11"/>
  <c r="BB2149" i="11"/>
  <c r="BD2150" i="11"/>
  <c r="BB2150" i="11"/>
  <c r="AZ2150" i="11"/>
  <c r="BA2151" i="11"/>
  <c r="BD2151" i="11"/>
  <c r="AZ2151" i="11"/>
  <c r="BB2151" i="11"/>
  <c r="BA2152" i="11"/>
  <c r="BD2152" i="11"/>
  <c r="BB2152" i="11"/>
  <c r="AZ2152" i="11"/>
  <c r="BA2153" i="11"/>
  <c r="BD2153" i="11"/>
  <c r="AZ2153" i="11"/>
  <c r="BB2153" i="11"/>
  <c r="BA2154" i="11"/>
  <c r="BD2154" i="11"/>
  <c r="BA2155" i="11"/>
  <c r="BB2154" i="11"/>
  <c r="AZ2154" i="11"/>
  <c r="BD2155" i="11"/>
  <c r="BB2155" i="11"/>
  <c r="BA2156" i="11"/>
  <c r="AZ2155" i="11"/>
  <c r="BD2156" i="11"/>
  <c r="AZ2156" i="11"/>
  <c r="BA2157" i="11"/>
  <c r="BB2156" i="11"/>
  <c r="BD2157" i="11"/>
  <c r="BA2158" i="11"/>
  <c r="BB2157" i="11"/>
  <c r="AZ2157" i="11"/>
  <c r="BD2158" i="11"/>
  <c r="AZ2158" i="11"/>
  <c r="BB2158" i="11"/>
  <c r="BA2159" i="11"/>
  <c r="BD2159" i="11"/>
  <c r="BA2160" i="11"/>
  <c r="AZ2159" i="11"/>
  <c r="BB2159" i="11"/>
  <c r="BD2160" i="11"/>
  <c r="AZ2160" i="11"/>
  <c r="BA2161" i="11"/>
  <c r="BB2160" i="11"/>
  <c r="BD2161" i="11"/>
  <c r="BA2162" i="11"/>
  <c r="AZ2161" i="11"/>
  <c r="BB2161" i="11"/>
  <c r="BD2162" i="11"/>
  <c r="BA2163" i="11"/>
  <c r="BB2162" i="11"/>
  <c r="AZ2162" i="11"/>
  <c r="BD2163" i="11"/>
  <c r="BA2164" i="11"/>
  <c r="AZ2163" i="11"/>
  <c r="BB2163" i="11"/>
  <c r="BD2164" i="11"/>
  <c r="BB2164" i="11"/>
  <c r="BA2165" i="11"/>
  <c r="AZ2164" i="11"/>
  <c r="BD2165" i="11"/>
  <c r="AZ2165" i="11"/>
  <c r="BB2165" i="11"/>
  <c r="BA2166" i="11"/>
  <c r="BD2166" i="11"/>
  <c r="BB2166" i="11"/>
  <c r="BA2167" i="11"/>
  <c r="AZ2166" i="11"/>
  <c r="BD2167" i="11"/>
  <c r="BA2168" i="11"/>
  <c r="BB2167" i="11"/>
  <c r="AZ2167" i="11"/>
  <c r="BD2168" i="11"/>
  <c r="BA2169" i="11"/>
  <c r="BB2168" i="11"/>
  <c r="AZ2168" i="11"/>
  <c r="BD2169" i="11"/>
  <c r="BA2170" i="11"/>
  <c r="AZ2169" i="11"/>
  <c r="BB2169" i="11"/>
  <c r="BD2170" i="11"/>
  <c r="BB2170" i="11"/>
  <c r="BA2171" i="11"/>
  <c r="AZ2170" i="11"/>
  <c r="BD2171" i="11"/>
  <c r="BA2172" i="11"/>
  <c r="AZ2171" i="11"/>
  <c r="BB2171" i="11"/>
  <c r="BD2172" i="11"/>
  <c r="BA2173" i="11"/>
  <c r="AZ2172" i="11"/>
  <c r="BB2172" i="11"/>
  <c r="BD2173" i="11"/>
  <c r="BB2173" i="11"/>
  <c r="BA2174" i="11"/>
  <c r="AZ2173" i="11"/>
  <c r="BD2174" i="11"/>
  <c r="BB2174" i="11"/>
  <c r="BA2175" i="11"/>
  <c r="AZ2174" i="11"/>
  <c r="BD2175" i="11"/>
  <c r="BA2176" i="11"/>
  <c r="BB2175" i="11"/>
  <c r="AZ2175" i="11"/>
  <c r="BD2176" i="11"/>
  <c r="BB2176" i="11"/>
  <c r="AZ2176" i="11"/>
  <c r="BA2177" i="11"/>
  <c r="BD2177" i="11"/>
  <c r="AZ2177" i="11"/>
  <c r="BB2177" i="11"/>
  <c r="BA2178" i="11"/>
  <c r="BD2178" i="11"/>
  <c r="AZ2178" i="11"/>
  <c r="BA2179" i="11"/>
  <c r="BB2178" i="11"/>
  <c r="BD2179" i="11"/>
  <c r="BB2179" i="11"/>
  <c r="BA2180" i="11"/>
  <c r="AZ2179" i="11"/>
  <c r="BD2180" i="11"/>
  <c r="AZ2180" i="11"/>
  <c r="BA2181" i="11"/>
  <c r="BB2180" i="11"/>
  <c r="BD2181" i="11"/>
  <c r="AZ2181" i="11"/>
  <c r="BB2181" i="11"/>
  <c r="BA2182" i="11"/>
  <c r="BD2182" i="11"/>
  <c r="AZ2182" i="11"/>
  <c r="BA2183" i="11"/>
  <c r="BB2182" i="11"/>
  <c r="BD2183" i="11"/>
  <c r="BA2184" i="11"/>
  <c r="BB2183" i="11"/>
  <c r="AZ2183" i="11"/>
  <c r="BD2184" i="11"/>
  <c r="BA2185" i="11"/>
  <c r="AZ2184" i="11"/>
  <c r="BB2184" i="11"/>
  <c r="BD2185" i="11"/>
  <c r="BA2186" i="11"/>
  <c r="AZ2185" i="11"/>
  <c r="BB2185" i="11"/>
  <c r="BD2186" i="11"/>
  <c r="BA2187" i="11"/>
  <c r="BB2186" i="11"/>
  <c r="AZ2186" i="11"/>
  <c r="BD2187" i="11"/>
  <c r="BB2187" i="11"/>
  <c r="BA2188" i="11"/>
  <c r="AZ2187" i="11"/>
  <c r="BD2188" i="11"/>
  <c r="AZ2188" i="11"/>
  <c r="BA2189" i="11"/>
  <c r="BB2188" i="11"/>
  <c r="BD2189" i="11"/>
  <c r="BA2190" i="11"/>
  <c r="AZ2189" i="11"/>
  <c r="BB2189" i="11"/>
  <c r="BD2190" i="11"/>
  <c r="BB2190" i="11"/>
  <c r="AZ2190" i="11"/>
  <c r="BA2191" i="11"/>
  <c r="BD2191" i="11"/>
  <c r="BB2191" i="11"/>
  <c r="BA2192" i="11"/>
  <c r="AZ2191" i="11"/>
  <c r="BD2192" i="11"/>
  <c r="BA2193" i="11"/>
  <c r="AZ2192" i="11"/>
  <c r="BB2192" i="11"/>
  <c r="BD2193" i="11"/>
  <c r="AZ2193" i="11"/>
  <c r="BB2193" i="11"/>
  <c r="BA2194" i="11"/>
  <c r="BD2194" i="11"/>
  <c r="AZ2194" i="11"/>
  <c r="BA2195" i="11"/>
  <c r="BB2194" i="11"/>
  <c r="BD2195" i="11"/>
  <c r="BB2195" i="11"/>
  <c r="BA2196" i="11"/>
  <c r="AZ2195" i="11"/>
  <c r="BD2196" i="11"/>
  <c r="BB2196" i="11"/>
  <c r="BA2197" i="11"/>
  <c r="AZ2196" i="11"/>
  <c r="BD2197" i="11"/>
  <c r="AZ2197" i="11"/>
  <c r="BB2197" i="11"/>
  <c r="BA2198" i="11"/>
  <c r="BD2198" i="11"/>
  <c r="AZ2198" i="11"/>
  <c r="BA2199" i="11"/>
  <c r="BB2198" i="11"/>
  <c r="BD2199" i="11"/>
  <c r="BB2199" i="11"/>
  <c r="BA2200" i="11"/>
  <c r="AZ2199" i="11"/>
  <c r="BD2200" i="11"/>
  <c r="BB2200" i="11"/>
  <c r="BA2201" i="11"/>
  <c r="AZ2200" i="11"/>
  <c r="BD2201" i="11"/>
  <c r="AZ2201" i="11"/>
  <c r="BB2201" i="11"/>
  <c r="BA2202" i="11"/>
  <c r="BD2202" i="11"/>
  <c r="BB2202" i="11"/>
  <c r="AZ2202" i="11"/>
  <c r="BA2203" i="11"/>
  <c r="BD2203" i="11"/>
  <c r="AZ2203" i="11"/>
  <c r="BA2204" i="11"/>
  <c r="BB2203" i="11"/>
  <c r="BD2204" i="11"/>
  <c r="BB2204" i="11"/>
  <c r="AZ2204" i="11"/>
  <c r="BA2205" i="11"/>
  <c r="BD2205" i="11"/>
  <c r="BA2206" i="11"/>
  <c r="AZ2205" i="11"/>
  <c r="BB2205" i="11"/>
  <c r="BD2206" i="11"/>
  <c r="AZ2206" i="11"/>
  <c r="BB2206" i="11"/>
  <c r="BA2207" i="11"/>
  <c r="BD2207" i="11"/>
  <c r="BB2207" i="11"/>
  <c r="BA2208" i="11"/>
  <c r="AZ2207" i="11"/>
  <c r="BD2208" i="11"/>
  <c r="BB2208" i="11"/>
  <c r="AZ2208" i="11"/>
  <c r="BA2209" i="11"/>
  <c r="BD2209" i="11"/>
  <c r="BB2209" i="11"/>
  <c r="BA2210" i="11"/>
  <c r="AZ2209" i="11"/>
  <c r="BD2210" i="11"/>
  <c r="BA2211" i="11"/>
  <c r="BB2210" i="11"/>
  <c r="AZ2210" i="11"/>
  <c r="BD2211" i="11"/>
  <c r="BA2212" i="11"/>
  <c r="BB2211" i="11"/>
  <c r="AZ2211" i="11"/>
  <c r="BD2212" i="11"/>
  <c r="BB2212" i="11"/>
  <c r="AZ2212" i="11"/>
  <c r="BA2213" i="11"/>
  <c r="BD2213" i="11"/>
  <c r="BA2214" i="11"/>
  <c r="BB2213" i="11"/>
  <c r="AZ2213" i="11"/>
  <c r="BD2214" i="11"/>
  <c r="AZ2214" i="11"/>
  <c r="BB2214" i="11"/>
  <c r="BA2215" i="11"/>
  <c r="BD2215" i="11"/>
  <c r="AZ2215" i="11"/>
  <c r="BB2215" i="11"/>
  <c r="BA2216" i="11"/>
  <c r="BD2216" i="11"/>
  <c r="BA2217" i="11"/>
  <c r="BB2216" i="11"/>
  <c r="AZ2216" i="11"/>
  <c r="BD2217" i="11"/>
  <c r="BA2218" i="11"/>
  <c r="BB2217" i="11"/>
  <c r="AZ2217" i="11"/>
  <c r="BD2218" i="11"/>
  <c r="AZ2218" i="11"/>
  <c r="BB2218" i="11"/>
  <c r="BA2219" i="11"/>
  <c r="BD2219" i="11"/>
  <c r="BA2220" i="11"/>
  <c r="BB2219" i="11"/>
  <c r="AZ2219" i="11"/>
  <c r="BD2220" i="11"/>
  <c r="AZ2220" i="11"/>
  <c r="BB2220" i="11"/>
  <c r="BA2221" i="11"/>
  <c r="BD2221" i="11"/>
  <c r="BB2221" i="11"/>
  <c r="BA2222" i="11"/>
  <c r="AZ2221" i="11"/>
  <c r="BD2222" i="11"/>
  <c r="AZ2222" i="11"/>
  <c r="BA2223" i="11"/>
  <c r="BB2222" i="11"/>
  <c r="BD2223" i="11"/>
  <c r="BB2223" i="11"/>
  <c r="AZ2223" i="11"/>
  <c r="BA2224" i="11"/>
  <c r="BD2224" i="11"/>
  <c r="BA2225" i="11"/>
  <c r="AZ2224" i="11"/>
  <c r="BB2224" i="11"/>
  <c r="BD2225" i="11"/>
  <c r="AZ2225" i="11"/>
  <c r="BB2225" i="11"/>
  <c r="BA2226" i="11"/>
  <c r="BD2226" i="11"/>
  <c r="BA2227" i="11"/>
  <c r="AZ2226" i="11"/>
  <c r="BB2226" i="11"/>
  <c r="BD2227" i="11"/>
  <c r="AZ2227" i="11"/>
  <c r="BB2227" i="11"/>
  <c r="BA2228" i="11"/>
  <c r="BD2228" i="11"/>
  <c r="BB2228" i="11"/>
  <c r="AZ2228" i="11"/>
  <c r="BA2229" i="11"/>
  <c r="BD2229" i="11"/>
  <c r="BB2229" i="11"/>
  <c r="AZ2229" i="11"/>
  <c r="BA2230" i="11"/>
  <c r="BD2230" i="11"/>
  <c r="BB2230" i="11"/>
  <c r="AZ2230" i="11"/>
  <c r="BA2231" i="11"/>
  <c r="BD2231" i="11"/>
  <c r="AZ2231" i="11"/>
  <c r="BB2231" i="11"/>
  <c r="BA2232" i="11"/>
  <c r="BD2232" i="11"/>
  <c r="BA2233" i="11"/>
  <c r="AZ2232" i="11"/>
  <c r="BB2232" i="11"/>
  <c r="BD2233" i="11"/>
  <c r="BA2234" i="11"/>
  <c r="AZ2233" i="11"/>
  <c r="BB2233" i="11"/>
  <c r="BD2234" i="11"/>
  <c r="BB2234" i="11"/>
  <c r="AZ2234" i="11"/>
  <c r="BA2235" i="11"/>
  <c r="BD2235" i="11"/>
  <c r="BA2236" i="11"/>
  <c r="BB2235" i="11"/>
  <c r="AZ2235" i="11"/>
  <c r="BD2236" i="11"/>
  <c r="AZ2236" i="11"/>
  <c r="BA2237" i="11"/>
  <c r="BB2236" i="11"/>
  <c r="BD2237" i="11"/>
  <c r="BB2237" i="11"/>
  <c r="AZ2237" i="11"/>
  <c r="BA2238" i="11"/>
  <c r="BD2238" i="11"/>
  <c r="BA2239" i="11"/>
  <c r="AZ2238" i="11"/>
  <c r="BB2238" i="11"/>
  <c r="BD2239" i="11"/>
  <c r="BB2239" i="11"/>
  <c r="AZ2239" i="11"/>
  <c r="BA2240" i="11"/>
  <c r="BD2240" i="11"/>
  <c r="BB2240" i="11"/>
  <c r="AZ2240" i="11"/>
  <c r="BA2241" i="11"/>
  <c r="BD2241" i="11"/>
  <c r="AZ2241" i="11"/>
  <c r="BA2242" i="11"/>
  <c r="BB2241" i="11"/>
  <c r="BD2242" i="11"/>
  <c r="BA2243" i="11"/>
  <c r="BB2242" i="11"/>
  <c r="AZ2242" i="11"/>
  <c r="BD2243" i="11"/>
  <c r="BB2243" i="11"/>
  <c r="BA2244" i="11"/>
  <c r="AZ2243" i="11"/>
  <c r="BD2244" i="11"/>
  <c r="AZ2244" i="11"/>
  <c r="BA2245" i="11"/>
  <c r="BB2244" i="11"/>
  <c r="BD2245" i="11"/>
  <c r="AZ2245" i="11"/>
  <c r="BB2245" i="11"/>
  <c r="BA2246" i="11"/>
  <c r="BD2246" i="11"/>
  <c r="AZ2246" i="11"/>
  <c r="BA2247" i="11"/>
  <c r="BB2246" i="11"/>
  <c r="BD2247" i="11"/>
  <c r="BA2248" i="11"/>
  <c r="AZ2247" i="11"/>
  <c r="BB2247" i="11"/>
  <c r="BD2248" i="11"/>
  <c r="BA2249" i="11"/>
  <c r="AZ2248" i="11"/>
  <c r="BB2248" i="11"/>
  <c r="BD2249" i="11"/>
  <c r="BA2250" i="11"/>
  <c r="BB2249" i="11"/>
  <c r="AZ2249" i="11"/>
  <c r="BD2250" i="11"/>
  <c r="BA2251" i="11"/>
  <c r="AZ2250" i="11"/>
  <c r="BB2250" i="11"/>
  <c r="BD2251" i="11"/>
  <c r="BA2252" i="11"/>
  <c r="BB2251" i="11"/>
  <c r="AZ2251" i="11"/>
  <c r="BD2252" i="11"/>
  <c r="AZ2252" i="11"/>
  <c r="BB2252" i="11"/>
  <c r="BA2253" i="11"/>
  <c r="BD2253" i="11"/>
  <c r="AZ2253" i="11"/>
  <c r="BB2253" i="11"/>
  <c r="BA2254" i="11"/>
  <c r="BD2254" i="11"/>
  <c r="BA2255" i="11"/>
  <c r="AZ2254" i="11"/>
  <c r="BB2254" i="11"/>
  <c r="BD2255" i="11"/>
  <c r="BA2256" i="11"/>
  <c r="AZ2255" i="11"/>
  <c r="BB2255" i="11"/>
  <c r="BD2256" i="11"/>
  <c r="BB2256" i="11"/>
  <c r="BA2257" i="11"/>
  <c r="AZ2256" i="11"/>
  <c r="BD2257" i="11"/>
  <c r="BB2257" i="11"/>
  <c r="AZ2257" i="11"/>
  <c r="BA2258" i="11"/>
  <c r="BD2258" i="11"/>
  <c r="AZ2258" i="11"/>
  <c r="BB2258" i="11"/>
  <c r="BA2259" i="11"/>
  <c r="BD2259" i="11"/>
  <c r="BB2259" i="11"/>
  <c r="AZ2259" i="11"/>
  <c r="BA2260" i="11"/>
  <c r="BD2260" i="11"/>
  <c r="BB2260" i="11"/>
  <c r="AZ2260" i="11"/>
  <c r="BA2261" i="11"/>
  <c r="BD2261" i="11"/>
  <c r="AZ2261" i="11"/>
  <c r="BA2262" i="11"/>
  <c r="BB2261" i="11"/>
  <c r="BD2262" i="11"/>
  <c r="BB2262" i="11"/>
  <c r="AZ2262" i="11"/>
  <c r="BA2263" i="11"/>
  <c r="BD2263" i="11"/>
  <c r="BB2263" i="11"/>
  <c r="BA2264" i="11"/>
  <c r="AZ2263" i="11"/>
  <c r="BD2264" i="11"/>
  <c r="AZ2264" i="11"/>
  <c r="BB2264" i="11"/>
  <c r="BA2265" i="11"/>
  <c r="BD2265" i="11"/>
  <c r="BB2265" i="11"/>
  <c r="AZ2265" i="11"/>
  <c r="BA2266" i="11"/>
  <c r="BD2266" i="11"/>
  <c r="AZ2266" i="11"/>
  <c r="BB2266" i="11"/>
  <c r="BA2267" i="11"/>
  <c r="BD2267" i="11"/>
  <c r="BB2267" i="11"/>
  <c r="AZ2267" i="11"/>
  <c r="BA2268" i="11"/>
  <c r="BD2268" i="11"/>
  <c r="AZ2268" i="11"/>
  <c r="BA2269" i="11"/>
  <c r="BB2268" i="11"/>
  <c r="BD2269" i="11"/>
  <c r="BA2270" i="11"/>
  <c r="BB2269" i="11"/>
  <c r="AZ2269" i="11"/>
  <c r="BD2270" i="11"/>
  <c r="AZ2270" i="11"/>
  <c r="BB2270" i="11"/>
  <c r="BA2271" i="11"/>
  <c r="BD2271" i="11"/>
  <c r="BB2271" i="11"/>
  <c r="BA2272" i="11"/>
  <c r="AZ2271" i="11"/>
  <c r="BD2272" i="11"/>
  <c r="AZ2272" i="11"/>
  <c r="BA2273" i="11"/>
  <c r="BB2272" i="11"/>
  <c r="BD2273" i="11"/>
  <c r="BB2273" i="11"/>
  <c r="BA2274" i="11"/>
  <c r="AZ2273" i="11"/>
  <c r="BD2274" i="11"/>
  <c r="AZ2274" i="11"/>
  <c r="BB2274" i="11"/>
  <c r="BA2275" i="11"/>
  <c r="BD2275" i="11"/>
  <c r="BA2276" i="11"/>
  <c r="AZ2275" i="11"/>
  <c r="BB2275" i="11"/>
  <c r="BD2276" i="11"/>
  <c r="BB2276" i="11"/>
  <c r="AZ2276" i="11"/>
  <c r="BA2277" i="11"/>
  <c r="BD2277" i="11"/>
  <c r="AZ2277" i="11"/>
  <c r="BA2278" i="11"/>
  <c r="BB2277" i="11"/>
  <c r="BD2278" i="11"/>
  <c r="AZ2278" i="11"/>
  <c r="BB2278" i="11"/>
  <c r="BA2279" i="11"/>
  <c r="BD2279" i="11"/>
  <c r="BB2279" i="11"/>
  <c r="BA2280" i="11"/>
  <c r="AZ2279" i="11"/>
  <c r="BD2280" i="11"/>
  <c r="BA2281" i="11"/>
  <c r="AZ2280" i="11"/>
  <c r="BB2280" i="11"/>
  <c r="BD2281" i="11"/>
  <c r="BA2282" i="11"/>
  <c r="AZ2281" i="11"/>
  <c r="BB2281" i="11"/>
  <c r="BD2282" i="11"/>
  <c r="BA2283" i="11"/>
  <c r="AZ2282" i="11"/>
  <c r="BB2282" i="11"/>
  <c r="BD2283" i="11"/>
  <c r="BA2284" i="11"/>
  <c r="AZ2283" i="11"/>
  <c r="BB2283" i="11"/>
  <c r="BD2284" i="11"/>
  <c r="BA2285" i="11"/>
  <c r="AZ2284" i="11"/>
  <c r="BB2284" i="11"/>
  <c r="BD2285" i="11"/>
  <c r="BA2286" i="11"/>
  <c r="BB2285" i="11"/>
  <c r="AZ2285" i="11"/>
  <c r="BD2286" i="11"/>
  <c r="BA2287" i="11"/>
  <c r="AZ2286" i="11"/>
  <c r="BB2286" i="11"/>
  <c r="BD2287" i="11"/>
  <c r="AZ2287" i="11"/>
  <c r="BB2287" i="11"/>
  <c r="BA2288" i="11"/>
  <c r="BD2288" i="11"/>
  <c r="BA2289" i="11"/>
  <c r="BB2288" i="11"/>
  <c r="AZ2288" i="11"/>
  <c r="BD2289" i="11"/>
  <c r="BB2289" i="11"/>
  <c r="BA2290" i="11"/>
  <c r="AZ2289" i="11"/>
  <c r="BD2290" i="11"/>
  <c r="BB2290" i="11"/>
  <c r="BA2291" i="11"/>
  <c r="AZ2290" i="11"/>
  <c r="BD2291" i="11"/>
  <c r="BA2292" i="11"/>
  <c r="BB2291" i="11"/>
  <c r="AZ2291" i="11"/>
  <c r="BD2292" i="11"/>
  <c r="BA2293" i="11"/>
  <c r="AZ2292" i="11"/>
  <c r="BB2292" i="11"/>
  <c r="BD2293" i="11"/>
  <c r="AZ2293" i="11"/>
  <c r="BB2293" i="11"/>
  <c r="BA2294" i="11"/>
  <c r="BD2294" i="11"/>
  <c r="BB2294" i="11"/>
  <c r="AZ2294" i="11"/>
  <c r="BA2295" i="11"/>
  <c r="BD2295" i="11"/>
  <c r="BB2295" i="11"/>
  <c r="BA2296" i="11"/>
  <c r="AZ2295" i="11"/>
  <c r="BD2296" i="11"/>
  <c r="AZ2296" i="11"/>
  <c r="BA2297" i="11"/>
  <c r="BB2296" i="11"/>
  <c r="BD2297" i="11"/>
  <c r="BB2297" i="11"/>
  <c r="AZ2297" i="11"/>
  <c r="BA2298" i="11"/>
  <c r="BD2298" i="11"/>
  <c r="BA2299" i="11"/>
  <c r="BB2298" i="11"/>
  <c r="AZ2298" i="11"/>
  <c r="BD2299" i="11"/>
  <c r="BB2299" i="11"/>
  <c r="BA2300" i="11"/>
  <c r="AZ2299" i="11"/>
  <c r="BD2300" i="11"/>
  <c r="BA2301" i="11"/>
  <c r="BB2300" i="11"/>
  <c r="AZ2300" i="11"/>
  <c r="BD2301" i="11"/>
  <c r="AZ2301" i="11"/>
  <c r="BB2301" i="11"/>
  <c r="BA2302" i="11"/>
  <c r="BD2302" i="11"/>
  <c r="BA2303" i="11"/>
  <c r="BB2302" i="11"/>
  <c r="AZ2302" i="11"/>
  <c r="BD2303" i="11"/>
  <c r="BB2303" i="11"/>
  <c r="BA2304" i="11"/>
  <c r="AZ2303" i="11"/>
  <c r="BD2304" i="11"/>
  <c r="BA2305" i="11"/>
  <c r="AZ2304" i="11"/>
  <c r="BB2304" i="11"/>
  <c r="BD2305" i="11"/>
  <c r="BB2305" i="11"/>
  <c r="AZ2305" i="11"/>
  <c r="BA2306" i="11"/>
  <c r="BD2306" i="11"/>
  <c r="BA2307" i="11"/>
  <c r="BB2306" i="11"/>
  <c r="AZ2306" i="11"/>
  <c r="BD2307" i="11"/>
  <c r="BB2307" i="11"/>
  <c r="BA2308" i="11"/>
  <c r="AZ2307" i="11"/>
  <c r="BD2308" i="11"/>
  <c r="BB2308" i="11"/>
  <c r="AZ2308" i="11"/>
  <c r="BA2309" i="11"/>
  <c r="BD2309" i="11"/>
  <c r="BA2310" i="11"/>
  <c r="BB2309" i="11"/>
  <c r="AZ2309" i="11"/>
  <c r="BD2310" i="11"/>
  <c r="AZ2310" i="11"/>
  <c r="BB2310" i="11"/>
  <c r="BA2311" i="11"/>
  <c r="BD2311" i="11"/>
  <c r="BA2312" i="11"/>
  <c r="BB2311" i="11"/>
  <c r="AZ2311" i="11"/>
  <c r="BD2312" i="11"/>
  <c r="BA2313" i="11"/>
  <c r="AZ2312" i="11"/>
  <c r="BB2312" i="11"/>
  <c r="BD2313" i="11"/>
  <c r="AZ2313" i="11"/>
  <c r="BB2313" i="11"/>
  <c r="BA2314" i="11"/>
  <c r="BD2314" i="11"/>
  <c r="BA2315" i="11"/>
  <c r="AZ2314" i="11"/>
  <c r="BB2314" i="11"/>
  <c r="BD2315" i="11"/>
  <c r="BB2315" i="11"/>
  <c r="AZ2315" i="11"/>
  <c r="BA2316" i="11"/>
  <c r="BD2316" i="11"/>
  <c r="BB2316" i="11"/>
  <c r="AZ2316" i="11"/>
  <c r="BA2317" i="11"/>
  <c r="BD2317" i="11"/>
  <c r="AZ2317" i="11"/>
  <c r="BB2317" i="11"/>
  <c r="BA2318" i="11"/>
  <c r="BD2318" i="11"/>
  <c r="BA2319" i="11"/>
  <c r="AZ2318" i="11"/>
  <c r="BB2318" i="11"/>
  <c r="BD2319" i="11"/>
  <c r="AZ2319" i="11"/>
  <c r="BB2319" i="11"/>
  <c r="BA2320" i="11"/>
  <c r="BD2320" i="11"/>
  <c r="BB2320" i="11"/>
  <c r="AZ2320" i="11"/>
  <c r="BA2321" i="11"/>
  <c r="BD2321" i="11"/>
  <c r="BA2322" i="11"/>
  <c r="BB2321" i="11"/>
  <c r="AZ2321" i="11"/>
  <c r="BD2322" i="11"/>
  <c r="BA2323" i="11"/>
  <c r="AZ2322" i="11"/>
  <c r="BB2322" i="11"/>
  <c r="BD2323" i="11"/>
  <c r="AZ2323" i="11"/>
  <c r="BA2324" i="11"/>
  <c r="BB2323" i="11"/>
  <c r="BD2324" i="11"/>
  <c r="AZ2324" i="11"/>
  <c r="BB2324" i="11"/>
  <c r="BA2325" i="11"/>
  <c r="BD2325" i="11"/>
  <c r="AZ2325" i="11"/>
  <c r="BB2325" i="11"/>
  <c r="BA2326" i="11"/>
  <c r="BD2326" i="11"/>
  <c r="BB2326" i="11"/>
  <c r="BA2327" i="11"/>
  <c r="AZ2326" i="11"/>
  <c r="BD2327" i="11"/>
  <c r="BA2328" i="11"/>
  <c r="BB2327" i="11"/>
  <c r="AZ2327" i="11"/>
  <c r="BD2328" i="11"/>
  <c r="AZ2328" i="11"/>
  <c r="BA2329" i="11"/>
  <c r="BB2328" i="11"/>
  <c r="BD2329" i="11"/>
  <c r="BA2330" i="11"/>
  <c r="BB2329" i="11"/>
  <c r="AZ2329" i="11"/>
  <c r="BD2330" i="11"/>
  <c r="BB2330" i="11"/>
  <c r="BA2331" i="11"/>
  <c r="AZ2330" i="11"/>
  <c r="BD2331" i="11"/>
  <c r="AZ2331" i="11"/>
  <c r="BB2331" i="11"/>
  <c r="BA2332" i="11"/>
  <c r="BD2332" i="11"/>
  <c r="BA2333" i="11"/>
  <c r="AZ2332" i="11"/>
  <c r="BB2332" i="11"/>
  <c r="BD2333" i="11"/>
  <c r="BA2334" i="11"/>
  <c r="AZ2333" i="11"/>
  <c r="BB2333" i="11"/>
  <c r="BD2334" i="11"/>
  <c r="BB2334" i="11"/>
  <c r="AZ2334" i="11"/>
  <c r="BA2335" i="11"/>
  <c r="BD2335" i="11"/>
  <c r="AZ2335" i="11"/>
  <c r="BA2336" i="11"/>
  <c r="BB2335" i="11"/>
  <c r="BD2336" i="11"/>
  <c r="AZ2336" i="11"/>
  <c r="BB2336" i="11"/>
  <c r="BA2337" i="11"/>
  <c r="BD2337" i="11"/>
  <c r="BB2337" i="11"/>
  <c r="BA2338" i="11"/>
  <c r="AZ2337" i="11"/>
  <c r="BD2338" i="11"/>
  <c r="AZ2338" i="11"/>
  <c r="BB2338" i="11"/>
  <c r="BA2339" i="11"/>
  <c r="BD2339" i="11"/>
  <c r="BB2339" i="11"/>
  <c r="AZ2339" i="11"/>
  <c r="BA2340" i="11"/>
  <c r="BD2340" i="11"/>
  <c r="AZ2340" i="11"/>
  <c r="BB2340" i="11"/>
  <c r="BA2341" i="11"/>
  <c r="BD2341" i="11"/>
  <c r="BA2342" i="11"/>
  <c r="BB2341" i="11"/>
  <c r="AZ2341" i="11"/>
  <c r="BD2342" i="11"/>
  <c r="BA2343" i="11"/>
  <c r="AZ2342" i="11"/>
  <c r="BB2342" i="11"/>
  <c r="BD2343" i="11"/>
  <c r="BB2343" i="11"/>
  <c r="AZ2343" i="11"/>
  <c r="BA2344" i="11"/>
  <c r="BD2344" i="11"/>
  <c r="AZ2344" i="11"/>
  <c r="BB2344" i="11"/>
  <c r="BA2345" i="11"/>
  <c r="BD2345" i="11"/>
  <c r="BA2346" i="11"/>
  <c r="AZ2345" i="11"/>
  <c r="BB2345" i="11"/>
  <c r="BD2346" i="11"/>
  <c r="BB2346" i="11"/>
  <c r="AZ2346" i="11"/>
  <c r="BA2347" i="11"/>
  <c r="BD2347" i="11"/>
  <c r="BA2348" i="11"/>
  <c r="BB2347" i="11"/>
  <c r="AZ2347" i="11"/>
  <c r="BD2348" i="11"/>
  <c r="BA2349" i="11"/>
  <c r="BB2348" i="11"/>
  <c r="AZ2348" i="11"/>
  <c r="BD2349" i="11"/>
  <c r="BB2349" i="11"/>
  <c r="AZ2349" i="11"/>
  <c r="BA2350" i="11"/>
  <c r="BD2350" i="11"/>
  <c r="BA2351" i="11"/>
  <c r="BB2350" i="11"/>
  <c r="AZ2350" i="11"/>
  <c r="BD2351" i="11"/>
  <c r="BB2351" i="11"/>
  <c r="AZ2351" i="11"/>
  <c r="BA2352" i="11"/>
  <c r="BD2352" i="11"/>
  <c r="BA2353" i="11"/>
  <c r="BB2352" i="11"/>
  <c r="AZ2352" i="11"/>
  <c r="BD2353" i="11"/>
  <c r="AZ2353" i="11"/>
  <c r="BA2354" i="11"/>
  <c r="BB2353" i="11"/>
  <c r="BD2354" i="11"/>
  <c r="BB2354" i="11"/>
  <c r="AZ2354" i="11"/>
  <c r="BA2355" i="11"/>
  <c r="BD2355" i="11"/>
  <c r="AZ2355" i="11"/>
  <c r="BB2355" i="11"/>
  <c r="BA2356" i="11"/>
  <c r="BD2356" i="11"/>
  <c r="AZ2356" i="11"/>
  <c r="BB2356" i="11"/>
  <c r="BA2357" i="11"/>
  <c r="BD2357" i="11"/>
  <c r="BA2358" i="11"/>
  <c r="AZ2357" i="11"/>
  <c r="BB2357" i="11"/>
  <c r="BD2358" i="11"/>
  <c r="AZ2358" i="11"/>
  <c r="BB2358" i="11"/>
  <c r="BA2359" i="11"/>
  <c r="BD2359" i="11"/>
  <c r="BB2359" i="11"/>
  <c r="AZ2359" i="11"/>
  <c r="BA2360" i="11"/>
  <c r="BD2360" i="11"/>
  <c r="BB2360" i="11"/>
  <c r="AZ2360" i="11"/>
  <c r="BA2361" i="11"/>
  <c r="BD2361" i="11"/>
  <c r="AZ2361" i="11"/>
  <c r="BA2362" i="11"/>
  <c r="BB2361" i="11"/>
  <c r="BD2362" i="11"/>
  <c r="BB2362" i="11"/>
  <c r="BA2363" i="11"/>
  <c r="AZ2362" i="11"/>
  <c r="BD2363" i="11"/>
  <c r="BA2364" i="11"/>
  <c r="BB2363" i="11"/>
  <c r="AZ2363" i="11"/>
  <c r="BD2364" i="11"/>
  <c r="AZ2364" i="11"/>
  <c r="BA2365" i="11"/>
  <c r="BB2364" i="11"/>
  <c r="BD2365" i="11"/>
  <c r="BB2365" i="11"/>
  <c r="AZ2365" i="11"/>
  <c r="BA2366" i="11"/>
  <c r="BD2366" i="11"/>
  <c r="BB2366" i="11"/>
  <c r="AZ2366" i="11"/>
  <c r="E25" i="11" l="1"/>
  <c r="E22" i="11"/>
  <c r="E26" i="11"/>
  <c r="E28" i="11"/>
  <c r="E27" i="11"/>
  <c r="E23" i="11"/>
  <c r="E24" i="11"/>
  <c r="E29" i="11"/>
  <c r="Q5" i="14"/>
  <c r="L5" i="14"/>
  <c r="R5" i="14" s="1"/>
  <c r="L3" i="14"/>
  <c r="R3" i="14" s="1"/>
  <c r="Q3" i="14"/>
  <c r="F17" i="2"/>
  <c r="E17" i="2"/>
  <c r="Q4" i="14"/>
  <c r="L4" i="14"/>
  <c r="R4" i="14" s="1"/>
  <c r="P57" i="11"/>
  <c r="P61" i="11"/>
  <c r="P56" i="11"/>
  <c r="P51" i="11"/>
  <c r="P62" i="11"/>
  <c r="P66" i="11"/>
  <c r="P35" i="11"/>
  <c r="P30" i="11"/>
  <c r="P37" i="11"/>
  <c r="P70" i="11"/>
  <c r="P52" i="11"/>
  <c r="P47" i="11"/>
  <c r="P50" i="11"/>
  <c r="P71" i="11"/>
  <c r="P69" i="11"/>
  <c r="P64" i="11"/>
  <c r="P59" i="11"/>
  <c r="P41" i="11"/>
  <c r="P46" i="11"/>
  <c r="P44" i="11"/>
  <c r="P39" i="11"/>
  <c r="P42" i="11"/>
  <c r="P29" i="11"/>
  <c r="P28" i="11"/>
  <c r="P54" i="11"/>
  <c r="P63" i="11"/>
  <c r="P31" i="11"/>
  <c r="P34" i="11"/>
  <c r="P68" i="11"/>
  <c r="P33" i="11"/>
  <c r="P49" i="11"/>
  <c r="P45" i="11"/>
  <c r="P48" i="11"/>
  <c r="P43" i="11"/>
  <c r="P38" i="11"/>
  <c r="P58" i="11"/>
  <c r="P36" i="11"/>
  <c r="P32" i="11"/>
  <c r="P65" i="11"/>
  <c r="P60" i="11"/>
  <c r="P55" i="11"/>
  <c r="P67" i="11"/>
  <c r="P53" i="11"/>
  <c r="P40" i="11"/>
  <c r="G12" i="11"/>
  <c r="F12" i="11"/>
  <c r="G10" i="11"/>
  <c r="F10" i="11"/>
  <c r="G5" i="11"/>
  <c r="F5" i="11"/>
  <c r="G14" i="11"/>
  <c r="F14" i="11"/>
  <c r="G7" i="11"/>
  <c r="F7" i="11"/>
  <c r="F16" i="11"/>
  <c r="G16" i="11"/>
  <c r="O16" i="11"/>
  <c r="O12" i="11"/>
  <c r="G6" i="11"/>
  <c r="F6" i="11"/>
  <c r="O10" i="11"/>
  <c r="G15" i="11"/>
  <c r="F15" i="11"/>
  <c r="O6" i="11"/>
  <c r="O5" i="11"/>
  <c r="O15" i="11"/>
  <c r="G9" i="11"/>
  <c r="F9" i="11"/>
  <c r="O14" i="11"/>
  <c r="G8" i="11"/>
  <c r="F8" i="11"/>
  <c r="O9" i="11"/>
  <c r="O8" i="11"/>
  <c r="F13" i="11"/>
  <c r="G13" i="11"/>
  <c r="E18" i="2"/>
  <c r="F18" i="2"/>
  <c r="D18" i="2"/>
  <c r="N19" i="2"/>
  <c r="Q22" i="11"/>
  <c r="Q20" i="11"/>
  <c r="Q27" i="11"/>
  <c r="P26" i="2"/>
  <c r="O26" i="2"/>
  <c r="Q26" i="11"/>
  <c r="P27" i="2"/>
  <c r="O27" i="2"/>
  <c r="Q25" i="11"/>
  <c r="Q24" i="11"/>
  <c r="Q23" i="11"/>
  <c r="Q21" i="11"/>
  <c r="O19" i="2"/>
  <c r="P19" i="2"/>
  <c r="BB7" i="11"/>
  <c r="BB6" i="11"/>
  <c r="BB8" i="11"/>
  <c r="K5" i="11"/>
  <c r="J29" i="11" l="1"/>
  <c r="O27" i="11"/>
  <c r="J24" i="11"/>
  <c r="O22" i="11"/>
  <c r="J23" i="11"/>
  <c r="O21" i="11"/>
  <c r="J27" i="11"/>
  <c r="O25" i="11"/>
  <c r="J22" i="11"/>
  <c r="O20" i="11"/>
  <c r="J28" i="11"/>
  <c r="O26" i="11"/>
  <c r="J26" i="11"/>
  <c r="O24" i="11"/>
  <c r="J25" i="11"/>
  <c r="O23" i="11"/>
  <c r="Q42" i="11"/>
  <c r="Q64" i="11"/>
  <c r="Q28" i="11"/>
  <c r="Q55" i="11"/>
  <c r="Q35" i="11"/>
  <c r="Q43" i="11"/>
  <c r="Q34" i="11"/>
  <c r="Q56" i="11"/>
  <c r="Q63" i="11"/>
  <c r="Q30" i="11"/>
  <c r="Q29" i="11"/>
  <c r="Q49" i="11"/>
  <c r="Q48" i="11"/>
  <c r="Q52" i="11"/>
  <c r="Q61" i="11"/>
  <c r="Q59" i="11"/>
  <c r="Q33" i="11"/>
  <c r="Q40" i="11"/>
  <c r="Q38" i="11"/>
  <c r="Q47" i="11"/>
  <c r="Q45" i="11"/>
  <c r="Q65" i="11"/>
  <c r="Q32" i="11"/>
  <c r="Q62" i="11"/>
  <c r="Q36" i="11"/>
  <c r="Q66" i="11"/>
  <c r="Q57" i="11"/>
  <c r="Q67" i="11"/>
  <c r="Q51" i="11"/>
  <c r="Q44" i="11"/>
  <c r="Q58" i="11"/>
  <c r="Q41" i="11"/>
  <c r="Q53" i="11"/>
  <c r="Q37" i="11"/>
  <c r="Q60" i="11"/>
  <c r="Q50" i="11"/>
  <c r="Q39" i="11"/>
  <c r="Q31" i="11"/>
  <c r="Q46" i="11"/>
  <c r="Q54" i="11"/>
  <c r="K26" i="11"/>
  <c r="K27" i="11"/>
  <c r="K25" i="11"/>
  <c r="K29" i="11"/>
  <c r="K22" i="11"/>
  <c r="K24" i="11"/>
  <c r="K28" i="11"/>
  <c r="K23" i="11"/>
  <c r="B22" i="2" l="1"/>
  <c r="N20" i="2" l="1"/>
  <c r="B23" i="2"/>
  <c r="N21" i="2" l="1"/>
  <c r="B24" i="2"/>
  <c r="N22" i="2" l="1"/>
  <c r="B25" i="2"/>
  <c r="N23" i="2" l="1"/>
  <c r="B26" i="2"/>
  <c r="N24" i="2" l="1"/>
  <c r="B27" i="2"/>
  <c r="N25" i="2" l="1"/>
  <c r="N4" i="2" l="1"/>
  <c r="N5" i="2"/>
  <c r="N8" i="2"/>
  <c r="N13" i="2"/>
  <c r="N7" i="2"/>
  <c r="N6" i="2"/>
  <c r="N10" i="2"/>
  <c r="N16" i="2"/>
  <c r="N18" i="2"/>
  <c r="N12" i="2"/>
  <c r="N15" i="2"/>
  <c r="N11" i="2"/>
  <c r="N9" i="2"/>
  <c r="N14" i="2"/>
  <c r="N17" i="2"/>
  <c r="P24" i="2" l="1"/>
  <c r="P21" i="2"/>
  <c r="P23" i="2"/>
  <c r="P20" i="2"/>
  <c r="P25" i="2"/>
  <c r="P22" i="2"/>
  <c r="D9" i="2"/>
  <c r="D12" i="2"/>
  <c r="D3" i="2"/>
  <c r="D13" i="2"/>
  <c r="D8" i="2"/>
  <c r="D6" i="2"/>
  <c r="D10" i="2"/>
  <c r="D14" i="2"/>
  <c r="D7" i="2"/>
  <c r="D17" i="2"/>
  <c r="D15" i="2"/>
  <c r="D16" i="2"/>
  <c r="D5" i="2"/>
  <c r="D11" i="2"/>
  <c r="D4" i="2"/>
  <c r="I23" i="2"/>
  <c r="I22" i="2"/>
  <c r="I15" i="2"/>
  <c r="I26" i="2"/>
  <c r="I31" i="2"/>
  <c r="I64" i="2"/>
  <c r="I73" i="2"/>
  <c r="I34" i="2"/>
  <c r="I67" i="2"/>
  <c r="I41" i="2"/>
  <c r="I38" i="2"/>
  <c r="I43" i="2"/>
  <c r="I60" i="2"/>
  <c r="I48" i="2"/>
  <c r="I52" i="2"/>
  <c r="I51" i="2"/>
  <c r="I74" i="2"/>
  <c r="I53" i="2"/>
  <c r="I68" i="2"/>
  <c r="I50" i="2"/>
  <c r="I27" i="2"/>
  <c r="I33" i="2"/>
  <c r="I35" i="2"/>
  <c r="I45" i="2"/>
  <c r="I66" i="2"/>
  <c r="I44" i="2"/>
  <c r="I54" i="2"/>
  <c r="I58" i="2"/>
  <c r="I65" i="2"/>
  <c r="I39" i="2"/>
  <c r="I49" i="2"/>
  <c r="I42" i="2"/>
  <c r="I59" i="2"/>
  <c r="I17" i="2"/>
  <c r="I72" i="2"/>
  <c r="I57" i="2"/>
  <c r="I25" i="2"/>
  <c r="I16" i="2"/>
  <c r="I77" i="2"/>
  <c r="I24" i="2"/>
  <c r="I62" i="2"/>
  <c r="I46" i="2"/>
  <c r="I69" i="2"/>
  <c r="I61" i="2"/>
  <c r="I70" i="2"/>
  <c r="I71" i="2"/>
  <c r="I47" i="2"/>
  <c r="I76" i="2"/>
  <c r="I55" i="2"/>
  <c r="I37" i="2"/>
  <c r="I75" i="2"/>
  <c r="I63" i="2"/>
  <c r="I56" i="2"/>
  <c r="I40" i="2"/>
  <c r="I36" i="2"/>
  <c r="O72" i="2" l="1"/>
  <c r="O68" i="2"/>
  <c r="O70" i="2"/>
  <c r="O71" i="2"/>
  <c r="O69" i="2"/>
  <c r="O29" i="2"/>
  <c r="O35" i="2"/>
  <c r="O52" i="2"/>
  <c r="O49" i="2"/>
  <c r="O43" i="2"/>
  <c r="O59" i="2"/>
  <c r="O30" i="2"/>
  <c r="O34" i="2"/>
  <c r="O44" i="2"/>
  <c r="O33" i="2"/>
  <c r="O40" i="2"/>
  <c r="O39" i="2"/>
  <c r="O54" i="2"/>
  <c r="O50" i="2"/>
  <c r="O56" i="2"/>
  <c r="O58" i="2"/>
  <c r="O37" i="2"/>
  <c r="O45" i="2"/>
  <c r="O55" i="2"/>
  <c r="O46" i="2"/>
  <c r="O36" i="2"/>
  <c r="O28" i="2"/>
  <c r="O41" i="2"/>
  <c r="O51" i="2"/>
  <c r="O53" i="2"/>
  <c r="O57" i="2"/>
  <c r="O31" i="2"/>
  <c r="O48" i="2"/>
  <c r="O38" i="2"/>
  <c r="O32" i="2"/>
  <c r="O47" i="2"/>
  <c r="O42" i="2"/>
  <c r="O62" i="2"/>
  <c r="O67" i="2"/>
  <c r="O21" i="2"/>
  <c r="O63" i="2"/>
  <c r="O25" i="2"/>
  <c r="O64" i="2"/>
  <c r="O60" i="2"/>
  <c r="O65" i="2"/>
  <c r="O23" i="2"/>
  <c r="O61" i="2"/>
  <c r="O24" i="2"/>
  <c r="O22" i="2"/>
  <c r="O66" i="2"/>
  <c r="O20" i="2"/>
  <c r="O18" i="2"/>
  <c r="O17" i="2"/>
  <c r="O16" i="2"/>
  <c r="P18" i="2"/>
  <c r="P17" i="2"/>
  <c r="P16" i="2"/>
  <c r="I5" i="2"/>
  <c r="I8" i="2"/>
  <c r="I11" i="2"/>
  <c r="I9" i="2"/>
  <c r="I3" i="2"/>
  <c r="I7" i="2"/>
  <c r="I12" i="2"/>
  <c r="I14" i="2"/>
  <c r="I6" i="2"/>
  <c r="I10" i="2"/>
  <c r="I4" i="2"/>
  <c r="I13" i="2"/>
  <c r="O14" i="2" l="1"/>
  <c r="O13" i="2"/>
  <c r="O4" i="2"/>
  <c r="O9" i="2"/>
  <c r="O5" i="2"/>
  <c r="O6" i="2"/>
  <c r="O10" i="2"/>
  <c r="O11" i="2"/>
  <c r="O15" i="2"/>
  <c r="O8" i="2"/>
  <c r="O7" i="2"/>
  <c r="O12" i="2"/>
  <c r="P30" i="2"/>
  <c r="P32" i="2"/>
  <c r="P36" i="2"/>
  <c r="P40" i="2"/>
  <c r="P44" i="2"/>
  <c r="P48" i="2"/>
  <c r="P52" i="2"/>
  <c r="P56" i="2"/>
  <c r="P60" i="2"/>
  <c r="P64" i="2"/>
  <c r="P31" i="2"/>
  <c r="P35" i="2"/>
  <c r="P39" i="2"/>
  <c r="P43" i="2"/>
  <c r="P47" i="2"/>
  <c r="P51" i="2"/>
  <c r="P55" i="2"/>
  <c r="P59" i="2"/>
  <c r="P63" i="2"/>
  <c r="P67" i="2"/>
  <c r="P28" i="2"/>
  <c r="P34" i="2"/>
  <c r="P38" i="2"/>
  <c r="P42" i="2"/>
  <c r="P46" i="2"/>
  <c r="P50" i="2"/>
  <c r="P54" i="2"/>
  <c r="P58" i="2"/>
  <c r="P62" i="2"/>
  <c r="P66" i="2"/>
  <c r="P29" i="2"/>
  <c r="P33" i="2"/>
  <c r="P37" i="2"/>
  <c r="P41" i="2"/>
  <c r="P45" i="2"/>
  <c r="P49" i="2"/>
  <c r="P53" i="2"/>
  <c r="P57" i="2"/>
  <c r="P61" i="2"/>
  <c r="P65" i="2"/>
  <c r="P14" i="2"/>
  <c r="P13" i="2"/>
  <c r="P4" i="2"/>
  <c r="P9" i="2"/>
  <c r="P5" i="2"/>
  <c r="P6" i="2"/>
  <c r="P10" i="2"/>
  <c r="P11" i="2"/>
  <c r="P15" i="2"/>
  <c r="P8" i="2"/>
  <c r="P7" i="2"/>
  <c r="P12" i="2"/>
  <c r="Q3" i="2" a="1"/>
  <c r="S3" i="2" a="1"/>
  <c r="R3" i="2" a="1"/>
  <c r="Q50" i="2" l="1"/>
  <c r="Q43" i="2"/>
  <c r="Q36" i="2"/>
  <c r="Q29" i="2"/>
  <c r="Q22" i="2"/>
  <c r="Q15" i="2"/>
  <c r="Q8" i="2"/>
  <c r="Q9" i="2"/>
  <c r="Q10" i="2"/>
  <c r="Q11" i="2"/>
  <c r="Q12" i="2"/>
  <c r="Q13" i="2"/>
  <c r="Q14" i="2"/>
  <c r="Q23" i="2"/>
  <c r="Q24" i="2"/>
  <c r="Q33" i="2"/>
  <c r="Q18" i="2"/>
  <c r="Q19" i="2"/>
  <c r="Q20" i="2"/>
  <c r="Q21" i="2"/>
  <c r="Q30" i="2"/>
  <c r="Q31" i="2"/>
  <c r="Q32" i="2"/>
  <c r="Q41" i="2"/>
  <c r="Q26" i="2"/>
  <c r="Q27" i="2"/>
  <c r="Q28" i="2"/>
  <c r="Q37" i="2"/>
  <c r="Q38" i="2"/>
  <c r="Q39" i="2"/>
  <c r="Q40" i="2"/>
  <c r="Q49" i="2"/>
  <c r="Q42" i="2"/>
  <c r="Q4" i="2"/>
  <c r="Q61" i="2"/>
  <c r="Q47" i="2"/>
  <c r="Q17" i="2"/>
  <c r="Q58" i="2"/>
  <c r="Q44" i="2"/>
  <c r="Q69" i="2"/>
  <c r="Q55" i="2"/>
  <c r="Q25" i="2"/>
  <c r="Q66" i="2"/>
  <c r="Q52" i="2"/>
  <c r="Q6" i="2"/>
  <c r="Q63" i="2"/>
  <c r="Q57" i="2"/>
  <c r="Q3" i="2"/>
  <c r="Q60" i="2"/>
  <c r="Q46" i="2"/>
  <c r="Q71" i="2"/>
  <c r="Q65" i="2"/>
  <c r="Q35" i="2"/>
  <c r="Q68" i="2"/>
  <c r="Q54" i="2"/>
  <c r="Q16" i="2"/>
  <c r="Q51" i="2"/>
  <c r="Q5" i="2"/>
  <c r="Q62" i="2"/>
  <c r="Q48" i="2"/>
  <c r="Q59" i="2"/>
  <c r="Q45" i="2"/>
  <c r="Q70" i="2"/>
  <c r="Q56" i="2"/>
  <c r="Q34" i="2"/>
  <c r="Q67" i="2"/>
  <c r="Q53" i="2"/>
  <c r="Q7" i="2"/>
  <c r="Q64" i="2"/>
  <c r="R26" i="2"/>
  <c r="R19" i="2"/>
  <c r="R12" i="2"/>
  <c r="R5" i="2"/>
  <c r="R69" i="2"/>
  <c r="R62" i="2"/>
  <c r="R55" i="2"/>
  <c r="R48" i="2"/>
  <c r="R49" i="2"/>
  <c r="R50" i="2"/>
  <c r="R51" i="2"/>
  <c r="R52" i="2"/>
  <c r="R53" i="2"/>
  <c r="R54" i="2"/>
  <c r="R63" i="2"/>
  <c r="R64" i="2"/>
  <c r="R58" i="2"/>
  <c r="R59" i="2"/>
  <c r="R60" i="2"/>
  <c r="R61" i="2"/>
  <c r="R70" i="2"/>
  <c r="R71" i="2"/>
  <c r="R9" i="2"/>
  <c r="R66" i="2"/>
  <c r="R67" i="2"/>
  <c r="R68" i="2"/>
  <c r="R6" i="2"/>
  <c r="R7" i="2"/>
  <c r="R8" i="2"/>
  <c r="R17" i="2"/>
  <c r="R10" i="2"/>
  <c r="R43" i="2"/>
  <c r="R29" i="2"/>
  <c r="R15" i="2"/>
  <c r="R40" i="2"/>
  <c r="R18" i="2"/>
  <c r="R4" i="2"/>
  <c r="R37" i="2"/>
  <c r="R23" i="2"/>
  <c r="R56" i="2"/>
  <c r="R34" i="2"/>
  <c r="R20" i="2"/>
  <c r="R45" i="2"/>
  <c r="R31" i="2"/>
  <c r="R25" i="2"/>
  <c r="R42" i="2"/>
  <c r="R28" i="2"/>
  <c r="R14" i="2"/>
  <c r="R39" i="2"/>
  <c r="R33" i="2"/>
  <c r="R22" i="2"/>
  <c r="R47" i="2"/>
  <c r="R65" i="2"/>
  <c r="R3" i="2"/>
  <c r="R36" i="2"/>
  <c r="R41" i="2"/>
  <c r="R11" i="2"/>
  <c r="R44" i="2"/>
  <c r="R30" i="2"/>
  <c r="R16" i="2"/>
  <c r="R57" i="2"/>
  <c r="R27" i="2"/>
  <c r="R13" i="2"/>
  <c r="R38" i="2"/>
  <c r="R24" i="2"/>
  <c r="R21" i="2"/>
  <c r="R46" i="2"/>
  <c r="R32" i="2"/>
  <c r="R35" i="2"/>
  <c r="S66" i="2"/>
  <c r="S59" i="2"/>
  <c r="S52" i="2"/>
  <c r="S45" i="2"/>
  <c r="S38" i="2"/>
  <c r="S31" i="2"/>
  <c r="S24" i="2"/>
  <c r="S25" i="2"/>
  <c r="S18" i="2"/>
  <c r="S19" i="2"/>
  <c r="S20" i="2"/>
  <c r="S21" i="2"/>
  <c r="S22" i="2"/>
  <c r="S23" i="2"/>
  <c r="S32" i="2"/>
  <c r="S41" i="2"/>
  <c r="S26" i="2"/>
  <c r="S27" i="2"/>
  <c r="S28" i="2"/>
  <c r="S29" i="2"/>
  <c r="S30" i="2"/>
  <c r="S39" i="2"/>
  <c r="S40" i="2"/>
  <c r="S49" i="2"/>
  <c r="S34" i="2"/>
  <c r="S35" i="2"/>
  <c r="S36" i="2"/>
  <c r="S37" i="2"/>
  <c r="S46" i="2"/>
  <c r="S47" i="2"/>
  <c r="S48" i="2"/>
  <c r="S57" i="2"/>
  <c r="S11" i="2"/>
  <c r="S68" i="2"/>
  <c r="S54" i="2"/>
  <c r="S8" i="2"/>
  <c r="S43" i="2"/>
  <c r="S5" i="2"/>
  <c r="S62" i="2"/>
  <c r="S16" i="2"/>
  <c r="S51" i="2"/>
  <c r="S13" i="2"/>
  <c r="S70" i="2"/>
  <c r="S56" i="2"/>
  <c r="S10" i="2"/>
  <c r="S67" i="2"/>
  <c r="S53" i="2"/>
  <c r="S7" i="2"/>
  <c r="S64" i="2"/>
  <c r="S42" i="2"/>
  <c r="S4" i="2"/>
  <c r="S61" i="2"/>
  <c r="S15" i="2"/>
  <c r="S9" i="2"/>
  <c r="S50" i="2"/>
  <c r="S12" i="2"/>
  <c r="S69" i="2"/>
  <c r="S55" i="2"/>
  <c r="S17" i="2"/>
  <c r="S58" i="2"/>
  <c r="S44" i="2"/>
  <c r="S6" i="2"/>
  <c r="S63" i="2"/>
  <c r="S33" i="2"/>
  <c r="S3" i="2"/>
  <c r="S60" i="2"/>
  <c r="S14" i="2"/>
  <c r="S71" i="2"/>
  <c r="S65" i="2"/>
  <c r="U68" i="2"/>
  <c r="V9" i="2"/>
  <c r="U34" i="2"/>
  <c r="V71" i="2"/>
  <c r="U67" i="2"/>
  <c r="T20" i="2"/>
  <c r="U47" i="2"/>
  <c r="T57" i="2"/>
  <c r="T44" i="2"/>
  <c r="V17" i="2"/>
  <c r="V68" i="2"/>
  <c r="U58" i="2"/>
  <c r="T6" i="2"/>
  <c r="V62" i="2"/>
  <c r="V25" i="2"/>
  <c r="T3" i="2"/>
  <c r="V12" i="2"/>
  <c r="V7" i="2"/>
  <c r="U31" i="2"/>
  <c r="U7" i="2"/>
  <c r="V22" i="2"/>
  <c r="V37" i="2"/>
  <c r="T5" i="2"/>
  <c r="T33" i="2"/>
  <c r="T49" i="2"/>
  <c r="T11" i="2"/>
  <c r="V69" i="2"/>
  <c r="V57" i="2"/>
  <c r="V33" i="2"/>
  <c r="T69" i="2"/>
  <c r="U26" i="2"/>
  <c r="V23" i="2"/>
  <c r="V8" i="2"/>
  <c r="U20" i="2"/>
  <c r="U28" i="2"/>
  <c r="V42" i="2"/>
  <c r="U48" i="2"/>
  <c r="V18" i="2"/>
  <c r="T39" i="2"/>
  <c r="T65" i="2"/>
  <c r="T17" i="2"/>
  <c r="V28" i="2"/>
  <c r="U36" i="2"/>
  <c r="V26" i="2"/>
  <c r="V45" i="2"/>
  <c r="T58" i="2"/>
  <c r="T12" i="2"/>
  <c r="U43" i="2"/>
  <c r="U66" i="2"/>
  <c r="V6" i="2"/>
  <c r="T9" i="2"/>
  <c r="V20" i="2"/>
  <c r="U52" i="2"/>
  <c r="V4" i="2"/>
  <c r="U14" i="2"/>
  <c r="V48" i="2"/>
  <c r="V13" i="2"/>
  <c r="T19" i="2"/>
  <c r="U63" i="2"/>
  <c r="T21" i="2"/>
  <c r="T52" i="2"/>
  <c r="T34" i="2"/>
  <c r="U33" i="2"/>
  <c r="U71" i="2"/>
  <c r="T37" i="2"/>
  <c r="U19" i="2"/>
  <c r="T4" i="2"/>
  <c r="U44" i="2"/>
  <c r="U29" i="2"/>
  <c r="T40" i="2"/>
  <c r="T42" i="2"/>
  <c r="V55" i="2"/>
  <c r="V70" i="2"/>
  <c r="V47" i="2"/>
  <c r="U27" i="2"/>
  <c r="T70" i="2"/>
  <c r="U49" i="2"/>
  <c r="U21" i="2"/>
  <c r="T7" i="2"/>
  <c r="V31" i="2"/>
  <c r="V44" i="2"/>
  <c r="V29" i="2"/>
  <c r="T35" i="2"/>
  <c r="U10" i="2"/>
  <c r="V3" i="2"/>
  <c r="V50" i="2"/>
  <c r="T50" i="2"/>
  <c r="U25" i="2"/>
  <c r="V53" i="2"/>
  <c r="U17" i="2"/>
  <c r="V5" i="2"/>
  <c r="V61" i="2"/>
  <c r="V24" i="2"/>
  <c r="T8" i="2"/>
  <c r="V56" i="2"/>
  <c r="U57" i="2"/>
  <c r="V34" i="2"/>
  <c r="D15" i="1"/>
  <c r="U46" i="2"/>
  <c r="T26" i="2"/>
  <c r="U4" i="2"/>
  <c r="T36" i="2"/>
  <c r="U65" i="2"/>
  <c r="V36" i="2"/>
  <c r="U60" i="2"/>
  <c r="V54" i="2"/>
  <c r="T56" i="2"/>
  <c r="U70" i="2"/>
  <c r="T51" i="2"/>
  <c r="U54" i="2"/>
  <c r="T63" i="2"/>
  <c r="V66" i="2"/>
  <c r="T68" i="2"/>
  <c r="U24" i="2"/>
  <c r="U40" i="2"/>
  <c r="U39" i="2"/>
  <c r="T46" i="2"/>
  <c r="V10" i="2"/>
  <c r="T27" i="2"/>
  <c r="V32" i="2"/>
  <c r="U50" i="2"/>
  <c r="V16" i="2"/>
  <c r="T30" i="2"/>
  <c r="U41" i="2"/>
  <c r="V21" i="2"/>
  <c r="T22" i="2"/>
  <c r="T14" i="2"/>
  <c r="V19" i="2"/>
  <c r="T23" i="2"/>
  <c r="T48" i="2"/>
  <c r="V41" i="2"/>
  <c r="T25" i="2"/>
  <c r="S3" i="14" a="1"/>
  <c r="U56" i="2"/>
  <c r="U61" i="2"/>
  <c r="V59" i="2"/>
  <c r="T43" i="2"/>
  <c r="T62" i="2"/>
  <c r="T28" i="2"/>
  <c r="U23" i="2"/>
  <c r="U51" i="2"/>
  <c r="V63" i="2"/>
  <c r="V51" i="2"/>
  <c r="U69" i="2"/>
  <c r="U62" i="2"/>
  <c r="T61" i="2"/>
  <c r="V40" i="2"/>
  <c r="U59" i="2"/>
  <c r="U30" i="2"/>
  <c r="T60" i="2"/>
  <c r="T24" i="2"/>
  <c r="V27" i="2"/>
  <c r="U37" i="2"/>
  <c r="U15" i="2"/>
  <c r="V65" i="2"/>
  <c r="V11" i="2"/>
  <c r="V52" i="2"/>
  <c r="T10" i="2"/>
  <c r="U35" i="2"/>
  <c r="U9" i="2"/>
  <c r="T18" i="2"/>
  <c r="U11" i="2"/>
  <c r="U22" i="2"/>
  <c r="V49" i="2"/>
  <c r="U8" i="2"/>
  <c r="V39" i="2"/>
  <c r="V35" i="2"/>
  <c r="V64" i="2"/>
  <c r="U32" i="2"/>
  <c r="V67" i="2"/>
  <c r="T55" i="2"/>
  <c r="T13" i="2"/>
  <c r="U5" i="2"/>
  <c r="V43" i="2"/>
  <c r="T32" i="2"/>
  <c r="U18" i="2"/>
  <c r="U6" i="2"/>
  <c r="U38" i="2"/>
  <c r="V38" i="2"/>
  <c r="T47" i="2"/>
  <c r="U53" i="2"/>
  <c r="U42" i="2"/>
  <c r="T66" i="2"/>
  <c r="T59" i="2"/>
  <c r="V14" i="2"/>
  <c r="T71" i="2"/>
  <c r="T15" i="2"/>
  <c r="T54" i="2"/>
  <c r="T29" i="2"/>
  <c r="T38" i="2"/>
  <c r="V58" i="2"/>
  <c r="T64" i="2"/>
  <c r="T31" i="2"/>
  <c r="V46" i="2"/>
  <c r="V60" i="2"/>
  <c r="U45" i="2"/>
  <c r="U16" i="2"/>
  <c r="U13" i="2"/>
  <c r="T67" i="2"/>
  <c r="U3" i="2"/>
  <c r="U55" i="2"/>
  <c r="T53" i="2"/>
  <c r="T45" i="2"/>
  <c r="T16" i="2"/>
  <c r="U12" i="2"/>
  <c r="V15" i="2"/>
  <c r="U64" i="2"/>
  <c r="T41" i="2"/>
  <c r="V30" i="2"/>
  <c r="S5" i="14" l="1"/>
  <c r="S67" i="14"/>
  <c r="S47" i="14"/>
  <c r="S65" i="14"/>
  <c r="S18" i="14"/>
  <c r="S20" i="14"/>
  <c r="S27" i="14"/>
  <c r="S15" i="14"/>
  <c r="S13" i="14"/>
  <c r="S59" i="14"/>
  <c r="S8" i="14"/>
  <c r="S68" i="14"/>
  <c r="S62" i="14"/>
  <c r="S19" i="14"/>
  <c r="S45" i="14"/>
  <c r="S37" i="14"/>
  <c r="S32" i="14"/>
  <c r="S64" i="14"/>
  <c r="S70" i="14"/>
  <c r="S28" i="14"/>
  <c r="S55" i="14"/>
  <c r="S4" i="14"/>
  <c r="S66" i="14"/>
  <c r="S24" i="14"/>
  <c r="S52" i="14"/>
  <c r="S51" i="14"/>
  <c r="S40" i="14"/>
  <c r="S54" i="14"/>
  <c r="S34" i="14"/>
  <c r="S44" i="14"/>
  <c r="S12" i="14"/>
  <c r="S3" i="14"/>
  <c r="S57" i="14"/>
  <c r="S58" i="14"/>
  <c r="S41" i="14"/>
  <c r="S49" i="14"/>
  <c r="S48" i="14"/>
  <c r="S71" i="14"/>
  <c r="S16" i="14"/>
  <c r="S7" i="14"/>
  <c r="S42" i="14"/>
  <c r="S33" i="14"/>
  <c r="S31" i="14"/>
  <c r="S30" i="14"/>
  <c r="S21" i="14"/>
  <c r="S25" i="14"/>
  <c r="S53" i="14"/>
  <c r="S69" i="14"/>
  <c r="S26" i="14"/>
  <c r="S60" i="14"/>
  <c r="S61" i="14"/>
  <c r="S39" i="14"/>
  <c r="S63" i="14"/>
  <c r="S14" i="14"/>
  <c r="S38" i="14"/>
  <c r="S11" i="14"/>
  <c r="S35" i="14"/>
  <c r="S23" i="14"/>
  <c r="S29" i="14"/>
  <c r="S9" i="14"/>
  <c r="S43" i="14"/>
  <c r="S10" i="14"/>
  <c r="S6" i="14"/>
  <c r="S22" i="14"/>
  <c r="S56" i="14"/>
  <c r="S17" i="14"/>
  <c r="S50" i="14"/>
  <c r="S36" i="14"/>
  <c r="S46" i="14"/>
  <c r="T19" i="14"/>
  <c r="C24" i="1"/>
  <c r="W17" i="14"/>
  <c r="X13" i="14"/>
  <c r="X29" i="14"/>
  <c r="X5" i="14"/>
  <c r="W44" i="14"/>
  <c r="W54" i="14"/>
  <c r="V17" i="14"/>
  <c r="T53" i="14"/>
  <c r="D27" i="1"/>
  <c r="V65" i="14"/>
  <c r="W64" i="14"/>
  <c r="V64" i="14"/>
  <c r="W26" i="14"/>
  <c r="V19" i="14"/>
  <c r="W49" i="14"/>
  <c r="V69" i="14"/>
  <c r="T47" i="14"/>
  <c r="V27" i="14"/>
  <c r="X46" i="14"/>
  <c r="V6" i="14"/>
  <c r="T18" i="14"/>
  <c r="V39" i="14"/>
  <c r="X36" i="14"/>
  <c r="W16" i="14"/>
  <c r="W15" i="14"/>
  <c r="X35" i="14"/>
  <c r="X71" i="14"/>
  <c r="D16" i="1"/>
  <c r="T14" i="14"/>
  <c r="T38" i="14"/>
  <c r="T13" i="14"/>
  <c r="V5" i="14"/>
  <c r="V66" i="14"/>
  <c r="T9" i="14"/>
  <c r="W66" i="14"/>
  <c r="T64" i="14"/>
  <c r="X26" i="14"/>
  <c r="V48" i="14"/>
  <c r="T61" i="14"/>
  <c r="T35" i="14"/>
  <c r="X49" i="14"/>
  <c r="W70" i="14"/>
  <c r="V62" i="14"/>
  <c r="T8" i="14"/>
  <c r="V3" i="14"/>
  <c r="X69" i="14"/>
  <c r="V31" i="14"/>
  <c r="W61" i="14"/>
  <c r="X10" i="14"/>
  <c r="T17" i="14"/>
  <c r="V29" i="14"/>
  <c r="T42" i="14"/>
  <c r="V26" i="14"/>
  <c r="T21" i="14"/>
  <c r="X70" i="14"/>
  <c r="W37" i="14"/>
  <c r="X41" i="14"/>
  <c r="T59" i="14"/>
  <c r="V44" i="14"/>
  <c r="X20" i="14"/>
  <c r="V38" i="14"/>
  <c r="W29" i="14"/>
  <c r="T31" i="14"/>
  <c r="T56" i="14"/>
  <c r="X60" i="14"/>
  <c r="T58" i="14"/>
  <c r="W24" i="14"/>
  <c r="W10" i="14"/>
  <c r="X24" i="14"/>
  <c r="W43" i="14"/>
  <c r="W69" i="14"/>
  <c r="X19" i="14"/>
  <c r="W3" i="14"/>
  <c r="V22" i="14"/>
  <c r="W45" i="14"/>
  <c r="X23" i="14"/>
  <c r="W65" i="14"/>
  <c r="W58" i="14"/>
  <c r="W41" i="14"/>
  <c r="W32" i="14"/>
  <c r="T46" i="14"/>
  <c r="V13" i="14"/>
  <c r="X64" i="14"/>
  <c r="X7" i="14"/>
  <c r="W21" i="14"/>
  <c r="W13" i="14"/>
  <c r="W8" i="14"/>
  <c r="T66" i="14"/>
  <c r="V21" i="14"/>
  <c r="W20" i="14"/>
  <c r="V4" i="14"/>
  <c r="T49" i="14"/>
  <c r="W5" i="14"/>
  <c r="V47" i="14"/>
  <c r="T48" i="14"/>
  <c r="V24" i="14"/>
  <c r="U4" i="14"/>
  <c r="T22" i="14"/>
  <c r="V23" i="14"/>
  <c r="V11" i="14"/>
  <c r="V37" i="14"/>
  <c r="T63" i="14"/>
  <c r="T37" i="14"/>
  <c r="W4" i="14"/>
  <c r="U25" i="14"/>
  <c r="X8" i="14"/>
  <c r="T25" i="14"/>
  <c r="U26" i="14"/>
  <c r="V34" i="14"/>
  <c r="X40" i="14"/>
  <c r="V42" i="14"/>
  <c r="T55" i="14"/>
  <c r="X15" i="14"/>
  <c r="T40" i="14"/>
  <c r="T57" i="14"/>
  <c r="W36" i="14"/>
  <c r="T26" i="14"/>
  <c r="W53" i="14"/>
  <c r="X54" i="14"/>
  <c r="V25" i="14"/>
  <c r="T54" i="14"/>
  <c r="X4" i="14"/>
  <c r="W22" i="14"/>
  <c r="X33" i="14"/>
  <c r="X16" i="14"/>
  <c r="X68" i="14"/>
  <c r="W48" i="14"/>
  <c r="T11" i="14"/>
  <c r="T71" i="14"/>
  <c r="V46" i="14"/>
  <c r="W2" i="2" a="1"/>
  <c r="W68" i="14"/>
  <c r="W19" i="14"/>
  <c r="W47" i="14"/>
  <c r="W55" i="14"/>
  <c r="X27" i="14"/>
  <c r="V45" i="14"/>
  <c r="W7" i="14"/>
  <c r="V36" i="14"/>
  <c r="W30" i="14"/>
  <c r="X6" i="14"/>
  <c r="X45" i="14"/>
  <c r="V52" i="14"/>
  <c r="T36" i="14"/>
  <c r="X12" i="14"/>
  <c r="U28" i="14"/>
  <c r="W35" i="14"/>
  <c r="V59" i="14"/>
  <c r="T34" i="14"/>
  <c r="T27" i="14"/>
  <c r="X61" i="14"/>
  <c r="V43" i="14"/>
  <c r="X66" i="14"/>
  <c r="W11" i="14"/>
  <c r="W59" i="14"/>
  <c r="X25" i="14"/>
  <c r="X59" i="14"/>
  <c r="T4" i="14"/>
  <c r="T32" i="14"/>
  <c r="W9" i="14"/>
  <c r="X21" i="14"/>
  <c r="T15" i="14"/>
  <c r="T10" i="14"/>
  <c r="W63" i="14"/>
  <c r="T23" i="14"/>
  <c r="W33" i="14"/>
  <c r="V57" i="14"/>
  <c r="V18" i="14"/>
  <c r="T45" i="14"/>
  <c r="U24" i="14"/>
  <c r="T70" i="14"/>
  <c r="W12" i="14"/>
  <c r="V71" i="14"/>
  <c r="T28" i="14"/>
  <c r="X67" i="14"/>
  <c r="V60" i="14"/>
  <c r="V53" i="14"/>
  <c r="V41" i="14"/>
  <c r="T50" i="14"/>
  <c r="X48" i="14"/>
  <c r="W27" i="14"/>
  <c r="V20" i="14"/>
  <c r="X44" i="14"/>
  <c r="T52" i="14"/>
  <c r="T62" i="14"/>
  <c r="V49" i="14"/>
  <c r="W31" i="14"/>
  <c r="T29" i="14"/>
  <c r="X30" i="14"/>
  <c r="X56" i="14"/>
  <c r="T39" i="14"/>
  <c r="X65" i="14"/>
  <c r="W25" i="14"/>
  <c r="X47" i="14"/>
  <c r="X17" i="14"/>
  <c r="V8" i="14"/>
  <c r="X34" i="14"/>
  <c r="W18" i="14"/>
  <c r="T69" i="14"/>
  <c r="X22" i="14"/>
  <c r="X14" i="14"/>
  <c r="V28" i="14"/>
  <c r="W42" i="14"/>
  <c r="U27" i="14"/>
  <c r="W52" i="14"/>
  <c r="W67" i="14"/>
  <c r="X39" i="14"/>
  <c r="X62" i="14"/>
  <c r="V54" i="14"/>
  <c r="W38" i="14"/>
  <c r="X38" i="14"/>
  <c r="V50" i="14"/>
  <c r="V58" i="14"/>
  <c r="V51" i="14"/>
  <c r="W60" i="14"/>
  <c r="W34" i="14"/>
  <c r="X43" i="14"/>
  <c r="X63" i="14"/>
  <c r="V63" i="14"/>
  <c r="X42" i="14"/>
  <c r="V33" i="14"/>
  <c r="T30" i="14"/>
  <c r="V55" i="14"/>
  <c r="V61" i="14"/>
  <c r="X32" i="14"/>
  <c r="T68" i="14"/>
  <c r="V14" i="14"/>
  <c r="T51" i="14"/>
  <c r="V15" i="14"/>
  <c r="W51" i="14"/>
  <c r="T3" i="14"/>
  <c r="T5" i="14"/>
  <c r="W23" i="14"/>
  <c r="W40" i="14"/>
  <c r="X55" i="14"/>
  <c r="V70" i="14"/>
  <c r="W62" i="14"/>
  <c r="T60" i="14"/>
  <c r="W6" i="14"/>
  <c r="W39" i="14"/>
  <c r="V68" i="14"/>
  <c r="X18" i="14"/>
  <c r="X28" i="14"/>
  <c r="X57" i="14"/>
  <c r="T43" i="14"/>
  <c r="X53" i="14"/>
  <c r="V16" i="14"/>
  <c r="X9" i="14"/>
  <c r="X31" i="14"/>
  <c r="X37" i="14"/>
  <c r="T33" i="14"/>
  <c r="T44" i="14"/>
  <c r="T24" i="14"/>
  <c r="X3" i="14"/>
  <c r="V12" i="14"/>
  <c r="T7" i="14"/>
  <c r="X58" i="14"/>
  <c r="X11" i="14"/>
  <c r="T12" i="14"/>
  <c r="V56" i="14"/>
  <c r="V35" i="14"/>
  <c r="X52" i="14"/>
  <c r="X51" i="14"/>
  <c r="W71" i="14"/>
  <c r="W56" i="14"/>
  <c r="V40" i="14"/>
  <c r="T16" i="14"/>
  <c r="C25" i="1"/>
  <c r="V10" i="14"/>
  <c r="V30" i="14"/>
  <c r="U23" i="14"/>
  <c r="V7" i="14"/>
  <c r="W50" i="14"/>
  <c r="X50" i="14"/>
  <c r="V32" i="14"/>
  <c r="U29" i="14"/>
  <c r="V67" i="14"/>
  <c r="W14" i="14"/>
  <c r="W46" i="14"/>
  <c r="T20" i="14"/>
  <c r="T6" i="14"/>
  <c r="W57" i="14"/>
  <c r="T41" i="14"/>
  <c r="T65" i="14"/>
  <c r="T67" i="14"/>
  <c r="V9" i="14"/>
  <c r="W28" i="14"/>
  <c r="U59" i="14"/>
  <c r="U21" i="14"/>
  <c r="U3" i="14"/>
  <c r="U69" i="14"/>
  <c r="U67" i="14"/>
  <c r="U43" i="14"/>
  <c r="U36" i="14"/>
  <c r="U63" i="14"/>
  <c r="U6" i="14"/>
  <c r="U16" i="14"/>
  <c r="U7" i="14"/>
  <c r="U35" i="14"/>
  <c r="U52" i="14"/>
  <c r="U42" i="14"/>
  <c r="U15" i="14"/>
  <c r="U33" i="14"/>
  <c r="U10" i="14"/>
  <c r="U51" i="14"/>
  <c r="U54" i="14"/>
  <c r="U17" i="14"/>
  <c r="U61" i="14"/>
  <c r="U41" i="14"/>
  <c r="U13" i="14"/>
  <c r="U53" i="14"/>
  <c r="U71" i="14"/>
  <c r="U48" i="14"/>
  <c r="U64" i="14"/>
  <c r="U39" i="14"/>
  <c r="U70" i="14"/>
  <c r="U31" i="14"/>
  <c r="U8" i="14"/>
  <c r="U50" i="14"/>
  <c r="U14" i="14"/>
  <c r="U40" i="14"/>
  <c r="U58" i="14"/>
  <c r="U30" i="14"/>
  <c r="U57" i="14"/>
  <c r="U11" i="14"/>
  <c r="U34" i="14"/>
  <c r="U37" i="14"/>
  <c r="U20" i="14"/>
  <c r="U56" i="14"/>
  <c r="U60" i="14"/>
  <c r="U45" i="14"/>
  <c r="U12" i="14"/>
  <c r="U47" i="14"/>
  <c r="U66" i="14"/>
  <c r="U18" i="14"/>
  <c r="U46" i="14"/>
  <c r="U5" i="14"/>
  <c r="U44" i="14"/>
  <c r="U19" i="14"/>
  <c r="U62" i="14"/>
  <c r="U68" i="14"/>
  <c r="U49" i="14"/>
  <c r="U38" i="14"/>
  <c r="U55" i="14"/>
  <c r="U9" i="14"/>
  <c r="U22" i="14"/>
  <c r="U32" i="14"/>
  <c r="U65" i="14"/>
  <c r="W51" i="2" l="1"/>
  <c r="W55" i="2"/>
  <c r="W58" i="2"/>
  <c r="W21" i="2"/>
  <c r="W52" i="2"/>
  <c r="W57" i="2"/>
  <c r="W32" i="2"/>
  <c r="W3" i="2"/>
  <c r="W4" i="2"/>
  <c r="W53" i="2"/>
  <c r="W41" i="2"/>
  <c r="W54" i="2"/>
  <c r="W6" i="2"/>
  <c r="W47" i="2"/>
  <c r="W20" i="2"/>
  <c r="W2" i="2"/>
  <c r="W14" i="2"/>
  <c r="W50" i="2"/>
  <c r="W25" i="2"/>
  <c r="W17" i="2"/>
  <c r="W46" i="2"/>
  <c r="W67" i="2"/>
  <c r="W28" i="2"/>
  <c r="W18" i="2"/>
  <c r="W34" i="2"/>
  <c r="W36" i="2"/>
  <c r="W71" i="2"/>
  <c r="W7" i="2"/>
  <c r="W29" i="2"/>
  <c r="W65" i="2"/>
  <c r="W63" i="2"/>
  <c r="W15" i="2"/>
  <c r="W10" i="2"/>
  <c r="W31" i="2"/>
  <c r="W43" i="2"/>
  <c r="W16" i="2"/>
  <c r="W5" i="2"/>
  <c r="W48" i="2"/>
  <c r="W69" i="2"/>
  <c r="W64" i="2"/>
  <c r="W66" i="2"/>
  <c r="W30" i="2"/>
  <c r="W19" i="2"/>
  <c r="W26" i="2"/>
  <c r="W12" i="2"/>
  <c r="W40" i="2"/>
  <c r="W24" i="2"/>
  <c r="W13" i="2"/>
  <c r="W42" i="2"/>
  <c r="W22" i="2"/>
  <c r="W45" i="2"/>
  <c r="W37" i="2"/>
  <c r="W56" i="2"/>
  <c r="W39" i="2"/>
  <c r="W11" i="2"/>
  <c r="W33" i="2"/>
  <c r="W60" i="2"/>
  <c r="W35" i="2"/>
  <c r="W68" i="2"/>
  <c r="W8" i="2"/>
  <c r="W59" i="2"/>
  <c r="W49" i="2"/>
  <c r="W70" i="2"/>
  <c r="W61" i="2"/>
  <c r="W38" i="2"/>
  <c r="W62" i="2"/>
  <c r="W27" i="2"/>
  <c r="W23" i="2"/>
  <c r="W9" i="2"/>
  <c r="W44" i="2"/>
  <c r="D24" i="1"/>
  <c r="H57" i="1"/>
  <c r="H25" i="1"/>
  <c r="D25" i="1"/>
  <c r="K8" i="11"/>
  <c r="K9" i="11"/>
  <c r="K15" i="11"/>
  <c r="K14" i="11"/>
  <c r="K7" i="11"/>
  <c r="K6" i="11"/>
  <c r="K17" i="11"/>
  <c r="K10" i="11"/>
  <c r="K16" i="11"/>
  <c r="K11" i="11"/>
  <c r="K13" i="11"/>
  <c r="K12" i="11"/>
  <c r="L6" i="11" l="1"/>
  <c r="L14" i="11"/>
  <c r="L12" i="11"/>
  <c r="L7" i="11"/>
  <c r="L9" i="11"/>
  <c r="L13" i="11"/>
  <c r="L4" i="11"/>
  <c r="L15" i="11"/>
  <c r="L10" i="11"/>
  <c r="L8" i="11"/>
  <c r="L17" i="11"/>
  <c r="L5" i="11"/>
  <c r="L3" i="11"/>
  <c r="L16" i="11"/>
  <c r="L11" i="11"/>
  <c r="P10" i="11"/>
  <c r="P25" i="11"/>
  <c r="P21" i="11"/>
  <c r="P16" i="11"/>
  <c r="P23" i="11"/>
  <c r="P9" i="11"/>
  <c r="P4" i="11"/>
  <c r="P12" i="11"/>
  <c r="P8" i="11"/>
  <c r="P5" i="11"/>
  <c r="P24" i="11"/>
  <c r="P22" i="11"/>
  <c r="P7" i="11"/>
  <c r="P13" i="11"/>
  <c r="P15" i="11"/>
  <c r="P27" i="11"/>
  <c r="P17" i="11"/>
  <c r="P26" i="11"/>
  <c r="P3" i="11"/>
  <c r="P11" i="11"/>
  <c r="P6" i="11"/>
  <c r="P14" i="11"/>
  <c r="P20" i="11"/>
  <c r="Q11" i="11" l="1"/>
  <c r="Q15" i="11"/>
  <c r="Q5" i="11"/>
  <c r="Q9" i="11"/>
  <c r="Q3" i="11"/>
  <c r="Q13" i="11"/>
  <c r="Q8" i="11"/>
  <c r="Q16" i="11"/>
  <c r="Q14" i="11"/>
  <c r="Q7" i="11"/>
  <c r="Q12" i="11"/>
  <c r="Q17" i="11"/>
  <c r="Q6" i="11"/>
  <c r="Q4" i="11"/>
  <c r="Q10" i="11"/>
  <c r="T3" i="11" a="1"/>
  <c r="T32" i="11" l="1"/>
  <c r="T47" i="11"/>
  <c r="T62" i="11"/>
  <c r="T6" i="11"/>
  <c r="T21" i="11"/>
  <c r="T36" i="11"/>
  <c r="T44" i="11"/>
  <c r="T52" i="11"/>
  <c r="T11" i="11"/>
  <c r="T26" i="11"/>
  <c r="T49" i="11"/>
  <c r="T56" i="11"/>
  <c r="T71" i="11"/>
  <c r="T15" i="11"/>
  <c r="T23" i="11"/>
  <c r="T60" i="11"/>
  <c r="T34" i="11"/>
  <c r="T57" i="11"/>
  <c r="T64" i="11"/>
  <c r="T8" i="11"/>
  <c r="T16" i="11"/>
  <c r="T24" i="11"/>
  <c r="T53" i="11"/>
  <c r="T42" i="11"/>
  <c r="T65" i="11"/>
  <c r="T9" i="11"/>
  <c r="T17" i="11"/>
  <c r="T46" i="11"/>
  <c r="T35" i="11"/>
  <c r="T50" i="11"/>
  <c r="T58" i="11"/>
  <c r="T66" i="11"/>
  <c r="T13" i="11"/>
  <c r="T28" i="11"/>
  <c r="T43" i="11"/>
  <c r="T59" i="11"/>
  <c r="T10" i="11"/>
  <c r="T33" i="11"/>
  <c r="T40" i="11"/>
  <c r="T55" i="11"/>
  <c r="T70" i="11"/>
  <c r="T14" i="11"/>
  <c r="T29" i="11"/>
  <c r="T37" i="11"/>
  <c r="T45" i="11"/>
  <c r="T67" i="11"/>
  <c r="T31" i="11"/>
  <c r="T4" i="11"/>
  <c r="T68" i="11"/>
  <c r="T25" i="11"/>
  <c r="T20" i="11"/>
  <c r="T39" i="11"/>
  <c r="T3" i="11"/>
  <c r="T18" i="11"/>
  <c r="T41" i="11"/>
  <c r="T48" i="11"/>
  <c r="T63" i="11"/>
  <c r="T7" i="11"/>
  <c r="T22" i="11"/>
  <c r="T30" i="11"/>
  <c r="T38" i="11"/>
  <c r="T19" i="11"/>
  <c r="T27" i="11"/>
  <c r="T61" i="11"/>
  <c r="T69" i="11"/>
  <c r="T12" i="11"/>
  <c r="T5" i="11"/>
  <c r="T54" i="11"/>
  <c r="T51" i="11"/>
  <c r="Y8" i="11"/>
  <c r="U55" i="11"/>
  <c r="Y60" i="11"/>
  <c r="X62" i="11"/>
  <c r="W61" i="11"/>
  <c r="X26" i="11"/>
  <c r="U60" i="11"/>
  <c r="U6" i="11"/>
  <c r="Y7" i="11"/>
  <c r="Y17" i="11"/>
  <c r="W9" i="11"/>
  <c r="W60" i="11"/>
  <c r="W71" i="11"/>
  <c r="W66" i="11"/>
  <c r="Y10" i="11"/>
  <c r="U21" i="11"/>
  <c r="Y9" i="11"/>
  <c r="W22" i="11"/>
  <c r="X25" i="11"/>
  <c r="X17" i="11"/>
  <c r="X20" i="11"/>
  <c r="W17" i="11"/>
  <c r="U65" i="11"/>
  <c r="U18" i="11"/>
  <c r="Y44" i="11"/>
  <c r="U24" i="11"/>
  <c r="X68" i="11"/>
  <c r="X9" i="11"/>
  <c r="X10" i="11"/>
  <c r="Y59" i="11"/>
  <c r="U7" i="11"/>
  <c r="Y33" i="11"/>
  <c r="Y58" i="11"/>
  <c r="X40" i="11"/>
  <c r="X48" i="11"/>
  <c r="X44" i="11"/>
  <c r="W43" i="11"/>
  <c r="U10" i="11"/>
  <c r="W20" i="11"/>
  <c r="U57" i="11"/>
  <c r="W49" i="11"/>
  <c r="U45" i="11"/>
  <c r="X60" i="11"/>
  <c r="X71" i="11"/>
  <c r="U64" i="11"/>
  <c r="X31" i="11"/>
  <c r="X32" i="11"/>
  <c r="U71" i="11"/>
  <c r="Y66" i="11"/>
  <c r="X53" i="11"/>
  <c r="W50" i="11"/>
  <c r="Y26" i="11"/>
  <c r="Y47" i="11"/>
  <c r="W16" i="11"/>
  <c r="U50" i="11"/>
  <c r="W33" i="11"/>
  <c r="U8" i="11"/>
  <c r="W34" i="11"/>
  <c r="X50" i="11"/>
  <c r="U66" i="11"/>
  <c r="Y27" i="11"/>
  <c r="Y18" i="11"/>
  <c r="X29" i="11"/>
  <c r="W58" i="11"/>
  <c r="Y30" i="11"/>
  <c r="U28" i="11"/>
  <c r="W36" i="11"/>
  <c r="W3" i="11"/>
  <c r="Y3" i="11"/>
  <c r="U42" i="11"/>
  <c r="Y35" i="11"/>
  <c r="U68" i="11"/>
  <c r="W37" i="11"/>
  <c r="U44" i="11"/>
  <c r="W41" i="11"/>
  <c r="W70" i="11"/>
  <c r="U32" i="11"/>
  <c r="Y68" i="11"/>
  <c r="W18" i="11"/>
  <c r="Y36" i="11"/>
  <c r="Y63" i="11"/>
  <c r="X11" i="11"/>
  <c r="X41" i="11"/>
  <c r="W31" i="11"/>
  <c r="W39" i="11"/>
  <c r="U11" i="11"/>
  <c r="X56" i="11"/>
  <c r="W68" i="11"/>
  <c r="U53" i="11"/>
  <c r="U35" i="11"/>
  <c r="Y64" i="11"/>
  <c r="W55" i="11"/>
  <c r="U26" i="11"/>
  <c r="U58" i="11"/>
  <c r="X54" i="11"/>
  <c r="Y57" i="11"/>
  <c r="Y61" i="11"/>
  <c r="X52" i="11"/>
  <c r="W59" i="11"/>
  <c r="W52" i="11"/>
  <c r="U29" i="11"/>
  <c r="W8" i="11"/>
  <c r="U25" i="11"/>
  <c r="U43" i="11"/>
  <c r="X42" i="11"/>
  <c r="Y5" i="11"/>
  <c r="U3" i="11"/>
  <c r="X33" i="11"/>
  <c r="Y71" i="11"/>
  <c r="Y50" i="11"/>
  <c r="U47" i="11"/>
  <c r="X34" i="11"/>
  <c r="U9" i="11"/>
  <c r="W25" i="11"/>
  <c r="X63" i="11"/>
  <c r="U62" i="11"/>
  <c r="X4" i="11"/>
  <c r="Y23" i="11"/>
  <c r="Y55" i="11"/>
  <c r="X13" i="11"/>
  <c r="Y20" i="11"/>
  <c r="Y22" i="11"/>
  <c r="X16" i="11"/>
  <c r="Y4" i="11"/>
  <c r="Y52" i="11"/>
  <c r="X61" i="11"/>
  <c r="X45" i="11"/>
  <c r="X66" i="11"/>
  <c r="X18" i="11"/>
  <c r="W67" i="11"/>
  <c r="X55" i="11"/>
  <c r="U52" i="11"/>
  <c r="Y46" i="11"/>
  <c r="X24" i="11"/>
  <c r="W69" i="11"/>
  <c r="W15" i="11"/>
  <c r="U46" i="11"/>
  <c r="X22" i="11"/>
  <c r="U70" i="11"/>
  <c r="Y6" i="11"/>
  <c r="W21" i="11"/>
  <c r="X59" i="11"/>
  <c r="W13" i="11"/>
  <c r="X57" i="11"/>
  <c r="W24" i="11"/>
  <c r="Y12" i="11"/>
  <c r="Y16" i="11"/>
  <c r="Y21" i="11"/>
  <c r="U37" i="11"/>
  <c r="Y24" i="11"/>
  <c r="W27" i="11"/>
  <c r="W54" i="11"/>
  <c r="Y19" i="11"/>
  <c r="X47" i="11"/>
  <c r="Y42" i="11"/>
  <c r="W28" i="11"/>
  <c r="W62" i="11"/>
  <c r="Y41" i="11"/>
  <c r="U13" i="11"/>
  <c r="X35" i="11"/>
  <c r="U34" i="11"/>
  <c r="X30" i="11"/>
  <c r="W11" i="11"/>
  <c r="Y38" i="11"/>
  <c r="X39" i="11"/>
  <c r="U40" i="11"/>
  <c r="W42" i="11"/>
  <c r="X67" i="11"/>
  <c r="U15" i="11"/>
  <c r="X7" i="11"/>
  <c r="W14" i="11"/>
  <c r="U17" i="11"/>
  <c r="U61" i="11"/>
  <c r="Y13" i="11"/>
  <c r="Y43" i="11"/>
  <c r="U67" i="11"/>
  <c r="U23" i="11"/>
  <c r="U22" i="11"/>
  <c r="X36" i="11"/>
  <c r="U49" i="11"/>
  <c r="X49" i="11"/>
  <c r="X12" i="11"/>
  <c r="Y34" i="11"/>
  <c r="X69" i="11"/>
  <c r="X70" i="11"/>
  <c r="W23" i="11"/>
  <c r="U69" i="11"/>
  <c r="W44" i="11"/>
  <c r="Y45" i="11"/>
  <c r="Y53" i="11"/>
  <c r="W29" i="11"/>
  <c r="W32" i="11"/>
  <c r="X19" i="11"/>
  <c r="U5" i="11"/>
  <c r="Y67" i="11"/>
  <c r="Y11" i="11"/>
  <c r="W51" i="11"/>
  <c r="W19" i="11"/>
  <c r="X21" i="11"/>
  <c r="W6" i="11"/>
  <c r="Y15" i="11"/>
  <c r="Y69" i="11"/>
  <c r="Y25" i="11"/>
  <c r="W64" i="11"/>
  <c r="W7" i="11"/>
  <c r="U63" i="11"/>
  <c r="U12" i="11"/>
  <c r="W5" i="11"/>
  <c r="U39" i="11"/>
  <c r="W56" i="11"/>
  <c r="W65" i="11"/>
  <c r="U48" i="11"/>
  <c r="Y51" i="11"/>
  <c r="U36" i="11"/>
  <c r="W53" i="11"/>
  <c r="Y54" i="11"/>
  <c r="Y65" i="11"/>
  <c r="X43" i="11"/>
  <c r="W46" i="11"/>
  <c r="W47" i="11"/>
  <c r="X38" i="11"/>
  <c r="Y14" i="11"/>
  <c r="Y49" i="11"/>
  <c r="X23" i="11"/>
  <c r="U56" i="11"/>
  <c r="U16" i="11"/>
  <c r="W12" i="11"/>
  <c r="U30" i="11"/>
  <c r="W4" i="11"/>
  <c r="X27" i="11"/>
  <c r="U41" i="11"/>
  <c r="U33" i="11"/>
  <c r="U27" i="11"/>
  <c r="X58" i="11"/>
  <c r="U19" i="11"/>
  <c r="X3" i="11"/>
  <c r="D47" i="1"/>
  <c r="Y62" i="11"/>
  <c r="W26" i="11"/>
  <c r="W30" i="11"/>
  <c r="X8" i="11"/>
  <c r="W35" i="11"/>
  <c r="X28" i="11"/>
  <c r="Y37" i="11"/>
  <c r="Y48" i="11"/>
  <c r="W38" i="11"/>
  <c r="X5" i="11"/>
  <c r="Y28" i="11"/>
  <c r="Y32" i="11"/>
  <c r="Y29" i="11"/>
  <c r="U31" i="11"/>
  <c r="U51" i="11"/>
  <c r="Y40" i="11"/>
  <c r="W10" i="11"/>
  <c r="W45" i="11"/>
  <c r="W48" i="11"/>
  <c r="U14" i="11"/>
  <c r="X65" i="11"/>
  <c r="X46" i="11"/>
  <c r="U59" i="11"/>
  <c r="U4" i="11"/>
  <c r="U54" i="11"/>
  <c r="Y39" i="11"/>
  <c r="X15" i="11"/>
  <c r="X14" i="11"/>
  <c r="X6" i="11"/>
  <c r="X51" i="11"/>
  <c r="W63" i="11"/>
  <c r="W40" i="11"/>
  <c r="X37" i="11"/>
  <c r="W57" i="11"/>
  <c r="U38" i="11"/>
  <c r="Y31" i="11"/>
  <c r="Y56" i="11"/>
  <c r="Y70" i="11"/>
  <c r="U20" i="11"/>
  <c r="X64" i="11"/>
  <c r="V6" i="11"/>
  <c r="V9" i="11"/>
  <c r="V63" i="11"/>
  <c r="V30" i="11"/>
  <c r="V58" i="11"/>
  <c r="V42" i="11"/>
  <c r="V70" i="11"/>
  <c r="V40" i="11"/>
  <c r="V54" i="11"/>
  <c r="V19" i="11"/>
  <c r="V22" i="11"/>
  <c r="V67" i="11"/>
  <c r="V23" i="11"/>
  <c r="V45" i="11"/>
  <c r="V17" i="11"/>
  <c r="V53" i="11"/>
  <c r="V59" i="11"/>
  <c r="V11" i="11"/>
  <c r="V27" i="11"/>
  <c r="V56" i="11"/>
  <c r="V13" i="11"/>
  <c r="V16" i="11"/>
  <c r="V3" i="11"/>
  <c r="V51" i="11"/>
  <c r="V26" i="11"/>
  <c r="V44" i="11"/>
  <c r="V52" i="11"/>
  <c r="V32" i="11"/>
  <c r="V33" i="11"/>
  <c r="V4" i="11"/>
  <c r="V8" i="11"/>
  <c r="V50" i="11"/>
  <c r="V18" i="11"/>
  <c r="V25" i="11"/>
  <c r="V38" i="11"/>
  <c r="V20" i="11"/>
  <c r="V5" i="11"/>
  <c r="V66" i="11"/>
  <c r="V41" i="11"/>
  <c r="V39" i="11"/>
  <c r="V46" i="11"/>
  <c r="V43" i="11"/>
  <c r="V47" i="11"/>
  <c r="V62" i="11"/>
  <c r="V7" i="11"/>
  <c r="V36" i="11"/>
  <c r="V49" i="11"/>
  <c r="V35" i="11"/>
  <c r="V71" i="11"/>
  <c r="V37" i="11"/>
  <c r="V65" i="11"/>
  <c r="V10" i="11"/>
  <c r="V31" i="11"/>
  <c r="V57" i="11"/>
  <c r="V29" i="11"/>
  <c r="V69" i="11"/>
  <c r="V55" i="11"/>
  <c r="V15" i="11"/>
  <c r="V21" i="11"/>
  <c r="V64" i="11"/>
  <c r="V68" i="11"/>
  <c r="V34" i="11"/>
  <c r="V28" i="11"/>
  <c r="V61" i="11"/>
  <c r="V14" i="11"/>
  <c r="V60" i="11"/>
  <c r="V24" i="11"/>
  <c r="V12" i="11"/>
  <c r="V48" i="11"/>
  <c r="C41" i="1"/>
  <c r="C57" i="1"/>
  <c r="Z2" i="11" a="1"/>
  <c r="D59" i="1"/>
  <c r="C56" i="1"/>
  <c r="D57" i="1"/>
  <c r="D56" i="1"/>
  <c r="I15" i="1"/>
  <c r="I16" i="1"/>
  <c r="AC5" i="11"/>
  <c r="AT5" i="11"/>
  <c r="AT6" i="11"/>
  <c r="D48" i="1"/>
  <c r="AT15" i="11"/>
  <c r="AT14" i="11"/>
  <c r="AT8" i="11"/>
  <c r="BC97" i="11"/>
  <c r="BC1609" i="11"/>
  <c r="BC2015" i="11"/>
  <c r="BC269" i="11"/>
  <c r="BC1954" i="11"/>
  <c r="BC465" i="11"/>
  <c r="BC1996" i="11"/>
  <c r="BC998" i="11"/>
  <c r="BC1373" i="11"/>
  <c r="BC111" i="11"/>
  <c r="BC110" i="11"/>
  <c r="BC2158" i="11"/>
  <c r="BC704" i="11"/>
  <c r="BC1198" i="11"/>
  <c r="BC1164" i="11"/>
  <c r="BC1769" i="11"/>
  <c r="BC558" i="11"/>
  <c r="BC2178" i="11"/>
  <c r="BC17" i="11"/>
  <c r="BC451" i="11"/>
  <c r="BC328" i="11"/>
  <c r="BC2365" i="11"/>
  <c r="BC419" i="11"/>
  <c r="BC121" i="11"/>
  <c r="BC976" i="11"/>
  <c r="BC1765" i="11"/>
  <c r="BC637" i="11"/>
  <c r="BC597" i="11"/>
  <c r="BC2289" i="11"/>
  <c r="BC970" i="11"/>
  <c r="BC1924" i="11"/>
  <c r="BC1802" i="11"/>
  <c r="BC1800" i="11"/>
  <c r="BC1793" i="11"/>
  <c r="BC540" i="11"/>
  <c r="BC2079" i="11"/>
  <c r="BC878" i="11"/>
  <c r="BC2323" i="11"/>
  <c r="BC1114" i="11"/>
  <c r="BC997" i="11"/>
  <c r="BC55" i="11"/>
  <c r="BC550" i="11"/>
  <c r="BC1861" i="11"/>
  <c r="BC620" i="11"/>
  <c r="BC1092" i="11"/>
  <c r="BC564" i="11"/>
  <c r="BC78" i="11"/>
  <c r="BC774" i="11"/>
  <c r="BC1393" i="11"/>
  <c r="BC995" i="11"/>
  <c r="BC2350" i="11"/>
  <c r="BC2058" i="11"/>
  <c r="BC1589" i="11"/>
  <c r="BC2080" i="11"/>
  <c r="BC302" i="11"/>
  <c r="BC1209" i="11"/>
  <c r="BC1644" i="11"/>
  <c r="BC541" i="11"/>
  <c r="BC1470" i="11"/>
  <c r="BC24" i="11"/>
  <c r="BC1857" i="11"/>
  <c r="BC1719" i="11"/>
  <c r="BC1849" i="11"/>
  <c r="BC504" i="11"/>
  <c r="BC2198" i="11"/>
  <c r="BC128" i="11"/>
  <c r="BC1262" i="11"/>
  <c r="BC63" i="11"/>
  <c r="BC2067" i="11"/>
  <c r="BC2253" i="11"/>
  <c r="BC1219" i="11"/>
  <c r="BC612" i="11"/>
  <c r="BC2266" i="11"/>
  <c r="BC432" i="11"/>
  <c r="BC775" i="11"/>
  <c r="BC1702" i="11"/>
  <c r="BC431" i="11"/>
  <c r="BC1698" i="11"/>
  <c r="BC1851" i="11"/>
  <c r="BC113" i="11"/>
  <c r="BC640" i="11"/>
  <c r="BC1661" i="11"/>
  <c r="BC2225" i="11"/>
  <c r="BC162" i="11"/>
  <c r="BC876" i="11"/>
  <c r="BC639" i="11"/>
  <c r="BC636" i="11"/>
  <c r="BC839" i="11"/>
  <c r="BC677" i="11"/>
  <c r="BC1038" i="11"/>
  <c r="BC983" i="11"/>
  <c r="BC373" i="11"/>
  <c r="BC1890" i="11"/>
  <c r="BC2104" i="11"/>
  <c r="BC1329" i="11"/>
  <c r="BC259" i="11"/>
  <c r="BC1495" i="11"/>
  <c r="BC309" i="11"/>
  <c r="BC2048" i="11"/>
  <c r="BC864" i="11"/>
  <c r="BC484" i="11"/>
  <c r="BC2005" i="11"/>
  <c r="BC2134" i="11"/>
  <c r="BC978" i="11"/>
  <c r="BC1005" i="11"/>
  <c r="BC1552" i="11"/>
  <c r="BC1604" i="11"/>
  <c r="BC2272" i="11"/>
  <c r="BC673" i="11"/>
  <c r="BC1594" i="11"/>
  <c r="BC16" i="11"/>
  <c r="BC2049" i="11"/>
  <c r="BC435" i="11"/>
  <c r="BC919" i="11"/>
  <c r="BC656" i="11"/>
  <c r="BC1516" i="11"/>
  <c r="BC768" i="11"/>
  <c r="BC2356" i="11"/>
  <c r="BC2096" i="11"/>
  <c r="BC1388" i="11"/>
  <c r="BC2036" i="11"/>
  <c r="BC849" i="11"/>
  <c r="BC502" i="11"/>
  <c r="BC1467" i="11"/>
  <c r="BC1731" i="11"/>
  <c r="BC602" i="11"/>
  <c r="BC2271" i="11"/>
  <c r="BC1531" i="11"/>
  <c r="BC464" i="11"/>
  <c r="BC1200" i="11"/>
  <c r="BC168" i="11"/>
  <c r="BC426" i="11"/>
  <c r="BC1377" i="11"/>
  <c r="BC851" i="11"/>
  <c r="BC1020" i="11"/>
  <c r="BC911" i="11"/>
  <c r="BC403" i="11"/>
  <c r="BC1311" i="11"/>
  <c r="BC314" i="11"/>
  <c r="BC1673" i="11"/>
  <c r="BC1623" i="11"/>
  <c r="BC879" i="11"/>
  <c r="BC257" i="11"/>
  <c r="BC498" i="11"/>
  <c r="BC2166" i="11"/>
  <c r="BC1634" i="11"/>
  <c r="BC450" i="11"/>
  <c r="BC2199" i="11"/>
  <c r="BC1675" i="11"/>
  <c r="BC155" i="11"/>
  <c r="BC535" i="11"/>
  <c r="BC1941" i="11"/>
  <c r="AV15" i="11"/>
  <c r="BC2133" i="11"/>
  <c r="BC2091" i="11"/>
  <c r="BC619" i="11"/>
  <c r="BC649" i="11"/>
  <c r="BC1137" i="11"/>
  <c r="BC1709" i="11"/>
  <c r="BC141" i="11"/>
  <c r="BC371" i="11"/>
  <c r="BC1685" i="11"/>
  <c r="BC21" i="11"/>
  <c r="BC101" i="11"/>
  <c r="BC1206" i="11"/>
  <c r="BC133" i="11"/>
  <c r="BC719" i="11"/>
  <c r="BC1422" i="11"/>
  <c r="BC2099" i="11"/>
  <c r="BC254" i="11"/>
  <c r="BC1271" i="11"/>
  <c r="BC2060" i="11"/>
  <c r="BC1303" i="11"/>
  <c r="BC2240" i="11"/>
  <c r="BC344" i="11"/>
  <c r="BC1157" i="11"/>
  <c r="BC2234" i="11"/>
  <c r="BC22" i="11"/>
  <c r="BC1401" i="11"/>
  <c r="BC339" i="11"/>
  <c r="BC605" i="11"/>
  <c r="BC811" i="11"/>
  <c r="BC770" i="11"/>
  <c r="BC2348" i="11"/>
  <c r="BC2347" i="11"/>
  <c r="BC1614" i="11"/>
  <c r="BC1880" i="11"/>
  <c r="BC201" i="11"/>
  <c r="BC427" i="11"/>
  <c r="BC4" i="11"/>
  <c r="BC511" i="11"/>
  <c r="BC112" i="11"/>
  <c r="BC1105" i="11"/>
  <c r="BC2189" i="11"/>
  <c r="BC191" i="11"/>
  <c r="BC1217" i="11"/>
  <c r="BC644" i="11"/>
  <c r="BC2066" i="11"/>
  <c r="BC1918" i="11"/>
  <c r="BC1240" i="11"/>
  <c r="BC718" i="11"/>
  <c r="BC2299" i="11"/>
  <c r="BC1553" i="11"/>
  <c r="BC1998" i="11"/>
  <c r="BC249" i="11"/>
  <c r="BC693" i="11"/>
  <c r="BC865" i="11"/>
  <c r="BC1080" i="11"/>
  <c r="BC937" i="11"/>
  <c r="BC290" i="11"/>
  <c r="BC1010" i="11"/>
  <c r="BC1984" i="11"/>
  <c r="BC518" i="11"/>
  <c r="BC821" i="11"/>
  <c r="BC935" i="11"/>
  <c r="BC175" i="11"/>
  <c r="BC548" i="11"/>
  <c r="BC1190" i="11"/>
  <c r="BC73" i="11"/>
  <c r="BC1306" i="11"/>
  <c r="BC1437" i="11"/>
  <c r="BC2320" i="11"/>
  <c r="BC1973" i="11"/>
  <c r="BC109" i="11"/>
  <c r="BC1243" i="11"/>
  <c r="BC526" i="11"/>
  <c r="BC1132" i="11"/>
  <c r="BC1872" i="11"/>
  <c r="BC1226" i="11"/>
  <c r="BC945" i="11"/>
  <c r="BC1758" i="11"/>
  <c r="BC1953" i="11"/>
  <c r="BC222" i="11"/>
  <c r="BC646" i="11"/>
  <c r="BC2094" i="11"/>
  <c r="BC1596" i="11"/>
  <c r="BC2151" i="11"/>
  <c r="BC1408" i="11"/>
  <c r="BC545" i="11"/>
  <c r="BC2007" i="11"/>
  <c r="BC1343" i="11"/>
  <c r="BC499" i="11"/>
  <c r="BC917" i="11"/>
  <c r="BC122" i="11"/>
  <c r="BC1125" i="11"/>
  <c r="BC1063" i="11"/>
  <c r="BC2250" i="11"/>
  <c r="BC2268" i="11"/>
  <c r="BC9" i="11"/>
  <c r="BC980" i="11"/>
  <c r="BC1040" i="11"/>
  <c r="BC1966" i="11"/>
  <c r="BC590" i="11"/>
  <c r="BC2236" i="11"/>
  <c r="BC1058" i="11"/>
  <c r="BC1123" i="11"/>
  <c r="BC291" i="11"/>
  <c r="BC1028" i="11"/>
  <c r="BC1197" i="11"/>
  <c r="BC938" i="11"/>
  <c r="BC2187" i="11"/>
  <c r="BC2011" i="11"/>
  <c r="BC1766" i="11"/>
  <c r="BC401" i="11"/>
  <c r="BC893" i="11"/>
  <c r="BC2215" i="11"/>
  <c r="BC2294" i="11"/>
  <c r="BC1152" i="11"/>
  <c r="BC1873" i="11"/>
  <c r="BC1680" i="11"/>
  <c r="BC2110" i="11"/>
  <c r="BC1611" i="11"/>
  <c r="BC1522" i="11"/>
  <c r="BC941" i="11"/>
  <c r="BC1402" i="11"/>
  <c r="BC616" i="11"/>
  <c r="BC1387" i="11"/>
  <c r="BC362" i="11"/>
  <c r="BC348" i="11"/>
  <c r="BC167" i="11"/>
  <c r="BC1421" i="11"/>
  <c r="BC1104" i="11"/>
  <c r="BC1839" i="11"/>
  <c r="BC731" i="11"/>
  <c r="BC1551" i="11"/>
  <c r="BC179" i="11"/>
  <c r="BC575" i="11"/>
  <c r="BC2307" i="11"/>
  <c r="BC2186" i="11"/>
  <c r="BC1627" i="11"/>
  <c r="BC776" i="11"/>
  <c r="BC351" i="11"/>
  <c r="BC2114" i="11"/>
  <c r="BC1068" i="11"/>
  <c r="BC653" i="11"/>
  <c r="BC2204" i="11"/>
  <c r="BC1695" i="11"/>
  <c r="BC332" i="11"/>
  <c r="BC1287" i="11"/>
  <c r="BC762" i="11"/>
  <c r="BC125" i="11"/>
  <c r="BC87" i="11"/>
  <c r="BC1389" i="11"/>
  <c r="BC1208" i="11"/>
  <c r="BC221" i="11"/>
  <c r="BC667" i="11"/>
  <c r="BC971" i="11"/>
  <c r="BC2306" i="11"/>
  <c r="BC1640" i="11"/>
  <c r="BC156" i="11"/>
  <c r="BC2055" i="11"/>
  <c r="BC2293" i="11"/>
  <c r="BC1386" i="11"/>
  <c r="BC1083" i="11"/>
  <c r="BC559" i="11"/>
  <c r="BC2359" i="11"/>
  <c r="BC1033" i="11"/>
  <c r="BC2280" i="11"/>
  <c r="BC1697" i="11"/>
  <c r="BC1118" i="11"/>
  <c r="BC1677" i="11"/>
  <c r="BC1980" i="11"/>
  <c r="BC948" i="11"/>
  <c r="BC284" i="11"/>
  <c r="BC949" i="11"/>
  <c r="BC663" i="11"/>
  <c r="BC19" i="11"/>
  <c r="BC230" i="11"/>
  <c r="BC735" i="11"/>
  <c r="BC1431" i="11"/>
  <c r="BC696" i="11"/>
  <c r="BC349" i="11"/>
  <c r="BC974" i="11"/>
  <c r="BC2056" i="11"/>
  <c r="BC1682" i="11"/>
  <c r="BC1943" i="11"/>
  <c r="BC468" i="11"/>
  <c r="BC2296" i="11"/>
  <c r="BC2170" i="11"/>
  <c r="BC282" i="11"/>
  <c r="BC2229" i="11"/>
  <c r="BC1493" i="11"/>
  <c r="BC124" i="11"/>
  <c r="BC2223" i="11"/>
  <c r="BC630" i="11"/>
  <c r="BC804" i="11"/>
  <c r="BC145" i="11"/>
  <c r="BC661" i="11"/>
  <c r="BC52" i="11"/>
  <c r="BC80" i="11"/>
  <c r="BC2298" i="11"/>
  <c r="BC1344" i="11"/>
  <c r="BC95" i="11"/>
  <c r="BC962" i="11"/>
  <c r="BC1787" i="11"/>
  <c r="BC755" i="11"/>
  <c r="BC1620" i="11"/>
  <c r="BC1508" i="11"/>
  <c r="BC1972" i="11"/>
  <c r="BC1896" i="11"/>
  <c r="BC1545" i="11"/>
  <c r="BC1944" i="11"/>
  <c r="BC2073" i="11"/>
  <c r="BC1102" i="11"/>
  <c r="BC132" i="11"/>
  <c r="BC183" i="11"/>
  <c r="BC2328" i="11"/>
  <c r="BC1763" i="11"/>
  <c r="BC1588" i="11"/>
  <c r="BC1761" i="11"/>
  <c r="BC324" i="11"/>
  <c r="BC412" i="11"/>
  <c r="BC2118" i="11"/>
  <c r="BC1371" i="11"/>
  <c r="BC1512" i="11"/>
  <c r="BC833" i="11"/>
  <c r="BC1740" i="11"/>
  <c r="BC299" i="11"/>
  <c r="BC1272" i="11"/>
  <c r="BC1222" i="11"/>
  <c r="BC2205" i="11"/>
  <c r="BC1440" i="11"/>
  <c r="BC801" i="11"/>
  <c r="BC985" i="11"/>
  <c r="BC442" i="11"/>
  <c r="BC972" i="11"/>
  <c r="BC1779" i="11"/>
  <c r="BC1674" i="11"/>
  <c r="BC1567" i="11"/>
  <c r="BC989" i="11"/>
  <c r="BC1665" i="11"/>
  <c r="BC88" i="11"/>
  <c r="BC1993" i="11"/>
  <c r="BC614" i="11"/>
  <c r="BC2310" i="11"/>
  <c r="BC353" i="11"/>
  <c r="BC1515" i="11"/>
  <c r="BC681" i="11"/>
  <c r="BC737" i="11"/>
  <c r="BC228" i="11"/>
  <c r="BC1044" i="11"/>
  <c r="BC2032" i="11"/>
  <c r="BC1100" i="11"/>
  <c r="BC568" i="11"/>
  <c r="BC1247" i="11"/>
  <c r="BC298" i="11"/>
  <c r="BC730" i="11"/>
  <c r="BC2150" i="11"/>
  <c r="BC2314" i="11"/>
  <c r="BC787" i="11"/>
  <c r="BC1808" i="11"/>
  <c r="BC2115" i="11"/>
  <c r="BC1024" i="11"/>
  <c r="BC136" i="11"/>
  <c r="BC592" i="11"/>
  <c r="BC2" i="11"/>
  <c r="BC305" i="11"/>
  <c r="BC650" i="11"/>
  <c r="BC1461" i="11"/>
  <c r="BC600" i="11"/>
  <c r="BC2082" i="11"/>
  <c r="BC1261" i="11"/>
  <c r="BC1207" i="11"/>
  <c r="BC2361" i="11"/>
  <c r="BC1657" i="11"/>
  <c r="BC1196" i="11"/>
  <c r="BC1650" i="11"/>
  <c r="BC2122" i="11"/>
  <c r="BC1969" i="11"/>
  <c r="BC610" i="11"/>
  <c r="BC624" i="11"/>
  <c r="BC2212" i="11"/>
  <c r="BC303" i="11"/>
  <c r="BC1503" i="11"/>
  <c r="BC1372" i="11"/>
  <c r="BC1647" i="11"/>
  <c r="BC439" i="11"/>
  <c r="BC910" i="11"/>
  <c r="BC576" i="11"/>
  <c r="BC727" i="11"/>
  <c r="BC1351" i="11"/>
  <c r="BC473" i="11"/>
  <c r="BC1031" i="11"/>
  <c r="BC1174" i="11"/>
  <c r="BC1711" i="11"/>
  <c r="BC2177" i="11"/>
  <c r="BC433" i="11"/>
  <c r="BC591" i="11"/>
  <c r="BC1687" i="11"/>
  <c r="BC165" i="11"/>
  <c r="BC1285" i="11"/>
  <c r="BC1876" i="11"/>
  <c r="BC1380" i="11"/>
  <c r="BC130" i="11"/>
  <c r="BC872" i="11"/>
  <c r="BC1002" i="11"/>
  <c r="BC1468" i="11"/>
  <c r="BC1492" i="11"/>
  <c r="BC1376" i="11"/>
  <c r="BC438" i="11"/>
  <c r="BC2318" i="11"/>
  <c r="BC1498" i="11"/>
  <c r="BC1587" i="11"/>
  <c r="BC2001" i="11"/>
  <c r="BC441" i="11"/>
  <c r="BC1289" i="11"/>
  <c r="BC1194" i="11"/>
  <c r="BC237" i="11"/>
  <c r="BC92" i="11"/>
  <c r="BC1608" i="11"/>
  <c r="BC1992" i="11"/>
  <c r="BC372" i="11"/>
  <c r="BC1465" i="11"/>
  <c r="BC138" i="11"/>
  <c r="BC722" i="11"/>
  <c r="BC642" i="11"/>
  <c r="BC2208" i="11"/>
  <c r="BC1750" i="11"/>
  <c r="BC1584" i="11"/>
  <c r="BC2312" i="11"/>
  <c r="BC578" i="11"/>
  <c r="BC1374" i="11"/>
  <c r="BC1383" i="11"/>
  <c r="BC1284" i="11"/>
  <c r="BC1251" i="11"/>
  <c r="BC200" i="11"/>
  <c r="BC1259" i="11"/>
  <c r="BC1797" i="11"/>
  <c r="BC892" i="11"/>
  <c r="BC1544" i="11"/>
  <c r="BC1716" i="11"/>
  <c r="BC1624" i="11"/>
  <c r="BC987" i="11"/>
  <c r="BC1023" i="11"/>
  <c r="BC533" i="11"/>
  <c r="BC946" i="11"/>
  <c r="BC1079" i="11"/>
  <c r="BC999" i="11"/>
  <c r="BC225" i="11"/>
  <c r="BC2098" i="11"/>
  <c r="BC648" i="11"/>
  <c r="BC1842" i="11"/>
  <c r="BC1126" i="11"/>
  <c r="BC1997" i="11"/>
  <c r="BC292" i="11"/>
  <c r="BC146" i="11"/>
  <c r="BC560" i="11"/>
  <c r="BC815" i="11"/>
  <c r="BC899" i="11"/>
  <c r="BC582" i="11"/>
  <c r="BC1748" i="11"/>
  <c r="BC1514" i="11"/>
  <c r="BC1008" i="11"/>
  <c r="BC1119" i="11"/>
  <c r="BC14" i="11"/>
  <c r="BC2206" i="11"/>
  <c r="BC2046" i="11"/>
  <c r="BC1995" i="11"/>
  <c r="BC1328" i="11"/>
  <c r="BC31" i="11"/>
  <c r="BC694" i="11"/>
  <c r="BC2083" i="11"/>
  <c r="BC1700" i="11"/>
  <c r="BC583" i="11"/>
  <c r="BC400" i="11"/>
  <c r="BC1354" i="11"/>
  <c r="BC34" i="11"/>
  <c r="BC604" i="11"/>
  <c r="BC1796" i="11"/>
  <c r="BC784" i="11"/>
  <c r="BC1651" i="11"/>
  <c r="BC408" i="11"/>
  <c r="BC1319" i="11"/>
  <c r="BC1193" i="11"/>
  <c r="BC1580" i="11"/>
  <c r="BC394" i="11"/>
  <c r="BC2132" i="11"/>
  <c r="BC1485" i="11"/>
  <c r="BC1950" i="11"/>
  <c r="BC960" i="11"/>
  <c r="BC886" i="11"/>
  <c r="BC2321" i="11"/>
  <c r="BC1227" i="11"/>
  <c r="BC115" i="11"/>
  <c r="BC1283" i="11"/>
  <c r="BC2279" i="11"/>
  <c r="BC1856" i="11"/>
  <c r="BC1280" i="11"/>
  <c r="BC2003" i="11"/>
  <c r="BC1325" i="11"/>
  <c r="BC1128" i="11"/>
  <c r="BC752" i="11"/>
  <c r="BC2047" i="11"/>
  <c r="BC72" i="11"/>
  <c r="BC2097" i="11"/>
  <c r="BC1220" i="11"/>
  <c r="BC1310" i="11"/>
  <c r="BC627" i="11"/>
  <c r="BC1925" i="11"/>
  <c r="BC1867" i="11"/>
  <c r="BC1616" i="11"/>
  <c r="BC1550" i="11"/>
  <c r="BC1586" i="11"/>
  <c r="BC1432" i="11"/>
  <c r="BC1042" i="11"/>
  <c r="BC1045" i="11"/>
  <c r="BC10" i="11"/>
  <c r="BC391" i="11"/>
  <c r="BC1378" i="11"/>
  <c r="BC1704" i="11"/>
  <c r="BC1563" i="11"/>
  <c r="BC1532" i="11"/>
  <c r="BC1084" i="11"/>
  <c r="BC455" i="11"/>
  <c r="BC2147" i="11"/>
  <c r="BC1834" i="11"/>
  <c r="BC1342" i="11"/>
  <c r="BC2033" i="11"/>
  <c r="BC695" i="11"/>
  <c r="BC1130" i="11"/>
  <c r="BC2200" i="11"/>
  <c r="BC1809" i="11"/>
  <c r="BC1684" i="11"/>
  <c r="BC1914" i="11"/>
  <c r="BC2071" i="11"/>
  <c r="BC2337" i="11"/>
  <c r="BC452" i="11"/>
  <c r="BC973" i="11"/>
  <c r="BC1928" i="11"/>
  <c r="BC1577" i="11"/>
  <c r="BC1803" i="11"/>
  <c r="BC1412" i="11"/>
  <c r="BC823" i="11"/>
  <c r="BC1417" i="11"/>
  <c r="BC2305" i="11"/>
  <c r="BC68" i="11"/>
  <c r="BC1821" i="11"/>
  <c r="BC2172" i="11"/>
  <c r="BC1253" i="11"/>
  <c r="BC1926" i="11"/>
  <c r="BC638" i="11"/>
  <c r="BC1663" i="11"/>
  <c r="BC2366" i="11"/>
  <c r="BC2013" i="11"/>
  <c r="BC747" i="11"/>
  <c r="BC1633" i="11"/>
  <c r="BC2109" i="11"/>
  <c r="BC1215" i="11"/>
  <c r="BC1037" i="11"/>
  <c r="BC1093" i="11"/>
  <c r="BC2004" i="11"/>
  <c r="BC539" i="11"/>
  <c r="BC1603" i="11"/>
  <c r="BC428" i="11"/>
  <c r="BC2202" i="11"/>
  <c r="BC1957" i="11"/>
  <c r="BC1334" i="11"/>
  <c r="BC1143" i="11"/>
  <c r="BC1228" i="11"/>
  <c r="BC688" i="11"/>
  <c r="BC94" i="11"/>
  <c r="BC1631" i="11"/>
  <c r="BC547" i="11"/>
  <c r="BC1814" i="11"/>
  <c r="BC207" i="11"/>
  <c r="BC1070" i="11"/>
  <c r="BC1103" i="11"/>
  <c r="BC273" i="11"/>
  <c r="BC223" i="11"/>
  <c r="BC990" i="11"/>
  <c r="BC198" i="11"/>
  <c r="BC1625" i="11"/>
  <c r="BC523" i="11"/>
  <c r="BC678" i="11"/>
  <c r="BC877" i="11"/>
  <c r="BC1368" i="11"/>
  <c r="BC1069" i="11"/>
  <c r="BC2127" i="11"/>
  <c r="BC861" i="11"/>
  <c r="BC287" i="11"/>
  <c r="BC84" i="11"/>
  <c r="BC355" i="11"/>
  <c r="BC662" i="11"/>
  <c r="BC1370" i="11"/>
  <c r="BC810" i="11"/>
  <c r="BC2303" i="11"/>
  <c r="BC1349" i="11"/>
  <c r="BC1088" i="11"/>
  <c r="BC159" i="11"/>
  <c r="BC1883" i="11"/>
  <c r="BC1297" i="11"/>
  <c r="BC1590" i="11"/>
  <c r="BC2052" i="11"/>
  <c r="BC1158" i="11"/>
  <c r="BC1269" i="11"/>
  <c r="BC2123" i="11"/>
  <c r="BC915" i="11"/>
  <c r="BC49" i="11"/>
  <c r="BC485" i="11"/>
  <c r="BC1250" i="11"/>
  <c r="BC1732" i="11"/>
  <c r="BC1204" i="11"/>
  <c r="BC51" i="11"/>
  <c r="BC818" i="11"/>
  <c r="BC1077" i="11"/>
  <c r="BC837" i="11"/>
  <c r="BC38" i="11"/>
  <c r="BC1855" i="11"/>
  <c r="BC2194" i="11"/>
  <c r="BC1911" i="11"/>
  <c r="BC797" i="11"/>
  <c r="BC835" i="11"/>
  <c r="BC321" i="11"/>
  <c r="BC2137" i="11"/>
  <c r="BC975" i="11"/>
  <c r="BC1350" i="11"/>
  <c r="BC300" i="11"/>
  <c r="BC968" i="11"/>
  <c r="BC1302" i="11"/>
  <c r="BC1398" i="11"/>
  <c r="BC2247" i="11"/>
  <c r="BC1636" i="11"/>
  <c r="BC2332" i="11"/>
  <c r="BC204" i="11"/>
  <c r="BC1686" i="11"/>
  <c r="BC838" i="11"/>
  <c r="BC1743" i="11"/>
  <c r="BC742" i="11"/>
  <c r="BC93" i="11"/>
  <c r="BC467" i="11"/>
  <c r="BC897" i="11"/>
  <c r="BC1556" i="11"/>
  <c r="BC1878" i="11"/>
  <c r="BC2030" i="11"/>
  <c r="BC1459" i="11"/>
  <c r="BC1052" i="11"/>
  <c r="BC1902" i="11"/>
  <c r="BC1728" i="11"/>
  <c r="BC1630" i="11"/>
  <c r="BC1581" i="11"/>
  <c r="BC2315" i="11"/>
  <c r="BC2086" i="11"/>
  <c r="BC2119" i="11"/>
  <c r="BC710" i="11"/>
  <c r="BC848" i="11"/>
  <c r="BC1806" i="11"/>
  <c r="BC320" i="11"/>
  <c r="BC376" i="11"/>
  <c r="BC2213" i="11"/>
  <c r="BC1046" i="11"/>
  <c r="BC40" i="11"/>
  <c r="BC853" i="11"/>
  <c r="BC2038" i="11"/>
  <c r="BC685" i="11"/>
  <c r="BC1559" i="11"/>
  <c r="BC1282" i="11"/>
  <c r="BC1713" i="11"/>
  <c r="BC2031" i="11"/>
  <c r="BC2207" i="11"/>
  <c r="BC444" i="11"/>
  <c r="BC510" i="11"/>
  <c r="BC176" i="11"/>
  <c r="BC955" i="11"/>
  <c r="BC1741" i="11"/>
  <c r="BC1747" i="11"/>
  <c r="BC1970" i="11"/>
  <c r="BC1471" i="11"/>
  <c r="BC64" i="11"/>
  <c r="BC2295" i="11"/>
  <c r="BC47" i="11"/>
  <c r="BC984" i="11"/>
  <c r="BC1670" i="11"/>
  <c r="BC289" i="11"/>
  <c r="BC2124" i="11"/>
  <c r="BC447" i="11"/>
  <c r="BC2125" i="11"/>
  <c r="BC1986" i="11"/>
  <c r="BC58" i="11"/>
  <c r="BC832" i="11"/>
  <c r="BC1815" i="11"/>
  <c r="BC1733" i="11"/>
  <c r="BC1428" i="11"/>
  <c r="BC1185" i="11"/>
  <c r="BC979" i="11"/>
  <c r="BC1585" i="11"/>
  <c r="BC71" i="11"/>
  <c r="BC1771" i="11"/>
  <c r="BC7" i="11"/>
  <c r="BC36" i="11"/>
  <c r="BC134" i="11"/>
  <c r="BC270" i="11"/>
  <c r="BC476" i="11"/>
  <c r="BC1256" i="11"/>
  <c r="BC487" i="11"/>
  <c r="BC1569" i="11"/>
  <c r="BC1258" i="11"/>
  <c r="BC268" i="11"/>
  <c r="BC2284" i="11"/>
  <c r="BC1962" i="11"/>
  <c r="BC411" i="11"/>
  <c r="BC813" i="11"/>
  <c r="BC574" i="11"/>
  <c r="BC890" i="11"/>
  <c r="BC1278" i="11"/>
  <c r="BC783" i="11"/>
  <c r="BC1004" i="11"/>
  <c r="BC25" i="11"/>
  <c r="BC245" i="11"/>
  <c r="BC483" i="11"/>
  <c r="BC1554" i="11"/>
  <c r="BC812" i="11"/>
  <c r="BC1300" i="11"/>
  <c r="BC1736" i="11"/>
  <c r="BC2363" i="11"/>
  <c r="BC2054" i="11"/>
  <c r="BC1022" i="11"/>
  <c r="BC1724" i="11"/>
  <c r="BC217" i="11"/>
  <c r="BC415" i="11"/>
  <c r="BC1930" i="11"/>
  <c r="BC1919" i="11"/>
  <c r="BC1889" i="11"/>
  <c r="BC749" i="11"/>
  <c r="BC1450" i="11"/>
  <c r="BC1511" i="11"/>
  <c r="BC1937" i="11"/>
  <c r="BC1848" i="11"/>
  <c r="BC1111" i="11"/>
  <c r="BC180" i="11"/>
  <c r="BC1877" i="11"/>
  <c r="BC788" i="11"/>
  <c r="BC1145" i="11"/>
  <c r="BC834" i="11"/>
  <c r="BC18" i="11"/>
  <c r="BC365" i="11"/>
  <c r="BC867" i="11"/>
  <c r="BC1965" i="11"/>
  <c r="BC1931" i="11"/>
  <c r="BC1171" i="11"/>
  <c r="BC631" i="11"/>
  <c r="BC285" i="11"/>
  <c r="BC2248" i="11"/>
  <c r="BC429" i="11"/>
  <c r="BC347" i="11"/>
  <c r="BC1457" i="11"/>
  <c r="BC1978" i="11"/>
  <c r="BC2255" i="11"/>
  <c r="BC378" i="11"/>
  <c r="BC173" i="11"/>
  <c r="BC1122" i="11"/>
  <c r="BC2276" i="11"/>
  <c r="BC1155" i="11"/>
  <c r="BC868" i="11"/>
  <c r="BC916" i="11"/>
  <c r="BC1987" i="11"/>
  <c r="BC2088" i="11"/>
  <c r="BC1072" i="11"/>
  <c r="BC35" i="11"/>
  <c r="BC503" i="11"/>
  <c r="BC422" i="11"/>
  <c r="BC286" i="11"/>
  <c r="BC449" i="11"/>
  <c r="BC404" i="11"/>
  <c r="BC340" i="11"/>
  <c r="BC657" i="11"/>
  <c r="BC1976" i="11"/>
  <c r="BC1853" i="11"/>
  <c r="BC1392" i="11"/>
  <c r="BC925" i="11"/>
  <c r="BC1701" i="11"/>
  <c r="BC831" i="11"/>
  <c r="BC1252" i="11"/>
  <c r="BC1737" i="11"/>
  <c r="BC921" i="11"/>
  <c r="BC54" i="11"/>
  <c r="BC1357" i="11"/>
  <c r="BC2163" i="11"/>
  <c r="BC1477" i="11"/>
  <c r="BC1055" i="11"/>
  <c r="BC126" i="11"/>
  <c r="BC2188" i="11"/>
  <c r="BC8" i="11"/>
  <c r="BC1248" i="11"/>
  <c r="BC761" i="11"/>
  <c r="BC736" i="11"/>
  <c r="BC1410" i="11"/>
  <c r="BC792" i="11"/>
  <c r="BC552" i="11"/>
  <c r="BC2070" i="11"/>
  <c r="BC15" i="11"/>
  <c r="BC116" i="11"/>
  <c r="BC160" i="11"/>
  <c r="BC232" i="11"/>
  <c r="BC1416" i="11"/>
  <c r="BC1326" i="11"/>
  <c r="BC1705" i="11"/>
  <c r="BC1542" i="11"/>
  <c r="BC1161" i="11"/>
  <c r="BC461" i="11"/>
  <c r="BC304" i="11"/>
  <c r="BC495" i="11"/>
  <c r="BC944" i="11"/>
  <c r="BC137" i="11"/>
  <c r="BC277" i="11"/>
  <c r="BC1453" i="11"/>
  <c r="BC2000" i="11"/>
  <c r="BC377" i="11"/>
  <c r="BC1905" i="11"/>
  <c r="BC1696" i="11"/>
  <c r="BC2343" i="11"/>
  <c r="BC1189" i="11"/>
  <c r="BC1917" i="11"/>
  <c r="BC2009" i="11"/>
  <c r="BC1773" i="11"/>
  <c r="BC1549" i="11"/>
  <c r="BC149" i="11"/>
  <c r="BC836" i="11"/>
  <c r="BC940" i="11"/>
  <c r="BC474" i="11"/>
  <c r="BC170" i="11"/>
  <c r="BC57" i="11"/>
  <c r="BC3" i="11"/>
  <c r="BC885" i="11"/>
  <c r="BC2311" i="11"/>
  <c r="BC2317" i="11"/>
  <c r="BC763" i="11"/>
  <c r="BC1353" i="11"/>
  <c r="BC1454" i="11"/>
  <c r="BC488" i="11"/>
  <c r="BC489" i="11"/>
  <c r="BC782" i="11"/>
  <c r="BC1934" i="11"/>
  <c r="BC2331" i="11"/>
  <c r="BC28" i="11"/>
  <c r="BC1862" i="11"/>
  <c r="BC958" i="11"/>
  <c r="BC48" i="11"/>
  <c r="BC2102" i="11"/>
  <c r="BC1035" i="11"/>
  <c r="BC364" i="11"/>
  <c r="BC928" i="11"/>
  <c r="BC959" i="11"/>
  <c r="BC1579" i="11"/>
  <c r="BC424" i="11"/>
  <c r="BC587" i="11"/>
  <c r="BC769" i="11"/>
  <c r="BC327" i="11"/>
  <c r="BC2181" i="11"/>
  <c r="BC2353" i="11"/>
  <c r="BC1225" i="11"/>
  <c r="BC1689" i="11"/>
  <c r="BC967" i="11"/>
  <c r="BC161" i="11"/>
  <c r="BC1496" i="11"/>
  <c r="BC527" i="11"/>
  <c r="BC1846" i="11"/>
  <c r="BC1286" i="11"/>
  <c r="BC1318" i="11"/>
  <c r="BC712" i="11"/>
  <c r="BC1335" i="11"/>
  <c r="BC830" i="11"/>
  <c r="BC757" i="11"/>
  <c r="BC1915" i="11"/>
  <c r="BC342" i="11"/>
  <c r="BC1778" i="11"/>
  <c r="BC986" i="11"/>
  <c r="BC2193" i="11"/>
  <c r="BC1411" i="11"/>
  <c r="BC882" i="11"/>
  <c r="BC219" i="11"/>
  <c r="BC1175" i="11"/>
  <c r="BC1561" i="11"/>
  <c r="BC388" i="11"/>
  <c r="BC147" i="11"/>
  <c r="BC1865" i="11"/>
  <c r="BC1167" i="11"/>
  <c r="BC2277" i="11"/>
  <c r="BC1752" i="11"/>
  <c r="BC1179" i="11"/>
  <c r="BC652" i="11"/>
  <c r="BC1439" i="11"/>
  <c r="BC224" i="11"/>
  <c r="BC623" i="11"/>
  <c r="BC1307" i="11"/>
  <c r="BC2175" i="11"/>
  <c r="BC513" i="11"/>
  <c r="BC1904" i="11"/>
  <c r="BC2285" i="11"/>
  <c r="BC1866" i="11"/>
  <c r="BC1007" i="11"/>
  <c r="BC952" i="11"/>
  <c r="BC520" i="11"/>
  <c r="BC1434" i="11"/>
  <c r="BC491" i="11"/>
  <c r="BC2154" i="11"/>
  <c r="BC2050" i="11"/>
  <c r="BC505" i="11"/>
  <c r="BC1295" i="11"/>
  <c r="BC2035" i="11"/>
  <c r="BC714" i="11"/>
  <c r="BC1958" i="11"/>
  <c r="BC311" i="11"/>
  <c r="BC158" i="11"/>
  <c r="BC530" i="11"/>
  <c r="BC363" i="11"/>
  <c r="BC1534" i="11"/>
  <c r="BC46" i="11"/>
  <c r="BC904" i="11"/>
  <c r="BC1660" i="11"/>
  <c r="BC1390" i="11"/>
  <c r="BC44" i="11"/>
  <c r="BC981" i="11"/>
  <c r="BC2012" i="11"/>
  <c r="BC1134" i="11"/>
  <c r="BC1014" i="11"/>
  <c r="BC1473" i="11"/>
  <c r="BC2010" i="11"/>
  <c r="BC2292" i="11"/>
  <c r="BC1628" i="11"/>
  <c r="BC81" i="11"/>
  <c r="BC532" i="11"/>
  <c r="BC469" i="11"/>
  <c r="BC1906" i="11"/>
  <c r="BC2222" i="11"/>
  <c r="BC802" i="11"/>
  <c r="BC840" i="11"/>
  <c r="BC294" i="11"/>
  <c r="BC1391" i="11"/>
  <c r="BC1968" i="11"/>
  <c r="BC803" i="11"/>
  <c r="BC554" i="11"/>
  <c r="BC1233" i="11"/>
  <c r="BC1751" i="11"/>
  <c r="BC501" i="11"/>
  <c r="BC1294" i="11"/>
  <c r="BC2017" i="11"/>
  <c r="BC1845" i="11"/>
  <c r="BC1082" i="11"/>
  <c r="BC690" i="11"/>
  <c r="BC494" i="11"/>
  <c r="BC1195" i="11"/>
  <c r="BC1909" i="11"/>
  <c r="BC871" i="11"/>
  <c r="BC2297" i="11"/>
  <c r="BC2029" i="11"/>
  <c r="BC352" i="11"/>
  <c r="BC672" i="11"/>
  <c r="BC2218" i="11"/>
  <c r="BC709" i="11"/>
  <c r="BC1015" i="11"/>
  <c r="BC841" i="11"/>
  <c r="BC1347" i="11"/>
  <c r="BC214" i="11"/>
  <c r="BC772" i="11"/>
  <c r="BC203" i="11"/>
  <c r="BC617" i="11"/>
  <c r="BC2190" i="11"/>
  <c r="BC1112" i="11"/>
  <c r="BC454" i="11"/>
  <c r="BC306" i="11"/>
  <c r="BC2084" i="11"/>
  <c r="BC1480" i="11"/>
  <c r="BC2103" i="11"/>
  <c r="BC1571" i="11"/>
  <c r="BC1645" i="11"/>
  <c r="BC2324" i="11"/>
  <c r="BC413" i="11"/>
  <c r="BC333" i="11"/>
  <c r="BC1395" i="11"/>
  <c r="BC493" i="11"/>
  <c r="BC174" i="11"/>
  <c r="BC205" i="11"/>
  <c r="BC420" i="11"/>
  <c r="BC1892" i="11"/>
  <c r="BC274" i="11"/>
  <c r="BC1494" i="11"/>
  <c r="BC790" i="11"/>
  <c r="BC964" i="11"/>
  <c r="BC903" i="11"/>
  <c r="BC647" i="11"/>
  <c r="BC2264" i="11"/>
  <c r="BC728" i="11"/>
  <c r="BC1832" i="11"/>
  <c r="BC1183" i="11"/>
  <c r="BC1397" i="11"/>
  <c r="BC1348" i="11"/>
  <c r="BC632" i="11"/>
  <c r="BC2165" i="11"/>
  <c r="BC2078" i="11"/>
  <c r="BC923" i="11"/>
  <c r="BC359" i="11"/>
  <c r="BC1829" i="11"/>
  <c r="BC53" i="11"/>
  <c r="BC1530" i="11"/>
  <c r="BC817" i="11"/>
  <c r="BC1094" i="11"/>
  <c r="BC2232" i="11"/>
  <c r="BC1290" i="11"/>
  <c r="BC2256" i="11"/>
  <c r="BC1404" i="11"/>
  <c r="BC1166" i="11"/>
  <c r="BC805" i="11"/>
  <c r="BC445" i="11"/>
  <c r="BC89" i="11"/>
  <c r="BC267" i="11"/>
  <c r="BC2089" i="11"/>
  <c r="BC1886" i="11"/>
  <c r="BC1784" i="11"/>
  <c r="BC1499" i="11"/>
  <c r="BC2087" i="11"/>
  <c r="BC2020" i="11"/>
  <c r="BC683" i="11"/>
  <c r="BC79" i="11"/>
  <c r="BC2146" i="11"/>
  <c r="BC1831" i="11"/>
  <c r="BC1999" i="11"/>
  <c r="BC1430" i="11"/>
  <c r="BC1301" i="11"/>
  <c r="BC1268" i="11"/>
  <c r="BC1939" i="11"/>
  <c r="BC1160" i="11"/>
  <c r="BC1908" i="11"/>
  <c r="BC1263" i="11"/>
  <c r="BC1322" i="11"/>
  <c r="BC1213" i="11"/>
  <c r="BC1456" i="11"/>
  <c r="BC381" i="11"/>
  <c r="BC1276" i="11"/>
  <c r="BC1150" i="11"/>
  <c r="BC1606" i="11"/>
  <c r="BC1913" i="11"/>
  <c r="BC1638" i="11"/>
  <c r="BC891" i="11"/>
  <c r="BC720" i="11"/>
  <c r="BC181" i="11"/>
  <c r="BC1916" i="11"/>
  <c r="BC713" i="11"/>
  <c r="BC1047" i="11"/>
  <c r="BC1785" i="11"/>
  <c r="BC216" i="11"/>
  <c r="BC1659" i="11"/>
  <c r="BC746" i="11"/>
  <c r="BC613" i="11"/>
  <c r="BC522" i="11"/>
  <c r="BC2002" i="11"/>
  <c r="BC2176" i="11"/>
  <c r="BC2064" i="11"/>
  <c r="BC1107" i="11"/>
  <c r="BC1443" i="11"/>
  <c r="BC100" i="11"/>
  <c r="BC2357" i="11"/>
  <c r="BC443" i="11"/>
  <c r="BC1500" i="11"/>
  <c r="BC402" i="11"/>
  <c r="BC679" i="11"/>
  <c r="BC1366" i="11"/>
  <c r="BC927" i="11"/>
  <c r="BC1399" i="11"/>
  <c r="BC1762" i="11"/>
  <c r="BC561" i="11"/>
  <c r="BC131" i="11"/>
  <c r="BC1438" i="11"/>
  <c r="BC1148" i="11"/>
  <c r="BC982" i="11"/>
  <c r="BC1021" i="11"/>
  <c r="BC2342" i="11"/>
  <c r="BC1180" i="11"/>
  <c r="BC543" i="11"/>
  <c r="BC1381" i="11"/>
  <c r="BC1874" i="11"/>
  <c r="BC2333" i="11"/>
  <c r="BC1619" i="11"/>
  <c r="BC1525" i="11"/>
  <c r="BC1967" i="11"/>
  <c r="BC91" i="11"/>
  <c r="BC1407" i="11"/>
  <c r="BC1658" i="11"/>
  <c r="BC1598" i="11"/>
  <c r="BC1852" i="11"/>
  <c r="BC458" i="11"/>
  <c r="BC2335" i="11"/>
  <c r="BC1605" i="11"/>
  <c r="BC1181" i="11"/>
  <c r="BC118" i="11"/>
  <c r="BC1162" i="11"/>
  <c r="BC2270" i="11"/>
  <c r="BC1109" i="11"/>
  <c r="BC144" i="11"/>
  <c r="BC1281" i="11"/>
  <c r="BC337" i="11"/>
  <c r="BC1820" i="11"/>
  <c r="BC2185" i="11"/>
  <c r="BC931" i="11"/>
  <c r="BC726" i="11"/>
  <c r="BC902" i="11"/>
  <c r="BC1291" i="11"/>
  <c r="BC1400" i="11"/>
  <c r="BC1974" i="11"/>
  <c r="BC1385" i="11"/>
  <c r="BC546" i="11"/>
  <c r="BC1730" i="11"/>
  <c r="BC1423" i="11"/>
  <c r="BC1173" i="11"/>
  <c r="BC1672" i="11"/>
  <c r="BC1019" i="11"/>
  <c r="BC1442" i="11"/>
  <c r="BC869" i="11"/>
  <c r="BC1583" i="11"/>
  <c r="BC1573" i="11"/>
  <c r="BC1727" i="11"/>
  <c r="BC1669" i="11"/>
  <c r="BC1292" i="11"/>
  <c r="BC1091" i="11"/>
  <c r="BC1455" i="11"/>
  <c r="BC1783" i="11"/>
  <c r="BC1875" i="11"/>
  <c r="BC190" i="11"/>
  <c r="BC1245" i="11"/>
  <c r="BC922" i="11"/>
  <c r="BC1825" i="11"/>
  <c r="BC593" i="11"/>
  <c r="BC691" i="11"/>
  <c r="BC266" i="11"/>
  <c r="BC1314" i="11"/>
  <c r="BC1214" i="11"/>
  <c r="BC745" i="11"/>
  <c r="BC2135" i="11"/>
  <c r="BC215" i="11"/>
  <c r="BC1186" i="11"/>
  <c r="BC463" i="11"/>
  <c r="BC2217" i="11"/>
  <c r="BC1664" i="11"/>
  <c r="BC2008" i="11"/>
  <c r="BC272" i="11"/>
  <c r="BC2043" i="11"/>
  <c r="BC844" i="11"/>
  <c r="BC969" i="11"/>
  <c r="BC1433" i="11"/>
  <c r="BC1153" i="11"/>
  <c r="BC1526" i="11"/>
  <c r="BC1971" i="11"/>
  <c r="BC395" i="11"/>
  <c r="BC1078" i="11"/>
  <c r="BC1363" i="11"/>
  <c r="BC1403" i="11"/>
  <c r="BC1505" i="11"/>
  <c r="BC1955" i="11"/>
  <c r="BC773" i="11"/>
  <c r="BC1678" i="11"/>
  <c r="BC1683" i="11"/>
  <c r="BC1170" i="11"/>
  <c r="BC1026" i="11"/>
  <c r="BC1270" i="11"/>
  <c r="BC361" i="11"/>
  <c r="BC2245" i="11"/>
  <c r="BC961" i="11"/>
  <c r="BC850" i="11"/>
  <c r="BC1491" i="11"/>
  <c r="BC2227" i="11"/>
  <c r="BC1135" i="11"/>
  <c r="BC360" i="11"/>
  <c r="BC862" i="11"/>
  <c r="BC229" i="11"/>
  <c r="BC1479" i="11"/>
  <c r="BC618" i="11"/>
  <c r="BC674" i="11"/>
  <c r="BC2354" i="11"/>
  <c r="BC1869" i="11"/>
  <c r="BC1414" i="11"/>
  <c r="BC307" i="11"/>
  <c r="BC666" i="11"/>
  <c r="BC2019" i="11"/>
  <c r="BC2313" i="11"/>
  <c r="BC1813" i="11"/>
  <c r="BC2258" i="11"/>
  <c r="BC1676" i="11"/>
  <c r="BC525" i="11"/>
  <c r="BC1221" i="11"/>
  <c r="BC703" i="11"/>
  <c r="BC1475" i="11"/>
  <c r="BC2149" i="11"/>
  <c r="BC918" i="11"/>
  <c r="BC2081" i="11"/>
  <c r="BC1840" i="11"/>
  <c r="BC1881" i="11"/>
  <c r="BC651" i="11"/>
  <c r="BC1073" i="11"/>
  <c r="BC2072" i="11"/>
  <c r="BC635" i="11"/>
  <c r="BC212" i="11"/>
  <c r="BC1229" i="11"/>
  <c r="BC367" i="11"/>
  <c r="BC1138" i="11"/>
  <c r="BC1149" i="11"/>
  <c r="BC756" i="11"/>
  <c r="BC2044" i="11"/>
  <c r="BC1339" i="11"/>
  <c r="BC462" i="11"/>
  <c r="BC753" i="11"/>
  <c r="BC2362" i="11"/>
  <c r="BC85" i="11"/>
  <c r="BC1975" i="11"/>
  <c r="BC375" i="11"/>
  <c r="BC2183" i="11"/>
  <c r="BC900" i="11"/>
  <c r="BC1837" i="11"/>
  <c r="BC1405" i="11"/>
  <c r="BC1945" i="11"/>
  <c r="BC2273" i="11"/>
  <c r="BC2138" i="11"/>
  <c r="BC186" i="11"/>
  <c r="BC397" i="11"/>
  <c r="BC335" i="11"/>
  <c r="BC524" i="11"/>
  <c r="BC90" i="11"/>
  <c r="BC1940" i="11"/>
  <c r="BC1115" i="11"/>
  <c r="BC206" i="11"/>
  <c r="BC1067" i="11"/>
  <c r="BC1568" i="11"/>
  <c r="BC873" i="11"/>
  <c r="BC1830" i="11"/>
  <c r="BC739" i="11"/>
  <c r="BC846" i="11"/>
  <c r="BC1994" i="11"/>
  <c r="BC2027" i="11"/>
  <c r="BC256" i="11"/>
  <c r="BC1629" i="11"/>
  <c r="BC1574" i="11"/>
  <c r="BC1723" i="11"/>
  <c r="BC1101" i="11"/>
  <c r="BC1242" i="11"/>
  <c r="BC2288" i="11"/>
  <c r="BC2231" i="11"/>
  <c r="BC2145" i="11"/>
  <c r="BC1722" i="11"/>
  <c r="BC1001" i="11"/>
  <c r="BC460" i="11"/>
  <c r="BC13" i="11"/>
  <c r="BC599" i="11"/>
  <c r="BC1888" i="11"/>
  <c r="BC119" i="11"/>
  <c r="BC1921" i="11"/>
  <c r="BC1794" i="11"/>
  <c r="BC1788" i="11"/>
  <c r="BC1693" i="11"/>
  <c r="BC1435" i="11"/>
  <c r="BC1746" i="11"/>
  <c r="BC1210" i="11"/>
  <c r="BC2329" i="11"/>
  <c r="BC2211" i="11"/>
  <c r="BC1356" i="11"/>
  <c r="BC2260" i="11"/>
  <c r="BC341" i="11"/>
  <c r="BC1935" i="11"/>
  <c r="BC1858" i="11"/>
  <c r="BC1121" i="11"/>
  <c r="BC858" i="11"/>
  <c r="BC2216" i="11"/>
  <c r="BC658" i="11"/>
  <c r="BC1178" i="11"/>
  <c r="BC1870" i="11"/>
  <c r="BC1445" i="11"/>
  <c r="BC1642" i="11"/>
  <c r="BC354" i="11"/>
  <c r="BC1799" i="11"/>
  <c r="BC1714" i="11"/>
  <c r="BC2197" i="11"/>
  <c r="BC716" i="11"/>
  <c r="BC317" i="11"/>
  <c r="BC2263" i="11"/>
  <c r="BC966" i="11"/>
  <c r="BC2341" i="11"/>
  <c r="BC603" i="11"/>
  <c r="BC1016" i="11"/>
  <c r="BC262" i="11"/>
  <c r="BC2117" i="11"/>
  <c r="BC1601" i="11"/>
  <c r="BC1899" i="11"/>
  <c r="BC366" i="11"/>
  <c r="BC2085" i="11"/>
  <c r="BC563" i="11"/>
  <c r="BC798" i="11"/>
  <c r="BC1692" i="11"/>
  <c r="BC557" i="11"/>
  <c r="BC2235" i="11"/>
  <c r="BC816" i="11"/>
  <c r="BC142" i="11"/>
  <c r="BC1482" i="11"/>
  <c r="BC1991" i="11"/>
  <c r="BC953" i="11"/>
  <c r="BC2153" i="11"/>
  <c r="BC1497" i="11"/>
  <c r="BC1361" i="11"/>
  <c r="BC512" i="11"/>
  <c r="BC579" i="11"/>
  <c r="BC2274" i="11"/>
  <c r="BC99" i="11"/>
  <c r="BC446" i="11"/>
  <c r="BC1458" i="11"/>
  <c r="BC163" i="11"/>
  <c r="BC297" i="11"/>
  <c r="BC996" i="11"/>
  <c r="BC943" i="11"/>
  <c r="BC516" i="11"/>
  <c r="BC1959" i="11"/>
  <c r="BC2041" i="11"/>
  <c r="BC1772" i="11"/>
  <c r="BC1649" i="11"/>
  <c r="BC2330" i="11"/>
  <c r="BC1868" i="11"/>
  <c r="BC1662" i="11"/>
  <c r="BC1536" i="11"/>
  <c r="BC957" i="11"/>
  <c r="BC1312" i="11"/>
  <c r="BC2252" i="11"/>
  <c r="BC199" i="11"/>
  <c r="BC686" i="11"/>
  <c r="BC852" i="11"/>
  <c r="BC1502" i="11"/>
  <c r="BC1375" i="11"/>
  <c r="BC2257" i="11"/>
  <c r="BC2126" i="11"/>
  <c r="BC1907" i="11"/>
  <c r="BC437" i="11"/>
  <c r="BC1327" i="11"/>
  <c r="BC313" i="11"/>
  <c r="BC2275" i="11"/>
  <c r="BC1635" i="11"/>
  <c r="BC655" i="11"/>
  <c r="BC477" i="11"/>
  <c r="BC2026" i="11"/>
  <c r="BC329" i="11"/>
  <c r="BC1591" i="11"/>
  <c r="BC346" i="11"/>
  <c r="BC2364" i="11"/>
  <c r="BC1540" i="11"/>
  <c r="BC1602" i="11"/>
  <c r="BC608" i="11"/>
  <c r="BC2349" i="11"/>
  <c r="BC1726" i="11"/>
  <c r="BC2316" i="11"/>
  <c r="BC643" i="11"/>
  <c r="BC177" i="11"/>
  <c r="BC1308" i="11"/>
  <c r="BC509" i="11"/>
  <c r="BC281" i="11"/>
  <c r="BC887" i="11"/>
  <c r="BC2016" i="11"/>
  <c r="BC2322" i="11"/>
  <c r="BC1795" i="11"/>
  <c r="BC725" i="11"/>
  <c r="BC440" i="11"/>
  <c r="BC1546" i="11"/>
  <c r="BC1927" i="11"/>
  <c r="BC62" i="11"/>
  <c r="BC1558" i="11"/>
  <c r="BC220" i="11"/>
  <c r="BC1110" i="11"/>
  <c r="BC1681" i="11"/>
  <c r="BC1074" i="11"/>
  <c r="BC188" i="11"/>
  <c r="BC2267" i="11"/>
  <c r="BC275" i="11"/>
  <c r="BC379" i="11"/>
  <c r="BC1249" i="11"/>
  <c r="BC2162" i="11"/>
  <c r="BC1565" i="11"/>
  <c r="BC660" i="11"/>
  <c r="BC2278" i="11"/>
  <c r="BC2039" i="11"/>
  <c r="BC2184" i="11"/>
  <c r="BC1844" i="11"/>
  <c r="BC1346" i="11"/>
  <c r="BC771" i="11"/>
  <c r="BC369" i="11"/>
  <c r="BC1027" i="11"/>
  <c r="BC529" i="11"/>
  <c r="BC913" i="11"/>
  <c r="BC1521" i="11"/>
  <c r="BC2237" i="11"/>
  <c r="BC1352" i="11"/>
  <c r="BC1159" i="11"/>
  <c r="BC1043" i="11"/>
  <c r="BC1688" i="11"/>
  <c r="BC479" i="11"/>
  <c r="BC456" i="11"/>
  <c r="BC705" i="11"/>
  <c r="BC565" i="11"/>
  <c r="BC1466" i="11"/>
  <c r="BC2242" i="11"/>
  <c r="BC1576" i="11"/>
  <c r="BC1065" i="11"/>
  <c r="BC425" i="11"/>
  <c r="BC1566" i="11"/>
  <c r="BC380" i="11"/>
  <c r="BC1486" i="11"/>
  <c r="BC1854" i="11"/>
  <c r="BC1679" i="11"/>
  <c r="BC1507" i="11"/>
  <c r="BC1547" i="11"/>
  <c r="BC250" i="11"/>
  <c r="BC2239" i="11"/>
  <c r="BC914" i="11"/>
  <c r="BC1717" i="11"/>
  <c r="BC1538" i="11"/>
  <c r="BC779" i="11"/>
  <c r="BC1337" i="11"/>
  <c r="BC934" i="11"/>
  <c r="BC1420" i="11"/>
  <c r="BC1864" i="11"/>
  <c r="BC2100" i="11"/>
  <c r="BC1006" i="11"/>
  <c r="BC1988" i="11"/>
  <c r="BC1483" i="11"/>
  <c r="BC1691" i="11"/>
  <c r="BC1140" i="11"/>
  <c r="BC2077" i="11"/>
  <c r="BC1792" i="11"/>
  <c r="BC1836" i="11"/>
  <c r="BC963" i="11"/>
  <c r="BC1299" i="11"/>
  <c r="BC1293" i="11"/>
  <c r="BC139" i="11"/>
  <c r="BC1777" i="11"/>
  <c r="BC1725" i="11"/>
  <c r="BC669" i="11"/>
  <c r="BC671" i="11"/>
  <c r="BC143" i="11"/>
  <c r="BC74" i="11"/>
  <c r="BC1096" i="11"/>
  <c r="BC932" i="11"/>
  <c r="BC2201" i="11"/>
  <c r="BC711" i="11"/>
  <c r="BC519" i="11"/>
  <c r="BC1933" i="11"/>
  <c r="BC1562" i="11"/>
  <c r="BC1807" i="11"/>
  <c r="BC1260" i="11"/>
  <c r="BC1464" i="11"/>
  <c r="BC2262" i="11"/>
  <c r="BC1427" i="11"/>
  <c r="BC793" i="11"/>
  <c r="BC296" i="11"/>
  <c r="BC32" i="11"/>
  <c r="BC2112" i="11"/>
  <c r="BC866" i="11"/>
  <c r="BC2338" i="11"/>
  <c r="BC1946" i="11"/>
  <c r="BC1572" i="11"/>
  <c r="BC106" i="11"/>
  <c r="BC2040" i="11"/>
  <c r="BC1607" i="11"/>
  <c r="BC123" i="11"/>
  <c r="BC2281" i="11"/>
  <c r="BC2093" i="11"/>
  <c r="BC2144" i="11"/>
  <c r="BC1811" i="11"/>
  <c r="BC1156" i="11"/>
  <c r="BC315" i="11"/>
  <c r="BC1238" i="11"/>
  <c r="BC1059" i="11"/>
  <c r="BC102" i="11"/>
  <c r="BC1141" i="11"/>
  <c r="BC2259" i="11"/>
  <c r="BC2174" i="11"/>
  <c r="BC1129" i="11"/>
  <c r="BC1098" i="11"/>
  <c r="BC589" i="11"/>
  <c r="BC1320" i="11"/>
  <c r="BC1721" i="11"/>
  <c r="BC556" i="11"/>
  <c r="BC184" i="11"/>
  <c r="BC330" i="11"/>
  <c r="BC595" i="11"/>
  <c r="BC778" i="11"/>
  <c r="BC98" i="11"/>
  <c r="BC1897" i="11"/>
  <c r="BC210" i="11"/>
  <c r="BC480" i="11"/>
  <c r="BC251" i="11"/>
  <c r="BC1441" i="11"/>
  <c r="BC625" i="11"/>
  <c r="BC459" i="11"/>
  <c r="BC1757" i="11"/>
  <c r="BC2196" i="11"/>
  <c r="BC1224" i="11"/>
  <c r="BC1646" i="11"/>
  <c r="BC1613" i="11"/>
  <c r="BC105" i="11"/>
  <c r="BC1232" i="11"/>
  <c r="BC1838" i="11"/>
  <c r="BC826" i="11"/>
  <c r="BC393" i="11"/>
  <c r="BC707" i="11"/>
  <c r="BC1429" i="11"/>
  <c r="BC717" i="11"/>
  <c r="BC1165" i="11"/>
  <c r="BC416" i="11"/>
  <c r="BC1436" i="11"/>
  <c r="BC127" i="11"/>
  <c r="BC171" i="11"/>
  <c r="BC611" i="11"/>
  <c r="BC1932" i="11"/>
  <c r="BC195" i="11"/>
  <c r="BC1843" i="11"/>
  <c r="BC750" i="11"/>
  <c r="BC549" i="11"/>
  <c r="BC1369" i="11"/>
  <c r="BC1690" i="11"/>
  <c r="BC83" i="11"/>
  <c r="BC234" i="11"/>
  <c r="BC1599" i="11"/>
  <c r="BC1106" i="11"/>
  <c r="BC870" i="11"/>
  <c r="BC1239" i="11"/>
  <c r="BC1041" i="11"/>
  <c r="BC1593" i="11"/>
  <c r="BC698" i="11"/>
  <c r="BC1012" i="11"/>
  <c r="BC1113" i="11"/>
  <c r="BC936" i="11"/>
  <c r="BC1535" i="11"/>
  <c r="BC1108" i="11"/>
  <c r="BC1424" i="11"/>
  <c r="BC676" i="11"/>
  <c r="BC1462" i="11"/>
  <c r="BC1095" i="11"/>
  <c r="BC860" i="11"/>
  <c r="BC1871" i="11"/>
  <c r="BC258" i="11"/>
  <c r="BC1824" i="11"/>
  <c r="BC777" i="11"/>
  <c r="BC1533" i="11"/>
  <c r="BC1379" i="11"/>
  <c r="BC2244" i="11"/>
  <c r="BC1863" i="11"/>
  <c r="BC517" i="11"/>
  <c r="BC740" i="11"/>
  <c r="BC1086" i="11"/>
  <c r="BC569" i="11"/>
  <c r="BC1510" i="11"/>
  <c r="BC1144" i="11"/>
  <c r="BC1396" i="11"/>
  <c r="BC1548" i="11"/>
  <c r="BC743" i="11"/>
  <c r="BC1223" i="11"/>
  <c r="BC1656" i="11"/>
  <c r="BC1246" i="11"/>
  <c r="BC319" i="11"/>
  <c r="BC901" i="11"/>
  <c r="BC69" i="11"/>
  <c r="BC824" i="11"/>
  <c r="BC907" i="11"/>
  <c r="BC151" i="11"/>
  <c r="BC2152" i="11"/>
  <c r="BC316" i="11"/>
  <c r="BC398" i="11"/>
  <c r="BC536" i="11"/>
  <c r="BC1753" i="11"/>
  <c r="BC842" i="11"/>
  <c r="BC1264" i="11"/>
  <c r="BC1782" i="11"/>
  <c r="BC991" i="11"/>
  <c r="BC1406" i="11"/>
  <c r="BC1755" i="11"/>
  <c r="BC189" i="11"/>
  <c r="BC843" i="11"/>
  <c r="BC874" i="11"/>
  <c r="BC1506" i="11"/>
  <c r="BC1816" i="11"/>
  <c r="BC1884" i="11"/>
  <c r="BC1463" i="11"/>
  <c r="BC857" i="11"/>
  <c r="BC537" i="11"/>
  <c r="BC148" i="11"/>
  <c r="BC2021" i="11"/>
  <c r="BC1241" i="11"/>
  <c r="BC248" i="11"/>
  <c r="BC30" i="11"/>
  <c r="BC1336" i="11"/>
  <c r="BC808" i="11"/>
  <c r="BC1235" i="11"/>
  <c r="BC1960" i="11"/>
  <c r="BC2326" i="11"/>
  <c r="BC410" i="11"/>
  <c r="BC283" i="11"/>
  <c r="BC65" i="11"/>
  <c r="BC409" i="11"/>
  <c r="BC1519" i="11"/>
  <c r="BC218" i="11"/>
  <c r="BC1288" i="11"/>
  <c r="BC1617" i="11"/>
  <c r="BC2057" i="11"/>
  <c r="BC1715" i="11"/>
  <c r="BC2238" i="11"/>
  <c r="BC621" i="11"/>
  <c r="BC2283" i="11"/>
  <c r="BC1409" i="11"/>
  <c r="BC926" i="11"/>
  <c r="BC1234" i="11"/>
  <c r="BC1903" i="11"/>
  <c r="BC1330" i="11"/>
  <c r="BC1009" i="11"/>
  <c r="BC192" i="11"/>
  <c r="BC1744" i="11"/>
  <c r="BC1706" i="11"/>
  <c r="BC780" i="11"/>
  <c r="BC1509" i="11"/>
  <c r="BC1582" i="11"/>
  <c r="BC1097" i="11"/>
  <c r="BC2128" i="11"/>
  <c r="BC231" i="11"/>
  <c r="BC2108" i="11"/>
  <c r="BC1759" i="11"/>
  <c r="BC2069" i="11"/>
  <c r="BC1739" i="11"/>
  <c r="BC2006" i="11"/>
  <c r="BC884" i="11"/>
  <c r="BC301" i="11"/>
  <c r="BC255" i="11"/>
  <c r="BC1859" i="11"/>
  <c r="BC641" i="11"/>
  <c r="BC1667" i="11"/>
  <c r="BC238" i="11"/>
  <c r="BC1826" i="11"/>
  <c r="BC764" i="11"/>
  <c r="BC794" i="11"/>
  <c r="BC1418" i="11"/>
  <c r="BC799" i="11"/>
  <c r="BC187" i="11"/>
  <c r="BC609" i="11"/>
  <c r="BC326" i="11"/>
  <c r="BC1910" i="11"/>
  <c r="BC1064" i="11"/>
  <c r="BC1025" i="11"/>
  <c r="BC1305" i="11"/>
  <c r="BC2014" i="11"/>
  <c r="BC1621" i="11"/>
  <c r="BC1478" i="11"/>
  <c r="BC2028" i="11"/>
  <c r="BC421" i="11"/>
  <c r="BC2159" i="11"/>
  <c r="BC1527" i="11"/>
  <c r="BC766" i="11"/>
  <c r="BC1756" i="11"/>
  <c r="BC895" i="11"/>
  <c r="BC1520" i="11"/>
  <c r="BC1938" i="11"/>
  <c r="BC153" i="11"/>
  <c r="BC699" i="11"/>
  <c r="BC1187" i="11"/>
  <c r="BC308" i="11"/>
  <c r="BC806" i="11"/>
  <c r="BC1655" i="11"/>
  <c r="BC1018" i="11"/>
  <c r="BC542" i="11"/>
  <c r="BC475" i="11"/>
  <c r="BC514" i="11"/>
  <c r="BC2053" i="11"/>
  <c r="BC856" i="11"/>
  <c r="BC1147" i="11"/>
  <c r="BC278" i="11"/>
  <c r="BC358" i="11"/>
  <c r="BC1000" i="11"/>
  <c r="BC61" i="11"/>
  <c r="BC253" i="11"/>
  <c r="BC507" i="11"/>
  <c r="BC1029" i="11"/>
  <c r="BC1032" i="11"/>
  <c r="BC1597" i="11"/>
  <c r="BC2063" i="11"/>
  <c r="BC387" i="11"/>
  <c r="BC883" i="11"/>
  <c r="BC1447" i="11"/>
  <c r="BC1146" i="11"/>
  <c r="BC2249" i="11"/>
  <c r="BC1626" i="11"/>
  <c r="BC1742" i="11"/>
  <c r="BC2334" i="11"/>
  <c r="BC2161" i="11"/>
  <c r="BC584" i="11"/>
  <c r="BC76" i="11"/>
  <c r="BC553" i="11"/>
  <c r="BC59" i="11"/>
  <c r="BC1298" i="11"/>
  <c r="BC1317" i="11"/>
  <c r="BC2228" i="11"/>
  <c r="BC70" i="11"/>
  <c r="BC1894" i="11"/>
  <c r="BC708" i="11"/>
  <c r="BC1236" i="11"/>
  <c r="BC1564" i="11"/>
  <c r="BC1600" i="11"/>
  <c r="BC1358" i="11"/>
  <c r="BC1947" i="11"/>
  <c r="BC1537" i="11"/>
  <c r="BC2018" i="11"/>
  <c r="BC1275" i="11"/>
  <c r="BC1230" i="11"/>
  <c r="BC767" i="11"/>
  <c r="BC1641" i="11"/>
  <c r="BC809" i="11"/>
  <c r="BC781" i="11"/>
  <c r="BC1786" i="11"/>
  <c r="BC2136" i="11"/>
  <c r="BC706" i="11"/>
  <c r="BC758" i="11"/>
  <c r="BC2076" i="11"/>
  <c r="BC357" i="11"/>
  <c r="BC295" i="11"/>
  <c r="BC1172" i="11"/>
  <c r="BC894" i="11"/>
  <c r="BC312" i="11"/>
  <c r="BC1053" i="11"/>
  <c r="BC1087" i="11"/>
  <c r="BC1895" i="11"/>
  <c r="BC2155" i="11"/>
  <c r="BC1798" i="11"/>
  <c r="BC261" i="11"/>
  <c r="BC1216" i="11"/>
  <c r="BC1057" i="11"/>
  <c r="BC880" i="11"/>
  <c r="BC2061" i="11"/>
  <c r="BC1833" i="11"/>
  <c r="BC418" i="11"/>
  <c r="BC1382" i="11"/>
  <c r="BC280" i="11"/>
  <c r="BC457" i="11"/>
  <c r="BC760" i="11"/>
  <c r="BC1936" i="11"/>
  <c r="BC1560" i="11"/>
  <c r="BC765" i="11"/>
  <c r="BC5" i="11"/>
  <c r="BC150" i="11"/>
  <c r="BC1039" i="11"/>
  <c r="BC670" i="11"/>
  <c r="BC1780" i="11"/>
  <c r="BC368" i="11"/>
  <c r="BC1048" i="11"/>
  <c r="BC1764" i="11"/>
  <c r="BC193" i="11"/>
  <c r="BC800" i="11"/>
  <c r="BC1476" i="11"/>
  <c r="BC2319" i="11"/>
  <c r="BC202" i="11"/>
  <c r="BC1639" i="11"/>
  <c r="BC1323" i="11"/>
  <c r="BC140" i="11"/>
  <c r="BC2192" i="11"/>
  <c r="BC1013" i="11"/>
  <c r="BC1191" i="11"/>
  <c r="BC496" i="11"/>
  <c r="BC1847" i="11"/>
  <c r="BC1615" i="11"/>
  <c r="BC1449" i="11"/>
  <c r="BC399" i="11"/>
  <c r="BC2139" i="11"/>
  <c r="BC534" i="11"/>
  <c r="BC1595" i="11"/>
  <c r="BC243" i="11"/>
  <c r="BC682" i="11"/>
  <c r="BC264" i="11"/>
  <c r="BC1961" i="11"/>
  <c r="BC164" i="11"/>
  <c r="BC2025" i="11"/>
  <c r="BC1481" i="11"/>
  <c r="BC1887" i="11"/>
  <c r="BC1543" i="11"/>
  <c r="BC930" i="11"/>
  <c r="BC734" i="11"/>
  <c r="BC1177" i="11"/>
  <c r="BC490" i="11"/>
  <c r="BC154" i="11"/>
  <c r="BC628" i="11"/>
  <c r="BC531" i="11"/>
  <c r="BC252" i="11"/>
  <c r="BC33" i="11"/>
  <c r="BC1738" i="11"/>
  <c r="BC1979" i="11"/>
  <c r="BC1168" i="11"/>
  <c r="BC606" i="11"/>
  <c r="BC1699" i="11"/>
  <c r="BC2352" i="11"/>
  <c r="BC1707" i="11"/>
  <c r="BC470" i="11"/>
  <c r="BC2042" i="11"/>
  <c r="BC729" i="11"/>
  <c r="BC246" i="11"/>
  <c r="BC1694" i="11"/>
  <c r="BC1085" i="11"/>
  <c r="BC129" i="11"/>
  <c r="BC2105" i="11"/>
  <c r="BC1003" i="11"/>
  <c r="BC29" i="11"/>
  <c r="BC1255" i="11"/>
  <c r="BC586" i="11"/>
  <c r="BC471" i="11"/>
  <c r="BC1488" i="11"/>
  <c r="BC791" i="11"/>
  <c r="BC855" i="11"/>
  <c r="BC2301" i="11"/>
  <c r="BC634" i="11"/>
  <c r="BC370" i="11"/>
  <c r="BC954" i="11"/>
  <c r="BC2143" i="11"/>
  <c r="BC796" i="11"/>
  <c r="BC1332" i="11"/>
  <c r="BC2107" i="11"/>
  <c r="BC2045" i="11"/>
  <c r="BC500" i="11"/>
  <c r="BC1136" i="11"/>
  <c r="BC1017" i="11"/>
  <c r="BC466" i="11"/>
  <c r="BC2195" i="11"/>
  <c r="BC1754" i="11"/>
  <c r="BC1524" i="11"/>
  <c r="BC334" i="11"/>
  <c r="BC929" i="11"/>
  <c r="BC2179" i="11"/>
  <c r="BC2182" i="11"/>
  <c r="BC1912" i="11"/>
  <c r="BC947" i="11"/>
  <c r="BC2269" i="11"/>
  <c r="BC1452" i="11"/>
  <c r="BC82" i="11"/>
  <c r="BC2209" i="11"/>
  <c r="BC814" i="11"/>
  <c r="BC226" i="11"/>
  <c r="BC2034" i="11"/>
  <c r="BC374" i="11"/>
  <c r="BC1948" i="11"/>
  <c r="BC1791" i="11"/>
  <c r="BC2090" i="11"/>
  <c r="BC544" i="11"/>
  <c r="BC1451" i="11"/>
  <c r="BC1920" i="11"/>
  <c r="BC1812" i="11"/>
  <c r="BC1030" i="11"/>
  <c r="BC1964" i="11"/>
  <c r="BC555" i="11"/>
  <c r="BC538" i="11"/>
  <c r="BC977" i="11"/>
  <c r="BC208" i="11"/>
  <c r="BC1127" i="11"/>
  <c r="BC2226" i="11"/>
  <c r="BC260" i="11"/>
  <c r="BC241" i="11"/>
  <c r="BC1860" i="11"/>
  <c r="BC1265" i="11"/>
  <c r="BC1394" i="11"/>
  <c r="BC2121" i="11"/>
  <c r="BC386" i="11"/>
  <c r="BC434" i="11"/>
  <c r="BC1267" i="11"/>
  <c r="BC684" i="11"/>
  <c r="BC1296" i="11"/>
  <c r="BC956" i="11"/>
  <c r="BC724" i="11"/>
  <c r="BC580" i="11"/>
  <c r="BC988" i="11"/>
  <c r="BC2092" i="11"/>
  <c r="BC2167" i="11"/>
  <c r="BC659" i="11"/>
  <c r="BC1060" i="11"/>
  <c r="BC2171" i="11"/>
  <c r="BC1819" i="11"/>
  <c r="BC1801" i="11"/>
  <c r="BC2095" i="11"/>
  <c r="BC2074" i="11"/>
  <c r="BC1776" i="11"/>
  <c r="BC738" i="11"/>
  <c r="BC1076" i="11"/>
  <c r="BC1051" i="11"/>
  <c r="BC1237" i="11"/>
  <c r="BC566" i="11"/>
  <c r="BC859" i="11"/>
  <c r="BC385" i="11"/>
  <c r="BC1120" i="11"/>
  <c r="BC1089" i="11"/>
  <c r="BC1151" i="11"/>
  <c r="BC598" i="11"/>
  <c r="BC166" i="11"/>
  <c r="BC1081" i="11"/>
  <c r="BC392" i="11"/>
  <c r="BC1956" i="11"/>
  <c r="BC2287" i="11"/>
  <c r="BC172" i="11"/>
  <c r="BC942" i="11"/>
  <c r="BC1570" i="11"/>
  <c r="BC2106" i="11"/>
  <c r="BC1446" i="11"/>
  <c r="BC2023" i="11"/>
  <c r="BC1555" i="11"/>
  <c r="BC405" i="11"/>
  <c r="BC1770" i="11"/>
  <c r="BC1504" i="11"/>
  <c r="BC939" i="11"/>
  <c r="BC2210" i="11"/>
  <c r="BC1901" i="11"/>
  <c r="BC689" i="11"/>
  <c r="BC700" i="11"/>
  <c r="BC343" i="11"/>
  <c r="BC2141" i="11"/>
  <c r="BC1923" i="11"/>
  <c r="BC965" i="11"/>
  <c r="BC263" i="11"/>
  <c r="BC2224" i="11"/>
  <c r="BC1188" i="11"/>
  <c r="BC2243" i="11"/>
  <c r="BC2111" i="11"/>
  <c r="BC213" i="11"/>
  <c r="BC50" i="11"/>
  <c r="BC1212" i="11"/>
  <c r="BC2059" i="11"/>
  <c r="BC26" i="11"/>
  <c r="BC1364" i="11"/>
  <c r="BC2068" i="11"/>
  <c r="BC795" i="11"/>
  <c r="BC1942" i="11"/>
  <c r="BC588" i="11"/>
  <c r="AV5" i="11"/>
  <c r="BC596" i="11"/>
  <c r="BC1205" i="11"/>
  <c r="BC951" i="11"/>
  <c r="BC39" i="11"/>
  <c r="BC2168" i="11"/>
  <c r="BC472" i="11"/>
  <c r="BC2037" i="11"/>
  <c r="BC1528" i="11"/>
  <c r="BC1804" i="11"/>
  <c r="BC407" i="11"/>
  <c r="BC1541" i="11"/>
  <c r="BC1745" i="11"/>
  <c r="BC11" i="11"/>
  <c r="BC906" i="11"/>
  <c r="BC1182" i="11"/>
  <c r="BC1331" i="11"/>
  <c r="BC1274" i="11"/>
  <c r="BC2290" i="11"/>
  <c r="BC2302" i="11"/>
  <c r="BC1360" i="11"/>
  <c r="BC60" i="11"/>
  <c r="BC1133" i="11"/>
  <c r="BC573" i="11"/>
  <c r="BC2022" i="11"/>
  <c r="BC1592" i="11"/>
  <c r="BC338" i="11"/>
  <c r="BC1518" i="11"/>
  <c r="BC1671" i="11"/>
  <c r="BC2351" i="11"/>
  <c r="BC701" i="11"/>
  <c r="BC1712" i="11"/>
  <c r="BC1768" i="11"/>
  <c r="BC2230" i="11"/>
  <c r="BC744" i="11"/>
  <c r="BC1061" i="11"/>
  <c r="BC414" i="11"/>
  <c r="BC820" i="11"/>
  <c r="BC1729" i="11"/>
  <c r="BC169" i="11"/>
  <c r="BC827" i="11"/>
  <c r="BC323" i="11"/>
  <c r="BC2065" i="11"/>
  <c r="BC2203" i="11"/>
  <c r="BC27" i="11"/>
  <c r="BC1484" i="11"/>
  <c r="BC912" i="11"/>
  <c r="BC1835" i="11"/>
  <c r="BC1490" i="11"/>
  <c r="BC847" i="11"/>
  <c r="BC680" i="11"/>
  <c r="BC2130" i="11"/>
  <c r="BC1790" i="11"/>
  <c r="BC1415" i="11"/>
  <c r="BC1054" i="11"/>
  <c r="BC1090" i="11"/>
  <c r="BC104" i="11"/>
  <c r="BC1501" i="11"/>
  <c r="BC515" i="11"/>
  <c r="BC1313" i="11"/>
  <c r="BC572" i="11"/>
  <c r="BC1643" i="11"/>
  <c r="BC692" i="11"/>
  <c r="BC2327" i="11"/>
  <c r="BC875" i="11"/>
  <c r="BC389" i="11"/>
  <c r="BC1117" i="11"/>
  <c r="BC2360" i="11"/>
  <c r="BC1142" i="11"/>
  <c r="BC1749" i="11"/>
  <c r="BC615" i="11"/>
  <c r="BC1460" i="11"/>
  <c r="BC1929" i="11"/>
  <c r="BC1985" i="11"/>
  <c r="BC825" i="11"/>
  <c r="BC37" i="11"/>
  <c r="BC1011" i="11"/>
  <c r="BC2156" i="11"/>
  <c r="BC854" i="11"/>
  <c r="BC1425" i="11"/>
  <c r="BC732" i="11"/>
  <c r="AV14" i="11"/>
  <c r="BC1517" i="11"/>
  <c r="BC1963" i="11"/>
  <c r="BC233" i="11"/>
  <c r="BC2129" i="11"/>
  <c r="BC350" i="11"/>
  <c r="BC819" i="11"/>
  <c r="BC1218" i="11"/>
  <c r="BC702" i="11"/>
  <c r="BC1523" i="11"/>
  <c r="BC492" i="11"/>
  <c r="BC96" i="11"/>
  <c r="BC1652" i="11"/>
  <c r="BC715" i="11"/>
  <c r="BC197" i="11"/>
  <c r="BC697" i="11"/>
  <c r="BC185" i="11"/>
  <c r="BC2024" i="11"/>
  <c r="BC748" i="11"/>
  <c r="BC889" i="11"/>
  <c r="BC994" i="11"/>
  <c r="BC390" i="11"/>
  <c r="BC905" i="11"/>
  <c r="BC1413" i="11"/>
  <c r="BC423" i="11"/>
  <c r="BC1304" i="11"/>
  <c r="BC2304" i="11"/>
  <c r="BC896" i="11"/>
  <c r="BC551" i="11"/>
  <c r="BC2265" i="11"/>
  <c r="BC1244" i="11"/>
  <c r="BC244" i="11"/>
  <c r="BC1266" i="11"/>
  <c r="BC2120" i="11"/>
  <c r="BC571" i="11"/>
  <c r="BC1529" i="11"/>
  <c r="BC1345" i="11"/>
  <c r="BC2160" i="11"/>
  <c r="BC2220" i="11"/>
  <c r="BC1075" i="11"/>
  <c r="BC1539" i="11"/>
  <c r="BC751" i="11"/>
  <c r="BC1071" i="11"/>
  <c r="BC829" i="11"/>
  <c r="BC135" i="11"/>
  <c r="BC43" i="11"/>
  <c r="BC1321" i="11"/>
  <c r="BC581" i="11"/>
  <c r="BC2157" i="11"/>
  <c r="BC828" i="11"/>
  <c r="BC2355" i="11"/>
  <c r="BC1578" i="11"/>
  <c r="BC789" i="11"/>
  <c r="BC1131" i="11"/>
  <c r="BC1199" i="11"/>
  <c r="BC1575" i="11"/>
  <c r="BC497" i="11"/>
  <c r="BC577" i="11"/>
  <c r="BC1066" i="11"/>
  <c r="BC629" i="11"/>
  <c r="BC687" i="11"/>
  <c r="BC66" i="11"/>
  <c r="BC1789" i="11"/>
  <c r="BC633" i="11"/>
  <c r="BC2113" i="11"/>
  <c r="BC356" i="11"/>
  <c r="BC2340" i="11"/>
  <c r="BC1632" i="11"/>
  <c r="BC383" i="11"/>
  <c r="BC1201" i="11"/>
  <c r="BC1841" i="11"/>
  <c r="BC1315" i="11"/>
  <c r="BC1618" i="11"/>
  <c r="BC1981" i="11"/>
  <c r="BC1666" i="11"/>
  <c r="BC1169" i="11"/>
  <c r="BC1099" i="11"/>
  <c r="BC1810" i="11"/>
  <c r="BC242" i="11"/>
  <c r="BC567" i="11"/>
  <c r="BC56" i="11"/>
  <c r="BC2075" i="11"/>
  <c r="BC675" i="11"/>
  <c r="BC1735" i="11"/>
  <c r="BC196" i="11"/>
  <c r="BC1885" i="11"/>
  <c r="BC42" i="11"/>
  <c r="BC75" i="11"/>
  <c r="BC1154" i="11"/>
  <c r="BC114" i="11"/>
  <c r="BC117" i="11"/>
  <c r="BC2219" i="11"/>
  <c r="BC1333" i="11"/>
  <c r="BC1648" i="11"/>
  <c r="BC508" i="11"/>
  <c r="BC665" i="11"/>
  <c r="BC2300" i="11"/>
  <c r="BC1341" i="11"/>
  <c r="BC1384" i="11"/>
  <c r="BC1448" i="11"/>
  <c r="BC103" i="11"/>
  <c r="BC993" i="11"/>
  <c r="BC478" i="11"/>
  <c r="BC1176" i="11"/>
  <c r="BC1163" i="11"/>
  <c r="BC2241" i="11"/>
  <c r="BC528" i="11"/>
  <c r="BC1622" i="11"/>
  <c r="BC235" i="11"/>
  <c r="BC1184" i="11"/>
  <c r="BC924" i="11"/>
  <c r="BC654" i="11"/>
  <c r="BC2251" i="11"/>
  <c r="BC1893" i="11"/>
  <c r="BC1718" i="11"/>
  <c r="BC950" i="11"/>
  <c r="BC1279" i="11"/>
  <c r="BC1922" i="11"/>
  <c r="BC1062" i="11"/>
  <c r="BC733" i="11"/>
  <c r="BC1951" i="11"/>
  <c r="BC2246" i="11"/>
  <c r="BC1365" i="11"/>
  <c r="BC1489" i="11"/>
  <c r="BC1775" i="11"/>
  <c r="BC2142" i="11"/>
  <c r="BC430" i="11"/>
  <c r="BC723" i="11"/>
  <c r="BC863" i="11"/>
  <c r="BC247" i="11"/>
  <c r="BC482" i="11"/>
  <c r="BC276" i="11"/>
  <c r="BC754" i="11"/>
  <c r="BC336" i="11"/>
  <c r="BC157" i="11"/>
  <c r="BC384" i="11"/>
  <c r="BC67" i="11"/>
  <c r="BC107" i="11"/>
  <c r="BC881" i="11"/>
  <c r="BC209" i="11"/>
  <c r="BC1203" i="11"/>
  <c r="BC1720" i="11"/>
  <c r="BC322" i="11"/>
  <c r="BC2345" i="11"/>
  <c r="BC585" i="11"/>
  <c r="BC645" i="11"/>
  <c r="BC417" i="11"/>
  <c r="BC1324" i="11"/>
  <c r="BC2336" i="11"/>
  <c r="BC1124" i="11"/>
  <c r="BC888" i="11"/>
  <c r="BC20" i="11"/>
  <c r="BC2346" i="11"/>
  <c r="BC178" i="11"/>
  <c r="BC182" i="11"/>
  <c r="BC1898" i="11"/>
  <c r="BC1340" i="11"/>
  <c r="BC2173" i="11"/>
  <c r="BC1774" i="11"/>
  <c r="BC1817" i="11"/>
  <c r="BC2116" i="11"/>
  <c r="BC1850" i="11"/>
  <c r="BC622" i="11"/>
  <c r="BC1760" i="11"/>
  <c r="BC759" i="11"/>
  <c r="BC1637" i="11"/>
  <c r="BC279" i="11"/>
  <c r="BC1254" i="11"/>
  <c r="BC108" i="11"/>
  <c r="BC1338" i="11"/>
  <c r="BC382" i="11"/>
  <c r="BC1710" i="11"/>
  <c r="BC481" i="11"/>
  <c r="BC1419" i="11"/>
  <c r="AV8" i="11"/>
  <c r="BC2325" i="11"/>
  <c r="BC1257" i="11"/>
  <c r="BC2309" i="11"/>
  <c r="BC1056" i="11"/>
  <c r="BC1474" i="11"/>
  <c r="BC120" i="11"/>
  <c r="BC1879" i="11"/>
  <c r="BC1192" i="11"/>
  <c r="BC1818" i="11"/>
  <c r="BC1827" i="11"/>
  <c r="BC2191" i="11"/>
  <c r="BC293" i="11"/>
  <c r="BC506" i="11"/>
  <c r="BC1211" i="11"/>
  <c r="BC992" i="11"/>
  <c r="BC807" i="11"/>
  <c r="BC1610" i="11"/>
  <c r="BC1557" i="11"/>
  <c r="BC2214" i="11"/>
  <c r="BC406" i="11"/>
  <c r="BC1982" i="11"/>
  <c r="BC331" i="11"/>
  <c r="BC2131" i="11"/>
  <c r="BC1977" i="11"/>
  <c r="BC1822" i="11"/>
  <c r="BC664" i="11"/>
  <c r="BC2062" i="11"/>
  <c r="BC1828" i="11"/>
  <c r="BC1653" i="11"/>
  <c r="BC86" i="11"/>
  <c r="BC2291" i="11"/>
  <c r="BC898" i="11"/>
  <c r="BC1952" i="11"/>
  <c r="BC1139" i="11"/>
  <c r="BC908" i="11"/>
  <c r="BC227" i="11"/>
  <c r="BC601" i="11"/>
  <c r="BC1823" i="11"/>
  <c r="BC562" i="11"/>
  <c r="BC2180" i="11"/>
  <c r="BC288" i="11"/>
  <c r="BC1882" i="11"/>
  <c r="BC785" i="11"/>
  <c r="BC570" i="11"/>
  <c r="BC2051" i="11"/>
  <c r="BC448" i="11"/>
  <c r="BC1469" i="11"/>
  <c r="BC6" i="11"/>
  <c r="BC345" i="11"/>
  <c r="BC486" i="11"/>
  <c r="BC1277" i="11"/>
  <c r="BC396" i="11"/>
  <c r="BC211" i="11"/>
  <c r="BC1359" i="11"/>
  <c r="BC920" i="11"/>
  <c r="BC909" i="11"/>
  <c r="BC1050" i="11"/>
  <c r="BC2261" i="11"/>
  <c r="BC786" i="11"/>
  <c r="BC310" i="11"/>
  <c r="BC1036" i="11"/>
  <c r="BC1891" i="11"/>
  <c r="BC2254" i="11"/>
  <c r="BC1355" i="11"/>
  <c r="BC1472" i="11"/>
  <c r="BC2164" i="11"/>
  <c r="BC41" i="11"/>
  <c r="BC1949" i="11"/>
  <c r="BC2140" i="11"/>
  <c r="BC741" i="11"/>
  <c r="BC1316" i="11"/>
  <c r="BC271" i="11"/>
  <c r="BC1116" i="11"/>
  <c r="BC1781" i="11"/>
  <c r="BC45" i="11"/>
  <c r="BC325" i="11"/>
  <c r="BC1231" i="11"/>
  <c r="BC933" i="11"/>
  <c r="BC1734" i="11"/>
  <c r="BC1708" i="11"/>
  <c r="BC1049" i="11"/>
  <c r="BC1309" i="11"/>
  <c r="BC1767" i="11"/>
  <c r="BC194" i="11"/>
  <c r="BC2282" i="11"/>
  <c r="BC1362" i="11"/>
  <c r="BC607" i="11"/>
  <c r="BC1900" i="11"/>
  <c r="BC1273" i="11"/>
  <c r="BC1805" i="11"/>
  <c r="BC265" i="11"/>
  <c r="BC2148" i="11"/>
  <c r="BC521" i="11"/>
  <c r="BC2358" i="11"/>
  <c r="BC1654" i="11"/>
  <c r="BC668" i="11"/>
  <c r="BC12" i="11"/>
  <c r="BC721" i="11"/>
  <c r="BC453" i="11"/>
  <c r="BC152" i="11"/>
  <c r="BC1367" i="11"/>
  <c r="BC240" i="11"/>
  <c r="BC436" i="11"/>
  <c r="BC1034" i="11"/>
  <c r="BC2339" i="11"/>
  <c r="BC594" i="11"/>
  <c r="BC2344" i="11"/>
  <c r="BC2286" i="11"/>
  <c r="BC1513" i="11"/>
  <c r="BC2221" i="11"/>
  <c r="BC1703" i="11"/>
  <c r="BC845" i="11"/>
  <c r="BC236" i="11"/>
  <c r="BC23" i="11"/>
  <c r="BC1983" i="11"/>
  <c r="BC1487" i="11"/>
  <c r="BC822" i="11"/>
  <c r="BC626" i="11"/>
  <c r="BC2233" i="11"/>
  <c r="BC2101" i="11"/>
  <c r="BC1202" i="11"/>
  <c r="BC1612" i="11"/>
  <c r="BC1989" i="11"/>
  <c r="BC1444" i="11"/>
  <c r="BC1990" i="11"/>
  <c r="BC2169" i="11"/>
  <c r="BC318" i="11"/>
  <c r="BC239" i="11"/>
  <c r="BC77" i="11"/>
  <c r="BC2308" i="11"/>
  <c r="BC1668" i="11"/>
  <c r="BC1426" i="11"/>
  <c r="I25" i="1"/>
  <c r="I27" i="1"/>
  <c r="H24" i="1"/>
  <c r="Y2" i="14" a="1"/>
  <c r="AT16" i="11"/>
  <c r="AV16" i="11" s="1"/>
  <c r="AT9" i="11"/>
  <c r="AT10" i="11"/>
  <c r="AV10" i="11" s="1"/>
  <c r="AT18" i="11"/>
  <c r="AV18" i="11" s="1"/>
  <c r="AT13" i="11"/>
  <c r="AV13" i="11" s="1"/>
  <c r="AT17" i="11"/>
  <c r="AV17" i="11" s="1"/>
  <c r="AT19" i="11"/>
  <c r="AV19" i="11" s="1"/>
  <c r="AT2" i="11"/>
  <c r="AV2" i="11" s="1"/>
  <c r="AT11" i="11"/>
  <c r="AV11" i="11" s="1"/>
  <c r="AT7" i="11"/>
  <c r="AV7" i="11" s="1"/>
  <c r="AT4" i="11"/>
  <c r="AV4" i="11" s="1"/>
  <c r="AT12" i="11"/>
  <c r="AV12" i="11" s="1"/>
  <c r="AT3" i="11"/>
  <c r="AV3" i="11" s="1"/>
  <c r="Z44" i="11" l="1"/>
  <c r="Z15" i="11"/>
  <c r="Z45" i="11"/>
  <c r="Z41" i="11"/>
  <c r="Z62" i="11"/>
  <c r="Z23" i="11"/>
  <c r="Z55" i="11"/>
  <c r="Z7" i="11"/>
  <c r="Z24" i="11"/>
  <c r="Z54" i="11"/>
  <c r="Z61" i="11"/>
  <c r="Z49" i="11"/>
  <c r="Z38" i="11"/>
  <c r="Z21" i="11"/>
  <c r="Z57" i="11"/>
  <c r="Z47" i="11"/>
  <c r="Z37" i="11"/>
  <c r="Z31" i="11"/>
  <c r="Z4" i="11"/>
  <c r="Z36" i="11"/>
  <c r="Z32" i="11"/>
  <c r="Z39" i="11"/>
  <c r="Z50" i="11"/>
  <c r="Z27" i="11"/>
  <c r="Z3" i="11"/>
  <c r="Z17" i="11"/>
  <c r="Z26" i="11"/>
  <c r="Z5" i="11"/>
  <c r="Z14" i="11"/>
  <c r="Z12" i="11"/>
  <c r="Z63" i="11"/>
  <c r="Z66" i="11"/>
  <c r="Z58" i="11"/>
  <c r="Z11" i="11"/>
  <c r="Z6" i="11"/>
  <c r="Z33" i="11"/>
  <c r="Z53" i="11"/>
  <c r="Z67" i="11"/>
  <c r="Z42" i="11"/>
  <c r="Z68" i="11"/>
  <c r="Z19" i="11"/>
  <c r="Z9" i="11"/>
  <c r="Z51" i="11"/>
  <c r="Z28" i="11"/>
  <c r="Z8" i="11"/>
  <c r="Z18" i="11"/>
  <c r="Z65" i="11"/>
  <c r="Z56" i="11"/>
  <c r="Z20" i="11"/>
  <c r="Z30" i="11"/>
  <c r="Z35" i="11"/>
  <c r="Z29" i="11"/>
  <c r="Z48" i="11"/>
  <c r="Z70" i="11"/>
  <c r="Z40" i="11"/>
  <c r="Z60" i="11"/>
  <c r="Z46" i="11"/>
  <c r="Z2" i="11"/>
  <c r="Z34" i="11"/>
  <c r="Z43" i="11"/>
  <c r="Z59" i="11"/>
  <c r="Z69" i="11"/>
  <c r="Z22" i="11"/>
  <c r="Z25" i="11"/>
  <c r="Z64" i="11"/>
  <c r="Z52" i="11"/>
  <c r="Z13" i="11"/>
  <c r="Z16" i="11"/>
  <c r="Z10" i="11"/>
  <c r="Z71" i="11"/>
  <c r="Y31" i="14"/>
  <c r="Y46" i="14"/>
  <c r="Y61" i="14"/>
  <c r="Y5" i="14"/>
  <c r="Y20" i="14"/>
  <c r="Y35" i="14"/>
  <c r="Y50" i="14"/>
  <c r="Y58" i="14"/>
  <c r="Y9" i="14"/>
  <c r="Y24" i="14"/>
  <c r="Y39" i="14"/>
  <c r="Y54" i="14"/>
  <c r="Y69" i="14"/>
  <c r="Y13" i="14"/>
  <c r="Y28" i="14"/>
  <c r="Y43" i="14"/>
  <c r="Y51" i="14"/>
  <c r="Y2" i="14"/>
  <c r="Y17" i="14"/>
  <c r="Y32" i="14"/>
  <c r="Y47" i="14"/>
  <c r="Y62" i="14"/>
  <c r="Y6" i="14"/>
  <c r="Y21" i="14"/>
  <c r="Y36" i="14"/>
  <c r="Y44" i="14"/>
  <c r="Y66" i="14"/>
  <c r="Y10" i="14"/>
  <c r="Y25" i="14"/>
  <c r="Y40" i="14"/>
  <c r="Y55" i="14"/>
  <c r="Y70" i="14"/>
  <c r="Y14" i="14"/>
  <c r="Y29" i="14"/>
  <c r="Y37" i="14"/>
  <c r="Y59" i="14"/>
  <c r="Y3" i="14"/>
  <c r="Y18" i="14"/>
  <c r="Y33" i="14"/>
  <c r="Y48" i="14"/>
  <c r="Y63" i="14"/>
  <c r="Y7" i="14"/>
  <c r="Y22" i="14"/>
  <c r="Y30" i="14"/>
  <c r="Y52" i="14"/>
  <c r="Y67" i="14"/>
  <c r="Y11" i="14"/>
  <c r="Y26" i="14"/>
  <c r="Y41" i="14"/>
  <c r="Y56" i="14"/>
  <c r="Y71" i="14"/>
  <c r="Y15" i="14"/>
  <c r="Y23" i="14"/>
  <c r="Y45" i="14"/>
  <c r="Y60" i="14"/>
  <c r="Y4" i="14"/>
  <c r="Y19" i="14"/>
  <c r="Y34" i="14"/>
  <c r="Y49" i="14"/>
  <c r="Y64" i="14"/>
  <c r="Y8" i="14"/>
  <c r="Y16" i="14"/>
  <c r="Y38" i="14"/>
  <c r="Y53" i="14"/>
  <c r="Y68" i="14"/>
  <c r="Y12" i="14"/>
  <c r="Y27" i="14"/>
  <c r="Y42" i="14"/>
  <c r="Y57" i="14"/>
  <c r="Y65" i="14"/>
  <c r="AW17" i="11"/>
  <c r="AW16" i="11"/>
  <c r="AW3" i="11"/>
  <c r="AW18" i="11"/>
  <c r="AW4" i="11"/>
  <c r="AW14" i="11"/>
  <c r="AW7" i="11"/>
  <c r="AW15" i="11"/>
  <c r="AW2" i="11"/>
  <c r="AW13" i="11"/>
  <c r="AW8" i="11"/>
  <c r="AW11" i="11"/>
  <c r="AW5" i="11"/>
  <c r="AW19" i="11"/>
  <c r="AW10" i="11"/>
  <c r="AW12" i="11"/>
  <c r="I24" i="1"/>
  <c r="AV6" i="11"/>
  <c r="AV9" i="11"/>
  <c r="AW9" i="11" l="1"/>
  <c r="AW6" i="11"/>
  <c r="W30" i="19"/>
  <c r="Y4" i="19"/>
  <c r="Y56" i="19"/>
  <c r="W49" i="19"/>
  <c r="W29" i="19"/>
  <c r="Y12" i="19"/>
  <c r="U4" i="19"/>
  <c r="U92" i="19"/>
  <c r="Y70" i="19"/>
  <c r="U59" i="19"/>
  <c r="X62" i="19"/>
  <c r="X14" i="19"/>
  <c r="Y26" i="19"/>
  <c r="X10" i="19"/>
  <c r="X6" i="19"/>
  <c r="X23" i="19"/>
  <c r="W42" i="19"/>
  <c r="U71" i="19"/>
  <c r="X41" i="19"/>
  <c r="U21" i="19"/>
  <c r="Y7" i="19"/>
  <c r="W55" i="19"/>
  <c r="X46" i="19"/>
  <c r="W76" i="19"/>
  <c r="U86" i="19"/>
  <c r="X18" i="19"/>
  <c r="Y60" i="19"/>
  <c r="Y10" i="19"/>
  <c r="X29" i="19"/>
  <c r="Y86" i="19"/>
  <c r="X32" i="19"/>
  <c r="W12" i="19"/>
  <c r="Y79" i="19"/>
  <c r="Y22" i="19"/>
  <c r="W47" i="19"/>
  <c r="U90" i="19"/>
  <c r="Y64" i="19"/>
  <c r="Y35" i="19"/>
  <c r="X37" i="19"/>
  <c r="X8" i="19"/>
  <c r="U18" i="19"/>
  <c r="U41" i="19"/>
  <c r="U61" i="19"/>
  <c r="X61" i="19"/>
  <c r="W24" i="19"/>
  <c r="W41" i="19"/>
  <c r="W15" i="19"/>
  <c r="W39" i="19"/>
  <c r="Y17" i="19"/>
  <c r="U75" i="19"/>
  <c r="U88" i="19"/>
  <c r="X26" i="19"/>
  <c r="X24" i="19"/>
  <c r="Y67" i="19"/>
  <c r="Y89" i="19"/>
  <c r="Y21" i="19"/>
  <c r="U10" i="19"/>
  <c r="X9" i="19"/>
  <c r="Y82" i="19"/>
  <c r="Y29" i="19"/>
  <c r="U51" i="19"/>
  <c r="W56" i="19"/>
  <c r="X86" i="19"/>
  <c r="U37" i="19"/>
  <c r="U44" i="19"/>
  <c r="Y23" i="19"/>
  <c r="U57" i="19"/>
  <c r="Y87" i="19"/>
  <c r="W62" i="19"/>
  <c r="U74" i="19"/>
  <c r="U9" i="19"/>
  <c r="W83" i="19"/>
  <c r="X16" i="19"/>
  <c r="U5" i="19"/>
  <c r="U31" i="19"/>
  <c r="W79" i="19"/>
  <c r="U83" i="19"/>
  <c r="Y74" i="19"/>
  <c r="W89" i="19"/>
  <c r="W77" i="19"/>
  <c r="U63" i="19"/>
  <c r="U39" i="19"/>
  <c r="Y59" i="19"/>
  <c r="Y73" i="19"/>
  <c r="Y28" i="19"/>
  <c r="W60" i="19"/>
  <c r="Y48" i="19"/>
  <c r="X56" i="19"/>
  <c r="W40" i="19"/>
  <c r="X67" i="19"/>
  <c r="U22" i="19"/>
  <c r="W26" i="19"/>
  <c r="U27" i="19"/>
  <c r="X48" i="19"/>
  <c r="U25" i="19"/>
  <c r="Y85" i="19"/>
  <c r="Y15" i="19"/>
  <c r="W35" i="19"/>
  <c r="Y49" i="19"/>
  <c r="Y72" i="19"/>
  <c r="X21" i="19"/>
  <c r="Y65" i="19"/>
  <c r="U3" i="19"/>
  <c r="X3" i="19"/>
  <c r="X53" i="19"/>
  <c r="X45" i="19"/>
  <c r="X13" i="19"/>
  <c r="X25" i="19"/>
  <c r="U33" i="19"/>
  <c r="X7" i="19"/>
  <c r="W48" i="19"/>
  <c r="W84" i="19"/>
  <c r="X83" i="19"/>
  <c r="Y45" i="19"/>
  <c r="W10" i="19"/>
  <c r="X5" i="19"/>
  <c r="W45" i="19"/>
  <c r="Y52" i="19"/>
  <c r="U87" i="19"/>
  <c r="X73" i="19"/>
  <c r="Y32" i="19"/>
  <c r="W69" i="19"/>
  <c r="X35" i="19"/>
  <c r="X49" i="19"/>
  <c r="U12" i="19"/>
  <c r="Y55" i="19"/>
  <c r="Y62" i="19"/>
  <c r="U60" i="19"/>
  <c r="W27" i="19"/>
  <c r="X15" i="19"/>
  <c r="Y20" i="19"/>
  <c r="W68" i="19"/>
  <c r="W44" i="19"/>
  <c r="W11" i="19"/>
  <c r="Y8" i="19"/>
  <c r="U49" i="19"/>
  <c r="W54" i="19"/>
  <c r="U36" i="19"/>
  <c r="Y31" i="19"/>
  <c r="U35" i="19"/>
  <c r="W14" i="19"/>
  <c r="X71" i="19"/>
  <c r="W71" i="19"/>
  <c r="X69" i="19"/>
  <c r="U11" i="19"/>
  <c r="X19" i="19"/>
  <c r="U32" i="19"/>
  <c r="W80" i="19"/>
  <c r="Y39" i="19"/>
  <c r="U84" i="19"/>
  <c r="W43" i="19"/>
  <c r="W73" i="19"/>
  <c r="Y53" i="19"/>
  <c r="X91" i="19"/>
  <c r="U65" i="19"/>
  <c r="X85" i="19"/>
  <c r="W78" i="19"/>
  <c r="Y76" i="19"/>
  <c r="X89" i="19"/>
  <c r="X22" i="19"/>
  <c r="X72" i="19"/>
  <c r="X52" i="19"/>
  <c r="X43" i="19"/>
  <c r="U46" i="19"/>
  <c r="X55" i="19"/>
  <c r="U16" i="19"/>
  <c r="X44" i="19"/>
  <c r="U42" i="19"/>
  <c r="U93" i="19"/>
  <c r="U48" i="19"/>
  <c r="Y6" i="19"/>
  <c r="Y84" i="19"/>
  <c r="Y91" i="19"/>
  <c r="U78" i="19"/>
  <c r="Y77" i="19"/>
  <c r="X90" i="19"/>
  <c r="Y61" i="19"/>
  <c r="Y3" i="19"/>
  <c r="W64" i="19"/>
  <c r="W72" i="19"/>
  <c r="U34" i="19"/>
  <c r="X78" i="19"/>
  <c r="Y88" i="19"/>
  <c r="X36" i="19"/>
  <c r="W6" i="19"/>
  <c r="W23" i="19"/>
  <c r="W63" i="19"/>
  <c r="Y40" i="19"/>
  <c r="Y54" i="19"/>
  <c r="W46" i="19"/>
  <c r="Y78" i="19"/>
  <c r="U69" i="19"/>
  <c r="U38" i="19"/>
  <c r="W93" i="19"/>
  <c r="U68" i="19"/>
  <c r="U73" i="19"/>
  <c r="U82" i="19"/>
  <c r="X64" i="19"/>
  <c r="Y44" i="19"/>
  <c r="W58" i="19"/>
  <c r="W32" i="19"/>
  <c r="X82" i="19"/>
  <c r="W33" i="19"/>
  <c r="W67" i="19"/>
  <c r="W5" i="19"/>
  <c r="X47" i="19"/>
  <c r="X93" i="19"/>
  <c r="X63" i="19"/>
  <c r="W34" i="19"/>
  <c r="U54" i="19"/>
  <c r="Y46" i="19"/>
  <c r="X57" i="19"/>
  <c r="X28" i="19"/>
  <c r="X40" i="19"/>
  <c r="X39" i="19"/>
  <c r="X20" i="19"/>
  <c r="W82" i="19"/>
  <c r="X77" i="19"/>
  <c r="U91" i="19"/>
  <c r="W51" i="19"/>
  <c r="U7" i="19"/>
  <c r="X92" i="19"/>
  <c r="U29" i="19"/>
  <c r="W36" i="19"/>
  <c r="W59" i="19"/>
  <c r="U13" i="19"/>
  <c r="Y13" i="19"/>
  <c r="U56" i="19"/>
  <c r="W61" i="19"/>
  <c r="W88" i="19"/>
  <c r="Y69" i="19"/>
  <c r="Y38" i="19"/>
  <c r="W28" i="19"/>
  <c r="X81" i="19"/>
  <c r="W18" i="19"/>
  <c r="U62" i="19"/>
  <c r="Y24" i="19"/>
  <c r="Y43" i="19"/>
  <c r="Y51" i="19"/>
  <c r="Y18" i="19"/>
  <c r="U19" i="19"/>
  <c r="Y34" i="19"/>
  <c r="X80" i="19"/>
  <c r="Y80" i="19"/>
  <c r="U52" i="19"/>
  <c r="X17" i="19"/>
  <c r="Y58" i="19"/>
  <c r="W13" i="19"/>
  <c r="Y14" i="19"/>
  <c r="U81" i="19"/>
  <c r="U67" i="19"/>
  <c r="W65" i="19"/>
  <c r="U80" i="19"/>
  <c r="U72" i="19"/>
  <c r="Y36" i="19"/>
  <c r="U66" i="19"/>
  <c r="Y68" i="19"/>
  <c r="U70" i="19"/>
  <c r="W31" i="19"/>
  <c r="U79" i="19"/>
  <c r="Y57" i="19"/>
  <c r="Y90" i="19"/>
  <c r="U8" i="19"/>
  <c r="U30" i="19"/>
  <c r="X66" i="19"/>
  <c r="W70" i="19"/>
  <c r="W19" i="19"/>
  <c r="X79" i="19"/>
  <c r="W9" i="19"/>
  <c r="W7" i="19"/>
  <c r="W66" i="19"/>
  <c r="W85" i="19"/>
  <c r="U40" i="19"/>
  <c r="X70" i="19"/>
  <c r="X11" i="19"/>
  <c r="Y63" i="19"/>
  <c r="X65" i="19"/>
  <c r="W22" i="19"/>
  <c r="X88" i="19"/>
  <c r="X38" i="19"/>
  <c r="X12" i="19"/>
  <c r="U55" i="19"/>
  <c r="Y47" i="19"/>
  <c r="U26" i="19"/>
  <c r="X27" i="19"/>
  <c r="Y41" i="19"/>
  <c r="U24" i="19"/>
  <c r="Y16" i="19"/>
  <c r="W90" i="19"/>
  <c r="W8" i="19"/>
  <c r="W50" i="19"/>
  <c r="U14" i="19"/>
  <c r="X33" i="19"/>
  <c r="U50" i="19"/>
  <c r="U45" i="19"/>
  <c r="X42" i="19"/>
  <c r="W25" i="19"/>
  <c r="Y37" i="19"/>
  <c r="X76" i="19"/>
  <c r="W53" i="19"/>
  <c r="U6" i="19"/>
  <c r="X51" i="19"/>
  <c r="W37" i="19"/>
  <c r="U15" i="19"/>
  <c r="Y19" i="19"/>
  <c r="X4" i="19"/>
  <c r="Y92" i="19"/>
  <c r="Y11" i="19"/>
  <c r="X68" i="19"/>
  <c r="Y66" i="19"/>
  <c r="U76" i="19"/>
  <c r="W52" i="19"/>
  <c r="U28" i="19"/>
  <c r="X84" i="19"/>
  <c r="Y25" i="19"/>
  <c r="X58" i="19"/>
  <c r="Y5" i="19"/>
  <c r="X30" i="19"/>
  <c r="W57" i="19"/>
  <c r="U58" i="19"/>
  <c r="X75" i="19"/>
  <c r="Y75" i="19"/>
  <c r="W21" i="19"/>
  <c r="W81" i="19"/>
  <c r="X34" i="19"/>
  <c r="W87" i="19"/>
  <c r="U89" i="19"/>
  <c r="Y71" i="19"/>
  <c r="W4" i="19"/>
  <c r="W86" i="19"/>
  <c r="Y93" i="19"/>
  <c r="X54" i="19"/>
  <c r="Y9" i="19"/>
  <c r="W20" i="19"/>
  <c r="Y83" i="19"/>
  <c r="W16" i="19"/>
  <c r="Y81" i="19"/>
  <c r="U17" i="19"/>
  <c r="W17" i="19"/>
  <c r="X87" i="19"/>
  <c r="X59" i="19"/>
  <c r="X31" i="19"/>
  <c r="U47" i="19"/>
  <c r="X50" i="19"/>
  <c r="W91" i="19"/>
  <c r="U64" i="19"/>
  <c r="X74" i="19"/>
  <c r="W75" i="19"/>
  <c r="U85" i="19"/>
  <c r="W38" i="19"/>
  <c r="X60" i="19"/>
  <c r="U43" i="19"/>
  <c r="W74" i="19"/>
  <c r="W92" i="19"/>
  <c r="Y33" i="19"/>
  <c r="U23" i="19"/>
  <c r="U77" i="19"/>
  <c r="Y27" i="19"/>
  <c r="Y30" i="19"/>
  <c r="U53" i="19"/>
  <c r="U20" i="19"/>
  <c r="Y50" i="19"/>
  <c r="W3" i="19"/>
  <c r="Y42" i="19"/>
  <c r="H41" i="1"/>
  <c r="I31" i="1"/>
  <c r="Z2" i="19" a="1"/>
  <c r="I43" i="1"/>
  <c r="H40" i="1"/>
  <c r="I32" i="1"/>
  <c r="I41" i="1"/>
  <c r="AC5" i="19"/>
  <c r="Z2" i="19" l="1"/>
  <c r="Z44" i="19"/>
  <c r="Z85" i="19"/>
  <c r="Z20" i="19"/>
  <c r="Z42" i="19"/>
  <c r="Z73" i="19"/>
  <c r="Z18" i="19"/>
  <c r="Z19" i="19"/>
  <c r="Z65" i="19"/>
  <c r="Z81" i="19"/>
  <c r="Z39" i="19"/>
  <c r="Z22" i="19"/>
  <c r="Z17" i="19"/>
  <c r="Z41" i="19"/>
  <c r="Z56" i="19"/>
  <c r="Z27" i="19"/>
  <c r="Z3" i="19"/>
  <c r="Z26" i="19"/>
  <c r="Z15" i="19"/>
  <c r="Z74" i="19"/>
  <c r="Z82" i="19"/>
  <c r="Z5" i="19"/>
  <c r="Z93" i="19"/>
  <c r="Z64" i="19"/>
  <c r="Z92" i="19"/>
  <c r="Z83" i="19"/>
  <c r="Z24" i="19"/>
  <c r="Z29" i="19"/>
  <c r="Z36" i="19"/>
  <c r="Z38" i="19"/>
  <c r="Z10" i="19"/>
  <c r="Z45" i="19"/>
  <c r="Z60" i="19"/>
  <c r="Z87" i="19"/>
  <c r="Z47" i="19"/>
  <c r="Z50" i="19"/>
  <c r="Z4" i="19"/>
  <c r="Z30" i="19"/>
  <c r="Z72" i="19"/>
  <c r="Z90" i="19"/>
  <c r="Z63" i="19"/>
  <c r="Z35" i="19"/>
  <c r="Z51" i="19"/>
  <c r="Z67" i="19"/>
  <c r="Z43" i="19"/>
  <c r="Z48" i="19"/>
  <c r="Z31" i="19"/>
  <c r="Z89" i="19"/>
  <c r="Z62" i="19"/>
  <c r="Z86" i="19"/>
  <c r="Z37" i="19"/>
  <c r="Z34" i="19"/>
  <c r="Z11" i="19"/>
  <c r="Z46" i="19"/>
  <c r="Z66" i="19"/>
  <c r="Z76" i="19"/>
  <c r="Z91" i="19"/>
  <c r="Z78" i="19"/>
  <c r="Z33" i="19"/>
  <c r="Z6" i="19"/>
  <c r="Z69" i="19"/>
  <c r="Z28" i="19"/>
  <c r="Z14" i="19"/>
  <c r="Z61" i="19"/>
  <c r="Z23" i="19"/>
  <c r="Z53" i="19"/>
  <c r="Z75" i="19"/>
  <c r="Z57" i="19"/>
  <c r="Z9" i="19"/>
  <c r="Z40" i="19"/>
  <c r="Z71" i="19"/>
  <c r="Z88" i="19"/>
  <c r="Z80" i="19"/>
  <c r="Z54" i="19"/>
  <c r="Z59" i="19"/>
  <c r="Z32" i="19"/>
  <c r="Z13" i="19"/>
  <c r="Z77" i="19"/>
  <c r="Z84" i="19"/>
  <c r="Z25" i="19"/>
  <c r="Z49" i="19"/>
  <c r="Z58" i="19"/>
  <c r="Z21" i="19"/>
  <c r="Z68" i="19"/>
  <c r="Z16" i="19"/>
  <c r="Z79" i="19"/>
  <c r="Z7" i="19"/>
  <c r="Z70" i="19"/>
  <c r="Z8" i="19"/>
  <c r="Z55" i="19"/>
  <c r="Z12" i="19"/>
  <c r="Z52" i="19"/>
  <c r="I40" i="1"/>
  <c r="BC2" i="19"/>
  <c r="BC1506" i="19"/>
  <c r="BC1624" i="19"/>
  <c r="BC897" i="19"/>
  <c r="BC503" i="19"/>
  <c r="BC1077" i="19"/>
  <c r="BC1862" i="19"/>
  <c r="BC1878" i="19"/>
  <c r="BC1329" i="19"/>
  <c r="BC1799" i="19"/>
  <c r="BC1600" i="19"/>
  <c r="BC82" i="19"/>
  <c r="BC1690" i="19"/>
  <c r="BC636" i="19"/>
  <c r="BC17" i="19"/>
  <c r="BC1984" i="19"/>
  <c r="BC1288" i="19"/>
  <c r="BC756" i="19"/>
  <c r="BC1165" i="19"/>
  <c r="BC855" i="19"/>
  <c r="BC593" i="19"/>
  <c r="BC1156" i="19"/>
  <c r="BC711" i="19"/>
  <c r="BC1538" i="19"/>
  <c r="BC980" i="19"/>
  <c r="BC402" i="19"/>
  <c r="BC1728" i="19"/>
  <c r="BC1127" i="19"/>
  <c r="BC1359" i="19"/>
  <c r="BC1308" i="19"/>
  <c r="BC157" i="19"/>
  <c r="BC1642" i="19"/>
  <c r="BC859" i="19"/>
  <c r="BC841" i="19"/>
  <c r="BC1400" i="19"/>
  <c r="BC1410" i="19"/>
  <c r="BC1503" i="19"/>
  <c r="BC1636" i="19"/>
  <c r="BC1916" i="19"/>
  <c r="BC939" i="19"/>
  <c r="BC187" i="19"/>
  <c r="BC626" i="19"/>
  <c r="BC2355" i="19"/>
  <c r="BC682" i="19"/>
  <c r="BC1883" i="19"/>
  <c r="BC1031" i="19"/>
  <c r="BC1160" i="19"/>
  <c r="BC319" i="19"/>
  <c r="BC761" i="19"/>
  <c r="BC1977" i="19"/>
  <c r="BC2057" i="19"/>
  <c r="BC1795" i="19"/>
  <c r="BC1220" i="19"/>
  <c r="BC1175" i="19"/>
  <c r="BC162" i="19"/>
  <c r="BC1119" i="19"/>
  <c r="BC1968" i="19"/>
  <c r="BC1992" i="19"/>
  <c r="BC760" i="19"/>
  <c r="BC644" i="19"/>
  <c r="BC470" i="19"/>
  <c r="BC1834" i="19"/>
  <c r="BC808" i="19"/>
  <c r="BC1435" i="19"/>
  <c r="BC133" i="19"/>
  <c r="BC1932" i="19"/>
  <c r="BC1866" i="19"/>
  <c r="BC832" i="19"/>
  <c r="BC1228" i="19"/>
  <c r="BC2159" i="19"/>
  <c r="BC2287" i="19"/>
  <c r="BC959" i="19"/>
  <c r="BC276" i="19"/>
  <c r="BC1142" i="19"/>
  <c r="BC1391" i="19"/>
  <c r="BC1194" i="19"/>
  <c r="BC566" i="19"/>
  <c r="BC1649" i="19"/>
  <c r="BC6" i="19"/>
  <c r="BC2080" i="19"/>
  <c r="BC2265" i="19"/>
  <c r="BC1864" i="19"/>
  <c r="BC901" i="19"/>
  <c r="BC2313" i="19"/>
  <c r="BC1573" i="19"/>
  <c r="BC280" i="19"/>
  <c r="BC266" i="19"/>
  <c r="BC1950" i="19"/>
  <c r="BC16" i="19"/>
  <c r="BC1155" i="19"/>
  <c r="BC1447" i="19"/>
  <c r="BC76" i="19"/>
  <c r="BC1157" i="19"/>
  <c r="BC358" i="19"/>
  <c r="BC1661" i="19"/>
  <c r="BC777" i="19"/>
  <c r="BC620" i="19"/>
  <c r="BC2106" i="19"/>
  <c r="BC834" i="19"/>
  <c r="BC511" i="19"/>
  <c r="BC630" i="19"/>
  <c r="BC1804" i="19"/>
  <c r="BC579" i="19"/>
  <c r="BC2323" i="19"/>
  <c r="BC1684" i="19"/>
  <c r="BC1055" i="19"/>
  <c r="BC356" i="19"/>
  <c r="BC438" i="19"/>
  <c r="BC1058" i="19"/>
  <c r="BC1166" i="19"/>
  <c r="BC1510" i="19"/>
  <c r="BC303" i="19"/>
  <c r="BC2340" i="19"/>
  <c r="BC755" i="19"/>
  <c r="BC1388" i="19"/>
  <c r="BC1205" i="19"/>
  <c r="BC1958" i="19"/>
  <c r="BC135" i="19"/>
  <c r="BC1605" i="19"/>
  <c r="BC1469" i="19"/>
  <c r="BC934" i="19"/>
  <c r="BC1212" i="19"/>
  <c r="BC1256" i="19"/>
  <c r="BC1358" i="19"/>
  <c r="BC1446" i="19"/>
  <c r="BC1397" i="19"/>
  <c r="BC2192" i="19"/>
  <c r="BC1294" i="19"/>
  <c r="BC1685" i="19"/>
  <c r="BC1960" i="19"/>
  <c r="BC947" i="19"/>
  <c r="BC600" i="19"/>
  <c r="BC2112" i="19"/>
  <c r="BC1508" i="19"/>
  <c r="BC123" i="19"/>
  <c r="BC576" i="19"/>
  <c r="BC1949" i="19"/>
  <c r="BC52" i="19"/>
  <c r="BC216" i="19"/>
  <c r="BC1476" i="19"/>
  <c r="BC1374" i="19"/>
  <c r="BC2266" i="19"/>
  <c r="BC778" i="19"/>
  <c r="BC12" i="19"/>
  <c r="BC1645" i="19"/>
  <c r="BC1782" i="19"/>
  <c r="BC1289" i="19"/>
  <c r="BC1736" i="19"/>
  <c r="BC2223" i="19"/>
  <c r="BC2172" i="19"/>
  <c r="BC895" i="19"/>
  <c r="BC2070" i="19"/>
  <c r="BC1342" i="19"/>
  <c r="BC1053" i="19"/>
  <c r="BC1901" i="19"/>
  <c r="BC274" i="19"/>
  <c r="BC613" i="19"/>
  <c r="BC1462" i="19"/>
  <c r="BC685" i="19"/>
  <c r="BC1674" i="19"/>
  <c r="BC15" i="19"/>
  <c r="BC1790" i="19"/>
  <c r="BC2083" i="19"/>
  <c r="BC56" i="19"/>
  <c r="BC848" i="19"/>
  <c r="BC296" i="19"/>
  <c r="BC1769" i="19"/>
  <c r="BC2014" i="19"/>
  <c r="BC3" i="19"/>
  <c r="BC739" i="19"/>
  <c r="BC270" i="19"/>
  <c r="BC1185" i="19"/>
  <c r="BC2297" i="19"/>
  <c r="BC1382" i="19"/>
  <c r="BC61" i="19"/>
  <c r="BC223" i="19"/>
  <c r="BC1533" i="19"/>
  <c r="BC1534" i="19"/>
  <c r="BC1885" i="19"/>
  <c r="BC200" i="19"/>
  <c r="BC2309" i="19"/>
  <c r="BC641" i="19"/>
  <c r="BC923" i="19"/>
  <c r="BC1569" i="19"/>
  <c r="BC2337" i="19"/>
  <c r="BC2268" i="19"/>
  <c r="BC642" i="19"/>
  <c r="BC140" i="19"/>
  <c r="BC1696" i="19"/>
  <c r="BC1564" i="19"/>
  <c r="BC1474" i="19"/>
  <c r="BC1847" i="19"/>
  <c r="BC1707" i="19"/>
  <c r="BC1296" i="19"/>
  <c r="BC2002" i="19"/>
  <c r="BC1481" i="19"/>
  <c r="BC1816" i="19"/>
  <c r="BC1074" i="19"/>
  <c r="BC1912" i="19"/>
  <c r="BC89" i="19"/>
  <c r="BC977" i="19"/>
  <c r="BC453" i="19"/>
  <c r="BC1126" i="19"/>
  <c r="BC353" i="19"/>
  <c r="BC95" i="19"/>
  <c r="BC1044" i="19"/>
  <c r="BC1764" i="19"/>
  <c r="BC1629" i="19"/>
  <c r="BC1190" i="19"/>
  <c r="BC2351" i="19"/>
  <c r="BC1855" i="19"/>
  <c r="BC1657" i="19"/>
  <c r="BC645" i="19"/>
  <c r="BC1829" i="19"/>
  <c r="BC674" i="19"/>
  <c r="BC1920" i="19"/>
  <c r="BC1669" i="19"/>
  <c r="BC1518" i="19"/>
  <c r="BC1610" i="19"/>
  <c r="BC2341" i="19"/>
  <c r="BC587" i="19"/>
  <c r="BC290" i="19"/>
  <c r="BC155" i="19"/>
  <c r="BC1356" i="19"/>
  <c r="BC727" i="19"/>
  <c r="BC591" i="19"/>
  <c r="BC1248" i="19"/>
  <c r="BC1562" i="19"/>
  <c r="BC1677" i="19"/>
  <c r="BC661" i="19"/>
  <c r="BC634" i="19"/>
  <c r="BC889" i="19"/>
  <c r="BC2213" i="19"/>
  <c r="BC1407" i="19"/>
  <c r="BC2113" i="19"/>
  <c r="BC1914" i="19"/>
  <c r="BC1731" i="19"/>
  <c r="BC477" i="19"/>
  <c r="BC1856" i="19"/>
  <c r="BC531" i="19"/>
  <c r="BC492" i="19"/>
  <c r="BC683" i="19"/>
  <c r="BC206" i="19"/>
  <c r="BC78" i="19"/>
  <c r="BC2036" i="19"/>
  <c r="BC616" i="19"/>
  <c r="BC1311" i="19"/>
  <c r="BC1592" i="19"/>
  <c r="BC2358" i="19"/>
  <c r="BC995" i="19"/>
  <c r="BC2230" i="19"/>
  <c r="BC2071" i="19"/>
  <c r="BC497" i="19"/>
  <c r="BC170" i="19"/>
  <c r="BC1318" i="19"/>
  <c r="BC811" i="19"/>
  <c r="BC554" i="19"/>
  <c r="BC382" i="19"/>
  <c r="BC2345" i="19"/>
  <c r="BC1768" i="19"/>
  <c r="BC203" i="19"/>
  <c r="BC1723" i="19"/>
  <c r="BC1458" i="19"/>
  <c r="BC1460" i="19"/>
  <c r="BC196" i="19"/>
  <c r="BC2257" i="19"/>
  <c r="BC555" i="19"/>
  <c r="BC2228" i="19"/>
  <c r="BC826" i="19"/>
  <c r="BC1408" i="19"/>
  <c r="BC1651" i="19"/>
  <c r="BC464" i="19"/>
  <c r="BC294" i="19"/>
  <c r="BC729" i="19"/>
  <c r="BC426" i="19"/>
  <c r="BC190" i="19"/>
  <c r="BC1032" i="19"/>
  <c r="BC2150" i="19"/>
  <c r="BC1179" i="19"/>
  <c r="BC451" i="19"/>
  <c r="BC1643" i="19"/>
  <c r="BC1030" i="19"/>
  <c r="BC1260" i="19"/>
  <c r="BC1321" i="19"/>
  <c r="BC368" i="19"/>
  <c r="BC1222" i="19"/>
  <c r="BC1848" i="19"/>
  <c r="BC7" i="19"/>
  <c r="BC722" i="19"/>
  <c r="BC783" i="19"/>
  <c r="BC1325" i="19"/>
  <c r="BC1416" i="19"/>
  <c r="BC2034" i="19"/>
  <c r="BC491" i="19"/>
  <c r="BC910" i="19"/>
  <c r="BC1976" i="19"/>
  <c r="BC1091" i="19"/>
  <c r="BC1219" i="19"/>
  <c r="BC1465" i="19"/>
  <c r="BC2136" i="19"/>
  <c r="BC28" i="19"/>
  <c r="BC1277" i="19"/>
  <c r="BC458" i="19"/>
  <c r="BC1144" i="19"/>
  <c r="BC1502" i="19"/>
  <c r="BC1309" i="19"/>
  <c r="BC472" i="19"/>
  <c r="BC466" i="19"/>
  <c r="BC1268" i="19"/>
  <c r="BC840" i="19"/>
  <c r="BC1216" i="19"/>
  <c r="BC586" i="19"/>
  <c r="BC700" i="19"/>
  <c r="BC1339" i="19"/>
  <c r="BC894" i="19"/>
  <c r="BC978" i="19"/>
  <c r="BC41" i="19"/>
  <c r="BC2147" i="19"/>
  <c r="BC696" i="19"/>
  <c r="BC197" i="19"/>
  <c r="BC951" i="19"/>
  <c r="BC552" i="19"/>
  <c r="BC1563" i="19"/>
  <c r="BC548" i="19"/>
  <c r="BC352" i="19"/>
  <c r="BC1116" i="19"/>
  <c r="BC886" i="19"/>
  <c r="BC2133" i="19"/>
  <c r="BC1761" i="19"/>
  <c r="BC1012" i="19"/>
  <c r="BC405" i="19"/>
  <c r="BC2196" i="19"/>
  <c r="BC1935" i="19"/>
  <c r="BC199" i="19"/>
  <c r="BC2317" i="19"/>
  <c r="BC195" i="19"/>
  <c r="BC582" i="19"/>
  <c r="BC88" i="19"/>
  <c r="BC1384" i="19"/>
  <c r="BC1355" i="19"/>
  <c r="BC1206" i="19"/>
  <c r="BC2078" i="19"/>
  <c r="BC1164" i="19"/>
  <c r="BC680" i="19"/>
  <c r="BC805" i="19"/>
  <c r="BC746" i="19"/>
  <c r="BC1041" i="19"/>
  <c r="BC1956" i="19"/>
  <c r="BC2320" i="19"/>
  <c r="BC1061" i="19"/>
  <c r="BC1689" i="19"/>
  <c r="BC505" i="19"/>
  <c r="BC708" i="19"/>
  <c r="BC857" i="19"/>
  <c r="BC1200" i="19"/>
  <c r="BC1881" i="19"/>
  <c r="BC1827" i="19"/>
  <c r="BC205" i="19"/>
  <c r="BC407" i="19"/>
  <c r="BC1588" i="19"/>
  <c r="BC624" i="19"/>
  <c r="BC1424" i="19"/>
  <c r="BC816" i="19"/>
  <c r="BC1427" i="19"/>
  <c r="BC493" i="19"/>
  <c r="BC59" i="19"/>
  <c r="BC2314" i="19"/>
  <c r="BC2050" i="19"/>
  <c r="BC314" i="19"/>
  <c r="BC2246" i="19"/>
  <c r="BC2207" i="19"/>
  <c r="BC1664" i="19"/>
  <c r="BC1214" i="19"/>
  <c r="BC1199" i="19"/>
  <c r="BC1340" i="19"/>
  <c r="BC2245" i="19"/>
  <c r="BC2006" i="19"/>
  <c r="BC533" i="19"/>
  <c r="BC2202" i="19"/>
  <c r="BC1700" i="19"/>
  <c r="BC1509" i="19"/>
  <c r="BC1072" i="19"/>
  <c r="BC1934" i="19"/>
  <c r="BC1281" i="19"/>
  <c r="BC160" i="19"/>
  <c r="BC1217" i="19"/>
  <c r="BC2177" i="19"/>
  <c r="BC2160" i="19"/>
  <c r="BC1085" i="19"/>
  <c r="BC629" i="19"/>
  <c r="BC690" i="19"/>
  <c r="BC374" i="19"/>
  <c r="BC1062" i="19"/>
  <c r="BC1906" i="19"/>
  <c r="BC1323" i="19"/>
  <c r="BC433" i="19"/>
  <c r="BC312" i="19"/>
  <c r="BC1772" i="19"/>
  <c r="BC365" i="19"/>
  <c r="BC689" i="19"/>
  <c r="BC1159" i="19"/>
  <c r="BC2335" i="19"/>
  <c r="BC1868" i="19"/>
  <c r="BC1579" i="19"/>
  <c r="BC762" i="19"/>
  <c r="BC1890" i="19"/>
  <c r="BC156" i="19"/>
  <c r="BC1882" i="19"/>
  <c r="BC974" i="19"/>
  <c r="BC507" i="19"/>
  <c r="BC20" i="19"/>
  <c r="BC919" i="19"/>
  <c r="BC2104" i="19"/>
  <c r="BC2087" i="19"/>
  <c r="BC393" i="19"/>
  <c r="BC1560" i="19"/>
  <c r="BC612" i="19"/>
  <c r="BC2155" i="19"/>
  <c r="BC539" i="19"/>
  <c r="BC233" i="19"/>
  <c r="BC452" i="19"/>
  <c r="BC1251" i="19"/>
  <c r="BC740" i="19"/>
  <c r="BC254" i="19"/>
  <c r="BC255" i="19"/>
  <c r="BC2062" i="19"/>
  <c r="BC1839" i="19"/>
  <c r="BC1499" i="19"/>
  <c r="BC221" i="19"/>
  <c r="BC545" i="19"/>
  <c r="BC184" i="19"/>
  <c r="BC2076" i="19"/>
  <c r="BC179" i="19"/>
  <c r="BC823" i="19"/>
  <c r="BC1593" i="19"/>
  <c r="BC1676" i="19"/>
  <c r="BC485" i="19"/>
  <c r="BC804" i="19"/>
  <c r="BC1167" i="19"/>
  <c r="BC1257" i="19"/>
  <c r="BC1809" i="19"/>
  <c r="BC487" i="19"/>
  <c r="BC1818" i="19"/>
  <c r="BC2253" i="19"/>
  <c r="BC1338" i="19"/>
  <c r="BC1805" i="19"/>
  <c r="BC436" i="19"/>
  <c r="BC1681" i="19"/>
  <c r="BC891" i="19"/>
  <c r="BC2094" i="19"/>
  <c r="BC949" i="19"/>
  <c r="BC574" i="19"/>
  <c r="BC1480" i="19"/>
  <c r="BC1241" i="19"/>
  <c r="BC883" i="19"/>
  <c r="BC1682" i="19"/>
  <c r="BC1835" i="19"/>
  <c r="BC1888" i="19"/>
  <c r="BC1350" i="19"/>
  <c r="BC2151" i="19"/>
  <c r="BC1246" i="19"/>
  <c r="BC1224" i="19"/>
  <c r="BC1134" i="19"/>
  <c r="BC2173" i="19"/>
  <c r="BC43" i="19"/>
  <c r="BC590" i="19"/>
  <c r="BC219" i="19"/>
  <c r="BC930" i="19"/>
  <c r="BC2031" i="19"/>
  <c r="BC1291" i="19"/>
  <c r="BC428" i="19"/>
  <c r="BC350" i="19"/>
  <c r="BC1632" i="19"/>
  <c r="BC2243" i="19"/>
  <c r="BC448" i="19"/>
  <c r="BC684" i="19"/>
  <c r="BC1550" i="19"/>
  <c r="BC1752" i="19"/>
  <c r="BC371" i="19"/>
  <c r="BC862" i="19"/>
  <c r="BC633" i="19"/>
  <c r="BC631" i="19"/>
  <c r="BC1143" i="19"/>
  <c r="BC2108" i="19"/>
  <c r="BC330" i="19"/>
  <c r="BC2348" i="19"/>
  <c r="BC632" i="19"/>
  <c r="BC884" i="19"/>
  <c r="BC218" i="19"/>
  <c r="BC1925" i="19"/>
  <c r="BC717" i="19"/>
  <c r="BC1346" i="19"/>
  <c r="BC852" i="19"/>
  <c r="BC2201" i="19"/>
  <c r="BC973" i="19"/>
  <c r="BC2097" i="19"/>
  <c r="BC348" i="19"/>
  <c r="BC1541" i="19"/>
  <c r="BC2038" i="19"/>
  <c r="BC304" i="19"/>
  <c r="BC1486" i="19"/>
  <c r="BC870" i="19"/>
  <c r="BC430" i="19"/>
  <c r="BC1598" i="19"/>
  <c r="BC1035" i="19"/>
  <c r="BC1101" i="19"/>
  <c r="BC1852" i="19"/>
  <c r="BC954" i="19"/>
  <c r="BC167" i="19"/>
  <c r="BC758" i="19"/>
  <c r="BC244" i="19"/>
  <c r="BC442" i="19"/>
  <c r="BC2053" i="19"/>
  <c r="BC986" i="19"/>
  <c r="BC1417" i="19"/>
  <c r="BC1525" i="19"/>
  <c r="BC80" i="19"/>
  <c r="BC2222" i="19"/>
  <c r="BC1613" i="19"/>
  <c r="BC8" i="19"/>
  <c r="BC1333" i="19"/>
  <c r="BC427" i="19"/>
  <c r="BC151" i="19"/>
  <c r="BC1272" i="19"/>
  <c r="BC2143" i="19"/>
  <c r="BC1671" i="19"/>
  <c r="BC194" i="19"/>
  <c r="BC940" i="19"/>
  <c r="BC914" i="19"/>
  <c r="BC306" i="19"/>
  <c r="BC1006" i="19"/>
  <c r="BC596" i="19"/>
  <c r="BC681" i="19"/>
  <c r="BC145" i="19"/>
  <c r="BC272" i="19"/>
  <c r="BC812" i="19"/>
  <c r="BC396" i="19"/>
  <c r="BC363" i="19"/>
  <c r="BC2044" i="19"/>
  <c r="BC55" i="19"/>
  <c r="BC1630" i="19"/>
  <c r="BC941" i="19"/>
  <c r="BC346" i="19"/>
  <c r="BC2067" i="19"/>
  <c r="BC2164" i="19"/>
  <c r="BC245" i="19"/>
  <c r="BC1798" i="19"/>
  <c r="BC749" i="19"/>
  <c r="BC496" i="19"/>
  <c r="BC735" i="19"/>
  <c r="BC1531" i="19"/>
  <c r="BC736" i="19"/>
  <c r="BC1791" i="19"/>
  <c r="BC1900" i="19"/>
  <c r="BC1197" i="19"/>
  <c r="BC817" i="19"/>
  <c r="BC47" i="19"/>
  <c r="BC1300" i="19"/>
  <c r="BC890" i="19"/>
  <c r="BC719" i="19"/>
  <c r="BC698" i="19"/>
  <c r="BC880" i="19"/>
  <c r="BC1609" i="19"/>
  <c r="BC322" i="19"/>
  <c r="BC1869" i="19"/>
  <c r="BC2069" i="19"/>
  <c r="BC256" i="19"/>
  <c r="BC474" i="19"/>
  <c r="BC1084" i="19"/>
  <c r="BC2224" i="19"/>
  <c r="BC153" i="19"/>
  <c r="BC784" i="19"/>
  <c r="BC1317" i="19"/>
  <c r="BC781" i="19"/>
  <c r="BC2079" i="19"/>
  <c r="BC1763" i="19"/>
  <c r="BC686" i="19"/>
  <c r="BC1634" i="19"/>
  <c r="BC331" i="19"/>
  <c r="BC1239" i="19"/>
  <c r="BC2073" i="19"/>
  <c r="BC377" i="19"/>
  <c r="BC1125" i="19"/>
  <c r="BC2264" i="19"/>
  <c r="BC1595" i="19"/>
  <c r="BC2215" i="19"/>
  <c r="BC2004" i="19"/>
  <c r="BC1233" i="19"/>
  <c r="BC750" i="19"/>
  <c r="BC1071" i="19"/>
  <c r="BC1749" i="19"/>
  <c r="BC567" i="19"/>
  <c r="BC1907" i="19"/>
  <c r="BC169" i="19"/>
  <c r="BC1946" i="19"/>
  <c r="BC2356" i="19"/>
  <c r="BC40" i="19"/>
  <c r="BC917" i="19"/>
  <c r="BC226" i="19"/>
  <c r="BC224" i="19"/>
  <c r="BC122" i="19"/>
  <c r="BC1161" i="19"/>
  <c r="BC999" i="19"/>
  <c r="BC488" i="19"/>
  <c r="BC1770" i="19"/>
  <c r="BC366" i="19"/>
  <c r="BC876" i="19"/>
  <c r="BC2129" i="19"/>
  <c r="BC361" i="19"/>
  <c r="BC1898" i="19"/>
  <c r="BC2299" i="19"/>
  <c r="BC1701" i="19"/>
  <c r="BC882" i="19"/>
  <c r="BC154" i="19"/>
  <c r="BC144" i="19"/>
  <c r="BC239" i="19"/>
  <c r="BC1800" i="19"/>
  <c r="BC2279" i="19"/>
  <c r="BC1345" i="19"/>
  <c r="BC1351" i="19"/>
  <c r="BC1079" i="19"/>
  <c r="BC143" i="19"/>
  <c r="BC1115" i="19"/>
  <c r="BC524" i="19"/>
  <c r="BC173" i="19"/>
  <c r="BC1001" i="19"/>
  <c r="BC902" i="19"/>
  <c r="BC1425" i="19"/>
  <c r="BC81" i="19"/>
  <c r="BC1137" i="19"/>
  <c r="BC373" i="19"/>
  <c r="BC1039" i="19"/>
  <c r="BC1889" i="19"/>
  <c r="BC1504" i="19"/>
  <c r="BC532" i="19"/>
  <c r="BC2023" i="19"/>
  <c r="BC520" i="19"/>
  <c r="BC1997" i="19"/>
  <c r="BC764" i="19"/>
  <c r="BC345" i="19"/>
  <c r="BC414" i="19"/>
  <c r="BC1705" i="19"/>
  <c r="BC1174" i="19"/>
  <c r="BC825" i="19"/>
  <c r="BC2296" i="19"/>
  <c r="BC1269" i="19"/>
  <c r="BC2020" i="19"/>
  <c r="BC1821" i="19"/>
  <c r="BC1297" i="19"/>
  <c r="BC389" i="19"/>
  <c r="BC323" i="19"/>
  <c r="BC380" i="19"/>
  <c r="BC1732" i="19"/>
  <c r="BC253" i="19"/>
  <c r="BC1824" i="19"/>
  <c r="BC710" i="19"/>
  <c r="BC1451" i="19"/>
  <c r="BC286" i="19"/>
  <c r="BC355" i="19"/>
  <c r="BC2284" i="19"/>
  <c r="BC343" i="19"/>
  <c r="BC1511" i="19"/>
  <c r="BC339" i="19"/>
  <c r="BC1459" i="19"/>
  <c r="BC1924" i="19"/>
  <c r="BC856" i="19"/>
  <c r="BC1691" i="19"/>
  <c r="BC754" i="19"/>
  <c r="BC1466" i="19"/>
  <c r="BC1266" i="19"/>
  <c r="BC1667" i="19"/>
  <c r="BC1851" i="19"/>
  <c r="BC212" i="19"/>
  <c r="BC1357" i="19"/>
  <c r="BC1344" i="19"/>
  <c r="BC1120" i="19"/>
  <c r="BC2315" i="19"/>
  <c r="BC1088" i="19"/>
  <c r="BC757" i="19"/>
  <c r="BC1810" i="19"/>
  <c r="BC559" i="19"/>
  <c r="BC325" i="19"/>
  <c r="BC2122" i="19"/>
  <c r="BC926" i="19"/>
  <c r="BC1245" i="19"/>
  <c r="BC120" i="19"/>
  <c r="BC398" i="19"/>
  <c r="BC1917" i="19"/>
  <c r="BC1054" i="19"/>
  <c r="BC1826" i="19"/>
  <c r="BC878" i="19"/>
  <c r="BC697" i="19"/>
  <c r="BC2131" i="19"/>
  <c r="BC2191" i="19"/>
  <c r="BC461" i="19"/>
  <c r="BC766" i="19"/>
  <c r="BC455" i="19"/>
  <c r="BC1615" i="19"/>
  <c r="BC619" i="19"/>
  <c r="BC1370" i="19"/>
  <c r="BC798" i="19"/>
  <c r="BC833" i="19"/>
  <c r="BC409" i="19"/>
  <c r="BC2157" i="19"/>
  <c r="BC384" i="19"/>
  <c r="BC2190" i="19"/>
  <c r="BC1903" i="19"/>
  <c r="BC164" i="19"/>
  <c r="BC1373" i="19"/>
  <c r="BC437" i="19"/>
  <c r="BC1315" i="19"/>
  <c r="BC1223" i="19"/>
  <c r="BC2322" i="19"/>
  <c r="BC1737" i="19"/>
  <c r="BC1402" i="19"/>
  <c r="BC946" i="19"/>
  <c r="BC982" i="19"/>
  <c r="BC944" i="19"/>
  <c r="BC1710" i="19"/>
  <c r="BC2294" i="19"/>
  <c r="BC443" i="19"/>
  <c r="BC36" i="19"/>
  <c r="BC2209" i="19"/>
  <c r="BC1539" i="19"/>
  <c r="BC300" i="19"/>
  <c r="BC309" i="19"/>
  <c r="BC1778" i="19"/>
  <c r="BC957" i="19"/>
  <c r="BC745" i="19"/>
  <c r="BC342" i="19"/>
  <c r="BC772" i="19"/>
  <c r="BC1496" i="19"/>
  <c r="BC1104" i="19"/>
  <c r="BC504" i="19"/>
  <c r="BC1621" i="19"/>
  <c r="BC963" i="19"/>
  <c r="BC1107" i="19"/>
  <c r="BC1780" i="19"/>
  <c r="BC1046" i="19"/>
  <c r="BC829" i="19"/>
  <c r="BC655" i="19"/>
  <c r="BC1467" i="19"/>
  <c r="BC2154" i="19"/>
  <c r="BC2153" i="19"/>
  <c r="BC1693" i="19"/>
  <c r="BC2353" i="19"/>
  <c r="BC32" i="19"/>
  <c r="BC370" i="19"/>
  <c r="BC246" i="19"/>
  <c r="BC99" i="19"/>
  <c r="BC1056" i="19"/>
  <c r="BC538" i="19"/>
  <c r="BC2280" i="19"/>
  <c r="BC1096" i="19"/>
  <c r="BC1841" i="19"/>
  <c r="BC273" i="19"/>
  <c r="BC2135" i="19"/>
  <c r="BC575" i="19"/>
  <c r="BC541" i="19"/>
  <c r="BC1921" i="19"/>
  <c r="BC1406" i="19"/>
  <c r="BC699" i="19"/>
  <c r="BC1225" i="19"/>
  <c r="BC1724" i="19"/>
  <c r="BC2045" i="19"/>
  <c r="BC1620" i="19"/>
  <c r="BC165" i="19"/>
  <c r="BC2276" i="19"/>
  <c r="BC440" i="19"/>
  <c r="BC1236" i="19"/>
  <c r="BC1150" i="19"/>
  <c r="BC1819" i="19"/>
  <c r="BC14" i="19"/>
  <c r="BC2081" i="19"/>
  <c r="BC1455" i="19"/>
  <c r="BC2205" i="19"/>
  <c r="BC344" i="19"/>
  <c r="BC1295" i="19"/>
  <c r="BC2127" i="19"/>
  <c r="BC127" i="19"/>
  <c r="BC2288" i="19"/>
  <c r="BC1532" i="19"/>
  <c r="BC1583" i="19"/>
  <c r="BC1743" i="19"/>
  <c r="BC1726" i="19"/>
  <c r="BC791" i="19"/>
  <c r="BC1990" i="19"/>
  <c r="BC1670" i="19"/>
  <c r="BC1106" i="19"/>
  <c r="BC1341" i="19"/>
  <c r="BC479" i="19"/>
  <c r="BC1910" i="19"/>
  <c r="BC60" i="19"/>
  <c r="BC397" i="19"/>
  <c r="BC1019" i="19"/>
  <c r="BC51" i="19"/>
  <c r="BC313" i="19"/>
  <c r="BC1183" i="19"/>
  <c r="BC1279" i="19"/>
  <c r="BC1833" i="19"/>
  <c r="BC1396" i="19"/>
  <c r="BC2001" i="19"/>
  <c r="BC117" i="19"/>
  <c r="BC2054" i="19"/>
  <c r="BC1014" i="19"/>
  <c r="BC1974" i="19"/>
  <c r="BC707" i="19"/>
  <c r="BC1861" i="19"/>
  <c r="BC997" i="19"/>
  <c r="BC337" i="19"/>
  <c r="BC1648" i="19"/>
  <c r="BC279" i="19"/>
  <c r="BC2162" i="19"/>
  <c r="BC1087" i="19"/>
  <c r="BC1429" i="19"/>
  <c r="BC87" i="19"/>
  <c r="BC1957" i="19"/>
  <c r="BC2125" i="19"/>
  <c r="BC1961" i="19"/>
  <c r="BC2168" i="19"/>
  <c r="BC502" i="19"/>
  <c r="BC846" i="19"/>
  <c r="BC547" i="19"/>
  <c r="BC1203" i="19"/>
  <c r="BC1994" i="19"/>
  <c r="BC2119" i="19"/>
  <c r="BC2005" i="19"/>
  <c r="BC1258" i="19"/>
  <c r="BC2319" i="19"/>
  <c r="BC668" i="19"/>
  <c r="BC423" i="19"/>
  <c r="BC2092" i="19"/>
  <c r="BC868" i="19"/>
  <c r="BC1461" i="19"/>
  <c r="BC577" i="19"/>
  <c r="BC1792" i="19"/>
  <c r="BC1306" i="19"/>
  <c r="BC839" i="19"/>
  <c r="BC1456" i="19"/>
  <c r="BC1263" i="19"/>
  <c r="BC118" i="19"/>
  <c r="BC2056" i="19"/>
  <c r="BC1331" i="19"/>
  <c r="BC1117" i="19"/>
  <c r="BC1186" i="19"/>
  <c r="BC249" i="19"/>
  <c r="BC2075" i="19"/>
  <c r="BC260" i="19"/>
  <c r="BC1962" i="19"/>
  <c r="BC1440" i="19"/>
  <c r="BC1879" i="19"/>
  <c r="BC31" i="19"/>
  <c r="BC1411" i="19"/>
  <c r="BC979" i="19"/>
  <c r="BC835" i="19"/>
  <c r="BC1490" i="19"/>
  <c r="BC1112" i="19"/>
  <c r="BC2278" i="19"/>
  <c r="BC2267" i="19"/>
  <c r="BC1452" i="19"/>
  <c r="BC527" i="19"/>
  <c r="BC1293" i="19"/>
  <c r="BC731" i="19"/>
  <c r="BC936" i="19"/>
  <c r="BC1570" i="19"/>
  <c r="BC2089" i="19"/>
  <c r="BC942" i="19"/>
  <c r="BC1237" i="19"/>
  <c r="BC556" i="19"/>
  <c r="BC2231" i="19"/>
  <c r="BC2327" i="19"/>
  <c r="BC175" i="19"/>
  <c r="BC1942" i="19"/>
  <c r="BC1111" i="19"/>
  <c r="BC1553" i="19"/>
  <c r="BC542" i="19"/>
  <c r="BC1568" i="19"/>
  <c r="BC1611" i="19"/>
  <c r="BC459" i="19"/>
  <c r="BC1448" i="19"/>
  <c r="BC1343" i="19"/>
  <c r="BC768" i="19"/>
  <c r="BC2229" i="19"/>
  <c r="BC1973" i="19"/>
  <c r="BC1076" i="19"/>
  <c r="BC571" i="19"/>
  <c r="BC1352" i="19"/>
  <c r="BC1927" i="19"/>
  <c r="BC2123" i="19"/>
  <c r="BC2363" i="19"/>
  <c r="BC1871" i="19"/>
  <c r="BC1473" i="19"/>
  <c r="BC1284" i="19"/>
  <c r="BC198" i="19"/>
  <c r="BC2333" i="19"/>
  <c r="BC2244" i="19"/>
  <c r="BC1717" i="19"/>
  <c r="BC1617" i="19"/>
  <c r="BC887" i="19"/>
  <c r="BC2334" i="19"/>
  <c r="BC305" i="19"/>
  <c r="BC1721" i="19"/>
  <c r="BC606" i="19"/>
  <c r="BC993" i="19"/>
  <c r="BC1273" i="19"/>
  <c r="BC1008" i="19"/>
  <c r="BC1404" i="19"/>
  <c r="BC779" i="19"/>
  <c r="BC139" i="19"/>
  <c r="BC2099" i="19"/>
  <c r="BC2118" i="19"/>
  <c r="BC508" i="19"/>
  <c r="BC2098" i="19"/>
  <c r="BC877" i="19"/>
  <c r="BC1192" i="19"/>
  <c r="BC2285" i="19"/>
  <c r="BC748" i="19"/>
  <c r="BC2306" i="19"/>
  <c r="BC1734" i="19"/>
  <c r="BC1842" i="19"/>
  <c r="BC666" i="19"/>
  <c r="BC824" i="19"/>
  <c r="BC131" i="19"/>
  <c r="BC720" i="19"/>
  <c r="BC1387" i="19"/>
  <c r="BC136" i="19"/>
  <c r="BC2275" i="19"/>
  <c r="BC132" i="19"/>
  <c r="BC1543" i="19"/>
  <c r="BC2260" i="19"/>
  <c r="BC357" i="19"/>
  <c r="BC391" i="19"/>
  <c r="BC183" i="19"/>
  <c r="BC2312" i="19"/>
  <c r="BC1887" i="19"/>
  <c r="BC2354" i="19"/>
  <c r="BC2283" i="19"/>
  <c r="BC667" i="19"/>
  <c r="BC146" i="19"/>
  <c r="BC2210" i="19"/>
  <c r="BC1337" i="19"/>
  <c r="BC677" i="19"/>
  <c r="BC1018" i="19"/>
  <c r="BC214" i="19"/>
  <c r="BC177" i="19"/>
  <c r="BC369" i="19"/>
  <c r="BC2019" i="19"/>
  <c r="BC1348" i="19"/>
  <c r="BC1986" i="19"/>
  <c r="BC1390" i="19"/>
  <c r="BC774" i="19"/>
  <c r="BC83" i="19"/>
  <c r="BC1133" i="19"/>
  <c r="BC1650" i="19"/>
  <c r="BC460" i="19"/>
  <c r="BC129" i="19"/>
  <c r="BC1725" i="19"/>
  <c r="BC482" i="19"/>
  <c r="BC1254" i="19"/>
  <c r="BC1089" i="19"/>
  <c r="BC92" i="19"/>
  <c r="BC318" i="19"/>
  <c r="BC1319" i="19"/>
  <c r="BC912" i="19"/>
  <c r="BC281" i="19"/>
  <c r="BC1859" i="19"/>
  <c r="BC2318" i="19"/>
  <c r="BC1604" i="19"/>
  <c r="BC19" i="19"/>
  <c r="BC2328" i="19"/>
  <c r="BC2126" i="19"/>
  <c r="BC2148" i="19"/>
  <c r="BC1923" i="19"/>
  <c r="BC1158" i="19"/>
  <c r="BC473" i="19"/>
  <c r="BC1154" i="19"/>
  <c r="BC659" i="19"/>
  <c r="BC1754" i="19"/>
  <c r="BC2366" i="19"/>
  <c r="BC2255" i="19"/>
  <c r="BC872" i="19"/>
  <c r="BC800" i="19"/>
  <c r="BC2138" i="19"/>
  <c r="BC97" i="19"/>
  <c r="BC2197" i="19"/>
  <c r="BC2184" i="19"/>
  <c r="BC1802" i="19"/>
  <c r="BC822" i="19"/>
  <c r="BC1139" i="19"/>
  <c r="BC2121" i="19"/>
  <c r="BC1015" i="19"/>
  <c r="BC1794" i="19"/>
  <c r="BC478" i="19"/>
  <c r="BC1498" i="19"/>
  <c r="BC809" i="19"/>
  <c r="BC1177" i="19"/>
  <c r="BC1767" i="19"/>
  <c r="BC802" i="19"/>
  <c r="BC1049" i="19"/>
  <c r="BC1182" i="19"/>
  <c r="BC1421" i="19"/>
  <c r="BC229" i="19"/>
  <c r="BC994" i="19"/>
  <c r="BC73" i="19"/>
  <c r="BC814" i="19"/>
  <c r="BC1641" i="19"/>
  <c r="BC86" i="19"/>
  <c r="BC1747" i="19"/>
  <c r="BC11" i="19"/>
  <c r="BC267" i="19"/>
  <c r="BC413" i="19"/>
  <c r="BC1363" i="19"/>
  <c r="BC476" i="19"/>
  <c r="BC1512" i="19"/>
  <c r="BC2128" i="19"/>
  <c r="BC2163" i="19"/>
  <c r="BC1727" i="19"/>
  <c r="BC299" i="19"/>
  <c r="BC782" i="19"/>
  <c r="BC2218" i="19"/>
  <c r="BC1378" i="19"/>
  <c r="BC1711" i="19"/>
  <c r="BC1830" i="19"/>
  <c r="BC1075" i="19"/>
  <c r="BC26" i="19"/>
  <c r="BC1908" i="19"/>
  <c r="BC328" i="19"/>
  <c r="BC763" i="19"/>
  <c r="BC21" i="19"/>
  <c r="BC367" i="19"/>
  <c r="BC321" i="19"/>
  <c r="BC1838" i="19"/>
  <c r="BC1601" i="19"/>
  <c r="BC1781" i="19"/>
  <c r="BC1937" i="19"/>
  <c r="BC2169" i="19"/>
  <c r="BC1247" i="19"/>
  <c r="BC752" i="19"/>
  <c r="BC938" i="19"/>
  <c r="BC34" i="19"/>
  <c r="BC2141" i="19"/>
  <c r="BC1265" i="19"/>
  <c r="BC2321" i="19"/>
  <c r="BC1162" i="19"/>
  <c r="BC288" i="19"/>
  <c r="BC1102" i="19"/>
  <c r="BC849" i="19"/>
  <c r="BC1098" i="19"/>
  <c r="BC98" i="19"/>
  <c r="BC25" i="19"/>
  <c r="BC528" i="19"/>
  <c r="BC1376" i="19"/>
  <c r="BC1978" i="19"/>
  <c r="BC2116" i="19"/>
  <c r="BC53" i="19"/>
  <c r="BC1679" i="19"/>
  <c r="BC1433" i="19"/>
  <c r="BC2072" i="19"/>
  <c r="BC35" i="19"/>
  <c r="BC1299" i="19"/>
  <c r="BC2274" i="19"/>
  <c r="BC1656" i="19"/>
  <c r="BC202" i="19"/>
  <c r="BC1616" i="19"/>
  <c r="BC271" i="19"/>
  <c r="BC1305" i="19"/>
  <c r="BC1982" i="19"/>
  <c r="BC569" i="19"/>
  <c r="BC268" i="19"/>
  <c r="BC2170" i="19"/>
  <c r="BC104" i="19"/>
  <c r="BC970" i="19"/>
  <c r="BC1082" i="19"/>
  <c r="BC48" i="19"/>
  <c r="BC2174" i="19"/>
  <c r="BC599" i="19"/>
  <c r="BC640" i="19"/>
  <c r="BC1938" i="19"/>
  <c r="BC1753" i="19"/>
  <c r="BC618" i="19"/>
  <c r="BC1594" i="19"/>
  <c r="BC647" i="19"/>
  <c r="BC2232" i="19"/>
  <c r="BC324" i="19"/>
  <c r="BC285" i="19"/>
  <c r="BC737" i="19"/>
  <c r="BC663" i="19"/>
  <c r="BC694" i="19"/>
  <c r="BC1822" i="19"/>
  <c r="BC1109" i="19"/>
  <c r="BC1335" i="19"/>
  <c r="BC1312" i="19"/>
  <c r="BC1930" i="19"/>
  <c r="BC1413" i="19"/>
  <c r="BC158" i="19"/>
  <c r="BC2064" i="19"/>
  <c r="BC2055" i="19"/>
  <c r="BC544" i="19"/>
  <c r="BC1080" i="19"/>
  <c r="BC2258" i="19"/>
  <c r="BC403" i="19"/>
  <c r="BC558" i="19"/>
  <c r="BC372" i="19"/>
  <c r="BC1238" i="19"/>
  <c r="BC1874" i="19"/>
  <c r="BC2181" i="19"/>
  <c r="BC375" i="19"/>
  <c r="BC2206" i="19"/>
  <c r="BC563" i="19"/>
  <c r="BC1597" i="19"/>
  <c r="BC2362" i="19"/>
  <c r="BC1361" i="19"/>
  <c r="BC1545" i="19"/>
  <c r="BC705" i="19"/>
  <c r="BC643" i="19"/>
  <c r="BC335" i="19"/>
  <c r="BC2183" i="19"/>
  <c r="BC1836" i="19"/>
  <c r="BC1979" i="19"/>
  <c r="BC1653" i="19"/>
  <c r="BC1230" i="19"/>
  <c r="BC1191" i="19"/>
  <c r="BC637" i="19"/>
  <c r="BC1646" i="19"/>
  <c r="BC2198" i="19"/>
  <c r="BC2241" i="19"/>
  <c r="BC2324" i="19"/>
  <c r="BC295" i="19"/>
  <c r="BC1068" i="19"/>
  <c r="BC2365" i="19"/>
  <c r="BC893" i="19"/>
  <c r="BC1423" i="19"/>
  <c r="BC2018" i="19"/>
  <c r="BC412" i="19"/>
  <c r="BC703" i="19"/>
  <c r="BC1026" i="19"/>
  <c r="BC261" i="19"/>
  <c r="BC2041" i="19"/>
  <c r="BC921" i="19"/>
  <c r="BC376" i="19"/>
  <c r="BC1500" i="19"/>
  <c r="BC2188" i="19"/>
  <c r="BC1153" i="19"/>
  <c r="BC898" i="19"/>
  <c r="BC2052" i="19"/>
  <c r="BC302" i="19"/>
  <c r="BC317" i="19"/>
  <c r="BC410" i="19"/>
  <c r="BC1468" i="19"/>
  <c r="BC2189" i="19"/>
  <c r="BC2346" i="19"/>
  <c r="BC1372" i="19"/>
  <c r="BC484" i="19"/>
  <c r="BC1360" i="19"/>
  <c r="BC230" i="19"/>
  <c r="BC1811" i="19"/>
  <c r="BC1784" i="19"/>
  <c r="BC1720" i="19"/>
  <c r="BC815" i="19"/>
  <c r="BC664" i="19"/>
  <c r="BC1347" i="19"/>
  <c r="BC744" i="19"/>
  <c r="BC2220" i="19"/>
  <c r="BC106" i="19"/>
  <c r="BC598" i="19"/>
  <c r="BC2175" i="19"/>
  <c r="BC1662" i="19"/>
  <c r="BC1894" i="19"/>
  <c r="BC2007" i="19"/>
  <c r="BC1198" i="19"/>
  <c r="BC1505" i="19"/>
  <c r="BC523" i="19"/>
  <c r="BC1395" i="19"/>
  <c r="BC475" i="19"/>
  <c r="BC806" i="19"/>
  <c r="BC513" i="19"/>
  <c r="BC1981" i="19"/>
  <c r="BC1043" i="19"/>
  <c r="BC908" i="19"/>
  <c r="BC1255" i="19"/>
  <c r="BC150" i="19"/>
  <c r="BC258" i="19"/>
  <c r="BC1774" i="19"/>
  <c r="BC1463" i="19"/>
  <c r="BC2242" i="19"/>
  <c r="BC262" i="19"/>
  <c r="BC1149" i="19"/>
  <c r="BC2016" i="19"/>
  <c r="BC733" i="19"/>
  <c r="BC651" i="19"/>
  <c r="BC242" i="19"/>
  <c r="BC874" i="19"/>
  <c r="BC584" i="19"/>
  <c r="BC1765" i="19"/>
  <c r="BC2130" i="19"/>
  <c r="BC931" i="19"/>
  <c r="BC2298" i="19"/>
  <c r="BC1208" i="19"/>
  <c r="BC2339" i="19"/>
  <c r="BC905" i="19"/>
  <c r="BC625" i="19"/>
  <c r="BC192" i="19"/>
  <c r="BC23" i="19"/>
  <c r="BC1000" i="19"/>
  <c r="BC1324" i="19"/>
  <c r="BC1210" i="19"/>
  <c r="BC1021" i="19"/>
  <c r="BC1349" i="19"/>
  <c r="BC803" i="19"/>
  <c r="BC1491" i="19"/>
  <c r="BC1403" i="19"/>
  <c r="BC1449" i="19"/>
  <c r="BC248" i="19"/>
  <c r="BC950" i="19"/>
  <c r="BC163" i="19"/>
  <c r="BC91" i="19"/>
  <c r="BC627" i="19"/>
  <c r="BC467" i="19"/>
  <c r="BC1904" i="19"/>
  <c r="BC1607" i="19"/>
  <c r="BC1635" i="19"/>
  <c r="BC2140" i="19"/>
  <c r="BC425" i="19"/>
  <c r="BC992" i="19"/>
  <c r="BC583" i="19"/>
  <c r="BC1301" i="19"/>
  <c r="BC463" i="19"/>
  <c r="BC159" i="19"/>
  <c r="BC2043" i="19"/>
  <c r="BC2310" i="19"/>
  <c r="BC2085" i="19"/>
  <c r="BC1516" i="19"/>
  <c r="BC1470" i="19"/>
  <c r="BC2211" i="19"/>
  <c r="BC1369" i="19"/>
  <c r="BC1863" i="19"/>
  <c r="BC1788" i="19"/>
  <c r="BC2117" i="19"/>
  <c r="BC293" i="19"/>
  <c r="BC1405" i="19"/>
  <c r="BC381" i="19"/>
  <c r="BC646" i="19"/>
  <c r="BC580" i="19"/>
  <c r="BC1232" i="19"/>
  <c r="BC1660" i="19"/>
  <c r="BC1047" i="19"/>
  <c r="BC1023" i="19"/>
  <c r="BC110" i="19"/>
  <c r="BC1428" i="19"/>
  <c r="BC456" i="19"/>
  <c r="BC2103" i="19"/>
  <c r="BC1128" i="19"/>
  <c r="BC277" i="19"/>
  <c r="BC1320" i="19"/>
  <c r="BC1722" i="19"/>
  <c r="BC1729" i="19"/>
  <c r="BC2247" i="19"/>
  <c r="BC238" i="19"/>
  <c r="BC2115" i="19"/>
  <c r="BC1412" i="19"/>
  <c r="BC709" i="19"/>
  <c r="BC592" i="19"/>
  <c r="BC124" i="19"/>
  <c r="BC441" i="19"/>
  <c r="BC419" i="19"/>
  <c r="BC1623" i="19"/>
  <c r="BC1527" i="19"/>
  <c r="BC1394" i="19"/>
  <c r="BC615" i="19"/>
  <c r="BC2219" i="19"/>
  <c r="BC1807" i="19"/>
  <c r="BC204" i="19"/>
  <c r="BC1773" i="19"/>
  <c r="BC1368" i="19"/>
  <c r="BC149" i="19"/>
  <c r="BC1202" i="19"/>
  <c r="BC1483" i="19"/>
  <c r="BC69" i="19"/>
  <c r="BC4" i="19"/>
  <c r="BC1420" i="19"/>
  <c r="BC1840" i="19"/>
  <c r="BC1554" i="19"/>
  <c r="BC589" i="19"/>
  <c r="BC1606" i="19"/>
  <c r="BC2180" i="19"/>
  <c r="BC1919" i="19"/>
  <c r="BC1806" i="19"/>
  <c r="BC2179" i="19"/>
  <c r="BC564" i="19"/>
  <c r="BC1227" i="19"/>
  <c r="BC289" i="19"/>
  <c r="BC1896" i="19"/>
  <c r="BC38" i="19"/>
  <c r="BC873" i="19"/>
  <c r="BC1686" i="19"/>
  <c r="BC1695" i="19"/>
  <c r="BC1336" i="19"/>
  <c r="BC1619" i="19"/>
  <c r="BC2214" i="19"/>
  <c r="BC2077" i="19"/>
  <c r="BC307" i="19"/>
  <c r="BC608" i="19"/>
  <c r="BC2091" i="19"/>
  <c r="BC725" i="19"/>
  <c r="BC2349" i="19"/>
  <c r="BC1441" i="19"/>
  <c r="BC1756" i="19"/>
  <c r="BC1760" i="19"/>
  <c r="BC1909" i="19"/>
  <c r="BC628" i="19"/>
  <c r="BC2182" i="19"/>
  <c r="BC2261" i="19"/>
  <c r="BC2114" i="19"/>
  <c r="BC769" i="19"/>
  <c r="BC1063" i="19"/>
  <c r="BC2342" i="19"/>
  <c r="BC1482" i="19"/>
  <c r="BC62" i="19"/>
  <c r="BC434" i="19"/>
  <c r="BC2282" i="19"/>
  <c r="BC1742" i="19"/>
  <c r="BC112" i="19"/>
  <c r="BC1415" i="19"/>
  <c r="BC236" i="19"/>
  <c r="BC691" i="19"/>
  <c r="BC1282" i="19"/>
  <c r="BC1692" i="19"/>
  <c r="BC2364" i="19"/>
  <c r="BC1017" i="19"/>
  <c r="BC1587" i="19"/>
  <c r="BC1687" i="19"/>
  <c r="BC1168" i="19"/>
  <c r="BC24" i="19"/>
  <c r="BC1362" i="19"/>
  <c r="BC2195" i="19"/>
  <c r="BC522" i="19"/>
  <c r="BC297" i="19"/>
  <c r="BC903" i="19"/>
  <c r="BC1173" i="19"/>
  <c r="BC1231" i="19"/>
  <c r="BC2134" i="19"/>
  <c r="BC1201" i="19"/>
  <c r="BC2096" i="19"/>
  <c r="BC976" i="19"/>
  <c r="BC2105" i="19"/>
  <c r="BC70" i="19"/>
  <c r="BC1240" i="19"/>
  <c r="BC956" i="19"/>
  <c r="BC1702" i="19"/>
  <c r="BC1471" i="19"/>
  <c r="BC2008" i="19"/>
  <c r="BC1546" i="19"/>
  <c r="BC1739" i="19"/>
  <c r="BC2084" i="19"/>
  <c r="BC1431" i="19"/>
  <c r="BC920" i="19"/>
  <c r="BC332" i="19"/>
  <c r="BC2277" i="19"/>
  <c r="BC937" i="19"/>
  <c r="BC77" i="19"/>
  <c r="BC1875" i="19"/>
  <c r="BC1278" i="19"/>
  <c r="BC648" i="19"/>
  <c r="BC2300" i="19"/>
  <c r="BC1970" i="19"/>
  <c r="BC1520" i="19"/>
  <c r="BC713" i="19"/>
  <c r="BC738" i="19"/>
  <c r="BC657" i="19"/>
  <c r="BC1644" i="19"/>
  <c r="BC1507" i="19"/>
  <c r="BC2009" i="19"/>
  <c r="BC115" i="19"/>
  <c r="BC420" i="19"/>
  <c r="BC861" i="19"/>
  <c r="BC968" i="19"/>
  <c r="BC2165" i="19"/>
  <c r="BC2033" i="19"/>
  <c r="BC635" i="19"/>
  <c r="BC1148" i="19"/>
  <c r="BC152" i="19"/>
  <c r="BC836" i="19"/>
  <c r="BC759" i="19"/>
  <c r="BC422" i="19"/>
  <c r="BC39" i="19"/>
  <c r="BC1243" i="19"/>
  <c r="BC960" i="19"/>
  <c r="BC185" i="19"/>
  <c r="BC1007" i="19"/>
  <c r="BC1999" i="19"/>
  <c r="BC2030" i="19"/>
  <c r="BC1313" i="19"/>
  <c r="BC1918" i="19"/>
  <c r="BC2193" i="19"/>
  <c r="BC751" i="19"/>
  <c r="BC2303" i="19"/>
  <c r="BC10" i="19"/>
  <c r="BC1488" i="19"/>
  <c r="BC1758" i="19"/>
  <c r="BC773" i="19"/>
  <c r="BC1353" i="19"/>
  <c r="BC1599" i="19"/>
  <c r="BC662" i="19"/>
  <c r="BC1445" i="19"/>
  <c r="BC1745" i="19"/>
  <c r="BC1287" i="19"/>
  <c r="BC543" i="19"/>
  <c r="BC257" i="19"/>
  <c r="BC275" i="19"/>
  <c r="BC2233" i="19"/>
  <c r="BC1196" i="19"/>
  <c r="BC63" i="19"/>
  <c r="BC843" i="19"/>
  <c r="BC867" i="19"/>
  <c r="BC907" i="19"/>
  <c r="BC465" i="19"/>
  <c r="BC495" i="19"/>
  <c r="BC623" i="19"/>
  <c r="BC881" i="19"/>
  <c r="BC1530" i="19"/>
  <c r="BC22" i="19"/>
  <c r="BC2217" i="19"/>
  <c r="BC213" i="19"/>
  <c r="BC1576" i="19"/>
  <c r="BC227" i="19"/>
  <c r="BC1777" i="19"/>
  <c r="BC786" i="19"/>
  <c r="BC1379" i="19"/>
  <c r="BC614" i="19"/>
  <c r="BC607" i="19"/>
  <c r="BC1267" i="19"/>
  <c r="BC1585" i="19"/>
  <c r="BC1849" i="19"/>
  <c r="BC2238" i="19"/>
  <c r="BC734" i="19"/>
  <c r="BC1654" i="19"/>
  <c r="BC181" i="19"/>
  <c r="BC650" i="19"/>
  <c r="BC201" i="19"/>
  <c r="BC1884" i="19"/>
  <c r="BC432" i="19"/>
  <c r="BC44" i="19"/>
  <c r="BC395" i="19"/>
  <c r="BC788" i="19"/>
  <c r="BC2066" i="19"/>
  <c r="BC2029" i="19"/>
  <c r="BC1213" i="19"/>
  <c r="BC2200" i="19"/>
  <c r="BC604" i="19"/>
  <c r="BC1419" i="19"/>
  <c r="BC1274" i="19"/>
  <c r="BC1314" i="19"/>
  <c r="BC445" i="19"/>
  <c r="BC1399" i="19"/>
  <c r="BC282" i="19"/>
  <c r="BC1966" i="19"/>
  <c r="BC406" i="19"/>
  <c r="BC1952" i="19"/>
  <c r="BC2024" i="19"/>
  <c r="BC1292" i="19"/>
  <c r="BC225" i="19"/>
  <c r="BC518" i="19"/>
  <c r="BC2331" i="19"/>
  <c r="BC498" i="19"/>
  <c r="BC1270" i="19"/>
  <c r="BC2060" i="19"/>
  <c r="BC743" i="19"/>
  <c r="BC819" i="19"/>
  <c r="BC560" i="19"/>
  <c r="BC1823" i="19"/>
  <c r="BC1704" i="19"/>
  <c r="BC333" i="19"/>
  <c r="BC2063" i="19"/>
  <c r="BC741" i="19"/>
  <c r="BC93" i="19"/>
  <c r="BC1954" i="19"/>
  <c r="BC2304" i="19"/>
  <c r="BC1872" i="19"/>
  <c r="BC1631" i="19"/>
  <c r="BC1330" i="19"/>
  <c r="BC1557" i="19"/>
  <c r="BC116" i="19"/>
  <c r="BC927" i="19"/>
  <c r="BC1831" i="19"/>
  <c r="BC1572" i="19"/>
  <c r="BC449" i="19"/>
  <c r="BC1050" i="19"/>
  <c r="BC621" i="19"/>
  <c r="BC1891" i="19"/>
  <c r="BC45" i="19"/>
  <c r="BC916" i="19"/>
  <c r="BC114" i="19"/>
  <c r="BC2289" i="19"/>
  <c r="BC1858" i="19"/>
  <c r="BC1589" i="19"/>
  <c r="BC1618" i="19"/>
  <c r="BC728" i="19"/>
  <c r="BC1993" i="19"/>
  <c r="BC2239" i="19"/>
  <c r="BC2144" i="19"/>
  <c r="BC1626" i="19"/>
  <c r="BC515" i="19"/>
  <c r="BC1422" i="19"/>
  <c r="BC450" i="19"/>
  <c r="BC1057" i="19"/>
  <c r="BC1637" i="19"/>
  <c r="BC1850" i="19"/>
  <c r="BC1066" i="19"/>
  <c r="BC483" i="19"/>
  <c r="BC2271" i="19"/>
  <c r="BC935" i="19"/>
  <c r="BC671" i="19"/>
  <c r="BC1450" i="19"/>
  <c r="BC679" i="19"/>
  <c r="BC1226" i="19"/>
  <c r="BC501" i="19"/>
  <c r="BC385" i="19"/>
  <c r="BC2109" i="19"/>
  <c r="BC795" i="19"/>
  <c r="BC2027" i="19"/>
  <c r="BC1893" i="19"/>
  <c r="BC844" i="19"/>
  <c r="BC1854" i="19"/>
  <c r="BC186" i="19"/>
  <c r="BC536" i="19"/>
  <c r="BC2273" i="19"/>
  <c r="BC421" i="19"/>
  <c r="BC1386" i="19"/>
  <c r="BC394" i="19"/>
  <c r="BC1575" i="19"/>
  <c r="BC379" i="19"/>
  <c r="BC885" i="19"/>
  <c r="BC975" i="19"/>
  <c r="BC549" i="19"/>
  <c r="BC1892" i="19"/>
  <c r="BC2250" i="19"/>
  <c r="BC675" i="19"/>
  <c r="BC1124" i="19"/>
  <c r="BC74" i="19"/>
  <c r="BC1478" i="19"/>
  <c r="BC2048" i="19"/>
  <c r="BC1033" i="19"/>
  <c r="BC1672" i="19"/>
  <c r="BC810" i="19"/>
  <c r="BC174" i="19"/>
  <c r="BC929" i="19"/>
  <c r="BC1065" i="19"/>
  <c r="BC1485" i="19"/>
  <c r="BC390" i="19"/>
  <c r="BC1832" i="19"/>
  <c r="BC2086" i="19"/>
  <c r="BC215" i="19"/>
  <c r="BC871" i="19"/>
  <c r="BC2012" i="19"/>
  <c r="BC1147" i="19"/>
  <c r="BC2281" i="19"/>
  <c r="BC2093" i="19"/>
  <c r="BC72" i="19"/>
  <c r="BC340" i="19"/>
  <c r="BC925" i="19"/>
  <c r="BC1020" i="19"/>
  <c r="BC665" i="19"/>
  <c r="BC399" i="19"/>
  <c r="BC2235" i="19"/>
  <c r="BC2286" i="19"/>
  <c r="BC2272" i="19"/>
  <c r="BC287" i="19"/>
  <c r="BC961" i="19"/>
  <c r="BC1762" i="19"/>
  <c r="BC176" i="19"/>
  <c r="BC1064" i="19"/>
  <c r="BC2090" i="19"/>
  <c r="BC2352" i="19"/>
  <c r="BC310" i="19"/>
  <c r="BC687" i="19"/>
  <c r="BC972" i="19"/>
  <c r="BC732" i="19"/>
  <c r="BC222" i="19"/>
  <c r="BC1987" i="19"/>
  <c r="BC1172" i="19"/>
  <c r="BC1870" i="19"/>
  <c r="BC489" i="19"/>
  <c r="BC316" i="19"/>
  <c r="BC2049" i="19"/>
  <c r="BC490" i="19"/>
  <c r="BC1171" i="19"/>
  <c r="BC1703" i="19"/>
  <c r="BC529" i="19"/>
  <c r="BC1808" i="19"/>
  <c r="BC1775" i="19"/>
  <c r="BC2203" i="19"/>
  <c r="BC1328" i="19"/>
  <c r="BC526" i="19"/>
  <c r="BC1697" i="19"/>
  <c r="BC1698" i="19"/>
  <c r="BC1418" i="19"/>
  <c r="BC298" i="19"/>
  <c r="BC13" i="19"/>
  <c r="BC1751" i="19"/>
  <c r="BC1253" i="19"/>
  <c r="BC1438" i="19"/>
  <c r="BC1815" i="19"/>
  <c r="BC842" i="19"/>
  <c r="BC2000" i="19"/>
  <c r="BC1045" i="19"/>
  <c r="BC1536" i="19"/>
  <c r="BC597" i="19"/>
  <c r="BC1367" i="19"/>
  <c r="BC588" i="19"/>
  <c r="BC1719" i="19"/>
  <c r="BC2010" i="19"/>
  <c r="BC1785" i="19"/>
  <c r="BC386" i="19"/>
  <c r="BC530" i="19"/>
  <c r="BC1275" i="19"/>
  <c r="BC264" i="19"/>
  <c r="BC291" i="19"/>
  <c r="BC207" i="19"/>
  <c r="BC1683" i="19"/>
  <c r="BC172" i="19"/>
  <c r="BC1271" i="19"/>
  <c r="BC462" i="19"/>
  <c r="BC1951" i="19"/>
  <c r="BC602" i="19"/>
  <c r="BC1803" i="19"/>
  <c r="BC1789" i="19"/>
  <c r="BC334" i="19"/>
  <c r="BC49" i="19"/>
  <c r="BC1708" i="19"/>
  <c r="BC142" i="19"/>
  <c r="BC1242" i="19"/>
  <c r="BC1625" i="19"/>
  <c r="BC400" i="19"/>
  <c r="BC510" i="19"/>
  <c r="BC838" i="19"/>
  <c r="BC639" i="19"/>
  <c r="BC1565" i="19"/>
  <c r="BC1972" i="19"/>
  <c r="BC1519" i="19"/>
  <c r="BC1715" i="19"/>
  <c r="BC780" i="19"/>
  <c r="BC1771" i="19"/>
  <c r="BC1985" i="19"/>
  <c r="BC831" i="19"/>
  <c r="BC1081" i="19"/>
  <c r="BC1122" i="19"/>
  <c r="BC656" i="19"/>
  <c r="BC928" i="19"/>
  <c r="BC481" i="19"/>
  <c r="BC1574" i="19"/>
  <c r="BC431" i="19"/>
  <c r="BC517" i="19"/>
  <c r="BC1307" i="19"/>
  <c r="BC1100" i="19"/>
  <c r="BC457" i="19"/>
  <c r="BC2216" i="19"/>
  <c r="BC284" i="19"/>
  <c r="BC1332" i="19"/>
  <c r="BC2039" i="19"/>
  <c r="BC1521" i="19"/>
  <c r="BC1877" i="19"/>
  <c r="BC692" i="19"/>
  <c r="BC1582" i="19"/>
  <c r="BC94" i="19"/>
  <c r="BC966" i="19"/>
  <c r="BC900" i="19"/>
  <c r="BC1501" i="19"/>
  <c r="BC1865" i="19"/>
  <c r="BC2307" i="19"/>
  <c r="BC29" i="19"/>
  <c r="BC2226" i="19"/>
  <c r="BC1434" i="19"/>
  <c r="BC1303" i="19"/>
  <c r="BC776" i="19"/>
  <c r="BC1383" i="19"/>
  <c r="BC415" i="19"/>
  <c r="BC1221" i="19"/>
  <c r="BC906" i="19"/>
  <c r="BC981" i="19"/>
  <c r="BC1584" i="19"/>
  <c r="BC2194" i="19"/>
  <c r="BC1375" i="19"/>
  <c r="BC148" i="19"/>
  <c r="BC1286" i="19"/>
  <c r="BC235" i="19"/>
  <c r="BC1130" i="19"/>
  <c r="BC1755" i="19"/>
  <c r="BC1663" i="19"/>
  <c r="BC965" i="19"/>
  <c r="BC349" i="19"/>
  <c r="BC1457" i="19"/>
  <c r="BC1123" i="19"/>
  <c r="BC1933" i="19"/>
  <c r="BC2302" i="19"/>
  <c r="BC180" i="19"/>
  <c r="BC1264" i="19"/>
  <c r="BC1114" i="19"/>
  <c r="BC2338" i="19"/>
  <c r="BC2221" i="19"/>
  <c r="BC1034" i="19"/>
  <c r="BC1814" i="19"/>
  <c r="BC561" i="19"/>
  <c r="BC243" i="19"/>
  <c r="BC652" i="19"/>
  <c r="BC998" i="19"/>
  <c r="BC678" i="19"/>
  <c r="BC1558" i="19"/>
  <c r="BC1141" i="19"/>
  <c r="BC1103" i="19"/>
  <c r="BC1310" i="19"/>
  <c r="BC1639" i="19"/>
  <c r="BC845" i="19"/>
  <c r="BC1843" i="19"/>
  <c r="BC1523" i="19"/>
  <c r="BC408" i="19"/>
  <c r="BC1204" i="19"/>
  <c r="BC134" i="19"/>
  <c r="BC1105" i="19"/>
  <c r="BC1218" i="19"/>
  <c r="BC1922" i="19"/>
  <c r="BC2037" i="19"/>
  <c r="BC865" i="19"/>
  <c r="BC570" i="19"/>
  <c r="BC5" i="19"/>
  <c r="BC1812" i="19"/>
  <c r="BC869" i="19"/>
  <c r="BC33" i="19"/>
  <c r="BC1052" i="19"/>
  <c r="BC1779" i="19"/>
  <c r="BC945" i="19"/>
  <c r="BC444" i="19"/>
  <c r="BC1529" i="19"/>
  <c r="BC111" i="19"/>
  <c r="BC1776" i="19"/>
  <c r="BC1401" i="19"/>
  <c r="BC107" i="19"/>
  <c r="BC789" i="19"/>
  <c r="BC220" i="19"/>
  <c r="BC2051" i="19"/>
  <c r="BC799" i="19"/>
  <c r="BC1709" i="19"/>
  <c r="BC2171" i="19"/>
  <c r="BC622" i="19"/>
  <c r="BC676" i="19"/>
  <c r="BC1998" i="19"/>
  <c r="BC37" i="19"/>
  <c r="BC562" i="19"/>
  <c r="BC2248" i="19"/>
  <c r="BC1947" i="19"/>
  <c r="BC521" i="19"/>
  <c r="BC2013" i="19"/>
  <c r="BC9" i="19"/>
  <c r="BC1622" i="19"/>
  <c r="BC54" i="19"/>
  <c r="BC1298" i="19"/>
  <c r="BC1740" i="19"/>
  <c r="BC2178" i="19"/>
  <c r="BC866" i="19"/>
  <c r="BC500" i="19"/>
  <c r="BC801" i="19"/>
  <c r="BC551" i="19"/>
  <c r="BC1943" i="19"/>
  <c r="BC1393" i="19"/>
  <c r="BC546" i="19"/>
  <c r="BC1188" i="19"/>
  <c r="BC2316" i="19"/>
  <c r="BC909" i="19"/>
  <c r="BC718" i="19"/>
  <c r="BC1680" i="19"/>
  <c r="BC723" i="19"/>
  <c r="BC1048" i="19"/>
  <c r="BC301" i="19"/>
  <c r="BC1561" i="19"/>
  <c r="BC320" i="19"/>
  <c r="BC1665" i="19"/>
  <c r="BC1757" i="19"/>
  <c r="BC851" i="19"/>
  <c r="BC1178" i="19"/>
  <c r="BC2132" i="19"/>
  <c r="BC42" i="19"/>
  <c r="BC1189" i="19"/>
  <c r="BC2176" i="19"/>
  <c r="BC1414" i="19"/>
  <c r="BC787" i="19"/>
  <c r="BC125" i="19"/>
  <c r="BC1135" i="19"/>
  <c r="BC329" i="19"/>
  <c r="BC2361" i="19"/>
  <c r="BC701" i="19"/>
  <c r="BC2124" i="19"/>
  <c r="BC1941" i="19"/>
  <c r="BC383" i="19"/>
  <c r="BC1555" i="19"/>
  <c r="BC516" i="19"/>
  <c r="BC2028" i="19"/>
  <c r="BC1549" i="19"/>
  <c r="BC315" i="19"/>
  <c r="BC1628" i="19"/>
  <c r="BC1276" i="19"/>
  <c r="BC210" i="19"/>
  <c r="BC2042" i="19"/>
  <c r="BC1029" i="19"/>
  <c r="BC1371" i="19"/>
  <c r="BC217" i="19"/>
  <c r="BC1983" i="19"/>
  <c r="BC1385" i="19"/>
  <c r="BC2003" i="19"/>
  <c r="BC2101" i="19"/>
  <c r="BC1151" i="19"/>
  <c r="BC2059" i="19"/>
  <c r="BC1801" i="19"/>
  <c r="BC1965" i="19"/>
  <c r="BC30" i="19"/>
  <c r="BC1668" i="19"/>
  <c r="BC2208" i="19"/>
  <c r="BC2088" i="19"/>
  <c r="BC208" i="19"/>
  <c r="BC1540" i="19"/>
  <c r="BC2292" i="19"/>
  <c r="BC439" i="19"/>
  <c r="BC188" i="19"/>
  <c r="BC2204" i="19"/>
  <c r="BC1971" i="19"/>
  <c r="BC359" i="19"/>
  <c r="BC1581" i="19"/>
  <c r="BC948" i="19"/>
  <c r="BC1995" i="19"/>
  <c r="BC2061" i="19"/>
  <c r="BC796" i="19"/>
  <c r="BC1746" i="19"/>
  <c r="BC168" i="19"/>
  <c r="BC101" i="19"/>
  <c r="BC2065" i="19"/>
  <c r="BC695" i="19"/>
  <c r="BC1211" i="19"/>
  <c r="BC2263" i="19"/>
  <c r="BC1262" i="19"/>
  <c r="BC1928" i="19"/>
  <c r="BC228" i="19"/>
  <c r="BC1750" i="19"/>
  <c r="BC471" i="19"/>
  <c r="BC669" i="19"/>
  <c r="BC1551" i="19"/>
  <c r="BC103" i="19"/>
  <c r="BC911" i="19"/>
  <c r="BC1586" i="19"/>
  <c r="BC896" i="19"/>
  <c r="BC1285" i="19"/>
  <c r="BC193" i="19"/>
  <c r="BC128" i="19"/>
  <c r="BC1495" i="19"/>
  <c r="BC1556" i="19"/>
  <c r="BC654" i="19"/>
  <c r="BC46" i="19"/>
  <c r="BC1911" i="19"/>
  <c r="BC1544" i="19"/>
  <c r="BC2011" i="19"/>
  <c r="BC189" i="19"/>
  <c r="BC232" i="19"/>
  <c r="BC790" i="19"/>
  <c r="BC991" i="19"/>
  <c r="BC18" i="19"/>
  <c r="BC269" i="19"/>
  <c r="BC1005" i="19"/>
  <c r="BC1655" i="19"/>
  <c r="BC611" i="19"/>
  <c r="BC2047" i="19"/>
  <c r="BC209" i="19"/>
  <c r="BC2199" i="19"/>
  <c r="BC2040" i="19"/>
  <c r="BC1010" i="19"/>
  <c r="BC850" i="19"/>
  <c r="BC378" i="19"/>
  <c r="BC1477" i="19"/>
  <c r="BC585" i="19"/>
  <c r="BC1097" i="19"/>
  <c r="BC2156" i="19"/>
  <c r="BC1652" i="19"/>
  <c r="BC715" i="19"/>
  <c r="BC454" i="19"/>
  <c r="BC1959" i="19"/>
  <c r="BC1796" i="19"/>
  <c r="BC2252" i="19"/>
  <c r="BC2251" i="19"/>
  <c r="BC2026" i="19"/>
  <c r="BC1513" i="19"/>
  <c r="BC572" i="19"/>
  <c r="BC1042" i="19"/>
  <c r="BC1578" i="19"/>
  <c r="BC595" i="19"/>
  <c r="BC519" i="19"/>
  <c r="BC847" i="19"/>
  <c r="BC2236" i="19"/>
  <c r="BC514" i="19"/>
  <c r="BC653" i="19"/>
  <c r="BC1069" i="19"/>
  <c r="BC1322" i="19"/>
  <c r="BC2347" i="19"/>
  <c r="BC821" i="19"/>
  <c r="BC1515" i="19"/>
  <c r="BC1730" i="19"/>
  <c r="BC553" i="19"/>
  <c r="BC820" i="19"/>
  <c r="BC100" i="19"/>
  <c r="BC2111" i="19"/>
  <c r="BC1095" i="19"/>
  <c r="BC250" i="19"/>
  <c r="BC1897" i="19"/>
  <c r="BC1886" i="19"/>
  <c r="BC68" i="19"/>
  <c r="BC469" i="19"/>
  <c r="BC1302" i="19"/>
  <c r="BC1640" i="19"/>
  <c r="BC932" i="19"/>
  <c r="BC1813" i="19"/>
  <c r="BC1580" i="19"/>
  <c r="BC594" i="19"/>
  <c r="BC2107" i="19"/>
  <c r="BC234" i="19"/>
  <c r="BC121" i="19"/>
  <c r="BC1577" i="19"/>
  <c r="BC673" i="19"/>
  <c r="BC534" i="19"/>
  <c r="BC952" i="19"/>
  <c r="BC818" i="19"/>
  <c r="BC1673" i="19"/>
  <c r="BC341" i="19"/>
  <c r="BC1926" i="19"/>
  <c r="BC130" i="19"/>
  <c r="BC2359" i="19"/>
  <c r="BC1828" i="19"/>
  <c r="BC360" i="19"/>
  <c r="BC2237" i="19"/>
  <c r="BC1517" i="19"/>
  <c r="BC2225" i="19"/>
  <c r="BC1472" i="19"/>
  <c r="BC1110" i="19"/>
  <c r="BC468" i="19"/>
  <c r="BC693" i="19"/>
  <c r="BC1108" i="19"/>
  <c r="BC191" i="19"/>
  <c r="BC1699" i="19"/>
  <c r="BC1591" i="19"/>
  <c r="BC1487" i="19"/>
  <c r="BC411" i="19"/>
  <c r="BC1244" i="19"/>
  <c r="BC1118" i="19"/>
  <c r="BC1078" i="19"/>
  <c r="BC1712" i="19"/>
  <c r="BC1195" i="19"/>
  <c r="BC1327" i="19"/>
  <c r="BC1929" i="19"/>
  <c r="BC141" i="19"/>
  <c r="BC1090" i="19"/>
  <c r="BC967" i="19"/>
  <c r="BC858" i="19"/>
  <c r="BC336" i="19"/>
  <c r="BC557" i="19"/>
  <c r="BC1913" i="19"/>
  <c r="BC1853" i="19"/>
  <c r="BC509" i="19"/>
  <c r="BC1497" i="19"/>
  <c r="BC649" i="19"/>
  <c r="BC578" i="19"/>
  <c r="BC1678" i="19"/>
  <c r="BC792" i="19"/>
  <c r="BC1249" i="19"/>
  <c r="BC1146" i="19"/>
  <c r="BC1945" i="19"/>
  <c r="BC137" i="19"/>
  <c r="BC943" i="19"/>
  <c r="BC1207" i="19"/>
  <c r="BC166" i="19"/>
  <c r="BC1140" i="19"/>
  <c r="BC853" i="19"/>
  <c r="BC1004" i="19"/>
  <c r="BC338" i="19"/>
  <c r="BC1963" i="19"/>
  <c r="BC830" i="19"/>
  <c r="BC581" i="19"/>
  <c r="BC1759" i="19"/>
  <c r="BC1535" i="19"/>
  <c r="BC1180" i="19"/>
  <c r="BC2259" i="19"/>
  <c r="BC241" i="19"/>
  <c r="BC1138" i="19"/>
  <c r="BC2145" i="19"/>
  <c r="BC1638" i="19"/>
  <c r="BC955" i="19"/>
  <c r="BC1688" i="19"/>
  <c r="BC1381" i="19"/>
  <c r="BC918" i="19"/>
  <c r="BC1733" i="19"/>
  <c r="BC1716" i="19"/>
  <c r="BC2329" i="19"/>
  <c r="BC1113" i="19"/>
  <c r="BC1627" i="19"/>
  <c r="BC1738" i="19"/>
  <c r="BC417" i="19"/>
  <c r="BC1857" i="19"/>
  <c r="BC706" i="19"/>
  <c r="BC747" i="19"/>
  <c r="BC2330" i="19"/>
  <c r="BC1902" i="19"/>
  <c r="BC904" i="19"/>
  <c r="BC605" i="19"/>
  <c r="BC1706" i="19"/>
  <c r="BC1086" i="19"/>
  <c r="BC1436" i="19"/>
  <c r="BC1389" i="19"/>
  <c r="BC793" i="19"/>
  <c r="BC704" i="19"/>
  <c r="BC1783" i="19"/>
  <c r="BC1915" i="19"/>
  <c r="BC418" i="19"/>
  <c r="BC953" i="19"/>
  <c r="BC362" i="19"/>
  <c r="BC1181" i="19"/>
  <c r="BC96" i="19"/>
  <c r="BC1283" i="19"/>
  <c r="BC724" i="19"/>
  <c r="BC388" i="19"/>
  <c r="BC108" i="19"/>
  <c r="BC178" i="19"/>
  <c r="BC292" i="19"/>
  <c r="BC775" i="19"/>
  <c r="BC1209" i="19"/>
  <c r="BC1334" i="19"/>
  <c r="BC2152" i="19"/>
  <c r="BC308" i="19"/>
  <c r="BC1797" i="19"/>
  <c r="BC1099" i="19"/>
  <c r="BC1494" i="19"/>
  <c r="BC1602" i="19"/>
  <c r="BC2158" i="19"/>
  <c r="BC1845" i="19"/>
  <c r="BC1479" i="19"/>
  <c r="BC770" i="19"/>
  <c r="BC354" i="19"/>
  <c r="BC1748" i="19"/>
  <c r="BC983" i="19"/>
  <c r="BC1261" i="19"/>
  <c r="BC2360" i="19"/>
  <c r="BC85" i="19"/>
  <c r="BC989" i="19"/>
  <c r="BC2074" i="19"/>
  <c r="BC2295" i="19"/>
  <c r="BC1714" i="19"/>
  <c r="BC2350" i="19"/>
  <c r="BC1059" i="19"/>
  <c r="BC2032" i="19"/>
  <c r="BC251" i="19"/>
  <c r="BC1163" i="19"/>
  <c r="BC1939" i="19"/>
  <c r="BC2262" i="19"/>
  <c r="BC1027" i="19"/>
  <c r="BC2185" i="19"/>
  <c r="BC969" i="19"/>
  <c r="BC617" i="19"/>
  <c r="BC252" i="19"/>
  <c r="BC506" i="19"/>
  <c r="BC109" i="19"/>
  <c r="BC988" i="19"/>
  <c r="BC1051" i="19"/>
  <c r="BC1873" i="19"/>
  <c r="BC50" i="19"/>
  <c r="BC1364" i="19"/>
  <c r="BC550" i="19"/>
  <c r="BC2249" i="19"/>
  <c r="BC990" i="19"/>
  <c r="BC2301" i="19"/>
  <c r="BC2046" i="19"/>
  <c r="BC1566" i="19"/>
  <c r="BC888" i="19"/>
  <c r="BC2139" i="19"/>
  <c r="BC1398" i="19"/>
  <c r="BC1430" i="19"/>
  <c r="BC660" i="19"/>
  <c r="BC797" i="19"/>
  <c r="BC499" i="19"/>
  <c r="BC247" i="19"/>
  <c r="BC864" i="19"/>
  <c r="BC2058" i="19"/>
  <c r="BC1612" i="19"/>
  <c r="BC1825" i="19"/>
  <c r="BC71" i="19"/>
  <c r="BC1444" i="19"/>
  <c r="BC2025" i="19"/>
  <c r="BC1016" i="19"/>
  <c r="BC958" i="19"/>
  <c r="BC1235" i="19"/>
  <c r="BC113" i="19"/>
  <c r="BC1542" i="19"/>
  <c r="BC702" i="19"/>
  <c r="BC794" i="19"/>
  <c r="BC1067" i="19"/>
  <c r="BC1409" i="19"/>
  <c r="BC1250" i="19"/>
  <c r="BC716" i="19"/>
  <c r="BC1860" i="19"/>
  <c r="BC429" i="19"/>
  <c r="BC771" i="19"/>
  <c r="BC2187" i="19"/>
  <c r="BC2161" i="19"/>
  <c r="BC1454" i="19"/>
  <c r="BC27" i="19"/>
  <c r="BC1675" i="19"/>
  <c r="BC1136" i="19"/>
  <c r="BC1996" i="19"/>
  <c r="BC351" i="19"/>
  <c r="BC1846" i="19"/>
  <c r="BC1234" i="19"/>
  <c r="BC1975" i="19"/>
  <c r="BC1948" i="19"/>
  <c r="BC2256" i="19"/>
  <c r="BC2270" i="19"/>
  <c r="BC1131" i="19"/>
  <c r="BC860" i="19"/>
  <c r="BC2227" i="19"/>
  <c r="BC1070" i="19"/>
  <c r="BC1280" i="19"/>
  <c r="BC1603" i="19"/>
  <c r="BC827" i="19"/>
  <c r="BC364" i="19"/>
  <c r="BC327" i="19"/>
  <c r="BC2290" i="19"/>
  <c r="BC2100" i="19"/>
  <c r="BC2212" i="19"/>
  <c r="BC1145" i="19"/>
  <c r="BC1718" i="19"/>
  <c r="BC2254" i="19"/>
  <c r="BC1980" i="19"/>
  <c r="BC259" i="19"/>
  <c r="BC2240" i="19"/>
  <c r="BC57" i="19"/>
  <c r="BC2149" i="19"/>
  <c r="BC813" i="19"/>
  <c r="BC1548" i="19"/>
  <c r="BC1013" i="19"/>
  <c r="BC1443" i="19"/>
  <c r="BC105" i="19"/>
  <c r="BC1940" i="19"/>
  <c r="BC610" i="19"/>
  <c r="BC1880" i="19"/>
  <c r="BC962" i="19"/>
  <c r="BC1590" i="19"/>
  <c r="BC2344" i="19"/>
  <c r="BC1184" i="19"/>
  <c r="BC1392" i="19"/>
  <c r="BC1837" i="19"/>
  <c r="BC2186" i="19"/>
  <c r="BC1475" i="19"/>
  <c r="BC2095" i="19"/>
  <c r="BC1596" i="19"/>
  <c r="BC119" i="19"/>
  <c r="BC1559" i="19"/>
  <c r="BC1899" i="19"/>
  <c r="BC1083" i="19"/>
  <c r="BC1028" i="19"/>
  <c r="BC1252" i="19"/>
  <c r="BC638" i="19"/>
  <c r="BC147" i="19"/>
  <c r="BC1967" i="19"/>
  <c r="BC446" i="19"/>
  <c r="BC1187" i="19"/>
  <c r="BC2332" i="19"/>
  <c r="BC1152" i="19"/>
  <c r="BC84" i="19"/>
  <c r="BC1304" i="19"/>
  <c r="BC1694" i="19"/>
  <c r="BC1969" i="19"/>
  <c r="BC2357" i="19"/>
  <c r="BC1666" i="19"/>
  <c r="BC1169" i="19"/>
  <c r="BC1844" i="19"/>
  <c r="BC785" i="19"/>
  <c r="BC263" i="19"/>
  <c r="BC67" i="19"/>
  <c r="BC1365" i="19"/>
  <c r="BC964" i="19"/>
  <c r="BC387" i="19"/>
  <c r="BC2291" i="19"/>
  <c r="BC1944" i="19"/>
  <c r="BC913" i="19"/>
  <c r="BC1022" i="19"/>
  <c r="BC765" i="19"/>
  <c r="BC1876" i="19"/>
  <c r="BC2082" i="19"/>
  <c r="BC1377" i="19"/>
  <c r="BC1002" i="19"/>
  <c r="BC742" i="19"/>
  <c r="BC1547" i="19"/>
  <c r="BC535" i="19"/>
  <c r="BC512" i="19"/>
  <c r="BC573" i="19"/>
  <c r="BC404" i="19"/>
  <c r="BC1442" i="19"/>
  <c r="BC1176" i="19"/>
  <c r="BC1092" i="19"/>
  <c r="BC985" i="19"/>
  <c r="BC2311" i="19"/>
  <c r="BC1793" i="19"/>
  <c r="BC863" i="19"/>
  <c r="BC311" i="19"/>
  <c r="BC2166" i="19"/>
  <c r="BC138" i="19"/>
  <c r="BC66" i="19"/>
  <c r="BC237" i="19"/>
  <c r="BC753" i="19"/>
  <c r="BC726" i="19"/>
  <c r="BC1964" i="19"/>
  <c r="BC1037" i="19"/>
  <c r="BC1633" i="19"/>
  <c r="BC1786" i="19"/>
  <c r="BC182" i="19"/>
  <c r="BC1526" i="19"/>
  <c r="BC1514" i="19"/>
  <c r="BC1493" i="19"/>
  <c r="BC480" i="19"/>
  <c r="BC1060" i="19"/>
  <c r="BC1354" i="19"/>
  <c r="BC1735" i="19"/>
  <c r="BC1492" i="19"/>
  <c r="BC1170" i="19"/>
  <c r="BC996" i="19"/>
  <c r="BC1366" i="19"/>
  <c r="BC2269" i="19"/>
  <c r="BC401" i="19"/>
  <c r="BC984" i="19"/>
  <c r="BC987" i="19"/>
  <c r="BC1432" i="19"/>
  <c r="BC1955" i="19"/>
  <c r="BC1024" i="19"/>
  <c r="BC65" i="19"/>
  <c r="BC1608" i="19"/>
  <c r="BC1817" i="19"/>
  <c r="BC767" i="19"/>
  <c r="BC1647" i="19"/>
  <c r="BC64" i="19"/>
  <c r="BC922" i="19"/>
  <c r="BC537" i="19"/>
  <c r="BC1614" i="19"/>
  <c r="BC730" i="19"/>
  <c r="BC933" i="19"/>
  <c r="BC1989" i="19"/>
  <c r="BC265" i="19"/>
  <c r="BC1003" i="19"/>
  <c r="BC102" i="19"/>
  <c r="BC2110" i="19"/>
  <c r="BC1290" i="19"/>
  <c r="BC1009" i="19"/>
  <c r="BC58" i="19"/>
  <c r="BC416" i="19"/>
  <c r="BC1489" i="19"/>
  <c r="BC1073" i="19"/>
  <c r="BC1567" i="19"/>
  <c r="BC609" i="19"/>
  <c r="BC875" i="19"/>
  <c r="BC2015" i="19"/>
  <c r="BC1991" i="19"/>
  <c r="BC1038" i="19"/>
  <c r="BC540" i="19"/>
  <c r="BC1528" i="19"/>
  <c r="BC2343" i="19"/>
  <c r="BC1121" i="19"/>
  <c r="BC1713" i="19"/>
  <c r="BC1040" i="19"/>
  <c r="BC1659" i="19"/>
  <c r="BC1658" i="19"/>
  <c r="BC1524" i="19"/>
  <c r="BC837" i="19"/>
  <c r="BC435" i="19"/>
  <c r="BC326" i="19"/>
  <c r="BC1484" i="19"/>
  <c r="BC486" i="19"/>
  <c r="BC171" i="19"/>
  <c r="BC1766" i="19"/>
  <c r="BC231" i="19"/>
  <c r="BC1193" i="19"/>
  <c r="BC714" i="19"/>
  <c r="BC1426" i="19"/>
  <c r="BC721" i="19"/>
  <c r="BC2068" i="19"/>
  <c r="BC2305" i="19"/>
  <c r="BC924" i="19"/>
  <c r="BC525" i="19"/>
  <c r="BC278" i="19"/>
  <c r="BC1522" i="19"/>
  <c r="BC1094" i="19"/>
  <c r="BC392" i="19"/>
  <c r="BC347" i="19"/>
  <c r="BC670" i="19"/>
  <c r="BC1464" i="19"/>
  <c r="BC2035" i="19"/>
  <c r="BC1036" i="19"/>
  <c r="BC807" i="19"/>
  <c r="BC1129" i="19"/>
  <c r="BC892" i="19"/>
  <c r="BC494" i="19"/>
  <c r="BC2326" i="19"/>
  <c r="BC1132" i="19"/>
  <c r="BC1895" i="19"/>
  <c r="BC1326" i="19"/>
  <c r="BC565" i="19"/>
  <c r="BC1552" i="19"/>
  <c r="BC1936" i="19"/>
  <c r="BC712" i="19"/>
  <c r="BC1787" i="19"/>
  <c r="BC1259" i="19"/>
  <c r="BC2234" i="19"/>
  <c r="BC1215" i="19"/>
  <c r="BC688" i="19"/>
  <c r="BC1229" i="19"/>
  <c r="BC603" i="19"/>
  <c r="BC1439" i="19"/>
  <c r="BC1953" i="19"/>
  <c r="BC1741" i="19"/>
  <c r="BC2022" i="19"/>
  <c r="BC240" i="19"/>
  <c r="BC1453" i="19"/>
  <c r="BC854" i="19"/>
  <c r="BC2137" i="19"/>
  <c r="BC126" i="19"/>
  <c r="BC2146" i="19"/>
  <c r="BC283" i="19"/>
  <c r="BC915" i="19"/>
  <c r="BC1025" i="19"/>
  <c r="BC1093" i="19"/>
  <c r="BC1571" i="19"/>
  <c r="BC899" i="19"/>
  <c r="BC424" i="19"/>
  <c r="BC2308" i="19"/>
  <c r="BC568" i="19"/>
  <c r="BC2021" i="19"/>
  <c r="BC2336" i="19"/>
  <c r="BC1905" i="19"/>
  <c r="BC828" i="19"/>
  <c r="BC1931" i="19"/>
  <c r="BC161" i="19"/>
  <c r="BC879" i="19"/>
  <c r="BC1380" i="19"/>
  <c r="BC672" i="19"/>
  <c r="BC971" i="19"/>
  <c r="BC1867" i="19"/>
  <c r="BC1744" i="19"/>
  <c r="BC1437" i="19"/>
  <c r="BC601" i="19"/>
  <c r="BC2167" i="19"/>
  <c r="BC90" i="19"/>
  <c r="BC75" i="19"/>
  <c r="BC1820" i="19"/>
  <c r="BC2142" i="19"/>
  <c r="BC2102" i="19"/>
  <c r="BC1988" i="19"/>
  <c r="BC2325" i="19"/>
  <c r="BC1537" i="19"/>
  <c r="BC79" i="19"/>
  <c r="BC658" i="19"/>
  <c r="BC447" i="19"/>
  <c r="BC2293" i="19"/>
  <c r="BC2017" i="19"/>
  <c r="BC1011" i="19"/>
  <c r="BC2120" i="19"/>
  <c r="BC1316" i="19"/>
  <c r="BC211" i="19"/>
  <c r="AT4" i="19"/>
  <c r="AV4" i="19" s="1"/>
  <c r="AT10" i="19"/>
  <c r="AV10" i="19" s="1"/>
  <c r="AT7" i="19"/>
  <c r="AV7" i="19" s="1"/>
  <c r="AT3" i="19"/>
  <c r="AV3" i="19" s="1"/>
  <c r="AT2" i="19"/>
  <c r="AV2" i="19" s="1"/>
  <c r="AT11" i="19"/>
  <c r="AV11" i="19" s="1"/>
  <c r="AT5" i="19"/>
  <c r="AV5" i="19" s="1"/>
  <c r="AT8" i="19"/>
  <c r="AV8" i="19" s="1"/>
  <c r="AT6" i="19"/>
  <c r="AV6" i="19" s="1"/>
  <c r="AT9" i="19"/>
  <c r="AV9" i="19" s="1"/>
  <c r="AT12" i="19"/>
  <c r="AV12" i="19" s="1"/>
  <c r="AT13" i="19"/>
  <c r="AV13" i="19" s="1"/>
  <c r="AW13" i="19" l="1"/>
  <c r="AW12" i="19"/>
  <c r="AW9" i="19"/>
  <c r="AW6" i="19"/>
  <c r="AW8" i="19"/>
  <c r="AW5" i="19"/>
  <c r="AW11" i="19"/>
  <c r="AW2" i="19"/>
  <c r="AW3" i="19"/>
  <c r="AW7" i="19"/>
  <c r="AW10" i="19"/>
  <c r="AW4" i="19"/>
  <c r="T3" i="20" l="1" a="1"/>
  <c r="T10" i="20"/>
  <c r="T74" i="20"/>
  <c r="T43" i="20"/>
  <c r="T12" i="20"/>
  <c r="T76" i="20"/>
  <c r="T45" i="20"/>
  <c r="T14" i="20"/>
  <c r="T78" i="20"/>
  <c r="T47" i="20"/>
  <c r="T16" i="20"/>
  <c r="T80" i="20"/>
  <c r="T33" i="20"/>
  <c r="T18" i="20"/>
  <c r="T82" i="20"/>
  <c r="T51" i="20"/>
  <c r="T20" i="20"/>
  <c r="T84" i="20"/>
  <c r="T53" i="20"/>
  <c r="T22" i="20"/>
  <c r="T86" i="20"/>
  <c r="T55" i="20"/>
  <c r="T24" i="20"/>
  <c r="T88" i="20"/>
  <c r="T41" i="20"/>
  <c r="T26" i="20"/>
  <c r="T90" i="20"/>
  <c r="T59" i="20"/>
  <c r="T28" i="20"/>
  <c r="T92" i="20"/>
  <c r="T61" i="20"/>
  <c r="T30" i="20"/>
  <c r="T94" i="20"/>
  <c r="T63" i="20"/>
  <c r="T32" i="20"/>
  <c r="T96" i="20"/>
  <c r="T49" i="20"/>
  <c r="T34" i="20"/>
  <c r="T3" i="20"/>
  <c r="T67" i="20"/>
  <c r="T36" i="20"/>
  <c r="T5" i="20"/>
  <c r="T69" i="20"/>
  <c r="T38" i="20"/>
  <c r="T7" i="20"/>
  <c r="T71" i="20"/>
  <c r="T40" i="20"/>
  <c r="T9" i="20"/>
  <c r="T57" i="20"/>
  <c r="T42" i="20"/>
  <c r="T75" i="20"/>
  <c r="T13" i="20"/>
  <c r="T46" i="20"/>
  <c r="T79" i="20"/>
  <c r="T17" i="20"/>
  <c r="T66" i="20"/>
  <c r="T70" i="20"/>
  <c r="T8" i="20"/>
  <c r="T89" i="20"/>
  <c r="T77" i="20"/>
  <c r="T48" i="20"/>
  <c r="T52" i="20"/>
  <c r="T56" i="20"/>
  <c r="T93" i="20"/>
  <c r="T35" i="20"/>
  <c r="T50" i="20"/>
  <c r="T83" i="20"/>
  <c r="T21" i="20"/>
  <c r="T54" i="20"/>
  <c r="T87" i="20"/>
  <c r="T81" i="20"/>
  <c r="T4" i="20"/>
  <c r="T11" i="20"/>
  <c r="T65" i="20"/>
  <c r="T85" i="20"/>
  <c r="T23" i="20"/>
  <c r="T27" i="20"/>
  <c r="T64" i="20"/>
  <c r="T68" i="20"/>
  <c r="T39" i="20"/>
  <c r="T58" i="20"/>
  <c r="T91" i="20"/>
  <c r="T29" i="20"/>
  <c r="T62" i="20"/>
  <c r="T95" i="20"/>
  <c r="T25" i="20"/>
  <c r="T37" i="20"/>
  <c r="T44" i="20"/>
  <c r="T15" i="20"/>
  <c r="T19" i="20"/>
  <c r="T73" i="20"/>
  <c r="T60" i="20"/>
  <c r="T31" i="20"/>
  <c r="T6" i="20"/>
  <c r="T72" i="20"/>
  <c r="W10" i="20"/>
  <c r="X10" i="20"/>
  <c r="Y10" i="20"/>
  <c r="U10" i="20"/>
  <c r="V10" i="20"/>
  <c r="W47" i="20"/>
  <c r="X47" i="20"/>
  <c r="Y47" i="20"/>
  <c r="U47" i="20"/>
  <c r="V47" i="20"/>
  <c r="X26" i="20"/>
  <c r="U26" i="20"/>
  <c r="W26" i="20"/>
  <c r="Y26" i="20"/>
  <c r="V26" i="20"/>
  <c r="W63" i="20"/>
  <c r="X63" i="20"/>
  <c r="Y63" i="20"/>
  <c r="U63" i="20"/>
  <c r="V63" i="20"/>
  <c r="U5" i="20"/>
  <c r="X5" i="20"/>
  <c r="W5" i="20"/>
  <c r="Y5" i="20"/>
  <c r="V5" i="20"/>
  <c r="Y42" i="20"/>
  <c r="X42" i="20"/>
  <c r="U42" i="20"/>
  <c r="W42" i="20"/>
  <c r="V42" i="20"/>
  <c r="U8" i="20"/>
  <c r="Y8" i="20"/>
  <c r="W8" i="20"/>
  <c r="X8" i="20"/>
  <c r="V8" i="20"/>
  <c r="X50" i="20"/>
  <c r="Y50" i="20"/>
  <c r="U50" i="20"/>
  <c r="W50" i="20"/>
  <c r="V50" i="20"/>
  <c r="X65" i="20"/>
  <c r="Y65" i="20"/>
  <c r="U65" i="20"/>
  <c r="W65" i="20"/>
  <c r="V65" i="20"/>
  <c r="U19" i="20"/>
  <c r="Y19" i="20"/>
  <c r="X19" i="20"/>
  <c r="W19" i="20"/>
  <c r="V19" i="20"/>
  <c r="Y16" i="20"/>
  <c r="U16" i="20"/>
  <c r="X16" i="20"/>
  <c r="W16" i="20"/>
  <c r="V16" i="20"/>
  <c r="X53" i="20"/>
  <c r="Y53" i="20"/>
  <c r="U53" i="20"/>
  <c r="W53" i="20"/>
  <c r="V53" i="20"/>
  <c r="W32" i="20"/>
  <c r="Y32" i="20"/>
  <c r="X32" i="20"/>
  <c r="U32" i="20"/>
  <c r="V32" i="20"/>
  <c r="Y29" i="20"/>
  <c r="W29" i="20"/>
  <c r="U29" i="20"/>
  <c r="X29" i="20"/>
  <c r="V29" i="20"/>
  <c r="Y43" i="20"/>
  <c r="W43" i="20"/>
  <c r="X43" i="20"/>
  <c r="U43" i="20"/>
  <c r="V43" i="20"/>
  <c r="Y22" i="20"/>
  <c r="U22" i="20"/>
  <c r="X22" i="20"/>
  <c r="W22" i="20"/>
  <c r="V22" i="20"/>
  <c r="W59" i="20"/>
  <c r="X59" i="20"/>
  <c r="Y59" i="20"/>
  <c r="U59" i="20"/>
  <c r="V59" i="20"/>
  <c r="U38" i="20"/>
  <c r="Y38" i="20"/>
  <c r="X38" i="20"/>
  <c r="W38" i="20"/>
  <c r="V38" i="20"/>
  <c r="X13" i="20"/>
  <c r="W13" i="20"/>
  <c r="U13" i="20"/>
  <c r="Y13" i="20"/>
  <c r="V13" i="20"/>
  <c r="W21" i="20"/>
  <c r="Y21" i="20"/>
  <c r="X21" i="20"/>
  <c r="U21" i="20"/>
  <c r="V21" i="20"/>
  <c r="X23" i="20"/>
  <c r="Y23" i="20"/>
  <c r="U23" i="20"/>
  <c r="W23" i="20"/>
  <c r="V23" i="20"/>
  <c r="X62" i="20"/>
  <c r="Y62" i="20"/>
  <c r="U62" i="20"/>
  <c r="W62" i="20"/>
  <c r="V62" i="20"/>
  <c r="X60" i="20"/>
  <c r="Y60" i="20"/>
  <c r="W60" i="20"/>
  <c r="U60" i="20"/>
  <c r="V60" i="20"/>
  <c r="X12" i="20"/>
  <c r="Y12" i="20"/>
  <c r="W12" i="20"/>
  <c r="U12" i="20"/>
  <c r="V12" i="20"/>
  <c r="X33" i="20"/>
  <c r="W33" i="20"/>
  <c r="U33" i="20"/>
  <c r="Y33" i="20"/>
  <c r="V33" i="20"/>
  <c r="W28" i="20"/>
  <c r="X28" i="20"/>
  <c r="U28" i="20"/>
  <c r="Y28" i="20"/>
  <c r="V28" i="20"/>
  <c r="X49" i="20"/>
  <c r="Y49" i="20"/>
  <c r="U49" i="20"/>
  <c r="W49" i="20"/>
  <c r="V49" i="20"/>
  <c r="X7" i="20"/>
  <c r="W7" i="20"/>
  <c r="U7" i="20"/>
  <c r="Y7" i="20"/>
  <c r="V7" i="20"/>
  <c r="X46" i="20"/>
  <c r="Y46" i="20"/>
  <c r="U46" i="20"/>
  <c r="W46" i="20"/>
  <c r="V46" i="20"/>
  <c r="X48" i="20"/>
  <c r="Y48" i="20"/>
  <c r="W48" i="20"/>
  <c r="U48" i="20"/>
  <c r="V48" i="20"/>
  <c r="X54" i="20"/>
  <c r="Y54" i="20"/>
  <c r="U54" i="20"/>
  <c r="W54" i="20"/>
  <c r="V54" i="20"/>
  <c r="Y27" i="20"/>
  <c r="X27" i="20"/>
  <c r="W27" i="20"/>
  <c r="U27" i="20"/>
  <c r="V27" i="20"/>
  <c r="U31" i="20"/>
  <c r="W31" i="20"/>
  <c r="Y31" i="20"/>
  <c r="X31" i="20"/>
  <c r="V31" i="20"/>
  <c r="X18" i="20"/>
  <c r="Y18" i="20"/>
  <c r="W18" i="20"/>
  <c r="U18" i="20"/>
  <c r="V18" i="20"/>
  <c r="W55" i="20"/>
  <c r="X55" i="20"/>
  <c r="Y55" i="20"/>
  <c r="U55" i="20"/>
  <c r="V55" i="20"/>
  <c r="W34" i="20"/>
  <c r="X34" i="20"/>
  <c r="Y34" i="20"/>
  <c r="U34" i="20"/>
  <c r="V34" i="20"/>
  <c r="X52" i="20"/>
  <c r="Y52" i="20"/>
  <c r="W52" i="20"/>
  <c r="U52" i="20"/>
  <c r="V52" i="20"/>
  <c r="X64" i="20"/>
  <c r="Y64" i="20"/>
  <c r="W64" i="20"/>
  <c r="U64" i="20"/>
  <c r="V64" i="20"/>
  <c r="X25" i="20"/>
  <c r="Y25" i="20"/>
  <c r="W25" i="20"/>
  <c r="U25" i="20"/>
  <c r="V25" i="20"/>
  <c r="X6" i="20"/>
  <c r="Y6" i="20"/>
  <c r="W6" i="20"/>
  <c r="U6" i="20"/>
  <c r="V6" i="20"/>
  <c r="X45" i="20"/>
  <c r="Y45" i="20"/>
  <c r="U45" i="20"/>
  <c r="W45" i="20"/>
  <c r="V45" i="20"/>
  <c r="Y24" i="20"/>
  <c r="X24" i="20"/>
  <c r="U24" i="20"/>
  <c r="W24" i="20"/>
  <c r="V24" i="20"/>
  <c r="X61" i="20"/>
  <c r="Y61" i="20"/>
  <c r="U61" i="20"/>
  <c r="W61" i="20"/>
  <c r="V61" i="20"/>
  <c r="Y3" i="20"/>
  <c r="X3" i="20"/>
  <c r="W3" i="20"/>
  <c r="U3" i="20"/>
  <c r="V3" i="20"/>
  <c r="Y40" i="20"/>
  <c r="X40" i="20"/>
  <c r="W40" i="20"/>
  <c r="U40" i="20"/>
  <c r="V40" i="20"/>
  <c r="U17" i="20"/>
  <c r="Y17" i="20"/>
  <c r="X17" i="20"/>
  <c r="W17" i="20"/>
  <c r="V17" i="20"/>
  <c r="X56" i="20"/>
  <c r="Y56" i="20"/>
  <c r="W56" i="20"/>
  <c r="U56" i="20"/>
  <c r="V56" i="20"/>
  <c r="W37" i="20"/>
  <c r="U37" i="20"/>
  <c r="Y37" i="20"/>
  <c r="X37" i="20"/>
  <c r="V37" i="20"/>
  <c r="U14" i="20"/>
  <c r="X14" i="20"/>
  <c r="Y14" i="20"/>
  <c r="W14" i="20"/>
  <c r="V14" i="20"/>
  <c r="W51" i="20"/>
  <c r="X51" i="20"/>
  <c r="Y51" i="20"/>
  <c r="U51" i="20"/>
  <c r="V51" i="20"/>
  <c r="U30" i="20"/>
  <c r="Y30" i="20"/>
  <c r="X30" i="20"/>
  <c r="W30" i="20"/>
  <c r="V30" i="20"/>
  <c r="W67" i="20"/>
  <c r="X67" i="20"/>
  <c r="Y67" i="20"/>
  <c r="U67" i="20"/>
  <c r="V67" i="20"/>
  <c r="W9" i="20"/>
  <c r="U9" i="20"/>
  <c r="Y9" i="20"/>
  <c r="X9" i="20"/>
  <c r="V9" i="20"/>
  <c r="X66" i="20"/>
  <c r="Y66" i="20"/>
  <c r="U66" i="20"/>
  <c r="W66" i="20"/>
  <c r="V66" i="20"/>
  <c r="X4" i="20"/>
  <c r="W4" i="20"/>
  <c r="U4" i="20"/>
  <c r="Y4" i="20"/>
  <c r="V4" i="20"/>
  <c r="Y39" i="20"/>
  <c r="X39" i="20"/>
  <c r="W39" i="20"/>
  <c r="U39" i="20"/>
  <c r="V39" i="20"/>
  <c r="X44" i="20"/>
  <c r="W44" i="20"/>
  <c r="U44" i="20"/>
  <c r="Y44" i="20"/>
  <c r="V44" i="20"/>
  <c r="Y20" i="20"/>
  <c r="X20" i="20"/>
  <c r="W20" i="20"/>
  <c r="U20" i="20"/>
  <c r="V20" i="20"/>
  <c r="W41" i="20"/>
  <c r="X41" i="20"/>
  <c r="Y41" i="20"/>
  <c r="U41" i="20"/>
  <c r="V41" i="20"/>
  <c r="X36" i="20"/>
  <c r="W36" i="20"/>
  <c r="U36" i="20"/>
  <c r="Y36" i="20"/>
  <c r="V36" i="20"/>
  <c r="X57" i="20"/>
  <c r="Y57" i="20"/>
  <c r="U57" i="20"/>
  <c r="W57" i="20"/>
  <c r="V57" i="20"/>
  <c r="U35" i="20"/>
  <c r="W35" i="20"/>
  <c r="Y35" i="20"/>
  <c r="X35" i="20"/>
  <c r="V35" i="20"/>
  <c r="W11" i="20"/>
  <c r="U11" i="20"/>
  <c r="Y11" i="20"/>
  <c r="X11" i="20"/>
  <c r="V11" i="20"/>
  <c r="X58" i="20"/>
  <c r="Y58" i="20"/>
  <c r="U58" i="20"/>
  <c r="W58" i="20"/>
  <c r="V58" i="20"/>
  <c r="X15" i="20"/>
  <c r="W15" i="20"/>
  <c r="U15" i="20"/>
  <c r="Y15" i="20"/>
  <c r="V15" i="20"/>
  <c r="V74" i="20"/>
  <c r="U74" i="20"/>
  <c r="Y74" i="20"/>
  <c r="X74" i="20"/>
  <c r="W74" i="20"/>
  <c r="Y76" i="20"/>
  <c r="X76" i="20"/>
  <c r="W76" i="20"/>
  <c r="V76" i="20"/>
  <c r="U76" i="20"/>
  <c r="V78" i="20"/>
  <c r="Y78" i="20"/>
  <c r="X78" i="20"/>
  <c r="W78" i="20"/>
  <c r="U78" i="20"/>
  <c r="W80" i="20"/>
  <c r="V80" i="20"/>
  <c r="U80" i="20"/>
  <c r="X80" i="20"/>
  <c r="Y80" i="20"/>
  <c r="V82" i="20"/>
  <c r="Y82" i="20"/>
  <c r="U82" i="20"/>
  <c r="X82" i="20"/>
  <c r="W82" i="20"/>
  <c r="Y84" i="20"/>
  <c r="X84" i="20"/>
  <c r="W84" i="20"/>
  <c r="V84" i="20"/>
  <c r="U84" i="20"/>
  <c r="W86" i="20"/>
  <c r="V86" i="20"/>
  <c r="Y86" i="20"/>
  <c r="X86" i="20"/>
  <c r="U86" i="20"/>
  <c r="X88" i="20"/>
  <c r="W88" i="20"/>
  <c r="V88" i="20"/>
  <c r="U88" i="20"/>
  <c r="Y88" i="20"/>
  <c r="V90" i="20"/>
  <c r="U90" i="20"/>
  <c r="Y90" i="20"/>
  <c r="X90" i="20"/>
  <c r="W90" i="20"/>
  <c r="X92" i="20"/>
  <c r="Y92" i="20"/>
  <c r="W92" i="20"/>
  <c r="V92" i="20"/>
  <c r="U92" i="20"/>
  <c r="Y94" i="20"/>
  <c r="X94" i="20"/>
  <c r="W94" i="20"/>
  <c r="V94" i="20"/>
  <c r="U94" i="20"/>
  <c r="W96" i="20"/>
  <c r="V96" i="20"/>
  <c r="U96" i="20"/>
  <c r="X96" i="20"/>
  <c r="Y96" i="20"/>
  <c r="W69" i="20"/>
  <c r="V69" i="20"/>
  <c r="U69" i="20"/>
  <c r="Y69" i="20"/>
  <c r="X69" i="20"/>
  <c r="U71" i="20"/>
  <c r="Y71" i="20"/>
  <c r="X71" i="20"/>
  <c r="W71" i="20"/>
  <c r="V71" i="20"/>
  <c r="Y75" i="20"/>
  <c r="X75" i="20"/>
  <c r="W75" i="20"/>
  <c r="V75" i="20"/>
  <c r="U75" i="20"/>
  <c r="V77" i="20"/>
  <c r="U77" i="20"/>
  <c r="W77" i="20"/>
  <c r="Y77" i="20"/>
  <c r="X77" i="20"/>
  <c r="U79" i="20"/>
  <c r="Y79" i="20"/>
  <c r="X79" i="20"/>
  <c r="W79" i="20"/>
  <c r="V79" i="20"/>
  <c r="W83" i="20"/>
  <c r="V83" i="20"/>
  <c r="U83" i="20"/>
  <c r="Y83" i="20"/>
  <c r="X83" i="20"/>
  <c r="W85" i="20"/>
  <c r="V85" i="20"/>
  <c r="U85" i="20"/>
  <c r="Y85" i="20"/>
  <c r="X85" i="20"/>
  <c r="U87" i="20"/>
  <c r="Y87" i="20"/>
  <c r="X87" i="20"/>
  <c r="W87" i="20"/>
  <c r="V87" i="20"/>
  <c r="Y81" i="20"/>
  <c r="X81" i="20"/>
  <c r="W81" i="20"/>
  <c r="V81" i="20"/>
  <c r="U81" i="20"/>
  <c r="Y73" i="20"/>
  <c r="X73" i="20"/>
  <c r="W73" i="20"/>
  <c r="V73" i="20"/>
  <c r="U73" i="20"/>
  <c r="Y91" i="20"/>
  <c r="W91" i="20"/>
  <c r="V91" i="20"/>
  <c r="U91" i="20"/>
  <c r="X91" i="20"/>
  <c r="V93" i="20"/>
  <c r="W93" i="20"/>
  <c r="U93" i="20"/>
  <c r="Y93" i="20"/>
  <c r="X93" i="20"/>
  <c r="U95" i="20"/>
  <c r="Y95" i="20"/>
  <c r="X95" i="20"/>
  <c r="W95" i="20"/>
  <c r="V95" i="20"/>
  <c r="Y68" i="20"/>
  <c r="X68" i="20"/>
  <c r="W68" i="20"/>
  <c r="V68" i="20"/>
  <c r="U68" i="20"/>
  <c r="Y70" i="20"/>
  <c r="X70" i="20"/>
  <c r="W70" i="20"/>
  <c r="V70" i="20"/>
  <c r="U70" i="20"/>
  <c r="X72" i="20"/>
  <c r="W72" i="20"/>
  <c r="V72" i="20"/>
  <c r="U72" i="20"/>
  <c r="Y72" i="20"/>
  <c r="Y89" i="20"/>
  <c r="X89" i="20"/>
  <c r="W89" i="20"/>
  <c r="V89" i="20"/>
  <c r="U89" i="20"/>
  <c r="D31" i="1"/>
  <c r="C40" i="1" s="1"/>
  <c r="AC5" i="20"/>
  <c r="Z2" i="20" a="1"/>
  <c r="Z9" i="20"/>
  <c r="Z73" i="20"/>
  <c r="Z42" i="20"/>
  <c r="Z11" i="20"/>
  <c r="Z75" i="20"/>
  <c r="Z44" i="20"/>
  <c r="Z13" i="20"/>
  <c r="Z77" i="20"/>
  <c r="Z46" i="20"/>
  <c r="Z15" i="20"/>
  <c r="Z79" i="20"/>
  <c r="Z32" i="20"/>
  <c r="Z17" i="20"/>
  <c r="Z81" i="20"/>
  <c r="Z50" i="20"/>
  <c r="Z19" i="20"/>
  <c r="Z83" i="20"/>
  <c r="Z52" i="20"/>
  <c r="Z21" i="20"/>
  <c r="Z85" i="20"/>
  <c r="Z54" i="20"/>
  <c r="Z23" i="20"/>
  <c r="Z87" i="20"/>
  <c r="Z96" i="20"/>
  <c r="Z25" i="20"/>
  <c r="Z89" i="20"/>
  <c r="Z58" i="20"/>
  <c r="Z27" i="20"/>
  <c r="Z91" i="20"/>
  <c r="Z60" i="20"/>
  <c r="Z29" i="20"/>
  <c r="Z93" i="20"/>
  <c r="Z62" i="20"/>
  <c r="Z31" i="20"/>
  <c r="Z95" i="20"/>
  <c r="Z40" i="20"/>
  <c r="Z33" i="20"/>
  <c r="Z66" i="20"/>
  <c r="Z35" i="20"/>
  <c r="Z4" i="20"/>
  <c r="Z68" i="20"/>
  <c r="Z37" i="20"/>
  <c r="Z6" i="20"/>
  <c r="Z70" i="20"/>
  <c r="Z39" i="20"/>
  <c r="Z8" i="20"/>
  <c r="Z48" i="20"/>
  <c r="Z10" i="20"/>
  <c r="Z74" i="20"/>
  <c r="Z43" i="20"/>
  <c r="Z12" i="20"/>
  <c r="Z45" i="20"/>
  <c r="Z78" i="20"/>
  <c r="Z16" i="20"/>
  <c r="Z18" i="20"/>
  <c r="Z80" i="20"/>
  <c r="Z57" i="20"/>
  <c r="Z90" i="20"/>
  <c r="Z59" i="20"/>
  <c r="Z28" i="20"/>
  <c r="Z92" i="20"/>
  <c r="Z61" i="20"/>
  <c r="Z30" i="20"/>
  <c r="Z94" i="20"/>
  <c r="Z63" i="20"/>
  <c r="Z24" i="20"/>
  <c r="Z34" i="20"/>
  <c r="Z36" i="20"/>
  <c r="Z69" i="20"/>
  <c r="Z2" i="20"/>
  <c r="Z41" i="20"/>
  <c r="Z76" i="20"/>
  <c r="Z14" i="20"/>
  <c r="Z47" i="20"/>
  <c r="Z56" i="20"/>
  <c r="Z49" i="20"/>
  <c r="Z82" i="20"/>
  <c r="Z51" i="20"/>
  <c r="Z20" i="20"/>
  <c r="Z84" i="20"/>
  <c r="Z53" i="20"/>
  <c r="Z22" i="20"/>
  <c r="Z86" i="20"/>
  <c r="Z55" i="20"/>
  <c r="Z64" i="20"/>
  <c r="Z26" i="20"/>
  <c r="Z72" i="20"/>
  <c r="Z65" i="20"/>
  <c r="Z3" i="20"/>
  <c r="Z67" i="20"/>
  <c r="Z5" i="20"/>
  <c r="Z38" i="20"/>
  <c r="Z7" i="20"/>
  <c r="Z71" i="20"/>
  <c r="Z88" i="20"/>
  <c r="D43" i="1"/>
  <c r="D32" i="1"/>
  <c r="D40" i="1"/>
  <c r="D41" i="1"/>
  <c r="AS2363" i="20"/>
  <c r="AS2355" i="20"/>
  <c r="AS2347" i="20"/>
  <c r="AS2339" i="20"/>
  <c r="AS2331" i="20"/>
  <c r="AS2323" i="20"/>
  <c r="AS2315" i="20"/>
  <c r="AS2307" i="20"/>
  <c r="AS2299" i="20"/>
  <c r="AS2291" i="20"/>
  <c r="AS2283" i="20"/>
  <c r="AS2275" i="20"/>
  <c r="AS2267" i="20"/>
  <c r="AS2259" i="20"/>
  <c r="AS2251" i="20"/>
  <c r="AS2243" i="20"/>
  <c r="AS2235" i="20"/>
  <c r="AS2227" i="20"/>
  <c r="AS2219" i="20"/>
  <c r="AS2211" i="20"/>
  <c r="AS2203" i="20"/>
  <c r="AS2195" i="20"/>
  <c r="AS2187" i="20"/>
  <c r="AS2179" i="20"/>
  <c r="AS2171" i="20"/>
  <c r="AS2366" i="20"/>
  <c r="AS2358" i="20"/>
  <c r="AS2350" i="20"/>
  <c r="AS2342" i="20"/>
  <c r="AS2334" i="20"/>
  <c r="AS2326" i="20"/>
  <c r="AS2318" i="20"/>
  <c r="AS2310" i="20"/>
  <c r="AS2302" i="20"/>
  <c r="AS2294" i="20"/>
  <c r="AS2286" i="20"/>
  <c r="AS2278" i="20"/>
  <c r="AS2270" i="20"/>
  <c r="AS2361" i="20"/>
  <c r="AS2353" i="20"/>
  <c r="AS2345" i="20"/>
  <c r="AS2337" i="20"/>
  <c r="AS2329" i="20"/>
  <c r="AS2321" i="20"/>
  <c r="AS2313" i="20"/>
  <c r="AS2305" i="20"/>
  <c r="AS2297" i="20"/>
  <c r="AS2289" i="20"/>
  <c r="AS2281" i="20"/>
  <c r="AS2273" i="20"/>
  <c r="AS2265" i="20"/>
  <c r="AS2257" i="20"/>
  <c r="AS2364" i="20"/>
  <c r="AS2359" i="20"/>
  <c r="AS2354" i="20"/>
  <c r="AS2349" i="20"/>
  <c r="AS2344" i="20"/>
  <c r="AS2300" i="20"/>
  <c r="AS2295" i="20"/>
  <c r="AS2290" i="20"/>
  <c r="AS2285" i="20"/>
  <c r="AS2280" i="20"/>
  <c r="AS2249" i="20"/>
  <c r="AS2240" i="20"/>
  <c r="AS2238" i="20"/>
  <c r="AS2229" i="20"/>
  <c r="AS2218" i="20"/>
  <c r="AS2207" i="20"/>
  <c r="AS2196" i="20"/>
  <c r="AS2185" i="20"/>
  <c r="AS2176" i="20"/>
  <c r="AS2174" i="20"/>
  <c r="AS2165" i="20"/>
  <c r="AS2160" i="20"/>
  <c r="AS2152" i="20"/>
  <c r="AS2144" i="20"/>
  <c r="AS2136" i="20"/>
  <c r="AS2128" i="20"/>
  <c r="AS2120" i="20"/>
  <c r="AS2112" i="20"/>
  <c r="AS2104" i="20"/>
  <c r="AS2096" i="20"/>
  <c r="AS2088" i="20"/>
  <c r="AS2080" i="20"/>
  <c r="AS2072" i="20"/>
  <c r="AS2064" i="20"/>
  <c r="AS2056" i="20"/>
  <c r="AS2048" i="20"/>
  <c r="AS2040" i="20"/>
  <c r="AS2032" i="20"/>
  <c r="AS2024" i="20"/>
  <c r="AS2016" i="20"/>
  <c r="AS2008" i="20"/>
  <c r="AS2000" i="20"/>
  <c r="AS1992" i="20"/>
  <c r="AS1984" i="20"/>
  <c r="AS1976" i="20"/>
  <c r="AS1968" i="20"/>
  <c r="AS1960" i="20"/>
  <c r="AS1952" i="20"/>
  <c r="AS1944" i="20"/>
  <c r="AS1936" i="20"/>
  <c r="AS1928" i="20"/>
  <c r="AS1920" i="20"/>
  <c r="AS2362" i="20"/>
  <c r="AS2356" i="20"/>
  <c r="AS2351" i="20"/>
  <c r="AS2346" i="20"/>
  <c r="AS2341" i="20"/>
  <c r="AS2336" i="20"/>
  <c r="AS2292" i="20"/>
  <c r="AS2287" i="20"/>
  <c r="AS2282" i="20"/>
  <c r="AS2277" i="20"/>
  <c r="AS2272" i="20"/>
  <c r="AS2247" i="20"/>
  <c r="AS2236" i="20"/>
  <c r="AS2225" i="20"/>
  <c r="AS2216" i="20"/>
  <c r="AS2214" i="20"/>
  <c r="AS2205" i="20"/>
  <c r="AS2194" i="20"/>
  <c r="AS2183" i="20"/>
  <c r="AS2172" i="20"/>
  <c r="AS2163" i="20"/>
  <c r="AS2155" i="20"/>
  <c r="AS2147" i="20"/>
  <c r="AS2139" i="20"/>
  <c r="AS2131" i="20"/>
  <c r="AS2123" i="20"/>
  <c r="AS2115" i="20"/>
  <c r="AS2365" i="20"/>
  <c r="AS2348" i="20"/>
  <c r="AS2343" i="20"/>
  <c r="AS2338" i="20"/>
  <c r="AS2333" i="20"/>
  <c r="AS2328" i="20"/>
  <c r="AS2284" i="20"/>
  <c r="AS2279" i="20"/>
  <c r="AS2274" i="20"/>
  <c r="AS2269" i="20"/>
  <c r="AS2260" i="20"/>
  <c r="AS2258" i="20"/>
  <c r="AS2256" i="20"/>
  <c r="AS2254" i="20"/>
  <c r="AS2245" i="20"/>
  <c r="AS2234" i="20"/>
  <c r="AS2223" i="20"/>
  <c r="AS2212" i="20"/>
  <c r="AS2201" i="20"/>
  <c r="AS2192" i="20"/>
  <c r="AS2190" i="20"/>
  <c r="AS2340" i="20"/>
  <c r="AS2335" i="20"/>
  <c r="AS2330" i="20"/>
  <c r="AS2325" i="20"/>
  <c r="AS2320" i="20"/>
  <c r="AS2276" i="20"/>
  <c r="AS2271" i="20"/>
  <c r="AS2262" i="20"/>
  <c r="AS2252" i="20"/>
  <c r="AS2241" i="20"/>
  <c r="AS2232" i="20"/>
  <c r="AS2230" i="20"/>
  <c r="AS2221" i="20"/>
  <c r="AS2210" i="20"/>
  <c r="AS2199" i="20"/>
  <c r="AS2188" i="20"/>
  <c r="AS2332" i="20"/>
  <c r="AS2327" i="20"/>
  <c r="AS2322" i="20"/>
  <c r="AS2317" i="20"/>
  <c r="AS2324" i="20"/>
  <c r="AS2319" i="20"/>
  <c r="AS2314" i="20"/>
  <c r="AS2309" i="20"/>
  <c r="AS2304" i="20"/>
  <c r="AS2248" i="20"/>
  <c r="AS2246" i="20"/>
  <c r="AS2360" i="20"/>
  <c r="AS2357" i="20"/>
  <c r="AS2352" i="20"/>
  <c r="AS2308" i="20"/>
  <c r="AS2303" i="20"/>
  <c r="AS2298" i="20"/>
  <c r="AS2293" i="20"/>
  <c r="AS2288" i="20"/>
  <c r="AS2263" i="20"/>
  <c r="AS2261" i="20"/>
  <c r="AS2253" i="20"/>
  <c r="AS2242" i="20"/>
  <c r="AS2231" i="20"/>
  <c r="AS2266" i="20"/>
  <c r="AS2250" i="20"/>
  <c r="AS2233" i="20"/>
  <c r="AS2224" i="20"/>
  <c r="AS2213" i="20"/>
  <c r="AS2202" i="20"/>
  <c r="AS2191" i="20"/>
  <c r="AS2142" i="20"/>
  <c r="AS2140" i="20"/>
  <c r="AS2138" i="20"/>
  <c r="AS2103" i="20"/>
  <c r="AS2092" i="20"/>
  <c r="AS2081" i="20"/>
  <c r="AS2070" i="20"/>
  <c r="AS2061" i="20"/>
  <c r="AS2059" i="20"/>
  <c r="AS2050" i="20"/>
  <c r="AS2039" i="20"/>
  <c r="AS2028" i="20"/>
  <c r="AS2017" i="20"/>
  <c r="AS2006" i="20"/>
  <c r="AS1997" i="20"/>
  <c r="AS1995" i="20"/>
  <c r="AS1986" i="20"/>
  <c r="AS1975" i="20"/>
  <c r="AS1964" i="20"/>
  <c r="AS1953" i="20"/>
  <c r="AS1942" i="20"/>
  <c r="AS1933" i="20"/>
  <c r="AS1931" i="20"/>
  <c r="AS1922" i="20"/>
  <c r="AS1915" i="20"/>
  <c r="AS1907" i="20"/>
  <c r="AS1899" i="20"/>
  <c r="AS2306" i="20"/>
  <c r="AS2296" i="20"/>
  <c r="AS2237" i="20"/>
  <c r="AS2220" i="20"/>
  <c r="AS2209" i="20"/>
  <c r="AS2198" i="20"/>
  <c r="AS2178" i="20"/>
  <c r="AS2173" i="20"/>
  <c r="AS2168" i="20"/>
  <c r="AS2161" i="20"/>
  <c r="AS2159" i="20"/>
  <c r="AS2157" i="20"/>
  <c r="AS2129" i="20"/>
  <c r="AS2127" i="20"/>
  <c r="AS2125" i="20"/>
  <c r="AS2110" i="20"/>
  <c r="AS2101" i="20"/>
  <c r="AS2099" i="20"/>
  <c r="AS2090" i="20"/>
  <c r="AS2079" i="20"/>
  <c r="AS2068" i="20"/>
  <c r="AS2057" i="20"/>
  <c r="AS2046" i="20"/>
  <c r="AS2037" i="20"/>
  <c r="AS2035" i="20"/>
  <c r="AS2026" i="20"/>
  <c r="AS2316" i="20"/>
  <c r="AS2264" i="20"/>
  <c r="AS2208" i="20"/>
  <c r="AS2197" i="20"/>
  <c r="AS2186" i="20"/>
  <c r="AS2180" i="20"/>
  <c r="AS2175" i="20"/>
  <c r="AS2170" i="20"/>
  <c r="AS2150" i="20"/>
  <c r="AS2148" i="20"/>
  <c r="AS2146" i="20"/>
  <c r="AS2118" i="20"/>
  <c r="AS2116" i="20"/>
  <c r="AS2114" i="20"/>
  <c r="AS2108" i="20"/>
  <c r="AS2097" i="20"/>
  <c r="AS2086" i="20"/>
  <c r="AS2077" i="20"/>
  <c r="AS2075" i="20"/>
  <c r="AS2066" i="20"/>
  <c r="AS2055" i="20"/>
  <c r="AS2044" i="20"/>
  <c r="AS2033" i="20"/>
  <c r="AS2022" i="20"/>
  <c r="AS2013" i="20"/>
  <c r="AS2011" i="20"/>
  <c r="AS2002" i="20"/>
  <c r="AS1991" i="20"/>
  <c r="AS2255" i="20"/>
  <c r="AS2226" i="20"/>
  <c r="AS2215" i="20"/>
  <c r="AS2204" i="20"/>
  <c r="AS2193" i="20"/>
  <c r="AS2177" i="20"/>
  <c r="AS2312" i="20"/>
  <c r="AS2244" i="20"/>
  <c r="AS2181" i="20"/>
  <c r="AS2164" i="20"/>
  <c r="AS2133" i="20"/>
  <c r="AS2130" i="20"/>
  <c r="AS2126" i="20"/>
  <c r="AS2098" i="20"/>
  <c r="AS2089" i="20"/>
  <c r="AS2063" i="20"/>
  <c r="AS2054" i="20"/>
  <c r="AS2042" i="20"/>
  <c r="AS2019" i="20"/>
  <c r="AS2014" i="20"/>
  <c r="AS2009" i="20"/>
  <c r="AS1987" i="20"/>
  <c r="AS1966" i="20"/>
  <c r="AS1947" i="20"/>
  <c r="AS1945" i="20"/>
  <c r="AS1943" i="20"/>
  <c r="AS1941" i="20"/>
  <c r="AS1916" i="20"/>
  <c r="AS1905" i="20"/>
  <c r="AS1896" i="20"/>
  <c r="AS1894" i="20"/>
  <c r="AS1889" i="20"/>
  <c r="AS1881" i="20"/>
  <c r="AS1873" i="20"/>
  <c r="AS1865" i="20"/>
  <c r="AS1857" i="20"/>
  <c r="AS1849" i="20"/>
  <c r="AS1841" i="20"/>
  <c r="AS1833" i="20"/>
  <c r="AS1825" i="20"/>
  <c r="AS1817" i="20"/>
  <c r="AS1809" i="20"/>
  <c r="AS1801" i="20"/>
  <c r="AS1793" i="20"/>
  <c r="AS1785" i="20"/>
  <c r="AS1777" i="20"/>
  <c r="AS1769" i="20"/>
  <c r="AS1761" i="20"/>
  <c r="AS1753" i="20"/>
  <c r="AS1745" i="20"/>
  <c r="AS1737" i="20"/>
  <c r="AS1729" i="20"/>
  <c r="AS1721" i="20"/>
  <c r="AS1713" i="20"/>
  <c r="AS1705" i="20"/>
  <c r="AS1697" i="20"/>
  <c r="AS1689" i="20"/>
  <c r="AS2301" i="20"/>
  <c r="AS2222" i="20"/>
  <c r="AS2143" i="20"/>
  <c r="AS2106" i="20"/>
  <c r="AS2083" i="20"/>
  <c r="AS2071" i="20"/>
  <c r="AS2062" i="20"/>
  <c r="AS2045" i="20"/>
  <c r="AS2036" i="20"/>
  <c r="AS2027" i="20"/>
  <c r="AS2004" i="20"/>
  <c r="AS1974" i="20"/>
  <c r="AS1972" i="20"/>
  <c r="AS1970" i="20"/>
  <c r="AS1951" i="20"/>
  <c r="AS1949" i="20"/>
  <c r="AS1926" i="20"/>
  <c r="AS1924" i="20"/>
  <c r="AS1914" i="20"/>
  <c r="AS1903" i="20"/>
  <c r="AS1892" i="20"/>
  <c r="AS1884" i="20"/>
  <c r="AS1876" i="20"/>
  <c r="AS1868" i="20"/>
  <c r="AS1860" i="20"/>
  <c r="AS1852" i="20"/>
  <c r="AS1844" i="20"/>
  <c r="AS1836" i="20"/>
  <c r="AS1828" i="20"/>
  <c r="AS1820" i="20"/>
  <c r="AS2239" i="20"/>
  <c r="AS2200" i="20"/>
  <c r="AS2167" i="20"/>
  <c r="AS2156" i="20"/>
  <c r="AS2153" i="20"/>
  <c r="AS2122" i="20"/>
  <c r="AS2119" i="20"/>
  <c r="AS2109" i="20"/>
  <c r="AS2100" i="20"/>
  <c r="AS2091" i="20"/>
  <c r="AS2074" i="20"/>
  <c r="AS2065" i="20"/>
  <c r="AS2053" i="20"/>
  <c r="AS2030" i="20"/>
  <c r="AS1999" i="20"/>
  <c r="AS1994" i="20"/>
  <c r="AS1989" i="20"/>
  <c r="AS1982" i="20"/>
  <c r="AS1980" i="20"/>
  <c r="AS1978" i="20"/>
  <c r="AS1955" i="20"/>
  <c r="AS1934" i="20"/>
  <c r="AS1932" i="20"/>
  <c r="AS1930" i="20"/>
  <c r="AS1912" i="20"/>
  <c r="AS1910" i="20"/>
  <c r="AS1901" i="20"/>
  <c r="AS1887" i="20"/>
  <c r="AS1879" i="20"/>
  <c r="AS1871" i="20"/>
  <c r="AS1863" i="20"/>
  <c r="AS1855" i="20"/>
  <c r="AS1847" i="20"/>
  <c r="AS1839" i="20"/>
  <c r="AS1831" i="20"/>
  <c r="AS1823" i="20"/>
  <c r="AS1815" i="20"/>
  <c r="AS1807" i="20"/>
  <c r="AS2268" i="20"/>
  <c r="AS2206" i="20"/>
  <c r="AS2135" i="20"/>
  <c r="AS2132" i="20"/>
  <c r="AS2094" i="20"/>
  <c r="AS2082" i="20"/>
  <c r="AS2073" i="20"/>
  <c r="AS2047" i="20"/>
  <c r="AS2038" i="20"/>
  <c r="AS2021" i="20"/>
  <c r="AS2018" i="20"/>
  <c r="AS2228" i="20"/>
  <c r="AS2184" i="20"/>
  <c r="AS2166" i="20"/>
  <c r="AS2149" i="20"/>
  <c r="AS2145" i="20"/>
  <c r="AS2182" i="20"/>
  <c r="AS2162" i="20"/>
  <c r="AS2158" i="20"/>
  <c r="AS2124" i="20"/>
  <c r="AS2121" i="20"/>
  <c r="AS2217" i="20"/>
  <c r="AS2154" i="20"/>
  <c r="AS2151" i="20"/>
  <c r="AS2117" i="20"/>
  <c r="AS2113" i="20"/>
  <c r="AS2107" i="20"/>
  <c r="AS2095" i="20"/>
  <c r="AS2069" i="20"/>
  <c r="AS2060" i="20"/>
  <c r="AS2051" i="20"/>
  <c r="AS2311" i="20"/>
  <c r="AS2134" i="20"/>
  <c r="AS2105" i="20"/>
  <c r="AS2058" i="20"/>
  <c r="AS2043" i="20"/>
  <c r="AS2025" i="20"/>
  <c r="AS2010" i="20"/>
  <c r="AS1983" i="20"/>
  <c r="AS1969" i="20"/>
  <c r="AS1959" i="20"/>
  <c r="AS1956" i="20"/>
  <c r="AS1946" i="20"/>
  <c r="AS1929" i="20"/>
  <c r="AS1919" i="20"/>
  <c r="AS1913" i="20"/>
  <c r="AS1882" i="20"/>
  <c r="AS1877" i="20"/>
  <c r="AS1872" i="20"/>
  <c r="AS1867" i="20"/>
  <c r="AS1862" i="20"/>
  <c r="AS1818" i="20"/>
  <c r="AS1805" i="20"/>
  <c r="AS1794" i="20"/>
  <c r="AS1783" i="20"/>
  <c r="AS1774" i="20"/>
  <c r="AS1772" i="20"/>
  <c r="AS1763" i="20"/>
  <c r="AS1752" i="20"/>
  <c r="AS1741" i="20"/>
  <c r="AS1730" i="20"/>
  <c r="AS1719" i="20"/>
  <c r="AS1710" i="20"/>
  <c r="AS1708" i="20"/>
  <c r="AS1699" i="20"/>
  <c r="AS1688" i="20"/>
  <c r="AS1676" i="20"/>
  <c r="AS1668" i="20"/>
  <c r="AS1660" i="20"/>
  <c r="AS1652" i="20"/>
  <c r="AS1644" i="20"/>
  <c r="AS1636" i="20"/>
  <c r="AS1628" i="20"/>
  <c r="AS1620" i="20"/>
  <c r="AS1612" i="20"/>
  <c r="AS1604" i="20"/>
  <c r="AS1596" i="20"/>
  <c r="AS1588" i="20"/>
  <c r="AS1580" i="20"/>
  <c r="AS1572" i="20"/>
  <c r="AS1564" i="20"/>
  <c r="AS1556" i="20"/>
  <c r="AS1548" i="20"/>
  <c r="AS1540" i="20"/>
  <c r="AS1532" i="20"/>
  <c r="AS1524" i="20"/>
  <c r="AS1516" i="20"/>
  <c r="AS1508" i="20"/>
  <c r="AS1500" i="20"/>
  <c r="AS1492" i="20"/>
  <c r="AS1484" i="20"/>
  <c r="AS1476" i="20"/>
  <c r="AS1468" i="20"/>
  <c r="AS1460" i="20"/>
  <c r="AS1452" i="20"/>
  <c r="AS1444" i="20"/>
  <c r="AS1436" i="20"/>
  <c r="AS1428" i="20"/>
  <c r="AS1420" i="20"/>
  <c r="AS2111" i="20"/>
  <c r="AS2049" i="20"/>
  <c r="AS2041" i="20"/>
  <c r="AS2029" i="20"/>
  <c r="AS2001" i="20"/>
  <c r="AS1990" i="20"/>
  <c r="AS1979" i="20"/>
  <c r="AS1939" i="20"/>
  <c r="AS1904" i="20"/>
  <c r="AS1895" i="20"/>
  <c r="AS1874" i="20"/>
  <c r="AS1869" i="20"/>
  <c r="AS1864" i="20"/>
  <c r="AS1859" i="20"/>
  <c r="AS1854" i="20"/>
  <c r="AS1803" i="20"/>
  <c r="AS1792" i="20"/>
  <c r="AS1781" i="20"/>
  <c r="AS1770" i="20"/>
  <c r="AS1759" i="20"/>
  <c r="AS1750" i="20"/>
  <c r="AS1748" i="20"/>
  <c r="AS1739" i="20"/>
  <c r="AS1728" i="20"/>
  <c r="AS1717" i="20"/>
  <c r="AS1706" i="20"/>
  <c r="AS1695" i="20"/>
  <c r="AS1686" i="20"/>
  <c r="AS1684" i="20"/>
  <c r="AS1679" i="20"/>
  <c r="AS1671" i="20"/>
  <c r="AS1663" i="20"/>
  <c r="AS1655" i="20"/>
  <c r="AS1647" i="20"/>
  <c r="AS1639" i="20"/>
  <c r="AS1631" i="20"/>
  <c r="AS1623" i="20"/>
  <c r="AS1615" i="20"/>
  <c r="AS1607" i="20"/>
  <c r="AS1599" i="20"/>
  <c r="AS1591" i="20"/>
  <c r="AS1583" i="20"/>
  <c r="AS1575" i="20"/>
  <c r="AS1567" i="20"/>
  <c r="AS1559" i="20"/>
  <c r="AS1551" i="20"/>
  <c r="AS1543" i="20"/>
  <c r="AS1535" i="20"/>
  <c r="AS2189" i="20"/>
  <c r="AS2102" i="20"/>
  <c r="AS2023" i="20"/>
  <c r="AS2005" i="20"/>
  <c r="AS1993" i="20"/>
  <c r="AS1965" i="20"/>
  <c r="AS1962" i="20"/>
  <c r="AS1938" i="20"/>
  <c r="AS1925" i="20"/>
  <c r="AS1898" i="20"/>
  <c r="AS1866" i="20"/>
  <c r="AS1861" i="20"/>
  <c r="AS1856" i="20"/>
  <c r="AS1851" i="20"/>
  <c r="AS1846" i="20"/>
  <c r="AS1813" i="20"/>
  <c r="AS1811" i="20"/>
  <c r="AS1799" i="20"/>
  <c r="AS1790" i="20"/>
  <c r="AS1788" i="20"/>
  <c r="AS1779" i="20"/>
  <c r="AS1768" i="20"/>
  <c r="AS1757" i="20"/>
  <c r="AS1746" i="20"/>
  <c r="AS1735" i="20"/>
  <c r="AS1726" i="20"/>
  <c r="AS1724" i="20"/>
  <c r="AS1715" i="20"/>
  <c r="AS1704" i="20"/>
  <c r="AS1693" i="20"/>
  <c r="AS1682" i="20"/>
  <c r="AS1674" i="20"/>
  <c r="AS1666" i="20"/>
  <c r="AS1658" i="20"/>
  <c r="AS1650" i="20"/>
  <c r="AS1642" i="20"/>
  <c r="AS1634" i="20"/>
  <c r="AS1626" i="20"/>
  <c r="AS1618" i="20"/>
  <c r="AS1610" i="20"/>
  <c r="AS1602" i="20"/>
  <c r="AS1594" i="20"/>
  <c r="AS1586" i="20"/>
  <c r="AS1578" i="20"/>
  <c r="AS1570" i="20"/>
  <c r="AS1562" i="20"/>
  <c r="AS1554" i="20"/>
  <c r="AS1546" i="20"/>
  <c r="AS1538" i="20"/>
  <c r="AS1530" i="20"/>
  <c r="AS2087" i="20"/>
  <c r="AS1996" i="20"/>
  <c r="AS1985" i="20"/>
  <c r="AS1971" i="20"/>
  <c r="AS1961" i="20"/>
  <c r="AS1958" i="20"/>
  <c r="AS1948" i="20"/>
  <c r="AS1935" i="20"/>
  <c r="AS1921" i="20"/>
  <c r="AS1918" i="20"/>
  <c r="AS1906" i="20"/>
  <c r="AS1897" i="20"/>
  <c r="AS1858" i="20"/>
  <c r="AS1853" i="20"/>
  <c r="AS1848" i="20"/>
  <c r="AS1843" i="20"/>
  <c r="AS1838" i="20"/>
  <c r="AS2093" i="20"/>
  <c r="AS2085" i="20"/>
  <c r="AS2078" i="20"/>
  <c r="AS2034" i="20"/>
  <c r="AS2012" i="20"/>
  <c r="AS2084" i="20"/>
  <c r="AS2076" i="20"/>
  <c r="AS2020" i="20"/>
  <c r="AS2003" i="20"/>
  <c r="AS1988" i="20"/>
  <c r="AS1981" i="20"/>
  <c r="AS1967" i="20"/>
  <c r="AS1957" i="20"/>
  <c r="AS1954" i="20"/>
  <c r="AS1940" i="20"/>
  <c r="AS1927" i="20"/>
  <c r="AS1917" i="20"/>
  <c r="AS1908" i="20"/>
  <c r="AS2137" i="20"/>
  <c r="AS2052" i="20"/>
  <c r="AS2031" i="20"/>
  <c r="AS1998" i="20"/>
  <c r="AS1973" i="20"/>
  <c r="AS1893" i="20"/>
  <c r="AS1890" i="20"/>
  <c r="AS1885" i="20"/>
  <c r="AS1880" i="20"/>
  <c r="AS1875" i="20"/>
  <c r="AS1870" i="20"/>
  <c r="AS1826" i="20"/>
  <c r="AS1821" i="20"/>
  <c r="AS1816" i="20"/>
  <c r="AS1814" i="20"/>
  <c r="AS1798" i="20"/>
  <c r="AS1796" i="20"/>
  <c r="AS1787" i="20"/>
  <c r="AS1937" i="20"/>
  <c r="AS1923" i="20"/>
  <c r="AS1911" i="20"/>
  <c r="AS1891" i="20"/>
  <c r="AS1878" i="20"/>
  <c r="AS1824" i="20"/>
  <c r="AS1819" i="20"/>
  <c r="AS1760" i="20"/>
  <c r="AS1751" i="20"/>
  <c r="AS1734" i="20"/>
  <c r="AS1725" i="20"/>
  <c r="AS1716" i="20"/>
  <c r="AS1690" i="20"/>
  <c r="AS1645" i="20"/>
  <c r="AS1640" i="20"/>
  <c r="AS1635" i="20"/>
  <c r="AS1630" i="20"/>
  <c r="AS1625" i="20"/>
  <c r="AS1581" i="20"/>
  <c r="AS1576" i="20"/>
  <c r="AS1571" i="20"/>
  <c r="AS1566" i="20"/>
  <c r="AS1561" i="20"/>
  <c r="AS1528" i="20"/>
  <c r="AS1526" i="20"/>
  <c r="AS1522" i="20"/>
  <c r="AS1513" i="20"/>
  <c r="AS1511" i="20"/>
  <c r="AS1502" i="20"/>
  <c r="AS1491" i="20"/>
  <c r="AS1480" i="20"/>
  <c r="AS1469" i="20"/>
  <c r="AS1458" i="20"/>
  <c r="AS1449" i="20"/>
  <c r="AS1447" i="20"/>
  <c r="AS1438" i="20"/>
  <c r="AS1427" i="20"/>
  <c r="AS1416" i="20"/>
  <c r="AS1411" i="20"/>
  <c r="AS1403" i="20"/>
  <c r="AS1395" i="20"/>
  <c r="AS1387" i="20"/>
  <c r="AS1379" i="20"/>
  <c r="AS1371" i="20"/>
  <c r="AS1363" i="20"/>
  <c r="AS1355" i="20"/>
  <c r="AS1347" i="20"/>
  <c r="AS1339" i="20"/>
  <c r="AS1331" i="20"/>
  <c r="AS1323" i="20"/>
  <c r="AS1315" i="20"/>
  <c r="AS1307" i="20"/>
  <c r="AS1299" i="20"/>
  <c r="AS1291" i="20"/>
  <c r="AS1283" i="20"/>
  <c r="AS1275" i="20"/>
  <c r="AS1267" i="20"/>
  <c r="AS1259" i="20"/>
  <c r="AS1251" i="20"/>
  <c r="AS1243" i="20"/>
  <c r="AS1235" i="20"/>
  <c r="AS1227" i="20"/>
  <c r="AS1219" i="20"/>
  <c r="AS1211" i="20"/>
  <c r="AS1203" i="20"/>
  <c r="AS1195" i="20"/>
  <c r="AS1187" i="20"/>
  <c r="AS1179" i="20"/>
  <c r="AS1171" i="20"/>
  <c r="AS1163" i="20"/>
  <c r="AS1155" i="20"/>
  <c r="AS1147" i="20"/>
  <c r="AS2169" i="20"/>
  <c r="AS2067" i="20"/>
  <c r="AS2015" i="20"/>
  <c r="AS1909" i="20"/>
  <c r="AS1842" i="20"/>
  <c r="AS1835" i="20"/>
  <c r="AS1829" i="20"/>
  <c r="AS1797" i="20"/>
  <c r="AS1786" i="20"/>
  <c r="AS1780" i="20"/>
  <c r="AS1754" i="20"/>
  <c r="AS1742" i="20"/>
  <c r="AS1733" i="20"/>
  <c r="AS1707" i="20"/>
  <c r="AS1698" i="20"/>
  <c r="AS1681" i="20"/>
  <c r="AS1637" i="20"/>
  <c r="AS1632" i="20"/>
  <c r="AS1627" i="20"/>
  <c r="AS1622" i="20"/>
  <c r="AS1617" i="20"/>
  <c r="AS1573" i="20"/>
  <c r="AS1568" i="20"/>
  <c r="AS1563" i="20"/>
  <c r="AS1558" i="20"/>
  <c r="AS1553" i="20"/>
  <c r="AS1520" i="20"/>
  <c r="AS1509" i="20"/>
  <c r="AS1498" i="20"/>
  <c r="AS1489" i="20"/>
  <c r="AS1487" i="20"/>
  <c r="AS1478" i="20"/>
  <c r="AS1467" i="20"/>
  <c r="AS1456" i="20"/>
  <c r="AS1445" i="20"/>
  <c r="AS1434" i="20"/>
  <c r="AS1425" i="20"/>
  <c r="AS1423" i="20"/>
  <c r="AS1414" i="20"/>
  <c r="AS1406" i="20"/>
  <c r="AS1398" i="20"/>
  <c r="AS1390" i="20"/>
  <c r="AS1382" i="20"/>
  <c r="AS1374" i="20"/>
  <c r="AS1366" i="20"/>
  <c r="AS1358" i="20"/>
  <c r="AS1350" i="20"/>
  <c r="AS1342" i="20"/>
  <c r="AS1334" i="20"/>
  <c r="AS1326" i="20"/>
  <c r="AS1318" i="20"/>
  <c r="AS1310" i="20"/>
  <c r="AS2141" i="20"/>
  <c r="AS1883" i="20"/>
  <c r="AS1804" i="20"/>
  <c r="AS1771" i="20"/>
  <c r="AS1762" i="20"/>
  <c r="AS1736" i="20"/>
  <c r="AS1727" i="20"/>
  <c r="AS1701" i="20"/>
  <c r="AS1692" i="20"/>
  <c r="AS1678" i="20"/>
  <c r="AS1673" i="20"/>
  <c r="AS1629" i="20"/>
  <c r="AS1624" i="20"/>
  <c r="AS1619" i="20"/>
  <c r="AS1614" i="20"/>
  <c r="AS1609" i="20"/>
  <c r="AS1565" i="20"/>
  <c r="AS1560" i="20"/>
  <c r="AS1555" i="20"/>
  <c r="AS1550" i="20"/>
  <c r="AS1545" i="20"/>
  <c r="AS1518" i="20"/>
  <c r="AS1507" i="20"/>
  <c r="AS1496" i="20"/>
  <c r="AS1485" i="20"/>
  <c r="AS1474" i="20"/>
  <c r="AS1465" i="20"/>
  <c r="AS1463" i="20"/>
  <c r="AS1454" i="20"/>
  <c r="AS1443" i="20"/>
  <c r="AS1432" i="20"/>
  <c r="AS1421" i="20"/>
  <c r="AS1409" i="20"/>
  <c r="AS1401" i="20"/>
  <c r="AS1393" i="20"/>
  <c r="AS1385" i="20"/>
  <c r="AS1377" i="20"/>
  <c r="AS1369" i="20"/>
  <c r="AS1361" i="20"/>
  <c r="AS1353" i="20"/>
  <c r="AS1345" i="20"/>
  <c r="AS1337" i="20"/>
  <c r="AS1329" i="20"/>
  <c r="AS2007" i="20"/>
  <c r="AS1977" i="20"/>
  <c r="AS1950" i="20"/>
  <c r="AS1840" i="20"/>
  <c r="AS1834" i="20"/>
  <c r="AS1827" i="20"/>
  <c r="AS1822" i="20"/>
  <c r="AS1808" i="20"/>
  <c r="AS1765" i="20"/>
  <c r="AS1756" i="20"/>
  <c r="AS1744" i="20"/>
  <c r="AS1718" i="20"/>
  <c r="AS1709" i="20"/>
  <c r="AS1700" i="20"/>
  <c r="AS1683" i="20"/>
  <c r="AS1680" i="20"/>
  <c r="AS1675" i="20"/>
  <c r="AS1670" i="20"/>
  <c r="AS1665" i="20"/>
  <c r="AS1888" i="20"/>
  <c r="AS1812" i="20"/>
  <c r="AS1800" i="20"/>
  <c r="AS1789" i="20"/>
  <c r="AS1782" i="20"/>
  <c r="AS1773" i="20"/>
  <c r="AS1764" i="20"/>
  <c r="AS1845" i="20"/>
  <c r="AS1832" i="20"/>
  <c r="AS1776" i="20"/>
  <c r="AS1767" i="20"/>
  <c r="AS1755" i="20"/>
  <c r="AS1963" i="20"/>
  <c r="AS1900" i="20"/>
  <c r="AS1850" i="20"/>
  <c r="AS1837" i="20"/>
  <c r="AS1830" i="20"/>
  <c r="AS1810" i="20"/>
  <c r="AS1806" i="20"/>
  <c r="AS1802" i="20"/>
  <c r="AS1791" i="20"/>
  <c r="AS1778" i="20"/>
  <c r="AS1766" i="20"/>
  <c r="AS1743" i="20"/>
  <c r="AS1731" i="20"/>
  <c r="AS1722" i="20"/>
  <c r="AS1696" i="20"/>
  <c r="AS1687" i="20"/>
  <c r="AS1653" i="20"/>
  <c r="AS1648" i="20"/>
  <c r="AS1643" i="20"/>
  <c r="AS1638" i="20"/>
  <c r="AS1633" i="20"/>
  <c r="AS1672" i="20"/>
  <c r="AS1659" i="20"/>
  <c r="AS1646" i="20"/>
  <c r="AS1613" i="20"/>
  <c r="AS1608" i="20"/>
  <c r="AS1603" i="20"/>
  <c r="AS1598" i="20"/>
  <c r="AS1552" i="20"/>
  <c r="AS1544" i="20"/>
  <c r="AS1536" i="20"/>
  <c r="AS1519" i="20"/>
  <c r="AS1493" i="20"/>
  <c r="AS1481" i="20"/>
  <c r="AS1472" i="20"/>
  <c r="AS1446" i="20"/>
  <c r="AS1437" i="20"/>
  <c r="AS1388" i="20"/>
  <c r="AS1383" i="20"/>
  <c r="AS1378" i="20"/>
  <c r="AS1373" i="20"/>
  <c r="AS1368" i="20"/>
  <c r="AS1305" i="20"/>
  <c r="AS1296" i="20"/>
  <c r="AS1294" i="20"/>
  <c r="AS1285" i="20"/>
  <c r="AS1274" i="20"/>
  <c r="AS1263" i="20"/>
  <c r="AS1252" i="20"/>
  <c r="AS1241" i="20"/>
  <c r="AS1232" i="20"/>
  <c r="AS1230" i="20"/>
  <c r="AS1221" i="20"/>
  <c r="AS1210" i="20"/>
  <c r="AS1199" i="20"/>
  <c r="AS1188" i="20"/>
  <c r="AS1177" i="20"/>
  <c r="AS1168" i="20"/>
  <c r="AS1166" i="20"/>
  <c r="AS1157" i="20"/>
  <c r="AS1146" i="20"/>
  <c r="AS1139" i="20"/>
  <c r="AS1131" i="20"/>
  <c r="AS1123" i="20"/>
  <c r="AS1115" i="20"/>
  <c r="AS1107" i="20"/>
  <c r="AS1099" i="20"/>
  <c r="AS1091" i="20"/>
  <c r="AS1083" i="20"/>
  <c r="AS1075" i="20"/>
  <c r="AS1067" i="20"/>
  <c r="AS1059" i="20"/>
  <c r="AS1051" i="20"/>
  <c r="AS1043" i="20"/>
  <c r="AS1035" i="20"/>
  <c r="AS1027" i="20"/>
  <c r="AS1019" i="20"/>
  <c r="AS1011" i="20"/>
  <c r="AS1003" i="20"/>
  <c r="AS995" i="20"/>
  <c r="AS987" i="20"/>
  <c r="AS979" i="20"/>
  <c r="AS971" i="20"/>
  <c r="AS963" i="20"/>
  <c r="AS955" i="20"/>
  <c r="AS947" i="20"/>
  <c r="AS939" i="20"/>
  <c r="AS931" i="20"/>
  <c r="AS923" i="20"/>
  <c r="AS915" i="20"/>
  <c r="AS907" i="20"/>
  <c r="AS899" i="20"/>
  <c r="AS891" i="20"/>
  <c r="AS883" i="20"/>
  <c r="AS875" i="20"/>
  <c r="AS867" i="20"/>
  <c r="AS859" i="20"/>
  <c r="AS851" i="20"/>
  <c r="AS843" i="20"/>
  <c r="AS835" i="20"/>
  <c r="AS827" i="20"/>
  <c r="AS819" i="20"/>
  <c r="AS811" i="20"/>
  <c r="AS803" i="20"/>
  <c r="AS795" i="20"/>
  <c r="AS787" i="20"/>
  <c r="AS779" i="20"/>
  <c r="AS771" i="20"/>
  <c r="AS763" i="20"/>
  <c r="AS755" i="20"/>
  <c r="AS747" i="20"/>
  <c r="AS1886" i="20"/>
  <c r="AS1795" i="20"/>
  <c r="AS1702" i="20"/>
  <c r="AS1694" i="20"/>
  <c r="AS1593" i="20"/>
  <c r="AS1589" i="20"/>
  <c r="AS1585" i="20"/>
  <c r="AS1577" i="20"/>
  <c r="AS1569" i="20"/>
  <c r="AS1510" i="20"/>
  <c r="AS1501" i="20"/>
  <c r="AS1475" i="20"/>
  <c r="AS1466" i="20"/>
  <c r="AS1440" i="20"/>
  <c r="AS1431" i="20"/>
  <c r="AS1419" i="20"/>
  <c r="AS1380" i="20"/>
  <c r="AS1375" i="20"/>
  <c r="AS1370" i="20"/>
  <c r="AS1365" i="20"/>
  <c r="AS1360" i="20"/>
  <c r="AS1324" i="20"/>
  <c r="AS1322" i="20"/>
  <c r="AS1320" i="20"/>
  <c r="AS1303" i="20"/>
  <c r="AS1292" i="20"/>
  <c r="AS1281" i="20"/>
  <c r="AS1272" i="20"/>
  <c r="AS1270" i="20"/>
  <c r="AS1261" i="20"/>
  <c r="AS1250" i="20"/>
  <c r="AS1239" i="20"/>
  <c r="AS1228" i="20"/>
  <c r="AS1217" i="20"/>
  <c r="AS1208" i="20"/>
  <c r="AS1206" i="20"/>
  <c r="AS1197" i="20"/>
  <c r="AS1186" i="20"/>
  <c r="AS1175" i="20"/>
  <c r="AS1164" i="20"/>
  <c r="AS1153" i="20"/>
  <c r="AS1144" i="20"/>
  <c r="AS1142" i="20"/>
  <c r="AS1134" i="20"/>
  <c r="AS1126" i="20"/>
  <c r="AS1118" i="20"/>
  <c r="AS1110" i="20"/>
  <c r="AS1102" i="20"/>
  <c r="AS1094" i="20"/>
  <c r="AS1086" i="20"/>
  <c r="AS1078" i="20"/>
  <c r="AS1070" i="20"/>
  <c r="AS1062" i="20"/>
  <c r="AS1054" i="20"/>
  <c r="AS1046" i="20"/>
  <c r="AS1038" i="20"/>
  <c r="AS1030" i="20"/>
  <c r="AS1022" i="20"/>
  <c r="AS1014" i="20"/>
  <c r="AS1006" i="20"/>
  <c r="AS998" i="20"/>
  <c r="AS990" i="20"/>
  <c r="AS982" i="20"/>
  <c r="AS974" i="20"/>
  <c r="AS966" i="20"/>
  <c r="AS958" i="20"/>
  <c r="AS950" i="20"/>
  <c r="AS1732" i="20"/>
  <c r="AS1685" i="20"/>
  <c r="AS1677" i="20"/>
  <c r="AS1664" i="20"/>
  <c r="AS1657" i="20"/>
  <c r="AS1651" i="20"/>
  <c r="AS1597" i="20"/>
  <c r="AS1547" i="20"/>
  <c r="AS1539" i="20"/>
  <c r="AS1531" i="20"/>
  <c r="AS1504" i="20"/>
  <c r="AS1495" i="20"/>
  <c r="AS1483" i="20"/>
  <c r="AS1457" i="20"/>
  <c r="AS1448" i="20"/>
  <c r="AS1439" i="20"/>
  <c r="AS1422" i="20"/>
  <c r="AS1372" i="20"/>
  <c r="AS1367" i="20"/>
  <c r="AS1362" i="20"/>
  <c r="AS1357" i="20"/>
  <c r="AS1352" i="20"/>
  <c r="AS1313" i="20"/>
  <c r="AS1311" i="20"/>
  <c r="AS1309" i="20"/>
  <c r="AS1301" i="20"/>
  <c r="AS1290" i="20"/>
  <c r="AS1279" i="20"/>
  <c r="AS1268" i="20"/>
  <c r="AS1257" i="20"/>
  <c r="AS1248" i="20"/>
  <c r="AS1246" i="20"/>
  <c r="AS1237" i="20"/>
  <c r="AS1226" i="20"/>
  <c r="AS1215" i="20"/>
  <c r="AS1204" i="20"/>
  <c r="AS1193" i="20"/>
  <c r="AS1184" i="20"/>
  <c r="AS1182" i="20"/>
  <c r="AS1173" i="20"/>
  <c r="AS1162" i="20"/>
  <c r="AS1151" i="20"/>
  <c r="AS1137" i="20"/>
  <c r="AS1129" i="20"/>
  <c r="AS1121" i="20"/>
  <c r="AS1113" i="20"/>
  <c r="AS1105" i="20"/>
  <c r="AS1097" i="20"/>
  <c r="AS1089" i="20"/>
  <c r="AS1081" i="20"/>
  <c r="AS1073" i="20"/>
  <c r="AS1065" i="20"/>
  <c r="AS1057" i="20"/>
  <c r="AS1049" i="20"/>
  <c r="AS1041" i="20"/>
  <c r="AS1033" i="20"/>
  <c r="AS1025" i="20"/>
  <c r="AS1017" i="20"/>
  <c r="AS1009" i="20"/>
  <c r="AS1001" i="20"/>
  <c r="AS993" i="20"/>
  <c r="AS985" i="20"/>
  <c r="AS977" i="20"/>
  <c r="AS969" i="20"/>
  <c r="AS961" i="20"/>
  <c r="AS953" i="20"/>
  <c r="AS945" i="20"/>
  <c r="AS937" i="20"/>
  <c r="AS1740" i="20"/>
  <c r="AS1691" i="20"/>
  <c r="AS1621" i="20"/>
  <c r="AS1616" i="20"/>
  <c r="AS1611" i="20"/>
  <c r="AS1606" i="20"/>
  <c r="AS1601" i="20"/>
  <c r="AS1592" i="20"/>
  <c r="AS1584" i="20"/>
  <c r="AS1527" i="20"/>
  <c r="AS1521" i="20"/>
  <c r="AS1512" i="20"/>
  <c r="AS1503" i="20"/>
  <c r="AS1486" i="20"/>
  <c r="AS1477" i="20"/>
  <c r="AS1451" i="20"/>
  <c r="AS1442" i="20"/>
  <c r="AS1430" i="20"/>
  <c r="AS1413" i="20"/>
  <c r="AS1408" i="20"/>
  <c r="AS1364" i="20"/>
  <c r="AS1359" i="20"/>
  <c r="AS1354" i="20"/>
  <c r="AS1349" i="20"/>
  <c r="AS1344" i="20"/>
  <c r="AS1784" i="20"/>
  <c r="AS1738" i="20"/>
  <c r="AS1723" i="20"/>
  <c r="AS1669" i="20"/>
  <c r="AS1662" i="20"/>
  <c r="AS1656" i="20"/>
  <c r="AS1649" i="20"/>
  <c r="AS1542" i="20"/>
  <c r="AS1534" i="20"/>
  <c r="AS1515" i="20"/>
  <c r="AS1506" i="20"/>
  <c r="AS1494" i="20"/>
  <c r="AS1471" i="20"/>
  <c r="AS1459" i="20"/>
  <c r="AS1749" i="20"/>
  <c r="AS1714" i="20"/>
  <c r="AS1605" i="20"/>
  <c r="AS1600" i="20"/>
  <c r="AS1595" i="20"/>
  <c r="AS1587" i="20"/>
  <c r="AS1579" i="20"/>
  <c r="AS1523" i="20"/>
  <c r="AS1514" i="20"/>
  <c r="AS1497" i="20"/>
  <c r="AS1488" i="20"/>
  <c r="AS1479" i="20"/>
  <c r="AS1462" i="20"/>
  <c r="AS1453" i="20"/>
  <c r="AS1441" i="20"/>
  <c r="AS1747" i="20"/>
  <c r="AS1720" i="20"/>
  <c r="AS1712" i="20"/>
  <c r="AS1667" i="20"/>
  <c r="AS1661" i="20"/>
  <c r="AS1654" i="20"/>
  <c r="AS1641" i="20"/>
  <c r="AS1557" i="20"/>
  <c r="AS1549" i="20"/>
  <c r="AS1541" i="20"/>
  <c r="AS1537" i="20"/>
  <c r="AS1533" i="20"/>
  <c r="AS1517" i="20"/>
  <c r="AS1505" i="20"/>
  <c r="AS1482" i="20"/>
  <c r="AS1902" i="20"/>
  <c r="AS1775" i="20"/>
  <c r="AS1758" i="20"/>
  <c r="AS1711" i="20"/>
  <c r="AS1703" i="20"/>
  <c r="AS1590" i="20"/>
  <c r="AS1582" i="20"/>
  <c r="AS1574" i="20"/>
  <c r="AS1529" i="20"/>
  <c r="AS1525" i="20"/>
  <c r="AS1499" i="20"/>
  <c r="AS1490" i="20"/>
  <c r="AS1473" i="20"/>
  <c r="AS1464" i="20"/>
  <c r="AS1455" i="20"/>
  <c r="AS1429" i="20"/>
  <c r="AS1417" i="20"/>
  <c r="AS1396" i="20"/>
  <c r="AS1391" i="20"/>
  <c r="AS1386" i="20"/>
  <c r="AS1381" i="20"/>
  <c r="AS1376" i="20"/>
  <c r="AS1332" i="20"/>
  <c r="AS1327" i="20"/>
  <c r="AS1316" i="20"/>
  <c r="AS1314" i="20"/>
  <c r="AS1312" i="20"/>
  <c r="AS1356" i="20"/>
  <c r="AS1343" i="20"/>
  <c r="AS1336" i="20"/>
  <c r="AS1330" i="20"/>
  <c r="AS1298" i="20"/>
  <c r="AS1289" i="20"/>
  <c r="AS1277" i="20"/>
  <c r="AS1254" i="20"/>
  <c r="AS1242" i="20"/>
  <c r="AS1233" i="20"/>
  <c r="AS1216" i="20"/>
  <c r="AS1207" i="20"/>
  <c r="AS1198" i="20"/>
  <c r="AS1181" i="20"/>
  <c r="AS1172" i="20"/>
  <c r="AS1160" i="20"/>
  <c r="AS1132" i="20"/>
  <c r="AS1127" i="20"/>
  <c r="AS1122" i="20"/>
  <c r="AS1117" i="20"/>
  <c r="AS1112" i="20"/>
  <c r="AS1068" i="20"/>
  <c r="AS1063" i="20"/>
  <c r="AS1058" i="20"/>
  <c r="AS1053" i="20"/>
  <c r="AS1048" i="20"/>
  <c r="AS1004" i="20"/>
  <c r="AS999" i="20"/>
  <c r="AS994" i="20"/>
  <c r="AS989" i="20"/>
  <c r="AS984" i="20"/>
  <c r="AS943" i="20"/>
  <c r="AS941" i="20"/>
  <c r="AS927" i="20"/>
  <c r="AS916" i="20"/>
  <c r="AS905" i="20"/>
  <c r="AS896" i="20"/>
  <c r="AS894" i="20"/>
  <c r="AS885" i="20"/>
  <c r="AS874" i="20"/>
  <c r="AS863" i="20"/>
  <c r="AS852" i="20"/>
  <c r="AS841" i="20"/>
  <c r="AS832" i="20"/>
  <c r="AS830" i="20"/>
  <c r="AS821" i="20"/>
  <c r="AS810" i="20"/>
  <c r="AS799" i="20"/>
  <c r="AS788" i="20"/>
  <c r="AS777" i="20"/>
  <c r="AS768" i="20"/>
  <c r="AS766" i="20"/>
  <c r="AS757" i="20"/>
  <c r="AS746" i="20"/>
  <c r="AS736" i="20"/>
  <c r="AS728" i="20"/>
  <c r="AS720" i="20"/>
  <c r="AS712" i="20"/>
  <c r="AS704" i="20"/>
  <c r="AS696" i="20"/>
  <c r="AS688" i="20"/>
  <c r="AS680" i="20"/>
  <c r="AS672" i="20"/>
  <c r="AS664" i="20"/>
  <c r="AS656" i="20"/>
  <c r="AS648" i="20"/>
  <c r="AS640" i="20"/>
  <c r="AS632" i="20"/>
  <c r="AS624" i="20"/>
  <c r="AS616" i="20"/>
  <c r="AS608" i="20"/>
  <c r="AS600" i="20"/>
  <c r="AS592" i="20"/>
  <c r="AS584" i="20"/>
  <c r="AS576" i="20"/>
  <c r="AS568" i="20"/>
  <c r="AS560" i="20"/>
  <c r="AS552" i="20"/>
  <c r="AS544" i="20"/>
  <c r="AS536" i="20"/>
  <c r="AS528" i="20"/>
  <c r="AS520" i="20"/>
  <c r="AS512" i="20"/>
  <c r="AS504" i="20"/>
  <c r="AS496" i="20"/>
  <c r="AS488" i="20"/>
  <c r="AS480" i="20"/>
  <c r="AS472" i="20"/>
  <c r="AS464" i="20"/>
  <c r="AS456" i="20"/>
  <c r="AS448" i="20"/>
  <c r="AS440" i="20"/>
  <c r="AS432" i="20"/>
  <c r="AS1418" i="20"/>
  <c r="AS1410" i="20"/>
  <c r="AS1404" i="20"/>
  <c r="AS1397" i="20"/>
  <c r="AS1384" i="20"/>
  <c r="AS1319" i="20"/>
  <c r="AS1297" i="20"/>
  <c r="AS1280" i="20"/>
  <c r="AS1271" i="20"/>
  <c r="AS1262" i="20"/>
  <c r="AS1245" i="20"/>
  <c r="AS1236" i="20"/>
  <c r="AS1224" i="20"/>
  <c r="AS1201" i="20"/>
  <c r="AS1189" i="20"/>
  <c r="AS1180" i="20"/>
  <c r="AS1154" i="20"/>
  <c r="AS1145" i="20"/>
  <c r="AS1124" i="20"/>
  <c r="AS1119" i="20"/>
  <c r="AS1114" i="20"/>
  <c r="AS1109" i="20"/>
  <c r="AS1104" i="20"/>
  <c r="AS1060" i="20"/>
  <c r="AS1055" i="20"/>
  <c r="AS1050" i="20"/>
  <c r="AS1045" i="20"/>
  <c r="AS1040" i="20"/>
  <c r="AS996" i="20"/>
  <c r="AS991" i="20"/>
  <c r="AS986" i="20"/>
  <c r="AS981" i="20"/>
  <c r="AS976" i="20"/>
  <c r="AS925" i="20"/>
  <c r="AS914" i="20"/>
  <c r="AS903" i="20"/>
  <c r="AS892" i="20"/>
  <c r="AS881" i="20"/>
  <c r="AS872" i="20"/>
  <c r="AS870" i="20"/>
  <c r="AS861" i="20"/>
  <c r="AS850" i="20"/>
  <c r="AS839" i="20"/>
  <c r="AS828" i="20"/>
  <c r="AS817" i="20"/>
  <c r="AS808" i="20"/>
  <c r="AS806" i="20"/>
  <c r="AS797" i="20"/>
  <c r="AS786" i="20"/>
  <c r="AS775" i="20"/>
  <c r="AS764" i="20"/>
  <c r="AS753" i="20"/>
  <c r="AS744" i="20"/>
  <c r="AS739" i="20"/>
  <c r="AS731" i="20"/>
  <c r="AS723" i="20"/>
  <c r="AS715" i="20"/>
  <c r="AS707" i="20"/>
  <c r="AS699" i="20"/>
  <c r="AS691" i="20"/>
  <c r="AS683" i="20"/>
  <c r="AS675" i="20"/>
  <c r="AS667" i="20"/>
  <c r="AS659" i="20"/>
  <c r="AS651" i="20"/>
  <c r="AS643" i="20"/>
  <c r="AS635" i="20"/>
  <c r="AS627" i="20"/>
  <c r="AS619" i="20"/>
  <c r="AS611" i="20"/>
  <c r="AS603" i="20"/>
  <c r="AS1470" i="20"/>
  <c r="AS1450" i="20"/>
  <c r="AS1348" i="20"/>
  <c r="AS1341" i="20"/>
  <c r="AS1335" i="20"/>
  <c r="AS1328" i="20"/>
  <c r="AS1306" i="20"/>
  <c r="AS1300" i="20"/>
  <c r="AS1288" i="20"/>
  <c r="AS1265" i="20"/>
  <c r="AS1253" i="20"/>
  <c r="AS1244" i="20"/>
  <c r="AS1218" i="20"/>
  <c r="AS1209" i="20"/>
  <c r="AS1192" i="20"/>
  <c r="AS1183" i="20"/>
  <c r="AS1174" i="20"/>
  <c r="AS1148" i="20"/>
  <c r="AS1116" i="20"/>
  <c r="AS1111" i="20"/>
  <c r="AS1106" i="20"/>
  <c r="AS1101" i="20"/>
  <c r="AS1096" i="20"/>
  <c r="AS1052" i="20"/>
  <c r="AS1047" i="20"/>
  <c r="AS1042" i="20"/>
  <c r="AS1037" i="20"/>
  <c r="AS1032" i="20"/>
  <c r="AS988" i="20"/>
  <c r="AS983" i="20"/>
  <c r="AS978" i="20"/>
  <c r="AS973" i="20"/>
  <c r="AS968" i="20"/>
  <c r="AS934" i="20"/>
  <c r="AS932" i="20"/>
  <c r="AS921" i="20"/>
  <c r="AS912" i="20"/>
  <c r="AS910" i="20"/>
  <c r="AS901" i="20"/>
  <c r="AS890" i="20"/>
  <c r="AS879" i="20"/>
  <c r="AS868" i="20"/>
  <c r="AS857" i="20"/>
  <c r="AS848" i="20"/>
  <c r="AS846" i="20"/>
  <c r="AS837" i="20"/>
  <c r="AS826" i="20"/>
  <c r="AS815" i="20"/>
  <c r="AS804" i="20"/>
  <c r="AS793" i="20"/>
  <c r="AS784" i="20"/>
  <c r="AS782" i="20"/>
  <c r="AS773" i="20"/>
  <c r="AS762" i="20"/>
  <c r="AS751" i="20"/>
  <c r="AS742" i="20"/>
  <c r="AS734" i="20"/>
  <c r="AS726" i="20"/>
  <c r="AS718" i="20"/>
  <c r="AS710" i="20"/>
  <c r="AS702" i="20"/>
  <c r="AS694" i="20"/>
  <c r="AS686" i="20"/>
  <c r="AS678" i="20"/>
  <c r="AS670" i="20"/>
  <c r="AS662" i="20"/>
  <c r="AS654" i="20"/>
  <c r="AS646" i="20"/>
  <c r="AS638" i="20"/>
  <c r="AS630" i="20"/>
  <c r="AS622" i="20"/>
  <c r="AS614" i="20"/>
  <c r="AS606" i="20"/>
  <c r="AS598" i="20"/>
  <c r="AS590" i="20"/>
  <c r="AS1426" i="20"/>
  <c r="AS1415" i="20"/>
  <c r="AS1402" i="20"/>
  <c r="AS1389" i="20"/>
  <c r="AS1282" i="20"/>
  <c r="AS1273" i="20"/>
  <c r="AS1256" i="20"/>
  <c r="AS1247" i="20"/>
  <c r="AS1238" i="20"/>
  <c r="AS1212" i="20"/>
  <c r="AS1200" i="20"/>
  <c r="AS1191" i="20"/>
  <c r="AS1165" i="20"/>
  <c r="AS1156" i="20"/>
  <c r="AS1108" i="20"/>
  <c r="AS1103" i="20"/>
  <c r="AS1098" i="20"/>
  <c r="AS1093" i="20"/>
  <c r="AS1088" i="20"/>
  <c r="AS1044" i="20"/>
  <c r="AS1039" i="20"/>
  <c r="AS1034" i="20"/>
  <c r="AS1029" i="20"/>
  <c r="AS1024" i="20"/>
  <c r="AS1424" i="20"/>
  <c r="AS1346" i="20"/>
  <c r="AS1340" i="20"/>
  <c r="AS1333" i="20"/>
  <c r="AS1302" i="20"/>
  <c r="AS1276" i="20"/>
  <c r="AS1264" i="20"/>
  <c r="AS1255" i="20"/>
  <c r="AS1229" i="20"/>
  <c r="AS1220" i="20"/>
  <c r="AS1194" i="20"/>
  <c r="AS1185" i="20"/>
  <c r="AS1461" i="20"/>
  <c r="AS1435" i="20"/>
  <c r="AS1407" i="20"/>
  <c r="AS1400" i="20"/>
  <c r="AS1394" i="20"/>
  <c r="AS1321" i="20"/>
  <c r="AS1317" i="20"/>
  <c r="AS1293" i="20"/>
  <c r="AS1284" i="20"/>
  <c r="AS1258" i="20"/>
  <c r="AS1249" i="20"/>
  <c r="AS1223" i="20"/>
  <c r="AS1214" i="20"/>
  <c r="AS1202" i="20"/>
  <c r="AS1433" i="20"/>
  <c r="AS1351" i="20"/>
  <c r="AS1338" i="20"/>
  <c r="AS1308" i="20"/>
  <c r="AS1287" i="20"/>
  <c r="AS1278" i="20"/>
  <c r="AS1266" i="20"/>
  <c r="AS1240" i="20"/>
  <c r="AS1231" i="20"/>
  <c r="AS1222" i="20"/>
  <c r="AS1205" i="20"/>
  <c r="AS1196" i="20"/>
  <c r="AS1170" i="20"/>
  <c r="AS1161" i="20"/>
  <c r="AS1149" i="20"/>
  <c r="AS1138" i="20"/>
  <c r="AS1133" i="20"/>
  <c r="AS1128" i="20"/>
  <c r="AS1412" i="20"/>
  <c r="AS1405" i="20"/>
  <c r="AS1399" i="20"/>
  <c r="AS1392" i="20"/>
  <c r="AS1325" i="20"/>
  <c r="AS1304" i="20"/>
  <c r="AS1295" i="20"/>
  <c r="AS1286" i="20"/>
  <c r="AS1269" i="20"/>
  <c r="AS1260" i="20"/>
  <c r="AS1234" i="20"/>
  <c r="AS1225" i="20"/>
  <c r="AS1213" i="20"/>
  <c r="AS1190" i="20"/>
  <c r="AS1178" i="20"/>
  <c r="AS1169" i="20"/>
  <c r="AS1176" i="20"/>
  <c r="AS1084" i="20"/>
  <c r="AS1079" i="20"/>
  <c r="AS1074" i="20"/>
  <c r="AS1069" i="20"/>
  <c r="AS1064" i="20"/>
  <c r="AS980" i="20"/>
  <c r="AS972" i="20"/>
  <c r="AS964" i="20"/>
  <c r="AS960" i="20"/>
  <c r="AS956" i="20"/>
  <c r="AS952" i="20"/>
  <c r="AS948" i="20"/>
  <c r="AS944" i="20"/>
  <c r="AS940" i="20"/>
  <c r="AS922" i="20"/>
  <c r="AS913" i="20"/>
  <c r="AS887" i="20"/>
  <c r="AS878" i="20"/>
  <c r="AS866" i="20"/>
  <c r="AS840" i="20"/>
  <c r="AS831" i="20"/>
  <c r="AS822" i="20"/>
  <c r="AS805" i="20"/>
  <c r="AS796" i="20"/>
  <c r="AS770" i="20"/>
  <c r="AS761" i="20"/>
  <c r="AS749" i="20"/>
  <c r="AS741" i="20"/>
  <c r="AS697" i="20"/>
  <c r="AS692" i="20"/>
  <c r="AS687" i="20"/>
  <c r="AS682" i="20"/>
  <c r="AS677" i="20"/>
  <c r="AS633" i="20"/>
  <c r="AS628" i="20"/>
  <c r="AS623" i="20"/>
  <c r="AS618" i="20"/>
  <c r="AS613" i="20"/>
  <c r="AS593" i="20"/>
  <c r="AS591" i="20"/>
  <c r="AS589" i="20"/>
  <c r="AS577" i="20"/>
  <c r="AS566" i="20"/>
  <c r="AS557" i="20"/>
  <c r="AS555" i="20"/>
  <c r="AS546" i="20"/>
  <c r="AS535" i="20"/>
  <c r="AS524" i="20"/>
  <c r="AS513" i="20"/>
  <c r="AS502" i="20"/>
  <c r="AS493" i="20"/>
  <c r="AS491" i="20"/>
  <c r="AS482" i="20"/>
  <c r="AS471" i="20"/>
  <c r="AS460" i="20"/>
  <c r="AS449" i="20"/>
  <c r="AS438" i="20"/>
  <c r="AS429" i="20"/>
  <c r="AS424" i="20"/>
  <c r="AS416" i="20"/>
  <c r="AS408" i="20"/>
  <c r="AS400" i="20"/>
  <c r="AS392" i="20"/>
  <c r="AS384" i="20"/>
  <c r="AS376" i="20"/>
  <c r="AS368" i="20"/>
  <c r="AS360" i="20"/>
  <c r="AS352" i="20"/>
  <c r="AS344" i="20"/>
  <c r="AS336" i="20"/>
  <c r="AS328" i="20"/>
  <c r="AS320" i="20"/>
  <c r="AS312" i="20"/>
  <c r="AS304" i="20"/>
  <c r="AS296" i="20"/>
  <c r="AS288" i="20"/>
  <c r="AS280" i="20"/>
  <c r="AS272" i="20"/>
  <c r="AS264" i="20"/>
  <c r="AS256" i="20"/>
  <c r="AS248" i="20"/>
  <c r="AS240" i="20"/>
  <c r="AS232" i="20"/>
  <c r="AS224" i="20"/>
  <c r="AS216" i="20"/>
  <c r="AS208" i="20"/>
  <c r="AS200" i="20"/>
  <c r="AS192" i="20"/>
  <c r="AS184" i="20"/>
  <c r="AS176" i="20"/>
  <c r="AS168" i="20"/>
  <c r="AS160" i="20"/>
  <c r="AS152" i="20"/>
  <c r="AS144" i="20"/>
  <c r="AS136" i="20"/>
  <c r="AS128" i="20"/>
  <c r="AS120" i="20"/>
  <c r="AS112" i="20"/>
  <c r="AS104" i="20"/>
  <c r="AS1152" i="20"/>
  <c r="AS1130" i="20"/>
  <c r="AS1013" i="20"/>
  <c r="AS1005" i="20"/>
  <c r="AS997" i="20"/>
  <c r="AS930" i="20"/>
  <c r="AS904" i="20"/>
  <c r="AS895" i="20"/>
  <c r="AS886" i="20"/>
  <c r="AS869" i="20"/>
  <c r="AS860" i="20"/>
  <c r="AS834" i="20"/>
  <c r="AS825" i="20"/>
  <c r="AS813" i="20"/>
  <c r="AS790" i="20"/>
  <c r="AS778" i="20"/>
  <c r="AS769" i="20"/>
  <c r="AS752" i="20"/>
  <c r="AS743" i="20"/>
  <c r="AS738" i="20"/>
  <c r="AS733" i="20"/>
  <c r="AS689" i="20"/>
  <c r="AS684" i="20"/>
  <c r="AS679" i="20"/>
  <c r="AS674" i="20"/>
  <c r="AS669" i="20"/>
  <c r="AS625" i="20"/>
  <c r="AS620" i="20"/>
  <c r="AS615" i="20"/>
  <c r="AS610" i="20"/>
  <c r="AS605" i="20"/>
  <c r="AS595" i="20"/>
  <c r="AS575" i="20"/>
  <c r="AS564" i="20"/>
  <c r="AS553" i="20"/>
  <c r="AS542" i="20"/>
  <c r="AS533" i="20"/>
  <c r="AS531" i="20"/>
  <c r="AS522" i="20"/>
  <c r="AS511" i="20"/>
  <c r="AS500" i="20"/>
  <c r="AS489" i="20"/>
  <c r="AS478" i="20"/>
  <c r="AS469" i="20"/>
  <c r="AS467" i="20"/>
  <c r="AS458" i="20"/>
  <c r="AS447" i="20"/>
  <c r="AS436" i="20"/>
  <c r="AS427" i="20"/>
  <c r="AS419" i="20"/>
  <c r="AS411" i="20"/>
  <c r="AS403" i="20"/>
  <c r="AS395" i="20"/>
  <c r="AS387" i="20"/>
  <c r="AS379" i="20"/>
  <c r="AS371" i="20"/>
  <c r="AS363" i="20"/>
  <c r="AS355" i="20"/>
  <c r="AS347" i="20"/>
  <c r="AS339" i="20"/>
  <c r="AS331" i="20"/>
  <c r="AS323" i="20"/>
  <c r="AS315" i="20"/>
  <c r="AS307" i="20"/>
  <c r="AS299" i="20"/>
  <c r="AS291" i="20"/>
  <c r="AS283" i="20"/>
  <c r="AS275" i="20"/>
  <c r="AS267" i="20"/>
  <c r="AS259" i="20"/>
  <c r="AS251" i="20"/>
  <c r="AS243" i="20"/>
  <c r="AS235" i="20"/>
  <c r="AS227" i="20"/>
  <c r="AS219" i="20"/>
  <c r="AS211" i="20"/>
  <c r="AS203" i="20"/>
  <c r="AS195" i="20"/>
  <c r="AS187" i="20"/>
  <c r="AS179" i="20"/>
  <c r="AS171" i="20"/>
  <c r="AS163" i="20"/>
  <c r="AS155" i="20"/>
  <c r="AS147" i="20"/>
  <c r="AS139" i="20"/>
  <c r="AS131" i="20"/>
  <c r="AS1159" i="20"/>
  <c r="AS1150" i="20"/>
  <c r="AS1143" i="20"/>
  <c r="AS1136" i="20"/>
  <c r="AS1036" i="20"/>
  <c r="AS1031" i="20"/>
  <c r="AS1026" i="20"/>
  <c r="AS1021" i="20"/>
  <c r="AS975" i="20"/>
  <c r="AS967" i="20"/>
  <c r="AS959" i="20"/>
  <c r="AS951" i="20"/>
  <c r="AS936" i="20"/>
  <c r="AS933" i="20"/>
  <c r="AS924" i="20"/>
  <c r="AS898" i="20"/>
  <c r="AS889" i="20"/>
  <c r="AS877" i="20"/>
  <c r="AS854" i="20"/>
  <c r="AS842" i="20"/>
  <c r="AS833" i="20"/>
  <c r="AS816" i="20"/>
  <c r="AS807" i="20"/>
  <c r="AS798" i="20"/>
  <c r="AS781" i="20"/>
  <c r="AS772" i="20"/>
  <c r="AS760" i="20"/>
  <c r="AS740" i="20"/>
  <c r="AS735" i="20"/>
  <c r="AS730" i="20"/>
  <c r="AS725" i="20"/>
  <c r="AS681" i="20"/>
  <c r="AS676" i="20"/>
  <c r="AS671" i="20"/>
  <c r="AS666" i="20"/>
  <c r="AS661" i="20"/>
  <c r="AS617" i="20"/>
  <c r="AS612" i="20"/>
  <c r="AS607" i="20"/>
  <c r="AS602" i="20"/>
  <c r="AS597" i="20"/>
  <c r="AS582" i="20"/>
  <c r="AS573" i="20"/>
  <c r="AS571" i="20"/>
  <c r="AS562" i="20"/>
  <c r="AS551" i="20"/>
  <c r="AS540" i="20"/>
  <c r="AS529" i="20"/>
  <c r="AS518" i="20"/>
  <c r="AS509" i="20"/>
  <c r="AS507" i="20"/>
  <c r="AS498" i="20"/>
  <c r="AS487" i="20"/>
  <c r="AS476" i="20"/>
  <c r="AS465" i="20"/>
  <c r="AS454" i="20"/>
  <c r="AS445" i="20"/>
  <c r="AS443" i="20"/>
  <c r="AS434" i="20"/>
  <c r="AS422" i="20"/>
  <c r="AS414" i="20"/>
  <c r="AS406" i="20"/>
  <c r="AS398" i="20"/>
  <c r="AS390" i="20"/>
  <c r="AS382" i="20"/>
  <c r="AS374" i="20"/>
  <c r="AS366" i="20"/>
  <c r="AS358" i="20"/>
  <c r="AS350" i="20"/>
  <c r="AS342" i="20"/>
  <c r="AS334" i="20"/>
  <c r="AS326" i="20"/>
  <c r="AS318" i="20"/>
  <c r="AS310" i="20"/>
  <c r="AS302" i="20"/>
  <c r="AS294" i="20"/>
  <c r="AS286" i="20"/>
  <c r="AS278" i="20"/>
  <c r="AS270" i="20"/>
  <c r="AS262" i="20"/>
  <c r="AS254" i="20"/>
  <c r="AS246" i="20"/>
  <c r="AS238" i="20"/>
  <c r="AS230" i="20"/>
  <c r="AS222" i="20"/>
  <c r="AS214" i="20"/>
  <c r="AS206" i="20"/>
  <c r="AS198" i="20"/>
  <c r="AS190" i="20"/>
  <c r="AS182" i="20"/>
  <c r="AS174" i="20"/>
  <c r="AS166" i="20"/>
  <c r="AS158" i="20"/>
  <c r="AS150" i="20"/>
  <c r="AS142" i="20"/>
  <c r="AS134" i="20"/>
  <c r="AS126" i="20"/>
  <c r="AS118" i="20"/>
  <c r="AS1158" i="20"/>
  <c r="AS1135" i="20"/>
  <c r="AS1092" i="20"/>
  <c r="AS1087" i="20"/>
  <c r="AS1082" i="20"/>
  <c r="AS1077" i="20"/>
  <c r="AS1072" i="20"/>
  <c r="AS1016" i="20"/>
  <c r="AS1012" i="20"/>
  <c r="AS1008" i="20"/>
  <c r="AS1000" i="20"/>
  <c r="AS992" i="20"/>
  <c r="AS918" i="20"/>
  <c r="AS906" i="20"/>
  <c r="AS897" i="20"/>
  <c r="AS880" i="20"/>
  <c r="AS871" i="20"/>
  <c r="AS862" i="20"/>
  <c r="AS845" i="20"/>
  <c r="AS836" i="20"/>
  <c r="AS824" i="20"/>
  <c r="AS801" i="20"/>
  <c r="AS789" i="20"/>
  <c r="AS780" i="20"/>
  <c r="AS754" i="20"/>
  <c r="AS745" i="20"/>
  <c r="AS737" i="20"/>
  <c r="AS732" i="20"/>
  <c r="AS727" i="20"/>
  <c r="AS722" i="20"/>
  <c r="AS717" i="20"/>
  <c r="AS1141" i="20"/>
  <c r="AS1020" i="20"/>
  <c r="AS970" i="20"/>
  <c r="AS962" i="20"/>
  <c r="AS954" i="20"/>
  <c r="AS946" i="20"/>
  <c r="AS942" i="20"/>
  <c r="AS926" i="20"/>
  <c r="AS909" i="20"/>
  <c r="AS900" i="20"/>
  <c r="AS888" i="20"/>
  <c r="AS865" i="20"/>
  <c r="AS853" i="20"/>
  <c r="AS1167" i="20"/>
  <c r="AS1140" i="20"/>
  <c r="AS1120" i="20"/>
  <c r="AS1076" i="20"/>
  <c r="AS1071" i="20"/>
  <c r="AS1066" i="20"/>
  <c r="AS1061" i="20"/>
  <c r="AS1056" i="20"/>
  <c r="AS1015" i="20"/>
  <c r="AS1007" i="20"/>
  <c r="AS938" i="20"/>
  <c r="AS935" i="20"/>
  <c r="AS929" i="20"/>
  <c r="AS917" i="20"/>
  <c r="AS908" i="20"/>
  <c r="AS882" i="20"/>
  <c r="AS873" i="20"/>
  <c r="AS856" i="20"/>
  <c r="AS847" i="20"/>
  <c r="AS838" i="20"/>
  <c r="AS812" i="20"/>
  <c r="AS1100" i="20"/>
  <c r="AS1095" i="20"/>
  <c r="AS1090" i="20"/>
  <c r="AS1085" i="20"/>
  <c r="AS1080" i="20"/>
  <c r="AS965" i="20"/>
  <c r="AS957" i="20"/>
  <c r="AS949" i="20"/>
  <c r="AS920" i="20"/>
  <c r="AS911" i="20"/>
  <c r="AS902" i="20"/>
  <c r="AS876" i="20"/>
  <c r="AS864" i="20"/>
  <c r="AS855" i="20"/>
  <c r="AS829" i="20"/>
  <c r="AS820" i="20"/>
  <c r="AS794" i="20"/>
  <c r="AS1125" i="20"/>
  <c r="AS1028" i="20"/>
  <c r="AS1023" i="20"/>
  <c r="AS1018" i="20"/>
  <c r="AS1010" i="20"/>
  <c r="AS1002" i="20"/>
  <c r="AS928" i="20"/>
  <c r="AS919" i="20"/>
  <c r="AS893" i="20"/>
  <c r="AS884" i="20"/>
  <c r="AS858" i="20"/>
  <c r="AS849" i="20"/>
  <c r="AS823" i="20"/>
  <c r="AS814" i="20"/>
  <c r="AS802" i="20"/>
  <c r="AS776" i="20"/>
  <c r="AS767" i="20"/>
  <c r="AS758" i="20"/>
  <c r="AS705" i="20"/>
  <c r="AS700" i="20"/>
  <c r="AS844" i="20"/>
  <c r="AS791" i="20"/>
  <c r="AS783" i="20"/>
  <c r="AS599" i="20"/>
  <c r="AS559" i="20"/>
  <c r="AS550" i="20"/>
  <c r="AS538" i="20"/>
  <c r="AS515" i="20"/>
  <c r="AS503" i="20"/>
  <c r="AS494" i="20"/>
  <c r="AS477" i="20"/>
  <c r="AS468" i="20"/>
  <c r="AS459" i="20"/>
  <c r="AS442" i="20"/>
  <c r="AS433" i="20"/>
  <c r="AS409" i="20"/>
  <c r="AS404" i="20"/>
  <c r="AS399" i="20"/>
  <c r="AS394" i="20"/>
  <c r="AS389" i="20"/>
  <c r="AS345" i="20"/>
  <c r="AS340" i="20"/>
  <c r="AS335" i="20"/>
  <c r="AS330" i="20"/>
  <c r="AS325" i="20"/>
  <c r="AS281" i="20"/>
  <c r="AS276" i="20"/>
  <c r="AS271" i="20"/>
  <c r="AS266" i="20"/>
  <c r="AS261" i="20"/>
  <c r="AS217" i="20"/>
  <c r="AS212" i="20"/>
  <c r="AS207" i="20"/>
  <c r="AS202" i="20"/>
  <c r="AS197" i="20"/>
  <c r="AS153" i="20"/>
  <c r="AS148" i="20"/>
  <c r="AS143" i="20"/>
  <c r="AS138" i="20"/>
  <c r="AS133" i="20"/>
  <c r="AS115" i="20"/>
  <c r="AS106" i="20"/>
  <c r="AS77" i="20"/>
  <c r="AS73" i="20"/>
  <c r="AS69" i="20"/>
  <c r="AS65" i="20"/>
  <c r="AS61" i="20"/>
  <c r="AS57" i="20"/>
  <c r="AS53" i="20"/>
  <c r="AS49" i="20"/>
  <c r="AS45" i="20"/>
  <c r="AS818" i="20"/>
  <c r="AS774" i="20"/>
  <c r="AS729" i="20"/>
  <c r="AS716" i="20"/>
  <c r="AS709" i="20"/>
  <c r="AS703" i="20"/>
  <c r="AS668" i="20"/>
  <c r="AS660" i="20"/>
  <c r="AS652" i="20"/>
  <c r="AS644" i="20"/>
  <c r="AS636" i="20"/>
  <c r="AS588" i="20"/>
  <c r="AS585" i="20"/>
  <c r="AS579" i="20"/>
  <c r="AS567" i="20"/>
  <c r="AS558" i="20"/>
  <c r="AS541" i="20"/>
  <c r="AS532" i="20"/>
  <c r="AS523" i="20"/>
  <c r="AS506" i="20"/>
  <c r="AS497" i="20"/>
  <c r="AS485" i="20"/>
  <c r="AS462" i="20"/>
  <c r="AS450" i="20"/>
  <c r="AS441" i="20"/>
  <c r="AS401" i="20"/>
  <c r="AS396" i="20"/>
  <c r="AS391" i="20"/>
  <c r="AS386" i="20"/>
  <c r="AS381" i="20"/>
  <c r="AS337" i="20"/>
  <c r="AS332" i="20"/>
  <c r="AS327" i="20"/>
  <c r="AS322" i="20"/>
  <c r="AS317" i="20"/>
  <c r="AS273" i="20"/>
  <c r="AS268" i="20"/>
  <c r="AS263" i="20"/>
  <c r="AS258" i="20"/>
  <c r="AS253" i="20"/>
  <c r="AS209" i="20"/>
  <c r="AS204" i="20"/>
  <c r="AS199" i="20"/>
  <c r="AS194" i="20"/>
  <c r="AS189" i="20"/>
  <c r="AS145" i="20"/>
  <c r="AS800" i="20"/>
  <c r="AS759" i="20"/>
  <c r="AS570" i="20"/>
  <c r="AS561" i="20"/>
  <c r="AS549" i="20"/>
  <c r="AS526" i="20"/>
  <c r="AS514" i="20"/>
  <c r="AS505" i="20"/>
  <c r="AS479" i="20"/>
  <c r="AS470" i="20"/>
  <c r="AS453" i="20"/>
  <c r="AS444" i="20"/>
  <c r="AS435" i="20"/>
  <c r="AS393" i="20"/>
  <c r="AS388" i="20"/>
  <c r="AS383" i="20"/>
  <c r="AS378" i="20"/>
  <c r="AS373" i="20"/>
  <c r="AS329" i="20"/>
  <c r="AS324" i="20"/>
  <c r="AS765" i="20"/>
  <c r="AS750" i="20"/>
  <c r="AS721" i="20"/>
  <c r="AS714" i="20"/>
  <c r="AS708" i="20"/>
  <c r="AS701" i="20"/>
  <c r="AS695" i="20"/>
  <c r="AS690" i="20"/>
  <c r="AS685" i="20"/>
  <c r="AS663" i="20"/>
  <c r="AS655" i="20"/>
  <c r="AS647" i="20"/>
  <c r="AS639" i="20"/>
  <c r="AS631" i="20"/>
  <c r="AS578" i="20"/>
  <c r="AS569" i="20"/>
  <c r="AS543" i="20"/>
  <c r="AS534" i="20"/>
  <c r="AS517" i="20"/>
  <c r="AS508" i="20"/>
  <c r="AS499" i="20"/>
  <c r="AS473" i="20"/>
  <c r="AS461" i="20"/>
  <c r="AS452" i="20"/>
  <c r="AS385" i="20"/>
  <c r="AS380" i="20"/>
  <c r="AS375" i="20"/>
  <c r="AS370" i="20"/>
  <c r="AS365" i="20"/>
  <c r="AS321" i="20"/>
  <c r="AS316" i="20"/>
  <c r="AS311" i="20"/>
  <c r="AS306" i="20"/>
  <c r="AS301" i="20"/>
  <c r="AS257" i="20"/>
  <c r="AS252" i="20"/>
  <c r="AS247" i="20"/>
  <c r="AS242" i="20"/>
  <c r="AS809" i="20"/>
  <c r="AS756" i="20"/>
  <c r="AS748" i="20"/>
  <c r="AS609" i="20"/>
  <c r="AS601" i="20"/>
  <c r="AS594" i="20"/>
  <c r="AS581" i="20"/>
  <c r="AS572" i="20"/>
  <c r="AS563" i="20"/>
  <c r="AS537" i="20"/>
  <c r="AS525" i="20"/>
  <c r="AS516" i="20"/>
  <c r="AS693" i="20"/>
  <c r="AS604" i="20"/>
  <c r="AS586" i="20"/>
  <c r="AS583" i="20"/>
  <c r="AS574" i="20"/>
  <c r="AS548" i="20"/>
  <c r="AS539" i="20"/>
  <c r="AS527" i="20"/>
  <c r="AS501" i="20"/>
  <c r="AS492" i="20"/>
  <c r="AS483" i="20"/>
  <c r="AS466" i="20"/>
  <c r="AS457" i="20"/>
  <c r="AS431" i="20"/>
  <c r="AS425" i="20"/>
  <c r="AS420" i="20"/>
  <c r="AS415" i="20"/>
  <c r="AS410" i="20"/>
  <c r="AS405" i="20"/>
  <c r="AS361" i="20"/>
  <c r="AS356" i="20"/>
  <c r="AS351" i="20"/>
  <c r="AS792" i="20"/>
  <c r="AS785" i="20"/>
  <c r="AS724" i="20"/>
  <c r="AS711" i="20"/>
  <c r="AS698" i="20"/>
  <c r="AS673" i="20"/>
  <c r="AS665" i="20"/>
  <c r="AS657" i="20"/>
  <c r="AS653" i="20"/>
  <c r="AS649" i="20"/>
  <c r="AS645" i="20"/>
  <c r="AS641" i="20"/>
  <c r="AS637" i="20"/>
  <c r="AS629" i="20"/>
  <c r="AS621" i="20"/>
  <c r="AS596" i="20"/>
  <c r="AS565" i="20"/>
  <c r="AS556" i="20"/>
  <c r="AS547" i="20"/>
  <c r="AS530" i="20"/>
  <c r="AS521" i="20"/>
  <c r="AS495" i="20"/>
  <c r="AS486" i="20"/>
  <c r="AS474" i="20"/>
  <c r="AS451" i="20"/>
  <c r="AS439" i="20"/>
  <c r="AS430" i="20"/>
  <c r="AS417" i="20"/>
  <c r="AS412" i="20"/>
  <c r="AS407" i="20"/>
  <c r="AS402" i="20"/>
  <c r="AS397" i="20"/>
  <c r="AS353" i="20"/>
  <c r="AS658" i="20"/>
  <c r="AS626" i="20"/>
  <c r="AS545" i="20"/>
  <c r="AS484" i="20"/>
  <c r="AS437" i="20"/>
  <c r="AS364" i="20"/>
  <c r="AS354" i="20"/>
  <c r="AS308" i="20"/>
  <c r="AS300" i="20"/>
  <c r="AS292" i="20"/>
  <c r="AS284" i="20"/>
  <c r="AS255" i="20"/>
  <c r="AS225" i="20"/>
  <c r="AS215" i="20"/>
  <c r="AS205" i="20"/>
  <c r="AS177" i="20"/>
  <c r="AS167" i="20"/>
  <c r="AS157" i="20"/>
  <c r="AS140" i="20"/>
  <c r="AS137" i="20"/>
  <c r="AS121" i="20"/>
  <c r="AS110" i="20"/>
  <c r="AS108" i="20"/>
  <c r="AS97" i="20"/>
  <c r="AS90" i="20"/>
  <c r="AS83" i="20"/>
  <c r="AS32" i="20"/>
  <c r="AS23" i="20"/>
  <c r="AS22" i="20"/>
  <c r="AS16" i="20"/>
  <c r="AS149" i="20"/>
  <c r="AS107" i="20"/>
  <c r="AS44" i="20"/>
  <c r="AS36" i="20"/>
  <c r="AS519" i="20"/>
  <c r="AS481" i="20"/>
  <c r="AS446" i="20"/>
  <c r="AS372" i="20"/>
  <c r="AS362" i="20"/>
  <c r="AS346" i="20"/>
  <c r="AS341" i="20"/>
  <c r="AS228" i="20"/>
  <c r="AS218" i="20"/>
  <c r="AS180" i="20"/>
  <c r="AS170" i="20"/>
  <c r="AS116" i="20"/>
  <c r="AS114" i="20"/>
  <c r="AS98" i="20"/>
  <c r="AS91" i="20"/>
  <c r="AS87" i="20"/>
  <c r="AS80" i="20"/>
  <c r="AS79" i="20"/>
  <c r="AS76" i="20"/>
  <c r="AS75" i="20"/>
  <c r="AS72" i="20"/>
  <c r="AS71" i="20"/>
  <c r="AS68" i="20"/>
  <c r="AS67" i="20"/>
  <c r="AS64" i="20"/>
  <c r="AS63" i="20"/>
  <c r="AS60" i="20"/>
  <c r="AS59" i="20"/>
  <c r="AS56" i="20"/>
  <c r="AS55" i="20"/>
  <c r="AS52" i="20"/>
  <c r="AS51" i="20"/>
  <c r="AS48" i="20"/>
  <c r="AS47" i="20"/>
  <c r="AS41" i="20"/>
  <c r="AS37" i="20"/>
  <c r="AS26" i="20"/>
  <c r="AS13" i="20"/>
  <c r="AS11" i="20"/>
  <c r="AS9" i="20"/>
  <c r="AS7" i="20"/>
  <c r="AS5" i="20"/>
  <c r="AS169" i="20"/>
  <c r="AS103" i="20"/>
  <c r="AS40" i="20"/>
  <c r="AS650" i="20"/>
  <c r="AS587" i="20"/>
  <c r="AS423" i="20"/>
  <c r="AS413" i="20"/>
  <c r="AS303" i="20"/>
  <c r="AS295" i="20"/>
  <c r="AS287" i="20"/>
  <c r="AS279" i="20"/>
  <c r="AS250" i="20"/>
  <c r="AS231" i="20"/>
  <c r="AS221" i="20"/>
  <c r="AS193" i="20"/>
  <c r="AS183" i="20"/>
  <c r="AS173" i="20"/>
  <c r="AS156" i="20"/>
  <c r="AS146" i="20"/>
  <c r="AS123" i="20"/>
  <c r="AS99" i="20"/>
  <c r="AS92" i="20"/>
  <c r="AS84" i="20"/>
  <c r="AS78" i="20"/>
  <c r="AS74" i="20"/>
  <c r="AS70" i="20"/>
  <c r="AS66" i="20"/>
  <c r="AS62" i="20"/>
  <c r="AS58" i="20"/>
  <c r="AS54" i="20"/>
  <c r="AS50" i="20"/>
  <c r="AS46" i="20"/>
  <c r="AS33" i="20"/>
  <c r="AS29" i="20"/>
  <c r="AS18" i="20"/>
  <c r="AS3" i="20"/>
  <c r="AS105" i="20"/>
  <c r="AS101" i="20"/>
  <c r="AS88" i="20"/>
  <c r="AS24" i="20"/>
  <c r="AS490" i="20"/>
  <c r="AS455" i="20"/>
  <c r="AS421" i="20"/>
  <c r="AS319" i="20"/>
  <c r="AS249" i="20"/>
  <c r="AS241" i="20"/>
  <c r="AS234" i="20"/>
  <c r="AS196" i="20"/>
  <c r="AS186" i="20"/>
  <c r="AS159" i="20"/>
  <c r="AS15" i="20"/>
  <c r="AS719" i="20"/>
  <c r="AS642" i="20"/>
  <c r="AS580" i="20"/>
  <c r="AS510" i="20"/>
  <c r="AS369" i="20"/>
  <c r="AS359" i="20"/>
  <c r="AS349" i="20"/>
  <c r="AS298" i="20"/>
  <c r="AS290" i="20"/>
  <c r="AS282" i="20"/>
  <c r="AS274" i="20"/>
  <c r="AS265" i="20"/>
  <c r="AS245" i="20"/>
  <c r="AS237" i="20"/>
  <c r="AS220" i="20"/>
  <c r="AS210" i="20"/>
  <c r="AS713" i="20"/>
  <c r="AS554" i="20"/>
  <c r="AS377" i="20"/>
  <c r="AS367" i="20"/>
  <c r="AS357" i="20"/>
  <c r="AS314" i="20"/>
  <c r="AS244" i="20"/>
  <c r="AS233" i="20"/>
  <c r="AS223" i="20"/>
  <c r="AS213" i="20"/>
  <c r="AS185" i="20"/>
  <c r="AS706" i="20"/>
  <c r="AS634" i="20"/>
  <c r="AS475" i="20"/>
  <c r="AS463" i="20"/>
  <c r="AS428" i="20"/>
  <c r="AS418" i="20"/>
  <c r="AS348" i="20"/>
  <c r="AS343" i="20"/>
  <c r="AS338" i="20"/>
  <c r="AS333" i="20"/>
  <c r="AS313" i="20"/>
  <c r="AS305" i="20"/>
  <c r="AS297" i="20"/>
  <c r="AS293" i="20"/>
  <c r="AS289" i="20"/>
  <c r="AS426" i="20"/>
  <c r="AS309" i="20"/>
  <c r="AS239" i="20"/>
  <c r="AS229" i="20"/>
  <c r="AS201" i="20"/>
  <c r="AS191" i="20"/>
  <c r="AS181" i="20"/>
  <c r="AS164" i="20"/>
  <c r="AS154" i="20"/>
  <c r="AS141" i="20"/>
  <c r="AS285" i="20"/>
  <c r="AS165" i="20"/>
  <c r="AS130" i="20"/>
  <c r="AS125" i="20"/>
  <c r="AS111" i="20"/>
  <c r="AS19" i="20"/>
  <c r="AS28" i="20"/>
  <c r="AS17" i="20"/>
  <c r="AS39" i="20"/>
  <c r="AS20" i="20"/>
  <c r="AS81" i="20"/>
  <c r="AS21" i="20"/>
  <c r="AS172" i="20"/>
  <c r="AS94" i="20"/>
  <c r="AS85" i="20"/>
  <c r="AS42" i="20"/>
  <c r="AS30" i="20"/>
  <c r="AS14" i="20"/>
  <c r="AS12" i="20"/>
  <c r="AS8" i="20"/>
  <c r="AS86" i="20"/>
  <c r="AS35" i="20"/>
  <c r="AS31" i="20"/>
  <c r="AS96" i="20"/>
  <c r="AS113" i="20"/>
  <c r="AS151" i="20"/>
  <c r="AS34" i="20"/>
  <c r="AS277" i="20"/>
  <c r="AS162" i="20"/>
  <c r="AS129" i="20"/>
  <c r="AS102" i="20"/>
  <c r="AS124" i="20"/>
  <c r="AS4" i="20"/>
  <c r="AS2" i="20"/>
  <c r="AS27" i="20"/>
  <c r="AS119" i="20"/>
  <c r="AS109" i="20"/>
  <c r="AS178" i="20"/>
  <c r="AS25" i="20"/>
  <c r="AS6" i="20"/>
  <c r="AS10" i="20"/>
  <c r="AS269" i="20"/>
  <c r="AS236" i="20"/>
  <c r="AS161" i="20"/>
  <c r="AS135" i="20"/>
  <c r="AS93" i="20"/>
  <c r="AS89" i="20"/>
  <c r="AS127" i="20"/>
  <c r="AS260" i="20"/>
  <c r="AS122" i="20"/>
  <c r="AS117" i="20"/>
  <c r="AS100" i="20"/>
  <c r="AS95" i="20"/>
  <c r="AS43" i="20"/>
  <c r="AS226" i="20"/>
  <c r="AS188" i="20"/>
  <c r="AS175" i="20"/>
  <c r="AS132" i="20"/>
  <c r="AS82" i="20"/>
  <c r="AS38" i="20"/>
  <c r="T3" i="22" a="1"/>
  <c r="T10" i="22"/>
  <c r="V10" i="22"/>
  <c r="U10" i="22"/>
  <c r="X10" i="22"/>
  <c r="Y10" i="22"/>
  <c r="T60" i="22"/>
  <c r="V60" i="22"/>
  <c r="U60" i="22"/>
  <c r="Y60" i="22"/>
  <c r="W60" i="22"/>
  <c r="X60" i="22"/>
  <c r="T11" i="22"/>
  <c r="V11" i="22"/>
  <c r="Y11" i="22"/>
  <c r="U11" i="22"/>
  <c r="W11" i="22"/>
  <c r="T22" i="22"/>
  <c r="V22" i="22"/>
  <c r="W22" i="22"/>
  <c r="X22" i="22"/>
  <c r="Y22" i="22"/>
  <c r="U22" i="22"/>
  <c r="T75" i="22"/>
  <c r="V75" i="22"/>
  <c r="W75" i="22"/>
  <c r="X75" i="22"/>
  <c r="Y75" i="22"/>
  <c r="T35" i="22"/>
  <c r="V35" i="22"/>
  <c r="U35" i="22"/>
  <c r="X35" i="22"/>
  <c r="Y35" i="22"/>
  <c r="T85" i="22"/>
  <c r="V85" i="22"/>
  <c r="U85" i="22"/>
  <c r="W85" i="22"/>
  <c r="X85" i="22"/>
  <c r="Y85" i="22"/>
  <c r="T36" i="22"/>
  <c r="V36" i="22"/>
  <c r="U36" i="22"/>
  <c r="Y36" i="22"/>
  <c r="W36" i="22"/>
  <c r="X36" i="22"/>
  <c r="T61" i="22"/>
  <c r="V61" i="22"/>
  <c r="Y61" i="22"/>
  <c r="X61" i="22"/>
  <c r="U61" i="22"/>
  <c r="T21" i="22"/>
  <c r="V21" i="22"/>
  <c r="W21" i="22"/>
  <c r="U21" i="22"/>
  <c r="X21" i="22"/>
  <c r="Y21" i="22"/>
  <c r="T74" i="22"/>
  <c r="V74" i="22"/>
  <c r="U74" i="22"/>
  <c r="Y74" i="22"/>
  <c r="W74" i="22"/>
  <c r="T86" i="22"/>
  <c r="V86" i="22"/>
  <c r="X86" i="22"/>
  <c r="U86" i="22"/>
  <c r="Y86" i="22"/>
  <c r="W86" i="22"/>
  <c r="T46" i="22"/>
  <c r="V46" i="22"/>
  <c r="U46" i="22"/>
  <c r="W46" i="22"/>
  <c r="X46" i="22"/>
  <c r="Y46" i="22"/>
  <c r="T50" i="22"/>
  <c r="V50" i="22"/>
  <c r="W50" i="22"/>
  <c r="X50" i="22"/>
  <c r="Y50" i="22"/>
  <c r="T38" i="22"/>
  <c r="V38" i="22"/>
  <c r="Y38" i="22"/>
  <c r="W38" i="22"/>
  <c r="U38" i="22"/>
  <c r="T77" i="22"/>
  <c r="V77" i="22"/>
  <c r="W77" i="22"/>
  <c r="X77" i="22"/>
  <c r="Y77" i="22"/>
  <c r="U77" i="22"/>
  <c r="T91" i="22"/>
  <c r="V91" i="22"/>
  <c r="X91" i="22"/>
  <c r="Y91" i="22"/>
  <c r="W91" i="22"/>
  <c r="U91" i="22"/>
  <c r="T3" i="22"/>
  <c r="V3" i="22"/>
  <c r="U3" i="22"/>
  <c r="Y3" i="22"/>
  <c r="W3" i="22"/>
  <c r="X3" i="22"/>
  <c r="T42" i="22"/>
  <c r="V42" i="22"/>
  <c r="U42" i="22"/>
  <c r="Y42" i="22"/>
  <c r="W42" i="22"/>
  <c r="T78" i="22"/>
  <c r="V78" i="22"/>
  <c r="U78" i="22"/>
  <c r="W78" i="22"/>
  <c r="X78" i="22"/>
  <c r="Y78" i="22"/>
  <c r="T54" i="22"/>
  <c r="V54" i="22"/>
  <c r="X54" i="22"/>
  <c r="U54" i="22"/>
  <c r="T27" i="22"/>
  <c r="V27" i="22"/>
  <c r="U27" i="22"/>
  <c r="W27" i="22"/>
  <c r="X27" i="22"/>
  <c r="Y27" i="22"/>
  <c r="T66" i="22"/>
  <c r="V66" i="22"/>
  <c r="W66" i="22"/>
  <c r="Y66" i="22"/>
  <c r="U66" i="22"/>
  <c r="X66" i="22"/>
  <c r="T18" i="22"/>
  <c r="V18" i="22"/>
  <c r="X18" i="22"/>
  <c r="U18" i="22"/>
  <c r="W18" i="22"/>
  <c r="T82" i="22"/>
  <c r="V82" i="22"/>
  <c r="Y82" i="22"/>
  <c r="W82" i="22"/>
  <c r="T5" i="22"/>
  <c r="V5" i="22"/>
  <c r="Y5" i="22"/>
  <c r="W5" i="22"/>
  <c r="X5" i="22"/>
  <c r="T30" i="22"/>
  <c r="V30" i="22"/>
  <c r="U30" i="22"/>
  <c r="X30" i="22"/>
  <c r="Y30" i="22"/>
  <c r="T58" i="22"/>
  <c r="V58" i="22"/>
  <c r="U58" i="22"/>
  <c r="W58" i="22"/>
  <c r="T83" i="22"/>
  <c r="V83" i="22"/>
  <c r="W83" i="22"/>
  <c r="X83" i="22"/>
  <c r="Y83" i="22"/>
  <c r="U83" i="22"/>
  <c r="T12" i="22"/>
  <c r="V12" i="22"/>
  <c r="X12" i="22"/>
  <c r="U12" i="22"/>
  <c r="W12" i="22"/>
  <c r="Y12" i="22"/>
  <c r="T26" i="22"/>
  <c r="V26" i="22"/>
  <c r="W26" i="22"/>
  <c r="X26" i="22"/>
  <c r="U26" i="22"/>
  <c r="T37" i="22"/>
  <c r="V37" i="22"/>
  <c r="W37" i="22"/>
  <c r="X37" i="22"/>
  <c r="Y37" i="22"/>
  <c r="U37" i="22"/>
  <c r="T51" i="22"/>
  <c r="V51" i="22"/>
  <c r="U51" i="22"/>
  <c r="X51" i="22"/>
  <c r="Y51" i="22"/>
  <c r="T62" i="22"/>
  <c r="V62" i="22"/>
  <c r="W62" i="22"/>
  <c r="X62" i="22"/>
  <c r="U62" i="22"/>
  <c r="Y62" i="22"/>
  <c r="T76" i="22"/>
  <c r="V76" i="22"/>
  <c r="U76" i="22"/>
  <c r="Y76" i="22"/>
  <c r="W76" i="22"/>
  <c r="X76" i="22"/>
  <c r="T90" i="22"/>
  <c r="V90" i="22"/>
  <c r="Y90" i="22"/>
  <c r="W90" i="22"/>
  <c r="T13" i="22"/>
  <c r="V13" i="22"/>
  <c r="X13" i="22"/>
  <c r="U13" i="22"/>
  <c r="W13" i="22"/>
  <c r="T52" i="22"/>
  <c r="V52" i="22"/>
  <c r="Y52" i="22"/>
  <c r="W52" i="22"/>
  <c r="X52" i="22"/>
  <c r="T14" i="22"/>
  <c r="V14" i="22"/>
  <c r="W14" i="22"/>
  <c r="X14" i="22"/>
  <c r="Y14" i="22"/>
  <c r="T28" i="22"/>
  <c r="V28" i="22"/>
  <c r="X28" i="22"/>
  <c r="Y28" i="22"/>
  <c r="U28" i="22"/>
  <c r="T53" i="22"/>
  <c r="V53" i="22"/>
  <c r="W53" i="22"/>
  <c r="X53" i="22"/>
  <c r="Y53" i="22"/>
  <c r="U53" i="22"/>
  <c r="T67" i="22"/>
  <c r="V67" i="22"/>
  <c r="U67" i="22"/>
  <c r="X67" i="22"/>
  <c r="Y67" i="22"/>
  <c r="T92" i="22"/>
  <c r="V92" i="22"/>
  <c r="U92" i="22"/>
  <c r="W92" i="22"/>
  <c r="T4" i="22"/>
  <c r="V4" i="22"/>
  <c r="U4" i="22"/>
  <c r="T29" i="22"/>
  <c r="V29" i="22"/>
  <c r="U29" i="22"/>
  <c r="W29" i="22"/>
  <c r="T43" i="22"/>
  <c r="V43" i="22"/>
  <c r="W43" i="22"/>
  <c r="U43" i="22"/>
  <c r="X43" i="22"/>
  <c r="Y43" i="22"/>
  <c r="T68" i="22"/>
  <c r="V68" i="22"/>
  <c r="W68" i="22"/>
  <c r="X68" i="22"/>
  <c r="T93" i="22"/>
  <c r="V93" i="22"/>
  <c r="U93" i="22"/>
  <c r="W93" i="22"/>
  <c r="X93" i="22"/>
  <c r="Y93" i="22"/>
  <c r="T19" i="22"/>
  <c r="V19" i="22"/>
  <c r="U19" i="22"/>
  <c r="W19" i="22"/>
  <c r="X19" i="22"/>
  <c r="T44" i="22"/>
  <c r="V44" i="22"/>
  <c r="U44" i="22"/>
  <c r="Y44" i="22"/>
  <c r="W44" i="22"/>
  <c r="X44" i="22"/>
  <c r="T69" i="22"/>
  <c r="V69" i="22"/>
  <c r="W69" i="22"/>
  <c r="X69" i="22"/>
  <c r="Y69" i="22"/>
  <c r="U69" i="22"/>
  <c r="T6" i="22"/>
  <c r="V6" i="22"/>
  <c r="U6" i="22"/>
  <c r="W6" i="22"/>
  <c r="X6" i="22"/>
  <c r="Y6" i="22"/>
  <c r="T20" i="22"/>
  <c r="V20" i="22"/>
  <c r="U20" i="22"/>
  <c r="W20" i="22"/>
  <c r="X20" i="22"/>
  <c r="Y20" i="22"/>
  <c r="T34" i="22"/>
  <c r="V34" i="22"/>
  <c r="Y34" i="22"/>
  <c r="X34" i="22"/>
  <c r="W34" i="22"/>
  <c r="T45" i="22"/>
  <c r="V45" i="22"/>
  <c r="Y45" i="22"/>
  <c r="X45" i="22"/>
  <c r="U45" i="22"/>
  <c r="T59" i="22"/>
  <c r="V59" i="22"/>
  <c r="W59" i="22"/>
  <c r="U59" i="22"/>
  <c r="X59" i="22"/>
  <c r="Y59" i="22"/>
  <c r="T70" i="22"/>
  <c r="V70" i="22"/>
  <c r="W70" i="22"/>
  <c r="Y70" i="22"/>
  <c r="U70" i="22"/>
  <c r="T84" i="22"/>
  <c r="V84" i="22"/>
  <c r="U84" i="22"/>
  <c r="W84" i="22"/>
  <c r="T15" i="22"/>
  <c r="V15" i="22"/>
  <c r="Y15" i="22"/>
  <c r="U15" i="22"/>
  <c r="W15" i="22"/>
  <c r="X15" i="22"/>
  <c r="T39" i="22"/>
  <c r="V39" i="22"/>
  <c r="U39" i="22"/>
  <c r="W39" i="22"/>
  <c r="X39" i="22"/>
  <c r="Y39" i="22"/>
  <c r="T55" i="22"/>
  <c r="V55" i="22"/>
  <c r="U55" i="22"/>
  <c r="W55" i="22"/>
  <c r="X55" i="22"/>
  <c r="Y55" i="22"/>
  <c r="T71" i="22"/>
  <c r="V71" i="22"/>
  <c r="W71" i="22"/>
  <c r="U71" i="22"/>
  <c r="X71" i="22"/>
  <c r="Y71" i="22"/>
  <c r="T79" i="22"/>
  <c r="V79" i="22"/>
  <c r="U79" i="22"/>
  <c r="T23" i="22"/>
  <c r="V23" i="22"/>
  <c r="W23" i="22"/>
  <c r="X23" i="22"/>
  <c r="Y23" i="22"/>
  <c r="U23" i="22"/>
  <c r="T87" i="22"/>
  <c r="V87" i="22"/>
  <c r="U87" i="22"/>
  <c r="T16" i="22"/>
  <c r="V16" i="22"/>
  <c r="Y16" i="22"/>
  <c r="W16" i="22"/>
  <c r="X16" i="22"/>
  <c r="U16" i="22"/>
  <c r="T32" i="22"/>
  <c r="V32" i="22"/>
  <c r="Y32" i="22"/>
  <c r="U32" i="22"/>
  <c r="T48" i="22"/>
  <c r="V48" i="22"/>
  <c r="U48" i="22"/>
  <c r="Y48" i="22"/>
  <c r="W48" i="22"/>
  <c r="X48" i="22"/>
  <c r="T64" i="22"/>
  <c r="V64" i="22"/>
  <c r="U64" i="22"/>
  <c r="Y64" i="22"/>
  <c r="W64" i="22"/>
  <c r="X64" i="22"/>
  <c r="T72" i="22"/>
  <c r="V72" i="22"/>
  <c r="W72" i="22"/>
  <c r="X72" i="22"/>
  <c r="T80" i="22"/>
  <c r="V80" i="22"/>
  <c r="W80" i="22"/>
  <c r="Y80" i="22"/>
  <c r="X80" i="22"/>
  <c r="T88" i="22"/>
  <c r="V88" i="22"/>
  <c r="W88" i="22"/>
  <c r="Y88" i="22"/>
  <c r="U88" i="22"/>
  <c r="X88" i="22"/>
  <c r="T7" i="22"/>
  <c r="V7" i="22"/>
  <c r="U7" i="22"/>
  <c r="W7" i="22"/>
  <c r="T31" i="22"/>
  <c r="V31" i="22"/>
  <c r="U31" i="22"/>
  <c r="Y31" i="22"/>
  <c r="T47" i="22"/>
  <c r="V47" i="22"/>
  <c r="W47" i="22"/>
  <c r="X47" i="22"/>
  <c r="Y47" i="22"/>
  <c r="T63" i="22"/>
  <c r="V63" i="22"/>
  <c r="X63" i="22"/>
  <c r="Y63" i="22"/>
  <c r="T8" i="22"/>
  <c r="V8" i="22"/>
  <c r="W8" i="22"/>
  <c r="U8" i="22"/>
  <c r="X8" i="22"/>
  <c r="Y8" i="22"/>
  <c r="T24" i="22"/>
  <c r="V24" i="22"/>
  <c r="U24" i="22"/>
  <c r="W24" i="22"/>
  <c r="X24" i="22"/>
  <c r="T40" i="22"/>
  <c r="V40" i="22"/>
  <c r="Y40" i="22"/>
  <c r="W40" i="22"/>
  <c r="X40" i="22"/>
  <c r="T56" i="22"/>
  <c r="V56" i="22"/>
  <c r="Y56" i="22"/>
  <c r="W56" i="22"/>
  <c r="X56" i="22"/>
  <c r="T9" i="22"/>
  <c r="V9" i="22"/>
  <c r="X9" i="22"/>
  <c r="Y9" i="22"/>
  <c r="U9" i="22"/>
  <c r="W9" i="22"/>
  <c r="T17" i="22"/>
  <c r="V17" i="22"/>
  <c r="U17" i="22"/>
  <c r="W17" i="22"/>
  <c r="X17" i="22"/>
  <c r="Y17" i="22"/>
  <c r="T25" i="22"/>
  <c r="V25" i="22"/>
  <c r="U25" i="22"/>
  <c r="X25" i="22"/>
  <c r="Y25" i="22"/>
  <c r="T33" i="22"/>
  <c r="V33" i="22"/>
  <c r="Y33" i="22"/>
  <c r="U33" i="22"/>
  <c r="W33" i="22"/>
  <c r="T41" i="22"/>
  <c r="V41" i="22"/>
  <c r="W41" i="22"/>
  <c r="X41" i="22"/>
  <c r="Y41" i="22"/>
  <c r="U41" i="22"/>
  <c r="T49" i="22"/>
  <c r="V49" i="22"/>
  <c r="Y49" i="22"/>
  <c r="W49" i="22"/>
  <c r="U49" i="22"/>
  <c r="T57" i="22"/>
  <c r="V57" i="22"/>
  <c r="W57" i="22"/>
  <c r="Y57" i="22"/>
  <c r="X57" i="22"/>
  <c r="U57" i="22"/>
  <c r="T65" i="22"/>
  <c r="V65" i="22"/>
  <c r="W65" i="22"/>
  <c r="U65" i="22"/>
  <c r="T73" i="22"/>
  <c r="V73" i="22"/>
  <c r="Y73" i="22"/>
  <c r="W73" i="22"/>
  <c r="X73" i="22"/>
  <c r="U73" i="22"/>
  <c r="T81" i="22"/>
  <c r="V81" i="22"/>
  <c r="U81" i="22"/>
  <c r="W81" i="22"/>
  <c r="Y81" i="22"/>
  <c r="T89" i="22"/>
  <c r="V89" i="22"/>
  <c r="U89" i="22"/>
  <c r="W89" i="22"/>
  <c r="Y89" i="22"/>
  <c r="Y79" i="22"/>
  <c r="U68" i="22"/>
  <c r="W63" i="22"/>
  <c r="X32" i="22"/>
  <c r="Y29" i="22"/>
  <c r="Y24" i="22"/>
  <c r="U5" i="22"/>
  <c r="Y92" i="22"/>
  <c r="Y84" i="22"/>
  <c r="W45" i="22"/>
  <c r="X31" i="22"/>
  <c r="Y18" i="22"/>
  <c r="X11" i="22"/>
  <c r="Y4" i="22"/>
  <c r="X79" i="22"/>
  <c r="Y72" i="22"/>
  <c r="Y58" i="22"/>
  <c r="Y68" i="22"/>
  <c r="Y54" i="22"/>
  <c r="W28" i="22"/>
  <c r="X70" i="22"/>
  <c r="W61" i="22"/>
  <c r="W32" i="22"/>
  <c r="X90" i="22"/>
  <c r="Y87" i="22"/>
  <c r="X82" i="22"/>
  <c r="U75" i="22"/>
  <c r="U52" i="22"/>
  <c r="X38" i="22"/>
  <c r="X33" i="22"/>
  <c r="U80" i="22"/>
  <c r="Y65" i="22"/>
  <c r="W54" i="22"/>
  <c r="U34" i="22"/>
  <c r="X29" i="22"/>
  <c r="Y7" i="22"/>
  <c r="X87" i="22"/>
  <c r="U50" i="22"/>
  <c r="X92" i="22"/>
  <c r="U90" i="22"/>
  <c r="X89" i="22"/>
  <c r="W87" i="22"/>
  <c r="X84" i="22"/>
  <c r="W30" i="22"/>
  <c r="Y26" i="22"/>
  <c r="Y19" i="22"/>
  <c r="Y13" i="22"/>
  <c r="W79" i="22"/>
  <c r="U72" i="22"/>
  <c r="X65" i="22"/>
  <c r="W51" i="22"/>
  <c r="U47" i="22"/>
  <c r="U40" i="22"/>
  <c r="X4" i="22"/>
  <c r="U82" i="22"/>
  <c r="U14" i="22"/>
  <c r="U63" i="22"/>
  <c r="X49" i="22"/>
  <c r="X42" i="22"/>
  <c r="W10" i="22"/>
  <c r="X58" i="22"/>
  <c r="X7" i="22"/>
  <c r="W25" i="22"/>
  <c r="W4" i="22"/>
  <c r="X81" i="22"/>
  <c r="X74" i="22"/>
  <c r="U56" i="22"/>
  <c r="W67" i="22"/>
  <c r="W35" i="22"/>
  <c r="W31" i="22"/>
  <c r="I47" i="1"/>
  <c r="AC5" i="22"/>
  <c r="BC2" i="22" s="1"/>
  <c r="Z2" i="22" a="1"/>
  <c r="Z9" i="22"/>
  <c r="Z73" i="22"/>
  <c r="Z42" i="22"/>
  <c r="Z11" i="22"/>
  <c r="Z75" i="22"/>
  <c r="Z44" i="22"/>
  <c r="Z13" i="22"/>
  <c r="Z77" i="22"/>
  <c r="Z46" i="22"/>
  <c r="Z23" i="22"/>
  <c r="Z87" i="22"/>
  <c r="Z64" i="22"/>
  <c r="Z33" i="22"/>
  <c r="Z35" i="22"/>
  <c r="Z37" i="22"/>
  <c r="Z70" i="22"/>
  <c r="Z24" i="22"/>
  <c r="Z41" i="22"/>
  <c r="Z43" i="22"/>
  <c r="Z76" i="22"/>
  <c r="Z14" i="22"/>
  <c r="Z78" i="22"/>
  <c r="Z49" i="22"/>
  <c r="Z51" i="22"/>
  <c r="Z53" i="22"/>
  <c r="Z63" i="22"/>
  <c r="Z90" i="22"/>
  <c r="Z92" i="22"/>
  <c r="Z7" i="22"/>
  <c r="Z65" i="22"/>
  <c r="Z67" i="22"/>
  <c r="Z69" i="22"/>
  <c r="Z79" i="22"/>
  <c r="Z17" i="22"/>
  <c r="Z81" i="22"/>
  <c r="Z50" i="22"/>
  <c r="Z19" i="22"/>
  <c r="Z83" i="22"/>
  <c r="Z52" i="22"/>
  <c r="Z21" i="22"/>
  <c r="Z85" i="22"/>
  <c r="Z54" i="22"/>
  <c r="Z31" i="22"/>
  <c r="Z8" i="22"/>
  <c r="Z72" i="22"/>
  <c r="Z66" i="22"/>
  <c r="Z68" i="22"/>
  <c r="Z47" i="22"/>
  <c r="Z10" i="22"/>
  <c r="Z12" i="22"/>
  <c r="Z55" i="22"/>
  <c r="Z18" i="22"/>
  <c r="Z20" i="22"/>
  <c r="Z22" i="22"/>
  <c r="Z40" i="22"/>
  <c r="Z57" i="22"/>
  <c r="Z59" i="22"/>
  <c r="Z61" i="22"/>
  <c r="Z71" i="22"/>
  <c r="Z34" i="22"/>
  <c r="Z36" i="22"/>
  <c r="Z38" i="22"/>
  <c r="Z56" i="22"/>
  <c r="Z25" i="22"/>
  <c r="Z89" i="22"/>
  <c r="Z58" i="22"/>
  <c r="Z27" i="22"/>
  <c r="Z91" i="22"/>
  <c r="Z60" i="22"/>
  <c r="Z29" i="22"/>
  <c r="Z93" i="22"/>
  <c r="Z62" i="22"/>
  <c r="Z39" i="22"/>
  <c r="Z16" i="22"/>
  <c r="Z80" i="22"/>
  <c r="Z2" i="22"/>
  <c r="Z4" i="22"/>
  <c r="Z6" i="22"/>
  <c r="Z88" i="22"/>
  <c r="Z74" i="22"/>
  <c r="Z45" i="22"/>
  <c r="Z32" i="22"/>
  <c r="Z82" i="22"/>
  <c r="Z84" i="22"/>
  <c r="Z86" i="22"/>
  <c r="Z26" i="22"/>
  <c r="Z28" i="22"/>
  <c r="Z30" i="22"/>
  <c r="Z48" i="22"/>
  <c r="Z3" i="22"/>
  <c r="Z5" i="22"/>
  <c r="Z15" i="22"/>
  <c r="H56" i="1"/>
  <c r="I48" i="1"/>
  <c r="I59" i="1"/>
  <c r="I57" i="1"/>
  <c r="I56" i="1"/>
  <c r="AT12" i="22"/>
  <c r="AT6" i="22"/>
  <c r="AT8" i="22"/>
  <c r="AT4" i="22"/>
  <c r="AT10" i="22"/>
  <c r="AT2" i="22"/>
  <c r="AT3" i="22"/>
  <c r="AT5" i="22"/>
  <c r="AT7" i="22"/>
  <c r="AT9" i="22"/>
  <c r="AT11" i="22"/>
  <c r="AT13" i="22"/>
  <c r="BC2363" i="22"/>
  <c r="BC2355" i="22"/>
  <c r="BC2347" i="22"/>
  <c r="BC2339" i="22"/>
  <c r="BC2331" i="22"/>
  <c r="BC2323" i="22"/>
  <c r="BC2315" i="22"/>
  <c r="BC2307" i="22"/>
  <c r="BC2299" i="22"/>
  <c r="BC2291" i="22"/>
  <c r="BC2283" i="22"/>
  <c r="BC2275" i="22"/>
  <c r="BC2267" i="22"/>
  <c r="BC2259" i="22"/>
  <c r="BC2251" i="22"/>
  <c r="BC2243" i="22"/>
  <c r="BC2235" i="22"/>
  <c r="BC2227" i="22"/>
  <c r="BC2219" i="22"/>
  <c r="BC2211" i="22"/>
  <c r="BC2203" i="22"/>
  <c r="BC2195" i="22"/>
  <c r="BC2187" i="22"/>
  <c r="BC2179" i="22"/>
  <c r="BC2171" i="22"/>
  <c r="BC2366" i="22"/>
  <c r="BC2358" i="22"/>
  <c r="BC2350" i="22"/>
  <c r="BC2342" i="22"/>
  <c r="BC2334" i="22"/>
  <c r="BC2326" i="22"/>
  <c r="BC2318" i="22"/>
  <c r="BC2310" i="22"/>
  <c r="BC2302" i="22"/>
  <c r="BC2294" i="22"/>
  <c r="BC2286" i="22"/>
  <c r="BC2278" i="22"/>
  <c r="BC2270" i="22"/>
  <c r="BC2262" i="22"/>
  <c r="BC2254" i="22"/>
  <c r="BC2246" i="22"/>
  <c r="BC2361" i="22"/>
  <c r="BC2353" i="22"/>
  <c r="BC2345" i="22"/>
  <c r="BC2337" i="22"/>
  <c r="BC2329" i="22"/>
  <c r="BC2321" i="22"/>
  <c r="BC2313" i="22"/>
  <c r="BC2340" i="22"/>
  <c r="BC2335" i="22"/>
  <c r="BC2330" i="22"/>
  <c r="BC2325" i="22"/>
  <c r="BC2320" i="22"/>
  <c r="BC2281" i="22"/>
  <c r="BC2279" i="22"/>
  <c r="BC2277" i="22"/>
  <c r="BC2249" i="22"/>
  <c r="BC2247" i="22"/>
  <c r="BC2245" i="22"/>
  <c r="BC2233" i="22"/>
  <c r="BC2224" i="22"/>
  <c r="BC2222" i="22"/>
  <c r="BC2213" i="22"/>
  <c r="BC2202" i="22"/>
  <c r="BC2191" i="22"/>
  <c r="BC2180" i="22"/>
  <c r="BC2169" i="22"/>
  <c r="BC2162" i="22"/>
  <c r="BC2154" i="22"/>
  <c r="BC2146" i="22"/>
  <c r="BC2138" i="22"/>
  <c r="BC2130" i="22"/>
  <c r="BC2122" i="22"/>
  <c r="BC2114" i="22"/>
  <c r="BC2106" i="22"/>
  <c r="BC2098" i="22"/>
  <c r="BC2090" i="22"/>
  <c r="BC2082" i="22"/>
  <c r="BC2074" i="22"/>
  <c r="BC2066" i="22"/>
  <c r="BC2058" i="22"/>
  <c r="BC2050" i="22"/>
  <c r="BC2042" i="22"/>
  <c r="BC2034" i="22"/>
  <c r="BC2026" i="22"/>
  <c r="BC2018" i="22"/>
  <c r="BC2010" i="22"/>
  <c r="BC2002" i="22"/>
  <c r="BC2332" i="22"/>
  <c r="BC2327" i="22"/>
  <c r="BC2322" i="22"/>
  <c r="BC2317" i="22"/>
  <c r="BC2312" i="22"/>
  <c r="BC2300" i="22"/>
  <c r="BC2298" i="22"/>
  <c r="BC2296" i="22"/>
  <c r="BC2268" i="22"/>
  <c r="BC2266" i="22"/>
  <c r="BC2264" i="22"/>
  <c r="BC2231" i="22"/>
  <c r="BC2220" i="22"/>
  <c r="BC2209" i="22"/>
  <c r="BC2200" i="22"/>
  <c r="BC2198" i="22"/>
  <c r="BC2189" i="22"/>
  <c r="BC2178" i="22"/>
  <c r="BC2167" i="22"/>
  <c r="BC2157" i="22"/>
  <c r="BC2149" i="22"/>
  <c r="BC2141" i="22"/>
  <c r="BC2133" i="22"/>
  <c r="BC2125" i="22"/>
  <c r="BC2117" i="22"/>
  <c r="BC2324" i="22"/>
  <c r="BC2319" i="22"/>
  <c r="BC2314" i="22"/>
  <c r="BC2309" i="22"/>
  <c r="BC2289" i="22"/>
  <c r="BC2287" i="22"/>
  <c r="BC2285" i="22"/>
  <c r="BC2257" i="22"/>
  <c r="BC2255" i="22"/>
  <c r="BC2253" i="22"/>
  <c r="BC2238" i="22"/>
  <c r="BC2229" i="22"/>
  <c r="BC2218" i="22"/>
  <c r="BC2207" i="22"/>
  <c r="BC2196" i="22"/>
  <c r="BC2185" i="22"/>
  <c r="BC2176" i="22"/>
  <c r="BC2174" i="22"/>
  <c r="BC2365" i="22"/>
  <c r="BC2360" i="22"/>
  <c r="BC2295" i="22"/>
  <c r="BC2292" i="22"/>
  <c r="BC2261" i="22"/>
  <c r="BC2258" i="22"/>
  <c r="BC2226" i="22"/>
  <c r="BC2217" i="22"/>
  <c r="BC2205" i="22"/>
  <c r="BC2182" i="22"/>
  <c r="BC2168" i="22"/>
  <c r="BC2163" i="22"/>
  <c r="BC2161" i="22"/>
  <c r="BC2159" i="22"/>
  <c r="BC2131" i="22"/>
  <c r="BC2129" i="22"/>
  <c r="BC2127" i="22"/>
  <c r="BC2105" i="22"/>
  <c r="BC2094" i="22"/>
  <c r="BC2083" i="22"/>
  <c r="BC2072" i="22"/>
  <c r="BC2063" i="22"/>
  <c r="BC2061" i="22"/>
  <c r="BC2052" i="22"/>
  <c r="BC2041" i="22"/>
  <c r="BC2030" i="22"/>
  <c r="BC2019" i="22"/>
  <c r="BC2008" i="22"/>
  <c r="BC1999" i="22"/>
  <c r="BC1991" i="22"/>
  <c r="BC1983" i="22"/>
  <c r="BC1975" i="22"/>
  <c r="BC1967" i="22"/>
  <c r="BC1959" i="22"/>
  <c r="BC1951" i="22"/>
  <c r="BC1943" i="22"/>
  <c r="BC2364" i="22"/>
  <c r="BC2359" i="22"/>
  <c r="BC2354" i="22"/>
  <c r="BC2349" i="22"/>
  <c r="BC2344" i="22"/>
  <c r="BC2305" i="22"/>
  <c r="BC2274" i="22"/>
  <c r="BC2271" i="22"/>
  <c r="BC2240" i="22"/>
  <c r="BC2234" i="22"/>
  <c r="BC2225" i="22"/>
  <c r="BC2208" i="22"/>
  <c r="BC2199" i="22"/>
  <c r="BC2190" i="22"/>
  <c r="BC2173" i="22"/>
  <c r="BC2170" i="22"/>
  <c r="BC2165" i="22"/>
  <c r="BC2152" i="22"/>
  <c r="BC2150" i="22"/>
  <c r="BC2148" i="22"/>
  <c r="BC2120" i="22"/>
  <c r="BC2118" i="22"/>
  <c r="BC2116" i="22"/>
  <c r="BC2112" i="22"/>
  <c r="BC2103" i="22"/>
  <c r="BC2101" i="22"/>
  <c r="BC2092" i="22"/>
  <c r="BC2081" i="22"/>
  <c r="BC2070" i="22"/>
  <c r="BC2059" i="22"/>
  <c r="BC2048" i="22"/>
  <c r="BC2039" i="22"/>
  <c r="BC2037" i="22"/>
  <c r="BC2028" i="22"/>
  <c r="BC2017" i="22"/>
  <c r="BC2316" i="22"/>
  <c r="BC2308" i="22"/>
  <c r="BC2288" i="22"/>
  <c r="BC2284" i="22"/>
  <c r="BC2250" i="22"/>
  <c r="BC2237" i="22"/>
  <c r="BC2228" i="22"/>
  <c r="BC2216" i="22"/>
  <c r="BC2193" i="22"/>
  <c r="BC2181" i="22"/>
  <c r="BC2172" i="22"/>
  <c r="BC2139" i="22"/>
  <c r="BC2137" i="22"/>
  <c r="BC2135" i="22"/>
  <c r="BC2110" i="22"/>
  <c r="BC2099" i="22"/>
  <c r="BC2088" i="22"/>
  <c r="BC2079" i="22"/>
  <c r="BC2077" i="22"/>
  <c r="BC2068" i="22"/>
  <c r="BC2057" i="22"/>
  <c r="BC2046" i="22"/>
  <c r="BC2035" i="22"/>
  <c r="BC2348" i="22"/>
  <c r="BC2343" i="22"/>
  <c r="BC2338" i="22"/>
  <c r="BC2333" i="22"/>
  <c r="BC2304" i="22"/>
  <c r="BC2301" i="22"/>
  <c r="BC2297" i="22"/>
  <c r="BC2263" i="22"/>
  <c r="BC2260" i="22"/>
  <c r="BC2236" i="22"/>
  <c r="BC2362" i="22"/>
  <c r="BC2357" i="22"/>
  <c r="BC2352" i="22"/>
  <c r="BC2311" i="22"/>
  <c r="BC2336" i="22"/>
  <c r="BC2303" i="22"/>
  <c r="BC2282" i="22"/>
  <c r="BC2248" i="22"/>
  <c r="BC2241" i="22"/>
  <c r="BC2214" i="22"/>
  <c r="BC2186" i="22"/>
  <c r="BC2164" i="22"/>
  <c r="BC2160" i="22"/>
  <c r="BC2126" i="22"/>
  <c r="BC2123" i="22"/>
  <c r="BC2113" i="22"/>
  <c r="BC2104" i="22"/>
  <c r="BC2087" i="22"/>
  <c r="BC2078" i="22"/>
  <c r="BC2069" i="22"/>
  <c r="BC2043" i="22"/>
  <c r="BC1996" i="22"/>
  <c r="BC1994" i="22"/>
  <c r="BC1985" i="22"/>
  <c r="BC1974" i="22"/>
  <c r="BC1963" i="22"/>
  <c r="BC1952" i="22"/>
  <c r="BC1941" i="22"/>
  <c r="BC1936" i="22"/>
  <c r="BC1928" i="22"/>
  <c r="BC1920" i="22"/>
  <c r="BC1912" i="22"/>
  <c r="BC1904" i="22"/>
  <c r="BC1896" i="22"/>
  <c r="BC1888" i="22"/>
  <c r="BC1880" i="22"/>
  <c r="BC1872" i="22"/>
  <c r="BC1864" i="22"/>
  <c r="BC1856" i="22"/>
  <c r="BC1848" i="22"/>
  <c r="BC1840" i="22"/>
  <c r="BC1832" i="22"/>
  <c r="BC1824" i="22"/>
  <c r="BC1816" i="22"/>
  <c r="BC1808" i="22"/>
  <c r="BC1800" i="22"/>
  <c r="BC1792" i="22"/>
  <c r="BC1784" i="22"/>
  <c r="BC1776" i="22"/>
  <c r="BC1768" i="22"/>
  <c r="BC1760" i="22"/>
  <c r="BC1752" i="22"/>
  <c r="BC1744" i="22"/>
  <c r="BC1736" i="22"/>
  <c r="BC1728" i="22"/>
  <c r="BC2280" i="22"/>
  <c r="BC2273" i="22"/>
  <c r="BC2239" i="22"/>
  <c r="BC2223" i="22"/>
  <c r="BC2204" i="22"/>
  <c r="BC2143" i="22"/>
  <c r="BC2140" i="22"/>
  <c r="BC2136" i="22"/>
  <c r="BC2107" i="22"/>
  <c r="BC2095" i="22"/>
  <c r="BC2086" i="22"/>
  <c r="BC2060" i="22"/>
  <c r="BC2051" i="22"/>
  <c r="BC2031" i="22"/>
  <c r="BC2014" i="22"/>
  <c r="BC2012" i="22"/>
  <c r="BC1992" i="22"/>
  <c r="BC1981" i="22"/>
  <c r="BC1972" i="22"/>
  <c r="BC1970" i="22"/>
  <c r="BC1961" i="22"/>
  <c r="BC1950" i="22"/>
  <c r="BC1939" i="22"/>
  <c r="BC1931" i="22"/>
  <c r="BC1923" i="22"/>
  <c r="BC1915" i="22"/>
  <c r="BC1907" i="22"/>
  <c r="BC1899" i="22"/>
  <c r="BC1891" i="22"/>
  <c r="BC1883" i="22"/>
  <c r="BC1875" i="22"/>
  <c r="BC1867" i="22"/>
  <c r="BC1859" i="22"/>
  <c r="BC1851" i="22"/>
  <c r="BC1843" i="22"/>
  <c r="BC1835" i="22"/>
  <c r="BC1827" i="22"/>
  <c r="BC1819" i="22"/>
  <c r="BC1811" i="22"/>
  <c r="BC1803" i="22"/>
  <c r="BC1795" i="22"/>
  <c r="BC1787" i="22"/>
  <c r="BC2346" i="22"/>
  <c r="BC2293" i="22"/>
  <c r="BC2252" i="22"/>
  <c r="BC2194" i="22"/>
  <c r="BC2175" i="22"/>
  <c r="BC2156" i="22"/>
  <c r="BC2153" i="22"/>
  <c r="BC2119" i="22"/>
  <c r="BC2115" i="22"/>
  <c r="BC2089" i="22"/>
  <c r="BC2080" i="22"/>
  <c r="BC2054" i="22"/>
  <c r="BC2045" i="22"/>
  <c r="BC2033" i="22"/>
  <c r="BC2021" i="22"/>
  <c r="BC2016" i="22"/>
  <c r="BC1990" i="22"/>
  <c r="BC1979" i="22"/>
  <c r="BC1968" i="22"/>
  <c r="BC1957" i="22"/>
  <c r="BC1948" i="22"/>
  <c r="BC1946" i="22"/>
  <c r="BC1934" i="22"/>
  <c r="BC1926" i="22"/>
  <c r="BC1918" i="22"/>
  <c r="BC1910" i="22"/>
  <c r="BC1902" i="22"/>
  <c r="BC1894" i="22"/>
  <c r="BC1886" i="22"/>
  <c r="BC1878" i="22"/>
  <c r="BC1870" i="22"/>
  <c r="BC1862" i="22"/>
  <c r="BC1854" i="22"/>
  <c r="BC1846" i="22"/>
  <c r="BC1838" i="22"/>
  <c r="BC1830" i="22"/>
  <c r="BC1822" i="22"/>
  <c r="BC1814" i="22"/>
  <c r="BC1806" i="22"/>
  <c r="BC1798" i="22"/>
  <c r="BC1790" i="22"/>
  <c r="BC1782" i="22"/>
  <c r="BC1774" i="22"/>
  <c r="BC1766" i="22"/>
  <c r="BC1758" i="22"/>
  <c r="BC1750" i="22"/>
  <c r="BC1742" i="22"/>
  <c r="BC1734" i="22"/>
  <c r="BC1726" i="22"/>
  <c r="BC2272" i="22"/>
  <c r="BC2265" i="22"/>
  <c r="BC2212" i="22"/>
  <c r="BC2184" i="22"/>
  <c r="BC2132" i="22"/>
  <c r="BC2128" i="22"/>
  <c r="BC2109" i="22"/>
  <c r="BC2097" i="22"/>
  <c r="BC2071" i="22"/>
  <c r="BC2062" i="22"/>
  <c r="BC2053" i="22"/>
  <c r="BC2036" i="22"/>
  <c r="BC2356" i="22"/>
  <c r="BC2244" i="22"/>
  <c r="BC2232" i="22"/>
  <c r="BC2221" i="22"/>
  <c r="BC2183" i="22"/>
  <c r="BC2166" i="22"/>
  <c r="BC2145" i="22"/>
  <c r="BC2142" i="22"/>
  <c r="BC2100" i="22"/>
  <c r="BC2091" i="22"/>
  <c r="BC2341" i="22"/>
  <c r="BC2328" i="22"/>
  <c r="BC2306" i="22"/>
  <c r="BC2276" i="22"/>
  <c r="BC2242" i="22"/>
  <c r="BC2230" i="22"/>
  <c r="BC2201" i="22"/>
  <c r="BC2192" i="22"/>
  <c r="BC2188" i="22"/>
  <c r="BC2158" i="22"/>
  <c r="BC2155" i="22"/>
  <c r="BC2124" i="22"/>
  <c r="BC2121" i="22"/>
  <c r="BC2108" i="22"/>
  <c r="BC2085" i="22"/>
  <c r="BC2290" i="22"/>
  <c r="BC2256" i="22"/>
  <c r="BC2210" i="22"/>
  <c r="BC2206" i="22"/>
  <c r="BC2197" i="22"/>
  <c r="BC2351" i="22"/>
  <c r="BC2269" i="22"/>
  <c r="BC2215" i="22"/>
  <c r="BC2177" i="22"/>
  <c r="BC2075" i="22"/>
  <c r="BC2040" i="22"/>
  <c r="BC2029" i="22"/>
  <c r="BC2024" i="22"/>
  <c r="BC1982" i="22"/>
  <c r="BC1973" i="22"/>
  <c r="BC1956" i="22"/>
  <c r="BC1947" i="22"/>
  <c r="BC1897" i="22"/>
  <c r="BC1892" i="22"/>
  <c r="BC1887" i="22"/>
  <c r="BC1882" i="22"/>
  <c r="BC1877" i="22"/>
  <c r="BC1833" i="22"/>
  <c r="BC1828" i="22"/>
  <c r="BC1823" i="22"/>
  <c r="BC1818" i="22"/>
  <c r="BC1813" i="22"/>
  <c r="BC1771" i="22"/>
  <c r="BC1756" i="22"/>
  <c r="BC1754" i="22"/>
  <c r="BC1739" i="22"/>
  <c r="BC1724" i="22"/>
  <c r="BC1716" i="22"/>
  <c r="BC1708" i="22"/>
  <c r="BC1700" i="22"/>
  <c r="BC1692" i="22"/>
  <c r="BC1684" i="22"/>
  <c r="BC1676" i="22"/>
  <c r="BC1668" i="22"/>
  <c r="BC1660" i="22"/>
  <c r="BC1652" i="22"/>
  <c r="BC1644" i="22"/>
  <c r="BC1636" i="22"/>
  <c r="BC1628" i="22"/>
  <c r="BC1620" i="22"/>
  <c r="BC1612" i="22"/>
  <c r="BC1604" i="22"/>
  <c r="BC1596" i="22"/>
  <c r="BC1588" i="22"/>
  <c r="BC1580" i="22"/>
  <c r="BC1572" i="22"/>
  <c r="BC1564" i="22"/>
  <c r="BC1556" i="22"/>
  <c r="BC1548" i="22"/>
  <c r="BC1540" i="22"/>
  <c r="BC1532" i="22"/>
  <c r="BC1524" i="22"/>
  <c r="BC1516" i="22"/>
  <c r="BC1508" i="22"/>
  <c r="BC1500" i="22"/>
  <c r="BC1492" i="22"/>
  <c r="BC1484" i="22"/>
  <c r="BC1476" i="22"/>
  <c r="BC1468" i="22"/>
  <c r="BC1460" i="22"/>
  <c r="BC1452" i="22"/>
  <c r="BC1444" i="22"/>
  <c r="BC1436" i="22"/>
  <c r="BC1428" i="22"/>
  <c r="BC1420" i="22"/>
  <c r="BC1412" i="22"/>
  <c r="BC1404" i="22"/>
  <c r="BC1396" i="22"/>
  <c r="BC2111" i="22"/>
  <c r="BC2056" i="22"/>
  <c r="BC2044" i="22"/>
  <c r="BC2023" i="22"/>
  <c r="BC2013" i="22"/>
  <c r="BC2009" i="22"/>
  <c r="BC2006" i="22"/>
  <c r="BC1976" i="22"/>
  <c r="BC1964" i="22"/>
  <c r="BC1955" i="22"/>
  <c r="BC1938" i="22"/>
  <c r="BC1933" i="22"/>
  <c r="BC1889" i="22"/>
  <c r="BC1884" i="22"/>
  <c r="BC1879" i="22"/>
  <c r="BC1874" i="22"/>
  <c r="BC1869" i="22"/>
  <c r="BC1825" i="22"/>
  <c r="BC1820" i="22"/>
  <c r="BC1815" i="22"/>
  <c r="BC1810" i="22"/>
  <c r="BC1805" i="22"/>
  <c r="BC1777" i="22"/>
  <c r="BC1775" i="22"/>
  <c r="BC1773" i="22"/>
  <c r="BC1745" i="22"/>
  <c r="BC1743" i="22"/>
  <c r="BC1741" i="22"/>
  <c r="BC1719" i="22"/>
  <c r="BC1711" i="22"/>
  <c r="BC1703" i="22"/>
  <c r="BC1695" i="22"/>
  <c r="BC1687" i="22"/>
  <c r="BC1679" i="22"/>
  <c r="BC1671" i="22"/>
  <c r="BC1663" i="22"/>
  <c r="BC1655" i="22"/>
  <c r="BC1647" i="22"/>
  <c r="BC1639" i="22"/>
  <c r="BC1631" i="22"/>
  <c r="BC1623" i="22"/>
  <c r="BC1615" i="22"/>
  <c r="BC1607" i="22"/>
  <c r="BC1599" i="22"/>
  <c r="BC1591" i="22"/>
  <c r="BC1583" i="22"/>
  <c r="BC1575" i="22"/>
  <c r="BC1567" i="22"/>
  <c r="BC1559" i="22"/>
  <c r="BC1551" i="22"/>
  <c r="BC1543" i="22"/>
  <c r="BC1535" i="22"/>
  <c r="BC1527" i="22"/>
  <c r="BC2151" i="22"/>
  <c r="BC2073" i="22"/>
  <c r="BC2038" i="22"/>
  <c r="BC2005" i="22"/>
  <c r="BC1993" i="22"/>
  <c r="BC1984" i="22"/>
  <c r="BC1958" i="22"/>
  <c r="BC1949" i="22"/>
  <c r="BC1935" i="22"/>
  <c r="BC1930" i="22"/>
  <c r="BC1925" i="22"/>
  <c r="BC1881" i="22"/>
  <c r="BC1876" i="22"/>
  <c r="BC1871" i="22"/>
  <c r="BC1866" i="22"/>
  <c r="BC1861" i="22"/>
  <c r="BC1817" i="22"/>
  <c r="BC1812" i="22"/>
  <c r="BC1807" i="22"/>
  <c r="BC1802" i="22"/>
  <c r="BC1797" i="22"/>
  <c r="BC1779" i="22"/>
  <c r="BC1764" i="22"/>
  <c r="BC1762" i="22"/>
  <c r="BC1747" i="22"/>
  <c r="BC1732" i="22"/>
  <c r="BC1730" i="22"/>
  <c r="BC1722" i="22"/>
  <c r="BC1714" i="22"/>
  <c r="BC1706" i="22"/>
  <c r="BC1698" i="22"/>
  <c r="BC1690" i="22"/>
  <c r="BC1682" i="22"/>
  <c r="BC1674" i="22"/>
  <c r="BC1666" i="22"/>
  <c r="BC1658" i="22"/>
  <c r="BC1650" i="22"/>
  <c r="BC1642" i="22"/>
  <c r="BC1634" i="22"/>
  <c r="BC1626" i="22"/>
  <c r="BC1618" i="22"/>
  <c r="BC1610" i="22"/>
  <c r="BC1602" i="22"/>
  <c r="BC1594" i="22"/>
  <c r="BC1586" i="22"/>
  <c r="BC1578" i="22"/>
  <c r="BC1570" i="22"/>
  <c r="BC1562" i="22"/>
  <c r="BC1554" i="22"/>
  <c r="BC1546" i="22"/>
  <c r="BC2134" i="22"/>
  <c r="BC2067" i="22"/>
  <c r="BC2055" i="22"/>
  <c r="BC2032" i="22"/>
  <c r="BC2027" i="22"/>
  <c r="BC2022" i="22"/>
  <c r="BC1987" i="22"/>
  <c r="BC1978" i="22"/>
  <c r="BC1966" i="22"/>
  <c r="BC1940" i="22"/>
  <c r="BC1937" i="22"/>
  <c r="BC1932" i="22"/>
  <c r="BC1927" i="22"/>
  <c r="BC1922" i="22"/>
  <c r="BC1917" i="22"/>
  <c r="BC1873" i="22"/>
  <c r="BC1868" i="22"/>
  <c r="BC1863" i="22"/>
  <c r="BC1858" i="22"/>
  <c r="BC1853" i="22"/>
  <c r="BC2147" i="22"/>
  <c r="BC2096" i="22"/>
  <c r="BC2084" i="22"/>
  <c r="BC2049" i="22"/>
  <c r="BC2001" i="22"/>
  <c r="BC1995" i="22"/>
  <c r="BC1986" i="22"/>
  <c r="BC1969" i="22"/>
  <c r="BC1960" i="22"/>
  <c r="BC1929" i="22"/>
  <c r="BC1924" i="22"/>
  <c r="BC1919" i="22"/>
  <c r="BC1914" i="22"/>
  <c r="BC1909" i="22"/>
  <c r="BC2093" i="22"/>
  <c r="BC2065" i="22"/>
  <c r="BC2011" i="22"/>
  <c r="BC1998" i="22"/>
  <c r="BC1989" i="22"/>
  <c r="BC1977" i="22"/>
  <c r="BC1954" i="22"/>
  <c r="BC1942" i="22"/>
  <c r="BC1921" i="22"/>
  <c r="BC1916" i="22"/>
  <c r="BC1911" i="22"/>
  <c r="BC2144" i="22"/>
  <c r="BC2064" i="22"/>
  <c r="BC2047" i="22"/>
  <c r="BC2025" i="22"/>
  <c r="BC2020" i="22"/>
  <c r="BC2015" i="22"/>
  <c r="BC2007" i="22"/>
  <c r="BC2004" i="22"/>
  <c r="BC1997" i="22"/>
  <c r="BC1980" i="22"/>
  <c r="BC1971" i="22"/>
  <c r="BC1962" i="22"/>
  <c r="BC2102" i="22"/>
  <c r="BC2076" i="22"/>
  <c r="BC2003" i="22"/>
  <c r="BC2000" i="22"/>
  <c r="BC1988" i="22"/>
  <c r="BC1965" i="22"/>
  <c r="BC1953" i="22"/>
  <c r="BC1857" i="22"/>
  <c r="BC1852" i="22"/>
  <c r="BC1847" i="22"/>
  <c r="BC1842" i="22"/>
  <c r="BC1837" i="22"/>
  <c r="BC1799" i="22"/>
  <c r="BC1791" i="22"/>
  <c r="BC1783" i="22"/>
  <c r="BC1772" i="22"/>
  <c r="BC1769" i="22"/>
  <c r="BC1755" i="22"/>
  <c r="BC1738" i="22"/>
  <c r="BC1735" i="22"/>
  <c r="BC1701" i="22"/>
  <c r="BC1696" i="22"/>
  <c r="BC1691" i="22"/>
  <c r="BC1686" i="22"/>
  <c r="BC1681" i="22"/>
  <c r="BC1637" i="22"/>
  <c r="BC1632" i="22"/>
  <c r="BC1627" i="22"/>
  <c r="BC1622" i="22"/>
  <c r="BC1617" i="22"/>
  <c r="BC1573" i="22"/>
  <c r="BC1568" i="22"/>
  <c r="BC1563" i="22"/>
  <c r="BC1558" i="22"/>
  <c r="BC1553" i="22"/>
  <c r="BC1525" i="22"/>
  <c r="BC1514" i="22"/>
  <c r="BC1505" i="22"/>
  <c r="BC1503" i="22"/>
  <c r="BC1494" i="22"/>
  <c r="BC1483" i="22"/>
  <c r="BC1472" i="22"/>
  <c r="BC1461" i="22"/>
  <c r="BC1450" i="22"/>
  <c r="BC1441" i="22"/>
  <c r="BC1439" i="22"/>
  <c r="BC1430" i="22"/>
  <c r="BC1419" i="22"/>
  <c r="BC1408" i="22"/>
  <c r="BC1397" i="22"/>
  <c r="BC1385" i="22"/>
  <c r="BC1377" i="22"/>
  <c r="BC1369" i="22"/>
  <c r="BC1361" i="22"/>
  <c r="BC1353" i="22"/>
  <c r="BC1345" i="22"/>
  <c r="BC1337" i="22"/>
  <c r="BC1329" i="22"/>
  <c r="BC1321" i="22"/>
  <c r="BC1313" i="22"/>
  <c r="BC1305" i="22"/>
  <c r="BC1297" i="22"/>
  <c r="BC1289" i="22"/>
  <c r="BC1281" i="22"/>
  <c r="BC1273" i="22"/>
  <c r="BC1265" i="22"/>
  <c r="BC1257" i="22"/>
  <c r="BC1249" i="22"/>
  <c r="BC1241" i="22"/>
  <c r="BC1233" i="22"/>
  <c r="BC1225" i="22"/>
  <c r="BC1217" i="22"/>
  <c r="BC1908" i="22"/>
  <c r="BC1903" i="22"/>
  <c r="BC1898" i="22"/>
  <c r="BC1893" i="22"/>
  <c r="BC1751" i="22"/>
  <c r="BC1748" i="22"/>
  <c r="BC1731" i="22"/>
  <c r="BC1693" i="22"/>
  <c r="BC1688" i="22"/>
  <c r="BC1683" i="22"/>
  <c r="BC1678" i="22"/>
  <c r="BC1673" i="22"/>
  <c r="BC1629" i="22"/>
  <c r="BC1624" i="22"/>
  <c r="BC1619" i="22"/>
  <c r="BC1614" i="22"/>
  <c r="BC1609" i="22"/>
  <c r="BC1565" i="22"/>
  <c r="BC1560" i="22"/>
  <c r="BC1555" i="22"/>
  <c r="BC1550" i="22"/>
  <c r="BC1545" i="22"/>
  <c r="BC1533" i="22"/>
  <c r="BC1531" i="22"/>
  <c r="BC1529" i="22"/>
  <c r="BC1523" i="22"/>
  <c r="BC1512" i="22"/>
  <c r="BC1501" i="22"/>
  <c r="BC1490" i="22"/>
  <c r="BC1481" i="22"/>
  <c r="BC1479" i="22"/>
  <c r="BC1470" i="22"/>
  <c r="BC1459" i="22"/>
  <c r="BC1448" i="22"/>
  <c r="BC1437" i="22"/>
  <c r="BC1426" i="22"/>
  <c r="BC1417" i="22"/>
  <c r="BC1415" i="22"/>
  <c r="BC1406" i="22"/>
  <c r="BC1395" i="22"/>
  <c r="BC1388" i="22"/>
  <c r="BC1380" i="22"/>
  <c r="BC1372" i="22"/>
  <c r="BC1364" i="22"/>
  <c r="BC1356" i="22"/>
  <c r="BC1348" i="22"/>
  <c r="BC1340" i="22"/>
  <c r="BC1332" i="22"/>
  <c r="BC1324" i="22"/>
  <c r="BC1316" i="22"/>
  <c r="BC1841" i="22"/>
  <c r="BC1836" i="22"/>
  <c r="BC1831" i="22"/>
  <c r="BC1826" i="22"/>
  <c r="BC1821" i="22"/>
  <c r="BC1794" i="22"/>
  <c r="BC1786" i="22"/>
  <c r="BC1765" i="22"/>
  <c r="BC1761" i="22"/>
  <c r="BC1727" i="22"/>
  <c r="BC1685" i="22"/>
  <c r="BC1680" i="22"/>
  <c r="BC1675" i="22"/>
  <c r="BC1670" i="22"/>
  <c r="BC1665" i="22"/>
  <c r="BC1621" i="22"/>
  <c r="BC1616" i="22"/>
  <c r="BC1611" i="22"/>
  <c r="BC1606" i="22"/>
  <c r="BC1601" i="22"/>
  <c r="BC1557" i="22"/>
  <c r="BC1552" i="22"/>
  <c r="BC1547" i="22"/>
  <c r="BC1542" i="22"/>
  <c r="BC1521" i="22"/>
  <c r="BC1519" i="22"/>
  <c r="BC1510" i="22"/>
  <c r="BC1499" i="22"/>
  <c r="BC1488" i="22"/>
  <c r="BC1477" i="22"/>
  <c r="BC1466" i="22"/>
  <c r="BC1457" i="22"/>
  <c r="BC1455" i="22"/>
  <c r="BC1446" i="22"/>
  <c r="BC1435" i="22"/>
  <c r="BC1424" i="22"/>
  <c r="BC1413" i="22"/>
  <c r="BC1402" i="22"/>
  <c r="BC1393" i="22"/>
  <c r="BC1391" i="22"/>
  <c r="BC1383" i="22"/>
  <c r="BC1375" i="22"/>
  <c r="BC1367" i="22"/>
  <c r="BC1359" i="22"/>
  <c r="BC1351" i="22"/>
  <c r="BC1343" i="22"/>
  <c r="BC1335" i="22"/>
  <c r="BC1327" i="22"/>
  <c r="BC1319" i="22"/>
  <c r="BC1311" i="22"/>
  <c r="BC1303" i="22"/>
  <c r="BC1865" i="22"/>
  <c r="BC1860" i="22"/>
  <c r="BC1855" i="22"/>
  <c r="BC1850" i="22"/>
  <c r="BC1845" i="22"/>
  <c r="BC1778" i="22"/>
  <c r="BC1740" i="22"/>
  <c r="BC1737" i="22"/>
  <c r="BC1721" i="22"/>
  <c r="BC1677" i="22"/>
  <c r="BC1672" i="22"/>
  <c r="BC1667" i="22"/>
  <c r="BC1662" i="22"/>
  <c r="BC1657" i="22"/>
  <c r="BC1945" i="22"/>
  <c r="BC1913" i="22"/>
  <c r="BC1906" i="22"/>
  <c r="BC1901" i="22"/>
  <c r="BC1809" i="22"/>
  <c r="BC1801" i="22"/>
  <c r="BC1793" i="22"/>
  <c r="BC1789" i="22"/>
  <c r="BC1785" i="22"/>
  <c r="BC1781" i="22"/>
  <c r="BC1757" i="22"/>
  <c r="BC1753" i="22"/>
  <c r="BC1723" i="22"/>
  <c r="BC1718" i="22"/>
  <c r="BC1713" i="22"/>
  <c r="BC1944" i="22"/>
  <c r="BC1849" i="22"/>
  <c r="BC1844" i="22"/>
  <c r="BC1839" i="22"/>
  <c r="BC1834" i="22"/>
  <c r="BC1829" i="22"/>
  <c r="BC1770" i="22"/>
  <c r="BC1767" i="22"/>
  <c r="BC1733" i="22"/>
  <c r="BC1729" i="22"/>
  <c r="BC1720" i="22"/>
  <c r="BC1715" i="22"/>
  <c r="BC1905" i="22"/>
  <c r="BC1900" i="22"/>
  <c r="BC1895" i="22"/>
  <c r="BC1890" i="22"/>
  <c r="BC1885" i="22"/>
  <c r="BC1804" i="22"/>
  <c r="BC1796" i="22"/>
  <c r="BC1788" i="22"/>
  <c r="BC1780" i="22"/>
  <c r="BC1725" i="22"/>
  <c r="BC1608" i="22"/>
  <c r="BC1600" i="22"/>
  <c r="BC1592" i="22"/>
  <c r="BC1584" i="22"/>
  <c r="BC1576" i="22"/>
  <c r="BC1502" i="22"/>
  <c r="BC1493" i="22"/>
  <c r="BC1467" i="22"/>
  <c r="BC1458" i="22"/>
  <c r="BC1432" i="22"/>
  <c r="BC1423" i="22"/>
  <c r="BC1411" i="22"/>
  <c r="BC1370" i="22"/>
  <c r="BC1365" i="22"/>
  <c r="BC1360" i="22"/>
  <c r="BC1355" i="22"/>
  <c r="BC1350" i="22"/>
  <c r="BC1294" i="22"/>
  <c r="BC1292" i="22"/>
  <c r="BC1283" i="22"/>
  <c r="BC1272" i="22"/>
  <c r="BC1261" i="22"/>
  <c r="BC1250" i="22"/>
  <c r="BC1239" i="22"/>
  <c r="BC1230" i="22"/>
  <c r="BC1228" i="22"/>
  <c r="BC1219" i="22"/>
  <c r="BC1210" i="22"/>
  <c r="BC1202" i="22"/>
  <c r="BC1194" i="22"/>
  <c r="BC1186" i="22"/>
  <c r="BC1178" i="22"/>
  <c r="BC1170" i="22"/>
  <c r="BC1162" i="22"/>
  <c r="BC1154" i="22"/>
  <c r="BC1146" i="22"/>
  <c r="BC1138" i="22"/>
  <c r="BC1130" i="22"/>
  <c r="BC1122" i="22"/>
  <c r="BC1114" i="22"/>
  <c r="BC1106" i="22"/>
  <c r="BC1098" i="22"/>
  <c r="BC1090" i="22"/>
  <c r="BC1082" i="22"/>
  <c r="BC1074" i="22"/>
  <c r="BC1066" i="22"/>
  <c r="BC1058" i="22"/>
  <c r="BC1050" i="22"/>
  <c r="BC1042" i="22"/>
  <c r="BC1034" i="22"/>
  <c r="BC1026" i="22"/>
  <c r="BC1018" i="22"/>
  <c r="BC1010" i="22"/>
  <c r="BC1002" i="22"/>
  <c r="BC994" i="22"/>
  <c r="BC986" i="22"/>
  <c r="BC978" i="22"/>
  <c r="BC970" i="22"/>
  <c r="BC962" i="22"/>
  <c r="BC954" i="22"/>
  <c r="BC946" i="22"/>
  <c r="BC938" i="22"/>
  <c r="BC930" i="22"/>
  <c r="BC922" i="22"/>
  <c r="BC914" i="22"/>
  <c r="BC906" i="22"/>
  <c r="BC898" i="22"/>
  <c r="BC890" i="22"/>
  <c r="BC882" i="22"/>
  <c r="BC874" i="22"/>
  <c r="BC866" i="22"/>
  <c r="BC1763" i="22"/>
  <c r="BC1749" i="22"/>
  <c r="BC1661" i="22"/>
  <c r="BC1656" i="22"/>
  <c r="BC1651" i="22"/>
  <c r="BC1646" i="22"/>
  <c r="BC1641" i="22"/>
  <c r="BC1633" i="22"/>
  <c r="BC1625" i="22"/>
  <c r="BC1528" i="22"/>
  <c r="BC1522" i="22"/>
  <c r="BC1496" i="22"/>
  <c r="BC1487" i="22"/>
  <c r="BC1475" i="22"/>
  <c r="BC1449" i="22"/>
  <c r="BC1440" i="22"/>
  <c r="BC1431" i="22"/>
  <c r="BC1414" i="22"/>
  <c r="BC1405" i="22"/>
  <c r="BC1362" i="22"/>
  <c r="BC1357" i="22"/>
  <c r="BC1352" i="22"/>
  <c r="BC1347" i="22"/>
  <c r="BC1342" i="22"/>
  <c r="BC1301" i="22"/>
  <c r="BC1290" i="22"/>
  <c r="BC1279" i="22"/>
  <c r="BC1270" i="22"/>
  <c r="BC1268" i="22"/>
  <c r="BC1259" i="22"/>
  <c r="BC1248" i="22"/>
  <c r="BC1237" i="22"/>
  <c r="BC1226" i="22"/>
  <c r="BC1215" i="22"/>
  <c r="BC1205" i="22"/>
  <c r="BC1197" i="22"/>
  <c r="BC1189" i="22"/>
  <c r="BC1181" i="22"/>
  <c r="BC1173" i="22"/>
  <c r="BC1165" i="22"/>
  <c r="BC1157" i="22"/>
  <c r="BC1149" i="22"/>
  <c r="BC1141" i="22"/>
  <c r="BC1133" i="22"/>
  <c r="BC1125" i="22"/>
  <c r="BC1117" i="22"/>
  <c r="BC1109" i="22"/>
  <c r="BC1101" i="22"/>
  <c r="BC1093" i="22"/>
  <c r="BC1085" i="22"/>
  <c r="BC1077" i="22"/>
  <c r="BC1069" i="22"/>
  <c r="BC1061" i="22"/>
  <c r="BC1053" i="22"/>
  <c r="BC1045" i="22"/>
  <c r="BC1037" i="22"/>
  <c r="BC1029" i="22"/>
  <c r="BC1021" i="22"/>
  <c r="BC1013" i="22"/>
  <c r="BC1005" i="22"/>
  <c r="BC1712" i="22"/>
  <c r="BC1707" i="22"/>
  <c r="BC1702" i="22"/>
  <c r="BC1697" i="22"/>
  <c r="BC1603" i="22"/>
  <c r="BC1595" i="22"/>
  <c r="BC1587" i="22"/>
  <c r="BC1579" i="22"/>
  <c r="BC1571" i="22"/>
  <c r="BC1538" i="22"/>
  <c r="BC1513" i="22"/>
  <c r="BC1504" i="22"/>
  <c r="BC1495" i="22"/>
  <c r="BC1478" i="22"/>
  <c r="BC1469" i="22"/>
  <c r="BC1443" i="22"/>
  <c r="BC1434" i="22"/>
  <c r="BC1422" i="22"/>
  <c r="BC1399" i="22"/>
  <c r="BC1354" i="22"/>
  <c r="BC1349" i="22"/>
  <c r="BC1344" i="22"/>
  <c r="BC1339" i="22"/>
  <c r="BC1334" i="22"/>
  <c r="BC1309" i="22"/>
  <c r="BC1307" i="22"/>
  <c r="BC1299" i="22"/>
  <c r="BC1288" i="22"/>
  <c r="BC1277" i="22"/>
  <c r="BC1266" i="22"/>
  <c r="BC1255" i="22"/>
  <c r="BC1246" i="22"/>
  <c r="BC1244" i="22"/>
  <c r="BC1235" i="22"/>
  <c r="BC1224" i="22"/>
  <c r="BC1213" i="22"/>
  <c r="BC1208" i="22"/>
  <c r="BC1200" i="22"/>
  <c r="BC1192" i="22"/>
  <c r="BC1184" i="22"/>
  <c r="BC1176" i="22"/>
  <c r="BC1168" i="22"/>
  <c r="BC1160" i="22"/>
  <c r="BC1152" i="22"/>
  <c r="BC1144" i="22"/>
  <c r="BC1136" i="22"/>
  <c r="BC1128" i="22"/>
  <c r="BC1120" i="22"/>
  <c r="BC1112" i="22"/>
  <c r="BC1104" i="22"/>
  <c r="BC1096" i="22"/>
  <c r="BC1088" i="22"/>
  <c r="BC1080" i="22"/>
  <c r="BC1072" i="22"/>
  <c r="BC1064" i="22"/>
  <c r="BC1056" i="22"/>
  <c r="BC1048" i="22"/>
  <c r="BC1040" i="22"/>
  <c r="BC1032" i="22"/>
  <c r="BC1024" i="22"/>
  <c r="BC1016" i="22"/>
  <c r="BC1008" i="22"/>
  <c r="BC1000" i="22"/>
  <c r="BC992" i="22"/>
  <c r="BC984" i="22"/>
  <c r="BC976" i="22"/>
  <c r="BC1746" i="22"/>
  <c r="BC1645" i="22"/>
  <c r="BC1640" i="22"/>
  <c r="BC1549" i="22"/>
  <c r="BC1541" i="22"/>
  <c r="BC1507" i="22"/>
  <c r="BC1498" i="22"/>
  <c r="BC1486" i="22"/>
  <c r="BC1463" i="22"/>
  <c r="BC1451" i="22"/>
  <c r="BC1442" i="22"/>
  <c r="BC1425" i="22"/>
  <c r="BC1416" i="22"/>
  <c r="BC1407" i="22"/>
  <c r="BC1390" i="22"/>
  <c r="BC1346" i="22"/>
  <c r="BC1341" i="22"/>
  <c r="BC1336" i="22"/>
  <c r="BC1331" i="22"/>
  <c r="BC1326" i="22"/>
  <c r="BC1759" i="22"/>
  <c r="BC1669" i="22"/>
  <c r="BC1664" i="22"/>
  <c r="BC1659" i="22"/>
  <c r="BC1654" i="22"/>
  <c r="BC1649" i="22"/>
  <c r="BC1598" i="22"/>
  <c r="BC1590" i="22"/>
  <c r="BC1582" i="22"/>
  <c r="BC1574" i="22"/>
  <c r="BC1566" i="22"/>
  <c r="BC1537" i="22"/>
  <c r="BC1534" i="22"/>
  <c r="BC1530" i="22"/>
  <c r="BC1515" i="22"/>
  <c r="BC1506" i="22"/>
  <c r="BC1489" i="22"/>
  <c r="BC1480" i="22"/>
  <c r="BC1471" i="22"/>
  <c r="BC1454" i="22"/>
  <c r="BC1445" i="22"/>
  <c r="BC1433" i="22"/>
  <c r="BC1717" i="22"/>
  <c r="BC1710" i="22"/>
  <c r="BC1705" i="22"/>
  <c r="BC1635" i="22"/>
  <c r="BC1544" i="22"/>
  <c r="BC1518" i="22"/>
  <c r="BC1509" i="22"/>
  <c r="BC1497" i="22"/>
  <c r="BC1474" i="22"/>
  <c r="BC1462" i="22"/>
  <c r="BC1453" i="22"/>
  <c r="BC1427" i="22"/>
  <c r="BC1418" i="22"/>
  <c r="BC1401" i="22"/>
  <c r="BC1653" i="22"/>
  <c r="BC1648" i="22"/>
  <c r="BC1643" i="22"/>
  <c r="BC1613" i="22"/>
  <c r="BC1605" i="22"/>
  <c r="BC1597" i="22"/>
  <c r="BC1593" i="22"/>
  <c r="BC1589" i="22"/>
  <c r="BC1585" i="22"/>
  <c r="BC1581" i="22"/>
  <c r="BC1577" i="22"/>
  <c r="BC1569" i="22"/>
  <c r="BC1561" i="22"/>
  <c r="BC1526" i="22"/>
  <c r="BC1517" i="22"/>
  <c r="BC1491" i="22"/>
  <c r="BC1482" i="22"/>
  <c r="BC1465" i="22"/>
  <c r="BC1456" i="22"/>
  <c r="BC1447" i="22"/>
  <c r="BC1421" i="22"/>
  <c r="BC1709" i="22"/>
  <c r="BC1704" i="22"/>
  <c r="BC1699" i="22"/>
  <c r="BC1694" i="22"/>
  <c r="BC1689" i="22"/>
  <c r="BC1638" i="22"/>
  <c r="BC1630" i="22"/>
  <c r="BC1539" i="22"/>
  <c r="BC1536" i="22"/>
  <c r="BC1520" i="22"/>
  <c r="BC1511" i="22"/>
  <c r="BC1485" i="22"/>
  <c r="BC1473" i="22"/>
  <c r="BC1464" i="22"/>
  <c r="BC1438" i="22"/>
  <c r="BC1429" i="22"/>
  <c r="BC1409" i="22"/>
  <c r="BC1322" i="22"/>
  <c r="BC1317" i="22"/>
  <c r="BC1308" i="22"/>
  <c r="BC1295" i="22"/>
  <c r="BC1278" i="22"/>
  <c r="BC1269" i="22"/>
  <c r="BC1260" i="22"/>
  <c r="BC1243" i="22"/>
  <c r="BC1234" i="22"/>
  <c r="BC1222" i="22"/>
  <c r="BC1195" i="22"/>
  <c r="BC1190" i="22"/>
  <c r="BC1185" i="22"/>
  <c r="BC1180" i="22"/>
  <c r="BC1175" i="22"/>
  <c r="BC1131" i="22"/>
  <c r="BC1126" i="22"/>
  <c r="BC1121" i="22"/>
  <c r="BC1116" i="22"/>
  <c r="BC1111" i="22"/>
  <c r="BC1067" i="22"/>
  <c r="BC1062" i="22"/>
  <c r="BC1057" i="22"/>
  <c r="BC1052" i="22"/>
  <c r="BC1047" i="22"/>
  <c r="BC1003" i="22"/>
  <c r="BC990" i="22"/>
  <c r="BC988" i="22"/>
  <c r="BC973" i="22"/>
  <c r="BC971" i="22"/>
  <c r="BC960" i="22"/>
  <c r="BC951" i="22"/>
  <c r="BC949" i="22"/>
  <c r="BC940" i="22"/>
  <c r="BC929" i="22"/>
  <c r="BC918" i="22"/>
  <c r="BC907" i="22"/>
  <c r="BC896" i="22"/>
  <c r="BC887" i="22"/>
  <c r="BC885" i="22"/>
  <c r="BC876" i="22"/>
  <c r="BC865" i="22"/>
  <c r="BC857" i="22"/>
  <c r="BC849" i="22"/>
  <c r="BC841" i="22"/>
  <c r="BC833" i="22"/>
  <c r="BC825" i="22"/>
  <c r="BC817" i="22"/>
  <c r="BC809" i="22"/>
  <c r="BC801" i="22"/>
  <c r="BC793" i="22"/>
  <c r="BC785" i="22"/>
  <c r="BC777" i="22"/>
  <c r="BC769" i="22"/>
  <c r="BC761" i="22"/>
  <c r="BC753" i="22"/>
  <c r="BC745" i="22"/>
  <c r="BC737" i="22"/>
  <c r="BC729" i="22"/>
  <c r="BC721" i="22"/>
  <c r="BC713" i="22"/>
  <c r="BC705" i="22"/>
  <c r="BC697" i="22"/>
  <c r="BC689" i="22"/>
  <c r="BC681" i="22"/>
  <c r="BC673" i="22"/>
  <c r="BC665" i="22"/>
  <c r="BC657" i="22"/>
  <c r="BC649" i="22"/>
  <c r="BC641" i="22"/>
  <c r="BC633" i="22"/>
  <c r="BC625" i="22"/>
  <c r="BC617" i="22"/>
  <c r="BC609" i="22"/>
  <c r="BC601" i="22"/>
  <c r="BC593" i="22"/>
  <c r="BC585" i="22"/>
  <c r="BC577" i="22"/>
  <c r="BC569" i="22"/>
  <c r="BC561" i="22"/>
  <c r="BC553" i="22"/>
  <c r="BC545" i="22"/>
  <c r="BC537" i="22"/>
  <c r="BC529" i="22"/>
  <c r="BC521" i="22"/>
  <c r="BC1400" i="22"/>
  <c r="BC1394" i="22"/>
  <c r="BC1378" i="22"/>
  <c r="BC1373" i="22"/>
  <c r="BC1368" i="22"/>
  <c r="BC1363" i="22"/>
  <c r="BC1358" i="22"/>
  <c r="BC1312" i="22"/>
  <c r="BC1304" i="22"/>
  <c r="BC1298" i="22"/>
  <c r="BC1286" i="22"/>
  <c r="BC1263" i="22"/>
  <c r="BC1251" i="22"/>
  <c r="BC1242" i="22"/>
  <c r="BC1216" i="22"/>
  <c r="BC1187" i="22"/>
  <c r="BC1182" i="22"/>
  <c r="BC1177" i="22"/>
  <c r="BC1172" i="22"/>
  <c r="BC1167" i="22"/>
  <c r="BC1123" i="22"/>
  <c r="BC1118" i="22"/>
  <c r="BC1113" i="22"/>
  <c r="BC1108" i="22"/>
  <c r="BC1103" i="22"/>
  <c r="BC1059" i="22"/>
  <c r="BC1054" i="22"/>
  <c r="BC1049" i="22"/>
  <c r="BC1044" i="22"/>
  <c r="BC1039" i="22"/>
  <c r="BC979" i="22"/>
  <c r="BC977" i="22"/>
  <c r="BC975" i="22"/>
  <c r="BC969" i="22"/>
  <c r="BC958" i="22"/>
  <c r="BC947" i="22"/>
  <c r="BC936" i="22"/>
  <c r="BC927" i="22"/>
  <c r="BC925" i="22"/>
  <c r="BC916" i="22"/>
  <c r="BC905" i="22"/>
  <c r="BC894" i="22"/>
  <c r="BC883" i="22"/>
  <c r="BC872" i="22"/>
  <c r="BC860" i="22"/>
  <c r="BC852" i="22"/>
  <c r="BC844" i="22"/>
  <c r="BC836" i="22"/>
  <c r="BC828" i="22"/>
  <c r="BC820" i="22"/>
  <c r="BC812" i="22"/>
  <c r="BC804" i="22"/>
  <c r="BC796" i="22"/>
  <c r="BC788" i="22"/>
  <c r="BC780" i="22"/>
  <c r="BC772" i="22"/>
  <c r="BC764" i="22"/>
  <c r="BC756" i="22"/>
  <c r="BC748" i="22"/>
  <c r="BC740" i="22"/>
  <c r="BC732" i="22"/>
  <c r="BC724" i="22"/>
  <c r="BC716" i="22"/>
  <c r="BC708" i="22"/>
  <c r="BC700" i="22"/>
  <c r="BC692" i="22"/>
  <c r="BC684" i="22"/>
  <c r="BC676" i="22"/>
  <c r="BC668" i="22"/>
  <c r="BC1387" i="22"/>
  <c r="BC1382" i="22"/>
  <c r="BC1280" i="22"/>
  <c r="BC1271" i="22"/>
  <c r="BC1254" i="22"/>
  <c r="BC1245" i="22"/>
  <c r="BC1236" i="22"/>
  <c r="BC1179" i="22"/>
  <c r="BC1174" i="22"/>
  <c r="BC1169" i="22"/>
  <c r="BC1164" i="22"/>
  <c r="BC1159" i="22"/>
  <c r="BC1115" i="22"/>
  <c r="BC1110" i="22"/>
  <c r="BC1105" i="22"/>
  <c r="BC1100" i="22"/>
  <c r="BC1095" i="22"/>
  <c r="BC1051" i="22"/>
  <c r="BC1046" i="22"/>
  <c r="BC1041" i="22"/>
  <c r="BC1036" i="22"/>
  <c r="BC1031" i="22"/>
  <c r="BC998" i="22"/>
  <c r="BC996" i="22"/>
  <c r="BC981" i="22"/>
  <c r="BC967" i="22"/>
  <c r="BC965" i="22"/>
  <c r="BC956" i="22"/>
  <c r="BC945" i="22"/>
  <c r="BC934" i="22"/>
  <c r="BC923" i="22"/>
  <c r="BC912" i="22"/>
  <c r="BC903" i="22"/>
  <c r="BC901" i="22"/>
  <c r="BC892" i="22"/>
  <c r="BC881" i="22"/>
  <c r="BC870" i="22"/>
  <c r="BC863" i="22"/>
  <c r="BC855" i="22"/>
  <c r="BC847" i="22"/>
  <c r="BC839" i="22"/>
  <c r="BC831" i="22"/>
  <c r="BC823" i="22"/>
  <c r="BC815" i="22"/>
  <c r="BC807" i="22"/>
  <c r="BC799" i="22"/>
  <c r="BC791" i="22"/>
  <c r="BC783" i="22"/>
  <c r="BC775" i="22"/>
  <c r="BC767" i="22"/>
  <c r="BC759" i="22"/>
  <c r="BC751" i="22"/>
  <c r="BC743" i="22"/>
  <c r="BC735" i="22"/>
  <c r="BC727" i="22"/>
  <c r="BC719" i="22"/>
  <c r="BC711" i="22"/>
  <c r="BC703" i="22"/>
  <c r="BC695" i="22"/>
  <c r="BC687" i="22"/>
  <c r="BC679" i="22"/>
  <c r="BC671" i="22"/>
  <c r="BC663" i="22"/>
  <c r="BC655" i="22"/>
  <c r="BC647" i="22"/>
  <c r="BC639" i="22"/>
  <c r="BC631" i="22"/>
  <c r="BC623" i="22"/>
  <c r="BC615" i="22"/>
  <c r="BC1398" i="22"/>
  <c r="BC1392" i="22"/>
  <c r="BC1330" i="22"/>
  <c r="BC1325" i="22"/>
  <c r="BC1320" i="22"/>
  <c r="BC1315" i="22"/>
  <c r="BC1300" i="22"/>
  <c r="BC1274" i="22"/>
  <c r="BC1262" i="22"/>
  <c r="BC1253" i="22"/>
  <c r="BC1227" i="22"/>
  <c r="BC1218" i="22"/>
  <c r="BC1171" i="22"/>
  <c r="BC1166" i="22"/>
  <c r="BC1161" i="22"/>
  <c r="BC1156" i="22"/>
  <c r="BC1151" i="22"/>
  <c r="BC1107" i="22"/>
  <c r="BC1102" i="22"/>
  <c r="BC1097" i="22"/>
  <c r="BC1092" i="22"/>
  <c r="BC1087" i="22"/>
  <c r="BC1043" i="22"/>
  <c r="BC1038" i="22"/>
  <c r="BC1033" i="22"/>
  <c r="BC1028" i="22"/>
  <c r="BC1023" i="22"/>
  <c r="BC987" i="22"/>
  <c r="BC985" i="22"/>
  <c r="BC983" i="22"/>
  <c r="BC963" i="22"/>
  <c r="BC1386" i="22"/>
  <c r="BC1381" i="22"/>
  <c r="BC1376" i="22"/>
  <c r="BC1371" i="22"/>
  <c r="BC1366" i="22"/>
  <c r="BC1306" i="22"/>
  <c r="BC1291" i="22"/>
  <c r="BC1282" i="22"/>
  <c r="BC1256" i="22"/>
  <c r="BC1247" i="22"/>
  <c r="BC1221" i="22"/>
  <c r="BC1212" i="22"/>
  <c r="BC1207" i="22"/>
  <c r="BC1163" i="22"/>
  <c r="BC1158" i="22"/>
  <c r="BC1153" i="22"/>
  <c r="BC1148" i="22"/>
  <c r="BC1143" i="22"/>
  <c r="BC1099" i="22"/>
  <c r="BC1094" i="22"/>
  <c r="BC1314" i="22"/>
  <c r="BC1310" i="22"/>
  <c r="BC1285" i="22"/>
  <c r="BC1276" i="22"/>
  <c r="BC1264" i="22"/>
  <c r="BC1238" i="22"/>
  <c r="BC1229" i="22"/>
  <c r="BC1220" i="22"/>
  <c r="BC1209" i="22"/>
  <c r="BC1204" i="22"/>
  <c r="BC1199" i="22"/>
  <c r="BC1155" i="22"/>
  <c r="BC1150" i="22"/>
  <c r="BC1145" i="22"/>
  <c r="BC1140" i="22"/>
  <c r="BC1135" i="22"/>
  <c r="BC1091" i="22"/>
  <c r="BC1086" i="22"/>
  <c r="BC1081" i="22"/>
  <c r="BC1076" i="22"/>
  <c r="BC1071" i="22"/>
  <c r="BC1027" i="22"/>
  <c r="BC1022" i="22"/>
  <c r="BC1338" i="22"/>
  <c r="BC1333" i="22"/>
  <c r="BC1328" i="22"/>
  <c r="BC1323" i="22"/>
  <c r="BC1318" i="22"/>
  <c r="BC1302" i="22"/>
  <c r="BC1293" i="22"/>
  <c r="BC1284" i="22"/>
  <c r="BC1267" i="22"/>
  <c r="BC1258" i="22"/>
  <c r="BC1232" i="22"/>
  <c r="BC1223" i="22"/>
  <c r="BC1211" i="22"/>
  <c r="BC1206" i="22"/>
  <c r="BC1201" i="22"/>
  <c r="BC1196" i="22"/>
  <c r="BC1191" i="22"/>
  <c r="BC1147" i="22"/>
  <c r="BC1142" i="22"/>
  <c r="BC1137" i="22"/>
  <c r="BC1132" i="22"/>
  <c r="BC1127" i="22"/>
  <c r="BC1083" i="22"/>
  <c r="BC1078" i="22"/>
  <c r="BC1073" i="22"/>
  <c r="BC1068" i="22"/>
  <c r="BC1063" i="22"/>
  <c r="BC1410" i="22"/>
  <c r="BC1403" i="22"/>
  <c r="BC1389" i="22"/>
  <c r="BC1384" i="22"/>
  <c r="BC1379" i="22"/>
  <c r="BC1374" i="22"/>
  <c r="BC1296" i="22"/>
  <c r="BC1287" i="22"/>
  <c r="BC1275" i="22"/>
  <c r="BC1252" i="22"/>
  <c r="BC1240" i="22"/>
  <c r="BC1231" i="22"/>
  <c r="BC1214" i="22"/>
  <c r="BC1203" i="22"/>
  <c r="BC1198" i="22"/>
  <c r="BC1193" i="22"/>
  <c r="BC1188" i="22"/>
  <c r="BC1183" i="22"/>
  <c r="BC1139" i="22"/>
  <c r="BC1134" i="22"/>
  <c r="BC1129" i="22"/>
  <c r="BC1124" i="22"/>
  <c r="BC1119" i="22"/>
  <c r="BC1035" i="22"/>
  <c r="BC997" i="22"/>
  <c r="BC980" i="22"/>
  <c r="BC955" i="22"/>
  <c r="BC943" i="22"/>
  <c r="BC920" i="22"/>
  <c r="BC908" i="22"/>
  <c r="BC899" i="22"/>
  <c r="BC873" i="22"/>
  <c r="BC862" i="22"/>
  <c r="BC818" i="22"/>
  <c r="BC813" i="22"/>
  <c r="BC808" i="22"/>
  <c r="BC803" i="22"/>
  <c r="BC798" i="22"/>
  <c r="BC754" i="22"/>
  <c r="BC749" i="22"/>
  <c r="BC744" i="22"/>
  <c r="BC739" i="22"/>
  <c r="BC734" i="22"/>
  <c r="BC690" i="22"/>
  <c r="BC685" i="22"/>
  <c r="BC680" i="22"/>
  <c r="BC675" i="22"/>
  <c r="BC670" i="22"/>
  <c r="BC650" i="22"/>
  <c r="BC648" i="22"/>
  <c r="BC646" i="22"/>
  <c r="BC618" i="22"/>
  <c r="BC616" i="22"/>
  <c r="BC614" i="22"/>
  <c r="BC602" i="22"/>
  <c r="BC591" i="22"/>
  <c r="BC582" i="22"/>
  <c r="BC580" i="22"/>
  <c r="BC571" i="22"/>
  <c r="BC560" i="22"/>
  <c r="BC549" i="22"/>
  <c r="BC538" i="22"/>
  <c r="BC527" i="22"/>
  <c r="BC518" i="22"/>
  <c r="BC513" i="22"/>
  <c r="BC505" i="22"/>
  <c r="BC497" i="22"/>
  <c r="BC489" i="22"/>
  <c r="BC481" i="22"/>
  <c r="BC473" i="22"/>
  <c r="BC465" i="22"/>
  <c r="BC457" i="22"/>
  <c r="BC449" i="22"/>
  <c r="BC441" i="22"/>
  <c r="BC433" i="22"/>
  <c r="BC425" i="22"/>
  <c r="BC417" i="22"/>
  <c r="BC409" i="22"/>
  <c r="BC401" i="22"/>
  <c r="BC393" i="22"/>
  <c r="BC385" i="22"/>
  <c r="BC377" i="22"/>
  <c r="BC369" i="22"/>
  <c r="BC361" i="22"/>
  <c r="BC353" i="22"/>
  <c r="BC345" i="22"/>
  <c r="BC337" i="22"/>
  <c r="BC329" i="22"/>
  <c r="BC321" i="22"/>
  <c r="BC313" i="22"/>
  <c r="BC305" i="22"/>
  <c r="BC297" i="22"/>
  <c r="BC289" i="22"/>
  <c r="BC281" i="22"/>
  <c r="BC273" i="22"/>
  <c r="BC265" i="22"/>
  <c r="BC257" i="22"/>
  <c r="BC249" i="22"/>
  <c r="BC241" i="22"/>
  <c r="BC233" i="22"/>
  <c r="BC225" i="22"/>
  <c r="BC217" i="22"/>
  <c r="BC209" i="22"/>
  <c r="BC201" i="22"/>
  <c r="BC193" i="22"/>
  <c r="BC185" i="22"/>
  <c r="BC177" i="22"/>
  <c r="BC169" i="22"/>
  <c r="BC161" i="22"/>
  <c r="BC153" i="22"/>
  <c r="BC145" i="22"/>
  <c r="BC137" i="22"/>
  <c r="BC129" i="22"/>
  <c r="BC121" i="22"/>
  <c r="BC113" i="22"/>
  <c r="BC105" i="22"/>
  <c r="BC97" i="22"/>
  <c r="BC91" i="22"/>
  <c r="BC87" i="22"/>
  <c r="BC83" i="22"/>
  <c r="BC79" i="22"/>
  <c r="BC1089" i="22"/>
  <c r="BC1011" i="22"/>
  <c r="BC1006" i="22"/>
  <c r="BC1001" i="22"/>
  <c r="BC964" i="22"/>
  <c r="BC937" i="22"/>
  <c r="BC928" i="22"/>
  <c r="BC911" i="22"/>
  <c r="BC902" i="22"/>
  <c r="BC893" i="22"/>
  <c r="BC867" i="22"/>
  <c r="BC864" i="22"/>
  <c r="BC859" i="22"/>
  <c r="BC854" i="22"/>
  <c r="BC810" i="22"/>
  <c r="BC805" i="22"/>
  <c r="BC800" i="22"/>
  <c r="BC795" i="22"/>
  <c r="BC790" i="22"/>
  <c r="BC746" i="22"/>
  <c r="BC741" i="22"/>
  <c r="BC736" i="22"/>
  <c r="BC731" i="22"/>
  <c r="BC726" i="22"/>
  <c r="BC682" i="22"/>
  <c r="BC677" i="22"/>
  <c r="BC672" i="22"/>
  <c r="BC667" i="22"/>
  <c r="BC652" i="22"/>
  <c r="BC637" i="22"/>
  <c r="BC635" i="22"/>
  <c r="BC620" i="22"/>
  <c r="BC600" i="22"/>
  <c r="BC589" i="22"/>
  <c r="BC578" i="22"/>
  <c r="BC567" i="22"/>
  <c r="BC558" i="22"/>
  <c r="BC556" i="22"/>
  <c r="BC547" i="22"/>
  <c r="BC536" i="22"/>
  <c r="BC525" i="22"/>
  <c r="BC516" i="22"/>
  <c r="BC508" i="22"/>
  <c r="BC500" i="22"/>
  <c r="BC492" i="22"/>
  <c r="BC484" i="22"/>
  <c r="BC476" i="22"/>
  <c r="BC468" i="22"/>
  <c r="BC460" i="22"/>
  <c r="BC452" i="22"/>
  <c r="BC444" i="22"/>
  <c r="BC436" i="22"/>
  <c r="BC428" i="22"/>
  <c r="BC420" i="22"/>
  <c r="BC412" i="22"/>
  <c r="BC404" i="22"/>
  <c r="BC396" i="22"/>
  <c r="BC388" i="22"/>
  <c r="BC380" i="22"/>
  <c r="BC372" i="22"/>
  <c r="BC364" i="22"/>
  <c r="BC356" i="22"/>
  <c r="BC348" i="22"/>
  <c r="BC340" i="22"/>
  <c r="BC332" i="22"/>
  <c r="BC324" i="22"/>
  <c r="BC316" i="22"/>
  <c r="BC308" i="22"/>
  <c r="BC300" i="22"/>
  <c r="BC292" i="22"/>
  <c r="BC284" i="22"/>
  <c r="BC276" i="22"/>
  <c r="BC268" i="22"/>
  <c r="BC260" i="22"/>
  <c r="BC252" i="22"/>
  <c r="BC244" i="22"/>
  <c r="BC236" i="22"/>
  <c r="BC228" i="22"/>
  <c r="BC220" i="22"/>
  <c r="BC212" i="22"/>
  <c r="BC204" i="22"/>
  <c r="BC196" i="22"/>
  <c r="BC188" i="22"/>
  <c r="BC180" i="22"/>
  <c r="BC172" i="22"/>
  <c r="BC164" i="22"/>
  <c r="BC156" i="22"/>
  <c r="BC148" i="22"/>
  <c r="BC1020" i="22"/>
  <c r="BC1015" i="22"/>
  <c r="BC974" i="22"/>
  <c r="BC957" i="22"/>
  <c r="BC931" i="22"/>
  <c r="BC919" i="22"/>
  <c r="BC910" i="22"/>
  <c r="BC884" i="22"/>
  <c r="BC875" i="22"/>
  <c r="BC861" i="22"/>
  <c r="BC856" i="22"/>
  <c r="BC851" i="22"/>
  <c r="BC846" i="22"/>
  <c r="BC802" i="22"/>
  <c r="BC797" i="22"/>
  <c r="BC792" i="22"/>
  <c r="BC787" i="22"/>
  <c r="BC782" i="22"/>
  <c r="BC738" i="22"/>
  <c r="BC733" i="22"/>
  <c r="BC728" i="22"/>
  <c r="BC723" i="22"/>
  <c r="BC718" i="22"/>
  <c r="BC674" i="22"/>
  <c r="BC669" i="22"/>
  <c r="BC658" i="22"/>
  <c r="BC656" i="22"/>
  <c r="BC654" i="22"/>
  <c r="BC626" i="22"/>
  <c r="BC624" i="22"/>
  <c r="BC622" i="22"/>
  <c r="BC607" i="22"/>
  <c r="BC598" i="22"/>
  <c r="BC596" i="22"/>
  <c r="BC587" i="22"/>
  <c r="BC576" i="22"/>
  <c r="BC565" i="22"/>
  <c r="BC554" i="22"/>
  <c r="BC543" i="22"/>
  <c r="BC534" i="22"/>
  <c r="BC532" i="22"/>
  <c r="BC523" i="22"/>
  <c r="BC511" i="22"/>
  <c r="BC503" i="22"/>
  <c r="BC495" i="22"/>
  <c r="BC487" i="22"/>
  <c r="BC479" i="22"/>
  <c r="BC471" i="22"/>
  <c r="BC463" i="22"/>
  <c r="BC455" i="22"/>
  <c r="BC447" i="22"/>
  <c r="BC439" i="22"/>
  <c r="BC431" i="22"/>
  <c r="BC423" i="22"/>
  <c r="BC415" i="22"/>
  <c r="BC407" i="22"/>
  <c r="BC399" i="22"/>
  <c r="BC391" i="22"/>
  <c r="BC383" i="22"/>
  <c r="BC375" i="22"/>
  <c r="BC367" i="22"/>
  <c r="BC359" i="22"/>
  <c r="BC351" i="22"/>
  <c r="BC343" i="22"/>
  <c r="BC335" i="22"/>
  <c r="BC327" i="22"/>
  <c r="BC319" i="22"/>
  <c r="BC311" i="22"/>
  <c r="BC303" i="22"/>
  <c r="BC295" i="22"/>
  <c r="BC287" i="22"/>
  <c r="BC279" i="22"/>
  <c r="BC271" i="22"/>
  <c r="BC263" i="22"/>
  <c r="BC255" i="22"/>
  <c r="BC247" i="22"/>
  <c r="BC239" i="22"/>
  <c r="BC231" i="22"/>
  <c r="BC223" i="22"/>
  <c r="BC215" i="22"/>
  <c r="BC207" i="22"/>
  <c r="BC199" i="22"/>
  <c r="BC191" i="22"/>
  <c r="BC183" i="22"/>
  <c r="BC175" i="22"/>
  <c r="BC167" i="22"/>
  <c r="BC159" i="22"/>
  <c r="BC151" i="22"/>
  <c r="BC143" i="22"/>
  <c r="BC135" i="22"/>
  <c r="BC127" i="22"/>
  <c r="BC119" i="22"/>
  <c r="BC1084" i="22"/>
  <c r="BC1070" i="22"/>
  <c r="BC1060" i="22"/>
  <c r="BC995" i="22"/>
  <c r="BC991" i="22"/>
  <c r="BC948" i="22"/>
  <c r="BC939" i="22"/>
  <c r="BC913" i="22"/>
  <c r="BC904" i="22"/>
  <c r="BC878" i="22"/>
  <c r="BC869" i="22"/>
  <c r="BC858" i="22"/>
  <c r="BC853" i="22"/>
  <c r="BC848" i="22"/>
  <c r="BC843" i="22"/>
  <c r="BC838" i="22"/>
  <c r="BC794" i="22"/>
  <c r="BC789" i="22"/>
  <c r="BC784" i="22"/>
  <c r="BC779" i="22"/>
  <c r="BC774" i="22"/>
  <c r="BC730" i="22"/>
  <c r="BC725" i="22"/>
  <c r="BC720" i="22"/>
  <c r="BC715" i="22"/>
  <c r="BC710" i="22"/>
  <c r="BC660" i="22"/>
  <c r="BC645" i="22"/>
  <c r="BC643" i="22"/>
  <c r="BC628" i="22"/>
  <c r="BC1025" i="22"/>
  <c r="BC1019" i="22"/>
  <c r="BC1014" i="22"/>
  <c r="BC1009" i="22"/>
  <c r="BC1004" i="22"/>
  <c r="BC982" i="22"/>
  <c r="BC966" i="22"/>
  <c r="BC942" i="22"/>
  <c r="BC933" i="22"/>
  <c r="BC921" i="22"/>
  <c r="BC895" i="22"/>
  <c r="BC886" i="22"/>
  <c r="BC877" i="22"/>
  <c r="BC850" i="22"/>
  <c r="BC845" i="22"/>
  <c r="BC840" i="22"/>
  <c r="BC835" i="22"/>
  <c r="BC830" i="22"/>
  <c r="BC786" i="22"/>
  <c r="BC781" i="22"/>
  <c r="BC776" i="22"/>
  <c r="BC771" i="22"/>
  <c r="BC766" i="22"/>
  <c r="BC1079" i="22"/>
  <c r="BC999" i="22"/>
  <c r="BC959" i="22"/>
  <c r="BC950" i="22"/>
  <c r="BC941" i="22"/>
  <c r="BC924" i="22"/>
  <c r="BC915" i="22"/>
  <c r="BC889" i="22"/>
  <c r="BC880" i="22"/>
  <c r="BC868" i="22"/>
  <c r="BC842" i="22"/>
  <c r="BC837" i="22"/>
  <c r="BC832" i="22"/>
  <c r="BC827" i="22"/>
  <c r="BC822" i="22"/>
  <c r="BC778" i="22"/>
  <c r="BC773" i="22"/>
  <c r="BC768" i="22"/>
  <c r="BC763" i="22"/>
  <c r="BC758" i="22"/>
  <c r="BC714" i="22"/>
  <c r="BC709" i="22"/>
  <c r="BC704" i="22"/>
  <c r="BC699" i="22"/>
  <c r="BC694" i="22"/>
  <c r="BC1030" i="22"/>
  <c r="BC989" i="22"/>
  <c r="BC972" i="22"/>
  <c r="BC953" i="22"/>
  <c r="BC944" i="22"/>
  <c r="BC932" i="22"/>
  <c r="BC909" i="22"/>
  <c r="BC897" i="22"/>
  <c r="BC888" i="22"/>
  <c r="BC871" i="22"/>
  <c r="BC834" i="22"/>
  <c r="BC829" i="22"/>
  <c r="BC824" i="22"/>
  <c r="BC819" i="22"/>
  <c r="BC814" i="22"/>
  <c r="BC770" i="22"/>
  <c r="BC765" i="22"/>
  <c r="BC760" i="22"/>
  <c r="BC755" i="22"/>
  <c r="BC750" i="22"/>
  <c r="BC706" i="22"/>
  <c r="BC701" i="22"/>
  <c r="BC696" i="22"/>
  <c r="BC1075" i="22"/>
  <c r="BC1065" i="22"/>
  <c r="BC1055" i="22"/>
  <c r="BC1017" i="22"/>
  <c r="BC1012" i="22"/>
  <c r="BC1007" i="22"/>
  <c r="BC993" i="22"/>
  <c r="BC968" i="22"/>
  <c r="BC961" i="22"/>
  <c r="BC952" i="22"/>
  <c r="BC935" i="22"/>
  <c r="BC926" i="22"/>
  <c r="BC917" i="22"/>
  <c r="BC900" i="22"/>
  <c r="BC891" i="22"/>
  <c r="BC879" i="22"/>
  <c r="BC826" i="22"/>
  <c r="BC821" i="22"/>
  <c r="BC816" i="22"/>
  <c r="BC811" i="22"/>
  <c r="BC806" i="22"/>
  <c r="BC762" i="22"/>
  <c r="BC757" i="22"/>
  <c r="BC752" i="22"/>
  <c r="BC747" i="22"/>
  <c r="BC742" i="22"/>
  <c r="BC722" i="22"/>
  <c r="BC702" i="22"/>
  <c r="BC661" i="22"/>
  <c r="BC644" i="22"/>
  <c r="BC627" i="22"/>
  <c r="BC590" i="22"/>
  <c r="BC581" i="22"/>
  <c r="BC572" i="22"/>
  <c r="BC555" i="22"/>
  <c r="BC546" i="22"/>
  <c r="BC520" i="22"/>
  <c r="BC514" i="22"/>
  <c r="BC509" i="22"/>
  <c r="BC504" i="22"/>
  <c r="BC499" i="22"/>
  <c r="BC494" i="22"/>
  <c r="BC450" i="22"/>
  <c r="BC445" i="22"/>
  <c r="BC440" i="22"/>
  <c r="BC435" i="22"/>
  <c r="BC430" i="22"/>
  <c r="BC386" i="22"/>
  <c r="BC381" i="22"/>
  <c r="BC376" i="22"/>
  <c r="BC371" i="22"/>
  <c r="BC366" i="22"/>
  <c r="BC322" i="22"/>
  <c r="BC317" i="22"/>
  <c r="BC312" i="22"/>
  <c r="BC307" i="22"/>
  <c r="BC302" i="22"/>
  <c r="BC258" i="22"/>
  <c r="BC253" i="22"/>
  <c r="BC248" i="22"/>
  <c r="BC243" i="22"/>
  <c r="BC238" i="22"/>
  <c r="BC194" i="22"/>
  <c r="BC189" i="22"/>
  <c r="BC184" i="22"/>
  <c r="BC179" i="22"/>
  <c r="BC174" i="22"/>
  <c r="BC133" i="22"/>
  <c r="BC131" i="22"/>
  <c r="BC116" i="22"/>
  <c r="BC110" i="22"/>
  <c r="BC108" i="22"/>
  <c r="BC99" i="22"/>
  <c r="BC98" i="22"/>
  <c r="BC92" i="22"/>
  <c r="BC88" i="22"/>
  <c r="BC84" i="22"/>
  <c r="BC80" i="22"/>
  <c r="BC32" i="22"/>
  <c r="BC23" i="22"/>
  <c r="BC22" i="22"/>
  <c r="BC16" i="22"/>
  <c r="AV2" i="22"/>
  <c r="BC26" i="22"/>
  <c r="BC9" i="22"/>
  <c r="BC3" i="22"/>
  <c r="BC283" i="22"/>
  <c r="BC691" i="22"/>
  <c r="BC678" i="22"/>
  <c r="BC664" i="22"/>
  <c r="BC634" i="22"/>
  <c r="BC630" i="22"/>
  <c r="BC584" i="22"/>
  <c r="BC575" i="22"/>
  <c r="BC563" i="22"/>
  <c r="BC540" i="22"/>
  <c r="BC528" i="22"/>
  <c r="BC519" i="22"/>
  <c r="BC506" i="22"/>
  <c r="BC501" i="22"/>
  <c r="BC496" i="22"/>
  <c r="BC491" i="22"/>
  <c r="BC486" i="22"/>
  <c r="BC442" i="22"/>
  <c r="BC437" i="22"/>
  <c r="BC432" i="22"/>
  <c r="BC427" i="22"/>
  <c r="BC422" i="22"/>
  <c r="BC378" i="22"/>
  <c r="BC373" i="22"/>
  <c r="BC368" i="22"/>
  <c r="BC363" i="22"/>
  <c r="BC358" i="22"/>
  <c r="BC314" i="22"/>
  <c r="BC309" i="22"/>
  <c r="BC304" i="22"/>
  <c r="BC299" i="22"/>
  <c r="BC294" i="22"/>
  <c r="BC250" i="22"/>
  <c r="BC245" i="22"/>
  <c r="BC240" i="22"/>
  <c r="BC235" i="22"/>
  <c r="BC230" i="22"/>
  <c r="BC186" i="22"/>
  <c r="BC181" i="22"/>
  <c r="BC176" i="22"/>
  <c r="BC171" i="22"/>
  <c r="BC166" i="22"/>
  <c r="BC122" i="22"/>
  <c r="BC120" i="22"/>
  <c r="BC118" i="22"/>
  <c r="BC106" i="22"/>
  <c r="BC77" i="22"/>
  <c r="BC73" i="22"/>
  <c r="BC69" i="22"/>
  <c r="BC65" i="22"/>
  <c r="BC61" i="22"/>
  <c r="BC57" i="22"/>
  <c r="BC53" i="22"/>
  <c r="BC49" i="22"/>
  <c r="BC45" i="22"/>
  <c r="BC41" i="22"/>
  <c r="BC37" i="22"/>
  <c r="BC13" i="22"/>
  <c r="BC11" i="22"/>
  <c r="BC7" i="22"/>
  <c r="BC5" i="22"/>
  <c r="BC298" i="22"/>
  <c r="BC288" i="22"/>
  <c r="BC717" i="22"/>
  <c r="BC698" i="22"/>
  <c r="BC651" i="22"/>
  <c r="BC621" i="22"/>
  <c r="BC613" i="22"/>
  <c r="BC610" i="22"/>
  <c r="BC604" i="22"/>
  <c r="BC592" i="22"/>
  <c r="BC583" i="22"/>
  <c r="BC566" i="22"/>
  <c r="BC557" i="22"/>
  <c r="BC548" i="22"/>
  <c r="BC531" i="22"/>
  <c r="BC522" i="22"/>
  <c r="BC498" i="22"/>
  <c r="BC493" i="22"/>
  <c r="BC488" i="22"/>
  <c r="BC483" i="22"/>
  <c r="BC478" i="22"/>
  <c r="BC434" i="22"/>
  <c r="BC429" i="22"/>
  <c r="BC424" i="22"/>
  <c r="BC419" i="22"/>
  <c r="BC414" i="22"/>
  <c r="BC370" i="22"/>
  <c r="BC365" i="22"/>
  <c r="BC360" i="22"/>
  <c r="BC355" i="22"/>
  <c r="BC350" i="22"/>
  <c r="BC306" i="22"/>
  <c r="BC301" i="22"/>
  <c r="BC296" i="22"/>
  <c r="BC291" i="22"/>
  <c r="BC286" i="22"/>
  <c r="BC242" i="22"/>
  <c r="BC237" i="22"/>
  <c r="BC232" i="22"/>
  <c r="BC227" i="22"/>
  <c r="BC222" i="22"/>
  <c r="BC178" i="22"/>
  <c r="BC173" i="22"/>
  <c r="BC168" i="22"/>
  <c r="BC163" i="22"/>
  <c r="BC158" i="22"/>
  <c r="BC141" i="22"/>
  <c r="BC139" i="22"/>
  <c r="BC124" i="22"/>
  <c r="BC104" i="22"/>
  <c r="BC33" i="22"/>
  <c r="BC29" i="22"/>
  <c r="BC18" i="22"/>
  <c r="AV12" i="22"/>
  <c r="AV10" i="22"/>
  <c r="AV8" i="22"/>
  <c r="AV6" i="22"/>
  <c r="BC293" i="22"/>
  <c r="BC683" i="22"/>
  <c r="BC642" i="22"/>
  <c r="BC638" i="22"/>
  <c r="BC595" i="22"/>
  <c r="BC586" i="22"/>
  <c r="BC574" i="22"/>
  <c r="BC551" i="22"/>
  <c r="BC539" i="22"/>
  <c r="BC530" i="22"/>
  <c r="BC490" i="22"/>
  <c r="BC485" i="22"/>
  <c r="BC480" i="22"/>
  <c r="BC475" i="22"/>
  <c r="BC470" i="22"/>
  <c r="BC426" i="22"/>
  <c r="BC421" i="22"/>
  <c r="BC416" i="22"/>
  <c r="BC411" i="22"/>
  <c r="BC406" i="22"/>
  <c r="BC362" i="22"/>
  <c r="BC357" i="22"/>
  <c r="BC352" i="22"/>
  <c r="BC347" i="22"/>
  <c r="BC342" i="22"/>
  <c r="BC712" i="22"/>
  <c r="BC659" i="22"/>
  <c r="BC629" i="22"/>
  <c r="BC603" i="22"/>
  <c r="BC594" i="22"/>
  <c r="BC568" i="22"/>
  <c r="BC559" i="22"/>
  <c r="BC542" i="22"/>
  <c r="BC533" i="22"/>
  <c r="BC524" i="22"/>
  <c r="BC688" i="22"/>
  <c r="BC662" i="22"/>
  <c r="BC632" i="22"/>
  <c r="BC606" i="22"/>
  <c r="BC597" i="22"/>
  <c r="BC588" i="22"/>
  <c r="BC562" i="22"/>
  <c r="BC550" i="22"/>
  <c r="BC541" i="22"/>
  <c r="BC707" i="22"/>
  <c r="BC666" i="22"/>
  <c r="BC653" i="22"/>
  <c r="BC636" i="22"/>
  <c r="BC619" i="22"/>
  <c r="BC612" i="22"/>
  <c r="BC605" i="22"/>
  <c r="BC579" i="22"/>
  <c r="BC570" i="22"/>
  <c r="BC693" i="22"/>
  <c r="BC686" i="22"/>
  <c r="BC640" i="22"/>
  <c r="BC611" i="22"/>
  <c r="BC608" i="22"/>
  <c r="BC599" i="22"/>
  <c r="BC573" i="22"/>
  <c r="BC466" i="22"/>
  <c r="BC461" i="22"/>
  <c r="BC456" i="22"/>
  <c r="BC451" i="22"/>
  <c r="BC446" i="22"/>
  <c r="BC338" i="22"/>
  <c r="BC333" i="22"/>
  <c r="BC328" i="22"/>
  <c r="BC323" i="22"/>
  <c r="BC318" i="22"/>
  <c r="BC277" i="22"/>
  <c r="BC269" i="22"/>
  <c r="BC261" i="22"/>
  <c r="BC170" i="22"/>
  <c r="BC162" i="22"/>
  <c r="BC154" i="22"/>
  <c r="BC150" i="22"/>
  <c r="BC136" i="22"/>
  <c r="BC109" i="22"/>
  <c r="BC100" i="22"/>
  <c r="BC95" i="22"/>
  <c r="BC75" i="22"/>
  <c r="BC68" i="22"/>
  <c r="BC59" i="22"/>
  <c r="BC52" i="22"/>
  <c r="BC43" i="22"/>
  <c r="BC36" i="22"/>
  <c r="BC20" i="22"/>
  <c r="BC12" i="22"/>
  <c r="AV7" i="22"/>
  <c r="AV13" i="22"/>
  <c r="BC214" i="22"/>
  <c r="BC198" i="22"/>
  <c r="BC96" i="22"/>
  <c r="BC82" i="22"/>
  <c r="BC70" i="22"/>
  <c r="BC114" i="22"/>
  <c r="BC67" i="22"/>
  <c r="BC60" i="22"/>
  <c r="BC51" i="22"/>
  <c r="BC31" i="22"/>
  <c r="BC58" i="22"/>
  <c r="BC4" i="22"/>
  <c r="BC55" i="22"/>
  <c r="BC564" i="22"/>
  <c r="BC552" i="22"/>
  <c r="BC517" i="22"/>
  <c r="BC507" i="22"/>
  <c r="BC394" i="22"/>
  <c r="BC389" i="22"/>
  <c r="BC384" i="22"/>
  <c r="BC379" i="22"/>
  <c r="BC374" i="22"/>
  <c r="BC219" i="22"/>
  <c r="BC211" i="22"/>
  <c r="BC203" i="22"/>
  <c r="BC195" i="22"/>
  <c r="BC187" i="22"/>
  <c r="BC146" i="22"/>
  <c r="BC132" i="22"/>
  <c r="BC115" i="22"/>
  <c r="BC112" i="22"/>
  <c r="BC103" i="22"/>
  <c r="BC66" i="22"/>
  <c r="BC50" i="22"/>
  <c r="BC34" i="22"/>
  <c r="BC28" i="22"/>
  <c r="BC24" i="22"/>
  <c r="BC14" i="22"/>
  <c r="BC8" i="22"/>
  <c r="BC218" i="22"/>
  <c r="BC206" i="22"/>
  <c r="BC190" i="22"/>
  <c r="BC182" i="22"/>
  <c r="BC142" i="22"/>
  <c r="BC38" i="22"/>
  <c r="AV3" i="22"/>
  <c r="BC30" i="22"/>
  <c r="BC25" i="22"/>
  <c r="BC155" i="22"/>
  <c r="BC81" i="22"/>
  <c r="BC64" i="22"/>
  <c r="AV5" i="22"/>
  <c r="BC515" i="22"/>
  <c r="BC418" i="22"/>
  <c r="BC413" i="22"/>
  <c r="BC408" i="22"/>
  <c r="BC403" i="22"/>
  <c r="BC398" i="22"/>
  <c r="BC290" i="22"/>
  <c r="BC285" i="22"/>
  <c r="BC280" i="22"/>
  <c r="BC272" i="22"/>
  <c r="BC264" i="22"/>
  <c r="BC256" i="22"/>
  <c r="BC165" i="22"/>
  <c r="BC157" i="22"/>
  <c r="BC149" i="22"/>
  <c r="BC128" i="22"/>
  <c r="BC125" i="22"/>
  <c r="BC111" i="22"/>
  <c r="BC93" i="22"/>
  <c r="BC85" i="22"/>
  <c r="BC72" i="22"/>
  <c r="BC63" i="22"/>
  <c r="BC56" i="22"/>
  <c r="BC47" i="22"/>
  <c r="BC40" i="22"/>
  <c r="BC210" i="22"/>
  <c r="BC138" i="22"/>
  <c r="BC90" i="22"/>
  <c r="BC54" i="22"/>
  <c r="BC117" i="22"/>
  <c r="BC76" i="22"/>
  <c r="BC44" i="22"/>
  <c r="BC35" i="22"/>
  <c r="BC74" i="22"/>
  <c r="BC42" i="22"/>
  <c r="BC15" i="22"/>
  <c r="BC71" i="22"/>
  <c r="BC48" i="22"/>
  <c r="BC39" i="22"/>
  <c r="BC19" i="22"/>
  <c r="BC526" i="22"/>
  <c r="BC474" i="22"/>
  <c r="BC469" i="22"/>
  <c r="BC464" i="22"/>
  <c r="BC459" i="22"/>
  <c r="BC454" i="22"/>
  <c r="BC346" i="22"/>
  <c r="BC341" i="22"/>
  <c r="BC336" i="22"/>
  <c r="BC331" i="22"/>
  <c r="BC326" i="22"/>
  <c r="BC234" i="22"/>
  <c r="BC226" i="22"/>
  <c r="BC202" i="22"/>
  <c r="BC102" i="22"/>
  <c r="AV9" i="22"/>
  <c r="BC535" i="22"/>
  <c r="BC402" i="22"/>
  <c r="BC397" i="22"/>
  <c r="BC392" i="22"/>
  <c r="BC387" i="22"/>
  <c r="BC382" i="22"/>
  <c r="BC275" i="22"/>
  <c r="BC267" i="22"/>
  <c r="BC259" i="22"/>
  <c r="BC251" i="22"/>
  <c r="BC160" i="22"/>
  <c r="BC152" i="22"/>
  <c r="BC144" i="22"/>
  <c r="BC107" i="22"/>
  <c r="BC27" i="22"/>
  <c r="BC512" i="22"/>
  <c r="BC502" i="22"/>
  <c r="BC458" i="22"/>
  <c r="BC453" i="22"/>
  <c r="BC448" i="22"/>
  <c r="BC443" i="22"/>
  <c r="BC438" i="22"/>
  <c r="BC330" i="22"/>
  <c r="BC325" i="22"/>
  <c r="BC320" i="22"/>
  <c r="BC315" i="22"/>
  <c r="BC310" i="22"/>
  <c r="BC229" i="22"/>
  <c r="BC221" i="22"/>
  <c r="BC213" i="22"/>
  <c r="BC205" i="22"/>
  <c r="BC197" i="22"/>
  <c r="BC134" i="22"/>
  <c r="BC130" i="22"/>
  <c r="BC94" i="22"/>
  <c r="BC17" i="22"/>
  <c r="BC10" i="22"/>
  <c r="BC89" i="22"/>
  <c r="BC544" i="22"/>
  <c r="BC510" i="22"/>
  <c r="BC482" i="22"/>
  <c r="BC477" i="22"/>
  <c r="BC472" i="22"/>
  <c r="BC467" i="22"/>
  <c r="BC462" i="22"/>
  <c r="BC354" i="22"/>
  <c r="BC349" i="22"/>
  <c r="BC344" i="22"/>
  <c r="BC339" i="22"/>
  <c r="BC334" i="22"/>
  <c r="BC278" i="22"/>
  <c r="BC274" i="22"/>
  <c r="BC270" i="22"/>
  <c r="BC266" i="22"/>
  <c r="BC262" i="22"/>
  <c r="BC254" i="22"/>
  <c r="BC246" i="22"/>
  <c r="BC147" i="22"/>
  <c r="BC410" i="22"/>
  <c r="BC405" i="22"/>
  <c r="BC400" i="22"/>
  <c r="BC395" i="22"/>
  <c r="BC390" i="22"/>
  <c r="BC282" i="22"/>
  <c r="BC224" i="22"/>
  <c r="BC216" i="22"/>
  <c r="BC208" i="22"/>
  <c r="BC200" i="22"/>
  <c r="BC192" i="22"/>
  <c r="BC140" i="22"/>
  <c r="BC126" i="22"/>
  <c r="BC123" i="22"/>
  <c r="BC101" i="22"/>
  <c r="BC86" i="22"/>
  <c r="BC62" i="22"/>
  <c r="AV11" i="22"/>
  <c r="AV4" i="22"/>
  <c r="BC21" i="22"/>
  <c r="BC46" i="22"/>
  <c r="BC78" i="22"/>
  <c r="BC6" i="22"/>
  <c r="AW4" i="22"/>
  <c r="AW8" i="22"/>
  <c r="AW11" i="22"/>
  <c r="AW10" i="22"/>
  <c r="AW9" i="22"/>
  <c r="AW12" i="22"/>
  <c r="AW5" i="22"/>
  <c r="AW2" i="22"/>
  <c r="AW3" i="22"/>
  <c r="AW13" i="22"/>
  <c r="AW7" i="22"/>
  <c r="AW6" i="22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<sst xmlns="http://schemas.openxmlformats.org/spreadsheetml/2006/main" count="13644" uniqueCount="286">
  <si>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</si>
  <si>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</si>
  <si>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</si>
  <si>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</si>
  <si>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</si>
  <si>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</si>
  <si>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</si>
  <si>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</si>
  <si>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Future Code</t>
  </si>
  <si>
    <t>Index</t>
  </si>
  <si>
    <t>ConvAdj Quote Object ID</t>
  </si>
  <si>
    <t>Fwd start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</si>
  <si>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</si>
  <si>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</si>
  <si>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</si>
  <si>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</si>
  <si>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</si>
  <si>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</si>
  <si>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</si>
  <si>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</si>
  <si>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</si>
  <si>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</si>
  <si>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</si>
  <si>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</si>
  <si>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</si>
  <si>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</si>
  <si>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</si>
  <si>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</si>
  <si>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</si>
  <si>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</si>
  <si>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</si>
  <si>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</si>
  <si>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</si>
  <si>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</si>
  <si>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</si>
  <si>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</si>
  <si>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</si>
  <si>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</si>
  <si>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</si>
  <si>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</si>
  <si>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</si>
  <si>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</si>
  <si>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</si>
  <si>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</si>
  <si>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</si>
  <si>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</si>
  <si>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</si>
  <si>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</si>
  <si>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</si>
  <si>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</si>
  <si>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</si>
  <si>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</si>
  <si>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</si>
  <si>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</si>
  <si>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Euribor3M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</si>
  <si>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</si>
  <si>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</si>
  <si>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</si>
  <si>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</si>
  <si>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</si>
  <si>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</si>
  <si>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</si>
  <si>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</si>
  <si>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</si>
  <si>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</si>
  <si>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</si>
  <si>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</si>
  <si>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</si>
  <si>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</si>
  <si>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</si>
  <si>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</si>
  <si>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</si>
  <si>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</si>
  <si>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</si>
  <si>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</si>
  <si>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</si>
  <si>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</si>
  <si>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</si>
  <si>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</si>
  <si>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</si>
  <si>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</si>
  <si>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</si>
  <si>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</si>
  <si>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</si>
  <si>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</si>
  <si>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</si>
  <si>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</si>
  <si>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</si>
  <si>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</si>
  <si>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</si>
  <si>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</si>
  <si>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</si>
  <si>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</si>
  <si>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</si>
  <si>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</si>
  <si>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</si>
  <si>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</si>
  <si>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</si>
  <si>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</si>
  <si>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</si>
  <si>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</si>
  <si>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</si>
  <si>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</si>
  <si>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</si>
  <si>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</si>
  <si>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</si>
  <si>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</si>
  <si>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</si>
  <si>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</si>
  <si>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</si>
  <si>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</si>
  <si>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</si>
  <si>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</si>
  <si>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</si>
  <si>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</si>
  <si>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</si>
  <si>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</si>
  <si>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</si>
  <si>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</si>
  <si>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</si>
  <si>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</si>
  <si>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</si>
  <si>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</si>
  <si>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</si>
  <si>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</si>
  <si>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</si>
  <si>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</si>
  <si>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</si>
  <si>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</si>
  <si>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</si>
  <si>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</si>
  <si>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</si>
  <si>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</si>
  <si>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</si>
  <si>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</si>
  <si>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</si>
  <si>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</si>
  <si>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</si>
  <si>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</si>
  <si>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</si>
  <si>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</si>
  <si>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</si>
  <si>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</si>
  <si>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</si>
  <si>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</si>
  <si>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</si>
  <si>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</si>
  <si>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</si>
  <si>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</si>
  <si>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</si>
  <si>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</si>
  <si>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</si>
  <si>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</si>
  <si>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</si>
  <si>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</si>
  <si>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</si>
  <si>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</si>
  <si>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</si>
  <si>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</si>
  <si>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</si>
  <si>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</si>
  <si>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</si>
  <si>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</si>
  <si>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</si>
  <si>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</si>
  <si>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</si>
  <si>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</si>
  <si>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</si>
  <si>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</si>
  <si>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</si>
  <si>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</si>
  <si>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</si>
  <si>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</si>
  <si>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</si>
  <si>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</si>
  <si>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EURSTD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</si>
  <si>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</si>
  <si>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</si>
  <si>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</si>
  <si>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</si>
  <si>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</si>
  <si>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</si>
  <si>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</si>
  <si>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</si>
  <si>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</si>
  <si>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</si>
  <si>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</si>
  <si>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</si>
  <si>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</si>
  <si>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</si>
  <si>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</si>
  <si>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</si>
  <si>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</si>
  <si>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</si>
  <si>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</si>
  <si>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</si>
  <si>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</si>
  <si>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</si>
  <si>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</si>
  <si>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</si>
  <si>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</si>
  <si>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</si>
  <si>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</si>
  <si>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</si>
  <si>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</si>
  <si>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</si>
  <si>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</si>
  <si>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</si>
  <si>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</si>
  <si>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</si>
  <si>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</si>
  <si>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fixing date</t>
  </si>
  <si>
    <t>maturity date</t>
  </si>
  <si>
    <t>F 6M</t>
  </si>
  <si>
    <t>1D</t>
  </si>
  <si>
    <t xml:space="preserve"> </t>
  </si>
  <si>
    <t>Quote Reference</t>
  </si>
  <si>
    <t>Quote Mx Live</t>
  </si>
  <si>
    <t>Market Quote</t>
  </si>
  <si>
    <t>Discount</t>
  </si>
  <si>
    <t>KrugerLogCubic</t>
  </si>
  <si>
    <t>Discount Factor</t>
  </si>
  <si>
    <t>Reference Tenor</t>
  </si>
  <si>
    <t>Mx Live Tenor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</si>
  <si>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</si>
  <si>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</si>
  <si>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</si>
  <si>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</si>
  <si>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</si>
  <si>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</si>
  <si>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</si>
  <si>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</si>
  <si>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</si>
  <si>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Reference IMM Date</t>
  </si>
  <si>
    <t>Reference IMM Code</t>
  </si>
  <si>
    <t>Mx Live IMM Code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</si>
  <si>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</si>
  <si>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</si>
  <si>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</si>
  <si>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</si>
  <si>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</si>
  <si>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</si>
  <si>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Conv Adj</t>
  </si>
  <si>
    <t>Mx_EURON</t>
  </si>
  <si>
    <t>F 3M</t>
  </si>
  <si>
    <t>BID</t>
  </si>
  <si>
    <t>ASK</t>
  </si>
  <si>
    <t>MID</t>
  </si>
  <si>
    <t>Fixing date</t>
  </si>
  <si>
    <t>FRA</t>
  </si>
  <si>
    <t>Diff</t>
  </si>
  <si>
    <t>Value Date</t>
  </si>
  <si>
    <t>Value date</t>
  </si>
  <si>
    <t>Convexity</t>
  </si>
  <si>
    <t>Pasted Value</t>
  </si>
  <si>
    <t>\</t>
  </si>
  <si>
    <t>Diff (bps)</t>
  </si>
  <si>
    <t>LAST_QUOTE</t>
  </si>
  <si>
    <t>F 3M QL</t>
  </si>
  <si>
    <t>F 6M QL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</si>
  <si>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</si>
  <si>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</si>
  <si>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</si>
  <si>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</si>
  <si>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</si>
  <si>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</si>
  <si>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</si>
  <si>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</si>
  <si>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</si>
  <si>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Live Code</t>
  </si>
  <si>
    <t>Ref Code</t>
  </si>
  <si>
    <t>IMM Code</t>
  </si>
  <si>
    <t>IMM</t>
  </si>
  <si>
    <t>Fwd Start</t>
  </si>
  <si>
    <t>Reference</t>
  </si>
  <si>
    <t>Ref Quote</t>
  </si>
  <si>
    <t>Live Quote</t>
  </si>
  <si>
    <t>Business Day Conv</t>
  </si>
  <si>
    <t>Day Counter Conv</t>
  </si>
  <si>
    <t>Quote Mx Reference</t>
  </si>
  <si>
    <t>Fixing Date</t>
  </si>
  <si>
    <t>Maturity Date</t>
  </si>
  <si>
    <t>F 1Y</t>
  </si>
  <si>
    <t>F 1Y QL</t>
  </si>
  <si>
    <t>F 1M</t>
  </si>
  <si>
    <t>F 1M 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</si>
</sst>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"/>
    <numFmt numFmtId="175" formatCode="0.000000"/>
    <numFmt numFmtId="176" formatCode="[$-F800]dddd\,\ mmmm\ dd\,\ yyyy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m/d/yy;@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theme="1"/>
      <name val="Courier New"/>
      <family val="3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b/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80" fontId="11" fillId="0" borderId="0"/>
    <xf numFmtId="181" fontId="12" fillId="6" borderId="0">
      <alignment horizontal="center" vertical="center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512">
    <xf numFmtId="0" fontId="0" fillId="0" borderId="0" xfId="0"/>
    <xf numFmtId="0" fontId="3" fillId="0" borderId="0" xfId="0" applyFont="1"/>
    <xf numFmtId="0" fontId="4" fillId="2" borderId="0" xfId="1" applyFont="1" applyFill="1" applyBorder="1"/>
    <xf numFmtId="0" fontId="4" fillId="2" borderId="2" xfId="1" applyFont="1" applyFill="1" applyBorder="1"/>
    <xf numFmtId="0" fontId="4" fillId="2" borderId="2" xfId="1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6" fontId="4" fillId="2" borderId="2" xfId="1" applyNumberFormat="1" applyFont="1" applyFill="1" applyBorder="1" applyAlignment="1">
      <alignment horizontal="right"/>
    </xf>
    <xf numFmtId="0" fontId="4" fillId="2" borderId="2" xfId="1" applyNumberFormat="1" applyFont="1" applyFill="1" applyBorder="1" applyAlignment="1"/>
    <xf numFmtId="0" fontId="4" fillId="2" borderId="1" xfId="1" applyFont="1" applyFill="1" applyBorder="1" applyAlignment="1">
      <alignment horizontal="center"/>
    </xf>
    <xf numFmtId="0" fontId="4" fillId="2" borderId="0" xfId="1" applyNumberFormat="1" applyFont="1" applyFill="1" applyBorder="1" applyAlignment="1">
      <alignment horizontal="center"/>
    </xf>
    <xf numFmtId="0" fontId="4" fillId="2" borderId="0" xfId="1" applyNumberFormat="1" applyFont="1" applyFill="1" applyBorder="1" applyAlignment="1"/>
    <xf numFmtId="165" fontId="4" fillId="2" borderId="4" xfId="1" applyNumberFormat="1" applyFont="1" applyFill="1" applyBorder="1" applyAlignment="1"/>
    <xf numFmtId="0" fontId="3" fillId="0" borderId="0" xfId="0" applyFont="1" applyBorder="1"/>
    <xf numFmtId="165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167" fontId="4" fillId="3" borderId="1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left"/>
    </xf>
    <xf numFmtId="165" fontId="4" fillId="2" borderId="0" xfId="1" applyNumberFormat="1" applyFont="1" applyFill="1" applyBorder="1" applyAlignment="1"/>
    <xf numFmtId="0" fontId="4" fillId="2" borderId="0" xfId="3" applyFont="1" applyFill="1" applyBorder="1"/>
    <xf numFmtId="0" fontId="4" fillId="2" borderId="1" xfId="1" quotePrefix="1" applyFont="1" applyFill="1" applyBorder="1" applyAlignment="1">
      <alignment horizontal="center"/>
    </xf>
    <xf numFmtId="0" fontId="4" fillId="2" borderId="2" xfId="1" quotePrefix="1" applyFont="1" applyFill="1" applyBorder="1" applyAlignment="1">
      <alignment horizontal="center"/>
    </xf>
    <xf numFmtId="168" fontId="4" fillId="2" borderId="1" xfId="1" quotePrefix="1" applyNumberFormat="1" applyFont="1" applyFill="1" applyBorder="1" applyAlignment="1">
      <alignment horizontal="center"/>
    </xf>
    <xf numFmtId="0" fontId="4" fillId="2" borderId="5" xfId="2" applyNumberFormat="1" applyFont="1" applyFill="1" applyBorder="1" applyAlignment="1">
      <alignment horizontal="right"/>
    </xf>
    <xf numFmtId="165" fontId="4" fillId="2" borderId="1" xfId="2" applyNumberFormat="1" applyFont="1" applyFill="1" applyBorder="1" applyAlignment="1">
      <alignment horizontal="center"/>
    </xf>
    <xf numFmtId="168" fontId="4" fillId="2" borderId="2" xfId="1" quotePrefix="1" applyNumberFormat="1" applyFont="1" applyFill="1" applyBorder="1" applyAlignment="1">
      <alignment horizontal="center"/>
    </xf>
    <xf numFmtId="165" fontId="4" fillId="2" borderId="2" xfId="2" applyNumberFormat="1" applyFont="1" applyFill="1" applyBorder="1" applyAlignment="1">
      <alignment horizontal="center"/>
    </xf>
    <xf numFmtId="0" fontId="7" fillId="5" borderId="2" xfId="1" applyFont="1" applyFill="1" applyBorder="1" applyAlignment="1">
      <alignment horizontal="center" vertical="center" wrapText="1"/>
    </xf>
    <xf numFmtId="0" fontId="8" fillId="0" borderId="0" xfId="0" applyFont="1"/>
    <xf numFmtId="0" fontId="6" fillId="5" borderId="13" xfId="0" applyFont="1" applyFill="1" applyBorder="1" applyAlignment="1">
      <alignment horizontal="centerContinuous" vertical="center"/>
    </xf>
    <xf numFmtId="0" fontId="6" fillId="5" borderId="14" xfId="0" applyFont="1" applyFill="1" applyBorder="1" applyAlignment="1">
      <alignment horizontal="centerContinuous" vertical="center"/>
    </xf>
    <xf numFmtId="0" fontId="6" fillId="5" borderId="15" xfId="0" applyFont="1" applyFill="1" applyBorder="1" applyAlignment="1">
      <alignment horizontal="centerContinuous" vertical="center"/>
    </xf>
    <xf numFmtId="0" fontId="6" fillId="5" borderId="16" xfId="0" applyFont="1" applyFill="1" applyBorder="1"/>
    <xf numFmtId="0" fontId="6" fillId="5" borderId="2" xfId="0" applyFont="1" applyFill="1" applyBorder="1"/>
    <xf numFmtId="0" fontId="8" fillId="0" borderId="6" xfId="0" applyFont="1" applyBorder="1"/>
    <xf numFmtId="168" fontId="8" fillId="0" borderId="6" xfId="0" applyNumberFormat="1" applyFont="1" applyBorder="1"/>
    <xf numFmtId="0" fontId="8" fillId="0" borderId="1" xfId="0" applyFont="1" applyBorder="1"/>
    <xf numFmtId="0" fontId="8" fillId="0" borderId="21" xfId="0" applyFont="1" applyBorder="1"/>
    <xf numFmtId="168" fontId="8" fillId="0" borderId="21" xfId="0" applyNumberFormat="1" applyFont="1" applyBorder="1"/>
    <xf numFmtId="166" fontId="8" fillId="0" borderId="17" xfId="0" applyNumberFormat="1" applyFont="1" applyBorder="1"/>
    <xf numFmtId="166" fontId="8" fillId="0" borderId="19" xfId="0" applyNumberFormat="1" applyFont="1" applyBorder="1"/>
    <xf numFmtId="174" fontId="4" fillId="2" borderId="5" xfId="2" applyNumberFormat="1" applyFont="1" applyFill="1" applyBorder="1" applyAlignment="1">
      <alignment horizontal="right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1" applyFont="1" applyFill="1" applyBorder="1" applyAlignment="1">
      <alignment horizontal="right"/>
    </xf>
    <xf numFmtId="165" fontId="4" fillId="2" borderId="1" xfId="1" applyNumberFormat="1" applyFont="1" applyFill="1" applyBorder="1" applyAlignment="1">
      <alignment horizontal="right"/>
    </xf>
    <xf numFmtId="165" fontId="4" fillId="2" borderId="0" xfId="1" applyNumberFormat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175" fontId="6" fillId="5" borderId="14" xfId="0" applyNumberFormat="1" applyFont="1" applyFill="1" applyBorder="1" applyAlignment="1">
      <alignment horizontal="centerContinuous" vertical="center"/>
    </xf>
    <xf numFmtId="175" fontId="6" fillId="5" borderId="2" xfId="0" applyNumberFormat="1" applyFont="1" applyFill="1" applyBorder="1"/>
    <xf numFmtId="175" fontId="8" fillId="0" borderId="6" xfId="0" applyNumberFormat="1" applyFont="1" applyBorder="1"/>
    <xf numFmtId="175" fontId="8" fillId="0" borderId="21" xfId="0" applyNumberFormat="1" applyFont="1" applyBorder="1"/>
    <xf numFmtId="165" fontId="4" fillId="2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165" fontId="4" fillId="2" borderId="0" xfId="1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76" fontId="4" fillId="2" borderId="2" xfId="1" quotePrefix="1" applyNumberFormat="1" applyFont="1" applyFill="1" applyBorder="1" applyAlignment="1">
      <alignment horizontal="center"/>
    </xf>
    <xf numFmtId="0" fontId="4" fillId="2" borderId="1" xfId="1" quotePrefix="1" applyFont="1" applyFill="1" applyBorder="1" applyAlignment="1">
      <alignment horizontal="left"/>
    </xf>
    <xf numFmtId="0" fontId="4" fillId="2" borderId="2" xfId="1" quotePrefix="1" applyFont="1" applyFill="1" applyBorder="1" applyAlignment="1">
      <alignment horizontal="left"/>
    </xf>
    <xf numFmtId="0" fontId="4" fillId="2" borderId="2" xfId="1" applyNumberFormat="1" applyFont="1" applyFill="1" applyBorder="1" applyAlignment="1">
      <alignment horizontal="left"/>
    </xf>
    <xf numFmtId="165" fontId="8" fillId="0" borderId="18" xfId="0" applyNumberFormat="1" applyFont="1" applyBorder="1"/>
    <xf numFmtId="165" fontId="8" fillId="0" borderId="6" xfId="0" applyNumberFormat="1" applyFont="1" applyBorder="1"/>
    <xf numFmtId="165" fontId="8" fillId="0" borderId="23" xfId="0" applyNumberFormat="1" applyFont="1" applyBorder="1"/>
    <xf numFmtId="165" fontId="8" fillId="0" borderId="1" xfId="0" applyNumberFormat="1" applyFont="1" applyBorder="1"/>
    <xf numFmtId="165" fontId="8" fillId="0" borderId="20" xfId="0" applyNumberFormat="1" applyFont="1" applyBorder="1"/>
    <xf numFmtId="165" fontId="8" fillId="0" borderId="21" xfId="0" applyNumberFormat="1" applyFont="1" applyBorder="1"/>
    <xf numFmtId="0" fontId="8" fillId="0" borderId="19" xfId="0" applyFont="1" applyBorder="1"/>
    <xf numFmtId="0" fontId="8" fillId="0" borderId="22" xfId="0" applyFont="1" applyBorder="1"/>
    <xf numFmtId="165" fontId="4" fillId="2" borderId="1" xfId="1" applyNumberFormat="1" applyFont="1" applyFill="1" applyBorder="1" applyAlignment="1">
      <alignment horizontal="center"/>
    </xf>
    <xf numFmtId="175" fontId="8" fillId="0" borderId="1" xfId="0" applyNumberFormat="1" applyFont="1" applyBorder="1"/>
    <xf numFmtId="168" fontId="8" fillId="0" borderId="1" xfId="0" applyNumberFormat="1" applyFont="1" applyBorder="1"/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178" fontId="4" fillId="3" borderId="2" xfId="5" applyNumberFormat="1" applyFont="1" applyFill="1" applyBorder="1" applyAlignment="1"/>
    <xf numFmtId="178" fontId="4" fillId="3" borderId="25" xfId="5" applyNumberFormat="1" applyFont="1" applyFill="1" applyBorder="1" applyAlignment="1"/>
    <xf numFmtId="166" fontId="4" fillId="3" borderId="8" xfId="5" applyNumberFormat="1" applyFont="1" applyFill="1" applyBorder="1" applyAlignment="1">
      <alignment horizontal="center"/>
    </xf>
    <xf numFmtId="168" fontId="4" fillId="3" borderId="8" xfId="5" applyNumberFormat="1" applyFont="1" applyFill="1" applyBorder="1" applyAlignment="1">
      <alignment horizontal="center"/>
    </xf>
    <xf numFmtId="178" fontId="4" fillId="3" borderId="8" xfId="5" applyNumberFormat="1" applyFont="1" applyFill="1" applyBorder="1" applyAlignment="1">
      <alignment horizontal="center"/>
    </xf>
    <xf numFmtId="166" fontId="4" fillId="3" borderId="6" xfId="5" applyNumberFormat="1" applyFont="1" applyFill="1" applyBorder="1" applyAlignment="1">
      <alignment horizontal="center"/>
    </xf>
    <xf numFmtId="168" fontId="4" fillId="3" borderId="6" xfId="5" applyNumberFormat="1" applyFont="1" applyFill="1" applyBorder="1" applyAlignment="1">
      <alignment horizontal="center"/>
    </xf>
    <xf numFmtId="178" fontId="4" fillId="3" borderId="6" xfId="5" applyNumberFormat="1" applyFont="1" applyFill="1" applyBorder="1" applyAlignment="1">
      <alignment horizontal="center"/>
    </xf>
    <xf numFmtId="166" fontId="4" fillId="3" borderId="1" xfId="5" applyNumberFormat="1" applyFont="1" applyFill="1" applyBorder="1" applyAlignment="1">
      <alignment horizontal="center"/>
    </xf>
    <xf numFmtId="168" fontId="4" fillId="3" borderId="1" xfId="5" applyNumberFormat="1" applyFont="1" applyFill="1" applyBorder="1" applyAlignment="1">
      <alignment horizontal="center"/>
    </xf>
    <xf numFmtId="178" fontId="4" fillId="3" borderId="1" xfId="5" applyNumberFormat="1" applyFont="1" applyFill="1" applyBorder="1" applyAlignment="1">
      <alignment horizontal="center"/>
    </xf>
    <xf numFmtId="177" fontId="4" fillId="3" borderId="2" xfId="5" applyNumberFormat="1" applyFont="1" applyFill="1" applyBorder="1" applyAlignment="1"/>
    <xf numFmtId="0" fontId="4" fillId="8" borderId="0" xfId="3" applyFont="1" applyFill="1"/>
    <xf numFmtId="0" fontId="4" fillId="8" borderId="0" xfId="1" applyFont="1" applyFill="1"/>
    <xf numFmtId="0" fontId="4" fillId="10" borderId="2" xfId="1" applyNumberFormat="1" applyFont="1" applyFill="1" applyBorder="1" applyAlignment="1">
      <alignment horizontal="center" vertical="center"/>
    </xf>
    <xf numFmtId="178" fontId="4" fillId="3" borderId="25" xfId="5" applyNumberFormat="1" applyFont="1" applyFill="1" applyBorder="1" applyAlignment="1">
      <alignment vertical="center"/>
    </xf>
    <xf numFmtId="178" fontId="4" fillId="9" borderId="2" xfId="5" applyNumberFormat="1" applyFont="1" applyFill="1" applyBorder="1" applyAlignment="1"/>
    <xf numFmtId="178" fontId="4" fillId="9" borderId="25" xfId="5" applyNumberFormat="1" applyFont="1" applyFill="1" applyBorder="1" applyAlignment="1"/>
    <xf numFmtId="0" fontId="4" fillId="10" borderId="2" xfId="1" applyNumberFormat="1" applyFont="1" applyFill="1" applyBorder="1" applyAlignment="1">
      <alignment horizontal="center" vertical="center" wrapText="1"/>
    </xf>
    <xf numFmtId="0" fontId="4" fillId="3" borderId="12" xfId="4" applyFont="1" applyFill="1" applyBorder="1"/>
    <xf numFmtId="0" fontId="4" fillId="3" borderId="9" xfId="4" applyFont="1" applyFill="1" applyBorder="1"/>
    <xf numFmtId="0" fontId="4" fillId="3" borderId="10" xfId="4" applyFont="1" applyFill="1" applyBorder="1"/>
    <xf numFmtId="0" fontId="4" fillId="3" borderId="4" xfId="4" applyFont="1" applyFill="1" applyBorder="1"/>
    <xf numFmtId="0" fontId="4" fillId="3" borderId="3" xfId="4" applyFont="1" applyFill="1" applyBorder="1"/>
    <xf numFmtId="0" fontId="4" fillId="2" borderId="11" xfId="3" applyFont="1" applyFill="1" applyBorder="1"/>
    <xf numFmtId="0" fontId="4" fillId="2" borderId="12" xfId="3" applyFont="1" applyFill="1" applyBorder="1"/>
    <xf numFmtId="166" fontId="4" fillId="3" borderId="12" xfId="4" applyNumberFormat="1" applyFont="1" applyFill="1" applyBorder="1"/>
    <xf numFmtId="0" fontId="4" fillId="2" borderId="7" xfId="3" applyFont="1" applyFill="1" applyBorder="1"/>
    <xf numFmtId="0" fontId="4" fillId="2" borderId="5" xfId="1" applyFont="1" applyFill="1" applyBorder="1"/>
    <xf numFmtId="0" fontId="4" fillId="2" borderId="4" xfId="1" applyFont="1" applyFill="1" applyBorder="1"/>
    <xf numFmtId="0" fontId="4" fillId="8" borderId="0" xfId="4" applyFont="1" applyFill="1" applyBorder="1"/>
    <xf numFmtId="0" fontId="13" fillId="8" borderId="0" xfId="4" applyFont="1" applyFill="1" applyBorder="1"/>
    <xf numFmtId="0" fontId="4" fillId="8" borderId="4" xfId="4" applyFont="1" applyFill="1" applyBorder="1"/>
    <xf numFmtId="0" fontId="13" fillId="8" borderId="0" xfId="4" applyFont="1" applyFill="1" applyBorder="1" applyAlignment="1">
      <alignment horizontal="center"/>
    </xf>
    <xf numFmtId="166" fontId="4" fillId="3" borderId="8" xfId="5" applyNumberFormat="1" applyFont="1" applyFill="1" applyBorder="1" applyAlignment="1"/>
    <xf numFmtId="166" fontId="4" fillId="3" borderId="6" xfId="5" applyNumberFormat="1" applyFont="1" applyFill="1" applyBorder="1" applyAlignment="1"/>
    <xf numFmtId="166" fontId="4" fillId="3" borderId="1" xfId="5" applyNumberFormat="1" applyFont="1" applyFill="1" applyBorder="1" applyAlignment="1"/>
    <xf numFmtId="166" fontId="4" fillId="0" borderId="9" xfId="0" applyNumberFormat="1" applyFont="1" applyFill="1" applyBorder="1"/>
    <xf numFmtId="166" fontId="4" fillId="0" borderId="28" xfId="0" applyNumberFormat="1" applyFont="1" applyFill="1" applyBorder="1"/>
    <xf numFmtId="166" fontId="4" fillId="0" borderId="10" xfId="0" applyNumberFormat="1" applyFont="1" applyFill="1" applyBorder="1"/>
    <xf numFmtId="166" fontId="4" fillId="0" borderId="3" xfId="0" applyNumberFormat="1" applyFont="1" applyFill="1" applyBorder="1"/>
    <xf numFmtId="0" fontId="14" fillId="10" borderId="2" xfId="1" applyFont="1" applyFill="1" applyBorder="1" applyAlignment="1">
      <alignment horizontal="center" vertical="center" wrapText="1"/>
    </xf>
    <xf numFmtId="165" fontId="4" fillId="2" borderId="8" xfId="1" applyNumberFormat="1" applyFont="1" applyFill="1" applyBorder="1" applyAlignment="1"/>
    <xf numFmtId="0" fontId="4" fillId="2" borderId="8" xfId="1" applyNumberFormat="1" applyFont="1" applyFill="1" applyBorder="1" applyAlignment="1">
      <alignment horizontal="center" vertical="center"/>
    </xf>
    <xf numFmtId="165" fontId="4" fillId="2" borderId="8" xfId="1" applyNumberFormat="1" applyFont="1" applyFill="1" applyBorder="1" applyAlignment="1">
      <alignment horizontal="right"/>
    </xf>
    <xf numFmtId="165" fontId="4" fillId="2" borderId="8" xfId="1" applyNumberFormat="1" applyFont="1" applyFill="1" applyBorder="1" applyAlignment="1">
      <alignment horizontal="center" vertical="center"/>
    </xf>
    <xf numFmtId="0" fontId="4" fillId="2" borderId="8" xfId="1" applyNumberFormat="1" applyFont="1" applyFill="1" applyBorder="1" applyAlignment="1"/>
    <xf numFmtId="167" fontId="4" fillId="3" borderId="8" xfId="1" applyNumberFormat="1" applyFont="1" applyFill="1" applyBorder="1" applyAlignment="1">
      <alignment horizontal="right"/>
    </xf>
    <xf numFmtId="0" fontId="4" fillId="2" borderId="8" xfId="1" applyNumberFormat="1" applyFont="1" applyFill="1" applyBorder="1" applyAlignment="1">
      <alignment horizontal="left"/>
    </xf>
    <xf numFmtId="165" fontId="4" fillId="2" borderId="6" xfId="1" applyNumberFormat="1" applyFont="1" applyFill="1" applyBorder="1" applyAlignment="1"/>
    <xf numFmtId="165" fontId="4" fillId="2" borderId="6" xfId="1" applyNumberFormat="1" applyFont="1" applyFill="1" applyBorder="1" applyAlignment="1">
      <alignment horizontal="right" vertical="center"/>
    </xf>
    <xf numFmtId="0" fontId="4" fillId="2" borderId="6" xfId="1" applyNumberFormat="1" applyFont="1" applyFill="1" applyBorder="1" applyAlignment="1">
      <alignment horizontal="center" vertical="center"/>
    </xf>
    <xf numFmtId="165" fontId="4" fillId="2" borderId="6" xfId="1" applyNumberFormat="1" applyFont="1" applyFill="1" applyBorder="1" applyAlignment="1">
      <alignment horizontal="right"/>
    </xf>
    <xf numFmtId="165" fontId="4" fillId="2" borderId="6" xfId="1" applyNumberFormat="1" applyFont="1" applyFill="1" applyBorder="1" applyAlignment="1">
      <alignment horizontal="center" vertical="center"/>
    </xf>
    <xf numFmtId="0" fontId="4" fillId="2" borderId="6" xfId="1" applyNumberFormat="1" applyFont="1" applyFill="1" applyBorder="1" applyAlignment="1"/>
    <xf numFmtId="167" fontId="4" fillId="3" borderId="6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left"/>
    </xf>
    <xf numFmtId="0" fontId="4" fillId="2" borderId="8" xfId="1" quotePrefix="1" applyFont="1" applyFill="1" applyBorder="1" applyAlignment="1">
      <alignment horizontal="left"/>
    </xf>
    <xf numFmtId="168" fontId="4" fillId="2" borderId="8" xfId="1" quotePrefix="1" applyNumberFormat="1" applyFont="1" applyFill="1" applyBorder="1" applyAlignment="1">
      <alignment horizontal="center"/>
    </xf>
    <xf numFmtId="15" fontId="4" fillId="2" borderId="8" xfId="1" quotePrefix="1" applyNumberFormat="1" applyFont="1" applyFill="1" applyBorder="1" applyAlignment="1">
      <alignment horizontal="center"/>
    </xf>
    <xf numFmtId="0" fontId="4" fillId="2" borderId="8" xfId="1" quotePrefix="1" applyFont="1" applyFill="1" applyBorder="1" applyAlignment="1">
      <alignment horizontal="center"/>
    </xf>
    <xf numFmtId="165" fontId="4" fillId="2" borderId="8" xfId="1" applyNumberFormat="1" applyFont="1" applyFill="1" applyBorder="1" applyAlignment="1">
      <alignment horizontal="center"/>
    </xf>
    <xf numFmtId="174" fontId="4" fillId="2" borderId="11" xfId="2" applyNumberFormat="1" applyFont="1" applyFill="1" applyBorder="1" applyAlignment="1">
      <alignment horizontal="right"/>
    </xf>
    <xf numFmtId="0" fontId="4" fillId="2" borderId="11" xfId="2" applyNumberFormat="1" applyFont="1" applyFill="1" applyBorder="1" applyAlignment="1">
      <alignment horizontal="right"/>
    </xf>
    <xf numFmtId="165" fontId="4" fillId="2" borderId="8" xfId="2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left"/>
    </xf>
    <xf numFmtId="168" fontId="4" fillId="2" borderId="6" xfId="1" quotePrefix="1" applyNumberFormat="1" applyFont="1" applyFill="1" applyBorder="1" applyAlignment="1">
      <alignment horizontal="center"/>
    </xf>
    <xf numFmtId="15" fontId="4" fillId="2" borderId="6" xfId="1" quotePrefix="1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center"/>
    </xf>
    <xf numFmtId="165" fontId="4" fillId="2" borderId="6" xfId="1" applyNumberFormat="1" applyFont="1" applyFill="1" applyBorder="1" applyAlignment="1">
      <alignment horizontal="center"/>
    </xf>
    <xf numFmtId="174" fontId="4" fillId="2" borderId="7" xfId="2" applyNumberFormat="1" applyFont="1" applyFill="1" applyBorder="1" applyAlignment="1">
      <alignment horizontal="right"/>
    </xf>
    <xf numFmtId="0" fontId="4" fillId="2" borderId="7" xfId="2" applyNumberFormat="1" applyFont="1" applyFill="1" applyBorder="1" applyAlignment="1">
      <alignment horizontal="right"/>
    </xf>
    <xf numFmtId="165" fontId="4" fillId="2" borderId="6" xfId="2" applyNumberFormat="1" applyFont="1" applyFill="1" applyBorder="1" applyAlignment="1">
      <alignment horizontal="center"/>
    </xf>
    <xf numFmtId="15" fontId="4" fillId="2" borderId="1" xfId="1" quotePrefix="1" applyNumberFormat="1" applyFont="1" applyFill="1" applyBorder="1" applyAlignment="1">
      <alignment horizontal="center"/>
    </xf>
    <xf numFmtId="0" fontId="4" fillId="10" borderId="2" xfId="0" applyFont="1" applyFill="1" applyBorder="1"/>
    <xf numFmtId="166" fontId="8" fillId="0" borderId="8" xfId="0" applyNumberFormat="1" applyFont="1" applyBorder="1"/>
    <xf numFmtId="166" fontId="8" fillId="0" borderId="6" xfId="0" applyNumberFormat="1" applyFont="1" applyBorder="1"/>
    <xf numFmtId="0" fontId="8" fillId="8" borderId="0" xfId="0" applyFont="1" applyFill="1"/>
    <xf numFmtId="0" fontId="4" fillId="8" borderId="0" xfId="1" applyFont="1" applyFill="1" applyBorder="1"/>
    <xf numFmtId="0" fontId="4" fillId="8" borderId="0" xfId="1" applyFont="1" applyFill="1" applyBorder="1" applyAlignment="1">
      <alignment horizontal="right" vertical="center"/>
    </xf>
    <xf numFmtId="0" fontId="4" fillId="8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right"/>
    </xf>
    <xf numFmtId="165" fontId="4" fillId="8" borderId="4" xfId="1" applyNumberFormat="1" applyFont="1" applyFill="1" applyBorder="1" applyAlignment="1"/>
    <xf numFmtId="0" fontId="4" fillId="8" borderId="0" xfId="1" applyNumberFormat="1" applyFont="1" applyFill="1" applyBorder="1" applyAlignment="1">
      <alignment horizontal="center"/>
    </xf>
    <xf numFmtId="165" fontId="4" fillId="8" borderId="12" xfId="0" applyNumberFormat="1" applyFont="1" applyFill="1" applyBorder="1"/>
    <xf numFmtId="0" fontId="8" fillId="8" borderId="0" xfId="0" applyFont="1" applyFill="1" applyBorder="1"/>
    <xf numFmtId="0" fontId="4" fillId="8" borderId="0" xfId="0" applyFont="1" applyFill="1"/>
    <xf numFmtId="0" fontId="4" fillId="8" borderId="0" xfId="0" applyFont="1" applyFill="1" applyBorder="1"/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 applyAlignment="1">
      <alignment horizontal="right"/>
    </xf>
    <xf numFmtId="0" fontId="4" fillId="2" borderId="8" xfId="1" applyNumberFormat="1" applyFont="1" applyFill="1" applyBorder="1" applyAlignment="1">
      <alignment horizontal="center"/>
    </xf>
    <xf numFmtId="0" fontId="4" fillId="0" borderId="8" xfId="2" applyNumberFormat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166" fontId="4" fillId="2" borderId="8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center"/>
    </xf>
    <xf numFmtId="0" fontId="4" fillId="0" borderId="6" xfId="2" applyNumberFormat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166" fontId="4" fillId="2" borderId="6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center"/>
    </xf>
    <xf numFmtId="0" fontId="4" fillId="0" borderId="1" xfId="2" applyNumberFormat="1" applyFont="1" applyFill="1" applyBorder="1" applyAlignment="1">
      <alignment horizontal="center"/>
    </xf>
    <xf numFmtId="166" fontId="4" fillId="2" borderId="1" xfId="1" applyNumberFormat="1" applyFont="1" applyFill="1" applyBorder="1" applyAlignment="1">
      <alignment horizontal="right"/>
    </xf>
    <xf numFmtId="0" fontId="8" fillId="10" borderId="2" xfId="0" applyFont="1" applyFill="1" applyBorder="1"/>
    <xf numFmtId="168" fontId="8" fillId="3" borderId="2" xfId="0" applyNumberFormat="1" applyFont="1" applyFill="1" applyBorder="1"/>
    <xf numFmtId="0" fontId="8" fillId="3" borderId="2" xfId="0" applyFont="1" applyFill="1" applyBorder="1"/>
    <xf numFmtId="166" fontId="8" fillId="3" borderId="2" xfId="0" applyNumberFormat="1" applyFont="1" applyFill="1" applyBorder="1"/>
    <xf numFmtId="0" fontId="8" fillId="3" borderId="8" xfId="0" applyFont="1" applyFill="1" applyBorder="1"/>
    <xf numFmtId="168" fontId="8" fillId="3" borderId="8" xfId="0" applyNumberFormat="1" applyFont="1" applyFill="1" applyBorder="1"/>
    <xf numFmtId="0" fontId="8" fillId="3" borderId="6" xfId="0" applyFont="1" applyFill="1" applyBorder="1"/>
    <xf numFmtId="168" fontId="8" fillId="3" borderId="6" xfId="0" applyNumberFormat="1" applyFont="1" applyFill="1" applyBorder="1"/>
    <xf numFmtId="0" fontId="4" fillId="3" borderId="6" xfId="0" applyFont="1" applyFill="1" applyBorder="1"/>
    <xf numFmtId="0" fontId="4" fillId="3" borderId="1" xfId="0" applyFont="1" applyFill="1" applyBorder="1"/>
    <xf numFmtId="168" fontId="8" fillId="3" borderId="1" xfId="0" applyNumberFormat="1" applyFont="1" applyFill="1" applyBorder="1"/>
    <xf numFmtId="0" fontId="8" fillId="8" borderId="0" xfId="0" applyFont="1" applyFill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166" fontId="4" fillId="0" borderId="29" xfId="0" applyNumberFormat="1" applyFont="1" applyFill="1" applyBorder="1"/>
    <xf numFmtId="166" fontId="4" fillId="3" borderId="10" xfId="0" applyNumberFormat="1" applyFont="1" applyFill="1" applyBorder="1"/>
    <xf numFmtId="166" fontId="4" fillId="3" borderId="28" xfId="0" applyNumberFormat="1" applyFont="1" applyFill="1" applyBorder="1"/>
    <xf numFmtId="0" fontId="4" fillId="8" borderId="12" xfId="0" applyFont="1" applyFill="1" applyBorder="1"/>
    <xf numFmtId="0" fontId="8" fillId="3" borderId="1" xfId="0" applyFont="1" applyFill="1" applyBorder="1"/>
    <xf numFmtId="165" fontId="4" fillId="9" borderId="8" xfId="1" applyNumberFormat="1" applyFont="1" applyFill="1" applyBorder="1" applyAlignment="1">
      <alignment horizontal="right" vertical="center"/>
    </xf>
    <xf numFmtId="165" fontId="4" fillId="9" borderId="6" xfId="1" applyNumberFormat="1" applyFont="1" applyFill="1" applyBorder="1" applyAlignment="1">
      <alignment horizontal="right" vertical="center"/>
    </xf>
    <xf numFmtId="165" fontId="4" fillId="2" borderId="27" xfId="1" applyNumberFormat="1" applyFont="1" applyFill="1" applyBorder="1" applyAlignment="1"/>
    <xf numFmtId="165" fontId="4" fillId="9" borderId="27" xfId="1" applyNumberFormat="1" applyFont="1" applyFill="1" applyBorder="1" applyAlignment="1">
      <alignment horizontal="right" vertical="center"/>
    </xf>
    <xf numFmtId="0" fontId="4" fillId="2" borderId="27" xfId="1" applyNumberFormat="1" applyFont="1" applyFill="1" applyBorder="1" applyAlignment="1">
      <alignment horizontal="center" vertical="center"/>
    </xf>
    <xf numFmtId="165" fontId="4" fillId="2" borderId="27" xfId="1" applyNumberFormat="1" applyFont="1" applyFill="1" applyBorder="1" applyAlignment="1">
      <alignment horizontal="right"/>
    </xf>
    <xf numFmtId="165" fontId="4" fillId="2" borderId="27" xfId="1" applyNumberFormat="1" applyFont="1" applyFill="1" applyBorder="1" applyAlignment="1">
      <alignment horizontal="center" vertical="center"/>
    </xf>
    <xf numFmtId="0" fontId="4" fillId="2" borderId="27" xfId="1" applyNumberFormat="1" applyFont="1" applyFill="1" applyBorder="1" applyAlignment="1"/>
    <xf numFmtId="167" fontId="4" fillId="3" borderId="27" xfId="1" applyNumberFormat="1" applyFont="1" applyFill="1" applyBorder="1" applyAlignment="1">
      <alignment horizontal="right"/>
    </xf>
    <xf numFmtId="0" fontId="4" fillId="2" borderId="27" xfId="1" applyNumberFormat="1" applyFont="1" applyFill="1" applyBorder="1" applyAlignment="1">
      <alignment horizontal="left"/>
    </xf>
    <xf numFmtId="0" fontId="4" fillId="2" borderId="5" xfId="3" applyFont="1" applyFill="1" applyBorder="1"/>
    <xf numFmtId="168" fontId="4" fillId="2" borderId="8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73" fontId="4" fillId="2" borderId="6" xfId="1" applyNumberFormat="1" applyFont="1" applyFill="1" applyBorder="1" applyAlignment="1">
      <alignment horizontal="center"/>
    </xf>
    <xf numFmtId="173" fontId="4" fillId="2" borderId="1" xfId="1" applyNumberFormat="1" applyFont="1" applyFill="1" applyBorder="1" applyAlignment="1">
      <alignment horizontal="center"/>
    </xf>
    <xf numFmtId="0" fontId="6" fillId="3" borderId="4" xfId="1" applyFont="1" applyFill="1" applyBorder="1"/>
    <xf numFmtId="173" fontId="4" fillId="3" borderId="4" xfId="1" applyNumberFormat="1" applyFont="1" applyFill="1" applyBorder="1" applyAlignment="1">
      <alignment horizontal="center"/>
    </xf>
    <xf numFmtId="170" fontId="4" fillId="4" borderId="9" xfId="1" applyNumberFormat="1" applyFont="1" applyFill="1" applyBorder="1" applyAlignment="1">
      <alignment horizontal="center"/>
    </xf>
    <xf numFmtId="3" fontId="4" fillId="4" borderId="10" xfId="1" applyNumberFormat="1" applyFont="1" applyFill="1" applyBorder="1" applyAlignment="1">
      <alignment horizontal="center"/>
    </xf>
    <xf numFmtId="0" fontId="4" fillId="2" borderId="10" xfId="3" applyFont="1" applyFill="1" applyBorder="1" applyAlignment="1">
      <alignment horizontal="center"/>
    </xf>
    <xf numFmtId="11" fontId="4" fillId="4" borderId="10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9" fontId="4" fillId="2" borderId="0" xfId="3" applyNumberFormat="1" applyFont="1" applyFill="1" applyBorder="1" applyAlignment="1">
      <alignment horizontal="center"/>
    </xf>
    <xf numFmtId="171" fontId="4" fillId="2" borderId="8" xfId="1" applyNumberFormat="1" applyFont="1" applyFill="1" applyBorder="1" applyAlignment="1">
      <alignment horizontal="right"/>
    </xf>
    <xf numFmtId="172" fontId="4" fillId="2" borderId="8" xfId="1" applyNumberFormat="1" applyFont="1" applyFill="1" applyBorder="1" applyAlignment="1">
      <alignment horizontal="center"/>
    </xf>
    <xf numFmtId="172" fontId="4" fillId="2" borderId="6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right"/>
    </xf>
    <xf numFmtId="0" fontId="4" fillId="2" borderId="10" xfId="1" applyFont="1" applyFill="1" applyBorder="1" applyAlignment="1">
      <alignment horizontal="left"/>
    </xf>
    <xf numFmtId="0" fontId="4" fillId="2" borderId="1" xfId="3" applyFont="1" applyFill="1" applyBorder="1" applyAlignment="1">
      <alignment horizontal="right"/>
    </xf>
    <xf numFmtId="0" fontId="4" fillId="2" borderId="3" xfId="3" applyFont="1" applyFill="1" applyBorder="1"/>
    <xf numFmtId="0" fontId="4" fillId="2" borderId="6" xfId="1" applyFont="1" applyFill="1" applyBorder="1" applyAlignment="1">
      <alignment horizontal="left"/>
    </xf>
    <xf numFmtId="0" fontId="4" fillId="2" borderId="1" xfId="3" applyFont="1" applyFill="1" applyBorder="1"/>
    <xf numFmtId="0" fontId="8" fillId="0" borderId="11" xfId="0" applyFont="1" applyBorder="1"/>
    <xf numFmtId="0" fontId="8" fillId="0" borderId="12" xfId="0" applyFont="1" applyBorder="1"/>
    <xf numFmtId="0" fontId="8" fillId="0" borderId="9" xfId="0" applyFont="1" applyBorder="1"/>
    <xf numFmtId="0" fontId="8" fillId="0" borderId="7" xfId="0" applyFont="1" applyBorder="1"/>
    <xf numFmtId="0" fontId="8" fillId="0" borderId="10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4" xfId="0" applyFont="1" applyBorder="1"/>
    <xf numFmtId="0" fontId="8" fillId="0" borderId="24" xfId="0" applyFont="1" applyBorder="1"/>
    <xf numFmtId="0" fontId="4" fillId="10" borderId="8" xfId="1" applyFont="1" applyFill="1" applyBorder="1"/>
    <xf numFmtId="0" fontId="4" fillId="10" borderId="6" xfId="1" applyFont="1" applyFill="1" applyBorder="1"/>
    <xf numFmtId="0" fontId="4" fillId="10" borderId="1" xfId="1" applyFont="1" applyFill="1" applyBorder="1"/>
    <xf numFmtId="173" fontId="4" fillId="9" borderId="2" xfId="1" applyNumberFormat="1" applyFont="1" applyFill="1" applyBorder="1" applyAlignment="1">
      <alignment horizontal="center"/>
    </xf>
    <xf numFmtId="0" fontId="4" fillId="10" borderId="2" xfId="1" applyFont="1" applyFill="1" applyBorder="1"/>
    <xf numFmtId="169" fontId="4" fillId="8" borderId="0" xfId="3" applyNumberFormat="1" applyFont="1" applyFill="1" applyBorder="1" applyAlignment="1">
      <alignment horizontal="center"/>
    </xf>
    <xf numFmtId="0" fontId="8" fillId="8" borderId="7" xfId="0" applyFont="1" applyFill="1" applyBorder="1"/>
    <xf numFmtId="0" fontId="14" fillId="10" borderId="8" xfId="1" applyFont="1" applyFill="1" applyBorder="1" applyAlignment="1">
      <alignment horizontal="right"/>
    </xf>
    <xf numFmtId="0" fontId="14" fillId="10" borderId="1" xfId="1" applyFont="1" applyFill="1" applyBorder="1" applyAlignment="1">
      <alignment horizontal="right"/>
    </xf>
    <xf numFmtId="0" fontId="14" fillId="10" borderId="6" xfId="1" applyFont="1" applyFill="1" applyBorder="1" applyAlignment="1">
      <alignment horizontal="right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2" xfId="0" applyFont="1" applyFill="1" applyBorder="1"/>
    <xf numFmtId="166" fontId="4" fillId="9" borderId="26" xfId="0" applyNumberFormat="1" applyFont="1" applyFill="1" applyBorder="1"/>
    <xf numFmtId="175" fontId="4" fillId="10" borderId="2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166" fontId="8" fillId="0" borderId="1" xfId="0" applyNumberFormat="1" applyFont="1" applyBorder="1"/>
    <xf numFmtId="0" fontId="8" fillId="8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right"/>
    </xf>
    <xf numFmtId="172" fontId="8" fillId="0" borderId="8" xfId="0" applyNumberFormat="1" applyFont="1" applyBorder="1"/>
    <xf numFmtId="172" fontId="8" fillId="0" borderId="6" xfId="0" applyNumberFormat="1" applyFont="1" applyBorder="1"/>
    <xf numFmtId="172" fontId="8" fillId="0" borderId="1" xfId="0" applyNumberFormat="1" applyFont="1" applyBorder="1"/>
    <xf numFmtId="166" fontId="4" fillId="8" borderId="0" xfId="0" applyNumberFormat="1" applyFont="1" applyFill="1" applyBorder="1"/>
    <xf numFmtId="165" fontId="4" fillId="8" borderId="0" xfId="0" applyNumberFormat="1" applyFont="1" applyFill="1" applyBorder="1"/>
    <xf numFmtId="165" fontId="8" fillId="0" borderId="8" xfId="0" applyNumberFormat="1" applyFont="1" applyBorder="1"/>
    <xf numFmtId="0" fontId="8" fillId="0" borderId="8" xfId="0" applyFont="1" applyBorder="1"/>
    <xf numFmtId="0" fontId="8" fillId="0" borderId="6" xfId="0" applyNumberFormat="1" applyFont="1" applyBorder="1"/>
    <xf numFmtId="0" fontId="8" fillId="0" borderId="3" xfId="0" applyNumberFormat="1" applyFont="1" applyBorder="1"/>
    <xf numFmtId="0" fontId="8" fillId="0" borderId="5" xfId="0" applyNumberFormat="1" applyFont="1" applyBorder="1"/>
    <xf numFmtId="166" fontId="4" fillId="9" borderId="10" xfId="0" applyNumberFormat="1" applyFont="1" applyFill="1" applyBorder="1"/>
    <xf numFmtId="166" fontId="4" fillId="9" borderId="3" xfId="0" applyNumberFormat="1" applyFont="1" applyFill="1" applyBorder="1"/>
    <xf numFmtId="167" fontId="4" fillId="3" borderId="8" xfId="1" applyNumberFormat="1" applyFont="1" applyFill="1" applyBorder="1" applyAlignment="1"/>
    <xf numFmtId="167" fontId="4" fillId="3" borderId="6" xfId="1" applyNumberFormat="1" applyFont="1" applyFill="1" applyBorder="1" applyAlignment="1"/>
    <xf numFmtId="167" fontId="4" fillId="3" borderId="27" xfId="1" applyNumberFormat="1" applyFont="1" applyFill="1" applyBorder="1" applyAlignment="1"/>
    <xf numFmtId="167" fontId="4" fillId="3" borderId="1" xfId="1" applyNumberFormat="1" applyFont="1" applyFill="1" applyBorder="1" applyAlignment="1"/>
    <xf numFmtId="0" fontId="15" fillId="3" borderId="6" xfId="0" applyFont="1" applyFill="1" applyBorder="1"/>
    <xf numFmtId="166" fontId="15" fillId="0" borderId="10" xfId="0" applyNumberFormat="1" applyFont="1" applyFill="1" applyBorder="1"/>
    <xf numFmtId="0" fontId="14" fillId="11" borderId="2" xfId="0" applyFont="1" applyFill="1" applyBorder="1"/>
    <xf numFmtId="0" fontId="14" fillId="10" borderId="2" xfId="0" applyFont="1" applyFill="1" applyBorder="1"/>
    <xf numFmtId="0" fontId="16" fillId="7" borderId="2" xfId="0" applyFont="1" applyFill="1" applyBorder="1"/>
    <xf numFmtId="0" fontId="16" fillId="10" borderId="2" xfId="0" applyFont="1" applyFill="1" applyBorder="1"/>
    <xf numFmtId="168" fontId="16" fillId="3" borderId="2" xfId="0" applyNumberFormat="1" applyFont="1" applyFill="1" applyBorder="1"/>
    <xf numFmtId="166" fontId="4" fillId="0" borderId="8" xfId="0" applyNumberFormat="1" applyFont="1" applyBorder="1" applyAlignment="1"/>
    <xf numFmtId="166" fontId="4" fillId="0" borderId="27" xfId="0" applyNumberFormat="1" applyFont="1" applyBorder="1" applyAlignment="1"/>
    <xf numFmtId="166" fontId="4" fillId="0" borderId="6" xfId="0" applyNumberFormat="1" applyFont="1" applyBorder="1" applyAlignment="1"/>
    <xf numFmtId="0" fontId="4" fillId="9" borderId="2" xfId="0" applyFont="1" applyFill="1" applyBorder="1" applyAlignment="1"/>
    <xf numFmtId="0" fontId="4" fillId="9" borderId="26" xfId="0" applyFont="1" applyFill="1" applyBorder="1" applyAlignment="1"/>
    <xf numFmtId="166" fontId="4" fillId="9" borderId="2" xfId="0" applyNumberFormat="1" applyFont="1" applyFill="1" applyBorder="1" applyAlignment="1"/>
    <xf numFmtId="0" fontId="4" fillId="9" borderId="6" xfId="0" applyFont="1" applyFill="1" applyBorder="1" applyAlignment="1"/>
    <xf numFmtId="0" fontId="4" fillId="9" borderId="10" xfId="0" applyFont="1" applyFill="1" applyBorder="1" applyAlignment="1"/>
    <xf numFmtId="0" fontId="4" fillId="3" borderId="29" xfId="0" applyFont="1" applyFill="1" applyBorder="1" applyAlignment="1"/>
    <xf numFmtId="166" fontId="4" fillId="3" borderId="29" xfId="0" applyNumberFormat="1" applyFont="1" applyFill="1" applyBorder="1" applyAlignment="1"/>
    <xf numFmtId="0" fontId="4" fillId="3" borderId="6" xfId="0" applyFont="1" applyFill="1" applyBorder="1" applyAlignment="1"/>
    <xf numFmtId="0" fontId="4" fillId="3" borderId="10" xfId="0" applyFont="1" applyFill="1" applyBorder="1" applyAlignment="1"/>
    <xf numFmtId="166" fontId="4" fillId="3" borderId="6" xfId="0" applyNumberFormat="1" applyFont="1" applyFill="1" applyBorder="1" applyAlignment="1"/>
    <xf numFmtId="0" fontId="4" fillId="3" borderId="27" xfId="0" applyFont="1" applyFill="1" applyBorder="1" applyAlignment="1"/>
    <xf numFmtId="0" fontId="4" fillId="3" borderId="28" xfId="0" applyFont="1" applyFill="1" applyBorder="1" applyAlignment="1"/>
    <xf numFmtId="166" fontId="4" fillId="3" borderId="27" xfId="0" applyNumberFormat="1" applyFont="1" applyFill="1" applyBorder="1" applyAlignment="1"/>
    <xf numFmtId="166" fontId="15" fillId="0" borderId="6" xfId="0" applyNumberFormat="1" applyFont="1" applyBorder="1" applyAlignment="1"/>
    <xf numFmtId="166" fontId="4" fillId="0" borderId="1" xfId="0" applyNumberFormat="1" applyFont="1" applyBorder="1" applyAlignment="1"/>
    <xf numFmtId="0" fontId="4" fillId="8" borderId="0" xfId="0" applyFont="1" applyFill="1" applyBorder="1" applyAlignment="1"/>
    <xf numFmtId="0" fontId="4" fillId="9" borderId="8" xfId="0" applyFont="1" applyFill="1" applyBorder="1" applyAlignment="1"/>
    <xf numFmtId="0" fontId="4" fillId="9" borderId="9" xfId="0" applyFont="1" applyFill="1" applyBorder="1" applyAlignment="1"/>
    <xf numFmtId="166" fontId="4" fillId="9" borderId="9" xfId="0" applyNumberFormat="1" applyFont="1" applyFill="1" applyBorder="1"/>
    <xf numFmtId="0" fontId="4" fillId="9" borderId="27" xfId="0" applyFont="1" applyFill="1" applyBorder="1" applyAlignment="1"/>
    <xf numFmtId="0" fontId="4" fillId="9" borderId="28" xfId="0" applyFont="1" applyFill="1" applyBorder="1" applyAlignment="1"/>
    <xf numFmtId="166" fontId="4" fillId="9" borderId="28" xfId="0" applyNumberFormat="1" applyFont="1" applyFill="1" applyBorder="1"/>
    <xf numFmtId="166" fontId="4" fillId="9" borderId="29" xfId="0" applyNumberFormat="1" applyFont="1" applyFill="1" applyBorder="1"/>
    <xf numFmtId="0" fontId="15" fillId="9" borderId="10" xfId="0" applyFont="1" applyFill="1" applyBorder="1" applyAlignment="1"/>
    <xf numFmtId="166" fontId="4" fillId="8" borderId="10" xfId="0" applyNumberFormat="1" applyFont="1" applyFill="1" applyBorder="1"/>
    <xf numFmtId="0" fontId="8" fillId="8" borderId="6" xfId="0" applyFont="1" applyFill="1" applyBorder="1"/>
    <xf numFmtId="166" fontId="4" fillId="8" borderId="3" xfId="0" applyNumberFormat="1" applyFont="1" applyFill="1" applyBorder="1"/>
    <xf numFmtId="0" fontId="4" fillId="10" borderId="26" xfId="0" applyFont="1" applyFill="1" applyBorder="1" applyAlignment="1">
      <alignment horizontal="centerContinuous" vertical="center"/>
    </xf>
    <xf numFmtId="0" fontId="4" fillId="10" borderId="24" xfId="0" applyFont="1" applyFill="1" applyBorder="1" applyAlignment="1">
      <alignment horizontal="centerContinuous" vertical="center"/>
    </xf>
    <xf numFmtId="0" fontId="17" fillId="10" borderId="2" xfId="0" applyFont="1" applyFill="1" applyBorder="1" applyAlignment="1">
      <alignment horizontal="centerContinuous" vertical="center"/>
    </xf>
    <xf numFmtId="0" fontId="17" fillId="10" borderId="24" xfId="0" applyFont="1" applyFill="1" applyBorder="1" applyAlignment="1">
      <alignment horizontal="centerContinuous" vertical="center"/>
    </xf>
    <xf numFmtId="0" fontId="17" fillId="10" borderId="26" xfId="0" applyFont="1" applyFill="1" applyBorder="1" applyAlignment="1">
      <alignment horizontal="centerContinuous" vertical="center"/>
    </xf>
    <xf numFmtId="0" fontId="17" fillId="8" borderId="0" xfId="0" applyFont="1" applyFill="1"/>
    <xf numFmtId="0" fontId="18" fillId="8" borderId="0" xfId="0" applyFont="1" applyFill="1"/>
    <xf numFmtId="0" fontId="17" fillId="10" borderId="2" xfId="0" applyFont="1" applyFill="1" applyBorder="1" applyAlignment="1">
      <alignment horizontal="center"/>
    </xf>
    <xf numFmtId="0" fontId="17" fillId="10" borderId="26" xfId="0" applyFont="1" applyFill="1" applyBorder="1" applyAlignment="1">
      <alignment horizontal="center"/>
    </xf>
    <xf numFmtId="0" fontId="17" fillId="10" borderId="26" xfId="0" applyFont="1" applyFill="1" applyBorder="1" applyAlignment="1">
      <alignment horizontal="center" vertical="center"/>
    </xf>
    <xf numFmtId="0" fontId="17" fillId="8" borderId="0" xfId="0" applyFont="1" applyFill="1" applyBorder="1"/>
    <xf numFmtId="166" fontId="4" fillId="8" borderId="6" xfId="0" applyNumberFormat="1" applyFont="1" applyFill="1" applyBorder="1" applyAlignment="1"/>
    <xf numFmtId="166" fontId="4" fillId="8" borderId="1" xfId="0" applyNumberFormat="1" applyFont="1" applyFill="1" applyBorder="1" applyAlignment="1"/>
    <xf numFmtId="166" fontId="4" fillId="3" borderId="3" xfId="0" applyNumberFormat="1" applyFont="1" applyFill="1" applyBorder="1"/>
    <xf numFmtId="0" fontId="15" fillId="3" borderId="6" xfId="0" applyFont="1" applyFill="1" applyBorder="1" applyAlignment="1"/>
    <xf numFmtId="0" fontId="15" fillId="3" borderId="10" xfId="0" applyFont="1" applyFill="1" applyBorder="1" applyAlignment="1"/>
    <xf numFmtId="166" fontId="15" fillId="3" borderId="10" xfId="0" applyNumberFormat="1" applyFont="1" applyFill="1" applyBorder="1"/>
    <xf numFmtId="0" fontId="4" fillId="3" borderId="1" xfId="0" applyFont="1" applyFill="1" applyBorder="1" applyAlignment="1"/>
    <xf numFmtId="0" fontId="4" fillId="3" borderId="3" xfId="0" applyFont="1" applyFill="1" applyBorder="1" applyAlignment="1"/>
    <xf numFmtId="0" fontId="4" fillId="10" borderId="25" xfId="0" applyFont="1" applyFill="1" applyBorder="1" applyAlignment="1">
      <alignment horizontal="centerContinuous" vertical="center"/>
    </xf>
    <xf numFmtId="175" fontId="4" fillId="10" borderId="24" xfId="0" applyNumberFormat="1" applyFont="1" applyFill="1" applyBorder="1" applyAlignment="1">
      <alignment horizontal="centerContinuous" vertical="center"/>
    </xf>
    <xf numFmtId="0" fontId="4" fillId="10" borderId="25" xfId="0" applyFont="1" applyFill="1" applyBorder="1"/>
    <xf numFmtId="0" fontId="8" fillId="9" borderId="6" xfId="0" applyFont="1" applyFill="1" applyBorder="1"/>
    <xf numFmtId="0" fontId="8" fillId="9" borderId="1" xfId="0" applyFont="1" applyFill="1" applyBorder="1"/>
    <xf numFmtId="182" fontId="8" fillId="0" borderId="6" xfId="0" applyNumberFormat="1" applyFont="1" applyBorder="1"/>
    <xf numFmtId="182" fontId="8" fillId="0" borderId="1" xfId="0" applyNumberFormat="1" applyFont="1" applyBorder="1"/>
    <xf numFmtId="0" fontId="8" fillId="11" borderId="6" xfId="0" applyFont="1" applyFill="1" applyBorder="1"/>
    <xf numFmtId="0" fontId="4" fillId="11" borderId="6" xfId="0" applyFont="1" applyFill="1" applyBorder="1" applyAlignment="1"/>
    <xf numFmtId="0" fontId="4" fillId="11" borderId="10" xfId="0" applyFont="1" applyFill="1" applyBorder="1" applyAlignment="1"/>
    <xf numFmtId="0" fontId="4" fillId="11" borderId="10" xfId="0" applyFont="1" applyFill="1" applyBorder="1"/>
    <xf numFmtId="0" fontId="4" fillId="11" borderId="1" xfId="0" applyFont="1" applyFill="1" applyBorder="1" applyAlignment="1"/>
    <xf numFmtId="0" fontId="4" fillId="11" borderId="3" xfId="0" applyFont="1" applyFill="1" applyBorder="1" applyAlignment="1"/>
    <xf numFmtId="0" fontId="4" fillId="11" borderId="3" xfId="0" applyFont="1" applyFill="1" applyBorder="1"/>
    <xf numFmtId="0" fontId="4" fillId="11" borderId="10" xfId="0" applyNumberFormat="1" applyFont="1" applyFill="1" applyBorder="1"/>
    <xf numFmtId="0" fontId="4" fillId="11" borderId="3" xfId="0" applyNumberFormat="1" applyFont="1" applyFill="1" applyBorder="1"/>
    <xf numFmtId="178" fontId="4" fillId="11" borderId="10" xfId="0" applyNumberFormat="1" applyFont="1" applyFill="1" applyBorder="1"/>
    <xf numFmtId="178" fontId="4" fillId="11" borderId="3" xfId="0" applyNumberFormat="1" applyFont="1" applyFill="1" applyBorder="1"/>
    <xf numFmtId="0" fontId="8" fillId="3" borderId="2" xfId="0" applyFont="1" applyFill="1" applyBorder="1" applyAlignment="1">
      <alignment horizontal="left" wrapText="1"/>
    </xf>
    <xf numFmtId="0" fontId="8" fillId="3" borderId="2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left" vertical="center" wrapText="1"/>
    </xf>
    <xf numFmtId="166" fontId="8" fillId="0" borderId="6" xfId="0" applyNumberFormat="1" applyFont="1" applyBorder="1" applyAlignment="1">
      <alignment horizontal="center"/>
    </xf>
    <xf numFmtId="166" fontId="8" fillId="0" borderId="6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4" fillId="2" borderId="11" xfId="2" applyNumberFormat="1" applyFont="1" applyFill="1" applyBorder="1" applyAlignment="1">
      <alignment horizontal="right"/>
    </xf>
    <xf numFmtId="166" fontId="4" fillId="2" borderId="7" xfId="2" applyNumberFormat="1" applyFont="1" applyFill="1" applyBorder="1" applyAlignment="1">
      <alignment horizontal="right"/>
    </xf>
    <xf numFmtId="166" fontId="4" fillId="2" borderId="5" xfId="2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6" xfId="0" applyNumberFormat="1" applyFont="1" applyFill="1" applyBorder="1"/>
    <xf numFmtId="3" fontId="4" fillId="4" borderId="2" xfId="1" applyNumberFormat="1" applyFont="1" applyFill="1" applyBorder="1" applyAlignment="1">
      <alignment horizontal="center"/>
    </xf>
    <xf numFmtId="166" fontId="8" fillId="0" borderId="1" xfId="0" applyNumberFormat="1" applyFont="1" applyBorder="1" applyAlignment="1">
      <alignment horizontal="center"/>
    </xf>
    <xf numFmtId="166" fontId="8" fillId="3" borderId="1" xfId="0" applyNumberFormat="1" applyFont="1" applyFill="1" applyBorder="1"/>
    <xf numFmtId="0" fontId="8" fillId="10" borderId="2" xfId="0" applyFont="1" applyFill="1" applyBorder="1" applyAlignment="1">
      <alignment horizontal="center" vertical="center"/>
    </xf>
    <xf numFmtId="166" fontId="8" fillId="8" borderId="0" xfId="0" applyNumberFormat="1" applyFont="1" applyFill="1"/>
    <xf numFmtId="0" fontId="8" fillId="11" borderId="8" xfId="0" applyFont="1" applyFill="1" applyBorder="1"/>
    <xf numFmtId="166" fontId="8" fillId="11" borderId="8" xfId="0" applyNumberFormat="1" applyFont="1" applyFill="1" applyBorder="1"/>
    <xf numFmtId="168" fontId="8" fillId="11" borderId="8" xfId="0" applyNumberFormat="1" applyFont="1" applyFill="1" applyBorder="1"/>
    <xf numFmtId="166" fontId="8" fillId="11" borderId="6" xfId="0" applyNumberFormat="1" applyFont="1" applyFill="1" applyBorder="1"/>
    <xf numFmtId="168" fontId="8" fillId="11" borderId="6" xfId="0" applyNumberFormat="1" applyFont="1" applyFill="1" applyBorder="1"/>
    <xf numFmtId="0" fontId="8" fillId="11" borderId="1" xfId="0" applyFont="1" applyFill="1" applyBorder="1"/>
    <xf numFmtId="166" fontId="8" fillId="11" borderId="1" xfId="0" applyNumberFormat="1" applyFont="1" applyFill="1" applyBorder="1"/>
    <xf numFmtId="168" fontId="8" fillId="11" borderId="1" xfId="0" applyNumberFormat="1" applyFont="1" applyFill="1" applyBorder="1"/>
    <xf numFmtId="0" fontId="8" fillId="8" borderId="0" xfId="0" applyNumberFormat="1" applyFont="1" applyFill="1"/>
    <xf numFmtId="166" fontId="4" fillId="9" borderId="6" xfId="0" applyNumberFormat="1" applyFont="1" applyFill="1" applyBorder="1"/>
    <xf numFmtId="166" fontId="4" fillId="11" borderId="10" xfId="0" applyNumberFormat="1" applyFont="1" applyFill="1" applyBorder="1"/>
    <xf numFmtId="166" fontId="4" fillId="11" borderId="3" xfId="0" applyNumberFormat="1" applyFont="1" applyFill="1" applyBorder="1"/>
    <xf numFmtId="0" fontId="0" fillId="8" borderId="0" xfId="0" applyFill="1"/>
    <xf numFmtId="166" fontId="4" fillId="9" borderId="9" xfId="0" applyNumberFormat="1" applyFont="1" applyFill="1" applyBorder="1" applyAlignment="1"/>
    <xf numFmtId="174" fontId="8" fillId="11" borderId="8" xfId="0" applyNumberFormat="1" applyFont="1" applyFill="1" applyBorder="1"/>
    <xf numFmtId="174" fontId="8" fillId="11" borderId="6" xfId="0" applyNumberFormat="1" applyFont="1" applyFill="1" applyBorder="1"/>
    <xf numFmtId="174" fontId="8" fillId="11" borderId="1" xfId="0" applyNumberFormat="1" applyFont="1" applyFill="1" applyBorder="1"/>
    <xf numFmtId="2" fontId="8" fillId="11" borderId="8" xfId="0" applyNumberFormat="1" applyFont="1" applyFill="1" applyBorder="1"/>
    <xf numFmtId="2" fontId="8" fillId="11" borderId="6" xfId="0" applyNumberFormat="1" applyFont="1" applyFill="1" applyBorder="1"/>
    <xf numFmtId="2" fontId="8" fillId="11" borderId="1" xfId="0" applyNumberFormat="1" applyFont="1" applyFill="1" applyBorder="1"/>
    <xf numFmtId="0" fontId="8" fillId="10" borderId="2" xfId="0" applyFont="1" applyFill="1" applyBorder="1" applyAlignment="1">
      <alignment horizontal="center" vertical="center" wrapText="1"/>
    </xf>
    <xf numFmtId="166" fontId="4" fillId="8" borderId="0" xfId="2" quotePrefix="1" applyNumberFormat="1" applyFont="1" applyFill="1" applyBorder="1" applyAlignment="1"/>
    <xf numFmtId="166" fontId="4" fillId="8" borderId="30" xfId="2" quotePrefix="1" applyNumberFormat="1" applyFont="1" applyFill="1" applyBorder="1" applyAlignment="1"/>
    <xf numFmtId="165" fontId="4" fillId="3" borderId="8" xfId="1" applyNumberFormat="1" applyFont="1" applyFill="1" applyBorder="1" applyAlignment="1"/>
    <xf numFmtId="0" fontId="4" fillId="3" borderId="8" xfId="1" applyNumberFormat="1" applyFont="1" applyFill="1" applyBorder="1" applyAlignment="1">
      <alignment horizontal="center" vertical="center"/>
    </xf>
    <xf numFmtId="165" fontId="4" fillId="3" borderId="8" xfId="1" applyNumberFormat="1" applyFont="1" applyFill="1" applyBorder="1" applyAlignment="1">
      <alignment horizontal="center"/>
    </xf>
    <xf numFmtId="165" fontId="4" fillId="3" borderId="8" xfId="1" applyNumberFormat="1" applyFont="1" applyFill="1" applyBorder="1" applyAlignment="1">
      <alignment horizontal="center" vertical="center"/>
    </xf>
    <xf numFmtId="0" fontId="4" fillId="3" borderId="8" xfId="1" applyNumberFormat="1" applyFont="1" applyFill="1" applyBorder="1" applyAlignment="1">
      <alignment horizontal="center"/>
    </xf>
    <xf numFmtId="0" fontId="4" fillId="3" borderId="8" xfId="1" applyNumberFormat="1" applyFont="1" applyFill="1" applyBorder="1" applyAlignment="1">
      <alignment horizontal="left"/>
    </xf>
    <xf numFmtId="165" fontId="4" fillId="3" borderId="6" xfId="1" applyNumberFormat="1" applyFont="1" applyFill="1" applyBorder="1" applyAlignment="1"/>
    <xf numFmtId="0" fontId="4" fillId="3" borderId="6" xfId="1" applyNumberFormat="1" applyFont="1" applyFill="1" applyBorder="1" applyAlignment="1">
      <alignment horizontal="center" vertical="center"/>
    </xf>
    <xf numFmtId="165" fontId="4" fillId="3" borderId="6" xfId="1" applyNumberFormat="1" applyFont="1" applyFill="1" applyBorder="1" applyAlignment="1">
      <alignment horizontal="center"/>
    </xf>
    <xf numFmtId="165" fontId="4" fillId="3" borderId="6" xfId="1" applyNumberFormat="1" applyFont="1" applyFill="1" applyBorder="1" applyAlignment="1">
      <alignment horizontal="center" vertical="center"/>
    </xf>
    <xf numFmtId="0" fontId="4" fillId="3" borderId="6" xfId="1" applyNumberFormat="1" applyFont="1" applyFill="1" applyBorder="1" applyAlignment="1">
      <alignment horizontal="center"/>
    </xf>
    <xf numFmtId="0" fontId="4" fillId="3" borderId="6" xfId="1" applyNumberFormat="1" applyFont="1" applyFill="1" applyBorder="1" applyAlignment="1">
      <alignment horizontal="left"/>
    </xf>
    <xf numFmtId="165" fontId="4" fillId="3" borderId="1" xfId="1" applyNumberFormat="1" applyFont="1" applyFill="1" applyBorder="1" applyAlignment="1"/>
    <xf numFmtId="0" fontId="4" fillId="3" borderId="1" xfId="1" applyNumberFormat="1" applyFont="1" applyFill="1" applyBorder="1" applyAlignment="1">
      <alignment horizontal="center" vertical="center"/>
    </xf>
    <xf numFmtId="165" fontId="4" fillId="3" borderId="1" xfId="1" applyNumberFormat="1" applyFont="1" applyFill="1" applyBorder="1" applyAlignment="1">
      <alignment horizontal="center"/>
    </xf>
    <xf numFmtId="165" fontId="4" fillId="3" borderId="1" xfId="1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left"/>
    </xf>
    <xf numFmtId="15" fontId="4" fillId="3" borderId="8" xfId="1" quotePrefix="1" applyNumberFormat="1" applyFont="1" applyFill="1" applyBorder="1" applyAlignment="1">
      <alignment horizontal="center"/>
    </xf>
    <xf numFmtId="168" fontId="4" fillId="3" borderId="8" xfId="1" quotePrefix="1" applyNumberFormat="1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center"/>
    </xf>
    <xf numFmtId="165" fontId="4" fillId="3" borderId="8" xfId="2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left"/>
    </xf>
    <xf numFmtId="15" fontId="4" fillId="3" borderId="6" xfId="1" quotePrefix="1" applyNumberFormat="1" applyFont="1" applyFill="1" applyBorder="1" applyAlignment="1">
      <alignment horizontal="center"/>
    </xf>
    <xf numFmtId="168" fontId="4" fillId="3" borderId="6" xfId="1" quotePrefix="1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center"/>
    </xf>
    <xf numFmtId="165" fontId="4" fillId="3" borderId="6" xfId="2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left"/>
    </xf>
    <xf numFmtId="15" fontId="4" fillId="3" borderId="1" xfId="1" quotePrefix="1" applyNumberFormat="1" applyFont="1" applyFill="1" applyBorder="1" applyAlignment="1">
      <alignment horizontal="center"/>
    </xf>
    <xf numFmtId="168" fontId="4" fillId="3" borderId="1" xfId="1" quotePrefix="1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center"/>
    </xf>
    <xf numFmtId="165" fontId="4" fillId="3" borderId="1" xfId="2" applyNumberFormat="1" applyFont="1" applyFill="1" applyBorder="1" applyAlignment="1">
      <alignment horizontal="center"/>
    </xf>
    <xf numFmtId="0" fontId="14" fillId="10" borderId="2" xfId="1" applyFont="1" applyFill="1" applyBorder="1" applyAlignment="1">
      <alignment horizontal="centerContinuous" vertical="center" wrapText="1"/>
    </xf>
    <xf numFmtId="166" fontId="4" fillId="3" borderId="8" xfId="2" applyNumberFormat="1" applyFont="1" applyFill="1" applyBorder="1" applyAlignment="1">
      <alignment horizontal="right"/>
    </xf>
    <xf numFmtId="0" fontId="4" fillId="3" borderId="8" xfId="2" applyNumberFormat="1" applyFont="1" applyFill="1" applyBorder="1" applyAlignment="1">
      <alignment horizontal="right"/>
    </xf>
    <xf numFmtId="166" fontId="4" fillId="3" borderId="6" xfId="2" applyNumberFormat="1" applyFont="1" applyFill="1" applyBorder="1" applyAlignment="1">
      <alignment horizontal="right"/>
    </xf>
    <xf numFmtId="0" fontId="4" fillId="3" borderId="6" xfId="2" applyNumberFormat="1" applyFont="1" applyFill="1" applyBorder="1" applyAlignment="1">
      <alignment horizontal="right"/>
    </xf>
    <xf numFmtId="166" fontId="4" fillId="3" borderId="1" xfId="2" applyNumberFormat="1" applyFont="1" applyFill="1" applyBorder="1" applyAlignment="1">
      <alignment horizontal="right"/>
    </xf>
    <xf numFmtId="0" fontId="4" fillId="3" borderId="1" xfId="2" applyNumberFormat="1" applyFont="1" applyFill="1" applyBorder="1" applyAlignment="1">
      <alignment horizontal="right"/>
    </xf>
    <xf numFmtId="183" fontId="8" fillId="0" borderId="6" xfId="0" applyNumberFormat="1" applyFont="1" applyBorder="1"/>
    <xf numFmtId="0" fontId="4" fillId="3" borderId="8" xfId="2" applyNumberFormat="1" applyFont="1" applyFill="1" applyBorder="1" applyAlignment="1">
      <alignment horizontal="center"/>
    </xf>
    <xf numFmtId="0" fontId="4" fillId="3" borderId="6" xfId="2" applyNumberFormat="1" applyFont="1" applyFill="1" applyBorder="1" applyAlignment="1">
      <alignment horizontal="center"/>
    </xf>
    <xf numFmtId="0" fontId="4" fillId="3" borderId="1" xfId="2" applyNumberFormat="1" applyFont="1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0" fontId="4" fillId="3" borderId="8" xfId="1" applyFont="1" applyFill="1" applyBorder="1" applyAlignment="1">
      <alignment horizontal="center"/>
    </xf>
    <xf numFmtId="166" fontId="4" fillId="3" borderId="8" xfId="1" applyNumberFormat="1" applyFont="1" applyFill="1" applyBorder="1" applyAlignment="1">
      <alignment horizontal="right"/>
    </xf>
    <xf numFmtId="0" fontId="4" fillId="3" borderId="8" xfId="1" applyNumberFormat="1" applyFont="1" applyFill="1" applyBorder="1" applyAlignment="1"/>
    <xf numFmtId="0" fontId="4" fillId="3" borderId="6" xfId="1" applyFont="1" applyFill="1" applyBorder="1" applyAlignment="1">
      <alignment horizontal="center"/>
    </xf>
    <xf numFmtId="166" fontId="4" fillId="3" borderId="6" xfId="1" applyNumberFormat="1" applyFont="1" applyFill="1" applyBorder="1" applyAlignment="1">
      <alignment horizontal="right"/>
    </xf>
    <xf numFmtId="0" fontId="4" fillId="3" borderId="6" xfId="1" applyNumberFormat="1" applyFont="1" applyFill="1" applyBorder="1" applyAlignment="1"/>
    <xf numFmtId="0" fontId="8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/>
    </xf>
    <xf numFmtId="0" fontId="4" fillId="3" borderId="1" xfId="0" applyFont="1" applyFill="1" applyBorder="1" applyAlignment="1">
      <alignment horizontal="right"/>
    </xf>
    <xf numFmtId="0" fontId="4" fillId="3" borderId="6" xfId="0" applyFont="1" applyFill="1" applyBorder="1" applyAlignment="1">
      <alignment horizontal="center"/>
    </xf>
    <xf numFmtId="168" fontId="8" fillId="3" borderId="8" xfId="0" applyNumberFormat="1" applyFont="1" applyFill="1" applyBorder="1" applyAlignment="1">
      <alignment horizontal="center"/>
    </xf>
    <xf numFmtId="168" fontId="8" fillId="3" borderId="6" xfId="0" applyNumberFormat="1" applyFont="1" applyFill="1" applyBorder="1" applyAlignment="1">
      <alignment horizontal="center"/>
    </xf>
    <xf numFmtId="168" fontId="8" fillId="3" borderId="1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66" fontId="8" fillId="3" borderId="6" xfId="0" applyNumberFormat="1" applyFont="1" applyFill="1" applyBorder="1" applyAlignment="1">
      <alignment horizontal="center"/>
    </xf>
    <xf numFmtId="166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/>
    <xf numFmtId="0" fontId="8" fillId="3" borderId="6" xfId="0" applyFont="1" applyFill="1" applyBorder="1" applyAlignment="1">
      <alignment horizontal="center"/>
    </xf>
    <xf numFmtId="165" fontId="8" fillId="3" borderId="8" xfId="0" applyNumberFormat="1" applyFont="1" applyFill="1" applyBorder="1"/>
    <xf numFmtId="165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 applyAlignment="1">
      <alignment horizontal="center"/>
    </xf>
    <xf numFmtId="165" fontId="8" fillId="3" borderId="1" xfId="0" applyNumberFormat="1" applyFont="1" applyFill="1" applyBorder="1"/>
    <xf numFmtId="165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6" xfId="0" applyNumberFormat="1" applyFont="1" applyFill="1" applyBorder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166" fontId="4" fillId="3" borderId="6" xfId="0" applyNumberFormat="1" applyFont="1" applyFill="1" applyBorder="1" applyAlignment="1">
      <alignment horizontal="center"/>
    </xf>
    <xf numFmtId="166" fontId="4" fillId="3" borderId="1" xfId="0" applyNumberFormat="1" applyFont="1" applyFill="1" applyBorder="1" applyAlignment="1">
      <alignment horizontal="center"/>
    </xf>
    <xf numFmtId="167" fontId="4" fillId="3" borderId="11" xfId="1" applyNumberFormat="1" applyFont="1" applyFill="1" applyBorder="1" applyAlignment="1">
      <alignment horizontal="right"/>
    </xf>
    <xf numFmtId="167" fontId="4" fillId="3" borderId="7" xfId="1" applyNumberFormat="1" applyFont="1" applyFill="1" applyBorder="1" applyAlignment="1">
      <alignment horizontal="right"/>
    </xf>
    <xf numFmtId="167" fontId="4" fillId="3" borderId="5" xfId="1" applyNumberFormat="1" applyFont="1" applyFill="1" applyBorder="1" applyAlignment="1">
      <alignment horizontal="right"/>
    </xf>
    <xf numFmtId="0" fontId="4" fillId="3" borderId="9" xfId="1" applyNumberFormat="1" applyFont="1" applyFill="1" applyBorder="1" applyAlignment="1">
      <alignment horizontal="left"/>
    </xf>
    <xf numFmtId="0" fontId="4" fillId="3" borderId="10" xfId="1" applyNumberFormat="1" applyFont="1" applyFill="1" applyBorder="1" applyAlignment="1">
      <alignment horizontal="left"/>
    </xf>
    <xf numFmtId="0" fontId="4" fillId="3" borderId="3" xfId="1" applyNumberFormat="1" applyFont="1" applyFill="1" applyBorder="1" applyAlignment="1">
      <alignment horizontal="left"/>
    </xf>
    <xf numFmtId="0" fontId="14" fillId="10" borderId="8" xfId="1" applyFont="1" applyFill="1" applyBorder="1" applyAlignment="1">
      <alignment horizontal="center" vertical="center" wrapText="1"/>
    </xf>
    <xf numFmtId="165" fontId="4" fillId="2" borderId="27" xfId="1" applyNumberFormat="1" applyFont="1" applyFill="1" applyBorder="1" applyAlignment="1">
      <alignment horizontal="center"/>
    </xf>
    <xf numFmtId="166" fontId="4" fillId="2" borderId="8" xfId="1" applyNumberFormat="1" applyFont="1" applyFill="1" applyBorder="1" applyAlignment="1"/>
    <xf numFmtId="166" fontId="4" fillId="2" borderId="6" xfId="1" applyNumberFormat="1" applyFont="1" applyFill="1" applyBorder="1" applyAlignment="1"/>
    <xf numFmtId="166" fontId="4" fillId="2" borderId="27" xfId="1" applyNumberFormat="1" applyFont="1" applyFill="1" applyBorder="1" applyAlignment="1"/>
    <xf numFmtId="166" fontId="4" fillId="2" borderId="1" xfId="1" applyNumberFormat="1" applyFont="1" applyFill="1" applyBorder="1" applyAlignment="1"/>
    <xf numFmtId="165" fontId="4" fillId="2" borderId="8" xfId="1" applyNumberFormat="1" applyFont="1" applyFill="1" applyBorder="1" applyAlignment="1">
      <alignment horizontal="left"/>
    </xf>
    <xf numFmtId="165" fontId="4" fillId="2" borderId="6" xfId="1" applyNumberFormat="1" applyFont="1" applyFill="1" applyBorder="1" applyAlignment="1">
      <alignment horizontal="left"/>
    </xf>
    <xf numFmtId="165" fontId="4" fillId="2" borderId="27" xfId="1" applyNumberFormat="1" applyFont="1" applyFill="1" applyBorder="1" applyAlignment="1">
      <alignment horizontal="left"/>
    </xf>
    <xf numFmtId="165" fontId="4" fillId="2" borderId="1" xfId="1" applyNumberFormat="1" applyFont="1" applyFill="1" applyBorder="1" applyAlignment="1">
      <alignment horizontal="left"/>
    </xf>
    <xf numFmtId="178" fontId="4" fillId="3" borderId="8" xfId="2" applyNumberFormat="1" applyFont="1" applyFill="1" applyBorder="1" applyAlignment="1">
      <alignment horizontal="right"/>
    </xf>
    <xf numFmtId="178" fontId="4" fillId="3" borderId="6" xfId="2" applyNumberFormat="1" applyFont="1" applyFill="1" applyBorder="1" applyAlignment="1">
      <alignment horizontal="right"/>
    </xf>
    <xf numFmtId="178" fontId="4" fillId="3" borderId="1" xfId="2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/>
    </xf>
    <xf numFmtId="0" fontId="4" fillId="3" borderId="8" xfId="1" applyNumberFormat="1" applyFont="1" applyFill="1" applyBorder="1" applyAlignment="1">
      <alignment horizontal="right"/>
    </xf>
    <xf numFmtId="0" fontId="4" fillId="3" borderId="6" xfId="1" applyNumberFormat="1" applyFont="1" applyFill="1" applyBorder="1" applyAlignment="1">
      <alignment horizontal="right"/>
    </xf>
    <xf numFmtId="0" fontId="4" fillId="3" borderId="6" xfId="0" applyFont="1" applyFill="1" applyBorder="1" applyAlignment="1">
      <alignment horizontal="right" vertical="center"/>
    </xf>
    <xf numFmtId="0" fontId="8" fillId="3" borderId="12" xfId="0" applyFont="1" applyFill="1" applyBorder="1" applyAlignment="1">
      <alignment horizontal="right"/>
    </xf>
    <xf numFmtId="165" fontId="4" fillId="3" borderId="8" xfId="1" applyNumberFormat="1" applyFont="1" applyFill="1" applyBorder="1" applyAlignment="1">
      <alignment horizontal="right" vertical="center"/>
    </xf>
    <xf numFmtId="165" fontId="4" fillId="3" borderId="8" xfId="1" applyNumberFormat="1" applyFont="1" applyFill="1" applyBorder="1" applyAlignment="1">
      <alignment horizontal="right"/>
    </xf>
    <xf numFmtId="0" fontId="8" fillId="3" borderId="0" xfId="0" applyFont="1" applyFill="1" applyBorder="1" applyAlignment="1">
      <alignment horizontal="right"/>
    </xf>
    <xf numFmtId="165" fontId="4" fillId="3" borderId="6" xfId="1" applyNumberFormat="1" applyFont="1" applyFill="1" applyBorder="1" applyAlignment="1">
      <alignment horizontal="right" vertical="center"/>
    </xf>
    <xf numFmtId="165" fontId="4" fillId="3" borderId="6" xfId="1" applyNumberFormat="1" applyFont="1" applyFill="1" applyBorder="1" applyAlignment="1">
      <alignment horizontal="right"/>
    </xf>
    <xf numFmtId="0" fontId="8" fillId="3" borderId="4" xfId="0" applyFont="1" applyFill="1" applyBorder="1" applyAlignment="1">
      <alignment horizontal="right"/>
    </xf>
    <xf numFmtId="165" fontId="4" fillId="3" borderId="1" xfId="1" applyNumberFormat="1" applyFont="1" applyFill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/>
    </xf>
    <xf numFmtId="0" fontId="4" fillId="3" borderId="1" xfId="1" applyNumberFormat="1" applyFont="1" applyFill="1" applyBorder="1" applyAlignment="1">
      <alignment horizontal="left"/>
    </xf>
    <xf numFmtId="0" fontId="4" fillId="3" borderId="1" xfId="1" applyNumberFormat="1" applyFont="1" applyFill="1" applyBorder="1" applyAlignment="1">
      <alignment horizontal="right"/>
    </xf>
    <xf numFmtId="166" fontId="4" fillId="3" borderId="1" xfId="1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right" vertical="center"/>
    </xf>
    <xf numFmtId="0" fontId="4" fillId="3" borderId="9" xfId="1" applyNumberFormat="1" applyFont="1" applyFill="1" applyBorder="1" applyAlignment="1">
      <alignment horizontal="center"/>
    </xf>
    <xf numFmtId="0" fontId="4" fillId="3" borderId="10" xfId="1" applyNumberFormat="1" applyFont="1" applyFill="1" applyBorder="1" applyAlignment="1">
      <alignment horizontal="center"/>
    </xf>
    <xf numFmtId="0" fontId="4" fillId="3" borderId="3" xfId="1" applyNumberFormat="1" applyFont="1" applyFill="1" applyBorder="1" applyAlignment="1">
      <alignment horizontal="center"/>
    </xf>
    <xf numFmtId="166" fontId="4" fillId="3" borderId="6" xfId="0" applyNumberFormat="1" applyFont="1" applyFill="1" applyBorder="1" applyAlignment="1">
      <alignment horizontal="right"/>
    </xf>
    <xf numFmtId="166" fontId="4" fillId="3" borderId="1" xfId="0" applyNumberFormat="1" applyFont="1" applyFill="1" applyBorder="1" applyAlignment="1">
      <alignment horizontal="right"/>
    </xf>
    <xf numFmtId="0" fontId="4" fillId="10" borderId="8" xfId="0" applyFont="1" applyFill="1" applyBorder="1" applyAlignment="1">
      <alignment horizontal="center" vertical="center" wrapText="1"/>
    </xf>
    <xf numFmtId="175" fontId="4" fillId="10" borderId="8" xfId="0" applyNumberFormat="1" applyFont="1" applyFill="1" applyBorder="1" applyAlignment="1">
      <alignment horizontal="center" vertical="center" wrapText="1"/>
    </xf>
    <xf numFmtId="166" fontId="8" fillId="3" borderId="1" xfId="0" applyNumberFormat="1" applyFont="1" applyFill="1" applyBorder="1" applyAlignment="1">
      <alignment horizontal="center"/>
    </xf>
    <xf numFmtId="171" fontId="4" fillId="12" borderId="6" xfId="1" applyNumberFormat="1" applyFont="1" applyFill="1" applyBorder="1" applyAlignment="1">
      <alignment horizontal="right"/>
    </xf>
    <xf numFmtId="172" fontId="4" fillId="12" borderId="6" xfId="1" applyNumberFormat="1" applyFont="1" applyFill="1" applyBorder="1" applyAlignment="1">
      <alignment horizontal="center"/>
    </xf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Paused at 16:37:04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Paused at 16:37:04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Paused at 16:37:04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Paused at 16:37:04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</tp>
      <tp t="s">
        <v>#N/A Paused at 16:37:04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</tp>
      <tp t="s">
        <v>#N/A Paused at 16:37:04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</tp>
      <tp t="s">
        <v>#N/A Paused at 16:37:04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</tp>
      <tp t="s">
        <v>#N/A Paused at 16:37:04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</tp>
      <tp t="s">
        <v>#N/A Paused at 16:37:04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</tp>
      <tp t="s">
        <v>#N/A Paused at 16:37:04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Paused at 16:37:04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Paused at 16:37:04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Paused at 16:37:04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Paused at 16:37:04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Paused at 16:37:04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historyrtdserver">
      <tp t="s">
        <v>Paused at 16:37:14</v>
        <stp/>
        <stp>{3C2D94AE-C4A3-4848-B73B-E058CBBB0DFB}_x0000_</stp>
        <tr r="F12" s="16"/>
      </tp>
    </main>
    <main first="pldatasource.rtgetrtdserver">
      <tp t="s">
        <v>#N/A Paused at 16:37:04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Paused at 16:37:04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Paused at 16:37:04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  <tp t="s">
        <v>#N/A Paused at 16:37:04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1"/>
      </tp>
      <tp t="s">
        <v>#N/A Paused at 16:37:04</v>
        <stp/>
        <stp>_x000E_EUR13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4" s="11"/>
      </tp>
      <tp t="s">
        <v>#N/A Paused at 16:37:04</v>
        <stp/>
        <stp>_x000E_EUR13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4" s="11"/>
      </tp>
      <tp t="s">
        <v>#N/A Paused at 16:37:04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1"/>
      </tp>
      <tp t="s">
        <v>#N/A Paused at 16:37:04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" s="17"/>
        <tr r="AD5" s="17"/>
      </tp>
      <tp t="s">
        <v>#N/A Paused at 16:37:04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" s="17"/>
        <tr r="AD4" s="17"/>
      </tp>
      <tp t="s">
        <v>#N/A Paused at 16:37:04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Paused at 16:37:04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Paused at 16:37:04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Paused at 16:37:04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Paused at 16:37:04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Paused at 16:37:04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Paused at 16:37:04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Paused at 16:37:04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Paused at 16:37:04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Paused at 16:37:04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Paused at 16:37:04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Paused at 16:37:04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Paused at 16:37:04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Paused at 16:37:04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Paused at 16:37:04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Paused at 16:37:04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Paused at 16:37:04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Paused at 16:37:04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Paused at 16:37:04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Paused at 16:37:04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Paused at 16:37:04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Paused at 16:37:04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Paused at 16:37:04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Paused at 16:37:04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Paused at 16:37:04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Paused at 16:37:04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Paused at 16:37:04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Paused at 16:37:04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Paused at 16:37:04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Paused at 16:37:04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Paused at 16:37:04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Paused at 16:37:04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Paused at 16:37:04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Paused at 16:37:04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Paused at 16:37:04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Paused at 16:37:04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Paused at 16:37:04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Paused at 16:37:04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Paused at 16:37:04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Paused at 16:37:04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Paused at 16:37:04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Paused at 16:37:04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Paused at 16:37:04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Paused at 16:37:04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Paused at 16:37:04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Paused at 16:37:04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Paused at 16:37:04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Paused at 16:37:04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Paused at 16:37:04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Paused at 16:37:04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Paused at 16:37:04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Paused at 16:37:04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 t="s">
        <v>#N/A Paused at 16:37:04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  <tr r="AR11" s="22"/>
      </tp>
      <tp t="s">
        <v>#N/A Paused at 16:37:04</v>
        <stp/>
        <stp>_x000E_EUR17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1"/>
      </tp>
      <tp t="s">
        <v>#N/A Paused at 16:37:04</v>
        <stp/>
        <stp>_x000E_EUR14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5" s="11"/>
      </tp>
      <tp t="s">
        <v>#N/A Paused at 16:37:04</v>
        <stp/>
        <stp>_x000E_EUR16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1"/>
      </tp>
      <tp t="s">
        <v>#N/A Paused at 16:37:04</v>
        <stp/>
        <stp>_x000E_EUR15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11"/>
      </tp>
      <tp t="s">
        <v>#N/A Paused at 16:37:04</v>
        <stp/>
        <stp>_x000E_EUR15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1"/>
      </tp>
      <tp t="s">
        <v>#N/A Paused at 16:37:04</v>
        <stp/>
        <stp>_x000E_EUR16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11"/>
      </tp>
      <tp t="s">
        <v>#N/A Paused at 16:37:04</v>
        <stp/>
        <stp>_x000E_EUR14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5" s="11"/>
      </tp>
      <tp t="s">
        <v>#N/A Paused at 16:37:04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  <tr r="AQ11" s="22"/>
      </tp>
      <tp t="s">
        <v>#N/A Paused at 16:37:04</v>
        <stp/>
        <stp>_x000E_EUR17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11"/>
      </tp>
      <tp t="s">
        <v>#N/A Paused at 16:37:04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Paused at 16:37:04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Paused at 16:37:04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</tp>
      <tp t="s">
        <v>#N/A Paused at 16:37:04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" s="17"/>
        <tr r="AL5" s="17"/>
        <tr r="T5" s="17"/>
        <tr r="AC5" s="17"/>
      </tp>
      <tp t="s">
        <v>#N/A Paused at 16:37:04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" s="17"/>
        <tr r="AL4" s="17"/>
        <tr r="T4" s="17"/>
        <tr r="F4" s="17"/>
      </tp>
      <tp t="s">
        <v>#N/A Paused at 16:37:04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1"/>
      </tp>
      <tp t="s">
        <v>#N/A Paused at 16:37:04</v>
        <stp/>
        <stp>_x000E_EUR18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11"/>
      </tp>
      <tp t="s">
        <v>#N/A Paused at 16:37:04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  <tr r="AQ12" s="22"/>
      </tp>
      <tp t="s">
        <v>#N/A Paused at 16:37:04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Paused at 16:37:04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Paused at 16:37:04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Paused at 16:37:04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Paused at 16:37:04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Paused at 16:37:04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Paused at 16:37:04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Paused at 16:37:04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Paused at 16:37:04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Paused at 16:37:04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Paused at 16:37:04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 t="s">
        <v>#N/A Paused at 16:37:04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1"/>
      </tp>
      <tp t="s">
        <v>#N/A Paused at 16:37:04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  <tr r="AQ13" s="22"/>
      </tp>
      <tp t="s">
        <v>#N/A Paused at 16:37:04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  <tr r="AR13" s="22"/>
      </tp>
      <tp t="s">
        <v>#N/A Paused at 16:37:04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1"/>
      </tp>
      <tp t="s">
        <v>#N/A Paused at 16:37:04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  <tr r="AR12" s="22"/>
      </tp>
      <tp t="s">
        <v>#N/A Paused at 16:37:04</v>
        <stp/>
        <stp>_x000E_EUR18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1"/>
      </tp>
      <tp t="s">
        <v>#N/A Paused at 16:37:04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1"/>
      </tp>
    </main>
    <main first="pldatasource.rtgetrtdserver">
      <tp t="s">
        <v>#N/A Paused at 16:37:04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  <tr r="AQ5" s="22"/>
      </tp>
    </main>
    <main first="pldatasource.rtgetrtdserver">
      <tp t="s">
        <v>#N/A Paused at 16:37:04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Paused at 16:37:04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Paused at 16:37:04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 t="s">
        <v>#N/A Paused at 16:37:04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  <tr r="AQ6" s="22"/>
      </tp>
      <tp t="s">
        <v>#N/A Paused at 16:37:04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Paused at 16:37:04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Paused at 16:37:04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Paused at 16:37:04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Paused at 16:37:04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</main>
    <main first="pldatasource.rtgetrtdserver">
      <tp t="s">
        <v>#N/A Paused at 16:37:04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  <tr r="AQ7" s="22"/>
      </tp>
      <tp t="s">
        <v>#N/A Paused at 16:37:04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Paused at 16:37:04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Paused at 16:37:04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Paused at 16:37:04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Paused at 16:37:04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Paused at 16:37:04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Paused at 16:37:04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Paused at 16:37:04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Paused at 16:37:04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Paused at 16:37:04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Paused at 16:37:04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Paused at 16:37:04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Paused at 16:37:04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Paused at 16:37:04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Paused at 16:37:04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</main>
    <main first="pldatasource.rtgetrtdserver">
      <tp t="s">
        <v>#N/A Paused at 16:37:04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Paused at 16:37:04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</tp>
      <tp t="s">
        <v>#N/A Paused at 16:37:04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Paused at 16:37:04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Paused at 16:37:04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</tp>
      <tp t="s">
        <v>#N/A Paused at 16:37:04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</tp>
      <tp t="s">
        <v>#N/A Paused at 16:37:04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Paused at 16:37:04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</tp>
      <tp t="s">
        <v>#N/A Paused at 16:37:04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Paused at 16:37:04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Paused at 16:37:04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</tp>
      <tp t="s">
        <v>#N/A Paused at 16:37:04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</tp>
      <tp t="s">
        <v>#N/A Paused at 16:37:04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  <tr r="AQ2" s="22"/>
      </tp>
      <tp t="s">
        <v>#N/A Paused at 16:37:04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1"/>
      </tp>
    </main>
    <main first="pldatasource.rtgetrtdserver">
      <tp t="s">
        <v>#N/A Paused at 16:37:04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</tp>
      <tp t="s">
        <v>#N/A Paused at 16:37:04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</tp>
      <tp t="s">
        <v>#N/A Paused at 16:37:04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Paused at 16:37:04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Paused at 16:37:04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</tp>
      <tp t="s">
        <v>#N/A Paused at 16:37:04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Paused at 16:37:04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</tp>
      <tp t="s">
        <v>#N/A Paused at 16:37:04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Paused at 16:37:04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</tp>
      <tp t="s">
        <v>#N/A Paused at 16:37:04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</tp>
      <tp t="s">
        <v>#N/A Paused at 16:37:04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Paused at 16:37:04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 t="s">
        <v>#N/A Paused at 16:37:04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1"/>
      </tp>
      <tp t="s">
        <v>#N/A Paused at 16:37:04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  <tr r="AQ3" s="22"/>
      </tp>
    </main>
    <main first="pldatasource.rtgetrtdserver">
      <tp t="s">
        <v>#N/A Paused at 16:37:04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1"/>
      </tp>
      <tp t="s">
        <v>#N/A Paused at 16:37:04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  <tr r="AQ4" s="22"/>
      </tp>
      <tp t="s">
        <v>#N/A Paused at 16:37:04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Paused at 16:37:04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Paused at 16:37:04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Paused at 16:37:04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Paused at 16:37:04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  <tp t="s">
        <v>#N/A Paused at 16:37:04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Paused at 16:37:04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Paused at 16:37:04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Paused at 16:37:04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Paused at 16:37:04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Paused at 16:37:04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Paused at 16:37:04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Paused at 16:37:04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Paused at 16:37:04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Paused at 16:37:04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Paused at 16:37:04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Paused at 16:37:04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Paused at 16:37:04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Paused at 16:37:04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Paused at 16:37:04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Paused at 16:37:04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Paused at 16:37:04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Paused at 16:37:04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Paused at 16:37:04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Paused at 16:37:04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Paused at 16:37:04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Paused at 16:37:04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Paused at 16:37:04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Paused at 16:37:04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Paused at 16:37:04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Paused at 16:37:04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Paused at 16:37:04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Paused at 16:37:04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Paused at 16:37:04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Paused at 16:37:04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Paused at 16:37:04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Paused at 16:37:04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Paused at 16:37:04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Paused at 16:37:04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Paused at 16:37:04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Paused at 16:37:04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Paused at 16:37:04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Paused at 16:37:04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Paused at 16:37:04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Paused at 16:37:04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Paused at 16:37:04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Paused at 16:37:04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Paused at 16:37:04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Paused at 16:37:04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Paused at 16:37:04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Paused at 16:37:04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Paused at 16:37:04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Paused at 16:37:04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Paused at 16:37:04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Paused at 16:37:04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Paused at 16:37:04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 t="s">
        <v>#N/A Paused at 16:37:04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1"/>
      </tp>
      <tp t="s">
        <v>#N/A Paused at 16:37:04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  <tr r="AR4" s="22"/>
      </tp>
      <tp t="s">
        <v>#N/A Paused at 16:37:04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Paused at 16:37:04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Paused at 16:37:04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Paused at 16:37:04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Paused at 16:37:04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</main>
    <main first="pldatasource.rtgetrtdserver">
      <tp t="s">
        <v>#N/A Paused at 16:37:04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1"/>
      </tp>
      <tp t="s">
        <v>#N/A Paused at 16:37:04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  <tr r="AR3" s="22"/>
      </tp>
      <tp t="s">
        <v>#N/A Paused at 16:37:04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Paused at 16:37:04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Paused at 16:37:04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Paused at 16:37:04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Paused at 16:37:04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 t="s">
        <v>#N/A Paused at 16:37:04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1"/>
      </tp>
      <tp t="s">
        <v>#N/A Paused at 16:37:04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  <tr r="AR2" s="22"/>
      </tp>
      <tp t="s">
        <v>#N/A Paused at 16:37:04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Paused at 16:37:04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Paused at 16:37:04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Paused at 16:37:04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Paused at 16:37:04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Paused at 16:37:04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  <tp t="s">
        <v>#N/A Paused at 16:37:04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Paused at 16:37:04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Paused at 16:37:04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Paused at 16:37:04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Paused at 16:37:04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Paused at 16:37:04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Paused at 16:37:04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Paused at 16:37:04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Paused at 16:37:04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Paused at 16:37:04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Paused at 16:37:04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Paused at 16:37:04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Paused at 16:37:04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Paused at 16:37:04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Paused at 16:37:04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Paused at 16:37:04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Paused at 16:37:04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Paused at 16:37:04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</main>
    <main first="pldatasource.rtgetrtdserver">
      <tp t="s">
        <v>#N/A Paused at 16:37:04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  <tr r="AR7" s="22"/>
      </tp>
      <tp t="s">
        <v>#N/A Paused at 16:37:04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Paused at 16:37:04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Paused at 16:37:04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Paused at 16:37:04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Paused at 16:37:04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  <tp t="s">
        <v>#N/A Paused at 16:37:04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Paused at 16:37:04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 t="s">
        <v>#N/A Paused at 16:37:04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  <tr r="AR6" s="22"/>
      </tp>
      <tp t="s">
        <v>#N/A Paused at 16:37:04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Paused at 16:37:04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Paused at 16:37:04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Paused at 16:37:04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Paused at 16:37:04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</main>
    <main first="pldatasource.rtgetrtdserver">
      <tp t="s">
        <v>#N/A Paused at 16:37:04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  <tr r="AR5" s="22"/>
      </tp>
      <tp t="s">
        <v>#N/A Paused at 16:37:04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Paused at 16:37:04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 t="s">
        <v>#N/A Paused at 16:37:04</v>
        <stp/>
        <stp>_x0011_EUR_CURVE_3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7"/>
      </tp>
      <tp t="s">
        <v>#N/A Paused at 16:37:04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</main>
    <main first="pldatasource.rtgetrtdserver">
      <tp t="s">
        <v>#N/A Paused at 16:37:04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1"/>
      </tp>
      <tp t="s">
        <v>#N/A Paused at 16:37:04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Paused at 16:37:04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Paused at 16:37:04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Paused at 16:37:04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Paused at 16:37:04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Paused at 16:37:04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Paused at 16:37:04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Paused at 16:37:04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Paused at 16:37:04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Paused at 16:37:04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Paused at 16:37:04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Paused at 16:37:04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Paused at 16:37:04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Paused at 16:37:04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Paused at 16:37:04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Paused at 16:37:04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Paused at 16:37:04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Paused at 16:37:04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Paused at 16:37:04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Paused at 16:37:04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Paused at 16:37:04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Paused at 16:37:04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Paused at 16:37:04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Paused at 16:37:04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Paused at 16:37:04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Paused at 16:37:04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Paused at 16:37:04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Paused at 16:37:04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Paused at 16:37:04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Paused at 16:37:04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Paused at 16:37:04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Paused at 16:37:04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Paused at 16:37:04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Paused at 16:37:04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Paused at 16:37:04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Paused at 16:37:04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Paused at 16:37:04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Paused at 16:37:04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Paused at 16:37:04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Paused at 16:37:04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Paused at 16:37:04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Paused at 16:37:04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Paused at 16:37:04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Paused at 16:37:04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Paused at 16:37:04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Paused at 16:37:04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Paused at 16:37:04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Paused at 16:37:04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Paused at 16:37:04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Paused at 16:37:04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Paused at 16:37:04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Paused at 16:37:04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 t="s">
        <v>#N/A Paused at 16:37:04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1"/>
      </tp>
      <tp t="s">
        <v>#N/A Paused at 16:37:04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  <tr r="AR8" s="22"/>
      </tp>
      <tp t="s">
        <v>#N/A Paused at 16:37:04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Paused at 16:37:04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Paused at 16:37:04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</main>
    <main first="pldatasource.rtgetrtdserver">
      <tp t="s">
        <v>#N/A Paused at 16:37:04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1"/>
      </tp>
    </main>
    <main first="pldatasource.rtgetrtdserver">
      <tp t="s">
        <v>#N/A Paused at 16:37:04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1"/>
      </tp>
      <tp t="s">
        <v>#N/A Paused at 16:37:04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Paused at 16:37:04</v>
        <stp/>
        <stp>_x0011_EUR_CURVE_3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7"/>
      </tp>
      <tp t="s">
        <v>#N/A Paused at 16:37:04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 t="s">
        <v>#N/A Paused at 16:37:04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1"/>
      </tp>
      <tp t="s">
        <v>#N/A Paused at 16:37:04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  <tr r="AR9" s="22"/>
      </tp>
      <tp t="s">
        <v>#N/A Paused at 16:37:04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Paused at 16:37:04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  <tp t="s">
        <v>#N/A Paused at 16:37:04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1"/>
      </tp>
      <tp t="s">
        <v>#N/A Paused at 16:37:04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  <tr r="AR10" s="22"/>
      </tp>
    </main>
    <main first="pldatasource.rtgetrtdserver">
      <tp t="s">
        <v>#N/A Paused at 16:37:04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Paused at 16:37:04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Paused at 16:37:04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Paused at 16:37:04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Paused at 16:37:04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Paused at 16:37:04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Paused at 16:37:04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Paused at 16:37:04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Paused at 16:37:04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Paused at 16:37:04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Paused at 16:37:04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Paused at 16:37:04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Paused at 16:37:04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Paused at 16:37:04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Paused at 16:37:04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Paused at 16:37:04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Paused at 16:37:04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Paused at 16:37:04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Paused at 16:37:04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Paused at 16:37:04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Paused at 16:37:04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Paused at 16:37:04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Paused at 16:37:04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Paused at 16:37:04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Paused at 16:37:04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Paused at 16:37:04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Paused at 16:37:04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Paused at 16:37:04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Paused at 16:37:04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Paused at 16:37:04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Paused at 16:37:04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Paused at 16:37:04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Paused at 16:37:04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Paused at 16:37:04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Paused at 16:37:04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Paused at 16:37:04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Paused at 16:37:04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Paused at 16:37:04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Paused at 16:37:04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Paused at 16:37:04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Paused at 16:37:04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Paused at 16:37:04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Paused at 16:37:04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Paused at 16:37:04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Paused at 16:37:04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Paused at 16:37:04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Paused at 16:37:04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Paused at 16:37:04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Paused at 16:37:04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Paused at 16:37:04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Paused at 16:37:04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  <tp t="s">
        <v>#N/A Paused at 16:37:04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Paused at 16:37:04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Paused at 16:37:04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Paused at 16:37:04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Paused at 16:37:04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Paused at 16:37:04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Paused at 16:37:04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Paused at 16:37:04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Paused at 16:37:04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Paused at 16:37:04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Paused at 16:37:04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Paused at 16:37:04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Paused at 16:37:04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Paused at 16:37:04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Paused at 16:37:04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Paused at 16:37:04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Paused at 16:37:04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Paused at 16:37:04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Paused at 16:37:04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Paused at 16:37:04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Paused at 16:37:04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Paused at 16:37:04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Paused at 16:37:04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Paused at 16:37:04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Paused at 16:37:04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Paused at 16:37:04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Paused at 16:37:04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Paused at 16:37:04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Paused at 16:37:04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Paused at 16:37:04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Paused at 16:37:04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Paused at 16:37:04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Paused at 16:37:04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Paused at 16:37:04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Paused at 16:37:04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Paused at 16:37:04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Paused at 16:37:04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Paused at 16:37:04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Paused at 16:37:04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Paused at 16:37:04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Paused at 16:37:04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Paused at 16:37:04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Paused at 16:37:04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Paused at 16:37:04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Paused at 16:37:04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Paused at 16:37:04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Paused at 16:37:04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Paused at 16:37:04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Paused at 16:37:04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Paused at 16:37:04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Paused at 16:37:04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Paused at 16:37:04</v>
        <stp/>
        <stp>_x0011_EUR_CURVE_3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7"/>
      </tp>
      <tp t="s">
        <v>#N/A Paused at 16:37:04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 t="s">
        <v>#N/A Paused at 16:37:04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1"/>
      </tp>
      <tp t="s">
        <v>#N/A Paused at 16:37:04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  <tr r="AQ9" s="22"/>
      </tp>
      <tp t="s">
        <v>#N/A Paused at 16:37:04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1"/>
      </tp>
      <tp t="s">
        <v>#N/A Paused at 16:37:04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  <tr r="AQ10" s="22"/>
      </tp>
      <tp t="s">
        <v>#N/A Paused at 16:37:04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</tp>
      <tp t="s">
        <v>#N/A Paused at 16:37:04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</tp>
      <tp t="s">
        <v>#N/A Paused at 16:37:04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</tp>
      <tp t="s">
        <v>#N/A Paused at 16:37:04</v>
        <stp/>
        <stp>_x0011_EUR_CURVE_3M_1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8" s="17"/>
      </tp>
      <tp t="s">
        <v>#N/A Paused at 16:37:04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Paused at 16:37:04</v>
        <stp/>
        <stp>_x0012_EUR_CURVE_12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5" s="17"/>
      </tp>
      <tp t="s">
        <v>#N/A Paused at 16:37:04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Paused at 16:37:04</v>
        <stp/>
        <stp>_x0012_EUR_CURVE_12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2" s="17"/>
      </tp>
      <tp t="s">
        <v>#N/A Paused at 16:37:04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Paused at 16:37:04</v>
        <stp/>
        <stp>_x0012_EUR_CURVE_12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8" s="17"/>
      </tp>
      <tp t="s">
        <v>#N/A Paused at 16:37:04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Paused at 16:37:04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</tp>
      <tp t="s">
        <v>#N/A Paused at 16:37:04</v>
        <stp/>
        <stp>_x0011_EUR_CURVE_3M_1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5" s="17"/>
      </tp>
      <tp t="s">
        <v>#N/A Paused at 16:37:04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Paused at 16:37:04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</tp>
      <tp t="s">
        <v>#N/A Paused at 16:37:04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</tp>
      <tp t="s">
        <v>#N/A Paused at 16:37:04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</tp>
      <tp t="s">
        <v>#N/A Paused at 16:37:04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</tp>
      <tp t="s">
        <v>#N/A Paused at 16:37:04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</tp>
      <tp t="s">
        <v>#N/A Paused at 16:37:04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</tp>
      <tp t="s">
        <v>#N/A Paused at 16:37:04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</tp>
      <tp t="s">
        <v>#N/A Paused at 16:37:04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</tp>
      <tp t="s">
        <v>#N/A Paused at 16:37:04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1"/>
      </tp>
      <tp t="s">
        <v>#N/A Paused at 16:37:04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</tp>
      <tp t="s">
        <v>#N/A Paused at 16:37:04</v>
        <stp/>
        <stp>_x0011_EUR_CURVE_3M_1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2" s="17"/>
      </tp>
      <tp t="s">
        <v>#N/A Paused at 16:37:04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 t="s">
        <v>#N/A Paused at 16:37:04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1"/>
      </tp>
      <tp t="s">
        <v>#N/A Paused at 16:37:04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</tp>
      <tp t="s">
        <v>#N/A Paused at 16:37:04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</tp>
      <tp t="s">
        <v>#N/A Paused at 16:37:04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1"/>
      </tp>
      <tp t="s">
        <v>#N/A Paused at 16:37:04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</tp>
      <tp t="s">
        <v>#N/A Paused at 16:37:04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</tp>
      <tp t="s">
        <v>#N/A Paused at 16:37:04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  <tr r="AQ8" s="22"/>
      </tp>
      <tp t="s">
        <v>#N/A Paused at 16:37:04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1"/>
      </tp>
      <tp t="s">
        <v>#N/A Paused at 16:37:04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</tp>
    </main>
    <main first="pldatasource.rtgetrtdserver">
      <tp t="s">
        <v>#N/A Paused at 16:37:04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Paused at 16:37:04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Paused at 16:37:04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Paused at 16:37:04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Paused at 16:37:04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Paused at 16:37:04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Paused at 16:37:04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Paused at 16:37:04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Paused at 16:37:04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Paused at 16:37:04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Paused at 16:37:04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Paused at 16:37:04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Paused at 16:37:04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Paused at 16:37:04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Paused at 16:37:04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Paused at 16:37:04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Paused at 16:37:04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Paused at 16:37:04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Paused at 16:37:04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Paused at 16:37:04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Paused at 16:37:04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Paused at 16:37:04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Paused at 16:37:04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Paused at 16:37:04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Paused at 16:37:04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Paused at 16:37:04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Paused at 16:37:04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Paused at 16:37:04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</tp>
      <tp t="s">
        <v>#N/A Paused at 16:37:04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</tp>
      <tp t="s">
        <v>#N/A Paused at 16:37:04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Paused at 16:37:04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Paused at 16:37:04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Paused at 16:37:04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Paused at 16:37:04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Paused at 16:37:04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Paused at 16:37:04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 t="s">
        <v>#N/A Paused at 16:37:04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</tp>
      <tp t="s">
        <v>#N/A Paused at 16:37:04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</tp>
      <tp t="s">
        <v>#N/A Paused at 16:37:04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Paused at 16:37:04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Paused at 16:37:04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Paused at 16:37:04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Paused at 16:37:04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Paused at 16:37:04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Paused at 16:37:04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Paused at 16:37:04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Paused at 16:37:04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Paused at 16:37:04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Paused at 16:37:04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Paused at 16:37:04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Paused at 16:37:04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Paused at 16:37:04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Paused at 16:37:04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Paused at 16:37:04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Paused at 16:37:04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Paused at 16:37:04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 t="s">
        <v>#N/A Paused at 16:37:04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</tp>
      <tp t="s">
        <v>#N/A Paused at 16:37:04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</tp>
      <tp t="s">
        <v>#N/A Paused at 16:37:04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Paused at 16:37:04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Paused at 16:37:04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Paused at 16:37:04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Paused at 16:37:04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Paused at 16:37:04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Paused at 16:37:04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Paused at 16:37:04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Paused at 16:37:04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Paused at 16:37:04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Paused at 16:37:04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 t="s">
        <v>#N/A Paused at 16:37:04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</tp>
      <tp t="s">
        <v>#N/A Paused at 16:37:04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</tp>
      <tp t="s">
        <v>#N/A Paused at 16:37:04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</tp>
      <tp t="s">
        <v>#N/A Paused at 16:37:04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</tp>
      <tp t="s">
        <v>#N/A Paused at 16:37:04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</tp>
      <tp t="s">
        <v>#N/A Paused at 16:37:04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</tp>
      <tp t="s">
        <v>#N/A Paused at 16:37:04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</tp>
      <tp t="s">
        <v>#N/A Paused at 16:37:04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</tp>
      <tp t="s">
        <v>#N/A Paused at 16:37:04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</tp>
      <tp t="s">
        <v>#N/A Paused at 16:37:04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</tp>
      <tp t="s">
        <v>#N/A Paused at 16:37:04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</tp>
      <tp t="s">
        <v>#N/A Paused at 16:37:04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</tp>
      <tp t="s">
        <v>#N/A Paused at 16:37:04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</tp>
      <tp t="s">
        <v>#N/A Paused at 16:37:04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</tp>
      <tp t="s">
        <v>#N/A Paused at 16:37:04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</tp>
      <tp t="s">
        <v>#N/A Paused at 16:37:04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</tp>
      <tp t="s">
        <v>#N/A Paused at 16:37:04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</tp>
      <tp t="s">
        <v>#N/A Paused at 16:37:04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</tp>
      <tp t="s">
        <v>#N/A Paused at 16:37:04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</tp>
      <tp t="s">
        <v>#N/A Paused at 16:37:04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</tp>
      <tp t="s">
        <v>#N/A Paused at 16:37:04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</tp>
      <tp t="s">
        <v>#N/A Paused at 16:37:04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</tp>
      <tp t="s">
        <v>#N/A Paused at 16:37:04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</tp>
      <tp t="s">
        <v>#N/A Paused at 16:37:04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</tp>
      <tp t="s">
        <v>#N/A Paused at 16:37:04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</tp>
      <tp t="s">
        <v>#N/A Paused at 16:37:04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</tp>
      <tp t="s">
        <v>#N/A Paused at 16:37:04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</tp>
      <tp t="s">
        <v>#N/A Paused at 16:37:04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</tp>
      <tp t="s">
        <v>#N/A Paused at 16:37:04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</tp>
      <tp t="s">
        <v>#N/A Paused at 16:37:04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</tp>
      <tp t="s">
        <v>#N/A Paused at 16:37:04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</tp>
      <tp t="s">
        <v>#N/A Paused at 16:37:04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</tp>
      <tp t="s">
        <v>#N/A Paused at 16:37:04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</tp>
      <tp t="s">
        <v>#N/A Paused at 16:37:04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</tp>
      <tp t="s">
        <v>#N/A Paused at 16:37:04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</tp>
      <tp t="s">
        <v>#N/A Paused at 16:37:04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</tp>
      <tp t="s">
        <v>#N/A Paused at 16:37:04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</tp>
      <tp t="s">
        <v>#N/A Paused at 16:37:04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</tp>
      <tp t="s">
        <v>#N/A Paused at 16:37:04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</tp>
      <tp t="s">
        <v>#N/A Paused at 16:37:04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</tp>
      <tp t="s">
        <v>#N/A Paused at 16:37:04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</tp>
      <tp t="s">
        <v>#N/A Paused at 16:37:04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</tp>
      <tp t="s">
        <v>#N/A Paused at 16:37:04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</tp>
      <tp t="s">
        <v>#N/A Paused at 16:37:04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</tp>
      <tp t="s">
        <v>#N/A Paused at 16:37:04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</tp>
      <tp t="s">
        <v>#N/A Paused at 16:37:04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</tp>
      <tp t="s">
        <v>#N/A Paused at 16:37:04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</tp>
      <tp t="s">
        <v>#N/A Paused at 16:37:04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</tp>
      <tp t="s">
        <v>#N/A Paused at 16:37:04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</tp>
      <tp t="s">
        <v>#N/A Paused at 16:37:04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</tp>
      <tp t="s">
        <v>#N/A Paused at 16:37:04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</tp>
      <tp t="s">
        <v>#N/A Paused at 16:37:04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</tp>
      <tp t="s">
        <v>#N/A Paused at 16:37:04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</tp>
      <tp t="s">
        <v>#N/A Paused at 16:37:04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</tp>
      <tp t="s">
        <v>#N/A Paused at 16:37:04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</tp>
      <tp t="s">
        <v>#N/A Paused at 16:37:04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</tp>
      <tp t="s">
        <v>#N/A Paused at 16:37:04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</tp>
      <tp t="s">
        <v>#N/A Paused at 16:37:04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</tp>
      <tp t="s">
        <v>#N/A Paused at 16:37:04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</tp>
      <tp t="s">
        <v>#N/A Paused at 16:37:04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7"/>
        <tr r="AD39" s="17"/>
        <tr r="AD40" s="17"/>
        <tr r="AD34" s="17"/>
        <tr r="AD37" s="17"/>
        <tr r="AD33" s="17"/>
        <tr r="AD31" s="17"/>
        <tr r="AD36" s="17"/>
        <tr r="U36" s="17"/>
        <tr r="U39" s="17"/>
        <tr r="U37" s="17"/>
        <tr r="U31" s="17"/>
        <tr r="U34" s="17"/>
        <tr r="U33" s="17"/>
        <tr r="U30" s="17"/>
        <tr r="U40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0" s="17"/>
        <tr r="M34" s="17"/>
        <tr r="AL34" s="17"/>
        <tr r="M36" s="17"/>
        <tr r="AL33" s="17"/>
        <tr r="AL40" s="17"/>
        <tr r="AL30" s="17"/>
        <tr r="AL39" s="17"/>
        <tr r="M31" s="17"/>
        <tr r="M37" s="17"/>
        <tr r="M33" s="17"/>
        <tr r="M39" s="17"/>
        <tr r="M40" s="17"/>
        <tr r="AL37" s="17"/>
        <tr r="AL31" s="17"/>
        <tr r="AL36" s="17"/>
        <tr r="AC39" s="17"/>
        <tr r="AC33" s="17"/>
        <tr r="AC36" s="17"/>
        <tr r="AC30" s="17"/>
        <tr r="AC31" s="17"/>
        <tr r="AC40" s="17"/>
        <tr r="AC37" s="17"/>
        <tr r="AC34" s="17"/>
        <tr r="T36" s="17"/>
        <tr r="T31" s="17"/>
        <tr r="T33" s="17"/>
        <tr r="T40" s="17"/>
        <tr r="T39" s="17"/>
        <tr r="T37" s="17"/>
        <tr r="T30" s="17"/>
        <tr r="T34" s="17"/>
      </tp>
      <tp t="s">
        <v>#N/A Paused at 16:37:04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Paused at 16:37:04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Paused at 16:37:04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Paused at 16:37:04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Paused at 16:37:04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Paused at 16:37:04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Paused at 16:37:04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Paused at 16:37:04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Paused at 16:37:04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Paused at 16:37:04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Paused at 16:37:04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Paused at 16:37:04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Paused at 16:37:04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Paused at 16:37:04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Paused at 16:37:04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Paused at 16:37:04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Paused at 16:37:04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Paused at 16:37:04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Paused at 16:37:04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Paused at 16:37:04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Paused at 16:37:04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Paused at 16:37:04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Paused at 16:37:04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Paused at 16:37:04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Paused at 16:37:04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Paused at 16:37:04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Paused at 16:37:04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Paused at 16:37:04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Paused at 16:37:04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Paused at 16:37:04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Paused at 16:37:04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Paused at 16:37:04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Paused at 16:37:04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Paused at 16:37:04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Paused at 16:37:04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Paused at 16:37:04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Paused at 16:37:04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Paused at 16:37:04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Paused at 16:37:04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Paused at 16:37:04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Paused at 16:37:04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Paused at 16:37:04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Paused at 16:37:04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Paused at 16:37:04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Paused at 16:37:04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Paused at 16:37:04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Paused at 16:37:04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Paused at 16:37:04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Paused at 16:37:04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Paused at 16:37:04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Paused at 16:37:04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Paused at 16:37:04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Paused at 16:37:04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Paused at 16:37:04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Paused at 16:37:04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Paused at 16:37:04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Paused at 16:37:04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Paused at 16:37:04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Paused at 16:37:04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4.8999999999999998E-4</c:v>
                </c:pt>
                <c:pt idx="1">
                  <c:v>4.9630872140617426E-4</c:v>
                </c:pt>
                <c:pt idx="2">
                  <c:v>5.0100666416273817E-4</c:v>
                </c:pt>
                <c:pt idx="3">
                  <c:v>5.0534478653291943E-4</c:v>
                </c:pt>
                <c:pt idx="4">
                  <c:v>5.1106320350749696E-4</c:v>
                </c:pt>
                <c:pt idx="5">
                  <c:v>5.1909902750968049E-4</c:v>
                </c:pt>
                <c:pt idx="6">
                  <c:v>5.2336229527821896E-4</c:v>
                </c:pt>
                <c:pt idx="7">
                  <c:v>5.2755311723565862E-4</c:v>
                </c:pt>
                <c:pt idx="8">
                  <c:v>5.3167149291854523E-4</c:v>
                </c:pt>
                <c:pt idx="9">
                  <c:v>5.3732499818067748E-4</c:v>
                </c:pt>
                <c:pt idx="10">
                  <c:v>5.4742052393512279E-4</c:v>
                </c:pt>
                <c:pt idx="11">
                  <c:v>5.508647364153692E-4</c:v>
                </c:pt>
                <c:pt idx="12">
                  <c:v>5.5427503971195802E-4</c:v>
                </c:pt>
                <c:pt idx="13">
                  <c:v>5.5758076163023535E-4</c:v>
                </c:pt>
                <c:pt idx="14">
                  <c:v>5.6241738993038958E-4</c:v>
                </c:pt>
                <c:pt idx="15">
                  <c:v>5.697578252298822E-4</c:v>
                </c:pt>
                <c:pt idx="16">
                  <c:v>5.7345843611471292E-4</c:v>
                </c:pt>
                <c:pt idx="17">
                  <c:v>5.7712506604597365E-4</c:v>
                </c:pt>
                <c:pt idx="18">
                  <c:v>5.8310074609586014E-4</c:v>
                </c:pt>
                <c:pt idx="19">
                  <c:v>5.8589955186726301E-4</c:v>
                </c:pt>
                <c:pt idx="20">
                  <c:v>5.9494849481164477E-4</c:v>
                </c:pt>
                <c:pt idx="21">
                  <c:v>5.9915148545096276E-4</c:v>
                </c:pt>
                <c:pt idx="22">
                  <c:v>6.0479501990934347E-4</c:v>
                </c:pt>
                <c:pt idx="23">
                  <c:v>6.0689519014751393E-4</c:v>
                </c:pt>
                <c:pt idx="24">
                  <c:v>6.0894237254843634E-4</c:v>
                </c:pt>
                <c:pt idx="25">
                  <c:v>6.1618848077243699E-4</c:v>
                </c:pt>
                <c:pt idx="26">
                  <c:v>6.1871821777492253E-4</c:v>
                </c:pt>
                <c:pt idx="27">
                  <c:v>6.2118351996036088E-4</c:v>
                </c:pt>
                <c:pt idx="28">
                  <c:v>6.250207798635405E-4</c:v>
                </c:pt>
                <c:pt idx="29">
                  <c:v>6.2663607051597324E-4</c:v>
                </c:pt>
                <c:pt idx="30">
                  <c:v>6.3254350034456044E-4</c:v>
                </c:pt>
                <c:pt idx="31">
                  <c:v>6.346221887411895E-4</c:v>
                </c:pt>
                <c:pt idx="32">
                  <c:v>6.3663644075115746E-4</c:v>
                </c:pt>
                <c:pt idx="33">
                  <c:v>6.4002298065486544E-4</c:v>
                </c:pt>
                <c:pt idx="34">
                  <c:v>6.4118949029856305E-4</c:v>
                </c:pt>
                <c:pt idx="35">
                  <c:v>6.4574114824865415E-4</c:v>
                </c:pt>
                <c:pt idx="36">
                  <c:v>6.4736877797877889E-4</c:v>
                </c:pt>
                <c:pt idx="37">
                  <c:v>6.4893197006324951E-4</c:v>
                </c:pt>
                <c:pt idx="38">
                  <c:v>6.5190171991376248E-4</c:v>
                </c:pt>
                <c:pt idx="39">
                  <c:v>6.5260256145957616E-4</c:v>
                </c:pt>
                <c:pt idx="40">
                  <c:v>6.5578136060885704E-4</c:v>
                </c:pt>
                <c:pt idx="41">
                  <c:v>6.5695792379573468E-4</c:v>
                </c:pt>
                <c:pt idx="42">
                  <c:v>6.5807004838902084E-4</c:v>
                </c:pt>
                <c:pt idx="43">
                  <c:v>6.5835312554120534E-4</c:v>
                </c:pt>
                <c:pt idx="44">
                  <c:v>6.585623767426577E-4</c:v>
                </c:pt>
                <c:pt idx="45">
                  <c:v>6.6266408883273466E-4</c:v>
                </c:pt>
                <c:pt idx="46">
                  <c:v>6.6442555177041913E-4</c:v>
                </c:pt>
                <c:pt idx="47">
                  <c:v>6.6615304652679235E-4</c:v>
                </c:pt>
                <c:pt idx="48">
                  <c:v>6.6945354104660615E-4</c:v>
                </c:pt>
                <c:pt idx="49">
                  <c:v>6.7031078843732424E-4</c:v>
                </c:pt>
                <c:pt idx="50">
                  <c:v>6.7428099450015668E-4</c:v>
                </c:pt>
                <c:pt idx="51">
                  <c:v>6.7580467834055973E-4</c:v>
                </c:pt>
                <c:pt idx="52">
                  <c:v>6.7729439340751658E-4</c:v>
                </c:pt>
                <c:pt idx="53">
                  <c:v>6.8040149705202028E-4</c:v>
                </c:pt>
                <c:pt idx="54">
                  <c:v>6.8100017354887272E-4</c:v>
                </c:pt>
                <c:pt idx="55">
                  <c:v>6.842334344783884E-4</c:v>
                </c:pt>
                <c:pt idx="56">
                  <c:v>6.8551933533461922E-4</c:v>
                </c:pt>
                <c:pt idx="57">
                  <c:v>6.8677126691085244E-4</c:v>
                </c:pt>
                <c:pt idx="58">
                  <c:v>6.8970286763458586E-4</c:v>
                </c:pt>
                <c:pt idx="59">
                  <c:v>6.9003407212380851E-4</c:v>
                </c:pt>
                <c:pt idx="60">
                  <c:v>6.925213833760016E-4</c:v>
                </c:pt>
                <c:pt idx="61">
                  <c:v>6.9356949796633744E-4</c:v>
                </c:pt>
                <c:pt idx="62">
                  <c:v>6.9458364285788035E-4</c:v>
                </c:pt>
                <c:pt idx="63">
                  <c:v>6.973576290631784E-4</c:v>
                </c:pt>
                <c:pt idx="64">
                  <c:v>6.9741246111246148E-4</c:v>
                </c:pt>
                <c:pt idx="65">
                  <c:v>6.9730378298570571E-4</c:v>
                </c:pt>
                <c:pt idx="66">
                  <c:v>6.9809941871399597E-4</c:v>
                </c:pt>
                <c:pt idx="67">
                  <c:v>6.9959700979020038E-4</c:v>
                </c:pt>
                <c:pt idx="68">
                  <c:v>7.0107543988766699E-4</c:v>
                </c:pt>
                <c:pt idx="69">
                  <c:v>7.0253470896291408E-4</c:v>
                </c:pt>
                <c:pt idx="70">
                  <c:v>7.0679754963457679E-4</c:v>
                </c:pt>
                <c:pt idx="71">
                  <c:v>7.0818017420281915E-4</c:v>
                </c:pt>
                <c:pt idx="72">
                  <c:v>7.0954363754285302E-4</c:v>
                </c:pt>
                <c:pt idx="73">
                  <c:v>7.1088793961471036E-4</c:v>
                </c:pt>
                <c:pt idx="74">
                  <c:v>7.1221308037930158E-4</c:v>
                </c:pt>
                <c:pt idx="75">
                  <c:v>7.1607353444780558E-4</c:v>
                </c:pt>
                <c:pt idx="76">
                  <c:v>7.1732202960429477E-4</c:v>
                </c:pt>
                <c:pt idx="77">
                  <c:v>7.1855136326641467E-4</c:v>
                </c:pt>
                <c:pt idx="78">
                  <c:v>7.1938426907886661E-4</c:v>
                </c:pt>
                <c:pt idx="79">
                  <c:v>7.2019544650563452E-4</c:v>
                </c:pt>
                <c:pt idx="80">
                  <c:v>7.2249860820918638E-4</c:v>
                </c:pt>
                <c:pt idx="81">
                  <c:v>7.2322287183408435E-4</c:v>
                </c:pt>
                <c:pt idx="82">
                  <c:v>7.2392540694636684E-4</c:v>
                </c:pt>
                <c:pt idx="83">
                  <c:v>7.2460621352363414E-4</c:v>
                </c:pt>
                <c:pt idx="84">
                  <c:v>7.2792501588318207E-4</c:v>
                </c:pt>
                <c:pt idx="85">
                  <c:v>7.2779164938575598E-4</c:v>
                </c:pt>
                <c:pt idx="86">
                  <c:v>7.2768431762315383E-4</c:v>
                </c:pt>
                <c:pt idx="87">
                  <c:v>7.2892647340499237E-4</c:v>
                </c:pt>
                <c:pt idx="88">
                  <c:v>7.2946147044313848E-4</c:v>
                </c:pt>
                <c:pt idx="89">
                  <c:v>7.325705421470615E-4</c:v>
                </c:pt>
                <c:pt idx="90">
                  <c:v>7.3627964656431755E-4</c:v>
                </c:pt>
                <c:pt idx="91">
                  <c:v>7.3797722925250848E-4</c:v>
                </c:pt>
                <c:pt idx="92">
                  <c:v>7.3967202738909373E-4</c:v>
                </c:pt>
                <c:pt idx="93">
                  <c:v>7.4136404096752115E-4</c:v>
                </c:pt>
                <c:pt idx="94">
                  <c:v>7.4445232474487275E-4</c:v>
                </c:pt>
                <c:pt idx="95">
                  <c:v>7.4810424955201109E-4</c:v>
                </c:pt>
                <c:pt idx="96">
                  <c:v>7.4978234023044706E-4</c:v>
                </c:pt>
                <c:pt idx="97">
                  <c:v>7.5145764630704431E-4</c:v>
                </c:pt>
                <c:pt idx="98">
                  <c:v>7.5313016777481397E-4</c:v>
                </c:pt>
                <c:pt idx="99">
                  <c:v>7.5619913922556905E-4</c:v>
                </c:pt>
                <c:pt idx="100">
                  <c:v>7.5979240742002081E-4</c:v>
                </c:pt>
                <c:pt idx="101">
                  <c:v>7.6145100573925468E-4</c:v>
                </c:pt>
                <c:pt idx="102">
                  <c:v>7.6310681940729044E-4</c:v>
                </c:pt>
                <c:pt idx="103">
                  <c:v>7.6475984841713901E-4</c:v>
                </c:pt>
                <c:pt idx="104">
                  <c:v>7.6781098314526741E-4</c:v>
                </c:pt>
                <c:pt idx="105">
                  <c:v>7.7134411773706769E-4</c:v>
                </c:pt>
                <c:pt idx="106">
                  <c:v>7.7298322335158352E-4</c:v>
                </c:pt>
                <c:pt idx="107">
                  <c:v>7.7461954426685212E-4</c:v>
                </c:pt>
                <c:pt idx="108">
                  <c:v>7.7625308047457424E-4</c:v>
                </c:pt>
                <c:pt idx="109">
                  <c:v>7.771841120869299E-4</c:v>
                </c:pt>
                <c:pt idx="110">
                  <c:v>7.8205874667829306E-4</c:v>
                </c:pt>
                <c:pt idx="111">
                  <c:v>7.8372785976515795E-4</c:v>
                </c:pt>
                <c:pt idx="112">
                  <c:v>7.8539479973319516E-4</c:v>
                </c:pt>
                <c:pt idx="113">
                  <c:v>7.8705956657669485E-4</c:v>
                </c:pt>
                <c:pt idx="114">
                  <c:v>7.887221602903866E-4</c:v>
                </c:pt>
                <c:pt idx="115">
                  <c:v>7.936969025977127E-4</c:v>
                </c:pt>
                <c:pt idx="116">
                  <c:v>7.9535080373727141E-4</c:v>
                </c:pt>
                <c:pt idx="117">
                  <c:v>7.9700253171935203E-4</c:v>
                </c:pt>
                <c:pt idx="118">
                  <c:v>7.9865208653956226E-4</c:v>
                </c:pt>
                <c:pt idx="119">
                  <c:v>8.0029946819087504E-4</c:v>
                </c:pt>
                <c:pt idx="120">
                  <c:v>8.0522857408311477E-4</c:v>
                </c:pt>
                <c:pt idx="121">
                  <c:v>8.0686726300788886E-4</c:v>
                </c:pt>
                <c:pt idx="122">
                  <c:v>8.0850377873785211E-4</c:v>
                </c:pt>
                <c:pt idx="123">
                  <c:v>8.1013812126729467E-4</c:v>
                </c:pt>
                <c:pt idx="124">
                  <c:v>8.1177029059050691E-4</c:v>
                </c:pt>
                <c:pt idx="125">
                  <c:v>8.1665375927093484E-4</c:v>
                </c:pt>
                <c:pt idx="126">
                  <c:v>8.182772357169598E-4</c:v>
                </c:pt>
                <c:pt idx="127">
                  <c:v>8.1989853892996262E-4</c:v>
                </c:pt>
                <c:pt idx="128">
                  <c:v>8.2151766890467277E-4</c:v>
                </c:pt>
                <c:pt idx="129">
                  <c:v>8.2313462563625905E-4</c:v>
                </c:pt>
                <c:pt idx="130">
                  <c:v>8.2867932375124416E-4</c:v>
                </c:pt>
                <c:pt idx="131">
                  <c:v>8.3028798250324247E-4</c:v>
                </c:pt>
                <c:pt idx="132">
                  <c:v>8.3192394304535896E-4</c:v>
                </c:pt>
                <c:pt idx="133">
                  <c:v>8.3355805568422435E-4</c:v>
                </c:pt>
                <c:pt idx="134">
                  <c:v>8.3661069575851439E-4</c:v>
                </c:pt>
                <c:pt idx="135">
                  <c:v>8.4007602711194955E-4</c:v>
                </c:pt>
                <c:pt idx="136">
                  <c:v>8.4170090016379585E-4</c:v>
                </c:pt>
                <c:pt idx="137">
                  <c:v>8.4332392528487215E-4</c:v>
                </c:pt>
                <c:pt idx="138">
                  <c:v>8.4494510246993645E-4</c:v>
                </c:pt>
                <c:pt idx="139">
                  <c:v>8.4798902425715884E-4</c:v>
                </c:pt>
                <c:pt idx="140">
                  <c:v>8.5141133176271349E-4</c:v>
                </c:pt>
                <c:pt idx="141">
                  <c:v>8.5302326920132351E-4</c:v>
                </c:pt>
                <c:pt idx="142">
                  <c:v>8.5463335867640275E-4</c:v>
                </c:pt>
                <c:pt idx="143">
                  <c:v>8.557184009584367E-4</c:v>
                </c:pt>
                <c:pt idx="144">
                  <c:v>8.573342384682836E-4</c:v>
                </c:pt>
                <c:pt idx="145">
                  <c:v>8.6000964000516498E-4</c:v>
                </c:pt>
                <c:pt idx="146">
                  <c:v>8.6107021720630873E-4</c:v>
                </c:pt>
                <c:pt idx="147">
                  <c:v>8.6212590136759953E-4</c:v>
                </c:pt>
                <c:pt idx="148">
                  <c:v>8.6317669248073779E-4</c:v>
                </c:pt>
                <c:pt idx="149">
                  <c:v>8.6733092629932005E-4</c:v>
                </c:pt>
                <c:pt idx="150">
                  <c:v>8.6835725205637853E-4</c:v>
                </c:pt>
                <c:pt idx="151">
                  <c:v>8.6937868471898276E-4</c:v>
                </c:pt>
                <c:pt idx="152">
                  <c:v>8.701185843124254E-4</c:v>
                </c:pt>
                <c:pt idx="153">
                  <c:v>8.7413037029276637E-4</c:v>
                </c:pt>
                <c:pt idx="154">
                  <c:v>8.7512101675828538E-4</c:v>
                </c:pt>
                <c:pt idx="155">
                  <c:v>8.7610674319765953E-4</c:v>
                </c:pt>
                <c:pt idx="156">
                  <c:v>8.7708754960254406E-4</c:v>
                </c:pt>
                <c:pt idx="157">
                  <c:v>8.780634359667899E-4</c:v>
                </c:pt>
                <c:pt idx="158">
                  <c:v>8.8096157473839488E-4</c:v>
                </c:pt>
                <c:pt idx="159">
                  <c:v>8.8191778086498147E-4</c:v>
                </c:pt>
                <c:pt idx="160">
                  <c:v>8.8286906691403583E-4</c:v>
                </c:pt>
                <c:pt idx="161">
                  <c:v>8.8381543287896979E-4</c:v>
                </c:pt>
                <c:pt idx="162">
                  <c:v>8.84756878752317E-4</c:v>
                </c:pt>
                <c:pt idx="163">
                  <c:v>8.8755169575388114E-4</c:v>
                </c:pt>
                <c:pt idx="164">
                  <c:v>8.8847346119148569E-4</c:v>
                </c:pt>
                <c:pt idx="165">
                  <c:v>8.8939030650280577E-4</c:v>
                </c:pt>
                <c:pt idx="166">
                  <c:v>8.9030223168169254E-4</c:v>
                </c:pt>
                <c:pt idx="167">
                  <c:v>8.9120923672024021E-4</c:v>
                </c:pt>
                <c:pt idx="168">
                  <c:v>8.9390073093016317E-4</c:v>
                </c:pt>
                <c:pt idx="169">
                  <c:v>8.9478805534235146E-4</c:v>
                </c:pt>
                <c:pt idx="170">
                  <c:v>8.9567045958125998E-4</c:v>
                </c:pt>
                <c:pt idx="171">
                  <c:v>8.9654794364030048E-4</c:v>
                </c:pt>
                <c:pt idx="172">
                  <c:v>8.9742050751288503E-4</c:v>
                </c:pt>
                <c:pt idx="173">
                  <c:v>9.0000867794733845E-4</c:v>
                </c:pt>
                <c:pt idx="174">
                  <c:v>9.0086156100909582E-4</c:v>
                </c:pt>
                <c:pt idx="175">
                  <c:v>9.0170952385321319E-4</c:v>
                </c:pt>
                <c:pt idx="176">
                  <c:v>9.0255256647178499E-4</c:v>
                </c:pt>
                <c:pt idx="177">
                  <c:v>9.0339068885910128E-4</c:v>
                </c:pt>
                <c:pt idx="178">
                  <c:v>9.0587553457202878E-4</c:v>
                </c:pt>
                <c:pt idx="179">
                  <c:v>9.0669397597283421E-4</c:v>
                </c:pt>
                <c:pt idx="180">
                  <c:v>9.0750749711120051E-4</c:v>
                </c:pt>
                <c:pt idx="181">
                  <c:v>9.0831609798141784E-4</c:v>
                </c:pt>
                <c:pt idx="182">
                  <c:v>9.0911977857733727E-4</c:v>
                </c:pt>
                <c:pt idx="183">
                  <c:v>9.1150129866045433E-4</c:v>
                </c:pt>
                <c:pt idx="184">
                  <c:v>9.1228529810032815E-4</c:v>
                </c:pt>
                <c:pt idx="185">
                  <c:v>9.1306437723603798E-4</c:v>
                </c:pt>
                <c:pt idx="186">
                  <c:v>9.1383853606231318E-4</c:v>
                </c:pt>
                <c:pt idx="187">
                  <c:v>9.1460777457300481E-4</c:v>
                </c:pt>
                <c:pt idx="188">
                  <c:v>9.1688596815623811E-4</c:v>
                </c:pt>
                <c:pt idx="189">
                  <c:v>9.1763552534881608E-4</c:v>
                </c:pt>
                <c:pt idx="190">
                  <c:v>9.1838016219726181E-4</c:v>
                </c:pt>
                <c:pt idx="191">
                  <c:v>9.1911987869630499E-4</c:v>
                </c:pt>
                <c:pt idx="192">
                  <c:v>9.198546748411142E-4</c:v>
                </c:pt>
                <c:pt idx="193">
                  <c:v>9.2283880001491742E-4</c:v>
                </c:pt>
                <c:pt idx="194">
                  <c:v>9.235597482694913E-4</c:v>
                </c:pt>
                <c:pt idx="195">
                  <c:v>9.2427582960719556E-4</c:v>
                </c:pt>
                <c:pt idx="196">
                  <c:v>9.2582315355256789E-4</c:v>
                </c:pt>
                <c:pt idx="197">
                  <c:v>9.2611326464302245E-4</c:v>
                </c:pt>
                <c:pt idx="198">
                  <c:v>9.2778323236325272E-4</c:v>
                </c:pt>
                <c:pt idx="199">
                  <c:v>9.2847011209113122E-4</c:v>
                </c:pt>
                <c:pt idx="200">
                  <c:v>9.2915212486608203E-4</c:v>
                </c:pt>
                <c:pt idx="201">
                  <c:v>9.307075354880375E-4</c:v>
                </c:pt>
                <c:pt idx="202">
                  <c:v>9.3094279819145209E-4</c:v>
                </c:pt>
                <c:pt idx="203">
                  <c:v>9.3248918426706558E-4</c:v>
                </c:pt>
                <c:pt idx="204">
                  <c:v>9.3314199521757953E-4</c:v>
                </c:pt>
                <c:pt idx="205">
                  <c:v>9.3415449149613717E-4</c:v>
                </c:pt>
                <c:pt idx="206">
                  <c:v>9.371768083654338E-4</c:v>
                </c:pt>
                <c:pt idx="207">
                  <c:v>9.3773950265123654E-4</c:v>
                </c:pt>
                <c:pt idx="208">
                  <c:v>9.4105833440610138E-4</c:v>
                </c:pt>
                <c:pt idx="209">
                  <c:v>9.4243670633400165E-4</c:v>
                </c:pt>
                <c:pt idx="210">
                  <c:v>9.4381427937355507E-4</c:v>
                </c:pt>
                <c:pt idx="211">
                  <c:v>9.4684261898141955E-4</c:v>
                </c:pt>
                <c:pt idx="212">
                  <c:v>9.5206294085523914E-4</c:v>
                </c:pt>
                <c:pt idx="213">
                  <c:v>9.5343492162770836E-4</c:v>
                </c:pt>
                <c:pt idx="214">
                  <c:v>9.5397325751840601E-4</c:v>
                </c:pt>
                <c:pt idx="215">
                  <c:v>9.5700951377142903E-4</c:v>
                </c:pt>
                <c:pt idx="216">
                  <c:v>9.5944640458795198E-4</c:v>
                </c:pt>
                <c:pt idx="217">
                  <c:v>9.6081268314622027E-4</c:v>
                </c:pt>
                <c:pt idx="218">
                  <c:v>9.6217815841787111E-4</c:v>
                </c:pt>
                <c:pt idx="219">
                  <c:v>9.6354283040072026E-4</c:v>
                </c:pt>
                <c:pt idx="220">
                  <c:v>9.6658611814968878E-4</c:v>
                </c:pt>
                <c:pt idx="221">
                  <c:v>9.6899348541221414E-4</c:v>
                </c:pt>
                <c:pt idx="222">
                  <c:v>9.7035414092659395E-4</c:v>
                </c:pt>
                <c:pt idx="223">
                  <c:v>9.7171399314256246E-4</c:v>
                </c:pt>
                <c:pt idx="224">
                  <c:v>9.7307304205837238E-4</c:v>
                </c:pt>
                <c:pt idx="225">
                  <c:v>9.7612378763847394E-4</c:v>
                </c:pt>
                <c:pt idx="226">
                  <c:v>9.7850120468464413E-4</c:v>
                </c:pt>
                <c:pt idx="227">
                  <c:v>9.7985623707388904E-4</c:v>
                </c:pt>
                <c:pt idx="228">
                  <c:v>9.8121046615249198E-4</c:v>
                </c:pt>
                <c:pt idx="229">
                  <c:v>9.8256389191957931E-4</c:v>
                </c:pt>
                <c:pt idx="230">
                  <c:v>9.8562252166570154E-4</c:v>
                </c:pt>
                <c:pt idx="231">
                  <c:v>9.8796956183476925E-4</c:v>
                </c:pt>
                <c:pt idx="232">
                  <c:v>9.8931897101675929E-4</c:v>
                </c:pt>
                <c:pt idx="233">
                  <c:v>9.9066757687718706E-4</c:v>
                </c:pt>
                <c:pt idx="234">
                  <c:v>9.9201537941430505E-4</c:v>
                </c:pt>
                <c:pt idx="235">
                  <c:v>9.9508231966101706E-4</c:v>
                </c:pt>
                <c:pt idx="236">
                  <c:v>9.9826209303560914E-4</c:v>
                </c:pt>
                <c:pt idx="237">
                  <c:v>9.996069102006283E-4</c:v>
                </c:pt>
                <c:pt idx="238">
                  <c:v>1.0009509284069219E-3</c:v>
                </c:pt>
                <c:pt idx="239">
                  <c:v>1.0040242610801747E-3</c:v>
                </c:pt>
                <c:pt idx="240">
                  <c:v>1.0045031810562261E-3</c:v>
                </c:pt>
                <c:pt idx="241">
                  <c:v>1.0076590350006005E-3</c:v>
                </c:pt>
                <c:pt idx="242">
                  <c:v>1.0089982594206567E-3</c:v>
                </c:pt>
                <c:pt idx="243">
                  <c:v>1.0103366848706922E-3</c:v>
                </c:pt>
                <c:pt idx="244">
                  <c:v>1.0134189924893369E-3</c:v>
                </c:pt>
                <c:pt idx="245">
                  <c:v>1.0138851052857274E-3</c:v>
                </c:pt>
                <c:pt idx="246">
                  <c:v>1.0170168275088717E-3</c:v>
                </c:pt>
                <c:pt idx="247">
                  <c:v>1.0183504591031601E-3</c:v>
                </c:pt>
                <c:pt idx="248">
                  <c:v>1.0196832917161328E-3</c:v>
                </c:pt>
                <c:pt idx="249">
                  <c:v>1.0227749960229687E-3</c:v>
                </c:pt>
                <c:pt idx="250">
                  <c:v>1.0232280917865115E-3</c:v>
                </c:pt>
                <c:pt idx="251">
                  <c:v>1.0263354699978297E-3</c:v>
                </c:pt>
                <c:pt idx="252">
                  <c:v>1.0276635086868488E-3</c:v>
                </c:pt>
                <c:pt idx="253">
                  <c:v>1.0289907483823878E-3</c:v>
                </c:pt>
                <c:pt idx="254">
                  <c:v>1.0320922711185099E-3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42186</c:v>
                </c:pt>
                <c:pt idx="1">
                  <c:v>42219</c:v>
                </c:pt>
                <c:pt idx="2">
                  <c:v>42248</c:v>
                </c:pt>
                <c:pt idx="3">
                  <c:v>42278</c:v>
                </c:pt>
                <c:pt idx="4">
                  <c:v>42310</c:v>
                </c:pt>
                <c:pt idx="5">
                  <c:v>42339</c:v>
                </c:pt>
                <c:pt idx="6">
                  <c:v>42373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42492</c:v>
                </c:pt>
                <c:pt idx="11">
                  <c:v>42522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EUR6M!$BD$1</c:f>
              <c:strCache>
                <c:ptCount val="1"/>
                <c:pt idx="0">
                  <c:v>F 6M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</c:numCache>
            </c:numRef>
          </c:xVal>
          <c:yVal>
            <c:numRef>
              <c:f>EUR6M!$BD$2:$BD$256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409920"/>
        <c:axId val="591411840"/>
      </c:scatterChart>
      <c:valAx>
        <c:axId val="5914099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91411840"/>
        <c:crosses val="autoZero"/>
        <c:crossBetween val="midCat"/>
      </c:valAx>
      <c:valAx>
        <c:axId val="59141184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140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4.8999999999999998E-4</c:v>
                </c:pt>
                <c:pt idx="1">
                  <c:v>4.9630872140617426E-4</c:v>
                </c:pt>
                <c:pt idx="2">
                  <c:v>5.0100666416273817E-4</c:v>
                </c:pt>
                <c:pt idx="3">
                  <c:v>5.0534478653291943E-4</c:v>
                </c:pt>
                <c:pt idx="4">
                  <c:v>5.1106320350749696E-4</c:v>
                </c:pt>
                <c:pt idx="5">
                  <c:v>5.1909902750968049E-4</c:v>
                </c:pt>
                <c:pt idx="6">
                  <c:v>5.2336229527821896E-4</c:v>
                </c:pt>
                <c:pt idx="7">
                  <c:v>5.2755311723565862E-4</c:v>
                </c:pt>
                <c:pt idx="8">
                  <c:v>5.3167149291854523E-4</c:v>
                </c:pt>
                <c:pt idx="9">
                  <c:v>5.3732499818067748E-4</c:v>
                </c:pt>
                <c:pt idx="10">
                  <c:v>5.4742052393512279E-4</c:v>
                </c:pt>
                <c:pt idx="11">
                  <c:v>5.508647364153692E-4</c:v>
                </c:pt>
                <c:pt idx="12">
                  <c:v>5.5427503971195802E-4</c:v>
                </c:pt>
                <c:pt idx="13">
                  <c:v>5.5758076163023535E-4</c:v>
                </c:pt>
                <c:pt idx="14">
                  <c:v>5.6241738993038958E-4</c:v>
                </c:pt>
                <c:pt idx="15">
                  <c:v>5.697578252298822E-4</c:v>
                </c:pt>
                <c:pt idx="16">
                  <c:v>5.7345843611471292E-4</c:v>
                </c:pt>
                <c:pt idx="17">
                  <c:v>5.7712506604597365E-4</c:v>
                </c:pt>
                <c:pt idx="18">
                  <c:v>5.8310074609586014E-4</c:v>
                </c:pt>
                <c:pt idx="19">
                  <c:v>5.8589955186726301E-4</c:v>
                </c:pt>
                <c:pt idx="20">
                  <c:v>5.9494849481164477E-4</c:v>
                </c:pt>
                <c:pt idx="21">
                  <c:v>5.9915148545096276E-4</c:v>
                </c:pt>
                <c:pt idx="22">
                  <c:v>6.0479501990934347E-4</c:v>
                </c:pt>
                <c:pt idx="23">
                  <c:v>6.0689519014751393E-4</c:v>
                </c:pt>
                <c:pt idx="24">
                  <c:v>6.0894237254843634E-4</c:v>
                </c:pt>
                <c:pt idx="25">
                  <c:v>6.1618848077243699E-4</c:v>
                </c:pt>
                <c:pt idx="26">
                  <c:v>6.1871821777492253E-4</c:v>
                </c:pt>
                <c:pt idx="27">
                  <c:v>6.2118351996036088E-4</c:v>
                </c:pt>
                <c:pt idx="28">
                  <c:v>6.250207798635405E-4</c:v>
                </c:pt>
                <c:pt idx="29">
                  <c:v>6.2663607051597324E-4</c:v>
                </c:pt>
                <c:pt idx="30">
                  <c:v>6.3254350034456044E-4</c:v>
                </c:pt>
                <c:pt idx="31">
                  <c:v>6.346221887411895E-4</c:v>
                </c:pt>
                <c:pt idx="32">
                  <c:v>6.3663644075115746E-4</c:v>
                </c:pt>
                <c:pt idx="33">
                  <c:v>6.4002298065486544E-4</c:v>
                </c:pt>
                <c:pt idx="34">
                  <c:v>6.4118949029856305E-4</c:v>
                </c:pt>
                <c:pt idx="35">
                  <c:v>6.4574114824865415E-4</c:v>
                </c:pt>
                <c:pt idx="36">
                  <c:v>6.4736877797877889E-4</c:v>
                </c:pt>
                <c:pt idx="37">
                  <c:v>6.4893197006324951E-4</c:v>
                </c:pt>
                <c:pt idx="38">
                  <c:v>6.5190171991376248E-4</c:v>
                </c:pt>
                <c:pt idx="39">
                  <c:v>6.5260256145957616E-4</c:v>
                </c:pt>
                <c:pt idx="40">
                  <c:v>6.5578136060885704E-4</c:v>
                </c:pt>
                <c:pt idx="41">
                  <c:v>6.5695792379573468E-4</c:v>
                </c:pt>
                <c:pt idx="42">
                  <c:v>6.5807004838902084E-4</c:v>
                </c:pt>
                <c:pt idx="43">
                  <c:v>6.5835312554120534E-4</c:v>
                </c:pt>
                <c:pt idx="44">
                  <c:v>6.585623767426577E-4</c:v>
                </c:pt>
                <c:pt idx="45">
                  <c:v>6.6266408883273466E-4</c:v>
                </c:pt>
                <c:pt idx="46">
                  <c:v>6.6442555177041913E-4</c:v>
                </c:pt>
                <c:pt idx="47">
                  <c:v>6.6615304652679235E-4</c:v>
                </c:pt>
                <c:pt idx="48">
                  <c:v>6.6945354104660615E-4</c:v>
                </c:pt>
                <c:pt idx="49">
                  <c:v>6.7031078843732424E-4</c:v>
                </c:pt>
                <c:pt idx="50">
                  <c:v>6.7428099450015668E-4</c:v>
                </c:pt>
                <c:pt idx="51">
                  <c:v>6.7580467834055973E-4</c:v>
                </c:pt>
                <c:pt idx="52">
                  <c:v>6.7729439340751658E-4</c:v>
                </c:pt>
                <c:pt idx="53">
                  <c:v>6.8040149705202028E-4</c:v>
                </c:pt>
                <c:pt idx="54">
                  <c:v>6.8100017354887272E-4</c:v>
                </c:pt>
                <c:pt idx="55">
                  <c:v>6.842334344783884E-4</c:v>
                </c:pt>
                <c:pt idx="56">
                  <c:v>6.8551933533461922E-4</c:v>
                </c:pt>
                <c:pt idx="57">
                  <c:v>6.8677126691085244E-4</c:v>
                </c:pt>
                <c:pt idx="58">
                  <c:v>6.8970286763458586E-4</c:v>
                </c:pt>
                <c:pt idx="59">
                  <c:v>6.9003407212380851E-4</c:v>
                </c:pt>
                <c:pt idx="60">
                  <c:v>6.925213833760016E-4</c:v>
                </c:pt>
                <c:pt idx="61">
                  <c:v>6.9356949796633744E-4</c:v>
                </c:pt>
                <c:pt idx="62">
                  <c:v>6.9458364285788035E-4</c:v>
                </c:pt>
                <c:pt idx="63">
                  <c:v>6.973576290631784E-4</c:v>
                </c:pt>
                <c:pt idx="64">
                  <c:v>6.9741246111246148E-4</c:v>
                </c:pt>
                <c:pt idx="65">
                  <c:v>6.9730378298570571E-4</c:v>
                </c:pt>
                <c:pt idx="66">
                  <c:v>6.9809941871399597E-4</c:v>
                </c:pt>
                <c:pt idx="67">
                  <c:v>6.9959700979020038E-4</c:v>
                </c:pt>
                <c:pt idx="68">
                  <c:v>7.0107543988766699E-4</c:v>
                </c:pt>
                <c:pt idx="69">
                  <c:v>7.0253470896291408E-4</c:v>
                </c:pt>
                <c:pt idx="70">
                  <c:v>7.0679754963457679E-4</c:v>
                </c:pt>
                <c:pt idx="71">
                  <c:v>7.0818017420281915E-4</c:v>
                </c:pt>
                <c:pt idx="72">
                  <c:v>7.0954363754285302E-4</c:v>
                </c:pt>
                <c:pt idx="73">
                  <c:v>7.1088793961471036E-4</c:v>
                </c:pt>
                <c:pt idx="74">
                  <c:v>7.1221308037930158E-4</c:v>
                </c:pt>
                <c:pt idx="75">
                  <c:v>7.1607353444780558E-4</c:v>
                </c:pt>
                <c:pt idx="76">
                  <c:v>7.1732202960429477E-4</c:v>
                </c:pt>
                <c:pt idx="77">
                  <c:v>7.1855136326641467E-4</c:v>
                </c:pt>
                <c:pt idx="78">
                  <c:v>7.1938426907886661E-4</c:v>
                </c:pt>
                <c:pt idx="79">
                  <c:v>7.2019544650563452E-4</c:v>
                </c:pt>
                <c:pt idx="80">
                  <c:v>7.2249860820918638E-4</c:v>
                </c:pt>
                <c:pt idx="81">
                  <c:v>7.2322287183408435E-4</c:v>
                </c:pt>
                <c:pt idx="82">
                  <c:v>7.2392540694636684E-4</c:v>
                </c:pt>
                <c:pt idx="83">
                  <c:v>7.2460621352363414E-4</c:v>
                </c:pt>
                <c:pt idx="84">
                  <c:v>7.2792501588318207E-4</c:v>
                </c:pt>
                <c:pt idx="85">
                  <c:v>7.2779164938575598E-4</c:v>
                </c:pt>
                <c:pt idx="86">
                  <c:v>7.2768431762315383E-4</c:v>
                </c:pt>
                <c:pt idx="87">
                  <c:v>7.2892647340499237E-4</c:v>
                </c:pt>
                <c:pt idx="88">
                  <c:v>7.2946147044313848E-4</c:v>
                </c:pt>
                <c:pt idx="89">
                  <c:v>7.325705421470615E-4</c:v>
                </c:pt>
                <c:pt idx="90">
                  <c:v>7.3627964656431755E-4</c:v>
                </c:pt>
                <c:pt idx="91">
                  <c:v>7.3797722925250848E-4</c:v>
                </c:pt>
                <c:pt idx="92">
                  <c:v>7.3967202738909373E-4</c:v>
                </c:pt>
                <c:pt idx="93">
                  <c:v>7.4136404096752115E-4</c:v>
                </c:pt>
                <c:pt idx="94">
                  <c:v>7.4445232474487275E-4</c:v>
                </c:pt>
                <c:pt idx="95">
                  <c:v>7.4810424955201109E-4</c:v>
                </c:pt>
                <c:pt idx="96">
                  <c:v>7.4978234023044706E-4</c:v>
                </c:pt>
                <c:pt idx="97">
                  <c:v>7.5145764630704431E-4</c:v>
                </c:pt>
                <c:pt idx="98">
                  <c:v>7.5313016777481397E-4</c:v>
                </c:pt>
                <c:pt idx="99">
                  <c:v>7.5619913922556905E-4</c:v>
                </c:pt>
                <c:pt idx="100">
                  <c:v>7.5979240742002081E-4</c:v>
                </c:pt>
                <c:pt idx="101">
                  <c:v>7.6145100573925468E-4</c:v>
                </c:pt>
                <c:pt idx="102">
                  <c:v>7.6310681940729044E-4</c:v>
                </c:pt>
                <c:pt idx="103">
                  <c:v>7.6475984841713901E-4</c:v>
                </c:pt>
                <c:pt idx="104">
                  <c:v>7.6781098314526741E-4</c:v>
                </c:pt>
                <c:pt idx="105">
                  <c:v>7.7134411773706769E-4</c:v>
                </c:pt>
                <c:pt idx="106">
                  <c:v>7.7298322335158352E-4</c:v>
                </c:pt>
                <c:pt idx="107">
                  <c:v>7.7461954426685212E-4</c:v>
                </c:pt>
                <c:pt idx="108">
                  <c:v>7.7625308047457424E-4</c:v>
                </c:pt>
                <c:pt idx="109">
                  <c:v>7.771841120869299E-4</c:v>
                </c:pt>
                <c:pt idx="110">
                  <c:v>7.8205874667829306E-4</c:v>
                </c:pt>
                <c:pt idx="111">
                  <c:v>7.8372785976515795E-4</c:v>
                </c:pt>
                <c:pt idx="112">
                  <c:v>7.8539479973319516E-4</c:v>
                </c:pt>
                <c:pt idx="113">
                  <c:v>7.8705956657669485E-4</c:v>
                </c:pt>
                <c:pt idx="114">
                  <c:v>7.887221602903866E-4</c:v>
                </c:pt>
                <c:pt idx="115">
                  <c:v>7.936969025977127E-4</c:v>
                </c:pt>
                <c:pt idx="116">
                  <c:v>7.9535080373727141E-4</c:v>
                </c:pt>
                <c:pt idx="117">
                  <c:v>7.9700253171935203E-4</c:v>
                </c:pt>
                <c:pt idx="118">
                  <c:v>7.9865208653956226E-4</c:v>
                </c:pt>
                <c:pt idx="119">
                  <c:v>8.0029946819087504E-4</c:v>
                </c:pt>
                <c:pt idx="120">
                  <c:v>8.0522857408311477E-4</c:v>
                </c:pt>
                <c:pt idx="121">
                  <c:v>8.0686726300788886E-4</c:v>
                </c:pt>
                <c:pt idx="122">
                  <c:v>8.0850377873785211E-4</c:v>
                </c:pt>
                <c:pt idx="123">
                  <c:v>8.1013812126729467E-4</c:v>
                </c:pt>
                <c:pt idx="124">
                  <c:v>8.1177029059050691E-4</c:v>
                </c:pt>
                <c:pt idx="125">
                  <c:v>8.1665375927093484E-4</c:v>
                </c:pt>
                <c:pt idx="126">
                  <c:v>8.182772357169598E-4</c:v>
                </c:pt>
                <c:pt idx="127">
                  <c:v>8.1989853892996262E-4</c:v>
                </c:pt>
                <c:pt idx="128">
                  <c:v>8.2151766890467277E-4</c:v>
                </c:pt>
                <c:pt idx="129">
                  <c:v>8.2313462563625905E-4</c:v>
                </c:pt>
                <c:pt idx="130">
                  <c:v>8.2867932375124416E-4</c:v>
                </c:pt>
                <c:pt idx="131">
                  <c:v>8.3028798250324247E-4</c:v>
                </c:pt>
                <c:pt idx="132">
                  <c:v>8.3192394304535896E-4</c:v>
                </c:pt>
                <c:pt idx="133">
                  <c:v>8.3355805568422435E-4</c:v>
                </c:pt>
                <c:pt idx="134">
                  <c:v>8.3661069575851439E-4</c:v>
                </c:pt>
                <c:pt idx="135">
                  <c:v>8.4007602711194955E-4</c:v>
                </c:pt>
                <c:pt idx="136">
                  <c:v>8.4170090016379585E-4</c:v>
                </c:pt>
                <c:pt idx="137">
                  <c:v>8.4332392528487215E-4</c:v>
                </c:pt>
                <c:pt idx="138">
                  <c:v>8.4494510246993645E-4</c:v>
                </c:pt>
                <c:pt idx="139">
                  <c:v>8.4798902425715884E-4</c:v>
                </c:pt>
                <c:pt idx="140">
                  <c:v>8.5141133176271349E-4</c:v>
                </c:pt>
                <c:pt idx="141">
                  <c:v>8.5302326920132351E-4</c:v>
                </c:pt>
                <c:pt idx="142">
                  <c:v>8.5463335867640275E-4</c:v>
                </c:pt>
                <c:pt idx="143">
                  <c:v>8.557184009584367E-4</c:v>
                </c:pt>
                <c:pt idx="144">
                  <c:v>8.573342384682836E-4</c:v>
                </c:pt>
                <c:pt idx="145">
                  <c:v>8.6000964000516498E-4</c:v>
                </c:pt>
                <c:pt idx="146">
                  <c:v>8.6107021720630873E-4</c:v>
                </c:pt>
                <c:pt idx="147">
                  <c:v>8.6212590136759953E-4</c:v>
                </c:pt>
                <c:pt idx="148">
                  <c:v>8.6317669248073779E-4</c:v>
                </c:pt>
                <c:pt idx="149">
                  <c:v>8.6733092629932005E-4</c:v>
                </c:pt>
                <c:pt idx="150">
                  <c:v>8.6835725205637853E-4</c:v>
                </c:pt>
                <c:pt idx="151">
                  <c:v>8.6937868471898276E-4</c:v>
                </c:pt>
                <c:pt idx="152">
                  <c:v>8.701185843124254E-4</c:v>
                </c:pt>
                <c:pt idx="153">
                  <c:v>8.7413037029276637E-4</c:v>
                </c:pt>
                <c:pt idx="154">
                  <c:v>8.7512101675828538E-4</c:v>
                </c:pt>
                <c:pt idx="155">
                  <c:v>8.7610674319765953E-4</c:v>
                </c:pt>
                <c:pt idx="156">
                  <c:v>8.7708754960254406E-4</c:v>
                </c:pt>
                <c:pt idx="157">
                  <c:v>8.780634359667899E-4</c:v>
                </c:pt>
                <c:pt idx="158">
                  <c:v>8.8096157473839488E-4</c:v>
                </c:pt>
                <c:pt idx="159">
                  <c:v>8.8191778086498147E-4</c:v>
                </c:pt>
                <c:pt idx="160">
                  <c:v>8.8286906691403583E-4</c:v>
                </c:pt>
                <c:pt idx="161">
                  <c:v>8.8381543287896979E-4</c:v>
                </c:pt>
                <c:pt idx="162">
                  <c:v>8.84756878752317E-4</c:v>
                </c:pt>
                <c:pt idx="163">
                  <c:v>8.8755169575388114E-4</c:v>
                </c:pt>
                <c:pt idx="164">
                  <c:v>8.8847346119148569E-4</c:v>
                </c:pt>
                <c:pt idx="165">
                  <c:v>8.8939030650280577E-4</c:v>
                </c:pt>
                <c:pt idx="166">
                  <c:v>8.9030223168169254E-4</c:v>
                </c:pt>
                <c:pt idx="167">
                  <c:v>8.9120923672024021E-4</c:v>
                </c:pt>
                <c:pt idx="168">
                  <c:v>8.9390073093016317E-4</c:v>
                </c:pt>
                <c:pt idx="169">
                  <c:v>8.9478805534235146E-4</c:v>
                </c:pt>
                <c:pt idx="170">
                  <c:v>8.9567045958125998E-4</c:v>
                </c:pt>
                <c:pt idx="171">
                  <c:v>8.9654794364030048E-4</c:v>
                </c:pt>
                <c:pt idx="172">
                  <c:v>8.9742050751288503E-4</c:v>
                </c:pt>
                <c:pt idx="173">
                  <c:v>9.0000867794733845E-4</c:v>
                </c:pt>
                <c:pt idx="174">
                  <c:v>9.0086156100909582E-4</c:v>
                </c:pt>
                <c:pt idx="175">
                  <c:v>9.0170952385321319E-4</c:v>
                </c:pt>
                <c:pt idx="176">
                  <c:v>9.0255256647178499E-4</c:v>
                </c:pt>
                <c:pt idx="177">
                  <c:v>9.0339068885910128E-4</c:v>
                </c:pt>
                <c:pt idx="178">
                  <c:v>9.0587553457202878E-4</c:v>
                </c:pt>
                <c:pt idx="179">
                  <c:v>9.0669397597283421E-4</c:v>
                </c:pt>
                <c:pt idx="180">
                  <c:v>9.0750749711120051E-4</c:v>
                </c:pt>
                <c:pt idx="181">
                  <c:v>9.0831609798141784E-4</c:v>
                </c:pt>
                <c:pt idx="182">
                  <c:v>9.0911977857733727E-4</c:v>
                </c:pt>
                <c:pt idx="183">
                  <c:v>9.1150129866045433E-4</c:v>
                </c:pt>
                <c:pt idx="184">
                  <c:v>9.1228529810032815E-4</c:v>
                </c:pt>
                <c:pt idx="185">
                  <c:v>9.1306437723603798E-4</c:v>
                </c:pt>
                <c:pt idx="186">
                  <c:v>9.1383853606231318E-4</c:v>
                </c:pt>
                <c:pt idx="187">
                  <c:v>9.1460777457300481E-4</c:v>
                </c:pt>
                <c:pt idx="188">
                  <c:v>9.1688596815623811E-4</c:v>
                </c:pt>
                <c:pt idx="189">
                  <c:v>9.1763552534881608E-4</c:v>
                </c:pt>
                <c:pt idx="190">
                  <c:v>9.1838016219726181E-4</c:v>
                </c:pt>
                <c:pt idx="191">
                  <c:v>9.1911987869630499E-4</c:v>
                </c:pt>
                <c:pt idx="192">
                  <c:v>9.198546748411142E-4</c:v>
                </c:pt>
                <c:pt idx="193">
                  <c:v>9.2283880001491742E-4</c:v>
                </c:pt>
                <c:pt idx="194">
                  <c:v>9.235597482694913E-4</c:v>
                </c:pt>
                <c:pt idx="195">
                  <c:v>9.2427582960719556E-4</c:v>
                </c:pt>
                <c:pt idx="196">
                  <c:v>9.2582315355256789E-4</c:v>
                </c:pt>
                <c:pt idx="197">
                  <c:v>9.2611326464302245E-4</c:v>
                </c:pt>
                <c:pt idx="198">
                  <c:v>9.2778323236325272E-4</c:v>
                </c:pt>
                <c:pt idx="199">
                  <c:v>9.2847011209113122E-4</c:v>
                </c:pt>
                <c:pt idx="200">
                  <c:v>9.2915212486608203E-4</c:v>
                </c:pt>
                <c:pt idx="201">
                  <c:v>9.307075354880375E-4</c:v>
                </c:pt>
                <c:pt idx="202">
                  <c:v>9.3094279819145209E-4</c:v>
                </c:pt>
                <c:pt idx="203">
                  <c:v>9.3248918426706558E-4</c:v>
                </c:pt>
                <c:pt idx="204">
                  <c:v>9.3314199521757953E-4</c:v>
                </c:pt>
                <c:pt idx="205">
                  <c:v>9.3415449149613717E-4</c:v>
                </c:pt>
                <c:pt idx="206">
                  <c:v>9.371768083654338E-4</c:v>
                </c:pt>
                <c:pt idx="207">
                  <c:v>9.3773950265123654E-4</c:v>
                </c:pt>
                <c:pt idx="208">
                  <c:v>9.4105833440610138E-4</c:v>
                </c:pt>
                <c:pt idx="209">
                  <c:v>9.4243670633400165E-4</c:v>
                </c:pt>
                <c:pt idx="210">
                  <c:v>9.4381427937355507E-4</c:v>
                </c:pt>
                <c:pt idx="211">
                  <c:v>9.4684261898141955E-4</c:v>
                </c:pt>
                <c:pt idx="212">
                  <c:v>9.5206294085523914E-4</c:v>
                </c:pt>
                <c:pt idx="213">
                  <c:v>9.5343492162770836E-4</c:v>
                </c:pt>
                <c:pt idx="214">
                  <c:v>9.5397325751840601E-4</c:v>
                </c:pt>
                <c:pt idx="215">
                  <c:v>9.5700951377142903E-4</c:v>
                </c:pt>
                <c:pt idx="216">
                  <c:v>9.5944640458795198E-4</c:v>
                </c:pt>
                <c:pt idx="217">
                  <c:v>9.6081268314622027E-4</c:v>
                </c:pt>
                <c:pt idx="218">
                  <c:v>9.6217815841787111E-4</c:v>
                </c:pt>
                <c:pt idx="219">
                  <c:v>9.6354283040072026E-4</c:v>
                </c:pt>
                <c:pt idx="220">
                  <c:v>9.6658611814968878E-4</c:v>
                </c:pt>
                <c:pt idx="221">
                  <c:v>9.6899348541221414E-4</c:v>
                </c:pt>
                <c:pt idx="222">
                  <c:v>9.7035414092659395E-4</c:v>
                </c:pt>
                <c:pt idx="223">
                  <c:v>9.7171399314256246E-4</c:v>
                </c:pt>
                <c:pt idx="224">
                  <c:v>9.7307304205837238E-4</c:v>
                </c:pt>
                <c:pt idx="225">
                  <c:v>9.7612378763847394E-4</c:v>
                </c:pt>
                <c:pt idx="226">
                  <c:v>9.7850120468464413E-4</c:v>
                </c:pt>
                <c:pt idx="227">
                  <c:v>9.7985623707388904E-4</c:v>
                </c:pt>
                <c:pt idx="228">
                  <c:v>9.8121046615249198E-4</c:v>
                </c:pt>
                <c:pt idx="229">
                  <c:v>9.8256389191957931E-4</c:v>
                </c:pt>
                <c:pt idx="230">
                  <c:v>9.8562252166570154E-4</c:v>
                </c:pt>
                <c:pt idx="231">
                  <c:v>9.8796956183476925E-4</c:v>
                </c:pt>
                <c:pt idx="232">
                  <c:v>9.8931897101675929E-4</c:v>
                </c:pt>
                <c:pt idx="233">
                  <c:v>9.9066757687718706E-4</c:v>
                </c:pt>
                <c:pt idx="234">
                  <c:v>9.9201537941430505E-4</c:v>
                </c:pt>
                <c:pt idx="235">
                  <c:v>9.9508231966101706E-4</c:v>
                </c:pt>
                <c:pt idx="236">
                  <c:v>9.9826209303560914E-4</c:v>
                </c:pt>
                <c:pt idx="237">
                  <c:v>9.996069102006283E-4</c:v>
                </c:pt>
                <c:pt idx="238">
                  <c:v>1.0009509284069219E-3</c:v>
                </c:pt>
                <c:pt idx="239">
                  <c:v>1.0040242610801747E-3</c:v>
                </c:pt>
                <c:pt idx="240">
                  <c:v>1.0045031810562261E-3</c:v>
                </c:pt>
                <c:pt idx="241">
                  <c:v>1.0076590350006005E-3</c:v>
                </c:pt>
                <c:pt idx="242">
                  <c:v>1.0089982594206567E-3</c:v>
                </c:pt>
                <c:pt idx="243">
                  <c:v>1.0103366848706922E-3</c:v>
                </c:pt>
                <c:pt idx="244">
                  <c:v>1.0134189924893369E-3</c:v>
                </c:pt>
                <c:pt idx="245">
                  <c:v>1.0138851052857274E-3</c:v>
                </c:pt>
                <c:pt idx="246">
                  <c:v>1.0170168275088717E-3</c:v>
                </c:pt>
                <c:pt idx="247">
                  <c:v>1.0183504591031601E-3</c:v>
                </c:pt>
                <c:pt idx="248">
                  <c:v>1.0196832917161328E-3</c:v>
                </c:pt>
                <c:pt idx="249">
                  <c:v>1.0227749960229687E-3</c:v>
                </c:pt>
                <c:pt idx="250">
                  <c:v>1.0232280917865115E-3</c:v>
                </c:pt>
                <c:pt idx="251">
                  <c:v>1.0263354699978297E-3</c:v>
                </c:pt>
                <c:pt idx="252">
                  <c:v>1.0276635086868488E-3</c:v>
                </c:pt>
                <c:pt idx="253">
                  <c:v>1.0289907483823878E-3</c:v>
                </c:pt>
                <c:pt idx="254">
                  <c:v>1.0320922711185099E-3</c:v>
                </c:pt>
                <c:pt idx="255">
                  <c:v>1.0325321399968659E-3</c:v>
                </c:pt>
                <c:pt idx="256">
                  <c:v>1.0356149619083562E-3</c:v>
                </c:pt>
                <c:pt idx="257">
                  <c:v>1.0360421878707346E-3</c:v>
                </c:pt>
                <c:pt idx="258">
                  <c:v>1.0373626764311986E-3</c:v>
                </c:pt>
                <c:pt idx="259">
                  <c:v>1.0386823616106943E-3</c:v>
                </c:pt>
                <c:pt idx="260">
                  <c:v>1.0417972493589665E-3</c:v>
                </c:pt>
                <c:pt idx="261">
                  <c:v>1.0439530684897276E-3</c:v>
                </c:pt>
                <c:pt idx="262">
                  <c:v>1.0452687367412308E-3</c:v>
                </c:pt>
                <c:pt idx="263">
                  <c:v>1.0465836016025928E-3</c:v>
                </c:pt>
                <c:pt idx="264">
                  <c:v>1.0478976630716294E-3</c:v>
                </c:pt>
                <c:pt idx="265">
                  <c:v>1.0510234193158532E-3</c:v>
                </c:pt>
                <c:pt idx="266">
                  <c:v>1.0531458749952561E-3</c:v>
                </c:pt>
                <c:pt idx="267">
                  <c:v>1.0544559194803887E-3</c:v>
                </c:pt>
                <c:pt idx="268">
                  <c:v>1.0557651605631493E-3</c:v>
                </c:pt>
                <c:pt idx="269">
                  <c:v>1.0570735982431013E-3</c:v>
                </c:pt>
                <c:pt idx="270">
                  <c:v>1.0606576270894639E-3</c:v>
                </c:pt>
                <c:pt idx="271">
                  <c:v>1.064120805401476E-3</c:v>
                </c:pt>
                <c:pt idx="272">
                  <c:v>1.0658864535659821E-3</c:v>
                </c:pt>
                <c:pt idx="273">
                  <c:v>1.0683672839608659E-3</c:v>
                </c:pt>
                <c:pt idx="274">
                  <c:v>1.070852141026331E-3</c:v>
                </c:pt>
                <c:pt idx="275">
                  <c:v>1.0781505019026448E-3</c:v>
                </c:pt>
                <c:pt idx="276">
                  <c:v>1.0808318362975911E-3</c:v>
                </c:pt>
                <c:pt idx="277">
                  <c:v>1.0833368269444158E-3</c:v>
                </c:pt>
                <c:pt idx="278">
                  <c:v>1.0858458443535521E-3</c:v>
                </c:pt>
                <c:pt idx="279">
                  <c:v>1.0883588885402884E-3</c:v>
                </c:pt>
                <c:pt idx="280">
                  <c:v>1.0940498348217772E-3</c:v>
                </c:pt>
                <c:pt idx="281">
                  <c:v>1.1000327488947213E-3</c:v>
                </c:pt>
                <c:pt idx="282">
                  <c:v>1.1025629733494593E-3</c:v>
                </c:pt>
                <c:pt idx="283">
                  <c:v>1.1050972028326801E-3</c:v>
                </c:pt>
                <c:pt idx="284">
                  <c:v>1.1107618389270062E-3</c:v>
                </c:pt>
                <c:pt idx="285">
                  <c:v>1.1117409534670449E-3</c:v>
                </c:pt>
                <c:pt idx="286">
                  <c:v>1.1178284262255858E-3</c:v>
                </c:pt>
                <c:pt idx="287">
                  <c:v>1.1203866862085706E-3</c:v>
                </c:pt>
                <c:pt idx="288">
                  <c:v>1.1229489513299501E-3</c:v>
                </c:pt>
                <c:pt idx="289">
                  <c:v>1.1285991331561945E-3</c:v>
                </c:pt>
                <c:pt idx="290">
                  <c:v>1.129627262140345E-3</c:v>
                </c:pt>
                <c:pt idx="291">
                  <c:v>1.1358203545579868E-3</c:v>
                </c:pt>
                <c:pt idx="292">
                  <c:v>1.1384066508386029E-3</c:v>
                </c:pt>
                <c:pt idx="293">
                  <c:v>1.1409969523683947E-3</c:v>
                </c:pt>
                <c:pt idx="294">
                  <c:v>1.1466305747296057E-3</c:v>
                </c:pt>
                <c:pt idx="295">
                  <c:v>1.1477087662189979E-3</c:v>
                </c:pt>
                <c:pt idx="296">
                  <c:v>1.1540085393006415E-3</c:v>
                </c:pt>
                <c:pt idx="297">
                  <c:v>1.1566228726560932E-3</c:v>
                </c:pt>
                <c:pt idx="298">
                  <c:v>1.1592412113723707E-3</c:v>
                </c:pt>
                <c:pt idx="299">
                  <c:v>1.1648561690665608E-3</c:v>
                </c:pt>
                <c:pt idx="300">
                  <c:v>1.1674756749243782E-3</c:v>
                </c:pt>
                <c:pt idx="301">
                  <c:v>1.1723929859200465E-3</c:v>
                </c:pt>
                <c:pt idx="302">
                  <c:v>1.1750353571366614E-3</c:v>
                </c:pt>
                <c:pt idx="303">
                  <c:v>1.1776817338261863E-3</c:v>
                </c:pt>
                <c:pt idx="304">
                  <c:v>1.1832759216456876E-3</c:v>
                </c:pt>
                <c:pt idx="305">
                  <c:v>1.1844573823876839E-3</c:v>
                </c:pt>
                <c:pt idx="306">
                  <c:v>1.1909736999430852E-3</c:v>
                </c:pt>
                <c:pt idx="307">
                  <c:v>1.1936441098141419E-3</c:v>
                </c:pt>
                <c:pt idx="308">
                  <c:v>1.1963185252732338E-3</c:v>
                </c:pt>
                <c:pt idx="309">
                  <c:v>1.2018898380040629E-3</c:v>
                </c:pt>
                <c:pt idx="310">
                  <c:v>1.2031245055244481E-3</c:v>
                </c:pt>
                <c:pt idx="311">
                  <c:v>1.2097506869539864E-3</c:v>
                </c:pt>
                <c:pt idx="312">
                  <c:v>1.2124491362827553E-3</c:v>
                </c:pt>
                <c:pt idx="313">
                  <c:v>1.2151515913146845E-3</c:v>
                </c:pt>
                <c:pt idx="314">
                  <c:v>1.2206979237363506E-3</c:v>
                </c:pt>
                <c:pt idx="315">
                  <c:v>1.2219868461578669E-3</c:v>
                </c:pt>
                <c:pt idx="316">
                  <c:v>1.2287239525973651E-3</c:v>
                </c:pt>
                <c:pt idx="317">
                  <c:v>1.2314504421949365E-3</c:v>
                </c:pt>
                <c:pt idx="318">
                  <c:v>1.234180937612097E-3</c:v>
                </c:pt>
                <c:pt idx="319">
                  <c:v>1.2397001844965231E-3</c:v>
                </c:pt>
                <c:pt idx="320">
                  <c:v>1.241044409957783E-3</c:v>
                </c:pt>
                <c:pt idx="321">
                  <c:v>1.2465111397243463E-3</c:v>
                </c:pt>
                <c:pt idx="322">
                  <c:v>1.2478874743199625E-3</c:v>
                </c:pt>
                <c:pt idx="323">
                  <c:v>1.2492721171129058E-3</c:v>
                </c:pt>
                <c:pt idx="324">
                  <c:v>1.2520474620590308E-3</c:v>
                </c:pt>
                <c:pt idx="325">
                  <c:v>1.2548268792297024E-3</c:v>
                </c:pt>
                <c:pt idx="326">
                  <c:v>1.2645501065135433E-3</c:v>
                </c:pt>
                <c:pt idx="327">
                  <c:v>1.265985270503213E-3</c:v>
                </c:pt>
                <c:pt idx="328">
                  <c:v>1.2687850490540908E-3</c:v>
                </c:pt>
                <c:pt idx="329">
                  <c:v>1.2715888999328578E-3</c:v>
                </c:pt>
                <c:pt idx="330">
                  <c:v>1.2743968231562963E-3</c:v>
                </c:pt>
                <c:pt idx="331">
                  <c:v>1.2841741177708529E-3</c:v>
                </c:pt>
                <c:pt idx="332">
                  <c:v>1.2856692398412403E-3</c:v>
                </c:pt>
                <c:pt idx="333">
                  <c:v>1.2884975250463926E-3</c:v>
                </c:pt>
                <c:pt idx="334">
                  <c:v>1.2913298827004426E-3</c:v>
                </c:pt>
                <c:pt idx="335">
                  <c:v>1.2937956540365061E-3</c:v>
                </c:pt>
                <c:pt idx="336">
                  <c:v>1.3025128086641747E-3</c:v>
                </c:pt>
                <c:pt idx="337">
                  <c:v>1.3036839131501273E-3</c:v>
                </c:pt>
                <c:pt idx="338">
                  <c:v>1.3061622714174671E-3</c:v>
                </c:pt>
                <c:pt idx="339">
                  <c:v>1.309117718254562E-3</c:v>
                </c:pt>
                <c:pt idx="340">
                  <c:v>1.3120771132461675E-3</c:v>
                </c:pt>
                <c:pt idx="341">
                  <c:v>1.3227307178167423E-3</c:v>
                </c:pt>
                <c:pt idx="342">
                  <c:v>1.3239541751123279E-3</c:v>
                </c:pt>
                <c:pt idx="343">
                  <c:v>1.3269333111423504E-3</c:v>
                </c:pt>
                <c:pt idx="344">
                  <c:v>1.3299163954328761E-3</c:v>
                </c:pt>
                <c:pt idx="345">
                  <c:v>1.334639074526695E-3</c:v>
                </c:pt>
                <c:pt idx="346">
                  <c:v>1.3436115719007884E-3</c:v>
                </c:pt>
                <c:pt idx="347">
                  <c:v>1.3466102577564588E-3</c:v>
                </c:pt>
                <c:pt idx="348">
                  <c:v>1.3496128703409612E-3</c:v>
                </c:pt>
                <c:pt idx="349">
                  <c:v>1.3526194096718641E-3</c:v>
                </c:pt>
                <c:pt idx="350">
                  <c:v>1.3556298757667362E-3</c:v>
                </c:pt>
                <c:pt idx="351">
                  <c:v>1.3646848348174375E-3</c:v>
                </c:pt>
                <c:pt idx="352">
                  <c:v>1.3677110081495784E-3</c:v>
                </c:pt>
                <c:pt idx="353">
                  <c:v>1.3707411083357264E-3</c:v>
                </c:pt>
                <c:pt idx="354">
                  <c:v>1.3737751353934493E-3</c:v>
                </c:pt>
                <c:pt idx="355">
                  <c:v>1.3834605352234671E-3</c:v>
                </c:pt>
                <c:pt idx="356">
                  <c:v>1.3876080816241957E-3</c:v>
                </c:pt>
                <c:pt idx="357">
                  <c:v>1.3890041743978157E-3</c:v>
                </c:pt>
                <c:pt idx="358">
                  <c:v>1.3920617630684192E-3</c:v>
                </c:pt>
                <c:pt idx="359">
                  <c:v>1.3951232787375294E-3</c:v>
                </c:pt>
                <c:pt idx="360">
                  <c:v>1.3981887214244712E-3</c:v>
                </c:pt>
                <c:pt idx="361">
                  <c:v>1.40740861176885E-3</c:v>
                </c:pt>
                <c:pt idx="362">
                  <c:v>1.4104897627063165E-3</c:v>
                </c:pt>
                <c:pt idx="363">
                  <c:v>1.4135748407520918E-3</c:v>
                </c:pt>
                <c:pt idx="364">
                  <c:v>1.4166638459250621E-3</c:v>
                </c:pt>
                <c:pt idx="365">
                  <c:v>1.4197567782432345E-3</c:v>
                </c:pt>
                <c:pt idx="366">
                  <c:v>1.4242455571345145E-3</c:v>
                </c:pt>
                <c:pt idx="367">
                  <c:v>1.4321677793355675E-3</c:v>
                </c:pt>
                <c:pt idx="368">
                  <c:v>1.4336906044943921E-3</c:v>
                </c:pt>
                <c:pt idx="369">
                  <c:v>1.436811889253887E-3</c:v>
                </c:pt>
                <c:pt idx="370">
                  <c:v>1.4399371229283891E-3</c:v>
                </c:pt>
                <c:pt idx="371">
                  <c:v>1.4509020984689478E-3</c:v>
                </c:pt>
                <c:pt idx="372">
                  <c:v>1.452477547138169E-3</c:v>
                </c:pt>
                <c:pt idx="373">
                  <c:v>1.4556225256624042E-3</c:v>
                </c:pt>
                <c:pt idx="374">
                  <c:v>1.4587714532129389E-3</c:v>
                </c:pt>
                <c:pt idx="375">
                  <c:v>1.4619243298074382E-3</c:v>
                </c:pt>
                <c:pt idx="376">
                  <c:v>1.4729374987826034E-3</c:v>
                </c:pt>
                <c:pt idx="377">
                  <c:v>1.4745753270106314E-3</c:v>
                </c:pt>
                <c:pt idx="378">
                  <c:v>1.4777479491111345E-3</c:v>
                </c:pt>
                <c:pt idx="379">
                  <c:v>1.4809245203691028E-3</c:v>
                </c:pt>
                <c:pt idx="380">
                  <c:v>1.4841050408035265E-3</c:v>
                </c:pt>
                <c:pt idx="381">
                  <c:v>1.49516534561476E-3</c:v>
                </c:pt>
                <c:pt idx="382">
                  <c:v>1.4968666146860244E-3</c:v>
                </c:pt>
                <c:pt idx="383">
                  <c:v>1.5000668812875804E-3</c:v>
                </c:pt>
                <c:pt idx="384">
                  <c:v>1.5032710971790923E-3</c:v>
                </c:pt>
                <c:pt idx="385">
                  <c:v>1.5064792623804336E-3</c:v>
                </c:pt>
                <c:pt idx="386">
                  <c:v>1.5175856454437524E-3</c:v>
                </c:pt>
                <c:pt idx="387">
                  <c:v>1.5193514166608087E-3</c:v>
                </c:pt>
                <c:pt idx="388">
                  <c:v>1.5240267948171836E-3</c:v>
                </c:pt>
                <c:pt idx="389">
                  <c:v>1.5272532611697355E-3</c:v>
                </c:pt>
                <c:pt idx="390">
                  <c:v>1.5304836553254252E-3</c:v>
                </c:pt>
                <c:pt idx="391">
                  <c:v>1.5401984048019374E-3</c:v>
                </c:pt>
                <c:pt idx="392">
                  <c:v>1.543444510361673E-3</c:v>
                </c:pt>
                <c:pt idx="393">
                  <c:v>1.5466945438207332E-3</c:v>
                </c:pt>
                <c:pt idx="394">
                  <c:v>1.5499485051980039E-3</c:v>
                </c:pt>
                <c:pt idx="395">
                  <c:v>1.5532063945132492E-3</c:v>
                </c:pt>
                <c:pt idx="396">
                  <c:v>1.5630036302800869E-3</c:v>
                </c:pt>
                <c:pt idx="397">
                  <c:v>1.5662772315409232E-3</c:v>
                </c:pt>
                <c:pt idx="398">
                  <c:v>1.5695547608367995E-3</c:v>
                </c:pt>
                <c:pt idx="399">
                  <c:v>1.5728362181866018E-3</c:v>
                </c:pt>
                <c:pt idx="400">
                  <c:v>1.5787800853679051E-3</c:v>
                </c:pt>
                <c:pt idx="401">
                  <c:v>1.5966778661637836E-3</c:v>
                </c:pt>
                <c:pt idx="402">
                  <c:v>1.6026658531790269E-3</c:v>
                </c:pt>
                <c:pt idx="403">
                  <c:v>1.6086648704022261E-3</c:v>
                </c:pt>
                <c:pt idx="404">
                  <c:v>1.6139571571943251E-3</c:v>
                </c:pt>
                <c:pt idx="405">
                  <c:v>1.6192579693742925E-3</c:v>
                </c:pt>
                <c:pt idx="406">
                  <c:v>1.6405464733436151E-3</c:v>
                </c:pt>
                <c:pt idx="407">
                  <c:v>1.6458899134915511E-3</c:v>
                </c:pt>
                <c:pt idx="408">
                  <c:v>1.6512418794393333E-3</c:v>
                </c:pt>
                <c:pt idx="409">
                  <c:v>1.6566023712563569E-3</c:v>
                </c:pt>
                <c:pt idx="410">
                  <c:v>1.6727350026133128E-3</c:v>
                </c:pt>
                <c:pt idx="411">
                  <c:v>1.674309025120464E-3</c:v>
                </c:pt>
                <c:pt idx="412">
                  <c:v>1.679722418756582E-3</c:v>
                </c:pt>
                <c:pt idx="413">
                  <c:v>1.6851443856218985E-3</c:v>
                </c:pt>
                <c:pt idx="414">
                  <c:v>1.69057492578575E-3</c:v>
                </c:pt>
                <c:pt idx="415">
                  <c:v>1.7106762274973857E-3</c:v>
                </c:pt>
                <c:pt idx="416">
                  <c:v>1.7123828208397425E-3</c:v>
                </c:pt>
                <c:pt idx="417">
                  <c:v>1.7178562285539874E-3</c:v>
                </c:pt>
                <c:pt idx="418">
                  <c:v>1.7233382099894128E-3</c:v>
                </c:pt>
                <c:pt idx="419">
                  <c:v>1.728828765217564E-3</c:v>
                </c:pt>
                <c:pt idx="420">
                  <c:v>1.7490352575714636E-3</c:v>
                </c:pt>
                <c:pt idx="421">
                  <c:v>1.7508767254693323E-3</c:v>
                </c:pt>
                <c:pt idx="422">
                  <c:v>1.7564101507232448E-3</c:v>
                </c:pt>
                <c:pt idx="423">
                  <c:v>1.7619521501960609E-3</c:v>
                </c:pt>
                <c:pt idx="424">
                  <c:v>1.7675027239597678E-3</c:v>
                </c:pt>
                <c:pt idx="425">
                  <c:v>1.7878121170935056E-3</c:v>
                </c:pt>
                <c:pt idx="426">
                  <c:v>1.7897907633526338E-3</c:v>
                </c:pt>
                <c:pt idx="427">
                  <c:v>1.7953842096457347E-3</c:v>
                </c:pt>
                <c:pt idx="428">
                  <c:v>1.8009862306607625E-3</c:v>
                </c:pt>
                <c:pt idx="429">
                  <c:v>1.806596826469704E-3</c:v>
                </c:pt>
                <c:pt idx="430">
                  <c:v>1.8270068305858735E-3</c:v>
                </c:pt>
                <c:pt idx="431">
                  <c:v>1.8291249590993537E-3</c:v>
                </c:pt>
                <c:pt idx="432">
                  <c:v>1.8347784299682615E-3</c:v>
                </c:pt>
                <c:pt idx="433">
                  <c:v>1.8404404760678607E-3</c:v>
                </c:pt>
                <c:pt idx="434">
                  <c:v>1.8461110974705795E-3</c:v>
                </c:pt>
                <c:pt idx="435">
                  <c:v>1.866619422834894E-3</c:v>
                </c:pt>
                <c:pt idx="436">
                  <c:v>1.8688793375832963E-3</c:v>
                </c:pt>
                <c:pt idx="437">
                  <c:v>1.8745928366039352E-3</c:v>
                </c:pt>
                <c:pt idx="438">
                  <c:v>1.8803149113684463E-3</c:v>
                </c:pt>
                <c:pt idx="439">
                  <c:v>1.8860455619514657E-3</c:v>
                </c:pt>
                <c:pt idx="440">
                  <c:v>1.9066499188921764E-3</c:v>
                </c:pt>
                <c:pt idx="441">
                  <c:v>1.9090539239458978E-3</c:v>
                </c:pt>
                <c:pt idx="442">
                  <c:v>1.9148274547312893E-3</c:v>
                </c:pt>
                <c:pt idx="443">
                  <c:v>1.9206095617799164E-3</c:v>
                </c:pt>
                <c:pt idx="444">
                  <c:v>1.9264002451672988E-3</c:v>
                </c:pt>
                <c:pt idx="445">
                  <c:v>1.9470983440741728E-3</c:v>
                </c:pt>
                <c:pt idx="446">
                  <c:v>1.9496487435944586E-3</c:v>
                </c:pt>
                <c:pt idx="447">
                  <c:v>1.9554823097956051E-3</c:v>
                </c:pt>
                <c:pt idx="448">
                  <c:v>1.961324452785533E-3</c:v>
                </c:pt>
                <c:pt idx="449">
                  <c:v>1.96717517263888E-3</c:v>
                </c:pt>
                <c:pt idx="450">
                  <c:v>1.9879647239608609E-3</c:v>
                </c:pt>
                <c:pt idx="451">
                  <c:v>2.0001375668714421E-3</c:v>
                </c:pt>
                <c:pt idx="452">
                  <c:v>2.0059928923676436E-3</c:v>
                </c:pt>
                <c:pt idx="453">
                  <c:v>2.0180485568462607E-3</c:v>
                </c:pt>
                <c:pt idx="454">
                  <c:v>2.0208193556035285E-3</c:v>
                </c:pt>
                <c:pt idx="455">
                  <c:v>2.0353960912950185E-3</c:v>
                </c:pt>
                <c:pt idx="456">
                  <c:v>2.0413020459008205E-3</c:v>
                </c:pt>
                <c:pt idx="457">
                  <c:v>2.04721643895743E-3</c:v>
                </c:pt>
                <c:pt idx="458">
                  <c:v>2.059154182630309E-3</c:v>
                </c:pt>
                <c:pt idx="459">
                  <c:v>2.0620717468859302E-3</c:v>
                </c:pt>
                <c:pt idx="460">
                  <c:v>2.0769149836804509E-3</c:v>
                </c:pt>
                <c:pt idx="461">
                  <c:v>2.082880009049751E-3</c:v>
                </c:pt>
                <c:pt idx="462">
                  <c:v>2.0888534734068206E-3</c:v>
                </c:pt>
                <c:pt idx="463">
                  <c:v>2.1006688711249434E-3</c:v>
                </c:pt>
                <c:pt idx="464">
                  <c:v>2.1037354070882253E-3</c:v>
                </c:pt>
                <c:pt idx="465">
                  <c:v>2.1188473827087233E-3</c:v>
                </c:pt>
                <c:pt idx="466">
                  <c:v>2.1248714826141556E-3</c:v>
                </c:pt>
                <c:pt idx="467">
                  <c:v>2.130436987425949E-3</c:v>
                </c:pt>
                <c:pt idx="468">
                  <c:v>2.1416672150743931E-3</c:v>
                </c:pt>
                <c:pt idx="469">
                  <c:v>2.144412616218774E-3</c:v>
                </c:pt>
                <c:pt idx="470">
                  <c:v>2.1583699642340579E-3</c:v>
                </c:pt>
                <c:pt idx="471">
                  <c:v>2.1639776505663019E-3</c:v>
                </c:pt>
                <c:pt idx="472">
                  <c:v>2.1695923673621486E-3</c:v>
                </c:pt>
                <c:pt idx="473">
                  <c:v>2.1724466498730371E-3</c:v>
                </c:pt>
                <c:pt idx="474">
                  <c:v>2.1753199890111969E-3</c:v>
                </c:pt>
                <c:pt idx="475">
                  <c:v>2.1950496968393849E-3</c:v>
                </c:pt>
                <c:pt idx="476">
                  <c:v>2.2007181311361943E-3</c:v>
                </c:pt>
                <c:pt idx="477">
                  <c:v>2.2063936345769627E-3</c:v>
                </c:pt>
                <c:pt idx="478">
                  <c:v>2.2120762072219691E-3</c:v>
                </c:pt>
                <c:pt idx="479">
                  <c:v>2.2231068645404083E-3</c:v>
                </c:pt>
                <c:pt idx="480">
                  <c:v>2.2348771910735599E-3</c:v>
                </c:pt>
                <c:pt idx="481">
                  <c:v>2.2405951106605521E-3</c:v>
                </c:pt>
                <c:pt idx="482">
                  <c:v>2.2463200998204492E-3</c:v>
                </c:pt>
                <c:pt idx="483">
                  <c:v>2.2520521586144046E-3</c:v>
                </c:pt>
                <c:pt idx="484">
                  <c:v>2.2808184992537711E-3</c:v>
                </c:pt>
                <c:pt idx="485">
                  <c:v>2.2865929771485271E-3</c:v>
                </c:pt>
                <c:pt idx="486">
                  <c:v>2.2923745251106561E-3</c:v>
                </c:pt>
                <c:pt idx="487">
                  <c:v>2.303171785996387E-3</c:v>
                </c:pt>
                <c:pt idx="488">
                  <c:v>2.3155714188743139E-3</c:v>
                </c:pt>
                <c:pt idx="489">
                  <c:v>2.321388318105896E-3</c:v>
                </c:pt>
                <c:pt idx="490">
                  <c:v>2.3272122877787591E-3</c:v>
                </c:pt>
                <c:pt idx="491">
                  <c:v>2.3330433279553681E-3</c:v>
                </c:pt>
                <c:pt idx="492">
                  <c:v>2.3461264389518766E-3</c:v>
                </c:pt>
                <c:pt idx="493">
                  <c:v>2.3646762999655121E-3</c:v>
                </c:pt>
                <c:pt idx="494">
                  <c:v>2.3705371215722365E-3</c:v>
                </c:pt>
                <c:pt idx="495">
                  <c:v>2.3810794916629746E-3</c:v>
                </c:pt>
                <c:pt idx="496">
                  <c:v>2.3846075493179019E-3</c:v>
                </c:pt>
                <c:pt idx="497">
                  <c:v>2.3999467211435394E-3</c:v>
                </c:pt>
                <c:pt idx="498">
                  <c:v>2.405849739807417E-3</c:v>
                </c:pt>
                <c:pt idx="499">
                  <c:v>2.4117597915362943E-3</c:v>
                </c:pt>
                <c:pt idx="500">
                  <c:v>2.4221746187565035E-3</c:v>
                </c:pt>
                <c:pt idx="501">
                  <c:v>2.425839550197424E-3</c:v>
                </c:pt>
                <c:pt idx="502">
                  <c:v>2.4414155483760791E-3</c:v>
                </c:pt>
                <c:pt idx="503">
                  <c:v>2.447367799829975E-3</c:v>
                </c:pt>
                <c:pt idx="504">
                  <c:v>2.4533270847946018E-3</c:v>
                </c:pt>
                <c:pt idx="505">
                  <c:v>2.4636106832732724E-3</c:v>
                </c:pt>
                <c:pt idx="506">
                  <c:v>2.4674143261281005E-3</c:v>
                </c:pt>
                <c:pt idx="507">
                  <c:v>2.4832290145286296E-3</c:v>
                </c:pt>
                <c:pt idx="508">
                  <c:v>2.4892305019078628E-3</c:v>
                </c:pt>
                <c:pt idx="509">
                  <c:v>2.4952390232483353E-3</c:v>
                </c:pt>
                <c:pt idx="510">
                  <c:v>2.5053877070465684E-3</c:v>
                </c:pt>
                <c:pt idx="511">
                  <c:v>2.5415846437337377E-3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EUR6M!$AU$2:$AU$19</c:f>
              <c:numCache>
                <c:formatCode>ddd\,\ dd\-mmm\-yyyy</c:formatCode>
                <c:ptCount val="18"/>
                <c:pt idx="0">
                  <c:v>42186</c:v>
                </c:pt>
                <c:pt idx="1">
                  <c:v>42219</c:v>
                </c:pt>
                <c:pt idx="2">
                  <c:v>42248</c:v>
                </c:pt>
                <c:pt idx="3">
                  <c:v>42278</c:v>
                </c:pt>
                <c:pt idx="4">
                  <c:v>42310</c:v>
                </c:pt>
                <c:pt idx="5">
                  <c:v>42339</c:v>
                </c:pt>
                <c:pt idx="6">
                  <c:v>42373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42492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42646</c:v>
                </c:pt>
                <c:pt idx="16">
                  <c:v>42675</c:v>
                </c:pt>
                <c:pt idx="17">
                  <c:v>42705</c:v>
                </c:pt>
              </c:numCache>
            </c:numRef>
          </c:xVal>
          <c:yVal>
            <c:numRef>
              <c:f>EUR6M!$AS$2:$AS$19</c:f>
              <c:numCache>
                <c:formatCode>0.0000%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5696"/>
        <c:axId val="41247488"/>
      </c:scatterChart>
      <c:valAx>
        <c:axId val="412456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1247488"/>
        <c:crosses val="autoZero"/>
        <c:crossBetween val="midCat"/>
      </c:valAx>
      <c:valAx>
        <c:axId val="4124748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124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square"/>
            <c:size val="2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  <c:pt idx="512">
                  <c:v>42894</c:v>
                </c:pt>
                <c:pt idx="513">
                  <c:v>42901</c:v>
                </c:pt>
                <c:pt idx="514">
                  <c:v>42908</c:v>
                </c:pt>
                <c:pt idx="515">
                  <c:v>42915</c:v>
                </c:pt>
                <c:pt idx="516">
                  <c:v>42922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43062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43097</c:v>
                </c:pt>
                <c:pt idx="542">
                  <c:v>43104</c:v>
                </c:pt>
                <c:pt idx="543">
                  <c:v>43111</c:v>
                </c:pt>
                <c:pt idx="544">
                  <c:v>43118</c:v>
                </c:pt>
                <c:pt idx="545">
                  <c:v>43125</c:v>
                </c:pt>
                <c:pt idx="546">
                  <c:v>43132</c:v>
                </c:pt>
                <c:pt idx="547">
                  <c:v>43139</c:v>
                </c:pt>
                <c:pt idx="548">
                  <c:v>43146</c:v>
                </c:pt>
                <c:pt idx="549">
                  <c:v>43153</c:v>
                </c:pt>
                <c:pt idx="550">
                  <c:v>43160</c:v>
                </c:pt>
                <c:pt idx="551">
                  <c:v>43167</c:v>
                </c:pt>
                <c:pt idx="552">
                  <c:v>43174</c:v>
                </c:pt>
                <c:pt idx="553">
                  <c:v>43181</c:v>
                </c:pt>
                <c:pt idx="554">
                  <c:v>43188</c:v>
                </c:pt>
                <c:pt idx="555">
                  <c:v>43195</c:v>
                </c:pt>
                <c:pt idx="556">
                  <c:v>43202</c:v>
                </c:pt>
                <c:pt idx="557">
                  <c:v>43209</c:v>
                </c:pt>
                <c:pt idx="558">
                  <c:v>43216</c:v>
                </c:pt>
                <c:pt idx="559">
                  <c:v>43223</c:v>
                </c:pt>
                <c:pt idx="560">
                  <c:v>43230</c:v>
                </c:pt>
                <c:pt idx="561">
                  <c:v>43237</c:v>
                </c:pt>
                <c:pt idx="562">
                  <c:v>43244</c:v>
                </c:pt>
                <c:pt idx="563">
                  <c:v>43251</c:v>
                </c:pt>
                <c:pt idx="564">
                  <c:v>43258</c:v>
                </c:pt>
                <c:pt idx="565">
                  <c:v>43265</c:v>
                </c:pt>
                <c:pt idx="566">
                  <c:v>43272</c:v>
                </c:pt>
                <c:pt idx="567">
                  <c:v>43279</c:v>
                </c:pt>
                <c:pt idx="568">
                  <c:v>43286</c:v>
                </c:pt>
                <c:pt idx="569">
                  <c:v>43293</c:v>
                </c:pt>
                <c:pt idx="570">
                  <c:v>43300</c:v>
                </c:pt>
                <c:pt idx="571">
                  <c:v>43307</c:v>
                </c:pt>
                <c:pt idx="572">
                  <c:v>43314</c:v>
                </c:pt>
                <c:pt idx="573">
                  <c:v>43321</c:v>
                </c:pt>
                <c:pt idx="574">
                  <c:v>43328</c:v>
                </c:pt>
                <c:pt idx="575">
                  <c:v>43335</c:v>
                </c:pt>
                <c:pt idx="576">
                  <c:v>43342</c:v>
                </c:pt>
                <c:pt idx="577">
                  <c:v>43349</c:v>
                </c:pt>
                <c:pt idx="578">
                  <c:v>43356</c:v>
                </c:pt>
                <c:pt idx="579">
                  <c:v>43363</c:v>
                </c:pt>
                <c:pt idx="580">
                  <c:v>43370</c:v>
                </c:pt>
                <c:pt idx="581">
                  <c:v>43377</c:v>
                </c:pt>
                <c:pt idx="582">
                  <c:v>43384</c:v>
                </c:pt>
                <c:pt idx="583">
                  <c:v>43391</c:v>
                </c:pt>
                <c:pt idx="584">
                  <c:v>43398</c:v>
                </c:pt>
                <c:pt idx="585">
                  <c:v>43405</c:v>
                </c:pt>
                <c:pt idx="586">
                  <c:v>43412</c:v>
                </c:pt>
                <c:pt idx="587">
                  <c:v>43419</c:v>
                </c:pt>
                <c:pt idx="588">
                  <c:v>43426</c:v>
                </c:pt>
                <c:pt idx="589">
                  <c:v>43433</c:v>
                </c:pt>
                <c:pt idx="590">
                  <c:v>43440</c:v>
                </c:pt>
                <c:pt idx="591">
                  <c:v>43447</c:v>
                </c:pt>
                <c:pt idx="592">
                  <c:v>43454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4.8999999999999998E-4</c:v>
                </c:pt>
                <c:pt idx="1">
                  <c:v>4.9630872140617426E-4</c:v>
                </c:pt>
                <c:pt idx="2">
                  <c:v>5.0100666416273817E-4</c:v>
                </c:pt>
                <c:pt idx="3">
                  <c:v>5.0534478653291943E-4</c:v>
                </c:pt>
                <c:pt idx="4">
                  <c:v>5.1106320350749696E-4</c:v>
                </c:pt>
                <c:pt idx="5">
                  <c:v>5.1909902750968049E-4</c:v>
                </c:pt>
                <c:pt idx="6">
                  <c:v>5.2336229527821896E-4</c:v>
                </c:pt>
                <c:pt idx="7">
                  <c:v>5.2755311723565862E-4</c:v>
                </c:pt>
                <c:pt idx="8">
                  <c:v>5.3167149291854523E-4</c:v>
                </c:pt>
                <c:pt idx="9">
                  <c:v>5.3732499818067748E-4</c:v>
                </c:pt>
                <c:pt idx="10">
                  <c:v>5.4742052393512279E-4</c:v>
                </c:pt>
                <c:pt idx="11">
                  <c:v>5.508647364153692E-4</c:v>
                </c:pt>
                <c:pt idx="12">
                  <c:v>5.5427503971195802E-4</c:v>
                </c:pt>
                <c:pt idx="13">
                  <c:v>5.5758076163023535E-4</c:v>
                </c:pt>
                <c:pt idx="14">
                  <c:v>5.6241738993038958E-4</c:v>
                </c:pt>
                <c:pt idx="15">
                  <c:v>5.697578252298822E-4</c:v>
                </c:pt>
                <c:pt idx="16">
                  <c:v>5.7345843611471292E-4</c:v>
                </c:pt>
                <c:pt idx="17">
                  <c:v>5.7712506604597365E-4</c:v>
                </c:pt>
                <c:pt idx="18">
                  <c:v>5.8310074609586014E-4</c:v>
                </c:pt>
                <c:pt idx="19">
                  <c:v>5.8589955186726301E-4</c:v>
                </c:pt>
                <c:pt idx="20">
                  <c:v>5.9494849481164477E-4</c:v>
                </c:pt>
                <c:pt idx="21">
                  <c:v>5.9915148545096276E-4</c:v>
                </c:pt>
                <c:pt idx="22">
                  <c:v>6.0479501990934347E-4</c:v>
                </c:pt>
                <c:pt idx="23">
                  <c:v>6.0689519014751393E-4</c:v>
                </c:pt>
                <c:pt idx="24">
                  <c:v>6.0894237254843634E-4</c:v>
                </c:pt>
                <c:pt idx="25">
                  <c:v>6.1618848077243699E-4</c:v>
                </c:pt>
                <c:pt idx="26">
                  <c:v>6.1871821777492253E-4</c:v>
                </c:pt>
                <c:pt idx="27">
                  <c:v>6.2118351996036088E-4</c:v>
                </c:pt>
                <c:pt idx="28">
                  <c:v>6.250207798635405E-4</c:v>
                </c:pt>
                <c:pt idx="29">
                  <c:v>6.2663607051597324E-4</c:v>
                </c:pt>
                <c:pt idx="30">
                  <c:v>6.3254350034456044E-4</c:v>
                </c:pt>
                <c:pt idx="31">
                  <c:v>6.346221887411895E-4</c:v>
                </c:pt>
                <c:pt idx="32">
                  <c:v>6.3663644075115746E-4</c:v>
                </c:pt>
                <c:pt idx="33">
                  <c:v>6.4002298065486544E-4</c:v>
                </c:pt>
                <c:pt idx="34">
                  <c:v>6.4118949029856305E-4</c:v>
                </c:pt>
                <c:pt idx="35">
                  <c:v>6.4574114824865415E-4</c:v>
                </c:pt>
                <c:pt idx="36">
                  <c:v>6.4736877797877889E-4</c:v>
                </c:pt>
                <c:pt idx="37">
                  <c:v>6.4893197006324951E-4</c:v>
                </c:pt>
                <c:pt idx="38">
                  <c:v>6.5190171991376248E-4</c:v>
                </c:pt>
                <c:pt idx="39">
                  <c:v>6.5260256145957616E-4</c:v>
                </c:pt>
                <c:pt idx="40">
                  <c:v>6.5578136060885704E-4</c:v>
                </c:pt>
                <c:pt idx="41">
                  <c:v>6.5695792379573468E-4</c:v>
                </c:pt>
                <c:pt idx="42">
                  <c:v>6.5807004838902084E-4</c:v>
                </c:pt>
                <c:pt idx="43">
                  <c:v>6.5835312554120534E-4</c:v>
                </c:pt>
                <c:pt idx="44">
                  <c:v>6.585623767426577E-4</c:v>
                </c:pt>
                <c:pt idx="45">
                  <c:v>6.6266408883273466E-4</c:v>
                </c:pt>
                <c:pt idx="46">
                  <c:v>6.6442555177041913E-4</c:v>
                </c:pt>
                <c:pt idx="47">
                  <c:v>6.6615304652679235E-4</c:v>
                </c:pt>
                <c:pt idx="48">
                  <c:v>6.6945354104660615E-4</c:v>
                </c:pt>
                <c:pt idx="49">
                  <c:v>6.7031078843732424E-4</c:v>
                </c:pt>
                <c:pt idx="50">
                  <c:v>6.7428099450015668E-4</c:v>
                </c:pt>
                <c:pt idx="51">
                  <c:v>6.7580467834055973E-4</c:v>
                </c:pt>
                <c:pt idx="52">
                  <c:v>6.7729439340751658E-4</c:v>
                </c:pt>
                <c:pt idx="53">
                  <c:v>6.8040149705202028E-4</c:v>
                </c:pt>
                <c:pt idx="54">
                  <c:v>6.8100017354887272E-4</c:v>
                </c:pt>
                <c:pt idx="55">
                  <c:v>6.842334344783884E-4</c:v>
                </c:pt>
                <c:pt idx="56">
                  <c:v>6.8551933533461922E-4</c:v>
                </c:pt>
                <c:pt idx="57">
                  <c:v>6.8677126691085244E-4</c:v>
                </c:pt>
                <c:pt idx="58">
                  <c:v>6.8970286763458586E-4</c:v>
                </c:pt>
                <c:pt idx="59">
                  <c:v>6.9003407212380851E-4</c:v>
                </c:pt>
                <c:pt idx="60">
                  <c:v>6.925213833760016E-4</c:v>
                </c:pt>
                <c:pt idx="61">
                  <c:v>6.9356949796633744E-4</c:v>
                </c:pt>
                <c:pt idx="62">
                  <c:v>6.9458364285788035E-4</c:v>
                </c:pt>
                <c:pt idx="63">
                  <c:v>6.973576290631784E-4</c:v>
                </c:pt>
                <c:pt idx="64">
                  <c:v>6.9741246111246148E-4</c:v>
                </c:pt>
                <c:pt idx="65">
                  <c:v>6.9730378298570571E-4</c:v>
                </c:pt>
                <c:pt idx="66">
                  <c:v>6.9809941871399597E-4</c:v>
                </c:pt>
                <c:pt idx="67">
                  <c:v>6.9959700979020038E-4</c:v>
                </c:pt>
                <c:pt idx="68">
                  <c:v>7.0107543988766699E-4</c:v>
                </c:pt>
                <c:pt idx="69">
                  <c:v>7.0253470896291408E-4</c:v>
                </c:pt>
                <c:pt idx="70">
                  <c:v>7.0679754963457679E-4</c:v>
                </c:pt>
                <c:pt idx="71">
                  <c:v>7.0818017420281915E-4</c:v>
                </c:pt>
                <c:pt idx="72">
                  <c:v>7.0954363754285302E-4</c:v>
                </c:pt>
                <c:pt idx="73">
                  <c:v>7.1088793961471036E-4</c:v>
                </c:pt>
                <c:pt idx="74">
                  <c:v>7.1221308037930158E-4</c:v>
                </c:pt>
                <c:pt idx="75">
                  <c:v>7.1607353444780558E-4</c:v>
                </c:pt>
                <c:pt idx="76">
                  <c:v>7.1732202960429477E-4</c:v>
                </c:pt>
                <c:pt idx="77">
                  <c:v>7.1855136326641467E-4</c:v>
                </c:pt>
                <c:pt idx="78">
                  <c:v>7.1938426907886661E-4</c:v>
                </c:pt>
                <c:pt idx="79">
                  <c:v>7.2019544650563452E-4</c:v>
                </c:pt>
                <c:pt idx="80">
                  <c:v>7.2249860820918638E-4</c:v>
                </c:pt>
                <c:pt idx="81">
                  <c:v>7.2322287183408435E-4</c:v>
                </c:pt>
                <c:pt idx="82">
                  <c:v>7.2392540694636684E-4</c:v>
                </c:pt>
                <c:pt idx="83">
                  <c:v>7.2460621352363414E-4</c:v>
                </c:pt>
                <c:pt idx="84">
                  <c:v>7.2792501588318207E-4</c:v>
                </c:pt>
                <c:pt idx="85">
                  <c:v>7.2779164938575598E-4</c:v>
                </c:pt>
                <c:pt idx="86">
                  <c:v>7.2768431762315383E-4</c:v>
                </c:pt>
                <c:pt idx="87">
                  <c:v>7.2892647340499237E-4</c:v>
                </c:pt>
                <c:pt idx="88">
                  <c:v>7.2946147044313848E-4</c:v>
                </c:pt>
                <c:pt idx="89">
                  <c:v>7.325705421470615E-4</c:v>
                </c:pt>
                <c:pt idx="90">
                  <c:v>7.3627964656431755E-4</c:v>
                </c:pt>
                <c:pt idx="91">
                  <c:v>7.3797722925250848E-4</c:v>
                </c:pt>
                <c:pt idx="92">
                  <c:v>7.3967202738909373E-4</c:v>
                </c:pt>
                <c:pt idx="93">
                  <c:v>7.4136404096752115E-4</c:v>
                </c:pt>
                <c:pt idx="94">
                  <c:v>7.4445232474487275E-4</c:v>
                </c:pt>
                <c:pt idx="95">
                  <c:v>7.4810424955201109E-4</c:v>
                </c:pt>
                <c:pt idx="96">
                  <c:v>7.4978234023044706E-4</c:v>
                </c:pt>
                <c:pt idx="97">
                  <c:v>7.5145764630704431E-4</c:v>
                </c:pt>
                <c:pt idx="98">
                  <c:v>7.5313016777481397E-4</c:v>
                </c:pt>
                <c:pt idx="99">
                  <c:v>7.5619913922556905E-4</c:v>
                </c:pt>
                <c:pt idx="100">
                  <c:v>7.5979240742002081E-4</c:v>
                </c:pt>
                <c:pt idx="101">
                  <c:v>7.6145100573925468E-4</c:v>
                </c:pt>
                <c:pt idx="102">
                  <c:v>7.6310681940729044E-4</c:v>
                </c:pt>
                <c:pt idx="103">
                  <c:v>7.6475984841713901E-4</c:v>
                </c:pt>
                <c:pt idx="104">
                  <c:v>7.6781098314526741E-4</c:v>
                </c:pt>
                <c:pt idx="105">
                  <c:v>7.7134411773706769E-4</c:v>
                </c:pt>
                <c:pt idx="106">
                  <c:v>7.7298322335158352E-4</c:v>
                </c:pt>
                <c:pt idx="107">
                  <c:v>7.7461954426685212E-4</c:v>
                </c:pt>
                <c:pt idx="108">
                  <c:v>7.7625308047457424E-4</c:v>
                </c:pt>
                <c:pt idx="109">
                  <c:v>7.771841120869299E-4</c:v>
                </c:pt>
                <c:pt idx="110">
                  <c:v>7.8205874667829306E-4</c:v>
                </c:pt>
                <c:pt idx="111">
                  <c:v>7.8372785976515795E-4</c:v>
                </c:pt>
                <c:pt idx="112">
                  <c:v>7.8539479973319516E-4</c:v>
                </c:pt>
                <c:pt idx="113">
                  <c:v>7.8705956657669485E-4</c:v>
                </c:pt>
                <c:pt idx="114">
                  <c:v>7.887221602903866E-4</c:v>
                </c:pt>
                <c:pt idx="115">
                  <c:v>7.936969025977127E-4</c:v>
                </c:pt>
                <c:pt idx="116">
                  <c:v>7.9535080373727141E-4</c:v>
                </c:pt>
                <c:pt idx="117">
                  <c:v>7.9700253171935203E-4</c:v>
                </c:pt>
                <c:pt idx="118">
                  <c:v>7.9865208653956226E-4</c:v>
                </c:pt>
                <c:pt idx="119">
                  <c:v>8.0029946819087504E-4</c:v>
                </c:pt>
                <c:pt idx="120">
                  <c:v>8.0522857408311477E-4</c:v>
                </c:pt>
                <c:pt idx="121">
                  <c:v>8.0686726300788886E-4</c:v>
                </c:pt>
                <c:pt idx="122">
                  <c:v>8.0850377873785211E-4</c:v>
                </c:pt>
                <c:pt idx="123">
                  <c:v>8.1013812126729467E-4</c:v>
                </c:pt>
                <c:pt idx="124">
                  <c:v>8.1177029059050691E-4</c:v>
                </c:pt>
                <c:pt idx="125">
                  <c:v>8.1665375927093484E-4</c:v>
                </c:pt>
                <c:pt idx="126">
                  <c:v>8.182772357169598E-4</c:v>
                </c:pt>
                <c:pt idx="127">
                  <c:v>8.1989853892996262E-4</c:v>
                </c:pt>
                <c:pt idx="128">
                  <c:v>8.2151766890467277E-4</c:v>
                </c:pt>
                <c:pt idx="129">
                  <c:v>8.2313462563625905E-4</c:v>
                </c:pt>
                <c:pt idx="130">
                  <c:v>8.2867932375124416E-4</c:v>
                </c:pt>
                <c:pt idx="131">
                  <c:v>8.3028798250324247E-4</c:v>
                </c:pt>
                <c:pt idx="132">
                  <c:v>8.3192394304535896E-4</c:v>
                </c:pt>
                <c:pt idx="133">
                  <c:v>8.3355805568422435E-4</c:v>
                </c:pt>
                <c:pt idx="134">
                  <c:v>8.3661069575851439E-4</c:v>
                </c:pt>
                <c:pt idx="135">
                  <c:v>8.4007602711194955E-4</c:v>
                </c:pt>
                <c:pt idx="136">
                  <c:v>8.4170090016379585E-4</c:v>
                </c:pt>
                <c:pt idx="137">
                  <c:v>8.4332392528487215E-4</c:v>
                </c:pt>
                <c:pt idx="138">
                  <c:v>8.4494510246993645E-4</c:v>
                </c:pt>
                <c:pt idx="139">
                  <c:v>8.4798902425715884E-4</c:v>
                </c:pt>
                <c:pt idx="140">
                  <c:v>8.5141133176271349E-4</c:v>
                </c:pt>
                <c:pt idx="141">
                  <c:v>8.5302326920132351E-4</c:v>
                </c:pt>
                <c:pt idx="142">
                  <c:v>8.5463335867640275E-4</c:v>
                </c:pt>
                <c:pt idx="143">
                  <c:v>8.557184009584367E-4</c:v>
                </c:pt>
                <c:pt idx="144">
                  <c:v>8.573342384682836E-4</c:v>
                </c:pt>
                <c:pt idx="145">
                  <c:v>8.6000964000516498E-4</c:v>
                </c:pt>
                <c:pt idx="146">
                  <c:v>8.6107021720630873E-4</c:v>
                </c:pt>
                <c:pt idx="147">
                  <c:v>8.6212590136759953E-4</c:v>
                </c:pt>
                <c:pt idx="148">
                  <c:v>8.6317669248073779E-4</c:v>
                </c:pt>
                <c:pt idx="149">
                  <c:v>8.6733092629932005E-4</c:v>
                </c:pt>
                <c:pt idx="150">
                  <c:v>8.6835725205637853E-4</c:v>
                </c:pt>
                <c:pt idx="151">
                  <c:v>8.6937868471898276E-4</c:v>
                </c:pt>
                <c:pt idx="152">
                  <c:v>8.701185843124254E-4</c:v>
                </c:pt>
                <c:pt idx="153">
                  <c:v>8.7413037029276637E-4</c:v>
                </c:pt>
                <c:pt idx="154">
                  <c:v>8.7512101675828538E-4</c:v>
                </c:pt>
                <c:pt idx="155">
                  <c:v>8.7610674319765953E-4</c:v>
                </c:pt>
                <c:pt idx="156">
                  <c:v>8.7708754960254406E-4</c:v>
                </c:pt>
                <c:pt idx="157">
                  <c:v>8.780634359667899E-4</c:v>
                </c:pt>
                <c:pt idx="158">
                  <c:v>8.8096157473839488E-4</c:v>
                </c:pt>
                <c:pt idx="159">
                  <c:v>8.8191778086498147E-4</c:v>
                </c:pt>
                <c:pt idx="160">
                  <c:v>8.8286906691403583E-4</c:v>
                </c:pt>
                <c:pt idx="161">
                  <c:v>8.8381543287896979E-4</c:v>
                </c:pt>
                <c:pt idx="162">
                  <c:v>8.84756878752317E-4</c:v>
                </c:pt>
                <c:pt idx="163">
                  <c:v>8.8755169575388114E-4</c:v>
                </c:pt>
                <c:pt idx="164">
                  <c:v>8.8847346119148569E-4</c:v>
                </c:pt>
                <c:pt idx="165">
                  <c:v>8.8939030650280577E-4</c:v>
                </c:pt>
                <c:pt idx="166">
                  <c:v>8.9030223168169254E-4</c:v>
                </c:pt>
                <c:pt idx="167">
                  <c:v>8.9120923672024021E-4</c:v>
                </c:pt>
                <c:pt idx="168">
                  <c:v>8.9390073093016317E-4</c:v>
                </c:pt>
                <c:pt idx="169">
                  <c:v>8.9478805534235146E-4</c:v>
                </c:pt>
                <c:pt idx="170">
                  <c:v>8.9567045958125998E-4</c:v>
                </c:pt>
                <c:pt idx="171">
                  <c:v>8.9654794364030048E-4</c:v>
                </c:pt>
                <c:pt idx="172">
                  <c:v>8.9742050751288503E-4</c:v>
                </c:pt>
                <c:pt idx="173">
                  <c:v>9.0000867794733845E-4</c:v>
                </c:pt>
                <c:pt idx="174">
                  <c:v>9.0086156100909582E-4</c:v>
                </c:pt>
                <c:pt idx="175">
                  <c:v>9.0170952385321319E-4</c:v>
                </c:pt>
                <c:pt idx="176">
                  <c:v>9.0255256647178499E-4</c:v>
                </c:pt>
                <c:pt idx="177">
                  <c:v>9.0339068885910128E-4</c:v>
                </c:pt>
                <c:pt idx="178">
                  <c:v>9.0587553457202878E-4</c:v>
                </c:pt>
                <c:pt idx="179">
                  <c:v>9.0669397597283421E-4</c:v>
                </c:pt>
                <c:pt idx="180">
                  <c:v>9.0750749711120051E-4</c:v>
                </c:pt>
                <c:pt idx="181">
                  <c:v>9.0831609798141784E-4</c:v>
                </c:pt>
                <c:pt idx="182">
                  <c:v>9.0911977857733727E-4</c:v>
                </c:pt>
                <c:pt idx="183">
                  <c:v>9.1150129866045433E-4</c:v>
                </c:pt>
                <c:pt idx="184">
                  <c:v>9.1228529810032815E-4</c:v>
                </c:pt>
                <c:pt idx="185">
                  <c:v>9.1306437723603798E-4</c:v>
                </c:pt>
                <c:pt idx="186">
                  <c:v>9.1383853606231318E-4</c:v>
                </c:pt>
                <c:pt idx="187">
                  <c:v>9.1460777457300481E-4</c:v>
                </c:pt>
                <c:pt idx="188">
                  <c:v>9.1688596815623811E-4</c:v>
                </c:pt>
                <c:pt idx="189">
                  <c:v>9.1763552534881608E-4</c:v>
                </c:pt>
                <c:pt idx="190">
                  <c:v>9.1838016219726181E-4</c:v>
                </c:pt>
                <c:pt idx="191">
                  <c:v>9.1911987869630499E-4</c:v>
                </c:pt>
                <c:pt idx="192">
                  <c:v>9.198546748411142E-4</c:v>
                </c:pt>
                <c:pt idx="193">
                  <c:v>9.2283880001491742E-4</c:v>
                </c:pt>
                <c:pt idx="194">
                  <c:v>9.235597482694913E-4</c:v>
                </c:pt>
                <c:pt idx="195">
                  <c:v>9.2427582960719556E-4</c:v>
                </c:pt>
                <c:pt idx="196">
                  <c:v>9.2582315355256789E-4</c:v>
                </c:pt>
                <c:pt idx="197">
                  <c:v>9.2611326464302245E-4</c:v>
                </c:pt>
                <c:pt idx="198">
                  <c:v>9.2778323236325272E-4</c:v>
                </c:pt>
                <c:pt idx="199">
                  <c:v>9.2847011209113122E-4</c:v>
                </c:pt>
                <c:pt idx="200">
                  <c:v>9.2915212486608203E-4</c:v>
                </c:pt>
                <c:pt idx="201">
                  <c:v>9.307075354880375E-4</c:v>
                </c:pt>
                <c:pt idx="202">
                  <c:v>9.3094279819145209E-4</c:v>
                </c:pt>
                <c:pt idx="203">
                  <c:v>9.3248918426706558E-4</c:v>
                </c:pt>
                <c:pt idx="204">
                  <c:v>9.3314199521757953E-4</c:v>
                </c:pt>
                <c:pt idx="205">
                  <c:v>9.3415449149613717E-4</c:v>
                </c:pt>
                <c:pt idx="206">
                  <c:v>9.371768083654338E-4</c:v>
                </c:pt>
                <c:pt idx="207">
                  <c:v>9.3773950265123654E-4</c:v>
                </c:pt>
                <c:pt idx="208">
                  <c:v>9.4105833440610138E-4</c:v>
                </c:pt>
                <c:pt idx="209">
                  <c:v>9.4243670633400165E-4</c:v>
                </c:pt>
                <c:pt idx="210">
                  <c:v>9.4381427937355507E-4</c:v>
                </c:pt>
                <c:pt idx="211">
                  <c:v>9.4684261898141955E-4</c:v>
                </c:pt>
                <c:pt idx="212">
                  <c:v>9.5206294085523914E-4</c:v>
                </c:pt>
                <c:pt idx="213">
                  <c:v>9.5343492162770836E-4</c:v>
                </c:pt>
                <c:pt idx="214">
                  <c:v>9.5397325751840601E-4</c:v>
                </c:pt>
                <c:pt idx="215">
                  <c:v>9.5700951377142903E-4</c:v>
                </c:pt>
                <c:pt idx="216">
                  <c:v>9.5944640458795198E-4</c:v>
                </c:pt>
                <c:pt idx="217">
                  <c:v>9.6081268314622027E-4</c:v>
                </c:pt>
                <c:pt idx="218">
                  <c:v>9.6217815841787111E-4</c:v>
                </c:pt>
                <c:pt idx="219">
                  <c:v>9.6354283040072026E-4</c:v>
                </c:pt>
                <c:pt idx="220">
                  <c:v>9.6658611814968878E-4</c:v>
                </c:pt>
                <c:pt idx="221">
                  <c:v>9.6899348541221414E-4</c:v>
                </c:pt>
                <c:pt idx="222">
                  <c:v>9.7035414092659395E-4</c:v>
                </c:pt>
                <c:pt idx="223">
                  <c:v>9.7171399314256246E-4</c:v>
                </c:pt>
                <c:pt idx="224">
                  <c:v>9.7307304205837238E-4</c:v>
                </c:pt>
                <c:pt idx="225">
                  <c:v>9.7612378763847394E-4</c:v>
                </c:pt>
                <c:pt idx="226">
                  <c:v>9.7850120468464413E-4</c:v>
                </c:pt>
                <c:pt idx="227">
                  <c:v>9.7985623707388904E-4</c:v>
                </c:pt>
                <c:pt idx="228">
                  <c:v>9.8121046615249198E-4</c:v>
                </c:pt>
                <c:pt idx="229">
                  <c:v>9.8256389191957931E-4</c:v>
                </c:pt>
                <c:pt idx="230">
                  <c:v>9.8562252166570154E-4</c:v>
                </c:pt>
                <c:pt idx="231">
                  <c:v>9.8796956183476925E-4</c:v>
                </c:pt>
                <c:pt idx="232">
                  <c:v>9.8931897101675929E-4</c:v>
                </c:pt>
                <c:pt idx="233">
                  <c:v>9.9066757687718706E-4</c:v>
                </c:pt>
                <c:pt idx="234">
                  <c:v>9.9201537941430505E-4</c:v>
                </c:pt>
                <c:pt idx="235">
                  <c:v>9.9508231966101706E-4</c:v>
                </c:pt>
                <c:pt idx="236">
                  <c:v>9.9826209303560914E-4</c:v>
                </c:pt>
                <c:pt idx="237">
                  <c:v>9.996069102006283E-4</c:v>
                </c:pt>
                <c:pt idx="238">
                  <c:v>1.0009509284069219E-3</c:v>
                </c:pt>
                <c:pt idx="239">
                  <c:v>1.0040242610801747E-3</c:v>
                </c:pt>
                <c:pt idx="240">
                  <c:v>1.0045031810562261E-3</c:v>
                </c:pt>
                <c:pt idx="241">
                  <c:v>1.0076590350006005E-3</c:v>
                </c:pt>
                <c:pt idx="242">
                  <c:v>1.0089982594206567E-3</c:v>
                </c:pt>
                <c:pt idx="243">
                  <c:v>1.0103366848706922E-3</c:v>
                </c:pt>
                <c:pt idx="244">
                  <c:v>1.0134189924893369E-3</c:v>
                </c:pt>
                <c:pt idx="245">
                  <c:v>1.0138851052857274E-3</c:v>
                </c:pt>
                <c:pt idx="246">
                  <c:v>1.0170168275088717E-3</c:v>
                </c:pt>
                <c:pt idx="247">
                  <c:v>1.0183504591031601E-3</c:v>
                </c:pt>
                <c:pt idx="248">
                  <c:v>1.0196832917161328E-3</c:v>
                </c:pt>
                <c:pt idx="249">
                  <c:v>1.0227749960229687E-3</c:v>
                </c:pt>
                <c:pt idx="250">
                  <c:v>1.0232280917865115E-3</c:v>
                </c:pt>
                <c:pt idx="251">
                  <c:v>1.0263354699978297E-3</c:v>
                </c:pt>
                <c:pt idx="252">
                  <c:v>1.0276635086868488E-3</c:v>
                </c:pt>
                <c:pt idx="253">
                  <c:v>1.0289907483823878E-3</c:v>
                </c:pt>
                <c:pt idx="254">
                  <c:v>1.0320922711185099E-3</c:v>
                </c:pt>
                <c:pt idx="255">
                  <c:v>1.0325321399968659E-3</c:v>
                </c:pt>
                <c:pt idx="256">
                  <c:v>1.0356149619083562E-3</c:v>
                </c:pt>
                <c:pt idx="257">
                  <c:v>1.0360421878707346E-3</c:v>
                </c:pt>
                <c:pt idx="258">
                  <c:v>1.0373626764311986E-3</c:v>
                </c:pt>
                <c:pt idx="259">
                  <c:v>1.0386823616106943E-3</c:v>
                </c:pt>
                <c:pt idx="260">
                  <c:v>1.0417972493589665E-3</c:v>
                </c:pt>
                <c:pt idx="261">
                  <c:v>1.0439530684897276E-3</c:v>
                </c:pt>
                <c:pt idx="262">
                  <c:v>1.0452687367412308E-3</c:v>
                </c:pt>
                <c:pt idx="263">
                  <c:v>1.0465836016025928E-3</c:v>
                </c:pt>
                <c:pt idx="264">
                  <c:v>1.0478976630716294E-3</c:v>
                </c:pt>
                <c:pt idx="265">
                  <c:v>1.0510234193158532E-3</c:v>
                </c:pt>
                <c:pt idx="266">
                  <c:v>1.0531458749952561E-3</c:v>
                </c:pt>
                <c:pt idx="267">
                  <c:v>1.0544559194803887E-3</c:v>
                </c:pt>
                <c:pt idx="268">
                  <c:v>1.0557651605631493E-3</c:v>
                </c:pt>
                <c:pt idx="269">
                  <c:v>1.0570735982431013E-3</c:v>
                </c:pt>
                <c:pt idx="270">
                  <c:v>1.0606576270894639E-3</c:v>
                </c:pt>
                <c:pt idx="271">
                  <c:v>1.064120805401476E-3</c:v>
                </c:pt>
                <c:pt idx="272">
                  <c:v>1.0658864535659821E-3</c:v>
                </c:pt>
                <c:pt idx="273">
                  <c:v>1.0683672839608659E-3</c:v>
                </c:pt>
                <c:pt idx="274">
                  <c:v>1.070852141026331E-3</c:v>
                </c:pt>
                <c:pt idx="275">
                  <c:v>1.0781505019026448E-3</c:v>
                </c:pt>
                <c:pt idx="276">
                  <c:v>1.0808318362975911E-3</c:v>
                </c:pt>
                <c:pt idx="277">
                  <c:v>1.0833368269444158E-3</c:v>
                </c:pt>
                <c:pt idx="278">
                  <c:v>1.0858458443535521E-3</c:v>
                </c:pt>
                <c:pt idx="279">
                  <c:v>1.0883588885402884E-3</c:v>
                </c:pt>
                <c:pt idx="280">
                  <c:v>1.0940498348217772E-3</c:v>
                </c:pt>
                <c:pt idx="281">
                  <c:v>1.1000327488947213E-3</c:v>
                </c:pt>
                <c:pt idx="282">
                  <c:v>1.1025629733494593E-3</c:v>
                </c:pt>
                <c:pt idx="283">
                  <c:v>1.1050972028326801E-3</c:v>
                </c:pt>
                <c:pt idx="284">
                  <c:v>1.1107618389270062E-3</c:v>
                </c:pt>
                <c:pt idx="285">
                  <c:v>1.1117409534670449E-3</c:v>
                </c:pt>
                <c:pt idx="286">
                  <c:v>1.1178284262255858E-3</c:v>
                </c:pt>
                <c:pt idx="287">
                  <c:v>1.1203866862085706E-3</c:v>
                </c:pt>
                <c:pt idx="288">
                  <c:v>1.1229489513299501E-3</c:v>
                </c:pt>
                <c:pt idx="289">
                  <c:v>1.1285991331561945E-3</c:v>
                </c:pt>
                <c:pt idx="290">
                  <c:v>1.129627262140345E-3</c:v>
                </c:pt>
                <c:pt idx="291">
                  <c:v>1.1358203545579868E-3</c:v>
                </c:pt>
                <c:pt idx="292">
                  <c:v>1.1384066508386029E-3</c:v>
                </c:pt>
                <c:pt idx="293">
                  <c:v>1.1409969523683947E-3</c:v>
                </c:pt>
                <c:pt idx="294">
                  <c:v>1.1466305747296057E-3</c:v>
                </c:pt>
                <c:pt idx="295">
                  <c:v>1.1477087662189979E-3</c:v>
                </c:pt>
                <c:pt idx="296">
                  <c:v>1.1540085393006415E-3</c:v>
                </c:pt>
                <c:pt idx="297">
                  <c:v>1.1566228726560932E-3</c:v>
                </c:pt>
                <c:pt idx="298">
                  <c:v>1.1592412113723707E-3</c:v>
                </c:pt>
                <c:pt idx="299">
                  <c:v>1.1648561690665608E-3</c:v>
                </c:pt>
                <c:pt idx="300">
                  <c:v>1.1674756749243782E-3</c:v>
                </c:pt>
                <c:pt idx="301">
                  <c:v>1.1723929859200465E-3</c:v>
                </c:pt>
                <c:pt idx="302">
                  <c:v>1.1750353571366614E-3</c:v>
                </c:pt>
                <c:pt idx="303">
                  <c:v>1.1776817338261863E-3</c:v>
                </c:pt>
                <c:pt idx="304">
                  <c:v>1.1832759216456876E-3</c:v>
                </c:pt>
                <c:pt idx="305">
                  <c:v>1.1844573823876839E-3</c:v>
                </c:pt>
                <c:pt idx="306">
                  <c:v>1.1909736999430852E-3</c:v>
                </c:pt>
                <c:pt idx="307">
                  <c:v>1.1936441098141419E-3</c:v>
                </c:pt>
                <c:pt idx="308">
                  <c:v>1.1963185252732338E-3</c:v>
                </c:pt>
                <c:pt idx="309">
                  <c:v>1.2018898380040629E-3</c:v>
                </c:pt>
                <c:pt idx="310">
                  <c:v>1.2031245055244481E-3</c:v>
                </c:pt>
                <c:pt idx="311">
                  <c:v>1.2097506869539864E-3</c:v>
                </c:pt>
                <c:pt idx="312">
                  <c:v>1.2124491362827553E-3</c:v>
                </c:pt>
                <c:pt idx="313">
                  <c:v>1.2151515913146845E-3</c:v>
                </c:pt>
                <c:pt idx="314">
                  <c:v>1.2206979237363506E-3</c:v>
                </c:pt>
                <c:pt idx="315">
                  <c:v>1.2219868461578669E-3</c:v>
                </c:pt>
                <c:pt idx="316">
                  <c:v>1.2287239525973651E-3</c:v>
                </c:pt>
                <c:pt idx="317">
                  <c:v>1.2314504421949365E-3</c:v>
                </c:pt>
                <c:pt idx="318">
                  <c:v>1.234180937612097E-3</c:v>
                </c:pt>
                <c:pt idx="319">
                  <c:v>1.2397001844965231E-3</c:v>
                </c:pt>
                <c:pt idx="320">
                  <c:v>1.241044409957783E-3</c:v>
                </c:pt>
                <c:pt idx="321">
                  <c:v>1.2465111397243463E-3</c:v>
                </c:pt>
                <c:pt idx="322">
                  <c:v>1.2478874743199625E-3</c:v>
                </c:pt>
                <c:pt idx="323">
                  <c:v>1.2492721171129058E-3</c:v>
                </c:pt>
                <c:pt idx="324">
                  <c:v>1.2520474620590308E-3</c:v>
                </c:pt>
                <c:pt idx="325">
                  <c:v>1.2548268792297024E-3</c:v>
                </c:pt>
                <c:pt idx="326">
                  <c:v>1.2645501065135433E-3</c:v>
                </c:pt>
                <c:pt idx="327">
                  <c:v>1.265985270503213E-3</c:v>
                </c:pt>
                <c:pt idx="328">
                  <c:v>1.2687850490540908E-3</c:v>
                </c:pt>
                <c:pt idx="329">
                  <c:v>1.2715888999328578E-3</c:v>
                </c:pt>
                <c:pt idx="330">
                  <c:v>1.2743968231562963E-3</c:v>
                </c:pt>
                <c:pt idx="331">
                  <c:v>1.2841741177708529E-3</c:v>
                </c:pt>
                <c:pt idx="332">
                  <c:v>1.2856692398412403E-3</c:v>
                </c:pt>
                <c:pt idx="333">
                  <c:v>1.2884975250463926E-3</c:v>
                </c:pt>
                <c:pt idx="334">
                  <c:v>1.2913298827004426E-3</c:v>
                </c:pt>
                <c:pt idx="335">
                  <c:v>1.2937956540365061E-3</c:v>
                </c:pt>
                <c:pt idx="336">
                  <c:v>1.3025128086641747E-3</c:v>
                </c:pt>
                <c:pt idx="337">
                  <c:v>1.3036839131501273E-3</c:v>
                </c:pt>
                <c:pt idx="338">
                  <c:v>1.3061622714174671E-3</c:v>
                </c:pt>
                <c:pt idx="339">
                  <c:v>1.309117718254562E-3</c:v>
                </c:pt>
                <c:pt idx="340">
                  <c:v>1.3120771132461675E-3</c:v>
                </c:pt>
                <c:pt idx="341">
                  <c:v>1.3227307178167423E-3</c:v>
                </c:pt>
                <c:pt idx="342">
                  <c:v>1.3239541751123279E-3</c:v>
                </c:pt>
                <c:pt idx="343">
                  <c:v>1.3269333111423504E-3</c:v>
                </c:pt>
                <c:pt idx="344">
                  <c:v>1.3299163954328761E-3</c:v>
                </c:pt>
                <c:pt idx="345">
                  <c:v>1.334639074526695E-3</c:v>
                </c:pt>
                <c:pt idx="346">
                  <c:v>1.3436115719007884E-3</c:v>
                </c:pt>
                <c:pt idx="347">
                  <c:v>1.3466102577564588E-3</c:v>
                </c:pt>
                <c:pt idx="348">
                  <c:v>1.3496128703409612E-3</c:v>
                </c:pt>
                <c:pt idx="349">
                  <c:v>1.3526194096718641E-3</c:v>
                </c:pt>
                <c:pt idx="350">
                  <c:v>1.3556298757667362E-3</c:v>
                </c:pt>
                <c:pt idx="351">
                  <c:v>1.3646848348174375E-3</c:v>
                </c:pt>
                <c:pt idx="352">
                  <c:v>1.3677110081495784E-3</c:v>
                </c:pt>
                <c:pt idx="353">
                  <c:v>1.3707411083357264E-3</c:v>
                </c:pt>
                <c:pt idx="354">
                  <c:v>1.3737751353934493E-3</c:v>
                </c:pt>
                <c:pt idx="355">
                  <c:v>1.3834605352234671E-3</c:v>
                </c:pt>
                <c:pt idx="356">
                  <c:v>1.3876080816241957E-3</c:v>
                </c:pt>
                <c:pt idx="357">
                  <c:v>1.3890041743978157E-3</c:v>
                </c:pt>
                <c:pt idx="358">
                  <c:v>1.3920617630684192E-3</c:v>
                </c:pt>
                <c:pt idx="359">
                  <c:v>1.3951232787375294E-3</c:v>
                </c:pt>
                <c:pt idx="360">
                  <c:v>1.3981887214244712E-3</c:v>
                </c:pt>
                <c:pt idx="361">
                  <c:v>1.40740861176885E-3</c:v>
                </c:pt>
                <c:pt idx="362">
                  <c:v>1.4104897627063165E-3</c:v>
                </c:pt>
                <c:pt idx="363">
                  <c:v>1.4135748407520918E-3</c:v>
                </c:pt>
                <c:pt idx="364">
                  <c:v>1.4166638459250621E-3</c:v>
                </c:pt>
                <c:pt idx="365">
                  <c:v>1.4197567782432345E-3</c:v>
                </c:pt>
                <c:pt idx="366">
                  <c:v>1.4242455571345145E-3</c:v>
                </c:pt>
                <c:pt idx="367">
                  <c:v>1.4321677793355675E-3</c:v>
                </c:pt>
                <c:pt idx="368">
                  <c:v>1.4336906044943921E-3</c:v>
                </c:pt>
                <c:pt idx="369">
                  <c:v>1.436811889253887E-3</c:v>
                </c:pt>
                <c:pt idx="370">
                  <c:v>1.4399371229283891E-3</c:v>
                </c:pt>
                <c:pt idx="371">
                  <c:v>1.4509020984689478E-3</c:v>
                </c:pt>
                <c:pt idx="372">
                  <c:v>1.452477547138169E-3</c:v>
                </c:pt>
                <c:pt idx="373">
                  <c:v>1.4556225256624042E-3</c:v>
                </c:pt>
                <c:pt idx="374">
                  <c:v>1.4587714532129389E-3</c:v>
                </c:pt>
                <c:pt idx="375">
                  <c:v>1.4619243298074382E-3</c:v>
                </c:pt>
                <c:pt idx="376">
                  <c:v>1.4729374987826034E-3</c:v>
                </c:pt>
                <c:pt idx="377">
                  <c:v>1.4745753270106314E-3</c:v>
                </c:pt>
                <c:pt idx="378">
                  <c:v>1.4777479491111345E-3</c:v>
                </c:pt>
                <c:pt idx="379">
                  <c:v>1.4809245203691028E-3</c:v>
                </c:pt>
                <c:pt idx="380">
                  <c:v>1.4841050408035265E-3</c:v>
                </c:pt>
                <c:pt idx="381">
                  <c:v>1.49516534561476E-3</c:v>
                </c:pt>
                <c:pt idx="382">
                  <c:v>1.4968666146860244E-3</c:v>
                </c:pt>
                <c:pt idx="383">
                  <c:v>1.5000668812875804E-3</c:v>
                </c:pt>
                <c:pt idx="384">
                  <c:v>1.5032710971790923E-3</c:v>
                </c:pt>
                <c:pt idx="385">
                  <c:v>1.5064792623804336E-3</c:v>
                </c:pt>
                <c:pt idx="386">
                  <c:v>1.5175856454437524E-3</c:v>
                </c:pt>
                <c:pt idx="387">
                  <c:v>1.5193514166608087E-3</c:v>
                </c:pt>
                <c:pt idx="388">
                  <c:v>1.5240267948171836E-3</c:v>
                </c:pt>
                <c:pt idx="389">
                  <c:v>1.5272532611697355E-3</c:v>
                </c:pt>
                <c:pt idx="390">
                  <c:v>1.5304836553254252E-3</c:v>
                </c:pt>
                <c:pt idx="391">
                  <c:v>1.5401984048019374E-3</c:v>
                </c:pt>
                <c:pt idx="392">
                  <c:v>1.543444510361673E-3</c:v>
                </c:pt>
                <c:pt idx="393">
                  <c:v>1.5466945438207332E-3</c:v>
                </c:pt>
                <c:pt idx="394">
                  <c:v>1.5499485051980039E-3</c:v>
                </c:pt>
                <c:pt idx="395">
                  <c:v>1.5532063945132492E-3</c:v>
                </c:pt>
                <c:pt idx="396">
                  <c:v>1.5630036302800869E-3</c:v>
                </c:pt>
                <c:pt idx="397">
                  <c:v>1.5662772315409232E-3</c:v>
                </c:pt>
                <c:pt idx="398">
                  <c:v>1.5695547608367995E-3</c:v>
                </c:pt>
                <c:pt idx="399">
                  <c:v>1.5728362181866018E-3</c:v>
                </c:pt>
                <c:pt idx="400">
                  <c:v>1.5787800853679051E-3</c:v>
                </c:pt>
                <c:pt idx="401">
                  <c:v>1.5966778661637836E-3</c:v>
                </c:pt>
                <c:pt idx="402">
                  <c:v>1.6026658531790269E-3</c:v>
                </c:pt>
                <c:pt idx="403">
                  <c:v>1.6086648704022261E-3</c:v>
                </c:pt>
                <c:pt idx="404">
                  <c:v>1.6139571571943251E-3</c:v>
                </c:pt>
                <c:pt idx="405">
                  <c:v>1.6192579693742925E-3</c:v>
                </c:pt>
                <c:pt idx="406">
                  <c:v>1.6405464733436151E-3</c:v>
                </c:pt>
                <c:pt idx="407">
                  <c:v>1.6458899134915511E-3</c:v>
                </c:pt>
                <c:pt idx="408">
                  <c:v>1.6512418794393333E-3</c:v>
                </c:pt>
                <c:pt idx="409">
                  <c:v>1.6566023712563569E-3</c:v>
                </c:pt>
                <c:pt idx="410">
                  <c:v>1.6727350026133128E-3</c:v>
                </c:pt>
                <c:pt idx="411">
                  <c:v>1.674309025120464E-3</c:v>
                </c:pt>
                <c:pt idx="412">
                  <c:v>1.679722418756582E-3</c:v>
                </c:pt>
                <c:pt idx="413">
                  <c:v>1.6851443856218985E-3</c:v>
                </c:pt>
                <c:pt idx="414">
                  <c:v>1.69057492578575E-3</c:v>
                </c:pt>
                <c:pt idx="415">
                  <c:v>1.7106762274973857E-3</c:v>
                </c:pt>
                <c:pt idx="416">
                  <c:v>1.7123828208397425E-3</c:v>
                </c:pt>
                <c:pt idx="417">
                  <c:v>1.7178562285539874E-3</c:v>
                </c:pt>
                <c:pt idx="418">
                  <c:v>1.7233382099894128E-3</c:v>
                </c:pt>
                <c:pt idx="419">
                  <c:v>1.728828765217564E-3</c:v>
                </c:pt>
                <c:pt idx="420">
                  <c:v>1.7490352575714636E-3</c:v>
                </c:pt>
                <c:pt idx="421">
                  <c:v>1.7508767254693323E-3</c:v>
                </c:pt>
                <c:pt idx="422">
                  <c:v>1.7564101507232448E-3</c:v>
                </c:pt>
                <c:pt idx="423">
                  <c:v>1.7619521501960609E-3</c:v>
                </c:pt>
                <c:pt idx="424">
                  <c:v>1.7675027239597678E-3</c:v>
                </c:pt>
                <c:pt idx="425">
                  <c:v>1.7878121170935056E-3</c:v>
                </c:pt>
                <c:pt idx="426">
                  <c:v>1.7897907633526338E-3</c:v>
                </c:pt>
                <c:pt idx="427">
                  <c:v>1.7953842096457347E-3</c:v>
                </c:pt>
                <c:pt idx="428">
                  <c:v>1.8009862306607625E-3</c:v>
                </c:pt>
                <c:pt idx="429">
                  <c:v>1.806596826469704E-3</c:v>
                </c:pt>
                <c:pt idx="430">
                  <c:v>1.8270068305858735E-3</c:v>
                </c:pt>
                <c:pt idx="431">
                  <c:v>1.8291249590993537E-3</c:v>
                </c:pt>
                <c:pt idx="432">
                  <c:v>1.8347784299682615E-3</c:v>
                </c:pt>
                <c:pt idx="433">
                  <c:v>1.8404404760678607E-3</c:v>
                </c:pt>
                <c:pt idx="434">
                  <c:v>1.8461110974705795E-3</c:v>
                </c:pt>
                <c:pt idx="435">
                  <c:v>1.866619422834894E-3</c:v>
                </c:pt>
                <c:pt idx="436">
                  <c:v>1.8688793375832963E-3</c:v>
                </c:pt>
                <c:pt idx="437">
                  <c:v>1.8745928366039352E-3</c:v>
                </c:pt>
                <c:pt idx="438">
                  <c:v>1.8803149113684463E-3</c:v>
                </c:pt>
                <c:pt idx="439">
                  <c:v>1.8860455619514657E-3</c:v>
                </c:pt>
                <c:pt idx="440">
                  <c:v>1.9066499188921764E-3</c:v>
                </c:pt>
                <c:pt idx="441">
                  <c:v>1.9090539239458978E-3</c:v>
                </c:pt>
                <c:pt idx="442">
                  <c:v>1.9148274547312893E-3</c:v>
                </c:pt>
                <c:pt idx="443">
                  <c:v>1.9206095617799164E-3</c:v>
                </c:pt>
                <c:pt idx="444">
                  <c:v>1.9264002451672988E-3</c:v>
                </c:pt>
                <c:pt idx="445">
                  <c:v>1.9470983440741728E-3</c:v>
                </c:pt>
                <c:pt idx="446">
                  <c:v>1.9496487435944586E-3</c:v>
                </c:pt>
                <c:pt idx="447">
                  <c:v>1.9554823097956051E-3</c:v>
                </c:pt>
                <c:pt idx="448">
                  <c:v>1.961324452785533E-3</c:v>
                </c:pt>
                <c:pt idx="449">
                  <c:v>1.96717517263888E-3</c:v>
                </c:pt>
                <c:pt idx="450">
                  <c:v>1.9879647239608609E-3</c:v>
                </c:pt>
                <c:pt idx="451">
                  <c:v>2.0001375668714421E-3</c:v>
                </c:pt>
                <c:pt idx="452">
                  <c:v>2.0059928923676436E-3</c:v>
                </c:pt>
                <c:pt idx="453">
                  <c:v>2.0180485568462607E-3</c:v>
                </c:pt>
                <c:pt idx="454">
                  <c:v>2.0208193556035285E-3</c:v>
                </c:pt>
                <c:pt idx="455">
                  <c:v>2.0353960912950185E-3</c:v>
                </c:pt>
                <c:pt idx="456">
                  <c:v>2.0413020459008205E-3</c:v>
                </c:pt>
                <c:pt idx="457">
                  <c:v>2.04721643895743E-3</c:v>
                </c:pt>
                <c:pt idx="458">
                  <c:v>2.059154182630309E-3</c:v>
                </c:pt>
                <c:pt idx="459">
                  <c:v>2.0620717468859302E-3</c:v>
                </c:pt>
                <c:pt idx="460">
                  <c:v>2.0769149836804509E-3</c:v>
                </c:pt>
                <c:pt idx="461">
                  <c:v>2.082880009049751E-3</c:v>
                </c:pt>
                <c:pt idx="462">
                  <c:v>2.0888534734068206E-3</c:v>
                </c:pt>
                <c:pt idx="463">
                  <c:v>2.1006688711249434E-3</c:v>
                </c:pt>
                <c:pt idx="464">
                  <c:v>2.1037354070882253E-3</c:v>
                </c:pt>
                <c:pt idx="465">
                  <c:v>2.1188473827087233E-3</c:v>
                </c:pt>
                <c:pt idx="466">
                  <c:v>2.1248714826141556E-3</c:v>
                </c:pt>
                <c:pt idx="467">
                  <c:v>2.130436987425949E-3</c:v>
                </c:pt>
                <c:pt idx="468">
                  <c:v>2.1416672150743931E-3</c:v>
                </c:pt>
                <c:pt idx="469">
                  <c:v>2.144412616218774E-3</c:v>
                </c:pt>
                <c:pt idx="470">
                  <c:v>2.1583699642340579E-3</c:v>
                </c:pt>
                <c:pt idx="471">
                  <c:v>2.1639776505663019E-3</c:v>
                </c:pt>
                <c:pt idx="472">
                  <c:v>2.1695923673621486E-3</c:v>
                </c:pt>
                <c:pt idx="473">
                  <c:v>2.1724466498730371E-3</c:v>
                </c:pt>
                <c:pt idx="474">
                  <c:v>2.1753199890111969E-3</c:v>
                </c:pt>
                <c:pt idx="475">
                  <c:v>2.1950496968393849E-3</c:v>
                </c:pt>
                <c:pt idx="476">
                  <c:v>2.2007181311361943E-3</c:v>
                </c:pt>
                <c:pt idx="477">
                  <c:v>2.2063936345769627E-3</c:v>
                </c:pt>
                <c:pt idx="478">
                  <c:v>2.2120762072219691E-3</c:v>
                </c:pt>
                <c:pt idx="479">
                  <c:v>2.2231068645404083E-3</c:v>
                </c:pt>
                <c:pt idx="480">
                  <c:v>2.2348771910735599E-3</c:v>
                </c:pt>
                <c:pt idx="481">
                  <c:v>2.2405951106605521E-3</c:v>
                </c:pt>
                <c:pt idx="482">
                  <c:v>2.2463200998204492E-3</c:v>
                </c:pt>
                <c:pt idx="483">
                  <c:v>2.2520521586144046E-3</c:v>
                </c:pt>
                <c:pt idx="484">
                  <c:v>2.2808184992537711E-3</c:v>
                </c:pt>
                <c:pt idx="485">
                  <c:v>2.2865929771485271E-3</c:v>
                </c:pt>
                <c:pt idx="486">
                  <c:v>2.2923745251106561E-3</c:v>
                </c:pt>
                <c:pt idx="487">
                  <c:v>2.303171785996387E-3</c:v>
                </c:pt>
                <c:pt idx="488">
                  <c:v>2.3155714188743139E-3</c:v>
                </c:pt>
                <c:pt idx="489">
                  <c:v>2.321388318105896E-3</c:v>
                </c:pt>
                <c:pt idx="490">
                  <c:v>2.3272122877787591E-3</c:v>
                </c:pt>
                <c:pt idx="491">
                  <c:v>2.3330433279553681E-3</c:v>
                </c:pt>
                <c:pt idx="492">
                  <c:v>2.3461264389518766E-3</c:v>
                </c:pt>
                <c:pt idx="493">
                  <c:v>2.3646762999655121E-3</c:v>
                </c:pt>
                <c:pt idx="494">
                  <c:v>2.3705371215722365E-3</c:v>
                </c:pt>
                <c:pt idx="495">
                  <c:v>2.3810794916629746E-3</c:v>
                </c:pt>
                <c:pt idx="496">
                  <c:v>2.3846075493179019E-3</c:v>
                </c:pt>
                <c:pt idx="497">
                  <c:v>2.3999467211435394E-3</c:v>
                </c:pt>
                <c:pt idx="498">
                  <c:v>2.405849739807417E-3</c:v>
                </c:pt>
                <c:pt idx="499">
                  <c:v>2.4117597915362943E-3</c:v>
                </c:pt>
                <c:pt idx="500">
                  <c:v>2.4221746187565035E-3</c:v>
                </c:pt>
                <c:pt idx="501">
                  <c:v>2.425839550197424E-3</c:v>
                </c:pt>
                <c:pt idx="502">
                  <c:v>2.4414155483760791E-3</c:v>
                </c:pt>
                <c:pt idx="503">
                  <c:v>2.447367799829975E-3</c:v>
                </c:pt>
                <c:pt idx="504">
                  <c:v>2.4533270847946018E-3</c:v>
                </c:pt>
                <c:pt idx="505">
                  <c:v>2.4636106832732724E-3</c:v>
                </c:pt>
                <c:pt idx="506">
                  <c:v>2.4674143261281005E-3</c:v>
                </c:pt>
                <c:pt idx="507">
                  <c:v>2.4832290145286296E-3</c:v>
                </c:pt>
                <c:pt idx="508">
                  <c:v>2.4892305019078628E-3</c:v>
                </c:pt>
                <c:pt idx="509">
                  <c:v>2.4952390232483353E-3</c:v>
                </c:pt>
                <c:pt idx="510">
                  <c:v>2.5053877070465684E-3</c:v>
                </c:pt>
                <c:pt idx="511">
                  <c:v>2.5415846437337377E-3</c:v>
                </c:pt>
                <c:pt idx="512">
                  <c:v>2.5843325210276637E-3</c:v>
                </c:pt>
                <c:pt idx="513">
                  <c:v>2.6274269884971652E-3</c:v>
                </c:pt>
                <c:pt idx="514">
                  <c:v>2.6522019714327301E-3</c:v>
                </c:pt>
                <c:pt idx="515">
                  <c:v>2.6769772659677848E-3</c:v>
                </c:pt>
                <c:pt idx="516">
                  <c:v>2.7070924914389524E-3</c:v>
                </c:pt>
                <c:pt idx="517">
                  <c:v>2.7318690370502531E-3</c:v>
                </c:pt>
                <c:pt idx="518">
                  <c:v>2.756645899388413E-3</c:v>
                </c:pt>
                <c:pt idx="519">
                  <c:v>2.7814230784577306E-3</c:v>
                </c:pt>
                <c:pt idx="520">
                  <c:v>2.8062005742616439E-3</c:v>
                </c:pt>
                <c:pt idx="521">
                  <c:v>2.8309783868048803E-3</c:v>
                </c:pt>
                <c:pt idx="522">
                  <c:v>2.8557565160913069E-3</c:v>
                </c:pt>
                <c:pt idx="523">
                  <c:v>2.8805349621247927E-3</c:v>
                </c:pt>
                <c:pt idx="524">
                  <c:v>2.8964058997827881E-3</c:v>
                </c:pt>
                <c:pt idx="525">
                  <c:v>2.9211838658784852E-3</c:v>
                </c:pt>
                <c:pt idx="526">
                  <c:v>2.9459621402045293E-3</c:v>
                </c:pt>
                <c:pt idx="527">
                  <c:v>2.9707407227644541E-3</c:v>
                </c:pt>
                <c:pt idx="528">
                  <c:v>2.9955196135626758E-3</c:v>
                </c:pt>
                <c:pt idx="529">
                  <c:v>3.0220814453850368E-3</c:v>
                </c:pt>
                <c:pt idx="530">
                  <c:v>3.0468611833977602E-3</c:v>
                </c:pt>
                <c:pt idx="531">
                  <c:v>3.0716412313665006E-3</c:v>
                </c:pt>
                <c:pt idx="532">
                  <c:v>3.096421589293893E-3</c:v>
                </c:pt>
                <c:pt idx="533">
                  <c:v>3.1194186912576341E-3</c:v>
                </c:pt>
                <c:pt idx="534">
                  <c:v>3.1441994315646892E-3</c:v>
                </c:pt>
                <c:pt idx="535">
                  <c:v>3.1689804801360976E-3</c:v>
                </c:pt>
                <c:pt idx="536">
                  <c:v>3.1937618369762754E-3</c:v>
                </c:pt>
                <c:pt idx="537">
                  <c:v>3.2203280284586505E-3</c:v>
                </c:pt>
                <c:pt idx="538">
                  <c:v>3.2738992068267261E-3</c:v>
                </c:pt>
                <c:pt idx="539">
                  <c:v>3.3326649640884258E-3</c:v>
                </c:pt>
                <c:pt idx="540">
                  <c:v>3.3918576461405897E-3</c:v>
                </c:pt>
                <c:pt idx="541">
                  <c:v>3.4514772911403888E-3</c:v>
                </c:pt>
                <c:pt idx="542">
                  <c:v>3.5055693129919618E-3</c:v>
                </c:pt>
                <c:pt idx="543">
                  <c:v>3.5661783137812026E-3</c:v>
                </c:pt>
                <c:pt idx="544">
                  <c:v>3.6272167355863171E-3</c:v>
                </c:pt>
                <c:pt idx="545">
                  <c:v>3.6886846177588101E-3</c:v>
                </c:pt>
                <c:pt idx="546">
                  <c:v>3.7505819999266508E-3</c:v>
                </c:pt>
                <c:pt idx="547">
                  <c:v>3.8129089219969235E-3</c:v>
                </c:pt>
                <c:pt idx="548">
                  <c:v>3.8756654241536158E-3</c:v>
                </c:pt>
                <c:pt idx="549">
                  <c:v>3.9388515468589472E-3</c:v>
                </c:pt>
                <c:pt idx="550">
                  <c:v>4.0262620598424843E-3</c:v>
                </c:pt>
                <c:pt idx="551">
                  <c:v>4.0895539105186224E-3</c:v>
                </c:pt>
                <c:pt idx="552">
                  <c:v>4.1532640437182177E-3</c:v>
                </c:pt>
                <c:pt idx="553">
                  <c:v>4.2173925005241043E-3</c:v>
                </c:pt>
                <c:pt idx="554">
                  <c:v>4.2695631635232345E-3</c:v>
                </c:pt>
                <c:pt idx="555">
                  <c:v>4.3350028198299176E-3</c:v>
                </c:pt>
                <c:pt idx="556">
                  <c:v>4.4008677271622507E-3</c:v>
                </c:pt>
                <c:pt idx="557">
                  <c:v>4.4671579279951107E-3</c:v>
                </c:pt>
                <c:pt idx="558">
                  <c:v>4.5338734650785615E-3</c:v>
                </c:pt>
                <c:pt idx="559">
                  <c:v>4.610950371813664E-3</c:v>
                </c:pt>
                <c:pt idx="560">
                  <c:v>4.6780082669123542E-3</c:v>
                </c:pt>
                <c:pt idx="561">
                  <c:v>4.7454848240244887E-3</c:v>
                </c:pt>
                <c:pt idx="562">
                  <c:v>4.8133800866696635E-3</c:v>
                </c:pt>
                <c:pt idx="563">
                  <c:v>4.8738327097549864E-3</c:v>
                </c:pt>
                <c:pt idx="564">
                  <c:v>4.9144450195490238E-3</c:v>
                </c:pt>
                <c:pt idx="565">
                  <c:v>4.950312309842682E-3</c:v>
                </c:pt>
                <c:pt idx="566">
                  <c:v>4.98618025245869E-3</c:v>
                </c:pt>
                <c:pt idx="567">
                  <c:v>5.0220488474084042E-3</c:v>
                </c:pt>
                <c:pt idx="568">
                  <c:v>5.0657112748207014E-3</c:v>
                </c:pt>
                <c:pt idx="569">
                  <c:v>5.1015828318951191E-3</c:v>
                </c:pt>
                <c:pt idx="570">
                  <c:v>5.1374550520644924E-3</c:v>
                </c:pt>
                <c:pt idx="571">
                  <c:v>5.1733279353412837E-3</c:v>
                </c:pt>
                <c:pt idx="572">
                  <c:v>5.2092014817370982E-3</c:v>
                </c:pt>
                <c:pt idx="573">
                  <c:v>5.2450756912648267E-3</c:v>
                </c:pt>
                <c:pt idx="574">
                  <c:v>5.2809505639369331E-3</c:v>
                </c:pt>
                <c:pt idx="575">
                  <c:v>5.316826099765022E-3</c:v>
                </c:pt>
                <c:pt idx="576">
                  <c:v>5.3422934718319881E-3</c:v>
                </c:pt>
                <c:pt idx="577">
                  <c:v>5.375565423749085E-3</c:v>
                </c:pt>
                <c:pt idx="578">
                  <c:v>5.4114400284419493E-3</c:v>
                </c:pt>
                <c:pt idx="579">
                  <c:v>5.4473152784594928E-3</c:v>
                </c:pt>
                <c:pt idx="580">
                  <c:v>5.4831911738127534E-3</c:v>
                </c:pt>
                <c:pt idx="581">
                  <c:v>5.5216726553459824E-3</c:v>
                </c:pt>
                <c:pt idx="582">
                  <c:v>5.5575504388083695E-3</c:v>
                </c:pt>
                <c:pt idx="583">
                  <c:v>5.5934288712184664E-3</c:v>
                </c:pt>
                <c:pt idx="584">
                  <c:v>5.6293079525876902E-3</c:v>
                </c:pt>
                <c:pt idx="585">
                  <c:v>5.6651876829274632E-3</c:v>
                </c:pt>
                <c:pt idx="586">
                  <c:v>5.6984600986413319E-3</c:v>
                </c:pt>
                <c:pt idx="587">
                  <c:v>5.7343405116718751E-3</c:v>
                </c:pt>
                <c:pt idx="588">
                  <c:v>5.7702215701322052E-3</c:v>
                </c:pt>
                <c:pt idx="589">
                  <c:v>5.8061032740329213E-3</c:v>
                </c:pt>
                <c:pt idx="590">
                  <c:v>5.8564024171449116E-3</c:v>
                </c:pt>
                <c:pt idx="591">
                  <c:v>5.9200225798091005E-3</c:v>
                </c:pt>
                <c:pt idx="592">
                  <c:v>5.983907163585548E-3</c:v>
                </c:pt>
                <c:pt idx="593">
                  <c:v>6.048056193886894E-3</c:v>
                </c:pt>
                <c:pt idx="594">
                  <c:v>6.1064276166983324E-3</c:v>
                </c:pt>
                <c:pt idx="595">
                  <c:v>6.1712256833963142E-3</c:v>
                </c:pt>
                <c:pt idx="596">
                  <c:v>6.2362897142183901E-3</c:v>
                </c:pt>
                <c:pt idx="597">
                  <c:v>6.3016197350475025E-3</c:v>
                </c:pt>
                <c:pt idx="598">
                  <c:v>6.3672157718725874E-3</c:v>
                </c:pt>
                <c:pt idx="599">
                  <c:v>6.4330778507903363E-3</c:v>
                </c:pt>
                <c:pt idx="600">
                  <c:v>6.4992059980025548E-3</c:v>
                </c:pt>
                <c:pt idx="601">
                  <c:v>6.5656002398170373E-3</c:v>
                </c:pt>
                <c:pt idx="602">
                  <c:v>6.6423221267120263E-3</c:v>
                </c:pt>
                <c:pt idx="603">
                  <c:v>6.7235439870206816E-3</c:v>
                </c:pt>
                <c:pt idx="604">
                  <c:v>6.7900859096971643E-3</c:v>
                </c:pt>
                <c:pt idx="605">
                  <c:v>6.8568869829378799E-3</c:v>
                </c:pt>
                <c:pt idx="606">
                  <c:v>6.9239472333245781E-3</c:v>
                </c:pt>
                <c:pt idx="607">
                  <c:v>6.9782793293887979E-3</c:v>
                </c:pt>
                <c:pt idx="608">
                  <c:v>7.0462609070849232E-3</c:v>
                </c:pt>
                <c:pt idx="609">
                  <c:v>7.1145059267094298E-3</c:v>
                </c:pt>
                <c:pt idx="610">
                  <c:v>7.1830144154204842E-3</c:v>
                </c:pt>
                <c:pt idx="611">
                  <c:v>7.2631370800766851E-3</c:v>
                </c:pt>
                <c:pt idx="612">
                  <c:v>7.3317529573706727E-3</c:v>
                </c:pt>
                <c:pt idx="613">
                  <c:v>7.4006282007897965E-3</c:v>
                </c:pt>
                <c:pt idx="614">
                  <c:v>7.4697628377465375E-3</c:v>
                </c:pt>
                <c:pt idx="615">
                  <c:v>7.5295098531556141E-3</c:v>
                </c:pt>
                <c:pt idx="616">
                  <c:v>7.5878473361398434E-3</c:v>
                </c:pt>
                <c:pt idx="617">
                  <c:v>7.6305909462438884E-3</c:v>
                </c:pt>
                <c:pt idx="618">
                  <c:v>7.6733354815130151E-3</c:v>
                </c:pt>
                <c:pt idx="619">
                  <c:v>7.7160809419664425E-3</c:v>
                </c:pt>
                <c:pt idx="620">
                  <c:v>7.768238486359302E-3</c:v>
                </c:pt>
                <c:pt idx="621">
                  <c:v>7.8109887649160303E-3</c:v>
                </c:pt>
                <c:pt idx="622">
                  <c:v>7.8537399839514205E-3</c:v>
                </c:pt>
                <c:pt idx="623">
                  <c:v>7.8964921434856727E-3</c:v>
                </c:pt>
                <c:pt idx="624">
                  <c:v>7.9392452435398456E-3</c:v>
                </c:pt>
                <c:pt idx="625">
                  <c:v>7.9819992841341364E-3</c:v>
                </c:pt>
                <c:pt idx="626">
                  <c:v>8.0247542652891746E-3</c:v>
                </c:pt>
                <c:pt idx="627">
                  <c:v>8.0675101870260196E-3</c:v>
                </c:pt>
                <c:pt idx="628">
                  <c:v>8.1008317226679977E-3</c:v>
                </c:pt>
                <c:pt idx="629">
                  <c:v>8.1404405854038596E-3</c:v>
                </c:pt>
                <c:pt idx="630">
                  <c:v>8.1831951907737708E-3</c:v>
                </c:pt>
                <c:pt idx="631">
                  <c:v>8.2259507164896811E-3</c:v>
                </c:pt>
                <c:pt idx="632">
                  <c:v>8.2687071625709117E-3</c:v>
                </c:pt>
                <c:pt idx="633">
                  <c:v>8.3146145439321854E-3</c:v>
                </c:pt>
                <c:pt idx="634">
                  <c:v>8.3699796372681459E-3</c:v>
                </c:pt>
                <c:pt idx="635">
                  <c:v>8.4001341506940424E-3</c:v>
                </c:pt>
                <c:pt idx="636">
                  <c:v>8.4428953423530979E-3</c:v>
                </c:pt>
                <c:pt idx="637">
                  <c:v>8.4825031991552485E-3</c:v>
                </c:pt>
                <c:pt idx="638">
                  <c:v>8.5252651678461022E-3</c:v>
                </c:pt>
                <c:pt idx="639">
                  <c:v>8.5680280570419477E-3</c:v>
                </c:pt>
                <c:pt idx="640">
                  <c:v>8.6107918667612301E-3</c:v>
                </c:pt>
                <c:pt idx="641">
                  <c:v>8.6535565970250316E-3</c:v>
                </c:pt>
                <c:pt idx="642">
                  <c:v>8.7075843037013462E-3</c:v>
                </c:pt>
                <c:pt idx="643">
                  <c:v>8.7646166920302779E-3</c:v>
                </c:pt>
                <c:pt idx="644">
                  <c:v>8.8217589118338366E-3</c:v>
                </c:pt>
                <c:pt idx="645">
                  <c:v>8.8970692862999287E-3</c:v>
                </c:pt>
                <c:pt idx="646">
                  <c:v>8.9396788476246037E-3</c:v>
                </c:pt>
                <c:pt idx="647">
                  <c:v>8.9972300514060966E-3</c:v>
                </c:pt>
                <c:pt idx="648">
                  <c:v>9.0548917119680147E-3</c:v>
                </c:pt>
                <c:pt idx="649">
                  <c:v>9.1126638388302154E-3</c:v>
                </c:pt>
                <c:pt idx="650">
                  <c:v>9.1705464415301266E-3</c:v>
                </c:pt>
                <c:pt idx="651">
                  <c:v>9.2285395296240556E-3</c:v>
                </c:pt>
                <c:pt idx="652">
                  <c:v>9.2866431126858873E-3</c:v>
                </c:pt>
                <c:pt idx="653">
                  <c:v>9.3448572003088249E-3</c:v>
                </c:pt>
                <c:pt idx="654">
                  <c:v>9.4162641139857589E-3</c:v>
                </c:pt>
                <c:pt idx="655">
                  <c:v>9.4744962229649007E-3</c:v>
                </c:pt>
                <c:pt idx="656">
                  <c:v>9.53283712602827E-3</c:v>
                </c:pt>
                <c:pt idx="657">
                  <c:v>9.5912868328096746E-3</c:v>
                </c:pt>
                <c:pt idx="658">
                  <c:v>9.6498453529619329E-3</c:v>
                </c:pt>
                <c:pt idx="659">
                  <c:v>9.7085126961551482E-3</c:v>
                </c:pt>
                <c:pt idx="660">
                  <c:v>9.7931186190306808E-3</c:v>
                </c:pt>
                <c:pt idx="661">
                  <c:v>9.8522080054698185E-3</c:v>
                </c:pt>
                <c:pt idx="662">
                  <c:v>9.9114074029562228E-3</c:v>
                </c:pt>
                <c:pt idx="663">
                  <c:v>9.9744060705767145E-3</c:v>
                </c:pt>
                <c:pt idx="664">
                  <c:v>1.0033752301867678E-2</c:v>
                </c:pt>
                <c:pt idx="665">
                  <c:v>1.0093207993728381E-2</c:v>
                </c:pt>
                <c:pt idx="666">
                  <c:v>1.0152773155978357E-2</c:v>
                </c:pt>
                <c:pt idx="667">
                  <c:v>1.0207031077137768E-2</c:v>
                </c:pt>
                <c:pt idx="668">
                  <c:v>1.025266169735257E-2</c:v>
                </c:pt>
                <c:pt idx="669">
                  <c:v>1.0298293370532299E-2</c:v>
                </c:pt>
                <c:pt idx="670">
                  <c:v>1.0343926096700982E-2</c:v>
                </c:pt>
                <c:pt idx="671">
                  <c:v>1.0392969224646276E-2</c:v>
                </c:pt>
                <c:pt idx="672">
                  <c:v>1.0438605448943643E-2</c:v>
                </c:pt>
                <c:pt idx="673">
                  <c:v>1.0484242732089236E-2</c:v>
                </c:pt>
                <c:pt idx="674">
                  <c:v>1.0529881074108688E-2</c:v>
                </c:pt>
                <c:pt idx="675">
                  <c:v>1.0575520475025458E-2</c:v>
                </c:pt>
                <c:pt idx="676">
                  <c:v>1.0621160934864307E-2</c:v>
                </c:pt>
                <c:pt idx="677">
                  <c:v>1.0666802453650868E-2</c:v>
                </c:pt>
                <c:pt idx="678">
                  <c:v>1.0712445031408167E-2</c:v>
                </c:pt>
                <c:pt idx="679">
                  <c:v>1.0758088668161836E-2</c:v>
                </c:pt>
                <c:pt idx="680">
                  <c:v>1.0793467717468185E-2</c:v>
                </c:pt>
                <c:pt idx="681">
                  <c:v>1.083910914238523E-2</c:v>
                </c:pt>
                <c:pt idx="682">
                  <c:v>1.0884751609005571E-2</c:v>
                </c:pt>
                <c:pt idx="683">
                  <c:v>1.0930395117353062E-2</c:v>
                </c:pt>
                <c:pt idx="684">
                  <c:v>1.0976039667451105E-2</c:v>
                </c:pt>
                <c:pt idx="685">
                  <c:v>1.1025114207909371E-2</c:v>
                </c:pt>
                <c:pt idx="686">
                  <c:v>1.10707623129587E-2</c:v>
                </c:pt>
                <c:pt idx="687">
                  <c:v>1.1116411465619697E-2</c:v>
                </c:pt>
                <c:pt idx="688">
                  <c:v>1.1162061665916958E-2</c:v>
                </c:pt>
                <c:pt idx="689">
                  <c:v>1.120427804503784E-2</c:v>
                </c:pt>
                <c:pt idx="690">
                  <c:v>1.1249928846140459E-2</c:v>
                </c:pt>
                <c:pt idx="691">
                  <c:v>1.1295580689160568E-2</c:v>
                </c:pt>
                <c:pt idx="692">
                  <c:v>1.1341233574121578E-2</c:v>
                </c:pt>
                <c:pt idx="693">
                  <c:v>1.1390328382783468E-2</c:v>
                </c:pt>
                <c:pt idx="694">
                  <c:v>1.1435215568066481E-2</c:v>
                </c:pt>
                <c:pt idx="695">
                  <c:v>1.1480098877143763E-2</c:v>
                </c:pt>
                <c:pt idx="696">
                  <c:v>1.1524978309707869E-2</c:v>
                </c:pt>
                <c:pt idx="697">
                  <c:v>1.1569853865450475E-2</c:v>
                </c:pt>
                <c:pt idx="698">
                  <c:v>1.1611369248671826E-2</c:v>
                </c:pt>
                <c:pt idx="699">
                  <c:v>1.1656231849317498E-2</c:v>
                </c:pt>
                <c:pt idx="700">
                  <c:v>1.1701090539611348E-2</c:v>
                </c:pt>
                <c:pt idx="701">
                  <c:v>1.1745945319246881E-2</c:v>
                </c:pt>
                <c:pt idx="702">
                  <c:v>1.1790796187915396E-2</c:v>
                </c:pt>
                <c:pt idx="703">
                  <c:v>1.1835643145307745E-2</c:v>
                </c:pt>
                <c:pt idx="704">
                  <c:v>1.1880486191117434E-2</c:v>
                </c:pt>
                <c:pt idx="705">
                  <c:v>1.1925325325035317E-2</c:v>
                </c:pt>
                <c:pt idx="706">
                  <c:v>1.1980359372170657E-2</c:v>
                </c:pt>
                <c:pt idx="707">
                  <c:v>1.2025206941727814E-2</c:v>
                </c:pt>
                <c:pt idx="708">
                  <c:v>1.2070050695416914E-2</c:v>
                </c:pt>
                <c:pt idx="709">
                  <c:v>1.2114890632930813E-2</c:v>
                </c:pt>
                <c:pt idx="710">
                  <c:v>1.2159726753961932E-2</c:v>
                </c:pt>
                <c:pt idx="711">
                  <c:v>1.2201131441280329E-2</c:v>
                </c:pt>
                <c:pt idx="712">
                  <c:v>1.2245954389211977E-2</c:v>
                </c:pt>
                <c:pt idx="713">
                  <c:v>1.2290773487711378E-2</c:v>
                </c:pt>
                <c:pt idx="714">
                  <c:v>1.2335588736472327E-2</c:v>
                </c:pt>
                <c:pt idx="715">
                  <c:v>1.2383850101120912E-2</c:v>
                </c:pt>
                <c:pt idx="716">
                  <c:v>1.2428663316803108E-2</c:v>
                </c:pt>
                <c:pt idx="717">
                  <c:v>1.2473472713852067E-2</c:v>
                </c:pt>
                <c:pt idx="718">
                  <c:v>1.2518278291960646E-2</c:v>
                </c:pt>
                <c:pt idx="719">
                  <c:v>1.2559607223432086E-2</c:v>
                </c:pt>
                <c:pt idx="720">
                  <c:v>1.260516494108028E-2</c:v>
                </c:pt>
                <c:pt idx="721">
                  <c:v>1.2650723707084194E-2</c:v>
                </c:pt>
                <c:pt idx="722">
                  <c:v>1.269628352146698E-2</c:v>
                </c:pt>
                <c:pt idx="723">
                  <c:v>1.2741844384254405E-2</c:v>
                </c:pt>
                <c:pt idx="724">
                  <c:v>1.2790887493242146E-2</c:v>
                </c:pt>
                <c:pt idx="725">
                  <c:v>1.2836452144290012E-2</c:v>
                </c:pt>
                <c:pt idx="726">
                  <c:v>1.2882017849582395E-2</c:v>
                </c:pt>
                <c:pt idx="727">
                  <c:v>1.2927584609143625E-2</c:v>
                </c:pt>
                <c:pt idx="728">
                  <c:v>1.2973152422998463E-2</c:v>
                </c:pt>
                <c:pt idx="729">
                  <c:v>1.3018721291171239E-2</c:v>
                </c:pt>
                <c:pt idx="730">
                  <c:v>1.3064291213686281E-2</c:v>
                </c:pt>
                <c:pt idx="731">
                  <c:v>1.3109862190568351E-2</c:v>
                </c:pt>
                <c:pt idx="732">
                  <c:v>1.3144950295328492E-2</c:v>
                </c:pt>
                <c:pt idx="733">
                  <c:v>1.3190518171061113E-2</c:v>
                </c:pt>
                <c:pt idx="734">
                  <c:v>1.3236087083923013E-2</c:v>
                </c:pt>
                <c:pt idx="735">
                  <c:v>1.3281657033937596E-2</c:v>
                </c:pt>
                <c:pt idx="736">
                  <c:v>1.3327228021128273E-2</c:v>
                </c:pt>
                <c:pt idx="737">
                  <c:v>1.3376303176077929E-2</c:v>
                </c:pt>
                <c:pt idx="738">
                  <c:v>1.3421878002310837E-2</c:v>
                </c:pt>
                <c:pt idx="739">
                  <c:v>1.3467453871562163E-2</c:v>
                </c:pt>
                <c:pt idx="740">
                  <c:v>1.3513030783856066E-2</c:v>
                </c:pt>
                <c:pt idx="741">
                  <c:v>1.3555098515554609E-2</c:v>
                </c:pt>
                <c:pt idx="742">
                  <c:v>1.3600675726299553E-2</c:v>
                </c:pt>
                <c:pt idx="743">
                  <c:v>1.3646253974385758E-2</c:v>
                </c:pt>
                <c:pt idx="744">
                  <c:v>1.3691833259837517E-2</c:v>
                </c:pt>
                <c:pt idx="745">
                  <c:v>1.3740930991790801E-2</c:v>
                </c:pt>
                <c:pt idx="746">
                  <c:v>1.3771816614852959E-2</c:v>
                </c:pt>
                <c:pt idx="747">
                  <c:v>1.3800166259290222E-2</c:v>
                </c:pt>
                <c:pt idx="748">
                  <c:v>1.3828422787213423E-2</c:v>
                </c:pt>
                <c:pt idx="749">
                  <c:v>1.38565861946486E-2</c:v>
                </c:pt>
                <c:pt idx="750">
                  <c:v>1.3883189860405737E-2</c:v>
                </c:pt>
                <c:pt idx="751">
                  <c:v>1.3911082071025132E-2</c:v>
                </c:pt>
                <c:pt idx="752">
                  <c:v>1.3938880631776998E-2</c:v>
                </c:pt>
                <c:pt idx="753">
                  <c:v>1.3966585538751533E-2</c:v>
                </c:pt>
                <c:pt idx="754">
                  <c:v>1.3994196788050861E-2</c:v>
                </c:pt>
                <c:pt idx="755">
                  <c:v>1.4021714375792122E-2</c:v>
                </c:pt>
                <c:pt idx="756">
                  <c:v>1.4049138298103938E-2</c:v>
                </c:pt>
                <c:pt idx="757">
                  <c:v>1.407646855112862E-2</c:v>
                </c:pt>
                <c:pt idx="758">
                  <c:v>1.4110226637843786E-2</c:v>
                </c:pt>
                <c:pt idx="759">
                  <c:v>1.4137633945472407E-2</c:v>
                </c:pt>
                <c:pt idx="760">
                  <c:v>1.4164949107922582E-2</c:v>
                </c:pt>
                <c:pt idx="761">
                  <c:v>1.4192172121352169E-2</c:v>
                </c:pt>
                <c:pt idx="762">
                  <c:v>1.4219302981931622E-2</c:v>
                </c:pt>
                <c:pt idx="763">
                  <c:v>1.4243713725946992E-2</c:v>
                </c:pt>
                <c:pt idx="764">
                  <c:v>1.4270570546790304E-2</c:v>
                </c:pt>
                <c:pt idx="765">
                  <c:v>1.4297334697106624E-2</c:v>
                </c:pt>
                <c:pt idx="766">
                  <c:v>1.4324006173131973E-2</c:v>
                </c:pt>
                <c:pt idx="767">
                  <c:v>1.4353574858955987E-2</c:v>
                </c:pt>
                <c:pt idx="768">
                  <c:v>1.4380152722743169E-2</c:v>
                </c:pt>
                <c:pt idx="769">
                  <c:v>1.4406638407237892E-2</c:v>
                </c:pt>
                <c:pt idx="770">
                  <c:v>1.4433031908713137E-2</c:v>
                </c:pt>
                <c:pt idx="771">
                  <c:v>1.445597330801913E-2</c:v>
                </c:pt>
                <c:pt idx="772">
                  <c:v>1.4496711689924169E-2</c:v>
                </c:pt>
                <c:pt idx="773">
                  <c:v>1.4539881495429372E-2</c:v>
                </c:pt>
                <c:pt idx="774">
                  <c:v>1.4583052241350843E-2</c:v>
                </c:pt>
                <c:pt idx="775">
                  <c:v>1.4626223927709115E-2</c:v>
                </c:pt>
                <c:pt idx="776">
                  <c:v>1.4672778615331311E-2</c:v>
                </c:pt>
                <c:pt idx="777">
                  <c:v>1.4715954005501337E-2</c:v>
                </c:pt>
                <c:pt idx="778">
                  <c:v>1.4759130341348377E-2</c:v>
                </c:pt>
                <c:pt idx="779">
                  <c:v>1.4802307622893722E-2</c:v>
                </c:pt>
                <c:pt idx="780">
                  <c:v>1.4845485850158218E-2</c:v>
                </c:pt>
                <c:pt idx="781">
                  <c:v>1.4888665023161857E-2</c:v>
                </c:pt>
                <c:pt idx="782">
                  <c:v>1.4931845141926355E-2</c:v>
                </c:pt>
                <c:pt idx="783">
                  <c:v>1.4975026206471698E-2</c:v>
                </c:pt>
                <c:pt idx="784">
                  <c:v>1.5011414908872962E-2</c:v>
                </c:pt>
                <c:pt idx="785">
                  <c:v>1.505119602510702E-2</c:v>
                </c:pt>
                <c:pt idx="786">
                  <c:v>1.5094374321069784E-2</c:v>
                </c:pt>
                <c:pt idx="787">
                  <c:v>1.5137553547354446E-2</c:v>
                </c:pt>
                <c:pt idx="788">
                  <c:v>1.5180733703979994E-2</c:v>
                </c:pt>
                <c:pt idx="789">
                  <c:v>1.5227320405638775E-2</c:v>
                </c:pt>
                <c:pt idx="790">
                  <c:v>1.5270504311598489E-2</c:v>
                </c:pt>
                <c:pt idx="791">
                  <c:v>1.5313689153140365E-2</c:v>
                </c:pt>
                <c:pt idx="792">
                  <c:v>1.5356874930286361E-2</c:v>
                </c:pt>
                <c:pt idx="793">
                  <c:v>1.5400061643054927E-2</c:v>
                </c:pt>
                <c:pt idx="794">
                  <c:v>1.5439834182024268E-2</c:v>
                </c:pt>
                <c:pt idx="795">
                  <c:v>1.5483020851600438E-2</c:v>
                </c:pt>
                <c:pt idx="796">
                  <c:v>1.5526208451678691E-2</c:v>
                </c:pt>
                <c:pt idx="797">
                  <c:v>1.5569396982278019E-2</c:v>
                </c:pt>
                <c:pt idx="798">
                  <c:v>1.5592730546509269E-2</c:v>
                </c:pt>
                <c:pt idx="799">
                  <c:v>1.5603198516566634E-2</c:v>
                </c:pt>
                <c:pt idx="800">
                  <c:v>1.5613510873032095E-2</c:v>
                </c:pt>
                <c:pt idx="801">
                  <c:v>1.5623667613489125E-2</c:v>
                </c:pt>
                <c:pt idx="802">
                  <c:v>1.5634165381659442E-2</c:v>
                </c:pt>
                <c:pt idx="803">
                  <c:v>1.5643848592432324E-2</c:v>
                </c:pt>
                <c:pt idx="804">
                  <c:v>1.5653375324998903E-2</c:v>
                </c:pt>
                <c:pt idx="805">
                  <c:v>1.5662745577127594E-2</c:v>
                </c:pt>
                <c:pt idx="806">
                  <c:v>1.5671959346623465E-2</c:v>
                </c:pt>
                <c:pt idx="807">
                  <c:v>1.568101663132913E-2</c:v>
                </c:pt>
                <c:pt idx="808">
                  <c:v>1.5689917429122527E-2</c:v>
                </c:pt>
                <c:pt idx="809">
                  <c:v>1.5698661737919131E-2</c:v>
                </c:pt>
                <c:pt idx="810">
                  <c:v>1.5709801983259303E-2</c:v>
                </c:pt>
                <c:pt idx="811">
                  <c:v>1.5718735241707929E-2</c:v>
                </c:pt>
                <c:pt idx="812">
                  <c:v>1.5727514541959059E-2</c:v>
                </c:pt>
                <c:pt idx="813">
                  <c:v>1.5736139881956514E-2</c:v>
                </c:pt>
                <c:pt idx="814">
                  <c:v>1.5744611259679735E-2</c:v>
                </c:pt>
                <c:pt idx="815">
                  <c:v>1.5751216940387572E-2</c:v>
                </c:pt>
                <c:pt idx="816">
                  <c:v>1.5759210704378426E-2</c:v>
                </c:pt>
                <c:pt idx="817">
                  <c:v>1.5767049664034243E-2</c:v>
                </c:pt>
                <c:pt idx="818">
                  <c:v>1.5774733817518247E-2</c:v>
                </c:pt>
                <c:pt idx="819">
                  <c:v>1.5784658645997734E-2</c:v>
                </c:pt>
                <c:pt idx="820">
                  <c:v>1.5792206209669177E-2</c:v>
                </c:pt>
                <c:pt idx="821">
                  <c:v>1.5799599797933845E-2</c:v>
                </c:pt>
                <c:pt idx="822">
                  <c:v>1.5806839409060084E-2</c:v>
                </c:pt>
                <c:pt idx="823">
                  <c:v>1.5813925041352293E-2</c:v>
                </c:pt>
                <c:pt idx="824">
                  <c:v>1.584074282052499E-2</c:v>
                </c:pt>
                <c:pt idx="825">
                  <c:v>1.5879893800177541E-2</c:v>
                </c:pt>
                <c:pt idx="826">
                  <c:v>1.5919045552778139E-2</c:v>
                </c:pt>
                <c:pt idx="827">
                  <c:v>1.595819807834338E-2</c:v>
                </c:pt>
                <c:pt idx="828">
                  <c:v>1.600050267794461E-2</c:v>
                </c:pt>
                <c:pt idx="829">
                  <c:v>1.6039658540009494E-2</c:v>
                </c:pt>
                <c:pt idx="830">
                  <c:v>1.6078815179343928E-2</c:v>
                </c:pt>
                <c:pt idx="831">
                  <c:v>1.6117972595963561E-2</c:v>
                </c:pt>
                <c:pt idx="832">
                  <c:v>1.6157130789883154E-2</c:v>
                </c:pt>
                <c:pt idx="833">
                  <c:v>1.6196289761119219E-2</c:v>
                </c:pt>
                <c:pt idx="834">
                  <c:v>1.6235449509686091E-2</c:v>
                </c:pt>
                <c:pt idx="835">
                  <c:v>1.6274610035599848E-2</c:v>
                </c:pt>
                <c:pt idx="836">
                  <c:v>1.6313771338876126E-2</c:v>
                </c:pt>
                <c:pt idx="837">
                  <c:v>1.6346598549367802E-2</c:v>
                </c:pt>
                <c:pt idx="838">
                  <c:v>1.6385757750365246E-2</c:v>
                </c:pt>
                <c:pt idx="839">
                  <c:v>1.6424917720249621E-2</c:v>
                </c:pt>
                <c:pt idx="840">
                  <c:v>1.6464078459034987E-2</c:v>
                </c:pt>
                <c:pt idx="841">
                  <c:v>1.6506414606033651E-2</c:v>
                </c:pt>
                <c:pt idx="842">
                  <c:v>1.654557872789178E-2</c:v>
                </c:pt>
                <c:pt idx="843">
                  <c:v>1.6584743622958729E-2</c:v>
                </c:pt>
                <c:pt idx="844">
                  <c:v>1.6623909291248472E-2</c:v>
                </c:pt>
                <c:pt idx="845">
                  <c:v>1.6659893687015519E-2</c:v>
                </c:pt>
                <c:pt idx="846">
                  <c:v>1.6699059039527425E-2</c:v>
                </c:pt>
                <c:pt idx="847">
                  <c:v>1.673822516104705E-2</c:v>
                </c:pt>
                <c:pt idx="848">
                  <c:v>1.6777392051588881E-2</c:v>
                </c:pt>
                <c:pt idx="849">
                  <c:v>1.6816559711167852E-2</c:v>
                </c:pt>
                <c:pt idx="850">
                  <c:v>1.6845627494829808E-2</c:v>
                </c:pt>
                <c:pt idx="851">
                  <c:v>1.6838148908308165E-2</c:v>
                </c:pt>
                <c:pt idx="852">
                  <c:v>1.6830472745889894E-2</c:v>
                </c:pt>
                <c:pt idx="853">
                  <c:v>1.6821458062116233E-2</c:v>
                </c:pt>
                <c:pt idx="854">
                  <c:v>1.6815829126999745E-2</c:v>
                </c:pt>
                <c:pt idx="855">
                  <c:v>1.6807299989079417E-2</c:v>
                </c:pt>
                <c:pt idx="856">
                  <c:v>1.67985722101908E-2</c:v>
                </c:pt>
                <c:pt idx="857">
                  <c:v>1.6789645792941916E-2</c:v>
                </c:pt>
                <c:pt idx="858">
                  <c:v>1.6780520739999645E-2</c:v>
                </c:pt>
                <c:pt idx="859">
                  <c:v>1.6771197054090595E-2</c:v>
                </c:pt>
                <c:pt idx="860">
                  <c:v>1.6761674737999794E-2</c:v>
                </c:pt>
                <c:pt idx="861">
                  <c:v>1.6751953794572873E-2</c:v>
                </c:pt>
                <c:pt idx="862">
                  <c:v>1.6742034226713446E-2</c:v>
                </c:pt>
                <c:pt idx="863">
                  <c:v>1.673126320625937E-2</c:v>
                </c:pt>
                <c:pt idx="864">
                  <c:v>1.6721427207977424E-2</c:v>
                </c:pt>
                <c:pt idx="865">
                  <c:v>1.6711394731324516E-2</c:v>
                </c:pt>
                <c:pt idx="866">
                  <c:v>1.6701165779296503E-2</c:v>
                </c:pt>
                <c:pt idx="867">
                  <c:v>1.6690086849394461E-2</c:v>
                </c:pt>
                <c:pt idx="868">
                  <c:v>1.6679221606063398E-2</c:v>
                </c:pt>
                <c:pt idx="869">
                  <c:v>1.6668158834318606E-2</c:v>
                </c:pt>
                <c:pt idx="870">
                  <c:v>1.6656898537464538E-2</c:v>
                </c:pt>
                <c:pt idx="871">
                  <c:v>1.6648830812775673E-2</c:v>
                </c:pt>
                <c:pt idx="872">
                  <c:v>1.6637882569857831E-2</c:v>
                </c:pt>
                <c:pt idx="873">
                  <c:v>1.6626739964673492E-2</c:v>
                </c:pt>
                <c:pt idx="874">
                  <c:v>1.6615403000550744E-2</c:v>
                </c:pt>
                <c:pt idx="875">
                  <c:v>1.6595868477678785E-2</c:v>
                </c:pt>
                <c:pt idx="876">
                  <c:v>1.6603336401976976E-2</c:v>
                </c:pt>
                <c:pt idx="877">
                  <c:v>1.6637336998362989E-2</c:v>
                </c:pt>
                <c:pt idx="878">
                  <c:v>1.6671338177484611E-2</c:v>
                </c:pt>
                <c:pt idx="879">
                  <c:v>1.6705339939351888E-2</c:v>
                </c:pt>
                <c:pt idx="880">
                  <c:v>1.674779386854993E-2</c:v>
                </c:pt>
                <c:pt idx="881">
                  <c:v>1.6781801651144224E-2</c:v>
                </c:pt>
                <c:pt idx="882">
                  <c:v>1.6815810026151946E-2</c:v>
                </c:pt>
                <c:pt idx="883">
                  <c:v>1.6849818993584273E-2</c:v>
                </c:pt>
                <c:pt idx="884">
                  <c:v>1.6883828553451091E-2</c:v>
                </c:pt>
                <c:pt idx="885">
                  <c:v>1.691783870576271E-2</c:v>
                </c:pt>
                <c:pt idx="886">
                  <c:v>1.6951849450529445E-2</c:v>
                </c:pt>
                <c:pt idx="887">
                  <c:v>1.6985860787762472E-2</c:v>
                </c:pt>
                <c:pt idx="888">
                  <c:v>1.701138202135994E-2</c:v>
                </c:pt>
                <c:pt idx="889">
                  <c:v>1.7039727082400837E-2</c:v>
                </c:pt>
                <c:pt idx="890">
                  <c:v>1.7073731963161781E-2</c:v>
                </c:pt>
                <c:pt idx="891">
                  <c:v>1.7107737420361507E-2</c:v>
                </c:pt>
                <c:pt idx="892">
                  <c:v>1.7141743454011062E-2</c:v>
                </c:pt>
                <c:pt idx="893">
                  <c:v>1.7178587808377836E-2</c:v>
                </c:pt>
                <c:pt idx="894">
                  <c:v>1.7212596653523586E-2</c:v>
                </c:pt>
                <c:pt idx="895">
                  <c:v>1.7246606078361679E-2</c:v>
                </c:pt>
                <c:pt idx="896">
                  <c:v>1.7280616082900893E-2</c:v>
                </c:pt>
                <c:pt idx="897">
                  <c:v>1.731178226933924E-2</c:v>
                </c:pt>
                <c:pt idx="898">
                  <c:v>1.7345791761889585E-2</c:v>
                </c:pt>
                <c:pt idx="899">
                  <c:v>1.7379801830957772E-2</c:v>
                </c:pt>
                <c:pt idx="900">
                  <c:v>1.7413812476553069E-2</c:v>
                </c:pt>
                <c:pt idx="901">
                  <c:v>1.7447823698686079E-2</c:v>
                </c:pt>
                <c:pt idx="902">
                  <c:v>1.7468113340229383E-2</c:v>
                </c:pt>
                <c:pt idx="903">
                  <c:v>1.7463346487321819E-2</c:v>
                </c:pt>
                <c:pt idx="904">
                  <c:v>1.7458431750875872E-2</c:v>
                </c:pt>
                <c:pt idx="905">
                  <c:v>1.7452633828743579E-2</c:v>
                </c:pt>
                <c:pt idx="906">
                  <c:v>1.7449212994264548E-2</c:v>
                </c:pt>
                <c:pt idx="907">
                  <c:v>1.7443637357092253E-2</c:v>
                </c:pt>
                <c:pt idx="908">
                  <c:v>1.7437913032059264E-2</c:v>
                </c:pt>
                <c:pt idx="909">
                  <c:v>1.743204002043881E-2</c:v>
                </c:pt>
                <c:pt idx="910">
                  <c:v>1.7426018323535488E-2</c:v>
                </c:pt>
                <c:pt idx="911">
                  <c:v>1.7419847942689658E-2</c:v>
                </c:pt>
                <c:pt idx="912">
                  <c:v>1.741352887927216E-2</c:v>
                </c:pt>
                <c:pt idx="913">
                  <c:v>1.740706113468872E-2</c:v>
                </c:pt>
                <c:pt idx="914">
                  <c:v>1.7400225619420527E-2</c:v>
                </c:pt>
                <c:pt idx="915">
                  <c:v>1.7393781524676924E-2</c:v>
                </c:pt>
                <c:pt idx="916">
                  <c:v>1.7387668288938327E-2</c:v>
                </c:pt>
                <c:pt idx="917">
                  <c:v>1.7381409560330519E-2</c:v>
                </c:pt>
                <c:pt idx="918">
                  <c:v>1.7375005340246111E-2</c:v>
                </c:pt>
                <c:pt idx="919">
                  <c:v>1.7368455630107971E-2</c:v>
                </c:pt>
                <c:pt idx="920">
                  <c:v>1.7361760431373094E-2</c:v>
                </c:pt>
                <c:pt idx="921">
                  <c:v>1.7348208224682578E-2</c:v>
                </c:pt>
                <c:pt idx="922">
                  <c:v>1.7340732649944544E-2</c:v>
                </c:pt>
                <c:pt idx="923">
                  <c:v>1.7334881298432647E-2</c:v>
                </c:pt>
                <c:pt idx="924">
                  <c:v>1.7327317425139727E-2</c:v>
                </c:pt>
                <c:pt idx="925">
                  <c:v>1.7319607289684423E-2</c:v>
                </c:pt>
                <c:pt idx="926">
                  <c:v>1.7311750893780585E-2</c:v>
                </c:pt>
                <c:pt idx="927">
                  <c:v>1.7306640540303852E-2</c:v>
                </c:pt>
                <c:pt idx="928">
                  <c:v>1.7336807969774621E-2</c:v>
                </c:pt>
                <c:pt idx="929">
                  <c:v>1.7366975857832E-2</c:v>
                </c:pt>
                <c:pt idx="930">
                  <c:v>1.7397144204482105E-2</c:v>
                </c:pt>
                <c:pt idx="931">
                  <c:v>1.743246448111109E-2</c:v>
                </c:pt>
                <c:pt idx="932">
                  <c:v>1.7460059385727943E-2</c:v>
                </c:pt>
                <c:pt idx="933">
                  <c:v>1.7490230598995269E-2</c:v>
                </c:pt>
                <c:pt idx="934">
                  <c:v>1.7520402273411975E-2</c:v>
                </c:pt>
                <c:pt idx="935">
                  <c:v>1.7550574408986747E-2</c:v>
                </c:pt>
                <c:pt idx="936">
                  <c:v>1.7580747005725237E-2</c:v>
                </c:pt>
                <c:pt idx="937">
                  <c:v>1.7610920063635262E-2</c:v>
                </c:pt>
                <c:pt idx="938">
                  <c:v>1.7641093582723772E-2</c:v>
                </c:pt>
                <c:pt idx="939">
                  <c:v>1.7671267562997722E-2</c:v>
                </c:pt>
                <c:pt idx="940">
                  <c:v>1.7693675358911167E-2</c:v>
                </c:pt>
                <c:pt idx="941">
                  <c:v>1.772384572979387E-2</c:v>
                </c:pt>
                <c:pt idx="942">
                  <c:v>1.7754016554295593E-2</c:v>
                </c:pt>
                <c:pt idx="943">
                  <c:v>1.778418783242252E-2</c:v>
                </c:pt>
                <c:pt idx="944">
                  <c:v>1.7816954274414067E-2</c:v>
                </c:pt>
                <c:pt idx="945">
                  <c:v>1.7847127980089646E-2</c:v>
                </c:pt>
                <c:pt idx="946">
                  <c:v>1.7877302141940981E-2</c:v>
                </c:pt>
                <c:pt idx="947">
                  <c:v>1.7907476759974662E-2</c:v>
                </c:pt>
                <c:pt idx="948">
                  <c:v>1.7937651834197713E-2</c:v>
                </c:pt>
                <c:pt idx="949">
                  <c:v>1.7965225027704656E-2</c:v>
                </c:pt>
                <c:pt idx="950">
                  <c:v>1.7995399481401886E-2</c:v>
                </c:pt>
                <c:pt idx="951">
                  <c:v>1.8025574388779084E-2</c:v>
                </c:pt>
                <c:pt idx="952">
                  <c:v>1.8055749749843315E-2</c:v>
                </c:pt>
                <c:pt idx="953">
                  <c:v>1.8082605637277493E-2</c:v>
                </c:pt>
                <c:pt idx="954">
                  <c:v>1.8071201824325964E-2</c:v>
                </c:pt>
                <c:pt idx="955">
                  <c:v>1.8059653662712175E-2</c:v>
                </c:pt>
                <c:pt idx="956">
                  <c:v>1.8047961154942702E-2</c:v>
                </c:pt>
                <c:pt idx="957">
                  <c:v>1.8036124303554852E-2</c:v>
                </c:pt>
                <c:pt idx="958">
                  <c:v>1.8026413017864819E-2</c:v>
                </c:pt>
                <c:pt idx="959">
                  <c:v>1.8014075116760064E-2</c:v>
                </c:pt>
                <c:pt idx="960">
                  <c:v>1.8001592091243378E-2</c:v>
                </c:pt>
                <c:pt idx="961">
                  <c:v>1.7988963944024189E-2</c:v>
                </c:pt>
                <c:pt idx="962">
                  <c:v>1.7976190677841966E-2</c:v>
                </c:pt>
                <c:pt idx="963">
                  <c:v>1.7963272295468853E-2</c:v>
                </c:pt>
                <c:pt idx="964">
                  <c:v>1.7950208799708361E-2</c:v>
                </c:pt>
                <c:pt idx="965">
                  <c:v>1.7937000193395343E-2</c:v>
                </c:pt>
                <c:pt idx="966">
                  <c:v>1.792209358061584E-2</c:v>
                </c:pt>
                <c:pt idx="967">
                  <c:v>1.7909243705830309E-2</c:v>
                </c:pt>
                <c:pt idx="968">
                  <c:v>1.7896251068195847E-2</c:v>
                </c:pt>
                <c:pt idx="969">
                  <c:v>1.78831156705315E-2</c:v>
                </c:pt>
                <c:pt idx="970">
                  <c:v>1.7869463598968589E-2</c:v>
                </c:pt>
                <c:pt idx="971">
                  <c:v>1.7855825640848394E-2</c:v>
                </c:pt>
                <c:pt idx="972">
                  <c:v>1.784204416036219E-2</c:v>
                </c:pt>
                <c:pt idx="973">
                  <c:v>1.7828119160499926E-2</c:v>
                </c:pt>
                <c:pt idx="974">
                  <c:v>1.7814050644284325E-2</c:v>
                </c:pt>
                <c:pt idx="975">
                  <c:v>1.7801305485720582E-2</c:v>
                </c:pt>
                <c:pt idx="976">
                  <c:v>1.7787170849396156E-2</c:v>
                </c:pt>
                <c:pt idx="977">
                  <c:v>1.7772893476712476E-2</c:v>
                </c:pt>
                <c:pt idx="978">
                  <c:v>1.77584733707675E-2</c:v>
                </c:pt>
                <c:pt idx="979">
                  <c:v>1.7747450721814276E-2</c:v>
                </c:pt>
                <c:pt idx="980">
                  <c:v>1.7773870443545711E-2</c:v>
                </c:pt>
                <c:pt idx="981">
                  <c:v>1.7800290516922414E-2</c:v>
                </c:pt>
                <c:pt idx="982">
                  <c:v>1.7826710941949195E-2</c:v>
                </c:pt>
                <c:pt idx="983">
                  <c:v>1.7855460384276552E-2</c:v>
                </c:pt>
                <c:pt idx="984">
                  <c:v>1.7881882843234293E-2</c:v>
                </c:pt>
                <c:pt idx="985">
                  <c:v>1.7908305655795705E-2</c:v>
                </c:pt>
                <c:pt idx="986">
                  <c:v>1.7934728821965128E-2</c:v>
                </c:pt>
                <c:pt idx="987">
                  <c:v>1.796115234174691E-2</c:v>
                </c:pt>
                <c:pt idx="988">
                  <c:v>1.7987576215146694E-2</c:v>
                </c:pt>
                <c:pt idx="989">
                  <c:v>1.8014000442168828E-2</c:v>
                </c:pt>
                <c:pt idx="990">
                  <c:v>1.8040425022817656E-2</c:v>
                </c:pt>
                <c:pt idx="991">
                  <c:v>1.806684995709839E-2</c:v>
                </c:pt>
                <c:pt idx="992">
                  <c:v>1.808625372912041E-2</c:v>
                </c:pt>
                <c:pt idx="993">
                  <c:v>1.8112675327483303E-2</c:v>
                </c:pt>
                <c:pt idx="994">
                  <c:v>1.8139097273673157E-2</c:v>
                </c:pt>
                <c:pt idx="995">
                  <c:v>1.8165519567693945E-2</c:v>
                </c:pt>
                <c:pt idx="996">
                  <c:v>1.8194287910321148E-2</c:v>
                </c:pt>
                <c:pt idx="997">
                  <c:v>1.8220712255165691E-2</c:v>
                </c:pt>
                <c:pt idx="998">
                  <c:v>1.8247136949794608E-2</c:v>
                </c:pt>
                <c:pt idx="999">
                  <c:v>1.8273561994212737E-2</c:v>
                </c:pt>
                <c:pt idx="1000">
                  <c:v>1.8299987388425341E-2</c:v>
                </c:pt>
                <c:pt idx="1001">
                  <c:v>1.8324060636532861E-2</c:v>
                </c:pt>
                <c:pt idx="1002">
                  <c:v>1.8350485365500921E-2</c:v>
                </c:pt>
                <c:pt idx="1003">
                  <c:v>1.8376910442337014E-2</c:v>
                </c:pt>
                <c:pt idx="1004">
                  <c:v>1.8403335867045553E-2</c:v>
                </c:pt>
                <c:pt idx="1005">
                  <c:v>1.8432119606559282E-2</c:v>
                </c:pt>
                <c:pt idx="1006">
                  <c:v>1.8405407076471161E-2</c:v>
                </c:pt>
                <c:pt idx="1007">
                  <c:v>1.8378525595549495E-2</c:v>
                </c:pt>
                <c:pt idx="1008">
                  <c:v>1.8351475170628379E-2</c:v>
                </c:pt>
                <c:pt idx="1009">
                  <c:v>1.8324255808585391E-2</c:v>
                </c:pt>
                <c:pt idx="1010">
                  <c:v>1.8300779578046742E-2</c:v>
                </c:pt>
                <c:pt idx="1011">
                  <c:v>1.8272949783874604E-2</c:v>
                </c:pt>
                <c:pt idx="1012">
                  <c:v>1.8244950151839801E-2</c:v>
                </c:pt>
                <c:pt idx="1013">
                  <c:v>1.8216780689060613E-2</c:v>
                </c:pt>
                <c:pt idx="1014">
                  <c:v>1.8188441402698603E-2</c:v>
                </c:pt>
                <c:pt idx="1015">
                  <c:v>1.8159932299957295E-2</c:v>
                </c:pt>
                <c:pt idx="1016">
                  <c:v>1.8131253388085251E-2</c:v>
                </c:pt>
                <c:pt idx="1017">
                  <c:v>1.810240467437255E-2</c:v>
                </c:pt>
                <c:pt idx="1018">
                  <c:v>1.8068390351246275E-2</c:v>
                </c:pt>
                <c:pt idx="1019">
                  <c:v>1.804003281058366E-2</c:v>
                </c:pt>
                <c:pt idx="1020">
                  <c:v>1.8011508223413981E-2</c:v>
                </c:pt>
                <c:pt idx="1021">
                  <c:v>1.7982816596988832E-2</c:v>
                </c:pt>
                <c:pt idx="1022">
                  <c:v>1.7953957938601509E-2</c:v>
                </c:pt>
                <c:pt idx="1023">
                  <c:v>1.792517886115385E-2</c:v>
                </c:pt>
                <c:pt idx="1024">
                  <c:v>1.7895707752717576E-2</c:v>
                </c:pt>
                <c:pt idx="1025">
                  <c:v>1.7866068733682652E-2</c:v>
                </c:pt>
                <c:pt idx="1026">
                  <c:v>1.7836261811583598E-2</c:v>
                </c:pt>
                <c:pt idx="1027">
                  <c:v>1.7807159425482211E-2</c:v>
                </c:pt>
                <c:pt idx="1028">
                  <c:v>1.7777298730863939E-2</c:v>
                </c:pt>
                <c:pt idx="1029">
                  <c:v>1.7747271056526053E-2</c:v>
                </c:pt>
                <c:pt idx="1030">
                  <c:v>1.7717076410101572E-2</c:v>
                </c:pt>
                <c:pt idx="1031">
                  <c:v>1.7684708921803117E-2</c:v>
                </c:pt>
                <c:pt idx="1032">
                  <c:v>1.7706727056106462E-2</c:v>
                </c:pt>
                <c:pt idx="1033">
                  <c:v>1.7728745434653775E-2</c:v>
                </c:pt>
                <c:pt idx="1034">
                  <c:v>1.775076405744724E-2</c:v>
                </c:pt>
                <c:pt idx="1035">
                  <c:v>1.7772782924489045E-2</c:v>
                </c:pt>
                <c:pt idx="1036">
                  <c:v>1.7796813401844403E-2</c:v>
                </c:pt>
                <c:pt idx="1037">
                  <c:v>1.7818833859152863E-2</c:v>
                </c:pt>
                <c:pt idx="1038">
                  <c:v>1.7840854562065731E-2</c:v>
                </c:pt>
                <c:pt idx="1039">
                  <c:v>1.7862875510584741E-2</c:v>
                </c:pt>
                <c:pt idx="1040">
                  <c:v>1.7884896704714243E-2</c:v>
                </c:pt>
                <c:pt idx="1041">
                  <c:v>1.7906918144455101E-2</c:v>
                </c:pt>
                <c:pt idx="1042">
                  <c:v>1.7928939829811225E-2</c:v>
                </c:pt>
                <c:pt idx="1043">
                  <c:v>1.7950961760785224E-2</c:v>
                </c:pt>
                <c:pt idx="1044">
                  <c:v>1.7968943674047552E-2</c:v>
                </c:pt>
                <c:pt idx="1045">
                  <c:v>1.7990963871436134E-2</c:v>
                </c:pt>
                <c:pt idx="1046">
                  <c:v>1.8012984311756543E-2</c:v>
                </c:pt>
                <c:pt idx="1047">
                  <c:v>1.8035004995010543E-2</c:v>
                </c:pt>
                <c:pt idx="1048">
                  <c:v>1.8057025921202077E-2</c:v>
                </c:pt>
                <c:pt idx="1049">
                  <c:v>1.8081072710724864E-2</c:v>
                </c:pt>
                <c:pt idx="1050">
                  <c:v>1.8103095241824581E-2</c:v>
                </c:pt>
                <c:pt idx="1051">
                  <c:v>1.8125118017216748E-2</c:v>
                </c:pt>
                <c:pt idx="1052">
                  <c:v>1.8147141036903992E-2</c:v>
                </c:pt>
                <c:pt idx="1053">
                  <c:v>1.8167134196304516E-2</c:v>
                </c:pt>
                <c:pt idx="1054">
                  <c:v>1.8189156580173987E-2</c:v>
                </c:pt>
                <c:pt idx="1055">
                  <c:v>1.8211179206998121E-2</c:v>
                </c:pt>
                <c:pt idx="1056">
                  <c:v>1.823320207678044E-2</c:v>
                </c:pt>
                <c:pt idx="1057">
                  <c:v>1.8257259799857213E-2</c:v>
                </c:pt>
                <c:pt idx="1058">
                  <c:v>1.8242542205839835E-2</c:v>
                </c:pt>
                <c:pt idx="1059">
                  <c:v>1.8221584059857434E-2</c:v>
                </c:pt>
                <c:pt idx="1060">
                  <c:v>1.8200500036683956E-2</c:v>
                </c:pt>
                <c:pt idx="1061">
                  <c:v>1.8179290140334117E-2</c:v>
                </c:pt>
                <c:pt idx="1062">
                  <c:v>1.8161009860634708E-2</c:v>
                </c:pt>
                <c:pt idx="1063">
                  <c:v>1.8139328466303822E-2</c:v>
                </c:pt>
                <c:pt idx="1064">
                  <c:v>1.8117520527814488E-2</c:v>
                </c:pt>
                <c:pt idx="1065">
                  <c:v>1.8095586049319427E-2</c:v>
                </c:pt>
                <c:pt idx="1066">
                  <c:v>1.8073525034995517E-2</c:v>
                </c:pt>
                <c:pt idx="1067">
                  <c:v>1.8051337489044236E-2</c:v>
                </c:pt>
                <c:pt idx="1068">
                  <c:v>1.8029023415689013E-2</c:v>
                </c:pt>
                <c:pt idx="1069">
                  <c:v>1.8006582819179641E-2</c:v>
                </c:pt>
                <c:pt idx="1070">
                  <c:v>1.7981492351737551E-2</c:v>
                </c:pt>
                <c:pt idx="1071">
                  <c:v>1.7959246739259364E-2</c:v>
                </c:pt>
                <c:pt idx="1072">
                  <c:v>1.7936875974765471E-2</c:v>
                </c:pt>
                <c:pt idx="1073">
                  <c:v>1.7914380062516375E-2</c:v>
                </c:pt>
                <c:pt idx="1074">
                  <c:v>1.7891759006795602E-2</c:v>
                </c:pt>
                <c:pt idx="1075">
                  <c:v>1.7869137213222617E-2</c:v>
                </c:pt>
                <c:pt idx="1076">
                  <c:v>1.7846039717291002E-2</c:v>
                </c:pt>
                <c:pt idx="1077">
                  <c:v>1.7822816415677012E-2</c:v>
                </c:pt>
                <c:pt idx="1078">
                  <c:v>1.779946731280159E-2</c:v>
                </c:pt>
                <c:pt idx="1079">
                  <c:v>1.7776776727696293E-2</c:v>
                </c:pt>
                <c:pt idx="1080">
                  <c:v>1.7753404902427255E-2</c:v>
                </c:pt>
                <c:pt idx="1081">
                  <c:v>1.7729907964336374E-2</c:v>
                </c:pt>
                <c:pt idx="1082">
                  <c:v>1.7706285917897031E-2</c:v>
                </c:pt>
                <c:pt idx="1083">
                  <c:v>1.7682538767607364E-2</c:v>
                </c:pt>
                <c:pt idx="1084">
                  <c:v>1.7687334006176381E-2</c:v>
                </c:pt>
                <c:pt idx="1085">
                  <c:v>1.7706056414903124E-2</c:v>
                </c:pt>
                <c:pt idx="1086">
                  <c:v>1.7724779000227842E-2</c:v>
                </c:pt>
                <c:pt idx="1087">
                  <c:v>1.774350176215184E-2</c:v>
                </c:pt>
                <c:pt idx="1088">
                  <c:v>1.7763999009893325E-2</c:v>
                </c:pt>
                <c:pt idx="1089">
                  <c:v>1.7782723057853257E-2</c:v>
                </c:pt>
                <c:pt idx="1090">
                  <c:v>1.7801447283392009E-2</c:v>
                </c:pt>
                <c:pt idx="1091">
                  <c:v>1.7820171686510018E-2</c:v>
                </c:pt>
                <c:pt idx="1092">
                  <c:v>1.783889626720989E-2</c:v>
                </c:pt>
                <c:pt idx="1093">
                  <c:v>1.7857621025492494E-2</c:v>
                </c:pt>
                <c:pt idx="1094">
                  <c:v>1.7876345961360434E-2</c:v>
                </c:pt>
                <c:pt idx="1095">
                  <c:v>1.7895071074815014E-2</c:v>
                </c:pt>
                <c:pt idx="1096">
                  <c:v>1.7912014566706314E-2</c:v>
                </c:pt>
                <c:pt idx="1097">
                  <c:v>1.7927174059907472E-2</c:v>
                </c:pt>
                <c:pt idx="1098">
                  <c:v>1.7945896881891084E-2</c:v>
                </c:pt>
                <c:pt idx="1099">
                  <c:v>1.7964619878545585E-2</c:v>
                </c:pt>
                <c:pt idx="1100">
                  <c:v>1.7983343049873618E-2</c:v>
                </c:pt>
                <c:pt idx="1101">
                  <c:v>1.800385260991965E-2</c:v>
                </c:pt>
                <c:pt idx="1102">
                  <c:v>1.8022577075722135E-2</c:v>
                </c:pt>
                <c:pt idx="1103">
                  <c:v>1.8041301717177074E-2</c:v>
                </c:pt>
                <c:pt idx="1104">
                  <c:v>1.8060026534284915E-2</c:v>
                </c:pt>
                <c:pt idx="1105">
                  <c:v>1.8076961526664079E-2</c:v>
                </c:pt>
                <c:pt idx="1106">
                  <c:v>1.8095685746063798E-2</c:v>
                </c:pt>
                <c:pt idx="1107">
                  <c:v>1.8114410140148536E-2</c:v>
                </c:pt>
                <c:pt idx="1108">
                  <c:v>1.8133134708919176E-2</c:v>
                </c:pt>
                <c:pt idx="1109">
                  <c:v>1.8151859452377041E-2</c:v>
                </c:pt>
                <c:pt idx="1110">
                  <c:v>1.8147748884832858E-2</c:v>
                </c:pt>
                <c:pt idx="1111">
                  <c:v>1.812327953976401E-2</c:v>
                </c:pt>
                <c:pt idx="1112">
                  <c:v>1.8098692684732083E-2</c:v>
                </c:pt>
                <c:pt idx="1113">
                  <c:v>1.8070449537668818E-2</c:v>
                </c:pt>
                <c:pt idx="1114">
                  <c:v>1.8048958332080124E-2</c:v>
                </c:pt>
                <c:pt idx="1115">
                  <c:v>1.802377898983664E-2</c:v>
                </c:pt>
                <c:pt idx="1116">
                  <c:v>1.7998481514507961E-2</c:v>
                </c:pt>
                <c:pt idx="1117">
                  <c:v>1.7973065910569186E-2</c:v>
                </c:pt>
                <c:pt idx="1118">
                  <c:v>1.7947532182516605E-2</c:v>
                </c:pt>
                <c:pt idx="1119">
                  <c:v>1.7921880334866386E-2</c:v>
                </c:pt>
                <c:pt idx="1120">
                  <c:v>1.7896110372156774E-2</c:v>
                </c:pt>
                <c:pt idx="1121">
                  <c:v>1.7870222298946338E-2</c:v>
                </c:pt>
                <c:pt idx="1122">
                  <c:v>1.7839685091404985E-2</c:v>
                </c:pt>
                <c:pt idx="1123">
                  <c:v>1.7814238372638496E-2</c:v>
                </c:pt>
                <c:pt idx="1124">
                  <c:v>1.7788675459160762E-2</c:v>
                </c:pt>
                <c:pt idx="1125">
                  <c:v>1.7762996355494689E-2</c:v>
                </c:pt>
                <c:pt idx="1126">
                  <c:v>1.773720106618186E-2</c:v>
                </c:pt>
                <c:pt idx="1127">
                  <c:v>1.7711643326197377E-2</c:v>
                </c:pt>
                <c:pt idx="1128">
                  <c:v>1.7685389150720245E-2</c:v>
                </c:pt>
                <c:pt idx="1129">
                  <c:v>1.7659018176471364E-2</c:v>
                </c:pt>
                <c:pt idx="1130">
                  <c:v>1.7632530408116295E-2</c:v>
                </c:pt>
                <c:pt idx="1131">
                  <c:v>1.7606481995339787E-2</c:v>
                </c:pt>
                <c:pt idx="1132">
                  <c:v>1.7579989688686157E-2</c:v>
                </c:pt>
                <c:pt idx="1133">
                  <c:v>1.7553381228757266E-2</c:v>
                </c:pt>
                <c:pt idx="1134">
                  <c:v>1.7526656620258485E-2</c:v>
                </c:pt>
                <c:pt idx="1135">
                  <c:v>1.7499815867917767E-2</c:v>
                </c:pt>
                <c:pt idx="1136">
                  <c:v>1.7501768064983585E-2</c:v>
                </c:pt>
                <c:pt idx="1137">
                  <c:v>1.7517426407658954E-2</c:v>
                </c:pt>
                <c:pt idx="1138">
                  <c:v>1.7533084873870477E-2</c:v>
                </c:pt>
                <c:pt idx="1139">
                  <c:v>1.7548743463619031E-2</c:v>
                </c:pt>
                <c:pt idx="1140">
                  <c:v>1.7565947936465185E-2</c:v>
                </c:pt>
                <c:pt idx="1141">
                  <c:v>1.7581607543123531E-2</c:v>
                </c:pt>
                <c:pt idx="1142">
                  <c:v>1.7597267274002949E-2</c:v>
                </c:pt>
                <c:pt idx="1143">
                  <c:v>1.7612927129104301E-2</c:v>
                </c:pt>
                <c:pt idx="1144">
                  <c:v>1.7628587108428895E-2</c:v>
                </c:pt>
                <c:pt idx="1145">
                  <c:v>1.7644247211977163E-2</c:v>
                </c:pt>
                <c:pt idx="1146">
                  <c:v>1.7659907439750846E-2</c:v>
                </c:pt>
                <c:pt idx="1147">
                  <c:v>1.7675567791750807E-2</c:v>
                </c:pt>
                <c:pt idx="1148">
                  <c:v>1.768967633067817E-2</c:v>
                </c:pt>
                <c:pt idx="1149">
                  <c:v>1.7702231103696075E-2</c:v>
                </c:pt>
                <c:pt idx="1150">
                  <c:v>1.7717889500891509E-2</c:v>
                </c:pt>
                <c:pt idx="1151">
                  <c:v>1.7733548020273406E-2</c:v>
                </c:pt>
                <c:pt idx="1152">
                  <c:v>1.7749206661841762E-2</c:v>
                </c:pt>
                <c:pt idx="1153">
                  <c:v>1.7766420996378603E-2</c:v>
                </c:pt>
                <c:pt idx="1154">
                  <c:v>1.7782080660743833E-2</c:v>
                </c:pt>
                <c:pt idx="1155">
                  <c:v>1.7797740447980884E-2</c:v>
                </c:pt>
                <c:pt idx="1156">
                  <c:v>1.7813400358089763E-2</c:v>
                </c:pt>
                <c:pt idx="1157">
                  <c:v>1.7827501702528135E-2</c:v>
                </c:pt>
                <c:pt idx="1158">
                  <c:v>1.7843161077240426E-2</c:v>
                </c:pt>
                <c:pt idx="1159">
                  <c:v>1.7858820574146679E-2</c:v>
                </c:pt>
                <c:pt idx="1160">
                  <c:v>1.7874480193248228E-2</c:v>
                </c:pt>
                <c:pt idx="1161">
                  <c:v>1.7890139934544629E-2</c:v>
                </c:pt>
                <c:pt idx="1162">
                  <c:v>1.7896858241659479E-2</c:v>
                </c:pt>
                <c:pt idx="1163">
                  <c:v>1.7875694223352376E-2</c:v>
                </c:pt>
                <c:pt idx="1164">
                  <c:v>1.7854436627486821E-2</c:v>
                </c:pt>
                <c:pt idx="1165">
                  <c:v>1.7830027651288317E-2</c:v>
                </c:pt>
                <c:pt idx="1166">
                  <c:v>1.7811445051257677E-2</c:v>
                </c:pt>
                <c:pt idx="1167">
                  <c:v>1.7789702294712197E-2</c:v>
                </c:pt>
                <c:pt idx="1168">
                  <c:v>1.7767865462231164E-2</c:v>
                </c:pt>
                <c:pt idx="1169">
                  <c:v>1.7745934556891458E-2</c:v>
                </c:pt>
                <c:pt idx="1170">
                  <c:v>1.7723909581781876E-2</c:v>
                </c:pt>
                <c:pt idx="1171">
                  <c:v>1.7701790540005351E-2</c:v>
                </c:pt>
                <c:pt idx="1172">
                  <c:v>1.767957743467807E-2</c:v>
                </c:pt>
                <c:pt idx="1173">
                  <c:v>1.7657270268929014E-2</c:v>
                </c:pt>
                <c:pt idx="1174">
                  <c:v>1.7632233338227606E-2</c:v>
                </c:pt>
                <c:pt idx="1175">
                  <c:v>1.7606955442723407E-2</c:v>
                </c:pt>
                <c:pt idx="1176">
                  <c:v>1.7585323521621711E-2</c:v>
                </c:pt>
                <c:pt idx="1177">
                  <c:v>1.7563600051005379E-2</c:v>
                </c:pt>
                <c:pt idx="1178">
                  <c:v>1.7541785033933902E-2</c:v>
                </c:pt>
                <c:pt idx="1179">
                  <c:v>1.7520767655865153E-2</c:v>
                </c:pt>
                <c:pt idx="1180">
                  <c:v>1.7498195438844615E-2</c:v>
                </c:pt>
                <c:pt idx="1181">
                  <c:v>1.7475530202363091E-2</c:v>
                </c:pt>
                <c:pt idx="1182">
                  <c:v>1.7452771949613654E-2</c:v>
                </c:pt>
                <c:pt idx="1183">
                  <c:v>1.7431336859760956E-2</c:v>
                </c:pt>
                <c:pt idx="1184">
                  <c:v>1.7408972628945314E-2</c:v>
                </c:pt>
                <c:pt idx="1185">
                  <c:v>1.7386516873456243E-2</c:v>
                </c:pt>
                <c:pt idx="1186">
                  <c:v>1.7363969596456801E-2</c:v>
                </c:pt>
                <c:pt idx="1187">
                  <c:v>1.7337585554503029E-2</c:v>
                </c:pt>
                <c:pt idx="1188">
                  <c:v>1.7329938457192239E-2</c:v>
                </c:pt>
                <c:pt idx="1189">
                  <c:v>1.7343157099763154E-2</c:v>
                </c:pt>
                <c:pt idx="1190">
                  <c:v>1.7356375830380799E-2</c:v>
                </c:pt>
                <c:pt idx="1191">
                  <c:v>1.736959464904517E-2</c:v>
                </c:pt>
                <c:pt idx="1192">
                  <c:v>1.7386901976242462E-2</c:v>
                </c:pt>
                <c:pt idx="1193">
                  <c:v>1.7400122897493143E-2</c:v>
                </c:pt>
                <c:pt idx="1194">
                  <c:v>1.7413343908249005E-2</c:v>
                </c:pt>
                <c:pt idx="1195">
                  <c:v>1.7426565008511329E-2</c:v>
                </c:pt>
                <c:pt idx="1196">
                  <c:v>1.743978619828055E-2</c:v>
                </c:pt>
                <c:pt idx="1197">
                  <c:v>1.7453007477556671E-2</c:v>
                </c:pt>
                <c:pt idx="1198">
                  <c:v>1.7466228846340977E-2</c:v>
                </c:pt>
                <c:pt idx="1199">
                  <c:v>1.7479450304634325E-2</c:v>
                </c:pt>
                <c:pt idx="1200">
                  <c:v>1.7488567979254854E-2</c:v>
                </c:pt>
                <c:pt idx="1201">
                  <c:v>1.7499050998668161E-2</c:v>
                </c:pt>
                <c:pt idx="1202">
                  <c:v>1.7512269493328115E-2</c:v>
                </c:pt>
                <c:pt idx="1203">
                  <c:v>1.7525488075071559E-2</c:v>
                </c:pt>
                <c:pt idx="1204">
                  <c:v>1.7538706743899377E-2</c:v>
                </c:pt>
                <c:pt idx="1205">
                  <c:v>1.7553296374760087E-2</c:v>
                </c:pt>
                <c:pt idx="1206">
                  <c:v>1.7566515865930821E-2</c:v>
                </c:pt>
                <c:pt idx="1207">
                  <c:v>1.7579735444672825E-2</c:v>
                </c:pt>
                <c:pt idx="1208">
                  <c:v>1.7592955110986977E-2</c:v>
                </c:pt>
                <c:pt idx="1209">
                  <c:v>1.760480139431863E-2</c:v>
                </c:pt>
                <c:pt idx="1210">
                  <c:v>1.7618020585662402E-2</c:v>
                </c:pt>
                <c:pt idx="1211">
                  <c:v>1.7631239864094518E-2</c:v>
                </c:pt>
                <c:pt idx="1212">
                  <c:v>1.7644459229615429E-2</c:v>
                </c:pt>
                <c:pt idx="1213">
                  <c:v>1.7657678682225564E-2</c:v>
                </c:pt>
                <c:pt idx="1214">
                  <c:v>1.7657087869689749E-2</c:v>
                </c:pt>
                <c:pt idx="1215">
                  <c:v>1.7634811193639559E-2</c:v>
                </c:pt>
                <c:pt idx="1216">
                  <c:v>1.7612449992115718E-2</c:v>
                </c:pt>
                <c:pt idx="1217">
                  <c:v>1.7586790836302438E-2</c:v>
                </c:pt>
                <c:pt idx="1218">
                  <c:v>1.7567119770191347E-2</c:v>
                </c:pt>
                <c:pt idx="1219">
                  <c:v>1.7544308138082779E-2</c:v>
                </c:pt>
                <c:pt idx="1220">
                  <c:v>1.7521411530814043E-2</c:v>
                </c:pt>
                <c:pt idx="1221">
                  <c:v>1.7498429951299049E-2</c:v>
                </c:pt>
                <c:pt idx="1222">
                  <c:v>1.7475363402463636E-2</c:v>
                </c:pt>
                <c:pt idx="1223">
                  <c:v>1.7452211887244239E-2</c:v>
                </c:pt>
                <c:pt idx="1224">
                  <c:v>1.7428975408588333E-2</c:v>
                </c:pt>
                <c:pt idx="1225">
                  <c:v>1.740565396945444E-2</c:v>
                </c:pt>
                <c:pt idx="1226">
                  <c:v>1.7380867624495696E-2</c:v>
                </c:pt>
                <c:pt idx="1227">
                  <c:v>1.7354144952953541E-2</c:v>
                </c:pt>
                <c:pt idx="1228">
                  <c:v>1.7331312229934448E-2</c:v>
                </c:pt>
                <c:pt idx="1229">
                  <c:v>1.7308396373817973E-2</c:v>
                </c:pt>
                <c:pt idx="1230">
                  <c:v>1.7285397387519844E-2</c:v>
                </c:pt>
                <c:pt idx="1231">
                  <c:v>1.7262315273968737E-2</c:v>
                </c:pt>
                <c:pt idx="1232">
                  <c:v>1.722606957343898E-2</c:v>
                </c:pt>
                <c:pt idx="1233">
                  <c:v>1.7202400978517191E-2</c:v>
                </c:pt>
                <c:pt idx="1234">
                  <c:v>1.7178648369342357E-2</c:v>
                </c:pt>
                <c:pt idx="1235">
                  <c:v>1.715527115438803E-2</c:v>
                </c:pt>
                <c:pt idx="1236">
                  <c:v>1.7131539259008739E-2</c:v>
                </c:pt>
                <c:pt idx="1237">
                  <c:v>1.7107723809616615E-2</c:v>
                </c:pt>
                <c:pt idx="1238">
                  <c:v>1.7083824809242268E-2</c:v>
                </c:pt>
                <c:pt idx="1239">
                  <c:v>1.7063656905764068E-2</c:v>
                </c:pt>
                <c:pt idx="1240">
                  <c:v>1.7074670136301005E-2</c:v>
                </c:pt>
                <c:pt idx="1241">
                  <c:v>1.7085683427964567E-2</c:v>
                </c:pt>
                <c:pt idx="1242">
                  <c:v>1.7096696780754313E-2</c:v>
                </c:pt>
                <c:pt idx="1243">
                  <c:v>1.7110094355147553E-2</c:v>
                </c:pt>
                <c:pt idx="1244">
                  <c:v>1.7119916231854524E-2</c:v>
                </c:pt>
                <c:pt idx="1245">
                  <c:v>1.7130930294045936E-2</c:v>
                </c:pt>
                <c:pt idx="1246">
                  <c:v>1.7141944417702098E-2</c:v>
                </c:pt>
                <c:pt idx="1247">
                  <c:v>1.7152958602823003E-2</c:v>
                </c:pt>
                <c:pt idx="1248">
                  <c:v>1.7163972849410396E-2</c:v>
                </c:pt>
                <c:pt idx="1249">
                  <c:v>1.7174987157462532E-2</c:v>
                </c:pt>
                <c:pt idx="1250">
                  <c:v>1.7186001526981586E-2</c:v>
                </c:pt>
                <c:pt idx="1251">
                  <c:v>1.7197015957967125E-2</c:v>
                </c:pt>
                <c:pt idx="1252">
                  <c:v>1.7205636979157102E-2</c:v>
                </c:pt>
                <c:pt idx="1253">
                  <c:v>1.7216650475717559E-2</c:v>
                </c:pt>
                <c:pt idx="1254">
                  <c:v>1.7227664033072462E-2</c:v>
                </c:pt>
                <c:pt idx="1255">
                  <c:v>1.7238677651220932E-2</c:v>
                </c:pt>
                <c:pt idx="1256">
                  <c:v>1.7250890138283941E-2</c:v>
                </c:pt>
                <c:pt idx="1257">
                  <c:v>1.7261904408012344E-2</c:v>
                </c:pt>
                <c:pt idx="1258">
                  <c:v>1.7272918738872173E-2</c:v>
                </c:pt>
                <c:pt idx="1259">
                  <c:v>1.7283933130864741E-2</c:v>
                </c:pt>
                <c:pt idx="1260">
                  <c:v>1.7294947583989612E-2</c:v>
                </c:pt>
                <c:pt idx="1261">
                  <c:v>1.7304760636804788E-2</c:v>
                </c:pt>
                <c:pt idx="1262">
                  <c:v>1.7315774680520531E-2</c:v>
                </c:pt>
                <c:pt idx="1263">
                  <c:v>1.7326788785032479E-2</c:v>
                </c:pt>
                <c:pt idx="1264">
                  <c:v>1.7337802950342387E-2</c:v>
                </c:pt>
                <c:pt idx="1265">
                  <c:v>1.7344658578405992E-2</c:v>
                </c:pt>
                <c:pt idx="1266">
                  <c:v>1.7318089933385121E-2</c:v>
                </c:pt>
                <c:pt idx="1267">
                  <c:v>1.7291437093830936E-2</c:v>
                </c:pt>
                <c:pt idx="1268">
                  <c:v>1.7264700063146184E-2</c:v>
                </c:pt>
                <c:pt idx="1269">
                  <c:v>1.72378788447419E-2</c:v>
                </c:pt>
                <c:pt idx="1270">
                  <c:v>1.7214161796465871E-2</c:v>
                </c:pt>
                <c:pt idx="1271">
                  <c:v>1.7186976792059178E-2</c:v>
                </c:pt>
                <c:pt idx="1272">
                  <c:v>1.7159707152918979E-2</c:v>
                </c:pt>
                <c:pt idx="1273">
                  <c:v>1.7132352882527322E-2</c:v>
                </c:pt>
                <c:pt idx="1274">
                  <c:v>1.7104913984373724E-2</c:v>
                </c:pt>
                <c:pt idx="1275">
                  <c:v>1.7077390461961758E-2</c:v>
                </c:pt>
                <c:pt idx="1276">
                  <c:v>1.7049782318802456E-2</c:v>
                </c:pt>
                <c:pt idx="1277">
                  <c:v>1.7022089558420477E-2</c:v>
                </c:pt>
                <c:pt idx="1278">
                  <c:v>1.6991116348510506E-2</c:v>
                </c:pt>
                <c:pt idx="1279">
                  <c:v>1.696365036199101E-2</c:v>
                </c:pt>
                <c:pt idx="1280">
                  <c:v>1.6936100678145487E-2</c:v>
                </c:pt>
                <c:pt idx="1281">
                  <c:v>1.6908467300490258E-2</c:v>
                </c:pt>
                <c:pt idx="1282">
                  <c:v>1.6880750232552061E-2</c:v>
                </c:pt>
                <c:pt idx="1283">
                  <c:v>1.6853544013166417E-2</c:v>
                </c:pt>
                <c:pt idx="1284">
                  <c:v>1.6825460395775042E-2</c:v>
                </c:pt>
                <c:pt idx="1285">
                  <c:v>1.6797292646722028E-2</c:v>
                </c:pt>
                <c:pt idx="1286">
                  <c:v>1.6769040769603189E-2</c:v>
                </c:pt>
                <c:pt idx="1287">
                  <c:v>1.6740909662785117E-2</c:v>
                </c:pt>
                <c:pt idx="1288">
                  <c:v>1.6712690527801156E-2</c:v>
                </c:pt>
                <c:pt idx="1289">
                  <c:v>1.6684387727517725E-2</c:v>
                </c:pt>
                <c:pt idx="1290">
                  <c:v>1.6656001265546717E-2</c:v>
                </c:pt>
                <c:pt idx="1291">
                  <c:v>1.6626519589570881E-2</c:v>
                </c:pt>
                <c:pt idx="1292">
                  <c:v>1.663532073902645E-2</c:v>
                </c:pt>
                <c:pt idx="1293">
                  <c:v>1.6644121927527504E-2</c:v>
                </c:pt>
                <c:pt idx="1294">
                  <c:v>1.665292315507361E-2</c:v>
                </c:pt>
                <c:pt idx="1295">
                  <c:v>1.6661724421666517E-2</c:v>
                </c:pt>
                <c:pt idx="1296">
                  <c:v>1.6671539323852812E-2</c:v>
                </c:pt>
                <c:pt idx="1297">
                  <c:v>1.668034107730498E-2</c:v>
                </c:pt>
                <c:pt idx="1298">
                  <c:v>1.668914287001922E-2</c:v>
                </c:pt>
                <c:pt idx="1299">
                  <c:v>1.6697944701994663E-2</c:v>
                </c:pt>
                <c:pt idx="1300">
                  <c:v>1.6706746573232612E-2</c:v>
                </c:pt>
                <c:pt idx="1301">
                  <c:v>1.6715548483732634E-2</c:v>
                </c:pt>
                <c:pt idx="1302">
                  <c:v>1.6724350433495159E-2</c:v>
                </c:pt>
                <c:pt idx="1303">
                  <c:v>1.6733152422520194E-2</c:v>
                </c:pt>
                <c:pt idx="1304">
                  <c:v>1.673890404390781E-2</c:v>
                </c:pt>
                <c:pt idx="1305">
                  <c:v>1.6747704880140851E-2</c:v>
                </c:pt>
                <c:pt idx="1306">
                  <c:v>1.6756505754990957E-2</c:v>
                </c:pt>
                <c:pt idx="1307">
                  <c:v>1.6765306668459011E-2</c:v>
                </c:pt>
                <c:pt idx="1308">
                  <c:v>1.6774107620545015E-2</c:v>
                </c:pt>
                <c:pt idx="1309">
                  <c:v>1.6783927397239464E-2</c:v>
                </c:pt>
                <c:pt idx="1310">
                  <c:v>1.6792728838027078E-2</c:v>
                </c:pt>
                <c:pt idx="1311">
                  <c:v>1.6801530317648247E-2</c:v>
                </c:pt>
                <c:pt idx="1312">
                  <c:v>1.6810331836102962E-2</c:v>
                </c:pt>
                <c:pt idx="1313">
                  <c:v>1.6818112960248231E-2</c:v>
                </c:pt>
                <c:pt idx="1314">
                  <c:v>1.6826914144044577E-2</c:v>
                </c:pt>
                <c:pt idx="1315">
                  <c:v>1.6835715366460193E-2</c:v>
                </c:pt>
                <c:pt idx="1316">
                  <c:v>1.6844516627495084E-2</c:v>
                </c:pt>
                <c:pt idx="1317">
                  <c:v>1.6854340010888619E-2</c:v>
                </c:pt>
                <c:pt idx="1318">
                  <c:v>1.6836373790472176E-2</c:v>
                </c:pt>
                <c:pt idx="1319">
                  <c:v>1.6813884827046179E-2</c:v>
                </c:pt>
                <c:pt idx="1320">
                  <c:v>1.6791329724224244E-2</c:v>
                </c:pt>
                <c:pt idx="1321">
                  <c:v>1.6768708484254678E-2</c:v>
                </c:pt>
                <c:pt idx="1322">
                  <c:v>1.6748689662473438E-2</c:v>
                </c:pt>
                <c:pt idx="1323">
                  <c:v>1.6725772383263632E-2</c:v>
                </c:pt>
                <c:pt idx="1324">
                  <c:v>1.6702788612205782E-2</c:v>
                </c:pt>
                <c:pt idx="1325">
                  <c:v>1.6679738351593292E-2</c:v>
                </c:pt>
                <c:pt idx="1326">
                  <c:v>1.6656621603723561E-2</c:v>
                </c:pt>
                <c:pt idx="1327">
                  <c:v>1.6633438370902358E-2</c:v>
                </c:pt>
                <c:pt idx="1328">
                  <c:v>1.6610188655440769E-2</c:v>
                </c:pt>
                <c:pt idx="1329">
                  <c:v>1.6586872459657381E-2</c:v>
                </c:pt>
                <c:pt idx="1330">
                  <c:v>1.6559517414648808E-2</c:v>
                </c:pt>
                <c:pt idx="1331">
                  <c:v>1.6536562830055692E-2</c:v>
                </c:pt>
                <c:pt idx="1332">
                  <c:v>1.6513542844421907E-2</c:v>
                </c:pt>
                <c:pt idx="1333">
                  <c:v>1.6490457460042574E-2</c:v>
                </c:pt>
                <c:pt idx="1334">
                  <c:v>1.6467306679219324E-2</c:v>
                </c:pt>
                <c:pt idx="1335">
                  <c:v>1.6444571806554214E-2</c:v>
                </c:pt>
                <c:pt idx="1336">
                  <c:v>1.6421125415698717E-2</c:v>
                </c:pt>
                <c:pt idx="1337">
                  <c:v>1.639761328190251E-2</c:v>
                </c:pt>
                <c:pt idx="1338">
                  <c:v>1.6374035407509951E-2</c:v>
                </c:pt>
                <c:pt idx="1339">
                  <c:v>1.6350571909474369E-2</c:v>
                </c:pt>
                <c:pt idx="1340">
                  <c:v>1.6327028798694337E-2</c:v>
                </c:pt>
                <c:pt idx="1341">
                  <c:v>1.6303420307766055E-2</c:v>
                </c:pt>
                <c:pt idx="1342">
                  <c:v>1.6279746439043292E-2</c:v>
                </c:pt>
                <c:pt idx="1343">
                  <c:v>1.6255160009113312E-2</c:v>
                </c:pt>
                <c:pt idx="1344">
                  <c:v>1.6257802553396376E-2</c:v>
                </c:pt>
                <c:pt idx="1345">
                  <c:v>1.6264876228536219E-2</c:v>
                </c:pt>
                <c:pt idx="1346">
                  <c:v>1.6271949928903531E-2</c:v>
                </c:pt>
                <c:pt idx="1347">
                  <c:v>1.6279023654497442E-2</c:v>
                </c:pt>
                <c:pt idx="1348">
                  <c:v>1.6286970074761143E-2</c:v>
                </c:pt>
                <c:pt idx="1349">
                  <c:v>1.6294044171391794E-2</c:v>
                </c:pt>
                <c:pt idx="1350">
                  <c:v>1.6301118293388674E-2</c:v>
                </c:pt>
                <c:pt idx="1351">
                  <c:v>1.6308192440752222E-2</c:v>
                </c:pt>
                <c:pt idx="1352">
                  <c:v>1.6315266613482E-2</c:v>
                </c:pt>
                <c:pt idx="1353">
                  <c:v>1.6322340811578878E-2</c:v>
                </c:pt>
                <c:pt idx="1354">
                  <c:v>1.6329415035041553E-2</c:v>
                </c:pt>
                <c:pt idx="1355">
                  <c:v>1.6336489283871762E-2</c:v>
                </c:pt>
                <c:pt idx="1356">
                  <c:v>1.6341813139054511E-2</c:v>
                </c:pt>
                <c:pt idx="1357">
                  <c:v>1.6348011349583854E-2</c:v>
                </c:pt>
                <c:pt idx="1358">
                  <c:v>1.6355084709117305E-2</c:v>
                </c:pt>
                <c:pt idx="1359">
                  <c:v>1.6362158093600965E-2</c:v>
                </c:pt>
                <c:pt idx="1360">
                  <c:v>1.6369231503035275E-2</c:v>
                </c:pt>
                <c:pt idx="1361">
                  <c:v>1.6377181670991555E-2</c:v>
                </c:pt>
                <c:pt idx="1362">
                  <c:v>1.6384255452646494E-2</c:v>
                </c:pt>
                <c:pt idx="1363">
                  <c:v>1.6391329259391251E-2</c:v>
                </c:pt>
                <c:pt idx="1364">
                  <c:v>1.6398403091225387E-2</c:v>
                </c:pt>
                <c:pt idx="1365">
                  <c:v>1.6405476948149346E-2</c:v>
                </c:pt>
                <c:pt idx="1366">
                  <c:v>1.6411672483597262E-2</c:v>
                </c:pt>
                <c:pt idx="1367">
                  <c:v>1.6418746067684793E-2</c:v>
                </c:pt>
                <c:pt idx="1368">
                  <c:v>1.6425819676723411E-2</c:v>
                </c:pt>
                <c:pt idx="1369">
                  <c:v>1.6432893310712682E-2</c:v>
                </c:pt>
                <c:pt idx="1370">
                  <c:v>1.6418531395580527E-2</c:v>
                </c:pt>
                <c:pt idx="1371">
                  <c:v>1.6394310384977198E-2</c:v>
                </c:pt>
                <c:pt idx="1372">
                  <c:v>1.6370026729232927E-2</c:v>
                </c:pt>
                <c:pt idx="1373">
                  <c:v>1.6345680430643019E-2</c:v>
                </c:pt>
                <c:pt idx="1374">
                  <c:v>1.6324106400132765E-2</c:v>
                </c:pt>
                <c:pt idx="1375">
                  <c:v>1.6299470654312406E-2</c:v>
                </c:pt>
                <c:pt idx="1376">
                  <c:v>1.6274771929995373E-2</c:v>
                </c:pt>
                <c:pt idx="1377">
                  <c:v>1.6250010229517477E-2</c:v>
                </c:pt>
                <c:pt idx="1378">
                  <c:v>1.6225185555217625E-2</c:v>
                </c:pt>
                <c:pt idx="1379">
                  <c:v>1.6200297909443107E-2</c:v>
                </c:pt>
                <c:pt idx="1380">
                  <c:v>1.6175347294546078E-2</c:v>
                </c:pt>
                <c:pt idx="1381">
                  <c:v>1.6150333712885753E-2</c:v>
                </c:pt>
                <c:pt idx="1382">
                  <c:v>1.6120794511275852E-2</c:v>
                </c:pt>
                <c:pt idx="1383">
                  <c:v>1.6096150293731792E-2</c:v>
                </c:pt>
                <c:pt idx="1384">
                  <c:v>1.6071444132709996E-2</c:v>
                </c:pt>
                <c:pt idx="1385">
                  <c:v>1.6046676030546853E-2</c:v>
                </c:pt>
                <c:pt idx="1386">
                  <c:v>1.6021845989581795E-2</c:v>
                </c:pt>
                <c:pt idx="1387">
                  <c:v>1.5997597454058557E-2</c:v>
                </c:pt>
                <c:pt idx="1388">
                  <c:v>1.5972478572566586E-2</c:v>
                </c:pt>
                <c:pt idx="1389">
                  <c:v>1.5947297424384884E-2</c:v>
                </c:pt>
                <c:pt idx="1390">
                  <c:v>1.5922054011893626E-2</c:v>
                </c:pt>
                <c:pt idx="1391">
                  <c:v>1.5896766785086707E-2</c:v>
                </c:pt>
                <c:pt idx="1392">
                  <c:v>1.5871565160803625E-2</c:v>
                </c:pt>
                <c:pt idx="1393">
                  <c:v>1.5846301614270166E-2</c:v>
                </c:pt>
                <c:pt idx="1394">
                  <c:v>1.5820976147873561E-2</c:v>
                </c:pt>
                <c:pt idx="1395">
                  <c:v>1.5795588764006673E-2</c:v>
                </c:pt>
                <c:pt idx="1396">
                  <c:v>1.5791473132560099E-2</c:v>
                </c:pt>
                <c:pt idx="1397">
                  <c:v>1.5796909121534464E-2</c:v>
                </c:pt>
                <c:pt idx="1398">
                  <c:v>1.5802345125410133E-2</c:v>
                </c:pt>
                <c:pt idx="1399">
                  <c:v>1.5807781144186673E-2</c:v>
                </c:pt>
                <c:pt idx="1400">
                  <c:v>1.581395186428964E-2</c:v>
                </c:pt>
                <c:pt idx="1401">
                  <c:v>1.581938815181326E-2</c:v>
                </c:pt>
                <c:pt idx="1402">
                  <c:v>1.5824824454321415E-2</c:v>
                </c:pt>
                <c:pt idx="1403">
                  <c:v>1.5830260771813237E-2</c:v>
                </c:pt>
                <c:pt idx="1404">
                  <c:v>1.583569710428916E-2</c:v>
                </c:pt>
                <c:pt idx="1405">
                  <c:v>1.584113345174875E-2</c:v>
                </c:pt>
                <c:pt idx="1406">
                  <c:v>1.5846569814192003E-2</c:v>
                </c:pt>
                <c:pt idx="1407">
                  <c:v>1.5852006191620228E-2</c:v>
                </c:pt>
                <c:pt idx="1408">
                  <c:v>1.5856705983763465E-2</c:v>
                </c:pt>
                <c:pt idx="1409">
                  <c:v>1.58606686048989E-2</c:v>
                </c:pt>
                <c:pt idx="1410">
                  <c:v>1.5866104308299663E-2</c:v>
                </c:pt>
                <c:pt idx="1411">
                  <c:v>1.5871540026438247E-2</c:v>
                </c:pt>
                <c:pt idx="1412">
                  <c:v>1.5877713229626264E-2</c:v>
                </c:pt>
                <c:pt idx="1413">
                  <c:v>1.5883149217124644E-2</c:v>
                </c:pt>
                <c:pt idx="1414">
                  <c:v>1.5888585219443693E-2</c:v>
                </c:pt>
                <c:pt idx="1415">
                  <c:v>1.589402123658254E-2</c:v>
                </c:pt>
                <c:pt idx="1416">
                  <c:v>1.5899457268542055E-2</c:v>
                </c:pt>
                <c:pt idx="1417">
                  <c:v>1.590415464476937E-2</c:v>
                </c:pt>
                <c:pt idx="1418">
                  <c:v>1.5909590466074493E-2</c:v>
                </c:pt>
                <c:pt idx="1419">
                  <c:v>1.5915026302118763E-2</c:v>
                </c:pt>
                <c:pt idx="1420">
                  <c:v>1.5920462152900418E-2</c:v>
                </c:pt>
                <c:pt idx="1421">
                  <c:v>1.5925898018421661E-2</c:v>
                </c:pt>
                <c:pt idx="1422">
                  <c:v>1.5914938055512633E-2</c:v>
                </c:pt>
                <c:pt idx="1423">
                  <c:v>1.589034180849681E-2</c:v>
                </c:pt>
                <c:pt idx="1424">
                  <c:v>1.5865688458505892E-2</c:v>
                </c:pt>
                <c:pt idx="1425">
                  <c:v>1.5837443282090555E-2</c:v>
                </c:pt>
                <c:pt idx="1426">
                  <c:v>1.581549200142816E-2</c:v>
                </c:pt>
                <c:pt idx="1427">
                  <c:v>1.579050126904125E-2</c:v>
                </c:pt>
                <c:pt idx="1428">
                  <c:v>1.5765453130045369E-2</c:v>
                </c:pt>
                <c:pt idx="1429">
                  <c:v>1.5740347586599233E-2</c:v>
                </c:pt>
                <c:pt idx="1430">
                  <c:v>1.5715184640868622E-2</c:v>
                </c:pt>
                <c:pt idx="1431">
                  <c:v>1.5689964295021973E-2</c:v>
                </c:pt>
                <c:pt idx="1432">
                  <c:v>1.5664686551234781E-2</c:v>
                </c:pt>
                <c:pt idx="1433">
                  <c:v>1.5639351411685189E-2</c:v>
                </c:pt>
                <c:pt idx="1434">
                  <c:v>1.560937252499057E-2</c:v>
                </c:pt>
                <c:pt idx="1435">
                  <c:v>1.5584398661750119E-2</c:v>
                </c:pt>
                <c:pt idx="1436">
                  <c:v>1.5559368336218304E-2</c:v>
                </c:pt>
                <c:pt idx="1437">
                  <c:v>1.5534281550552096E-2</c:v>
                </c:pt>
                <c:pt idx="1438">
                  <c:v>1.5509138306914545E-2</c:v>
                </c:pt>
                <c:pt idx="1439">
                  <c:v>1.5484656236901867E-2</c:v>
                </c:pt>
                <c:pt idx="1440">
                  <c:v>1.5459241601465718E-2</c:v>
                </c:pt>
                <c:pt idx="1441">
                  <c:v>1.5433770209053182E-2</c:v>
                </c:pt>
                <c:pt idx="1442">
                  <c:v>1.5408242061859225E-2</c:v>
                </c:pt>
                <c:pt idx="1443">
                  <c:v>1.5382575295191502E-2</c:v>
                </c:pt>
                <c:pt idx="1444">
                  <c:v>1.5357093349415008E-2</c:v>
                </c:pt>
                <c:pt idx="1445">
                  <c:v>1.5331554960942346E-2</c:v>
                </c:pt>
                <c:pt idx="1446">
                  <c:v>1.530596013197523E-2</c:v>
                </c:pt>
                <c:pt idx="1447">
                  <c:v>1.5280308864719722E-2</c:v>
                </c:pt>
                <c:pt idx="1448">
                  <c:v>1.5275180817583625E-2</c:v>
                </c:pt>
                <c:pt idx="1449">
                  <c:v>1.5279123201009241E-2</c:v>
                </c:pt>
                <c:pt idx="1450">
                  <c:v>1.5283065592275144E-2</c:v>
                </c:pt>
                <c:pt idx="1451">
                  <c:v>1.5287007991380022E-2</c:v>
                </c:pt>
                <c:pt idx="1452">
                  <c:v>1.5291555917976709E-2</c:v>
                </c:pt>
                <c:pt idx="1453">
                  <c:v>1.5295498500156131E-2</c:v>
                </c:pt>
                <c:pt idx="1454">
                  <c:v>1.529944109021838E-2</c:v>
                </c:pt>
                <c:pt idx="1455">
                  <c:v>1.5303383688163454E-2</c:v>
                </c:pt>
                <c:pt idx="1456">
                  <c:v>1.5307326293992221E-2</c:v>
                </c:pt>
                <c:pt idx="1457">
                  <c:v>1.5311268907703813E-2</c:v>
                </c:pt>
                <c:pt idx="1458">
                  <c:v>1.5315211529298664E-2</c:v>
                </c:pt>
                <c:pt idx="1459">
                  <c:v>1.5319154158776774E-2</c:v>
                </c:pt>
                <c:pt idx="1460">
                  <c:v>1.5323096796137709E-2</c:v>
                </c:pt>
                <c:pt idx="1461">
                  <c:v>1.5325825419008237E-2</c:v>
                </c:pt>
                <c:pt idx="1462">
                  <c:v>1.5329767736583044E-2</c:v>
                </c:pt>
                <c:pt idx="1463">
                  <c:v>1.5333710061955571E-2</c:v>
                </c:pt>
                <c:pt idx="1464">
                  <c:v>1.5337652395124498E-2</c:v>
                </c:pt>
                <c:pt idx="1465">
                  <c:v>1.5342202402049048E-2</c:v>
                </c:pt>
                <c:pt idx="1466">
                  <c:v>1.5346144918754282E-2</c:v>
                </c:pt>
                <c:pt idx="1467">
                  <c:v>1.5350087443299364E-2</c:v>
                </c:pt>
                <c:pt idx="1468">
                  <c:v>1.5354029975684733E-2</c:v>
                </c:pt>
                <c:pt idx="1469">
                  <c:v>1.5357364177924368E-2</c:v>
                </c:pt>
                <c:pt idx="1470">
                  <c:v>1.5361306557875215E-2</c:v>
                </c:pt>
                <c:pt idx="1471">
                  <c:v>1.5365248945622901E-2</c:v>
                </c:pt>
                <c:pt idx="1472">
                  <c:v>1.5369191341167427E-2</c:v>
                </c:pt>
                <c:pt idx="1473">
                  <c:v>1.5373133744509231E-2</c:v>
                </c:pt>
                <c:pt idx="1474">
                  <c:v>1.5367764275613772E-2</c:v>
                </c:pt>
                <c:pt idx="1475">
                  <c:v>1.5348527706791982E-2</c:v>
                </c:pt>
                <c:pt idx="1476">
                  <c:v>1.532924912109977E-2</c:v>
                </c:pt>
                <c:pt idx="1477">
                  <c:v>1.5307165004084673E-2</c:v>
                </c:pt>
                <c:pt idx="1478">
                  <c:v>1.528995832118899E-2</c:v>
                </c:pt>
                <c:pt idx="1479">
                  <c:v>1.5270426241240399E-2</c:v>
                </c:pt>
                <c:pt idx="1480">
                  <c:v>1.5250851920737897E-2</c:v>
                </c:pt>
                <c:pt idx="1481">
                  <c:v>1.5231235360929716E-2</c:v>
                </c:pt>
                <c:pt idx="1482">
                  <c:v>1.5211576563067162E-2</c:v>
                </c:pt>
                <c:pt idx="1483">
                  <c:v>1.5191875528402858E-2</c:v>
                </c:pt>
                <c:pt idx="1484">
                  <c:v>1.5172132258193824E-2</c:v>
                </c:pt>
                <c:pt idx="1485">
                  <c:v>1.515234675369883E-2</c:v>
                </c:pt>
                <c:pt idx="1486">
                  <c:v>1.5132519016179288E-2</c:v>
                </c:pt>
                <c:pt idx="1487">
                  <c:v>1.5108507729835113E-2</c:v>
                </c:pt>
                <c:pt idx="1488">
                  <c:v>1.5089081601439326E-2</c:v>
                </c:pt>
                <c:pt idx="1489">
                  <c:v>1.5069614143957149E-2</c:v>
                </c:pt>
                <c:pt idx="1490">
                  <c:v>1.5050105358628451E-2</c:v>
                </c:pt>
                <c:pt idx="1491">
                  <c:v>1.5032181626648763E-2</c:v>
                </c:pt>
                <c:pt idx="1492">
                  <c:v>1.5012224940580266E-2</c:v>
                </c:pt>
                <c:pt idx="1493">
                  <c:v>1.4992226259085613E-2</c:v>
                </c:pt>
                <c:pt idx="1494">
                  <c:v>1.4972185583439419E-2</c:v>
                </c:pt>
                <c:pt idx="1495">
                  <c:v>1.4949152065538726E-2</c:v>
                </c:pt>
                <c:pt idx="1496">
                  <c:v>1.4929268084967254E-2</c:v>
                </c:pt>
                <c:pt idx="1497">
                  <c:v>1.4909342564169819E-2</c:v>
                </c:pt>
                <c:pt idx="1498">
                  <c:v>1.4889375504417624E-2</c:v>
                </c:pt>
                <c:pt idx="1499">
                  <c:v>1.4868001405840249E-2</c:v>
                </c:pt>
                <c:pt idx="1500">
                  <c:v>1.4862401209546358E-2</c:v>
                </c:pt>
                <c:pt idx="1501">
                  <c:v>1.4865239942111697E-2</c:v>
                </c:pt>
                <c:pt idx="1502">
                  <c:v>1.4868078678786612E-2</c:v>
                </c:pt>
                <c:pt idx="1503">
                  <c:v>1.4870917419571968E-2</c:v>
                </c:pt>
                <c:pt idx="1504">
                  <c:v>1.4873756164466472E-2</c:v>
                </c:pt>
                <c:pt idx="1505">
                  <c:v>1.4876594913470551E-2</c:v>
                </c:pt>
                <c:pt idx="1506">
                  <c:v>1.4879433666584641E-2</c:v>
                </c:pt>
                <c:pt idx="1507">
                  <c:v>1.488227242380874E-2</c:v>
                </c:pt>
                <c:pt idx="1508">
                  <c:v>1.4885111185142417E-2</c:v>
                </c:pt>
                <c:pt idx="1509">
                  <c:v>1.4887949950586104E-2</c:v>
                </c:pt>
                <c:pt idx="1510">
                  <c:v>1.4890788720138935E-2</c:v>
                </c:pt>
                <c:pt idx="1511">
                  <c:v>1.4893627493802209E-2</c:v>
                </c:pt>
                <c:pt idx="1512">
                  <c:v>1.4894935822347499E-2</c:v>
                </c:pt>
                <c:pt idx="1513">
                  <c:v>1.4897264035633347E-2</c:v>
                </c:pt>
                <c:pt idx="1514">
                  <c:v>1.4900102352306311E-2</c:v>
                </c:pt>
                <c:pt idx="1515">
                  <c:v>1.4902940672999925E-2</c:v>
                </c:pt>
                <c:pt idx="1516">
                  <c:v>1.4905778997713308E-2</c:v>
                </c:pt>
                <c:pt idx="1517">
                  <c:v>1.491117100907095E-2</c:v>
                </c:pt>
                <c:pt idx="1518">
                  <c:v>1.4911966462677572E-2</c:v>
                </c:pt>
                <c:pt idx="1519">
                  <c:v>1.491480491688112E-2</c:v>
                </c:pt>
                <c:pt idx="1520">
                  <c:v>1.4917643375128466E-2</c:v>
                </c:pt>
                <c:pt idx="1521">
                  <c:v>1.4919970681586457E-2</c:v>
                </c:pt>
                <c:pt idx="1522">
                  <c:v>1.4922809030421981E-2</c:v>
                </c:pt>
                <c:pt idx="1523">
                  <c:v>1.4925647383277714E-2</c:v>
                </c:pt>
                <c:pt idx="1524">
                  <c:v>1.4928485740153655E-2</c:v>
                </c:pt>
                <c:pt idx="1525">
                  <c:v>1.4931835727003724E-2</c:v>
                </c:pt>
                <c:pt idx="1526">
                  <c:v>1.492489829830277E-2</c:v>
                </c:pt>
                <c:pt idx="1527">
                  <c:v>1.4910605622949196E-2</c:v>
                </c:pt>
                <c:pt idx="1528">
                  <c:v>1.4896283275630516E-2</c:v>
                </c:pt>
                <c:pt idx="1529">
                  <c:v>1.4875771308960273E-2</c:v>
                </c:pt>
                <c:pt idx="1530">
                  <c:v>1.4861376903831327E-2</c:v>
                </c:pt>
                <c:pt idx="1531">
                  <c:v>1.4846952828942982E-2</c:v>
                </c:pt>
                <c:pt idx="1532">
                  <c:v>1.4832499084940002E-2</c:v>
                </c:pt>
                <c:pt idx="1533">
                  <c:v>1.4818015672470217E-2</c:v>
                </c:pt>
                <c:pt idx="1534">
                  <c:v>1.4803502592181899E-2</c:v>
                </c:pt>
                <c:pt idx="1535">
                  <c:v>1.4788959844725081E-2</c:v>
                </c:pt>
                <c:pt idx="1536">
                  <c:v>1.477438743074979E-2</c:v>
                </c:pt>
                <c:pt idx="1537">
                  <c:v>1.4759785350909568E-2</c:v>
                </c:pt>
                <c:pt idx="1538">
                  <c:v>1.4743662135545194E-2</c:v>
                </c:pt>
                <c:pt idx="1539">
                  <c:v>1.4729181358791843E-2</c:v>
                </c:pt>
                <c:pt idx="1540">
                  <c:v>1.4714671237878344E-2</c:v>
                </c:pt>
                <c:pt idx="1541">
                  <c:v>1.4700131773452878E-2</c:v>
                </c:pt>
                <c:pt idx="1542">
                  <c:v>1.4685562966167097E-2</c:v>
                </c:pt>
                <c:pt idx="1543">
                  <c:v>1.4669152576076778E-2</c:v>
                </c:pt>
                <c:pt idx="1544">
                  <c:v>1.4654430252446414E-2</c:v>
                </c:pt>
                <c:pt idx="1545">
                  <c:v>1.4639678429034634E-2</c:v>
                </c:pt>
                <c:pt idx="1546">
                  <c:v>1.4624897106501457E-2</c:v>
                </c:pt>
                <c:pt idx="1547">
                  <c:v>1.4610174198704903E-2</c:v>
                </c:pt>
                <c:pt idx="1548">
                  <c:v>1.4595425156776259E-2</c:v>
                </c:pt>
                <c:pt idx="1549">
                  <c:v>1.458064677667442E-2</c:v>
                </c:pt>
                <c:pt idx="1550">
                  <c:v>1.4565839059061465E-2</c:v>
                </c:pt>
                <c:pt idx="1551">
                  <c:v>1.4552977383061834E-2</c:v>
                </c:pt>
                <c:pt idx="1552">
                  <c:v>1.4555041405111064E-2</c:v>
                </c:pt>
                <c:pt idx="1553">
                  <c:v>1.4557105429309833E-2</c:v>
                </c:pt>
                <c:pt idx="1554">
                  <c:v>1.4559169455659014E-2</c:v>
                </c:pt>
                <c:pt idx="1555">
                  <c:v>1.456167468626921E-2</c:v>
                </c:pt>
                <c:pt idx="1556">
                  <c:v>1.4563738800257202E-2</c:v>
                </c:pt>
                <c:pt idx="1557">
                  <c:v>1.4565802916406944E-2</c:v>
                </c:pt>
                <c:pt idx="1558">
                  <c:v>1.4567867034718435E-2</c:v>
                </c:pt>
                <c:pt idx="1559">
                  <c:v>1.456993115519124E-2</c:v>
                </c:pt>
                <c:pt idx="1560">
                  <c:v>1.4571995277825794E-2</c:v>
                </c:pt>
                <c:pt idx="1561">
                  <c:v>1.4574059402621228E-2</c:v>
                </c:pt>
                <c:pt idx="1562">
                  <c:v>1.4576123529578848E-2</c:v>
                </c:pt>
                <c:pt idx="1563">
                  <c:v>1.4578187658698213E-2</c:v>
                </c:pt>
                <c:pt idx="1564">
                  <c:v>1.4578925991688137E-2</c:v>
                </c:pt>
                <c:pt idx="1565">
                  <c:v>1.4580989874805585E-2</c:v>
                </c:pt>
                <c:pt idx="1566">
                  <c:v>1.4583053760049066E-2</c:v>
                </c:pt>
                <c:pt idx="1567">
                  <c:v>1.4585117647418582E-2</c:v>
                </c:pt>
                <c:pt idx="1568">
                  <c:v>1.4587181536914132E-2</c:v>
                </c:pt>
                <c:pt idx="1569">
                  <c:v>1.4589687758765341E-2</c:v>
                </c:pt>
                <c:pt idx="1570">
                  <c:v>1.4591751736008523E-2</c:v>
                </c:pt>
                <c:pt idx="1571">
                  <c:v>1.4593815715389775E-2</c:v>
                </c:pt>
                <c:pt idx="1572">
                  <c:v>1.4595879696908658E-2</c:v>
                </c:pt>
                <c:pt idx="1573">
                  <c:v>1.4597501016282838E-2</c:v>
                </c:pt>
                <c:pt idx="1574">
                  <c:v>1.4599564918534593E-2</c:v>
                </c:pt>
                <c:pt idx="1575">
                  <c:v>1.4601628822912823E-2</c:v>
                </c:pt>
                <c:pt idx="1576">
                  <c:v>1.4603692729417089E-2</c:v>
                </c:pt>
                <c:pt idx="1577">
                  <c:v>1.4606199636573244E-2</c:v>
                </c:pt>
                <c:pt idx="1578">
                  <c:v>1.459514124658623E-2</c:v>
                </c:pt>
                <c:pt idx="1579">
                  <c:v>1.4584061078721691E-2</c:v>
                </c:pt>
                <c:pt idx="1580">
                  <c:v>1.4572959133342856E-2</c:v>
                </c:pt>
                <c:pt idx="1581">
                  <c:v>1.4561835410814707E-2</c:v>
                </c:pt>
                <c:pt idx="1582">
                  <c:v>1.455178422913707E-2</c:v>
                </c:pt>
                <c:pt idx="1583">
                  <c:v>1.4540547434654331E-2</c:v>
                </c:pt>
                <c:pt idx="1584">
                  <c:v>1.4529288744769856E-2</c:v>
                </c:pt>
                <c:pt idx="1585">
                  <c:v>1.4518008159854181E-2</c:v>
                </c:pt>
                <c:pt idx="1586">
                  <c:v>1.4506705680277834E-2</c:v>
                </c:pt>
                <c:pt idx="1587">
                  <c:v>1.4495381306412232E-2</c:v>
                </c:pt>
                <c:pt idx="1588">
                  <c:v>1.448403503862835E-2</c:v>
                </c:pt>
                <c:pt idx="1589">
                  <c:v>1.4472666877300696E-2</c:v>
                </c:pt>
                <c:pt idx="1590">
                  <c:v>1.4459702546877196E-2</c:v>
                </c:pt>
                <c:pt idx="1591">
                  <c:v>1.4448499723865331E-2</c:v>
                </c:pt>
                <c:pt idx="1592">
                  <c:v>1.4437275362535812E-2</c:v>
                </c:pt>
                <c:pt idx="1593">
                  <c:v>1.442602946325661E-2</c:v>
                </c:pt>
                <c:pt idx="1594">
                  <c:v>1.4414762026396993E-2</c:v>
                </c:pt>
                <c:pt idx="1595">
                  <c:v>1.4403641896778018E-2</c:v>
                </c:pt>
                <c:pt idx="1596">
                  <c:v>1.4392261855287884E-2</c:v>
                </c:pt>
                <c:pt idx="1597">
                  <c:v>1.4380860160596115E-2</c:v>
                </c:pt>
                <c:pt idx="1598">
                  <c:v>1.4369436813078364E-2</c:v>
                </c:pt>
                <c:pt idx="1599">
                  <c:v>1.4358101791379255E-2</c:v>
                </c:pt>
                <c:pt idx="1600">
                  <c:v>1.4346705136836562E-2</c:v>
                </c:pt>
                <c:pt idx="1601">
                  <c:v>1.4335286947320067E-2</c:v>
                </c:pt>
                <c:pt idx="1602">
                  <c:v>1.4323847223203815E-2</c:v>
                </c:pt>
                <c:pt idx="1603">
                  <c:v>1.4311995296250483E-2</c:v>
                </c:pt>
                <c:pt idx="1604">
                  <c:v>1.4313491301477504E-2</c:v>
                </c:pt>
                <c:pt idx="1605">
                  <c:v>1.4314987307833675E-2</c:v>
                </c:pt>
                <c:pt idx="1606">
                  <c:v>1.4316483315319871E-2</c:v>
                </c:pt>
                <c:pt idx="1607">
                  <c:v>1.4317979323935219E-2</c:v>
                </c:pt>
                <c:pt idx="1608">
                  <c:v>1.4319866299078686E-2</c:v>
                </c:pt>
                <c:pt idx="1609">
                  <c:v>1.4321362369328544E-2</c:v>
                </c:pt>
                <c:pt idx="1610">
                  <c:v>1.432285844071445E-2</c:v>
                </c:pt>
                <c:pt idx="1611">
                  <c:v>1.4324354513235101E-2</c:v>
                </c:pt>
                <c:pt idx="1612">
                  <c:v>1.4325850586892667E-2</c:v>
                </c:pt>
                <c:pt idx="1613">
                  <c:v>1.4327346661684981E-2</c:v>
                </c:pt>
                <c:pt idx="1614">
                  <c:v>1.432884273761334E-2</c:v>
                </c:pt>
                <c:pt idx="1615">
                  <c:v>1.4330338814676878E-2</c:v>
                </c:pt>
                <c:pt idx="1616">
                  <c:v>1.4330660619179304E-2</c:v>
                </c:pt>
                <c:pt idx="1617">
                  <c:v>1.4332156520247292E-2</c:v>
                </c:pt>
                <c:pt idx="1618">
                  <c:v>1.4333652422433502E-2</c:v>
                </c:pt>
                <c:pt idx="1619">
                  <c:v>1.4335148325736609E-2</c:v>
                </c:pt>
                <c:pt idx="1620">
                  <c:v>1.4336644230156612E-2</c:v>
                </c:pt>
                <c:pt idx="1621">
                  <c:v>1.4338531841403851E-2</c:v>
                </c:pt>
                <c:pt idx="1622">
                  <c:v>1.4340027807507811E-2</c:v>
                </c:pt>
                <c:pt idx="1623">
                  <c:v>1.4341523774735267E-2</c:v>
                </c:pt>
                <c:pt idx="1624">
                  <c:v>1.4343019743085342E-2</c:v>
                </c:pt>
                <c:pt idx="1625">
                  <c:v>1.4344123769011402E-2</c:v>
                </c:pt>
                <c:pt idx="1626">
                  <c:v>1.4345619680133226E-2</c:v>
                </c:pt>
                <c:pt idx="1627">
                  <c:v>1.434711559237239E-2</c:v>
                </c:pt>
                <c:pt idx="1628">
                  <c:v>1.434861150572889E-2</c:v>
                </c:pt>
                <c:pt idx="1629">
                  <c:v>1.4350499601686415E-2</c:v>
                </c:pt>
                <c:pt idx="1630">
                  <c:v>1.434817969443857E-2</c:v>
                </c:pt>
                <c:pt idx="1631">
                  <c:v>1.434521721636868E-2</c:v>
                </c:pt>
                <c:pt idx="1632">
                  <c:v>1.4342247640853961E-2</c:v>
                </c:pt>
                <c:pt idx="1633">
                  <c:v>1.4339270967926475E-2</c:v>
                </c:pt>
                <c:pt idx="1634">
                  <c:v>1.4336419648698209E-2</c:v>
                </c:pt>
                <c:pt idx="1635">
                  <c:v>1.4333405131067333E-2</c:v>
                </c:pt>
                <c:pt idx="1636">
                  <c:v>1.4330383477211144E-2</c:v>
                </c:pt>
                <c:pt idx="1637">
                  <c:v>1.4327354687161441E-2</c:v>
                </c:pt>
                <c:pt idx="1638">
                  <c:v>1.4324318760951346E-2</c:v>
                </c:pt>
                <c:pt idx="1639">
                  <c:v>1.4321275698613098E-2</c:v>
                </c:pt>
                <c:pt idx="1640">
                  <c:v>1.4318225500178496E-2</c:v>
                </c:pt>
                <c:pt idx="1641">
                  <c:v>1.4315168165680662E-2</c:v>
                </c:pt>
                <c:pt idx="1642">
                  <c:v>1.4312287602388472E-2</c:v>
                </c:pt>
                <c:pt idx="1643">
                  <c:v>1.4309287099881147E-2</c:v>
                </c:pt>
                <c:pt idx="1644">
                  <c:v>1.4306279576858783E-2</c:v>
                </c:pt>
                <c:pt idx="1645">
                  <c:v>1.4303265033353963E-2</c:v>
                </c:pt>
                <c:pt idx="1646">
                  <c:v>1.4300243469397966E-2</c:v>
                </c:pt>
                <c:pt idx="1647">
                  <c:v>1.4297032542197444E-2</c:v>
                </c:pt>
                <c:pt idx="1648">
                  <c:v>1.4293973304257751E-2</c:v>
                </c:pt>
                <c:pt idx="1649">
                  <c:v>1.4290907007903001E-2</c:v>
                </c:pt>
                <c:pt idx="1650">
                  <c:v>1.4287833653166394E-2</c:v>
                </c:pt>
                <c:pt idx="1651">
                  <c:v>1.4285030343992457E-2</c:v>
                </c:pt>
                <c:pt idx="1652">
                  <c:v>1.4281966658013633E-2</c:v>
                </c:pt>
                <c:pt idx="1653">
                  <c:v>1.4278895951812146E-2</c:v>
                </c:pt>
                <c:pt idx="1654">
                  <c:v>1.4275818225420577E-2</c:v>
                </c:pt>
                <c:pt idx="1655">
                  <c:v>1.4272361004900383E-2</c:v>
                </c:pt>
                <c:pt idx="1656">
                  <c:v>1.4273040330071799E-2</c:v>
                </c:pt>
                <c:pt idx="1657">
                  <c:v>1.427435165681167E-2</c:v>
                </c:pt>
                <c:pt idx="1658">
                  <c:v>1.4275662984419046E-2</c:v>
                </c:pt>
                <c:pt idx="1659">
                  <c:v>1.4276974312894796E-2</c:v>
                </c:pt>
                <c:pt idx="1660">
                  <c:v>1.4278661785503194E-2</c:v>
                </c:pt>
                <c:pt idx="1661">
                  <c:v>1.4279973167602194E-2</c:v>
                </c:pt>
                <c:pt idx="1662">
                  <c:v>1.4281284550573538E-2</c:v>
                </c:pt>
                <c:pt idx="1663">
                  <c:v>1.4282595934417228E-2</c:v>
                </c:pt>
                <c:pt idx="1664">
                  <c:v>1.4283907319134566E-2</c:v>
                </c:pt>
                <c:pt idx="1665">
                  <c:v>1.4285218704723816E-2</c:v>
                </c:pt>
                <c:pt idx="1666">
                  <c:v>1.4286530091185414E-2</c:v>
                </c:pt>
                <c:pt idx="1667">
                  <c:v>1.4287841478519789E-2</c:v>
                </c:pt>
                <c:pt idx="1668">
                  <c:v>1.4288776308226416E-2</c:v>
                </c:pt>
                <c:pt idx="1669">
                  <c:v>1.428971104983179E-2</c:v>
                </c:pt>
                <c:pt idx="1670">
                  <c:v>1.4291022335926003E-2</c:v>
                </c:pt>
                <c:pt idx="1671">
                  <c:v>1.4292333622882384E-2</c:v>
                </c:pt>
                <c:pt idx="1672">
                  <c:v>1.429364491070181E-2</c:v>
                </c:pt>
                <c:pt idx="1673">
                  <c:v>1.4295333002673686E-2</c:v>
                </c:pt>
                <c:pt idx="1674">
                  <c:v>1.4296644344166347E-2</c:v>
                </c:pt>
                <c:pt idx="1675">
                  <c:v>1.4297955686527385E-2</c:v>
                </c:pt>
                <c:pt idx="1676">
                  <c:v>1.4299267029755924E-2</c:v>
                </c:pt>
                <c:pt idx="1677">
                  <c:v>1.4300578373852405E-2</c:v>
                </c:pt>
                <c:pt idx="1678">
                  <c:v>1.430151265574453E-2</c:v>
                </c:pt>
                <c:pt idx="1679">
                  <c:v>1.4302823949605716E-2</c:v>
                </c:pt>
                <c:pt idx="1680">
                  <c:v>1.4304135244329511E-2</c:v>
                </c:pt>
                <c:pt idx="1681">
                  <c:v>1.4305446539917228E-2</c:v>
                </c:pt>
                <c:pt idx="1682">
                  <c:v>1.4305763557533735E-2</c:v>
                </c:pt>
                <c:pt idx="1683">
                  <c:v>1.4305152215774006E-2</c:v>
                </c:pt>
                <c:pt idx="1684">
                  <c:v>1.4304537933349298E-2</c:v>
                </c:pt>
                <c:pt idx="1685">
                  <c:v>1.4303920710261356E-2</c:v>
                </c:pt>
                <c:pt idx="1686">
                  <c:v>1.43031511558577E-2</c:v>
                </c:pt>
                <c:pt idx="1687">
                  <c:v>1.4302517870062028E-2</c:v>
                </c:pt>
                <c:pt idx="1688">
                  <c:v>1.4301881627575201E-2</c:v>
                </c:pt>
                <c:pt idx="1689">
                  <c:v>1.4301242428400293E-2</c:v>
                </c:pt>
                <c:pt idx="1690">
                  <c:v>1.4300600272539498E-2</c:v>
                </c:pt>
                <c:pt idx="1691">
                  <c:v>1.4299955159996334E-2</c:v>
                </c:pt>
                <c:pt idx="1692">
                  <c:v>1.4299307090773431E-2</c:v>
                </c:pt>
                <c:pt idx="1693">
                  <c:v>1.4298656064873868E-2</c:v>
                </c:pt>
                <c:pt idx="1694">
                  <c:v>1.4298002082300278E-2</c:v>
                </c:pt>
                <c:pt idx="1695">
                  <c:v>1.4297829759157157E-2</c:v>
                </c:pt>
                <c:pt idx="1696">
                  <c:v>1.4297190402966993E-2</c:v>
                </c:pt>
                <c:pt idx="1697">
                  <c:v>1.4296548122009008E-2</c:v>
                </c:pt>
                <c:pt idx="1698">
                  <c:v>1.4295902916287115E-2</c:v>
                </c:pt>
                <c:pt idx="1699">
                  <c:v>1.4294970818964215E-2</c:v>
                </c:pt>
                <c:pt idx="1700">
                  <c:v>1.4294309486266758E-2</c:v>
                </c:pt>
                <c:pt idx="1701">
                  <c:v>1.4293645212951496E-2</c:v>
                </c:pt>
                <c:pt idx="1702">
                  <c:v>1.4292977999021924E-2</c:v>
                </c:pt>
                <c:pt idx="1703">
                  <c:v>1.4292538516191207E-2</c:v>
                </c:pt>
                <c:pt idx="1704">
                  <c:v>1.4291875344120035E-2</c:v>
                </c:pt>
                <c:pt idx="1705">
                  <c:v>1.429120924730494E-2</c:v>
                </c:pt>
                <c:pt idx="1706">
                  <c:v>1.4290540225748523E-2</c:v>
                </c:pt>
                <c:pt idx="1707">
                  <c:v>1.4289868279453831E-2</c:v>
                </c:pt>
                <c:pt idx="1708">
                  <c:v>1.4290186423949401E-2</c:v>
                </c:pt>
                <c:pt idx="1709">
                  <c:v>1.4291420880205961E-2</c:v>
                </c:pt>
                <c:pt idx="1710">
                  <c:v>1.4292655337231742E-2</c:v>
                </c:pt>
                <c:pt idx="1711">
                  <c:v>1.4293889795026308E-2</c:v>
                </c:pt>
                <c:pt idx="1712">
                  <c:v>1.4295495571712523E-2</c:v>
                </c:pt>
                <c:pt idx="1713">
                  <c:v>1.4296730079945119E-2</c:v>
                </c:pt>
                <c:pt idx="1714">
                  <c:v>1.4297964588951009E-2</c:v>
                </c:pt>
                <c:pt idx="1715">
                  <c:v>1.4299199098730193E-2</c:v>
                </c:pt>
                <c:pt idx="1716">
                  <c:v>1.4300433609283108E-2</c:v>
                </c:pt>
                <c:pt idx="1717">
                  <c:v>1.4301668120608447E-2</c:v>
                </c:pt>
                <c:pt idx="1718">
                  <c:v>1.430290263270795E-2</c:v>
                </c:pt>
                <c:pt idx="1719">
                  <c:v>1.4304137145580311E-2</c:v>
                </c:pt>
                <c:pt idx="1720">
                  <c:v>1.430499994978752E-2</c:v>
                </c:pt>
                <c:pt idx="1721">
                  <c:v>1.4305490941957308E-2</c:v>
                </c:pt>
                <c:pt idx="1722">
                  <c:v>1.4306725310343377E-2</c:v>
                </c:pt>
                <c:pt idx="1723">
                  <c:v>1.4307959679490384E-2</c:v>
                </c:pt>
                <c:pt idx="1724">
                  <c:v>1.4309194049397888E-2</c:v>
                </c:pt>
                <c:pt idx="1725">
                  <c:v>1.4310800345242014E-2</c:v>
                </c:pt>
                <c:pt idx="1726">
                  <c:v>1.4312034765620237E-2</c:v>
                </c:pt>
                <c:pt idx="1727">
                  <c:v>1.4313269186763563E-2</c:v>
                </c:pt>
                <c:pt idx="1728">
                  <c:v>1.431450360867155E-2</c:v>
                </c:pt>
                <c:pt idx="1729">
                  <c:v>1.4315365910343736E-2</c:v>
                </c:pt>
                <c:pt idx="1730">
                  <c:v>1.4316600284814662E-2</c:v>
                </c:pt>
                <c:pt idx="1731">
                  <c:v>1.4317834660046524E-2</c:v>
                </c:pt>
                <c:pt idx="1732">
                  <c:v>1.4319069036038884E-2</c:v>
                </c:pt>
                <c:pt idx="1733">
                  <c:v>1.4320303412791299E-2</c:v>
                </c:pt>
                <c:pt idx="1734">
                  <c:v>1.4321795955981292E-2</c:v>
                </c:pt>
                <c:pt idx="1735">
                  <c:v>1.4322630303810362E-2</c:v>
                </c:pt>
                <c:pt idx="1736">
                  <c:v>1.4323464063265684E-2</c:v>
                </c:pt>
                <c:pt idx="1737">
                  <c:v>1.4324416210756205E-2</c:v>
                </c:pt>
                <c:pt idx="1738">
                  <c:v>1.4324924171761448E-2</c:v>
                </c:pt>
                <c:pt idx="1739">
                  <c:v>1.4325753909826665E-2</c:v>
                </c:pt>
                <c:pt idx="1740">
                  <c:v>1.4326583056282469E-2</c:v>
                </c:pt>
                <c:pt idx="1741">
                  <c:v>1.4327411611127093E-2</c:v>
                </c:pt>
                <c:pt idx="1742">
                  <c:v>1.4328239574361419E-2</c:v>
                </c:pt>
                <c:pt idx="1743">
                  <c:v>1.4329066945983241E-2</c:v>
                </c:pt>
                <c:pt idx="1744">
                  <c:v>1.4329893725992559E-2</c:v>
                </c:pt>
                <c:pt idx="1745">
                  <c:v>1.4330719914388487E-2</c:v>
                </c:pt>
                <c:pt idx="1746">
                  <c:v>1.4332229859164014E-2</c:v>
                </c:pt>
                <c:pt idx="1747">
                  <c:v>1.4334094615872917E-2</c:v>
                </c:pt>
                <c:pt idx="1748">
                  <c:v>1.4334929804475495E-2</c:v>
                </c:pt>
                <c:pt idx="1749">
                  <c:v>1.433576441727845E-2</c:v>
                </c:pt>
                <c:pt idx="1750">
                  <c:v>1.4336598454280923E-2</c:v>
                </c:pt>
                <c:pt idx="1751">
                  <c:v>1.4336370896408707E-2</c:v>
                </c:pt>
                <c:pt idx="1752">
                  <c:v>1.433719734829618E-2</c:v>
                </c:pt>
                <c:pt idx="1753">
                  <c:v>1.433802321499405E-2</c:v>
                </c:pt>
                <c:pt idx="1754">
                  <c:v>1.4338848496503192E-2</c:v>
                </c:pt>
                <c:pt idx="1755">
                  <c:v>1.4340760002264988E-2</c:v>
                </c:pt>
                <c:pt idx="1756">
                  <c:v>1.4341590584451244E-2</c:v>
                </c:pt>
                <c:pt idx="1757">
                  <c:v>1.4342420590831857E-2</c:v>
                </c:pt>
                <c:pt idx="1758">
                  <c:v>1.4343250021406403E-2</c:v>
                </c:pt>
                <c:pt idx="1759">
                  <c:v>1.4342966126177359E-2</c:v>
                </c:pt>
                <c:pt idx="1760">
                  <c:v>1.4343958287312686E-2</c:v>
                </c:pt>
                <c:pt idx="1761">
                  <c:v>1.4345177469492161E-2</c:v>
                </c:pt>
                <c:pt idx="1762">
                  <c:v>1.4346396652421637E-2</c:v>
                </c:pt>
                <c:pt idx="1763">
                  <c:v>1.434761583610155E-2</c:v>
                </c:pt>
                <c:pt idx="1764">
                  <c:v>1.4349952132486712E-2</c:v>
                </c:pt>
                <c:pt idx="1765">
                  <c:v>1.4351171463098245E-2</c:v>
                </c:pt>
                <c:pt idx="1766">
                  <c:v>1.4352390794472179E-2</c:v>
                </c:pt>
                <c:pt idx="1767">
                  <c:v>1.4353610126608943E-2</c:v>
                </c:pt>
                <c:pt idx="1768">
                  <c:v>1.4354829459507678E-2</c:v>
                </c:pt>
                <c:pt idx="1769">
                  <c:v>1.4356048793169245E-2</c:v>
                </c:pt>
                <c:pt idx="1770">
                  <c:v>1.4357268127593642E-2</c:v>
                </c:pt>
                <c:pt idx="1771">
                  <c:v>1.435848746278001E-2</c:v>
                </c:pt>
                <c:pt idx="1772">
                  <c:v>1.4358588522974761E-2</c:v>
                </c:pt>
                <c:pt idx="1773">
                  <c:v>1.4359062172468838E-2</c:v>
                </c:pt>
                <c:pt idx="1774">
                  <c:v>1.436028126738358E-2</c:v>
                </c:pt>
                <c:pt idx="1775">
                  <c:v>1.436150036304071E-2</c:v>
                </c:pt>
                <c:pt idx="1776">
                  <c:v>1.4362719459439788E-2</c:v>
                </c:pt>
                <c:pt idx="1777">
                  <c:v>1.4364311514225814E-2</c:v>
                </c:pt>
                <c:pt idx="1778">
                  <c:v>1.4365530660631181E-2</c:v>
                </c:pt>
                <c:pt idx="1779">
                  <c:v>1.4366749807783205E-2</c:v>
                </c:pt>
                <c:pt idx="1780">
                  <c:v>1.4367968955681005E-2</c:v>
                </c:pt>
                <c:pt idx="1781">
                  <c:v>1.4368814952561308E-2</c:v>
                </c:pt>
                <c:pt idx="1782">
                  <c:v>1.4370034053411191E-2</c:v>
                </c:pt>
                <c:pt idx="1783">
                  <c:v>1.4371253155003021E-2</c:v>
                </c:pt>
                <c:pt idx="1784">
                  <c:v>1.437247225733636E-2</c:v>
                </c:pt>
                <c:pt idx="1785">
                  <c:v>1.4373691360412527E-2</c:v>
                </c:pt>
                <c:pt idx="1786">
                  <c:v>1.4375081933318665E-2</c:v>
                </c:pt>
                <c:pt idx="1787">
                  <c:v>1.4375829449439315E-2</c:v>
                </c:pt>
                <c:pt idx="1788">
                  <c:v>1.4376576297529062E-2</c:v>
                </c:pt>
                <c:pt idx="1789">
                  <c:v>1.4377429020204389E-2</c:v>
                </c:pt>
                <c:pt idx="1790">
                  <c:v>1.4377857081966752E-2</c:v>
                </c:pt>
                <c:pt idx="1791">
                  <c:v>1.4378599275947722E-2</c:v>
                </c:pt>
                <c:pt idx="1792">
                  <c:v>1.4379340798226441E-2</c:v>
                </c:pt>
                <c:pt idx="1793">
                  <c:v>1.4380081648800698E-2</c:v>
                </c:pt>
                <c:pt idx="1794">
                  <c:v>1.4380821827670497E-2</c:v>
                </c:pt>
                <c:pt idx="1795">
                  <c:v>1.4381561334834951E-2</c:v>
                </c:pt>
                <c:pt idx="1796">
                  <c:v>1.438230017029318E-2</c:v>
                </c:pt>
                <c:pt idx="1797">
                  <c:v>1.4383038334044298E-2</c:v>
                </c:pt>
                <c:pt idx="1798">
                  <c:v>1.4384113720264692E-2</c:v>
                </c:pt>
                <c:pt idx="1799">
                  <c:v>1.4385876709911146E-2</c:v>
                </c:pt>
                <c:pt idx="1800">
                  <c:v>1.4386623044198923E-2</c:v>
                </c:pt>
                <c:pt idx="1801">
                  <c:v>1.4387368721214409E-2</c:v>
                </c:pt>
                <c:pt idx="1802">
                  <c:v>1.4388113740958035E-2</c:v>
                </c:pt>
                <c:pt idx="1803">
                  <c:v>1.4388577323146636E-2</c:v>
                </c:pt>
                <c:pt idx="1804">
                  <c:v>1.4389315581895197E-2</c:v>
                </c:pt>
                <c:pt idx="1805">
                  <c:v>1.4390053176227911E-2</c:v>
                </c:pt>
                <c:pt idx="1806">
                  <c:v>1.4390790106145218E-2</c:v>
                </c:pt>
                <c:pt idx="1807">
                  <c:v>1.4391889392586994E-2</c:v>
                </c:pt>
                <c:pt idx="1808">
                  <c:v>1.4392627556976607E-2</c:v>
                </c:pt>
                <c:pt idx="1809">
                  <c:v>1.4393365060537872E-2</c:v>
                </c:pt>
                <c:pt idx="1810">
                  <c:v>1.4394101903269049E-2</c:v>
                </c:pt>
                <c:pt idx="1811">
                  <c:v>1.4394531719869206E-2</c:v>
                </c:pt>
                <c:pt idx="1812">
                  <c:v>1.4395733556207633E-2</c:v>
                </c:pt>
                <c:pt idx="1813">
                  <c:v>1.4396935393275532E-2</c:v>
                </c:pt>
                <c:pt idx="1814">
                  <c:v>1.4398137231072028E-2</c:v>
                </c:pt>
                <c:pt idx="1815">
                  <c:v>1.4400085336835256E-2</c:v>
                </c:pt>
                <c:pt idx="1816">
                  <c:v>1.4400914083180519E-2</c:v>
                </c:pt>
                <c:pt idx="1817">
                  <c:v>1.4402115971119256E-2</c:v>
                </c:pt>
                <c:pt idx="1818">
                  <c:v>1.4403317859791322E-2</c:v>
                </c:pt>
                <c:pt idx="1819">
                  <c:v>1.4404519749195844E-2</c:v>
                </c:pt>
                <c:pt idx="1820">
                  <c:v>1.4405721639333258E-2</c:v>
                </c:pt>
                <c:pt idx="1821">
                  <c:v>1.4406923530203999E-2</c:v>
                </c:pt>
                <c:pt idx="1822">
                  <c:v>1.4408125421807631E-2</c:v>
                </c:pt>
                <c:pt idx="1823">
                  <c:v>1.4409327314143723E-2</c:v>
                </c:pt>
                <c:pt idx="1824">
                  <c:v>1.4409408576471555E-2</c:v>
                </c:pt>
                <c:pt idx="1825">
                  <c:v>1.441061032631815E-2</c:v>
                </c:pt>
                <c:pt idx="1826">
                  <c:v>1.4411812076885498E-2</c:v>
                </c:pt>
                <c:pt idx="1827">
                  <c:v>1.4413013828174035E-2</c:v>
                </c:pt>
                <c:pt idx="1828">
                  <c:v>1.441458930121362E-2</c:v>
                </c:pt>
                <c:pt idx="1829">
                  <c:v>1.4415791101943323E-2</c:v>
                </c:pt>
                <c:pt idx="1830">
                  <c:v>1.4416992903396842E-2</c:v>
                </c:pt>
                <c:pt idx="1831">
                  <c:v>1.4418194705575494E-2</c:v>
                </c:pt>
                <c:pt idx="1832">
                  <c:v>1.4419396508478843E-2</c:v>
                </c:pt>
                <c:pt idx="1833">
                  <c:v>1.4420224351043204E-2</c:v>
                </c:pt>
                <c:pt idx="1834">
                  <c:v>1.4421426107377872E-2</c:v>
                </c:pt>
                <c:pt idx="1835">
                  <c:v>1.4422627864433287E-2</c:v>
                </c:pt>
                <c:pt idx="1836">
                  <c:v>1.4423829622209894E-2</c:v>
                </c:pt>
                <c:pt idx="1837">
                  <c:v>1.4425378498655895E-2</c:v>
                </c:pt>
                <c:pt idx="1838">
                  <c:v>1.4426390911319489E-2</c:v>
                </c:pt>
                <c:pt idx="1839">
                  <c:v>1.4427403065559471E-2</c:v>
                </c:pt>
                <c:pt idx="1840">
                  <c:v>1.4428414961375402E-2</c:v>
                </c:pt>
                <c:pt idx="1841">
                  <c:v>1.4429426598767279E-2</c:v>
                </c:pt>
                <c:pt idx="1842">
                  <c:v>1.443008559757504E-2</c:v>
                </c:pt>
                <c:pt idx="1843">
                  <c:v>1.4431095661402537E-2</c:v>
                </c:pt>
                <c:pt idx="1844">
                  <c:v>1.4432105465380431E-2</c:v>
                </c:pt>
                <c:pt idx="1845">
                  <c:v>1.4433115009507842E-2</c:v>
                </c:pt>
                <c:pt idx="1846">
                  <c:v>1.4434124293785652E-2</c:v>
                </c:pt>
                <c:pt idx="1847">
                  <c:v>1.4435133318212097E-2</c:v>
                </c:pt>
                <c:pt idx="1848">
                  <c:v>1.4436142082787614E-2</c:v>
                </c:pt>
                <c:pt idx="1849">
                  <c:v>1.4437150587511766E-2</c:v>
                </c:pt>
                <c:pt idx="1850">
                  <c:v>1.4439241928500234E-2</c:v>
                </c:pt>
                <c:pt idx="1851">
                  <c:v>1.4440253084575191E-2</c:v>
                </c:pt>
                <c:pt idx="1852">
                  <c:v>1.4441263985023324E-2</c:v>
                </c:pt>
                <c:pt idx="1853">
                  <c:v>1.4442274629844633E-2</c:v>
                </c:pt>
                <c:pt idx="1854">
                  <c:v>1.444291963716887E-2</c:v>
                </c:pt>
                <c:pt idx="1855">
                  <c:v>1.4443928719170215E-2</c:v>
                </c:pt>
                <c:pt idx="1856">
                  <c:v>1.4444937544149616E-2</c:v>
                </c:pt>
                <c:pt idx="1857">
                  <c:v>1.4445946112107073E-2</c:v>
                </c:pt>
                <c:pt idx="1858">
                  <c:v>1.4446954423042146E-2</c:v>
                </c:pt>
                <c:pt idx="1859">
                  <c:v>1.4448333130575298E-2</c:v>
                </c:pt>
                <c:pt idx="1860">
                  <c:v>1.4449341985994067E-2</c:v>
                </c:pt>
                <c:pt idx="1861">
                  <c:v>1.4450350585782538E-2</c:v>
                </c:pt>
                <c:pt idx="1862">
                  <c:v>1.4451358929940275E-2</c:v>
                </c:pt>
                <c:pt idx="1863">
                  <c:v>1.4452019011276405E-2</c:v>
                </c:pt>
                <c:pt idx="1864">
                  <c:v>1.445321414973717E-2</c:v>
                </c:pt>
                <c:pt idx="1865">
                  <c:v>1.4454409288918233E-2</c:v>
                </c:pt>
                <c:pt idx="1866">
                  <c:v>1.4455604428820905E-2</c:v>
                </c:pt>
                <c:pt idx="1867">
                  <c:v>1.4457174511935377E-2</c:v>
                </c:pt>
                <c:pt idx="1868">
                  <c:v>1.4458369701152538E-2</c:v>
                </c:pt>
                <c:pt idx="1869">
                  <c:v>1.4459564891094337E-2</c:v>
                </c:pt>
                <c:pt idx="1870">
                  <c:v>1.4460760081761209E-2</c:v>
                </c:pt>
                <c:pt idx="1871">
                  <c:v>1.4461955273152716E-2</c:v>
                </c:pt>
                <c:pt idx="1872">
                  <c:v>1.4463150465268863E-2</c:v>
                </c:pt>
                <c:pt idx="1873">
                  <c:v>1.4464345658109647E-2</c:v>
                </c:pt>
                <c:pt idx="1874">
                  <c:v>1.4465540851675503E-2</c:v>
                </c:pt>
                <c:pt idx="1875">
                  <c:v>1.4466736045965998E-2</c:v>
                </c:pt>
                <c:pt idx="1876">
                  <c:v>1.4467180508576254E-2</c:v>
                </c:pt>
                <c:pt idx="1877">
                  <c:v>1.446837560850121E-2</c:v>
                </c:pt>
                <c:pt idx="1878">
                  <c:v>1.4469570709142076E-2</c:v>
                </c:pt>
                <c:pt idx="1879">
                  <c:v>1.4470765810499733E-2</c:v>
                </c:pt>
                <c:pt idx="1880">
                  <c:v>1.4471960912574617E-2</c:v>
                </c:pt>
                <c:pt idx="1881">
                  <c:v>1.44735316138483E-2</c:v>
                </c:pt>
                <c:pt idx="1882">
                  <c:v>1.4474726765282732E-2</c:v>
                </c:pt>
                <c:pt idx="1883">
                  <c:v>1.447592191743877E-2</c:v>
                </c:pt>
                <c:pt idx="1884">
                  <c:v>1.4477117070315107E-2</c:v>
                </c:pt>
                <c:pt idx="1885">
                  <c:v>1.4477936433700002E-2</c:v>
                </c:pt>
                <c:pt idx="1886">
                  <c:v>1.4479131540076061E-2</c:v>
                </c:pt>
                <c:pt idx="1887">
                  <c:v>1.4480326647168033E-2</c:v>
                </c:pt>
                <c:pt idx="1888">
                  <c:v>1.448152175497767E-2</c:v>
                </c:pt>
                <c:pt idx="1889">
                  <c:v>1.4483092845508694E-2</c:v>
                </c:pt>
                <c:pt idx="1890">
                  <c:v>1.4484056462380672E-2</c:v>
                </c:pt>
                <c:pt idx="1891">
                  <c:v>1.4485019774029264E-2</c:v>
                </c:pt>
                <c:pt idx="1892">
                  <c:v>1.4485982780452284E-2</c:v>
                </c:pt>
                <c:pt idx="1893">
                  <c:v>1.4486945481650608E-2</c:v>
                </c:pt>
                <c:pt idx="1894">
                  <c:v>1.4487558776943519E-2</c:v>
                </c:pt>
                <c:pt idx="1895">
                  <c:v>1.4488519592444087E-2</c:v>
                </c:pt>
                <c:pt idx="1896">
                  <c:v>1.4489480101047291E-2</c:v>
                </c:pt>
                <c:pt idx="1897">
                  <c:v>1.4490440302753128E-2</c:v>
                </c:pt>
                <c:pt idx="1898">
                  <c:v>1.4491400197559847E-2</c:v>
                </c:pt>
                <c:pt idx="1899">
                  <c:v>1.4492359785467882E-2</c:v>
                </c:pt>
                <c:pt idx="1900">
                  <c:v>1.4493319066476355E-2</c:v>
                </c:pt>
                <c:pt idx="1901">
                  <c:v>1.4494278040585708E-2</c:v>
                </c:pt>
                <c:pt idx="1902">
                  <c:v>1.449595559999365E-2</c:v>
                </c:pt>
                <c:pt idx="1903">
                  <c:v>1.4496916524044416E-2</c:v>
                </c:pt>
                <c:pt idx="1904">
                  <c:v>1.449787714451845E-2</c:v>
                </c:pt>
                <c:pt idx="1905">
                  <c:v>1.4498837461414889E-2</c:v>
                </c:pt>
                <c:pt idx="1906">
                  <c:v>1.4499797474733294E-2</c:v>
                </c:pt>
                <c:pt idx="1907">
                  <c:v>1.4500391249543788E-2</c:v>
                </c:pt>
                <c:pt idx="1908">
                  <c:v>1.4501349372312672E-2</c:v>
                </c:pt>
                <c:pt idx="1909">
                  <c:v>1.4502307189848995E-2</c:v>
                </c:pt>
                <c:pt idx="1910">
                  <c:v>1.4503264702152756E-2</c:v>
                </c:pt>
                <c:pt idx="1911">
                  <c:v>1.4504592987642242E-2</c:v>
                </c:pt>
                <c:pt idx="1912">
                  <c:v>1.4505551179483765E-2</c:v>
                </c:pt>
                <c:pt idx="1913">
                  <c:v>1.4506509067744216E-2</c:v>
                </c:pt>
                <c:pt idx="1914">
                  <c:v>1.4507466652423593E-2</c:v>
                </c:pt>
                <c:pt idx="1915">
                  <c:v>1.4508047685166997E-2</c:v>
                </c:pt>
                <c:pt idx="1916">
                  <c:v>1.4509201812985886E-2</c:v>
                </c:pt>
                <c:pt idx="1917">
                  <c:v>1.4510388994148443E-2</c:v>
                </c:pt>
                <c:pt idx="1918">
                  <c:v>1.4511576176022998E-2</c:v>
                </c:pt>
                <c:pt idx="1919">
                  <c:v>1.4512763358608242E-2</c:v>
                </c:pt>
                <c:pt idx="1920">
                  <c:v>1.4514327207219594E-2</c:v>
                </c:pt>
                <c:pt idx="1921">
                  <c:v>1.4515514438969026E-2</c:v>
                </c:pt>
                <c:pt idx="1922">
                  <c:v>1.4516701671433539E-2</c:v>
                </c:pt>
                <c:pt idx="1923">
                  <c:v>1.4517888904612699E-2</c:v>
                </c:pt>
                <c:pt idx="1924">
                  <c:v>1.4519076138507371E-2</c:v>
                </c:pt>
                <c:pt idx="1925">
                  <c:v>1.4520263373117124E-2</c:v>
                </c:pt>
                <c:pt idx="1926">
                  <c:v>1.4521450608441958E-2</c:v>
                </c:pt>
                <c:pt idx="1927">
                  <c:v>1.4522637844482307E-2</c:v>
                </c:pt>
                <c:pt idx="1928">
                  <c:v>1.4523071001182575E-2</c:v>
                </c:pt>
                <c:pt idx="1929">
                  <c:v>1.4523881077298474E-2</c:v>
                </c:pt>
                <c:pt idx="1930">
                  <c:v>1.4525068172161105E-2</c:v>
                </c:pt>
                <c:pt idx="1931">
                  <c:v>1.4526255267727261E-2</c:v>
                </c:pt>
                <c:pt idx="1932">
                  <c:v>1.4527442363996942E-2</c:v>
                </c:pt>
                <c:pt idx="1933">
                  <c:v>1.4529006717891493E-2</c:v>
                </c:pt>
                <c:pt idx="1934">
                  <c:v>1.4530193863355184E-2</c:v>
                </c:pt>
                <c:pt idx="1935">
                  <c:v>1.4531381009526001E-2</c:v>
                </c:pt>
                <c:pt idx="1936">
                  <c:v>1.4532568156404385E-2</c:v>
                </c:pt>
                <c:pt idx="1937">
                  <c:v>1.4533755303989456E-2</c:v>
                </c:pt>
                <c:pt idx="1938">
                  <c:v>1.4534564956385094E-2</c:v>
                </c:pt>
                <c:pt idx="1939">
                  <c:v>1.4535752057578571E-2</c:v>
                </c:pt>
                <c:pt idx="1940">
                  <c:v>1.4536939159475133E-2</c:v>
                </c:pt>
                <c:pt idx="1941">
                  <c:v>1.4538126262074779E-2</c:v>
                </c:pt>
                <c:pt idx="1942">
                  <c:v>1.4539707514793256E-2</c:v>
                </c:pt>
                <c:pt idx="1943">
                  <c:v>1.4540917739037151E-2</c:v>
                </c:pt>
                <c:pt idx="1944">
                  <c:v>1.4542127993437145E-2</c:v>
                </c:pt>
                <c:pt idx="1945">
                  <c:v>1.4543338277993235E-2</c:v>
                </c:pt>
                <c:pt idx="1946">
                  <c:v>1.4544167983014895E-2</c:v>
                </c:pt>
                <c:pt idx="1947">
                  <c:v>1.4545378403000133E-2</c:v>
                </c:pt>
                <c:pt idx="1948">
                  <c:v>1.4546588853298801E-2</c:v>
                </c:pt>
                <c:pt idx="1949">
                  <c:v>1.4547799333911341E-2</c:v>
                </c:pt>
                <c:pt idx="1950">
                  <c:v>1.4549009844838198E-2</c:v>
                </c:pt>
                <c:pt idx="1951">
                  <c:v>1.4550220386078044E-2</c:v>
                </c:pt>
                <c:pt idx="1952">
                  <c:v>1.4551430957632203E-2</c:v>
                </c:pt>
                <c:pt idx="1953">
                  <c:v>1.4552641559500678E-2</c:v>
                </c:pt>
                <c:pt idx="1954">
                  <c:v>1.4554992194644373E-2</c:v>
                </c:pt>
                <c:pt idx="1955">
                  <c:v>1.4556202632073358E-2</c:v>
                </c:pt>
                <c:pt idx="1956">
                  <c:v>1.4557413099349771E-2</c:v>
                </c:pt>
                <c:pt idx="1957">
                  <c:v>1.4558623596473613E-2</c:v>
                </c:pt>
                <c:pt idx="1958">
                  <c:v>1.4559834123444885E-2</c:v>
                </c:pt>
                <c:pt idx="1959">
                  <c:v>1.4560665052463447E-2</c:v>
                </c:pt>
                <c:pt idx="1960">
                  <c:v>1.4561875713575355E-2</c:v>
                </c:pt>
                <c:pt idx="1961">
                  <c:v>1.4563086404688183E-2</c:v>
                </c:pt>
                <c:pt idx="1962">
                  <c:v>1.4564297125802804E-2</c:v>
                </c:pt>
                <c:pt idx="1963">
                  <c:v>1.4565887206010502E-2</c:v>
                </c:pt>
                <c:pt idx="1964">
                  <c:v>1.4567097912066345E-2</c:v>
                </c:pt>
                <c:pt idx="1965">
                  <c:v>1.4568308647969619E-2</c:v>
                </c:pt>
                <c:pt idx="1966">
                  <c:v>1.4569519413720757E-2</c:v>
                </c:pt>
                <c:pt idx="1967">
                  <c:v>1.4570730209319756E-2</c:v>
                </c:pt>
                <c:pt idx="1968">
                  <c:v>1.4571545709295365E-2</c:v>
                </c:pt>
                <c:pt idx="1969">
                  <c:v>1.4572733692796665E-2</c:v>
                </c:pt>
                <c:pt idx="1970">
                  <c:v>1.4573921677009962E-2</c:v>
                </c:pt>
                <c:pt idx="1971">
                  <c:v>1.4575109661935258E-2</c:v>
                </c:pt>
                <c:pt idx="1972">
                  <c:v>1.4576676880016492E-2</c:v>
                </c:pt>
                <c:pt idx="1973">
                  <c:v>1.4577864914343928E-2</c:v>
                </c:pt>
                <c:pt idx="1974">
                  <c:v>1.4579052949387749E-2</c:v>
                </c:pt>
                <c:pt idx="1975">
                  <c:v>1.4580240985147952E-2</c:v>
                </c:pt>
                <c:pt idx="1976">
                  <c:v>1.4581429021623672E-2</c:v>
                </c:pt>
                <c:pt idx="1977">
                  <c:v>1.4582617058815773E-2</c:v>
                </c:pt>
                <c:pt idx="1978">
                  <c:v>1.4583805096723823E-2</c:v>
                </c:pt>
                <c:pt idx="1979">
                  <c:v>1.4584993135347824E-2</c:v>
                </c:pt>
                <c:pt idx="1980">
                  <c:v>1.458580155831204E-2</c:v>
                </c:pt>
                <c:pt idx="1981">
                  <c:v>1.458623026596792E-2</c:v>
                </c:pt>
                <c:pt idx="1982">
                  <c:v>1.4587418162708008E-2</c:v>
                </c:pt>
                <c:pt idx="1983">
                  <c:v>1.4588606060152507E-2</c:v>
                </c:pt>
                <c:pt idx="1984">
                  <c:v>1.4590173737136732E-2</c:v>
                </c:pt>
                <c:pt idx="1985">
                  <c:v>1.459136168400991E-2</c:v>
                </c:pt>
                <c:pt idx="1986">
                  <c:v>1.4592549631590656E-2</c:v>
                </c:pt>
                <c:pt idx="1987">
                  <c:v>1.4593737579880724E-2</c:v>
                </c:pt>
                <c:pt idx="1988">
                  <c:v>1.4594925528878356E-2</c:v>
                </c:pt>
                <c:pt idx="1989">
                  <c:v>1.4595733459609878E-2</c:v>
                </c:pt>
                <c:pt idx="1990">
                  <c:v>1.4596921361983914E-2</c:v>
                </c:pt>
                <c:pt idx="1991">
                  <c:v>1.4598109265063242E-2</c:v>
                </c:pt>
                <c:pt idx="1992">
                  <c:v>1.4599297168846094E-2</c:v>
                </c:pt>
                <c:pt idx="1993">
                  <c:v>1.4600485073334241E-2</c:v>
                </c:pt>
                <c:pt idx="1994">
                  <c:v>1.4600971429708882E-2</c:v>
                </c:pt>
                <c:pt idx="1995">
                  <c:v>1.460026438139404E-2</c:v>
                </c:pt>
                <c:pt idx="1996">
                  <c:v>1.4599554994236234E-2</c:v>
                </c:pt>
                <c:pt idx="1997">
                  <c:v>1.4598741402169988E-2</c:v>
                </c:pt>
                <c:pt idx="1998">
                  <c:v>1.4597870872520407E-2</c:v>
                </c:pt>
                <c:pt idx="1999">
                  <c:v>1.4597143976908859E-2</c:v>
                </c:pt>
                <c:pt idx="2000">
                  <c:v>1.4596414729642088E-2</c:v>
                </c:pt>
                <c:pt idx="2001">
                  <c:v>1.4595683130723625E-2</c:v>
                </c:pt>
                <c:pt idx="2002">
                  <c:v>1.4594949180154797E-2</c:v>
                </c:pt>
                <c:pt idx="2003">
                  <c:v>1.4594212877939576E-2</c:v>
                </c:pt>
                <c:pt idx="2004">
                  <c:v>1.4593474224079729E-2</c:v>
                </c:pt>
                <c:pt idx="2005">
                  <c:v>1.4592733218577909E-2</c:v>
                </c:pt>
                <c:pt idx="2006">
                  <c:v>1.4592707621189265E-2</c:v>
                </c:pt>
                <c:pt idx="2007">
                  <c:v>1.4591992360511188E-2</c:v>
                </c:pt>
                <c:pt idx="2008">
                  <c:v>1.4591274786246831E-2</c:v>
                </c:pt>
                <c:pt idx="2009">
                  <c:v>1.4590554898399237E-2</c:v>
                </c:pt>
                <c:pt idx="2010">
                  <c:v>1.4589832696971011E-2</c:v>
                </c:pt>
                <c:pt idx="2011">
                  <c:v>1.4588817115735918E-2</c:v>
                </c:pt>
                <c:pt idx="2012">
                  <c:v>1.4588080185493624E-2</c:v>
                </c:pt>
                <c:pt idx="2013">
                  <c:v>1.4587340929134327E-2</c:v>
                </c:pt>
                <c:pt idx="2014">
                  <c:v>1.458659934666021E-2</c:v>
                </c:pt>
                <c:pt idx="2015">
                  <c:v>1.4586186986208602E-2</c:v>
                </c:pt>
                <c:pt idx="2016">
                  <c:v>1.4585450903350023E-2</c:v>
                </c:pt>
                <c:pt idx="2017">
                  <c:v>1.4584712506928625E-2</c:v>
                </c:pt>
                <c:pt idx="2018">
                  <c:v>1.4583971796946579E-2</c:v>
                </c:pt>
                <c:pt idx="2019">
                  <c:v>1.4583228773407796E-2</c:v>
                </c:pt>
                <c:pt idx="2020">
                  <c:v>1.4583446034320661E-2</c:v>
                </c:pt>
                <c:pt idx="2021">
                  <c:v>1.458457320653022E-2</c:v>
                </c:pt>
                <c:pt idx="2022">
                  <c:v>1.4585700379380577E-2</c:v>
                </c:pt>
                <c:pt idx="2023">
                  <c:v>1.4586827552872607E-2</c:v>
                </c:pt>
                <c:pt idx="2024">
                  <c:v>1.4588330086042284E-2</c:v>
                </c:pt>
                <c:pt idx="2025">
                  <c:v>1.4589457306371538E-2</c:v>
                </c:pt>
                <c:pt idx="2026">
                  <c:v>1.4590584527345924E-2</c:v>
                </c:pt>
                <c:pt idx="2027">
                  <c:v>1.459171174896458E-2</c:v>
                </c:pt>
                <c:pt idx="2028">
                  <c:v>1.4592838971228371E-2</c:v>
                </c:pt>
                <c:pt idx="2029">
                  <c:v>1.4593966194135995E-2</c:v>
                </c:pt>
                <c:pt idx="2030">
                  <c:v>1.4595093417688321E-2</c:v>
                </c:pt>
                <c:pt idx="2031">
                  <c:v>1.4596220641885782E-2</c:v>
                </c:pt>
                <c:pt idx="2032">
                  <c:v>1.4596972143146002E-2</c:v>
                </c:pt>
                <c:pt idx="2033">
                  <c:v>1.459734782811439E-2</c:v>
                </c:pt>
                <c:pt idx="2034">
                  <c:v>1.459847491749003E-2</c:v>
                </c:pt>
                <c:pt idx="2035">
                  <c:v>1.4599602007500304E-2</c:v>
                </c:pt>
                <c:pt idx="2036">
                  <c:v>1.4600729098143882E-2</c:v>
                </c:pt>
                <c:pt idx="2037">
                  <c:v>1.4602232112008973E-2</c:v>
                </c:pt>
                <c:pt idx="2038">
                  <c:v>1.4603359249517136E-2</c:v>
                </c:pt>
                <c:pt idx="2039">
                  <c:v>1.460448638766391E-2</c:v>
                </c:pt>
                <c:pt idx="2040">
                  <c:v>1.4605613526447535E-2</c:v>
                </c:pt>
                <c:pt idx="2041">
                  <c:v>1.4606364560874163E-2</c:v>
                </c:pt>
                <c:pt idx="2042">
                  <c:v>1.4607491655321991E-2</c:v>
                </c:pt>
                <c:pt idx="2043">
                  <c:v>1.4608618750404449E-2</c:v>
                </c:pt>
                <c:pt idx="2044">
                  <c:v>1.4609745846120655E-2</c:v>
                </c:pt>
                <c:pt idx="2045">
                  <c:v>1.461087294247105E-2</c:v>
                </c:pt>
                <c:pt idx="2046">
                  <c:v>1.4611527876262706E-2</c:v>
                </c:pt>
                <c:pt idx="2047">
                  <c:v>1.4609682998030544E-2</c:v>
                </c:pt>
                <c:pt idx="2048">
                  <c:v>1.4607834566767987E-2</c:v>
                </c:pt>
                <c:pt idx="2049">
                  <c:v>1.4605717723258275E-2</c:v>
                </c:pt>
                <c:pt idx="2050">
                  <c:v>1.4603841576600066E-2</c:v>
                </c:pt>
                <c:pt idx="2051">
                  <c:v>1.460196606360477E-2</c:v>
                </c:pt>
                <c:pt idx="2052">
                  <c:v>1.4600086978143837E-2</c:v>
                </c:pt>
                <c:pt idx="2053">
                  <c:v>1.4598204320227865E-2</c:v>
                </c:pt>
                <c:pt idx="2054">
                  <c:v>1.459631808986657E-2</c:v>
                </c:pt>
                <c:pt idx="2055">
                  <c:v>1.4594428287070109E-2</c:v>
                </c:pt>
                <c:pt idx="2056">
                  <c:v>1.4592534911848639E-2</c:v>
                </c:pt>
                <c:pt idx="2057">
                  <c:v>1.4590637964212321E-2</c:v>
                </c:pt>
                <c:pt idx="2058">
                  <c:v>1.4589035789929424E-2</c:v>
                </c:pt>
                <c:pt idx="2059">
                  <c:v>1.45876755323508E-2</c:v>
                </c:pt>
                <c:pt idx="2060">
                  <c:v>1.4585846593830169E-2</c:v>
                </c:pt>
                <c:pt idx="2061">
                  <c:v>1.4584014178213507E-2</c:v>
                </c:pt>
                <c:pt idx="2062">
                  <c:v>1.4582178285510269E-2</c:v>
                </c:pt>
                <c:pt idx="2063">
                  <c:v>1.4579639824696896E-2</c:v>
                </c:pt>
                <c:pt idx="2064">
                  <c:v>1.4577750030785593E-2</c:v>
                </c:pt>
                <c:pt idx="2065">
                  <c:v>1.4575856703277268E-2</c:v>
                </c:pt>
                <c:pt idx="2066">
                  <c:v>1.4573959842180221E-2</c:v>
                </c:pt>
                <c:pt idx="2067">
                  <c:v>1.4572946666047422E-2</c:v>
                </c:pt>
                <c:pt idx="2068">
                  <c:v>1.4571089911033596E-2</c:v>
                </c:pt>
                <c:pt idx="2069">
                  <c:v>1.4569229679004104E-2</c:v>
                </c:pt>
                <c:pt idx="2070">
                  <c:v>1.4567365969966686E-2</c:v>
                </c:pt>
                <c:pt idx="2071">
                  <c:v>1.4564422533238497E-2</c:v>
                </c:pt>
                <c:pt idx="2072">
                  <c:v>1.4563770388405497E-2</c:v>
                </c:pt>
                <c:pt idx="2073">
                  <c:v>1.4564805124481555E-2</c:v>
                </c:pt>
                <c:pt idx="2074">
                  <c:v>1.4565839861098818E-2</c:v>
                </c:pt>
                <c:pt idx="2075">
                  <c:v>1.4566874598256414E-2</c:v>
                </c:pt>
                <c:pt idx="2076">
                  <c:v>1.456901321980859E-2</c:v>
                </c:pt>
                <c:pt idx="2077">
                  <c:v>1.457004808332949E-2</c:v>
                </c:pt>
                <c:pt idx="2078">
                  <c:v>1.4571082947400055E-2</c:v>
                </c:pt>
                <c:pt idx="2079">
                  <c:v>1.457211781201943E-2</c:v>
                </c:pt>
                <c:pt idx="2080">
                  <c:v>1.4573152677187612E-2</c:v>
                </c:pt>
                <c:pt idx="2081">
                  <c:v>1.4574187542906323E-2</c:v>
                </c:pt>
                <c:pt idx="2082">
                  <c:v>1.4575222409172981E-2</c:v>
                </c:pt>
                <c:pt idx="2083">
                  <c:v>1.4576257275989308E-2</c:v>
                </c:pt>
                <c:pt idx="2084">
                  <c:v>1.4576187256983642E-2</c:v>
                </c:pt>
                <c:pt idx="2085">
                  <c:v>1.4576853690081498E-2</c:v>
                </c:pt>
                <c:pt idx="2086">
                  <c:v>1.4577888391397774E-2</c:v>
                </c:pt>
                <c:pt idx="2087">
                  <c:v>1.4578923093251641E-2</c:v>
                </c:pt>
                <c:pt idx="2088">
                  <c:v>1.4579957795642662E-2</c:v>
                </c:pt>
                <c:pt idx="2089">
                  <c:v>1.4582835020628756E-2</c:v>
                </c:pt>
                <c:pt idx="2090">
                  <c:v>1.4582395720447191E-2</c:v>
                </c:pt>
                <c:pt idx="2091">
                  <c:v>1.4583430466249239E-2</c:v>
                </c:pt>
                <c:pt idx="2092">
                  <c:v>1.4584465212591182E-2</c:v>
                </c:pt>
                <c:pt idx="2093">
                  <c:v>1.4585131315657689E-2</c:v>
                </c:pt>
                <c:pt idx="2094">
                  <c:v>1.4586166021272943E-2</c:v>
                </c:pt>
                <c:pt idx="2095">
                  <c:v>1.4587200727425349E-2</c:v>
                </c:pt>
                <c:pt idx="2096">
                  <c:v>1.458823543411447E-2</c:v>
                </c:pt>
                <c:pt idx="2097">
                  <c:v>1.4589270141341622E-2</c:v>
                </c:pt>
                <c:pt idx="2098">
                  <c:v>1.4587684030781967E-2</c:v>
                </c:pt>
                <c:pt idx="2099">
                  <c:v>1.4583482091591054E-2</c:v>
                </c:pt>
                <c:pt idx="2100">
                  <c:v>1.4579274088801558E-2</c:v>
                </c:pt>
                <c:pt idx="2101">
                  <c:v>1.4573919525798696E-2</c:v>
                </c:pt>
                <c:pt idx="2102">
                  <c:v>1.4570487942092984E-2</c:v>
                </c:pt>
                <c:pt idx="2103">
                  <c:v>1.4566233014239415E-2</c:v>
                </c:pt>
                <c:pt idx="2104">
                  <c:v>1.4561971989897256E-2</c:v>
                </c:pt>
                <c:pt idx="2105">
                  <c:v>1.4557704869106477E-2</c:v>
                </c:pt>
                <c:pt idx="2106">
                  <c:v>1.4553431651906605E-2</c:v>
                </c:pt>
                <c:pt idx="2107">
                  <c:v>1.4549152338335855E-2</c:v>
                </c:pt>
                <c:pt idx="2108">
                  <c:v>1.4544866928434191E-2</c:v>
                </c:pt>
                <c:pt idx="2109">
                  <c:v>1.4540575422240265E-2</c:v>
                </c:pt>
                <c:pt idx="2110">
                  <c:v>1.4536207539771744E-2</c:v>
                </c:pt>
                <c:pt idx="2111">
                  <c:v>1.453198732789924E-2</c:v>
                </c:pt>
                <c:pt idx="2112">
                  <c:v>1.4527761117928719E-2</c:v>
                </c:pt>
                <c:pt idx="2113">
                  <c:v>1.4523528909897769E-2</c:v>
                </c:pt>
                <c:pt idx="2114">
                  <c:v>1.4519290703846147E-2</c:v>
                </c:pt>
                <c:pt idx="2115">
                  <c:v>1.4512352049577255E-2</c:v>
                </c:pt>
                <c:pt idx="2116">
                  <c:v>1.4508042703850655E-2</c:v>
                </c:pt>
                <c:pt idx="2117">
                  <c:v>1.450372729521956E-2</c:v>
                </c:pt>
                <c:pt idx="2118">
                  <c:v>1.4499405823722845E-2</c:v>
                </c:pt>
                <c:pt idx="2119">
                  <c:v>1.4495322572773877E-2</c:v>
                </c:pt>
                <c:pt idx="2120">
                  <c:v>1.4491017115819876E-2</c:v>
                </c:pt>
                <c:pt idx="2121">
                  <c:v>1.4486705628807684E-2</c:v>
                </c:pt>
                <c:pt idx="2122">
                  <c:v>1.4482388111776833E-2</c:v>
                </c:pt>
                <c:pt idx="2123">
                  <c:v>1.4478454714676724E-2</c:v>
                </c:pt>
                <c:pt idx="2124">
                  <c:v>1.4479330661527078E-2</c:v>
                </c:pt>
                <c:pt idx="2125">
                  <c:v>1.4480206608764446E-2</c:v>
                </c:pt>
                <c:pt idx="2126">
                  <c:v>1.4481082556388825E-2</c:v>
                </c:pt>
                <c:pt idx="2127">
                  <c:v>1.448231165402453E-2</c:v>
                </c:pt>
                <c:pt idx="2128">
                  <c:v>1.4483187637561108E-2</c:v>
                </c:pt>
                <c:pt idx="2129">
                  <c:v>1.4484063621487374E-2</c:v>
                </c:pt>
                <c:pt idx="2130">
                  <c:v>1.4484939605802893E-2</c:v>
                </c:pt>
                <c:pt idx="2131">
                  <c:v>1.4485815590507232E-2</c:v>
                </c:pt>
                <c:pt idx="2132">
                  <c:v>1.4486691575601259E-2</c:v>
                </c:pt>
                <c:pt idx="2133">
                  <c:v>1.448756756108454E-2</c:v>
                </c:pt>
                <c:pt idx="2134">
                  <c:v>1.4488443546957075E-2</c:v>
                </c:pt>
                <c:pt idx="2135">
                  <c:v>1.4489319533219299E-2</c:v>
                </c:pt>
                <c:pt idx="2136">
                  <c:v>1.4489135160450233E-2</c:v>
                </c:pt>
                <c:pt idx="2137">
                  <c:v>1.4490011042025236E-2</c:v>
                </c:pt>
                <c:pt idx="2138">
                  <c:v>1.4490886923982697E-2</c:v>
                </c:pt>
                <c:pt idx="2139">
                  <c:v>1.4491762806323055E-2</c:v>
                </c:pt>
                <c:pt idx="2140">
                  <c:v>1.4492638689046752E-2</c:v>
                </c:pt>
                <c:pt idx="2141">
                  <c:v>1.4493868188280646E-2</c:v>
                </c:pt>
                <c:pt idx="2142">
                  <c:v>1.449474410693386E-2</c:v>
                </c:pt>
                <c:pt idx="2143">
                  <c:v>1.4495620025972699E-2</c:v>
                </c:pt>
                <c:pt idx="2144">
                  <c:v>1.4496495945396285E-2</c:v>
                </c:pt>
                <c:pt idx="2145">
                  <c:v>1.4497018108406947E-2</c:v>
                </c:pt>
                <c:pt idx="2146">
                  <c:v>1.4497893993428476E-2</c:v>
                </c:pt>
                <c:pt idx="2147">
                  <c:v>1.4498769878832019E-2</c:v>
                </c:pt>
                <c:pt idx="2148">
                  <c:v>1.4499645764618903E-2</c:v>
                </c:pt>
                <c:pt idx="2149">
                  <c:v>1.4500875548290257E-2</c:v>
                </c:pt>
                <c:pt idx="2150">
                  <c:v>1.4493237026198048E-2</c:v>
                </c:pt>
                <c:pt idx="2151">
                  <c:v>1.4485588943565787E-2</c:v>
                </c:pt>
                <c:pt idx="2152">
                  <c:v>1.4477931300503717E-2</c:v>
                </c:pt>
                <c:pt idx="2153">
                  <c:v>1.4470264097122517E-2</c:v>
                </c:pt>
                <c:pt idx="2154">
                  <c:v>1.4463228349260671E-2</c:v>
                </c:pt>
                <c:pt idx="2155">
                  <c:v>1.4455496403889861E-2</c:v>
                </c:pt>
                <c:pt idx="2156">
                  <c:v>1.4447754846121102E-2</c:v>
                </c:pt>
                <c:pt idx="2157">
                  <c:v>1.4440003676066569E-2</c:v>
                </c:pt>
                <c:pt idx="2158">
                  <c:v>1.4432242893837995E-2</c:v>
                </c:pt>
                <c:pt idx="2159">
                  <c:v>1.4424472499546231E-2</c:v>
                </c:pt>
                <c:pt idx="2160">
                  <c:v>1.4416692493304338E-2</c:v>
                </c:pt>
                <c:pt idx="2161">
                  <c:v>1.4408902875225373E-2</c:v>
                </c:pt>
                <c:pt idx="2162">
                  <c:v>1.440029959473387E-2</c:v>
                </c:pt>
                <c:pt idx="2163">
                  <c:v>1.4392627375592134E-2</c:v>
                </c:pt>
                <c:pt idx="2164">
                  <c:v>1.4384945700457454E-2</c:v>
                </c:pt>
                <c:pt idx="2165">
                  <c:v>1.4377254569439306E-2</c:v>
                </c:pt>
                <c:pt idx="2166">
                  <c:v>1.4369553982649773E-2</c:v>
                </c:pt>
                <c:pt idx="2167">
                  <c:v>1.4361879705755493E-2</c:v>
                </c:pt>
                <c:pt idx="2168">
                  <c:v>1.4354114908113473E-2</c:v>
                </c:pt>
                <c:pt idx="2169">
                  <c:v>1.434634060376652E-2</c:v>
                </c:pt>
                <c:pt idx="2170">
                  <c:v>1.4338556792828206E-2</c:v>
                </c:pt>
                <c:pt idx="2171">
                  <c:v>1.4330909216013042E-2</c:v>
                </c:pt>
                <c:pt idx="2172">
                  <c:v>1.4323151896928996E-2</c:v>
                </c:pt>
                <c:pt idx="2173">
                  <c:v>1.4315385122852943E-2</c:v>
                </c:pt>
                <c:pt idx="2174">
                  <c:v>1.4307608893897837E-2</c:v>
                </c:pt>
                <c:pt idx="2175">
                  <c:v>1.4299495143189204E-2</c:v>
                </c:pt>
                <c:pt idx="2176">
                  <c:v>1.430012168889545E-2</c:v>
                </c:pt>
                <c:pt idx="2177">
                  <c:v>1.4300748234799571E-2</c:v>
                </c:pt>
                <c:pt idx="2178">
                  <c:v>1.4301374780902003E-2</c:v>
                </c:pt>
                <c:pt idx="2179">
                  <c:v>1.4302001327202309E-2</c:v>
                </c:pt>
                <c:pt idx="2180">
                  <c:v>1.4302956064759341E-2</c:v>
                </c:pt>
                <c:pt idx="2181">
                  <c:v>1.4303582636273144E-2</c:v>
                </c:pt>
                <c:pt idx="2182">
                  <c:v>1.4304209207986789E-2</c:v>
                </c:pt>
                <c:pt idx="2183">
                  <c:v>1.4304835779899404E-2</c:v>
                </c:pt>
                <c:pt idx="2184">
                  <c:v>1.4305462352011859E-2</c:v>
                </c:pt>
                <c:pt idx="2185">
                  <c:v>1.4306088924322851E-2</c:v>
                </c:pt>
                <c:pt idx="2186">
                  <c:v>1.4306715496833249E-2</c:v>
                </c:pt>
                <c:pt idx="2187">
                  <c:v>1.4307342069543053E-2</c:v>
                </c:pt>
                <c:pt idx="2188">
                  <c:v>1.4306983506677525E-2</c:v>
                </c:pt>
                <c:pt idx="2189">
                  <c:v>1.4307610005309503E-2</c:v>
                </c:pt>
                <c:pt idx="2190">
                  <c:v>1.4308236504138008E-2</c:v>
                </c:pt>
                <c:pt idx="2191">
                  <c:v>1.43088630031626E-2</c:v>
                </c:pt>
                <c:pt idx="2192">
                  <c:v>1.4309489502382838E-2</c:v>
                </c:pt>
                <c:pt idx="2193">
                  <c:v>1.4310444493483843E-2</c:v>
                </c:pt>
                <c:pt idx="2194">
                  <c:v>1.4311071017925839E-2</c:v>
                </c:pt>
                <c:pt idx="2195">
                  <c:v>1.4311697542564164E-2</c:v>
                </c:pt>
                <c:pt idx="2196">
                  <c:v>1.4312324067399693E-2</c:v>
                </c:pt>
                <c:pt idx="2197">
                  <c:v>1.4312622001422666E-2</c:v>
                </c:pt>
                <c:pt idx="2198">
                  <c:v>1.4313248501818537E-2</c:v>
                </c:pt>
                <c:pt idx="2199">
                  <c:v>1.4313875002410052E-2</c:v>
                </c:pt>
                <c:pt idx="2200">
                  <c:v>1.4314501503197654E-2</c:v>
                </c:pt>
                <c:pt idx="2201">
                  <c:v>1.4315456694533211E-2</c:v>
                </c:pt>
                <c:pt idx="2202">
                  <c:v>1.4310469388432803E-2</c:v>
                </c:pt>
                <c:pt idx="2203">
                  <c:v>1.4304539805113065E-2</c:v>
                </c:pt>
                <c:pt idx="2204">
                  <c:v>1.429860307265139E-2</c:v>
                </c:pt>
                <c:pt idx="2205">
                  <c:v>1.4292659191111024E-2</c:v>
                </c:pt>
                <c:pt idx="2206">
                  <c:v>1.4287149721839823E-2</c:v>
                </c:pt>
                <c:pt idx="2207">
                  <c:v>1.428115642710993E-2</c:v>
                </c:pt>
                <c:pt idx="2208">
                  <c:v>1.4275155944292564E-2</c:v>
                </c:pt>
                <c:pt idx="2209">
                  <c:v>1.4269148273453087E-2</c:v>
                </c:pt>
                <c:pt idx="2210">
                  <c:v>1.4263133414656862E-2</c:v>
                </c:pt>
                <c:pt idx="2211">
                  <c:v>1.4257111367968365E-2</c:v>
                </c:pt>
                <c:pt idx="2212">
                  <c:v>1.4251082133452518E-2</c:v>
                </c:pt>
                <c:pt idx="2213">
                  <c:v>1.4245045711173802E-2</c:v>
                </c:pt>
                <c:pt idx="2214">
                  <c:v>1.4238538783470634E-2</c:v>
                </c:pt>
                <c:pt idx="2215">
                  <c:v>1.4232593117559717E-2</c:v>
                </c:pt>
                <c:pt idx="2216">
                  <c:v>1.4226640380396088E-2</c:v>
                </c:pt>
                <c:pt idx="2217">
                  <c:v>1.4220680572043606E-2</c:v>
                </c:pt>
                <c:pt idx="2218">
                  <c:v>1.4214713692566135E-2</c:v>
                </c:pt>
                <c:pt idx="2219">
                  <c:v>1.4208715417557471E-2</c:v>
                </c:pt>
                <c:pt idx="2220">
                  <c:v>1.4202699543206666E-2</c:v>
                </c:pt>
                <c:pt idx="2221">
                  <c:v>1.4196676559578762E-2</c:v>
                </c:pt>
                <c:pt idx="2222">
                  <c:v>1.4190646466738838E-2</c:v>
                </c:pt>
                <c:pt idx="2223">
                  <c:v>1.4184773230567773E-2</c:v>
                </c:pt>
                <c:pt idx="2224">
                  <c:v>1.4178763925696667E-2</c:v>
                </c:pt>
                <c:pt idx="2225">
                  <c:v>1.4172747550153256E-2</c:v>
                </c:pt>
                <c:pt idx="2226">
                  <c:v>1.4166724104003133E-2</c:v>
                </c:pt>
                <c:pt idx="2227">
                  <c:v>1.4160389366637369E-2</c:v>
                </c:pt>
                <c:pt idx="2228">
                  <c:v>1.4159899555682294E-2</c:v>
                </c:pt>
                <c:pt idx="2229">
                  <c:v>1.4160339726345492E-2</c:v>
                </c:pt>
                <c:pt idx="2230">
                  <c:v>1.4160779897106096E-2</c:v>
                </c:pt>
                <c:pt idx="2231">
                  <c:v>1.4161220067964548E-2</c:v>
                </c:pt>
                <c:pt idx="2232">
                  <c:v>1.4161969563873269E-2</c:v>
                </c:pt>
                <c:pt idx="2233">
                  <c:v>1.4162409752188633E-2</c:v>
                </c:pt>
                <c:pt idx="2234">
                  <c:v>1.4162849940601744E-2</c:v>
                </c:pt>
                <c:pt idx="2235">
                  <c:v>1.4163290129113472E-2</c:v>
                </c:pt>
                <c:pt idx="2236">
                  <c:v>1.4163730317723382E-2</c:v>
                </c:pt>
                <c:pt idx="2237">
                  <c:v>1.4164170506432344E-2</c:v>
                </c:pt>
                <c:pt idx="2238">
                  <c:v>1.4164610695239053E-2</c:v>
                </c:pt>
                <c:pt idx="2239">
                  <c:v>1.4165050884143946E-2</c:v>
                </c:pt>
                <c:pt idx="2240">
                  <c:v>1.4164872156773154E-2</c:v>
                </c:pt>
                <c:pt idx="2241">
                  <c:v>1.416500285049924E-2</c:v>
                </c:pt>
                <c:pt idx="2242">
                  <c:v>1.4165442987904215E-2</c:v>
                </c:pt>
                <c:pt idx="2243">
                  <c:v>1.4165883125405466E-2</c:v>
                </c:pt>
                <c:pt idx="2244">
                  <c:v>1.4166323263003879E-2</c:v>
                </c:pt>
                <c:pt idx="2245">
                  <c:v>1.4167072930604898E-2</c:v>
                </c:pt>
                <c:pt idx="2246">
                  <c:v>1.4167513085662794E-2</c:v>
                </c:pt>
                <c:pt idx="2247">
                  <c:v>1.4167953240818194E-2</c:v>
                </c:pt>
                <c:pt idx="2248">
                  <c:v>1.4168393396071099E-2</c:v>
                </c:pt>
                <c:pt idx="2249">
                  <c:v>1.4168833551421069E-2</c:v>
                </c:pt>
                <c:pt idx="2250">
                  <c:v>1.4168964090623223E-2</c:v>
                </c:pt>
                <c:pt idx="2251">
                  <c:v>1.4169404228898662E-2</c:v>
                </c:pt>
                <c:pt idx="2252">
                  <c:v>1.4169844367269936E-2</c:v>
                </c:pt>
                <c:pt idx="2253">
                  <c:v>1.4170284505738371E-2</c:v>
                </c:pt>
                <c:pt idx="2254">
                  <c:v>1.4165028580066373E-2</c:v>
                </c:pt>
                <c:pt idx="2255">
                  <c:v>1.4157053045806981E-2</c:v>
                </c:pt>
                <c:pt idx="2256">
                  <c:v>1.4149068597469321E-2</c:v>
                </c:pt>
                <c:pt idx="2257">
                  <c:v>1.4141075235160562E-2</c:v>
                </c:pt>
                <c:pt idx="2258">
                  <c:v>1.4133758538503259E-2</c:v>
                </c:pt>
                <c:pt idx="2259">
                  <c:v>1.4125702252448195E-2</c:v>
                </c:pt>
                <c:pt idx="2260">
                  <c:v>1.4117637003853691E-2</c:v>
                </c:pt>
                <c:pt idx="2261">
                  <c:v>1.4109562792828829E-2</c:v>
                </c:pt>
                <c:pt idx="2262">
                  <c:v>1.4101479619481813E-2</c:v>
                </c:pt>
                <c:pt idx="2263">
                  <c:v>1.4093387483921726E-2</c:v>
                </c:pt>
                <c:pt idx="2264">
                  <c:v>1.408528638625677E-2</c:v>
                </c:pt>
                <c:pt idx="2265">
                  <c:v>1.407717632659691E-2</c:v>
                </c:pt>
                <c:pt idx="2266">
                  <c:v>1.4068106838175292E-2</c:v>
                </c:pt>
                <c:pt idx="2267">
                  <c:v>1.4060113833512801E-2</c:v>
                </c:pt>
                <c:pt idx="2268">
                  <c:v>1.405211201224721E-2</c:v>
                </c:pt>
                <c:pt idx="2269">
                  <c:v>1.4044101374485824E-2</c:v>
                </c:pt>
                <c:pt idx="2270">
                  <c:v>1.4036081920337255E-2</c:v>
                </c:pt>
                <c:pt idx="2271">
                  <c:v>1.4028140904596288E-2</c:v>
                </c:pt>
                <c:pt idx="2272">
                  <c:v>1.4020059077633876E-2</c:v>
                </c:pt>
                <c:pt idx="2273">
                  <c:v>1.4011968386784354E-2</c:v>
                </c:pt>
                <c:pt idx="2274">
                  <c:v>1.400386883215736E-2</c:v>
                </c:pt>
                <c:pt idx="2275">
                  <c:v>1.3995852407560556E-2</c:v>
                </c:pt>
                <c:pt idx="2276">
                  <c:v>1.3987780057356623E-2</c:v>
                </c:pt>
                <c:pt idx="2277">
                  <c:v>1.397969889152229E-2</c:v>
                </c:pt>
                <c:pt idx="2278">
                  <c:v>1.3971608910167906E-2</c:v>
                </c:pt>
                <c:pt idx="2279">
                  <c:v>1.3963510113400338E-2</c:v>
                </c:pt>
                <c:pt idx="2280">
                  <c:v>1.3961057902865712E-2</c:v>
                </c:pt>
                <c:pt idx="2281">
                  <c:v>1.3961265446109069E-2</c:v>
                </c:pt>
                <c:pt idx="2282">
                  <c:v>1.3961472989373391E-2</c:v>
                </c:pt>
                <c:pt idx="2283">
                  <c:v>1.3961680532659991E-2</c:v>
                </c:pt>
                <c:pt idx="2284">
                  <c:v>1.3962173008406657E-2</c:v>
                </c:pt>
                <c:pt idx="2285">
                  <c:v>1.3962380559758849E-2</c:v>
                </c:pt>
                <c:pt idx="2286">
                  <c:v>1.3962588111132761E-2</c:v>
                </c:pt>
                <c:pt idx="2287">
                  <c:v>1.3962795662529266E-2</c:v>
                </c:pt>
                <c:pt idx="2288">
                  <c:v>1.3963003213947058E-2</c:v>
                </c:pt>
                <c:pt idx="2289">
                  <c:v>1.3963210765387439E-2</c:v>
                </c:pt>
                <c:pt idx="2290">
                  <c:v>1.3963418316849109E-2</c:v>
                </c:pt>
                <c:pt idx="2291">
                  <c:v>1.39636258683325E-2</c:v>
                </c:pt>
                <c:pt idx="2292">
                  <c:v>1.3963833419838048E-2</c:v>
                </c:pt>
                <c:pt idx="2293">
                  <c:v>1.3963470970187941E-2</c:v>
                </c:pt>
                <c:pt idx="2294">
                  <c:v>1.3963678505690131E-2</c:v>
                </c:pt>
                <c:pt idx="2295">
                  <c:v>1.396388604121428E-2</c:v>
                </c:pt>
                <c:pt idx="2296">
                  <c:v>1.3964093576759953E-2</c:v>
                </c:pt>
                <c:pt idx="2297">
                  <c:v>1.396458614095385E-2</c:v>
                </c:pt>
                <c:pt idx="2298">
                  <c:v>1.3964793684566311E-2</c:v>
                </c:pt>
                <c:pt idx="2299">
                  <c:v>1.3965001228200611E-2</c:v>
                </c:pt>
                <c:pt idx="2300">
                  <c:v>1.3965208771856315E-2</c:v>
                </c:pt>
                <c:pt idx="2301">
                  <c:v>1.3965131254812448E-2</c:v>
                </c:pt>
                <c:pt idx="2302">
                  <c:v>1.3965338790487248E-2</c:v>
                </c:pt>
                <c:pt idx="2303">
                  <c:v>1.3965546326184885E-2</c:v>
                </c:pt>
                <c:pt idx="2304">
                  <c:v>1.3965753861903166E-2</c:v>
                </c:pt>
                <c:pt idx="2305">
                  <c:v>1.3965961397643408E-2</c:v>
                </c:pt>
                <c:pt idx="2306">
                  <c:v>1.396405750928776E-2</c:v>
                </c:pt>
                <c:pt idx="2307">
                  <c:v>1.3955871655075145E-2</c:v>
                </c:pt>
                <c:pt idx="2308">
                  <c:v>1.3947677151057724E-2</c:v>
                </c:pt>
                <c:pt idx="2309">
                  <c:v>1.3938301412150291E-2</c:v>
                </c:pt>
                <c:pt idx="2310">
                  <c:v>1.3930810185914787E-2</c:v>
                </c:pt>
                <c:pt idx="2311">
                  <c:v>1.392254374501508E-2</c:v>
                </c:pt>
                <c:pt idx="2312">
                  <c:v>1.3914268607565079E-2</c:v>
                </c:pt>
                <c:pt idx="2313">
                  <c:v>1.3905984773671953E-2</c:v>
                </c:pt>
                <c:pt idx="2314">
                  <c:v>1.3897692243445062E-2</c:v>
                </c:pt>
                <c:pt idx="2315">
                  <c:v>1.3889391016992894E-2</c:v>
                </c:pt>
                <c:pt idx="2316">
                  <c:v>1.3881081094424371E-2</c:v>
                </c:pt>
                <c:pt idx="2317">
                  <c:v>1.3872762475849735E-2</c:v>
                </c:pt>
                <c:pt idx="2318">
                  <c:v>1.3864435161377031E-2</c:v>
                </c:pt>
                <c:pt idx="2319">
                  <c:v>1.3855470756692382E-2</c:v>
                </c:pt>
                <c:pt idx="2320">
                  <c:v>1.3847215914090733E-2</c:v>
                </c:pt>
                <c:pt idx="2321">
                  <c:v>1.3838952469784086E-2</c:v>
                </c:pt>
                <c:pt idx="2322">
                  <c:v>1.383068042388148E-2</c:v>
                </c:pt>
                <c:pt idx="2323">
                  <c:v>1.3822531804912767E-2</c:v>
                </c:pt>
                <c:pt idx="2324">
                  <c:v>1.3814197683313588E-2</c:v>
                </c:pt>
                <c:pt idx="2325">
                  <c:v>1.3805854913769535E-2</c:v>
                </c:pt>
                <c:pt idx="2326">
                  <c:v>1.3797503496391994E-2</c:v>
                </c:pt>
                <c:pt idx="2327">
                  <c:v>1.378811763969586E-2</c:v>
                </c:pt>
                <c:pt idx="2328">
                  <c:v>1.3779881436365759E-2</c:v>
                </c:pt>
                <c:pt idx="2329">
                  <c:v>1.3771636724053751E-2</c:v>
                </c:pt>
                <c:pt idx="2330">
                  <c:v>1.376338350286771E-2</c:v>
                </c:pt>
                <c:pt idx="2331">
                  <c:v>1.3754416753524215E-2</c:v>
                </c:pt>
                <c:pt idx="2332">
                  <c:v>1.3749606874838711E-2</c:v>
                </c:pt>
                <c:pt idx="2333">
                  <c:v>1.3749587403809332E-2</c:v>
                </c:pt>
                <c:pt idx="2334">
                  <c:v>1.3749567932779516E-2</c:v>
                </c:pt>
                <c:pt idx="2335">
                  <c:v>1.3749548461750137E-2</c:v>
                </c:pt>
                <c:pt idx="2336">
                  <c:v>1.3750310725460457E-2</c:v>
                </c:pt>
                <c:pt idx="2337">
                  <c:v>1.375029125220863E-2</c:v>
                </c:pt>
                <c:pt idx="2338">
                  <c:v>1.3750271778955941E-2</c:v>
                </c:pt>
                <c:pt idx="2339">
                  <c:v>1.3750252305703684E-2</c:v>
                </c:pt>
                <c:pt idx="2340">
                  <c:v>1.3750232832452285E-2</c:v>
                </c:pt>
                <c:pt idx="2341">
                  <c:v>1.3750213359200887E-2</c:v>
                </c:pt>
                <c:pt idx="2342">
                  <c:v>1.3750193885949488E-2</c:v>
                </c:pt>
                <c:pt idx="2343">
                  <c:v>1.3750174412697659E-2</c:v>
                </c:pt>
                <c:pt idx="2344">
                  <c:v>1.3749373222493588E-2</c:v>
                </c:pt>
                <c:pt idx="2345">
                  <c:v>1.3748832641036128E-2</c:v>
                </c:pt>
                <c:pt idx="2346">
                  <c:v>1.3748813171491035E-2</c:v>
                </c:pt>
                <c:pt idx="2347">
                  <c:v>1.37487937019455E-2</c:v>
                </c:pt>
                <c:pt idx="2348">
                  <c:v>1.374877423240041E-2</c:v>
                </c:pt>
                <c:pt idx="2349">
                  <c:v>1.3749015311835408E-2</c:v>
                </c:pt>
                <c:pt idx="2350">
                  <c:v>1.3748995841548926E-2</c:v>
                </c:pt>
                <c:pt idx="2351">
                  <c:v>1.3748976371264201E-2</c:v>
                </c:pt>
                <c:pt idx="2352">
                  <c:v>1.3748956900979038E-2</c:v>
                </c:pt>
                <c:pt idx="2353">
                  <c:v>1.3748676884679364E-2</c:v>
                </c:pt>
                <c:pt idx="2354">
                  <c:v>1.3748657415135597E-2</c:v>
                </c:pt>
                <c:pt idx="2355">
                  <c:v>1.374863794559183E-2</c:v>
                </c:pt>
                <c:pt idx="2356">
                  <c:v>1.3748618476048505E-2</c:v>
                </c:pt>
                <c:pt idx="2357">
                  <c:v>1.3748599006505179E-2</c:v>
                </c:pt>
                <c:pt idx="2358">
                  <c:v>1.3745139014044087E-2</c:v>
                </c:pt>
                <c:pt idx="2359">
                  <c:v>1.3736477533606595E-2</c:v>
                </c:pt>
                <c:pt idx="2360">
                  <c:v>1.3727807385455522E-2</c:v>
                </c:pt>
                <c:pt idx="2361">
                  <c:v>1.3717888031330183E-2</c:v>
                </c:pt>
                <c:pt idx="2362">
                  <c:v>1.3709967513424902E-2</c:v>
                </c:pt>
                <c:pt idx="2363">
                  <c:v>1.3701223758143539E-2</c:v>
                </c:pt>
                <c:pt idx="2364">
                  <c:v>1.3692471288048996E-2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59392"/>
        <c:axId val="41260928"/>
      </c:lineChart>
      <c:dateAx>
        <c:axId val="412593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1260928"/>
        <c:crosses val="autoZero"/>
        <c:auto val="1"/>
        <c:lblOffset val="100"/>
        <c:baseTimeUnit val="days"/>
      </c:dateAx>
      <c:valAx>
        <c:axId val="4126092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1259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  <c:pt idx="512">
                  <c:v>42894</c:v>
                </c:pt>
                <c:pt idx="513">
                  <c:v>42901</c:v>
                </c:pt>
                <c:pt idx="514">
                  <c:v>42908</c:v>
                </c:pt>
                <c:pt idx="515">
                  <c:v>42915</c:v>
                </c:pt>
                <c:pt idx="516">
                  <c:v>42922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43062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43097</c:v>
                </c:pt>
                <c:pt idx="542">
                  <c:v>43104</c:v>
                </c:pt>
                <c:pt idx="543">
                  <c:v>43111</c:v>
                </c:pt>
                <c:pt idx="544">
                  <c:v>43118</c:v>
                </c:pt>
                <c:pt idx="545">
                  <c:v>43125</c:v>
                </c:pt>
                <c:pt idx="546">
                  <c:v>43132</c:v>
                </c:pt>
                <c:pt idx="547">
                  <c:v>43139</c:v>
                </c:pt>
                <c:pt idx="548">
                  <c:v>43146</c:v>
                </c:pt>
                <c:pt idx="549">
                  <c:v>43153</c:v>
                </c:pt>
                <c:pt idx="550">
                  <c:v>43160</c:v>
                </c:pt>
                <c:pt idx="551">
                  <c:v>43167</c:v>
                </c:pt>
                <c:pt idx="552">
                  <c:v>43174</c:v>
                </c:pt>
                <c:pt idx="553">
                  <c:v>43181</c:v>
                </c:pt>
                <c:pt idx="554">
                  <c:v>43188</c:v>
                </c:pt>
                <c:pt idx="555">
                  <c:v>43195</c:v>
                </c:pt>
                <c:pt idx="556">
                  <c:v>43202</c:v>
                </c:pt>
                <c:pt idx="557">
                  <c:v>43209</c:v>
                </c:pt>
                <c:pt idx="558">
                  <c:v>43216</c:v>
                </c:pt>
                <c:pt idx="559">
                  <c:v>43223</c:v>
                </c:pt>
                <c:pt idx="560">
                  <c:v>43230</c:v>
                </c:pt>
                <c:pt idx="561">
                  <c:v>43237</c:v>
                </c:pt>
                <c:pt idx="562">
                  <c:v>43244</c:v>
                </c:pt>
                <c:pt idx="563">
                  <c:v>43251</c:v>
                </c:pt>
                <c:pt idx="564">
                  <c:v>43258</c:v>
                </c:pt>
                <c:pt idx="565">
                  <c:v>43265</c:v>
                </c:pt>
                <c:pt idx="566">
                  <c:v>43272</c:v>
                </c:pt>
                <c:pt idx="567">
                  <c:v>43279</c:v>
                </c:pt>
                <c:pt idx="568">
                  <c:v>43286</c:v>
                </c:pt>
                <c:pt idx="569">
                  <c:v>43293</c:v>
                </c:pt>
                <c:pt idx="570">
                  <c:v>43300</c:v>
                </c:pt>
                <c:pt idx="571">
                  <c:v>43307</c:v>
                </c:pt>
                <c:pt idx="572">
                  <c:v>43314</c:v>
                </c:pt>
                <c:pt idx="573">
                  <c:v>43321</c:v>
                </c:pt>
                <c:pt idx="574">
                  <c:v>43328</c:v>
                </c:pt>
                <c:pt idx="575">
                  <c:v>43335</c:v>
                </c:pt>
                <c:pt idx="576">
                  <c:v>43342</c:v>
                </c:pt>
                <c:pt idx="577">
                  <c:v>43349</c:v>
                </c:pt>
                <c:pt idx="578">
                  <c:v>43356</c:v>
                </c:pt>
                <c:pt idx="579">
                  <c:v>43363</c:v>
                </c:pt>
                <c:pt idx="580">
                  <c:v>43370</c:v>
                </c:pt>
                <c:pt idx="581">
                  <c:v>43377</c:v>
                </c:pt>
                <c:pt idx="582">
                  <c:v>43384</c:v>
                </c:pt>
                <c:pt idx="583">
                  <c:v>43391</c:v>
                </c:pt>
                <c:pt idx="584">
                  <c:v>43398</c:v>
                </c:pt>
                <c:pt idx="585">
                  <c:v>43405</c:v>
                </c:pt>
                <c:pt idx="586">
                  <c:v>43412</c:v>
                </c:pt>
                <c:pt idx="587">
                  <c:v>43419</c:v>
                </c:pt>
                <c:pt idx="588">
                  <c:v>43426</c:v>
                </c:pt>
                <c:pt idx="589">
                  <c:v>43433</c:v>
                </c:pt>
                <c:pt idx="590">
                  <c:v>43440</c:v>
                </c:pt>
                <c:pt idx="591">
                  <c:v>43447</c:v>
                </c:pt>
                <c:pt idx="592">
                  <c:v>43454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-1.3100000000026738E-4</c:v>
                </c:pt>
                <c:pt idx="1">
                  <c:v>-1.3348838711315359E-4</c:v>
                </c:pt>
                <c:pt idx="2">
                  <c:v>-1.2903014252269753E-4</c:v>
                </c:pt>
                <c:pt idx="3">
                  <c:v>-1.2626755492184394E-4</c:v>
                </c:pt>
                <c:pt idx="4">
                  <c:v>-1.2307234137596835E-4</c:v>
                </c:pt>
                <c:pt idx="5">
                  <c:v>-1.3217381317605663E-4</c:v>
                </c:pt>
                <c:pt idx="6">
                  <c:v>-1.286121946455209E-4</c:v>
                </c:pt>
                <c:pt idx="7">
                  <c:v>-1.2520001091517139E-4</c:v>
                </c:pt>
                <c:pt idx="8">
                  <c:v>-1.2193726237730297E-4</c:v>
                </c:pt>
                <c:pt idx="9">
                  <c:v>-1.1640878781001391E-4</c:v>
                </c:pt>
                <c:pt idx="10">
                  <c:v>-1.1038062735965629E-4</c:v>
                </c:pt>
                <c:pt idx="11">
                  <c:v>-1.08194645337304E-4</c:v>
                </c:pt>
                <c:pt idx="12">
                  <c:v>-1.0619279406907391E-4</c:v>
                </c:pt>
                <c:pt idx="13">
                  <c:v>-1.0437507383734884E-4</c:v>
                </c:pt>
                <c:pt idx="14">
                  <c:v>-1.0024595212868084E-4</c:v>
                </c:pt>
                <c:pt idx="15">
                  <c:v>-9.8945508015185524E-5</c:v>
                </c:pt>
                <c:pt idx="16">
                  <c:v>-9.6816446168797142E-5</c:v>
                </c:pt>
                <c:pt idx="17">
                  <c:v>-9.4776746368432568E-5</c:v>
                </c:pt>
                <c:pt idx="18">
                  <c:v>-9.2826408753979905E-5</c:v>
                </c:pt>
                <c:pt idx="19">
                  <c:v>-8.8297900987025708E-5</c:v>
                </c:pt>
                <c:pt idx="20">
                  <c:v>-8.5918682728447493E-5</c:v>
                </c:pt>
                <c:pt idx="21">
                  <c:v>-8.4415157922051776E-5</c:v>
                </c:pt>
                <c:pt idx="22">
                  <c:v>-8.3000996011434907E-5</c:v>
                </c:pt>
                <c:pt idx="23">
                  <c:v>-8.1515461806656332E-5</c:v>
                </c:pt>
                <c:pt idx="24">
                  <c:v>-7.9372510894912203E-5</c:v>
                </c:pt>
                <c:pt idx="25">
                  <c:v>-7.5934682833796486E-5</c:v>
                </c:pt>
                <c:pt idx="26">
                  <c:v>-7.4629827745903199E-5</c:v>
                </c:pt>
                <c:pt idx="27">
                  <c:v>-7.3361108592689248E-5</c:v>
                </c:pt>
                <c:pt idx="28">
                  <c:v>-7.2128525411950477E-5</c:v>
                </c:pt>
                <c:pt idx="29">
                  <c:v>-7.0239896150467381E-5</c:v>
                </c:pt>
                <c:pt idx="30">
                  <c:v>-6.755955306322771E-5</c:v>
                </c:pt>
                <c:pt idx="31">
                  <c:v>-6.6507650228391128E-5</c:v>
                </c:pt>
                <c:pt idx="32">
                  <c:v>-6.549188355457457E-5</c:v>
                </c:pt>
                <c:pt idx="33">
                  <c:v>-6.4512253069147433E-5</c:v>
                </c:pt>
                <c:pt idx="34">
                  <c:v>-6.2840272152672917E-5</c:v>
                </c:pt>
                <c:pt idx="35">
                  <c:v>-6.09550935478605E-5</c:v>
                </c:pt>
                <c:pt idx="36">
                  <c:v>-6.0156144394503222E-5</c:v>
                </c:pt>
                <c:pt idx="37">
                  <c:v>-5.9393331578981041E-5</c:v>
                </c:pt>
                <c:pt idx="38">
                  <c:v>-5.8666655120843543E-5</c:v>
                </c:pt>
                <c:pt idx="39">
                  <c:v>-5.717364894711019E-5</c:v>
                </c:pt>
                <c:pt idx="40">
                  <c:v>-5.612131325313193E-5</c:v>
                </c:pt>
                <c:pt idx="41">
                  <c:v>-5.557531886647282E-5</c:v>
                </c:pt>
                <c:pt idx="42">
                  <c:v>-5.5065460944069428E-5</c:v>
                </c:pt>
                <c:pt idx="43">
                  <c:v>-5.4591739498085928E-5</c:v>
                </c:pt>
                <c:pt idx="44">
                  <c:v>-5.4604925322925956E-5</c:v>
                </c:pt>
                <c:pt idx="45">
                  <c:v>-5.3450178234307323E-5</c:v>
                </c:pt>
                <c:pt idx="46">
                  <c:v>-5.2266004402706549E-5</c:v>
                </c:pt>
                <c:pt idx="47">
                  <c:v>-5.1085013999409355E-5</c:v>
                </c:pt>
                <c:pt idx="48">
                  <c:v>-4.990720702962895E-5</c:v>
                </c:pt>
                <c:pt idx="49">
                  <c:v>-4.8561163041813067E-5</c:v>
                </c:pt>
                <c:pt idx="50">
                  <c:v>-4.5227813534766468E-5</c:v>
                </c:pt>
                <c:pt idx="51">
                  <c:v>-4.4065923771234765E-5</c:v>
                </c:pt>
                <c:pt idx="52">
                  <c:v>-4.29072174577284E-5</c:v>
                </c:pt>
                <c:pt idx="53">
                  <c:v>-4.17516945959851E-5</c:v>
                </c:pt>
                <c:pt idx="54">
                  <c:v>-4.0475566259910924E-5</c:v>
                </c:pt>
                <c:pt idx="55">
                  <c:v>-3.7161437733111164E-5</c:v>
                </c:pt>
                <c:pt idx="56">
                  <c:v>-3.6021832177102198E-5</c:v>
                </c:pt>
                <c:pt idx="57">
                  <c:v>-3.4885410090233712E-5</c:v>
                </c:pt>
                <c:pt idx="58">
                  <c:v>-3.3752171475112312E-5</c:v>
                </c:pt>
                <c:pt idx="59">
                  <c:v>-3.2542639454244345E-5</c:v>
                </c:pt>
                <c:pt idx="60">
                  <c:v>-2.9251051793352886E-5</c:v>
                </c:pt>
                <c:pt idx="61">
                  <c:v>-2.8133730580844851E-5</c:v>
                </c:pt>
                <c:pt idx="62">
                  <c:v>-2.7019592856592428E-5</c:v>
                </c:pt>
                <c:pt idx="63">
                  <c:v>-2.5908638624071109E-5</c:v>
                </c:pt>
                <c:pt idx="64">
                  <c:v>-2.4762383575116979E-5</c:v>
                </c:pt>
                <c:pt idx="65">
                  <c:v>-2.1494103602026028E-5</c:v>
                </c:pt>
                <c:pt idx="66">
                  <c:v>-2.0396287216974927E-5</c:v>
                </c:pt>
                <c:pt idx="67">
                  <c:v>-2.0206478138630058E-5</c:v>
                </c:pt>
                <c:pt idx="68">
                  <c:v>-2.0038567450638982E-5</c:v>
                </c:pt>
                <c:pt idx="69">
                  <c:v>-1.9892555159589837E-5</c:v>
                </c:pt>
                <c:pt idx="70">
                  <c:v>-1.9585908675999753E-5</c:v>
                </c:pt>
                <c:pt idx="71">
                  <c:v>-1.9527489984137771E-5</c:v>
                </c:pt>
                <c:pt idx="72">
                  <c:v>-1.9490969696684273E-5</c:v>
                </c:pt>
                <c:pt idx="73">
                  <c:v>-1.9476347813639263E-5</c:v>
                </c:pt>
                <c:pt idx="74">
                  <c:v>-1.948362433412432E-5</c:v>
                </c:pt>
                <c:pt idx="75">
                  <c:v>-1.963684431939515E-5</c:v>
                </c:pt>
                <c:pt idx="76">
                  <c:v>-1.9731714452682852E-5</c:v>
                </c:pt>
                <c:pt idx="77">
                  <c:v>-1.9848482986426156E-5</c:v>
                </c:pt>
                <c:pt idx="78">
                  <c:v>-1.9987149918868227E-5</c:v>
                </c:pt>
                <c:pt idx="79">
                  <c:v>-2.0147715246056184E-5</c:v>
                </c:pt>
                <c:pt idx="80">
                  <c:v>-2.0760801575452543E-5</c:v>
                </c:pt>
                <c:pt idx="81">
                  <c:v>-2.1008960457028335E-5</c:v>
                </c:pt>
                <c:pt idx="82">
                  <c:v>-2.1279017717538483E-5</c:v>
                </c:pt>
                <c:pt idx="83">
                  <c:v>-2.1570973350834061E-5</c:v>
                </c:pt>
                <c:pt idx="84">
                  <c:v>-2.1172192994970628E-5</c:v>
                </c:pt>
                <c:pt idx="85">
                  <c:v>-2.2957779531056195E-5</c:v>
                </c:pt>
                <c:pt idx="86">
                  <c:v>-2.3359226957566257E-5</c:v>
                </c:pt>
                <c:pt idx="87">
                  <c:v>-2.3482521568121818E-5</c:v>
                </c:pt>
                <c:pt idx="88">
                  <c:v>-2.2957878107208641E-5</c:v>
                </c:pt>
                <c:pt idx="89">
                  <c:v>-2.2662653342027764E-5</c:v>
                </c:pt>
                <c:pt idx="90">
                  <c:v>-2.1498827665502791E-5</c:v>
                </c:pt>
                <c:pt idx="91">
                  <c:v>-2.0907359683519644E-5</c:v>
                </c:pt>
                <c:pt idx="92">
                  <c:v>-2.0320796485072343E-5</c:v>
                </c:pt>
                <c:pt idx="93">
                  <c:v>-1.9739138074070794E-5</c:v>
                </c:pt>
                <c:pt idx="94">
                  <c:v>-1.8484700839344649E-5</c:v>
                </c:pt>
                <c:pt idx="95">
                  <c:v>-1.7461552334932641E-5</c:v>
                </c:pt>
                <c:pt idx="96">
                  <c:v>-1.6904417886791549E-5</c:v>
                </c:pt>
                <c:pt idx="97">
                  <c:v>-1.6352188238694836E-5</c:v>
                </c:pt>
                <c:pt idx="98">
                  <c:v>-1.5804863392380234E-5</c:v>
                </c:pt>
                <c:pt idx="99">
                  <c:v>-1.4541969328282246E-5</c:v>
                </c:pt>
                <c:pt idx="100">
                  <c:v>-1.3664612058828929E-5</c:v>
                </c:pt>
                <c:pt idx="101">
                  <c:v>-1.3141811249228754E-5</c:v>
                </c:pt>
                <c:pt idx="102">
                  <c:v>-1.262391525314044E-5</c:v>
                </c:pt>
                <c:pt idx="103">
                  <c:v>-1.2110924071432859E-5</c:v>
                </c:pt>
                <c:pt idx="104">
                  <c:v>-1.0834459533792569E-5</c:v>
                </c:pt>
                <c:pt idx="105">
                  <c:v>-1.010800753880434E-5</c:v>
                </c:pt>
                <c:pt idx="106">
                  <c:v>-9.6195404628863645E-6</c:v>
                </c:pt>
                <c:pt idx="107">
                  <c:v>-9.1359782143821739E-6</c:v>
                </c:pt>
                <c:pt idx="108">
                  <c:v>-8.6573207928573339E-6</c:v>
                </c:pt>
                <c:pt idx="109">
                  <c:v>-8.5938863278425852E-6</c:v>
                </c:pt>
                <c:pt idx="110">
                  <c:v>-6.7917394299870004E-6</c:v>
                </c:pt>
                <c:pt idx="111">
                  <c:v>-5.9456419674598218E-6</c:v>
                </c:pt>
                <c:pt idx="112">
                  <c:v>-5.0995188454580988E-6</c:v>
                </c:pt>
                <c:pt idx="113">
                  <c:v>-4.2533700657195705E-6</c:v>
                </c:pt>
                <c:pt idx="114">
                  <c:v>-2.561655720311597E-6</c:v>
                </c:pt>
                <c:pt idx="115">
                  <c:v>-8.6851835288887691E-7</c:v>
                </c:pt>
                <c:pt idx="116">
                  <c:v>-2.2241276212058198E-8</c:v>
                </c:pt>
                <c:pt idx="117">
                  <c:v>8.2406145907043548E-7</c:v>
                </c:pt>
                <c:pt idx="118">
                  <c:v>1.6703898525241689E-6</c:v>
                </c:pt>
                <c:pt idx="119">
                  <c:v>3.3620119139718344E-6</c:v>
                </c:pt>
                <c:pt idx="120">
                  <c:v>5.0559600210845543E-6</c:v>
                </c:pt>
                <c:pt idx="121">
                  <c:v>5.9024167119110133E-6</c:v>
                </c:pt>
                <c:pt idx="122">
                  <c:v>6.7488990613431472E-6</c:v>
                </c:pt>
                <c:pt idx="123">
                  <c:v>7.595407070249827E-6</c:v>
                </c:pt>
                <c:pt idx="124">
                  <c:v>9.2869104831837206E-6</c:v>
                </c:pt>
                <c:pt idx="125">
                  <c:v>1.0981695698884255E-5</c:v>
                </c:pt>
                <c:pt idx="126">
                  <c:v>1.182833200429479E-5</c:v>
                </c:pt>
                <c:pt idx="127">
                  <c:v>1.2674993970048739E-5</c:v>
                </c:pt>
                <c:pt idx="128">
                  <c:v>1.3521681593539494E-5</c:v>
                </c:pt>
                <c:pt idx="129">
                  <c:v>1.5213039992851556E-5</c:v>
                </c:pt>
                <c:pt idx="130">
                  <c:v>1.6486439024515084E-5</c:v>
                </c:pt>
                <c:pt idx="131">
                  <c:v>1.7333280851068006E-5</c:v>
                </c:pt>
                <c:pt idx="132">
                  <c:v>1.817772753243984E-5</c:v>
                </c:pt>
                <c:pt idx="133">
                  <c:v>1.9022174394765825E-5</c:v>
                </c:pt>
                <c:pt idx="134">
                  <c:v>1.9866621437167546E-5</c:v>
                </c:pt>
                <c:pt idx="135">
                  <c:v>2.2399963644827115E-5</c:v>
                </c:pt>
                <c:pt idx="136">
                  <c:v>2.3244411407531773E-5</c:v>
                </c:pt>
                <c:pt idx="137">
                  <c:v>2.4088859351190584E-5</c:v>
                </c:pt>
                <c:pt idx="138">
                  <c:v>2.4933307474925129E-5</c:v>
                </c:pt>
                <c:pt idx="139">
                  <c:v>2.5777755778735409E-5</c:v>
                </c:pt>
                <c:pt idx="140">
                  <c:v>2.8311101771499076E-5</c:v>
                </c:pt>
                <c:pt idx="141">
                  <c:v>2.9155550796490714E-5</c:v>
                </c:pt>
                <c:pt idx="142">
                  <c:v>3.0000000001558084E-5</c:v>
                </c:pt>
                <c:pt idx="143">
                  <c:v>3.1056182618088541E-5</c:v>
                </c:pt>
                <c:pt idx="144">
                  <c:v>3.2113805878267332E-5</c:v>
                </c:pt>
                <c:pt idx="145">
                  <c:v>3.5295319538262054E-5</c:v>
                </c:pt>
                <c:pt idx="146">
                  <c:v>3.6358705388845696E-5</c:v>
                </c:pt>
                <c:pt idx="147">
                  <c:v>3.7423531889226603E-5</c:v>
                </c:pt>
                <c:pt idx="148">
                  <c:v>3.8489799041161603E-5</c:v>
                </c:pt>
                <c:pt idx="149">
                  <c:v>4.3389381025496142E-5</c:v>
                </c:pt>
                <c:pt idx="150">
                  <c:v>4.3842744613676868E-5</c:v>
                </c:pt>
                <c:pt idx="151">
                  <c:v>4.491765569953215E-5</c:v>
                </c:pt>
                <c:pt idx="152">
                  <c:v>4.5994007443968883E-5</c:v>
                </c:pt>
                <c:pt idx="153">
                  <c:v>5.0313821043545364E-5</c:v>
                </c:pt>
                <c:pt idx="154">
                  <c:v>5.1397376104606595E-5</c:v>
                </c:pt>
                <c:pt idx="155">
                  <c:v>5.2482371833033442E-5</c:v>
                </c:pt>
                <c:pt idx="156">
                  <c:v>5.3568808227947506E-5</c:v>
                </c:pt>
                <c:pt idx="157">
                  <c:v>5.4656685292862441E-5</c:v>
                </c:pt>
                <c:pt idx="158">
                  <c:v>5.7928960512883042E-5</c:v>
                </c:pt>
                <c:pt idx="159">
                  <c:v>5.9022600266585676E-5</c:v>
                </c:pt>
                <c:pt idx="160">
                  <c:v>6.0117680694681279E-5</c:v>
                </c:pt>
                <c:pt idx="161">
                  <c:v>6.121420179804827E-5</c:v>
                </c:pt>
                <c:pt idx="162">
                  <c:v>6.2312163580200325E-5</c:v>
                </c:pt>
                <c:pt idx="163">
                  <c:v>6.5614693002880516E-5</c:v>
                </c:pt>
                <c:pt idx="164">
                  <c:v>6.6718417505443324E-5</c:v>
                </c:pt>
                <c:pt idx="165">
                  <c:v>6.7823582692061706E-5</c:v>
                </c:pt>
                <c:pt idx="166">
                  <c:v>6.893018856361407E-5</c:v>
                </c:pt>
                <c:pt idx="167">
                  <c:v>7.0038235121857255E-5</c:v>
                </c:pt>
                <c:pt idx="168">
                  <c:v>7.3371018922002284E-5</c:v>
                </c:pt>
                <c:pt idx="169">
                  <c:v>7.4484828235792951E-5</c:v>
                </c:pt>
                <c:pt idx="170">
                  <c:v>7.5600078240666544E-5</c:v>
                </c:pt>
                <c:pt idx="171">
                  <c:v>7.6716768939258297E-5</c:v>
                </c:pt>
                <c:pt idx="172">
                  <c:v>7.7834900331568224E-5</c:v>
                </c:pt>
                <c:pt idx="173">
                  <c:v>8.119793868837539E-5</c:v>
                </c:pt>
                <c:pt idx="174">
                  <c:v>8.1748033329276382E-5</c:v>
                </c:pt>
                <c:pt idx="175">
                  <c:v>8.2875032232365697E-5</c:v>
                </c:pt>
                <c:pt idx="176">
                  <c:v>8.4003487836881163E-5</c:v>
                </c:pt>
                <c:pt idx="177">
                  <c:v>8.5133400146375493E-5</c:v>
                </c:pt>
                <c:pt idx="178">
                  <c:v>8.9095452721005337E-5</c:v>
                </c:pt>
                <c:pt idx="179">
                  <c:v>8.9667616450128662E-5</c:v>
                </c:pt>
                <c:pt idx="180">
                  <c:v>9.0804812296951809E-5</c:v>
                </c:pt>
                <c:pt idx="181">
                  <c:v>9.1943464856747426E-5</c:v>
                </c:pt>
                <c:pt idx="182">
                  <c:v>9.3083574129515512E-5</c:v>
                </c:pt>
                <c:pt idx="183">
                  <c:v>9.7063561440654454E-5</c:v>
                </c:pt>
                <c:pt idx="184">
                  <c:v>9.7658578373405192E-5</c:v>
                </c:pt>
                <c:pt idx="185">
                  <c:v>9.8805971227911016E-5</c:v>
                </c:pt>
                <c:pt idx="186">
                  <c:v>9.9954820804271094E-5</c:v>
                </c:pt>
                <c:pt idx="187">
                  <c:v>1.0110512710070907E-4</c:v>
                </c:pt>
                <c:pt idx="188">
                  <c:v>1.0510226527511239E-4</c:v>
                </c:pt>
                <c:pt idx="189">
                  <c:v>1.0572091952898433E-4</c:v>
                </c:pt>
                <c:pt idx="190">
                  <c:v>1.0687850945245714E-4</c:v>
                </c:pt>
                <c:pt idx="191">
                  <c:v>1.0803755610400145E-4</c:v>
                </c:pt>
                <c:pt idx="192">
                  <c:v>1.0919805948716999E-4</c:v>
                </c:pt>
                <c:pt idx="193">
                  <c:v>1.1373404868158836E-4</c:v>
                </c:pt>
                <c:pt idx="194">
                  <c:v>1.1489623247774439E-4</c:v>
                </c:pt>
                <c:pt idx="195">
                  <c:v>1.1605984135569213E-4</c:v>
                </c:pt>
                <c:pt idx="196">
                  <c:v>1.1722487531716931E-4</c:v>
                </c:pt>
                <c:pt idx="197">
                  <c:v>1.1941802712816965E-4</c:v>
                </c:pt>
                <c:pt idx="198">
                  <c:v>1.2189926202443858E-4</c:v>
                </c:pt>
                <c:pt idx="199">
                  <c:v>1.2307142142180925E-4</c:v>
                </c:pt>
                <c:pt idx="200">
                  <c:v>1.2424500591139807E-4</c:v>
                </c:pt>
                <c:pt idx="201">
                  <c:v>1.2542001549320503E-4</c:v>
                </c:pt>
                <c:pt idx="202">
                  <c:v>1.2759386771569157E-4</c:v>
                </c:pt>
                <c:pt idx="203">
                  <c:v>1.3013430477128708E-4</c:v>
                </c:pt>
                <c:pt idx="204">
                  <c:v>1.3131643983503764E-4</c:v>
                </c:pt>
                <c:pt idx="205">
                  <c:v>1.3249999999969506E-4</c:v>
                </c:pt>
                <c:pt idx="206">
                  <c:v>1.3308545661853182E-4</c:v>
                </c:pt>
                <c:pt idx="207">
                  <c:v>1.3388765858288835E-4</c:v>
                </c:pt>
                <c:pt idx="208">
                  <c:v>1.3540707197327561E-4</c:v>
                </c:pt>
                <c:pt idx="209">
                  <c:v>1.3598242302790084E-4</c:v>
                </c:pt>
                <c:pt idx="210">
                  <c:v>1.3655575296447054E-4</c:v>
                </c:pt>
                <c:pt idx="211">
                  <c:v>1.3712706178559131E-4</c:v>
                </c:pt>
                <c:pt idx="212">
                  <c:v>1.3995328910993592E-4</c:v>
                </c:pt>
                <c:pt idx="213">
                  <c:v>1.405124712122971E-4</c:v>
                </c:pt>
                <c:pt idx="214">
                  <c:v>1.4093818320316397E-4</c:v>
                </c:pt>
                <c:pt idx="215">
                  <c:v>1.4149074634478017E-4</c:v>
                </c:pt>
                <c:pt idx="216">
                  <c:v>1.4313617575069458E-4</c:v>
                </c:pt>
                <c:pt idx="217">
                  <c:v>1.4368056554196261E-4</c:v>
                </c:pt>
                <c:pt idx="218">
                  <c:v>1.4422291199366711E-4</c:v>
                </c:pt>
                <c:pt idx="219">
                  <c:v>1.4476321510492973E-4</c:v>
                </c:pt>
                <c:pt idx="220">
                  <c:v>1.4530147487487203E-4</c:v>
                </c:pt>
                <c:pt idx="221">
                  <c:v>1.4690399412887122E-4</c:v>
                </c:pt>
                <c:pt idx="222">
                  <c:v>1.4743408052562648E-4</c:v>
                </c:pt>
                <c:pt idx="223">
                  <c:v>1.4796212357666931E-4</c:v>
                </c:pt>
                <c:pt idx="224">
                  <c:v>1.4848812328112132E-4</c:v>
                </c:pt>
                <c:pt idx="225">
                  <c:v>1.4901207963810407E-4</c:v>
                </c:pt>
                <c:pt idx="226">
                  <c:v>1.5057168861984475E-4</c:v>
                </c:pt>
                <c:pt idx="227">
                  <c:v>1.5108747158080159E-4</c:v>
                </c:pt>
                <c:pt idx="228">
                  <c:v>1.5160121119077549E-4</c:v>
                </c:pt>
                <c:pt idx="229">
                  <c:v>1.5211290744800962E-4</c:v>
                </c:pt>
                <c:pt idx="230">
                  <c:v>1.5262256035250403E-4</c:v>
                </c:pt>
                <c:pt idx="231">
                  <c:v>1.5413925894339973E-4</c:v>
                </c:pt>
                <c:pt idx="232">
                  <c:v>1.5464073842990774E-4</c:v>
                </c:pt>
                <c:pt idx="233">
                  <c:v>1.5514017455928389E-4</c:v>
                </c:pt>
                <c:pt idx="234">
                  <c:v>1.556375673306498E-4</c:v>
                </c:pt>
                <c:pt idx="235">
                  <c:v>1.5613291674488382E-4</c:v>
                </c:pt>
                <c:pt idx="236">
                  <c:v>1.5783162565679407E-4</c:v>
                </c:pt>
                <c:pt idx="237">
                  <c:v>1.5832208911620535E-4</c:v>
                </c:pt>
                <c:pt idx="238">
                  <c:v>1.5881053142628178E-4</c:v>
                </c:pt>
                <c:pt idx="239">
                  <c:v>1.5929695258528562E-4</c:v>
                </c:pt>
                <c:pt idx="240">
                  <c:v>1.6026775921023604E-4</c:v>
                </c:pt>
                <c:pt idx="241">
                  <c:v>1.6122242569319761E-4</c:v>
                </c:pt>
                <c:pt idx="242">
                  <c:v>1.6169874108467428E-4</c:v>
                </c:pt>
                <c:pt idx="243">
                  <c:v>1.6217303532073402E-4</c:v>
                </c:pt>
                <c:pt idx="244">
                  <c:v>1.6264530839963908E-4</c:v>
                </c:pt>
                <c:pt idx="245">
                  <c:v>1.6364863034562643E-4</c:v>
                </c:pt>
                <c:pt idx="246">
                  <c:v>1.6451418913763035E-4</c:v>
                </c:pt>
                <c:pt idx="247">
                  <c:v>1.6497635642554877E-4</c:v>
                </c:pt>
                <c:pt idx="248">
                  <c:v>1.6543650255023039E-4</c:v>
                </c:pt>
                <c:pt idx="249">
                  <c:v>1.6589462751515072E-4</c:v>
                </c:pt>
                <c:pt idx="250">
                  <c:v>1.6693257201145972E-4</c:v>
                </c:pt>
                <c:pt idx="251">
                  <c:v>1.6770691574333318E-4</c:v>
                </c:pt>
                <c:pt idx="252">
                  <c:v>1.6815493488946302E-4</c:v>
                </c:pt>
                <c:pt idx="253">
                  <c:v>1.6860093287061835E-4</c:v>
                </c:pt>
                <c:pt idx="254">
                  <c:v>1.6904490968506144E-4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42186</c:v>
                </c:pt>
                <c:pt idx="1">
                  <c:v>42219</c:v>
                </c:pt>
                <c:pt idx="2">
                  <c:v>42248</c:v>
                </c:pt>
                <c:pt idx="3">
                  <c:v>42278</c:v>
                </c:pt>
                <c:pt idx="4">
                  <c:v>42310</c:v>
                </c:pt>
                <c:pt idx="5">
                  <c:v>42339</c:v>
                </c:pt>
                <c:pt idx="6">
                  <c:v>42373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42492</c:v>
                </c:pt>
                <c:pt idx="11">
                  <c:v>42522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2208"/>
        <c:axId val="41428480"/>
      </c:scatterChart>
      <c:valAx>
        <c:axId val="414222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1428480"/>
        <c:crosses val="autoZero"/>
        <c:crossBetween val="midCat"/>
      </c:valAx>
      <c:valAx>
        <c:axId val="414284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1422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FRA 3M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-1.3100000000026738E-4</c:v>
                </c:pt>
                <c:pt idx="1">
                  <c:v>-1.3348838711315359E-4</c:v>
                </c:pt>
                <c:pt idx="2">
                  <c:v>-1.2903014252269753E-4</c:v>
                </c:pt>
                <c:pt idx="3">
                  <c:v>-1.2626755492184394E-4</c:v>
                </c:pt>
                <c:pt idx="4">
                  <c:v>-1.2307234137596835E-4</c:v>
                </c:pt>
                <c:pt idx="5">
                  <c:v>-1.3217381317605663E-4</c:v>
                </c:pt>
                <c:pt idx="6">
                  <c:v>-1.286121946455209E-4</c:v>
                </c:pt>
                <c:pt idx="7">
                  <c:v>-1.2520001091517139E-4</c:v>
                </c:pt>
                <c:pt idx="8">
                  <c:v>-1.2193726237730297E-4</c:v>
                </c:pt>
                <c:pt idx="9">
                  <c:v>-1.1640878781001391E-4</c:v>
                </c:pt>
                <c:pt idx="10">
                  <c:v>-1.1038062735965629E-4</c:v>
                </c:pt>
                <c:pt idx="11">
                  <c:v>-1.08194645337304E-4</c:v>
                </c:pt>
                <c:pt idx="12">
                  <c:v>-1.0619279406907391E-4</c:v>
                </c:pt>
                <c:pt idx="13">
                  <c:v>-1.0437507383734884E-4</c:v>
                </c:pt>
                <c:pt idx="14">
                  <c:v>-1.0024595212868084E-4</c:v>
                </c:pt>
                <c:pt idx="15">
                  <c:v>-9.8945508015185524E-5</c:v>
                </c:pt>
                <c:pt idx="16">
                  <c:v>-9.6816446168797142E-5</c:v>
                </c:pt>
                <c:pt idx="17">
                  <c:v>-9.4776746368432568E-5</c:v>
                </c:pt>
                <c:pt idx="18">
                  <c:v>-9.2826408753979905E-5</c:v>
                </c:pt>
                <c:pt idx="19">
                  <c:v>-8.8297900987025708E-5</c:v>
                </c:pt>
                <c:pt idx="20">
                  <c:v>-8.5918682728447493E-5</c:v>
                </c:pt>
                <c:pt idx="21">
                  <c:v>-8.4415157922051776E-5</c:v>
                </c:pt>
                <c:pt idx="22">
                  <c:v>-8.3000996011434907E-5</c:v>
                </c:pt>
                <c:pt idx="23">
                  <c:v>-8.1515461806656332E-5</c:v>
                </c:pt>
                <c:pt idx="24">
                  <c:v>-7.9372510894912203E-5</c:v>
                </c:pt>
                <c:pt idx="25">
                  <c:v>-7.5934682833796486E-5</c:v>
                </c:pt>
                <c:pt idx="26">
                  <c:v>-7.4629827745903199E-5</c:v>
                </c:pt>
                <c:pt idx="27">
                  <c:v>-7.3361108592689248E-5</c:v>
                </c:pt>
                <c:pt idx="28">
                  <c:v>-7.2128525411950477E-5</c:v>
                </c:pt>
                <c:pt idx="29">
                  <c:v>-7.0239896150467381E-5</c:v>
                </c:pt>
                <c:pt idx="30">
                  <c:v>-6.755955306322771E-5</c:v>
                </c:pt>
                <c:pt idx="31">
                  <c:v>-6.6507650228391128E-5</c:v>
                </c:pt>
                <c:pt idx="32">
                  <c:v>-6.549188355457457E-5</c:v>
                </c:pt>
                <c:pt idx="33">
                  <c:v>-6.4512253069147433E-5</c:v>
                </c:pt>
                <c:pt idx="34">
                  <c:v>-6.2840272152672917E-5</c:v>
                </c:pt>
                <c:pt idx="35">
                  <c:v>-6.09550935478605E-5</c:v>
                </c:pt>
                <c:pt idx="36">
                  <c:v>-6.0156144394503222E-5</c:v>
                </c:pt>
                <c:pt idx="37">
                  <c:v>-5.9393331578981041E-5</c:v>
                </c:pt>
                <c:pt idx="38">
                  <c:v>-5.8666655120843543E-5</c:v>
                </c:pt>
                <c:pt idx="39">
                  <c:v>-5.717364894711019E-5</c:v>
                </c:pt>
                <c:pt idx="40">
                  <c:v>-5.612131325313193E-5</c:v>
                </c:pt>
                <c:pt idx="41">
                  <c:v>-5.557531886647282E-5</c:v>
                </c:pt>
                <c:pt idx="42">
                  <c:v>-5.5065460944069428E-5</c:v>
                </c:pt>
                <c:pt idx="43">
                  <c:v>-5.4591739498085928E-5</c:v>
                </c:pt>
                <c:pt idx="44">
                  <c:v>-5.4604925322925956E-5</c:v>
                </c:pt>
                <c:pt idx="45">
                  <c:v>-5.3450178234307323E-5</c:v>
                </c:pt>
                <c:pt idx="46">
                  <c:v>-5.2266004402706549E-5</c:v>
                </c:pt>
                <c:pt idx="47">
                  <c:v>-5.1085013999409355E-5</c:v>
                </c:pt>
                <c:pt idx="48">
                  <c:v>-4.990720702962895E-5</c:v>
                </c:pt>
                <c:pt idx="49">
                  <c:v>-4.8561163041813067E-5</c:v>
                </c:pt>
                <c:pt idx="50">
                  <c:v>-4.5227813534766468E-5</c:v>
                </c:pt>
                <c:pt idx="51">
                  <c:v>-4.4065923771234765E-5</c:v>
                </c:pt>
                <c:pt idx="52">
                  <c:v>-4.29072174577284E-5</c:v>
                </c:pt>
                <c:pt idx="53">
                  <c:v>-4.17516945959851E-5</c:v>
                </c:pt>
                <c:pt idx="54">
                  <c:v>-4.0475566259910924E-5</c:v>
                </c:pt>
                <c:pt idx="55">
                  <c:v>-3.7161437733111164E-5</c:v>
                </c:pt>
                <c:pt idx="56">
                  <c:v>-3.6021832177102198E-5</c:v>
                </c:pt>
                <c:pt idx="57">
                  <c:v>-3.4885410090233712E-5</c:v>
                </c:pt>
                <c:pt idx="58">
                  <c:v>-3.3752171475112312E-5</c:v>
                </c:pt>
                <c:pt idx="59">
                  <c:v>-3.2542639454244345E-5</c:v>
                </c:pt>
                <c:pt idx="60">
                  <c:v>-2.9251051793352886E-5</c:v>
                </c:pt>
                <c:pt idx="61">
                  <c:v>-2.8133730580844851E-5</c:v>
                </c:pt>
                <c:pt idx="62">
                  <c:v>-2.7019592856592428E-5</c:v>
                </c:pt>
                <c:pt idx="63">
                  <c:v>-2.5908638624071109E-5</c:v>
                </c:pt>
                <c:pt idx="64">
                  <c:v>-2.4762383575116979E-5</c:v>
                </c:pt>
                <c:pt idx="65">
                  <c:v>-2.1494103602026028E-5</c:v>
                </c:pt>
                <c:pt idx="66">
                  <c:v>-2.0396287216974927E-5</c:v>
                </c:pt>
                <c:pt idx="67">
                  <c:v>-2.0206478138630058E-5</c:v>
                </c:pt>
                <c:pt idx="68">
                  <c:v>-2.0038567450638982E-5</c:v>
                </c:pt>
                <c:pt idx="69">
                  <c:v>-1.9892555159589837E-5</c:v>
                </c:pt>
                <c:pt idx="70">
                  <c:v>-1.9585908675999753E-5</c:v>
                </c:pt>
                <c:pt idx="71">
                  <c:v>-1.9527489984137771E-5</c:v>
                </c:pt>
                <c:pt idx="72">
                  <c:v>-1.9490969696684273E-5</c:v>
                </c:pt>
                <c:pt idx="73">
                  <c:v>-1.9476347813639263E-5</c:v>
                </c:pt>
                <c:pt idx="74">
                  <c:v>-1.948362433412432E-5</c:v>
                </c:pt>
                <c:pt idx="75">
                  <c:v>-1.963684431939515E-5</c:v>
                </c:pt>
                <c:pt idx="76">
                  <c:v>-1.9731714452682852E-5</c:v>
                </c:pt>
                <c:pt idx="77">
                  <c:v>-1.9848482986426156E-5</c:v>
                </c:pt>
                <c:pt idx="78">
                  <c:v>-1.9987149918868227E-5</c:v>
                </c:pt>
                <c:pt idx="79">
                  <c:v>-2.0147715246056184E-5</c:v>
                </c:pt>
                <c:pt idx="80">
                  <c:v>-2.0760801575452543E-5</c:v>
                </c:pt>
                <c:pt idx="81">
                  <c:v>-2.1008960457028335E-5</c:v>
                </c:pt>
                <c:pt idx="82">
                  <c:v>-2.1279017717538483E-5</c:v>
                </c:pt>
                <c:pt idx="83">
                  <c:v>-2.1570973350834061E-5</c:v>
                </c:pt>
                <c:pt idx="84">
                  <c:v>-2.1172192994970628E-5</c:v>
                </c:pt>
                <c:pt idx="85">
                  <c:v>-2.2957779531056195E-5</c:v>
                </c:pt>
                <c:pt idx="86">
                  <c:v>-2.3359226957566257E-5</c:v>
                </c:pt>
                <c:pt idx="87">
                  <c:v>-2.3482521568121818E-5</c:v>
                </c:pt>
                <c:pt idx="88">
                  <c:v>-2.2957878107208641E-5</c:v>
                </c:pt>
                <c:pt idx="89">
                  <c:v>-2.2662653342027764E-5</c:v>
                </c:pt>
                <c:pt idx="90">
                  <c:v>-2.1498827665502791E-5</c:v>
                </c:pt>
                <c:pt idx="91">
                  <c:v>-2.0907359683519644E-5</c:v>
                </c:pt>
                <c:pt idx="92">
                  <c:v>-2.0320796485072343E-5</c:v>
                </c:pt>
                <c:pt idx="93">
                  <c:v>-1.9739138074070794E-5</c:v>
                </c:pt>
                <c:pt idx="94">
                  <c:v>-1.8484700839344649E-5</c:v>
                </c:pt>
                <c:pt idx="95">
                  <c:v>-1.7461552334932641E-5</c:v>
                </c:pt>
                <c:pt idx="96">
                  <c:v>-1.6904417886791549E-5</c:v>
                </c:pt>
                <c:pt idx="97">
                  <c:v>-1.6352188238694836E-5</c:v>
                </c:pt>
                <c:pt idx="98">
                  <c:v>-1.5804863392380234E-5</c:v>
                </c:pt>
                <c:pt idx="99">
                  <c:v>-1.4541969328282246E-5</c:v>
                </c:pt>
                <c:pt idx="100">
                  <c:v>-1.3664612058828929E-5</c:v>
                </c:pt>
                <c:pt idx="101">
                  <c:v>-1.3141811249228754E-5</c:v>
                </c:pt>
                <c:pt idx="102">
                  <c:v>-1.262391525314044E-5</c:v>
                </c:pt>
                <c:pt idx="103">
                  <c:v>-1.2110924071432859E-5</c:v>
                </c:pt>
                <c:pt idx="104">
                  <c:v>-1.0834459533792569E-5</c:v>
                </c:pt>
                <c:pt idx="105">
                  <c:v>-1.010800753880434E-5</c:v>
                </c:pt>
                <c:pt idx="106">
                  <c:v>-9.6195404628863645E-6</c:v>
                </c:pt>
                <c:pt idx="107">
                  <c:v>-9.1359782143821739E-6</c:v>
                </c:pt>
                <c:pt idx="108">
                  <c:v>-8.6573207928573339E-6</c:v>
                </c:pt>
                <c:pt idx="109">
                  <c:v>-8.5938863278425852E-6</c:v>
                </c:pt>
                <c:pt idx="110">
                  <c:v>-6.7917394299870004E-6</c:v>
                </c:pt>
                <c:pt idx="111">
                  <c:v>-5.9456419674598218E-6</c:v>
                </c:pt>
                <c:pt idx="112">
                  <c:v>-5.0995188454580988E-6</c:v>
                </c:pt>
                <c:pt idx="113">
                  <c:v>-4.2533700657195705E-6</c:v>
                </c:pt>
                <c:pt idx="114">
                  <c:v>-2.561655720311597E-6</c:v>
                </c:pt>
                <c:pt idx="115">
                  <c:v>-8.6851835288887691E-7</c:v>
                </c:pt>
                <c:pt idx="116">
                  <c:v>-2.2241276212058198E-8</c:v>
                </c:pt>
                <c:pt idx="117">
                  <c:v>8.2406145907043548E-7</c:v>
                </c:pt>
                <c:pt idx="118">
                  <c:v>1.6703898525241689E-6</c:v>
                </c:pt>
                <c:pt idx="119">
                  <c:v>3.3620119139718344E-6</c:v>
                </c:pt>
                <c:pt idx="120">
                  <c:v>5.0559600210845543E-6</c:v>
                </c:pt>
                <c:pt idx="121">
                  <c:v>5.9024167119110133E-6</c:v>
                </c:pt>
                <c:pt idx="122">
                  <c:v>6.7488990613431472E-6</c:v>
                </c:pt>
                <c:pt idx="123">
                  <c:v>7.595407070249827E-6</c:v>
                </c:pt>
                <c:pt idx="124">
                  <c:v>9.2869104831837206E-6</c:v>
                </c:pt>
                <c:pt idx="125">
                  <c:v>1.0981695698884255E-5</c:v>
                </c:pt>
                <c:pt idx="126">
                  <c:v>1.182833200429479E-5</c:v>
                </c:pt>
                <c:pt idx="127">
                  <c:v>1.2674993970048739E-5</c:v>
                </c:pt>
                <c:pt idx="128">
                  <c:v>1.3521681593539494E-5</c:v>
                </c:pt>
                <c:pt idx="129">
                  <c:v>1.5213039992851556E-5</c:v>
                </c:pt>
                <c:pt idx="130">
                  <c:v>1.6486439024515084E-5</c:v>
                </c:pt>
                <c:pt idx="131">
                  <c:v>1.7333280851068006E-5</c:v>
                </c:pt>
                <c:pt idx="132">
                  <c:v>1.817772753243984E-5</c:v>
                </c:pt>
                <c:pt idx="133">
                  <c:v>1.9022174394765825E-5</c:v>
                </c:pt>
                <c:pt idx="134">
                  <c:v>1.9866621437167546E-5</c:v>
                </c:pt>
                <c:pt idx="135">
                  <c:v>2.2399963644827115E-5</c:v>
                </c:pt>
                <c:pt idx="136">
                  <c:v>2.3244411407531773E-5</c:v>
                </c:pt>
                <c:pt idx="137">
                  <c:v>2.4088859351190584E-5</c:v>
                </c:pt>
                <c:pt idx="138">
                  <c:v>2.4933307474925129E-5</c:v>
                </c:pt>
                <c:pt idx="139">
                  <c:v>2.5777755778735409E-5</c:v>
                </c:pt>
                <c:pt idx="140">
                  <c:v>2.8311101771499076E-5</c:v>
                </c:pt>
                <c:pt idx="141">
                  <c:v>2.9155550796490714E-5</c:v>
                </c:pt>
                <c:pt idx="142">
                  <c:v>3.0000000001558084E-5</c:v>
                </c:pt>
                <c:pt idx="143">
                  <c:v>3.1056182618088541E-5</c:v>
                </c:pt>
                <c:pt idx="144">
                  <c:v>3.2113805878267332E-5</c:v>
                </c:pt>
                <c:pt idx="145">
                  <c:v>3.5295319538262054E-5</c:v>
                </c:pt>
                <c:pt idx="146">
                  <c:v>3.6358705388845696E-5</c:v>
                </c:pt>
                <c:pt idx="147">
                  <c:v>3.7423531889226603E-5</c:v>
                </c:pt>
                <c:pt idx="148">
                  <c:v>3.8489799041161603E-5</c:v>
                </c:pt>
                <c:pt idx="149">
                  <c:v>4.3389381025496142E-5</c:v>
                </c:pt>
                <c:pt idx="150">
                  <c:v>4.3842744613676868E-5</c:v>
                </c:pt>
                <c:pt idx="151">
                  <c:v>4.491765569953215E-5</c:v>
                </c:pt>
                <c:pt idx="152">
                  <c:v>4.5994007443968883E-5</c:v>
                </c:pt>
                <c:pt idx="153">
                  <c:v>5.0313821043545364E-5</c:v>
                </c:pt>
                <c:pt idx="154">
                  <c:v>5.1397376104606595E-5</c:v>
                </c:pt>
                <c:pt idx="155">
                  <c:v>5.2482371833033442E-5</c:v>
                </c:pt>
                <c:pt idx="156">
                  <c:v>5.3568808227947506E-5</c:v>
                </c:pt>
                <c:pt idx="157">
                  <c:v>5.4656685292862441E-5</c:v>
                </c:pt>
                <c:pt idx="158">
                  <c:v>5.7928960512883042E-5</c:v>
                </c:pt>
                <c:pt idx="159">
                  <c:v>5.9022600266585676E-5</c:v>
                </c:pt>
                <c:pt idx="160">
                  <c:v>6.0117680694681279E-5</c:v>
                </c:pt>
                <c:pt idx="161">
                  <c:v>6.121420179804827E-5</c:v>
                </c:pt>
                <c:pt idx="162">
                  <c:v>6.2312163580200325E-5</c:v>
                </c:pt>
                <c:pt idx="163">
                  <c:v>6.5614693002880516E-5</c:v>
                </c:pt>
                <c:pt idx="164">
                  <c:v>6.6718417505443324E-5</c:v>
                </c:pt>
                <c:pt idx="165">
                  <c:v>6.7823582692061706E-5</c:v>
                </c:pt>
                <c:pt idx="166">
                  <c:v>6.893018856361407E-5</c:v>
                </c:pt>
                <c:pt idx="167">
                  <c:v>7.0038235121857255E-5</c:v>
                </c:pt>
                <c:pt idx="168">
                  <c:v>7.3371018922002284E-5</c:v>
                </c:pt>
                <c:pt idx="169">
                  <c:v>7.4484828235792951E-5</c:v>
                </c:pt>
                <c:pt idx="170">
                  <c:v>7.5600078240666544E-5</c:v>
                </c:pt>
                <c:pt idx="171">
                  <c:v>7.6716768939258297E-5</c:v>
                </c:pt>
                <c:pt idx="172">
                  <c:v>7.7834900331568224E-5</c:v>
                </c:pt>
                <c:pt idx="173">
                  <c:v>8.119793868837539E-5</c:v>
                </c:pt>
                <c:pt idx="174">
                  <c:v>8.1748033329276382E-5</c:v>
                </c:pt>
                <c:pt idx="175">
                  <c:v>8.2875032232365697E-5</c:v>
                </c:pt>
                <c:pt idx="176">
                  <c:v>8.4003487836881163E-5</c:v>
                </c:pt>
                <c:pt idx="177">
                  <c:v>8.5133400146375493E-5</c:v>
                </c:pt>
                <c:pt idx="178">
                  <c:v>8.9095452721005337E-5</c:v>
                </c:pt>
                <c:pt idx="179">
                  <c:v>8.9667616450128662E-5</c:v>
                </c:pt>
                <c:pt idx="180">
                  <c:v>9.0804812296951809E-5</c:v>
                </c:pt>
                <c:pt idx="181">
                  <c:v>9.1943464856747426E-5</c:v>
                </c:pt>
                <c:pt idx="182">
                  <c:v>9.3083574129515512E-5</c:v>
                </c:pt>
                <c:pt idx="183">
                  <c:v>9.7063561440654454E-5</c:v>
                </c:pt>
                <c:pt idx="184">
                  <c:v>9.7658578373405192E-5</c:v>
                </c:pt>
                <c:pt idx="185">
                  <c:v>9.8805971227911016E-5</c:v>
                </c:pt>
                <c:pt idx="186">
                  <c:v>9.9954820804271094E-5</c:v>
                </c:pt>
                <c:pt idx="187">
                  <c:v>1.0110512710070907E-4</c:v>
                </c:pt>
                <c:pt idx="188">
                  <c:v>1.0510226527511239E-4</c:v>
                </c:pt>
                <c:pt idx="189">
                  <c:v>1.0572091952898433E-4</c:v>
                </c:pt>
                <c:pt idx="190">
                  <c:v>1.0687850945245714E-4</c:v>
                </c:pt>
                <c:pt idx="191">
                  <c:v>1.0803755610400145E-4</c:v>
                </c:pt>
                <c:pt idx="192">
                  <c:v>1.0919805948716999E-4</c:v>
                </c:pt>
                <c:pt idx="193">
                  <c:v>1.1373404868158836E-4</c:v>
                </c:pt>
                <c:pt idx="194">
                  <c:v>1.1489623247774439E-4</c:v>
                </c:pt>
                <c:pt idx="195">
                  <c:v>1.1605984135569213E-4</c:v>
                </c:pt>
                <c:pt idx="196">
                  <c:v>1.1722487531716931E-4</c:v>
                </c:pt>
                <c:pt idx="197">
                  <c:v>1.1941802712816965E-4</c:v>
                </c:pt>
                <c:pt idx="198">
                  <c:v>1.2189926202443858E-4</c:v>
                </c:pt>
                <c:pt idx="199">
                  <c:v>1.2307142142180925E-4</c:v>
                </c:pt>
                <c:pt idx="200">
                  <c:v>1.2424500591139807E-4</c:v>
                </c:pt>
                <c:pt idx="201">
                  <c:v>1.2542001549320503E-4</c:v>
                </c:pt>
                <c:pt idx="202">
                  <c:v>1.2759386771569157E-4</c:v>
                </c:pt>
                <c:pt idx="203">
                  <c:v>1.3013430477128708E-4</c:v>
                </c:pt>
                <c:pt idx="204">
                  <c:v>1.3131643983503764E-4</c:v>
                </c:pt>
                <c:pt idx="205">
                  <c:v>1.3249999999969506E-4</c:v>
                </c:pt>
                <c:pt idx="206">
                  <c:v>1.3308545661853182E-4</c:v>
                </c:pt>
                <c:pt idx="207">
                  <c:v>1.3388765858288835E-4</c:v>
                </c:pt>
                <c:pt idx="208">
                  <c:v>1.3540707197327561E-4</c:v>
                </c:pt>
                <c:pt idx="209">
                  <c:v>1.3598242302790084E-4</c:v>
                </c:pt>
                <c:pt idx="210">
                  <c:v>1.3655575296447054E-4</c:v>
                </c:pt>
                <c:pt idx="211">
                  <c:v>1.3712706178559131E-4</c:v>
                </c:pt>
                <c:pt idx="212">
                  <c:v>1.3995328910993592E-4</c:v>
                </c:pt>
                <c:pt idx="213">
                  <c:v>1.405124712122971E-4</c:v>
                </c:pt>
                <c:pt idx="214">
                  <c:v>1.4093818320316397E-4</c:v>
                </c:pt>
                <c:pt idx="215">
                  <c:v>1.4149074634478017E-4</c:v>
                </c:pt>
                <c:pt idx="216">
                  <c:v>1.4313617575069458E-4</c:v>
                </c:pt>
                <c:pt idx="217">
                  <c:v>1.4368056554196261E-4</c:v>
                </c:pt>
                <c:pt idx="218">
                  <c:v>1.4422291199366711E-4</c:v>
                </c:pt>
                <c:pt idx="219">
                  <c:v>1.4476321510492973E-4</c:v>
                </c:pt>
                <c:pt idx="220">
                  <c:v>1.4530147487487203E-4</c:v>
                </c:pt>
                <c:pt idx="221">
                  <c:v>1.4690399412887122E-4</c:v>
                </c:pt>
                <c:pt idx="222">
                  <c:v>1.4743408052562648E-4</c:v>
                </c:pt>
                <c:pt idx="223">
                  <c:v>1.4796212357666931E-4</c:v>
                </c:pt>
                <c:pt idx="224">
                  <c:v>1.4848812328112132E-4</c:v>
                </c:pt>
                <c:pt idx="225">
                  <c:v>1.4901207963810407E-4</c:v>
                </c:pt>
                <c:pt idx="226">
                  <c:v>1.5057168861984475E-4</c:v>
                </c:pt>
                <c:pt idx="227">
                  <c:v>1.5108747158080159E-4</c:v>
                </c:pt>
                <c:pt idx="228">
                  <c:v>1.5160121119077549E-4</c:v>
                </c:pt>
                <c:pt idx="229">
                  <c:v>1.5211290744800962E-4</c:v>
                </c:pt>
                <c:pt idx="230">
                  <c:v>1.5262256035250403E-4</c:v>
                </c:pt>
                <c:pt idx="231">
                  <c:v>1.5413925894339973E-4</c:v>
                </c:pt>
                <c:pt idx="232">
                  <c:v>1.5464073842990774E-4</c:v>
                </c:pt>
                <c:pt idx="233">
                  <c:v>1.5514017455928389E-4</c:v>
                </c:pt>
                <c:pt idx="234">
                  <c:v>1.556375673306498E-4</c:v>
                </c:pt>
                <c:pt idx="235">
                  <c:v>1.5613291674488382E-4</c:v>
                </c:pt>
                <c:pt idx="236">
                  <c:v>1.5783162565679407E-4</c:v>
                </c:pt>
                <c:pt idx="237">
                  <c:v>1.5832208911620535E-4</c:v>
                </c:pt>
                <c:pt idx="238">
                  <c:v>1.5881053142628178E-4</c:v>
                </c:pt>
                <c:pt idx="239">
                  <c:v>1.5929695258528562E-4</c:v>
                </c:pt>
                <c:pt idx="240">
                  <c:v>1.6026775921023604E-4</c:v>
                </c:pt>
                <c:pt idx="241">
                  <c:v>1.6122242569319761E-4</c:v>
                </c:pt>
                <c:pt idx="242">
                  <c:v>1.6169874108467428E-4</c:v>
                </c:pt>
                <c:pt idx="243">
                  <c:v>1.6217303532073402E-4</c:v>
                </c:pt>
                <c:pt idx="244">
                  <c:v>1.6264530839963908E-4</c:v>
                </c:pt>
                <c:pt idx="245">
                  <c:v>1.6364863034562643E-4</c:v>
                </c:pt>
                <c:pt idx="246">
                  <c:v>1.6451418913763035E-4</c:v>
                </c:pt>
                <c:pt idx="247">
                  <c:v>1.6497635642554877E-4</c:v>
                </c:pt>
                <c:pt idx="248">
                  <c:v>1.6543650255023039E-4</c:v>
                </c:pt>
                <c:pt idx="249">
                  <c:v>1.6589462751515072E-4</c:v>
                </c:pt>
                <c:pt idx="250">
                  <c:v>1.6693257201145972E-4</c:v>
                </c:pt>
                <c:pt idx="251">
                  <c:v>1.6770691574333318E-4</c:v>
                </c:pt>
                <c:pt idx="252">
                  <c:v>1.6815493488946302E-4</c:v>
                </c:pt>
                <c:pt idx="253">
                  <c:v>1.6860093287061835E-4</c:v>
                </c:pt>
                <c:pt idx="254">
                  <c:v>1.6904490968506144E-4</c:v>
                </c:pt>
                <c:pt idx="255">
                  <c:v>1.701195839568727E-4</c:v>
                </c:pt>
                <c:pt idx="256">
                  <c:v>1.7080060526441582E-4</c:v>
                </c:pt>
                <c:pt idx="257">
                  <c:v>1.7123447623747779E-4</c:v>
                </c:pt>
                <c:pt idx="258">
                  <c:v>1.7166632603948312E-4</c:v>
                </c:pt>
                <c:pt idx="259">
                  <c:v>1.7209615467043187E-4</c:v>
                </c:pt>
                <c:pt idx="260">
                  <c:v>1.7320966593950606E-4</c:v>
                </c:pt>
                <c:pt idx="261">
                  <c:v>1.7379525746888996E-4</c:v>
                </c:pt>
                <c:pt idx="262">
                  <c:v>1.7421498023326035E-4</c:v>
                </c:pt>
                <c:pt idx="263">
                  <c:v>1.7463268182396752E-4</c:v>
                </c:pt>
                <c:pt idx="264">
                  <c:v>1.7504836223840485E-4</c:v>
                </c:pt>
                <c:pt idx="265">
                  <c:v>1.7620281772805547E-4</c:v>
                </c:pt>
                <c:pt idx="266">
                  <c:v>1.7669087212650496E-4</c:v>
                </c:pt>
                <c:pt idx="267">
                  <c:v>1.7709644665351107E-4</c:v>
                </c:pt>
                <c:pt idx="268">
                  <c:v>1.77499999999903E-4</c:v>
                </c:pt>
                <c:pt idx="269">
                  <c:v>1.7898412787875631E-4</c:v>
                </c:pt>
                <c:pt idx="270">
                  <c:v>1.8374574594540467E-4</c:v>
                </c:pt>
                <c:pt idx="271">
                  <c:v>1.8651833838293064E-4</c:v>
                </c:pt>
                <c:pt idx="272">
                  <c:v>1.8841324126796778E-4</c:v>
                </c:pt>
                <c:pt idx="273">
                  <c:v>1.9031268426824519E-4</c:v>
                </c:pt>
                <c:pt idx="274">
                  <c:v>1.9221666739332045E-4</c:v>
                </c:pt>
                <c:pt idx="275">
                  <c:v>1.9690766803379759E-4</c:v>
                </c:pt>
                <c:pt idx="276">
                  <c:v>1.9987800125802866E-4</c:v>
                </c:pt>
                <c:pt idx="277">
                  <c:v>2.0180468510006233E-4</c:v>
                </c:pt>
                <c:pt idx="278">
                  <c:v>2.0373590910425523E-4</c:v>
                </c:pt>
                <c:pt idx="279">
                  <c:v>2.0567167327842725E-4</c:v>
                </c:pt>
                <c:pt idx="280">
                  <c:v>2.1028732511648032E-4</c:v>
                </c:pt>
                <c:pt idx="281">
                  <c:v>2.1346013181131897E-4</c:v>
                </c:pt>
                <c:pt idx="282">
                  <c:v>2.1541859693704433E-4</c:v>
                </c:pt>
                <c:pt idx="283">
                  <c:v>2.1738160227358568E-4</c:v>
                </c:pt>
                <c:pt idx="284">
                  <c:v>2.19349147827894E-4</c:v>
                </c:pt>
                <c:pt idx="285">
                  <c:v>2.2388471947248082E-4</c:v>
                </c:pt>
                <c:pt idx="286">
                  <c:v>2.2726473235834064E-4</c:v>
                </c:pt>
                <c:pt idx="287">
                  <c:v>2.292549791022727E-4</c:v>
                </c:pt>
                <c:pt idx="288">
                  <c:v>2.3124976610654636E-4</c:v>
                </c:pt>
                <c:pt idx="289">
                  <c:v>2.3324909337637487E-4</c:v>
                </c:pt>
                <c:pt idx="290">
                  <c:v>2.376998534216456E-4</c:v>
                </c:pt>
                <c:pt idx="291">
                  <c:v>2.4129180525112522E-4</c:v>
                </c:pt>
                <c:pt idx="292">
                  <c:v>2.4331383395386112E-4</c:v>
                </c:pt>
                <c:pt idx="293">
                  <c:v>2.4534040296559539E-4</c:v>
                </c:pt>
                <c:pt idx="294">
                  <c:v>2.4737151229067231E-4</c:v>
                </c:pt>
                <c:pt idx="295">
                  <c:v>2.5173272932038757E-4</c:v>
                </c:pt>
                <c:pt idx="296">
                  <c:v>2.5554135288427901E-4</c:v>
                </c:pt>
                <c:pt idx="297">
                  <c:v>2.5759516388989135E-4</c:v>
                </c:pt>
                <c:pt idx="298">
                  <c:v>2.5965351525402764E-4</c:v>
                </c:pt>
                <c:pt idx="299">
                  <c:v>2.6171640698190109E-4</c:v>
                </c:pt>
                <c:pt idx="300">
                  <c:v>2.6598334955913497E-4</c:v>
                </c:pt>
                <c:pt idx="301">
                  <c:v>2.7001337768542535E-4</c:v>
                </c:pt>
                <c:pt idx="302">
                  <c:v>2.7209897134493767E-4</c:v>
                </c:pt>
                <c:pt idx="303">
                  <c:v>2.7418910541249957E-4</c:v>
                </c:pt>
                <c:pt idx="304">
                  <c:v>2.7628377989593082E-4</c:v>
                </c:pt>
                <c:pt idx="305">
                  <c:v>2.8045171657168564E-4</c:v>
                </c:pt>
                <c:pt idx="306">
                  <c:v>2.8470788212476211E-4</c:v>
                </c:pt>
                <c:pt idx="307">
                  <c:v>2.8682525879354236E-4</c:v>
                </c:pt>
                <c:pt idx="308">
                  <c:v>2.8894717592076663E-4</c:v>
                </c:pt>
                <c:pt idx="309">
                  <c:v>2.9107363351512364E-4</c:v>
                </c:pt>
                <c:pt idx="310">
                  <c:v>2.951378328233017E-4</c:v>
                </c:pt>
                <c:pt idx="311">
                  <c:v>2.9962486870724217E-4</c:v>
                </c:pt>
                <c:pt idx="312">
                  <c:v>3.0177402874500262E-4</c:v>
                </c:pt>
                <c:pt idx="313">
                  <c:v>3.0392772929507697E-4</c:v>
                </c:pt>
                <c:pt idx="314">
                  <c:v>3.0608597036354743E-4</c:v>
                </c:pt>
                <c:pt idx="315">
                  <c:v>3.1004170081751242E-4</c:v>
                </c:pt>
                <c:pt idx="316">
                  <c:v>3.1476433997517967E-4</c:v>
                </c:pt>
                <c:pt idx="317">
                  <c:v>3.1694528375032121E-4</c:v>
                </c:pt>
                <c:pt idx="318">
                  <c:v>3.1913076808904006E-4</c:v>
                </c:pt>
                <c:pt idx="319">
                  <c:v>3.2132079300089378E-4</c:v>
                </c:pt>
                <c:pt idx="320">
                  <c:v>3.2516332309781511E-4</c:v>
                </c:pt>
                <c:pt idx="321">
                  <c:v>3.3012629851259456E-4</c:v>
                </c:pt>
                <c:pt idx="322">
                  <c:v>3.3233902639612478E-4</c:v>
                </c:pt>
                <c:pt idx="323">
                  <c:v>3.3378003921395835E-4</c:v>
                </c:pt>
                <c:pt idx="324">
                  <c:v>3.360129947100692E-4</c:v>
                </c:pt>
                <c:pt idx="325">
                  <c:v>3.3825054071700867E-4</c:v>
                </c:pt>
                <c:pt idx="326">
                  <c:v>3.4499072187307216E-4</c:v>
                </c:pt>
                <c:pt idx="327">
                  <c:v>3.4724662999711318E-4</c:v>
                </c:pt>
                <c:pt idx="328">
                  <c:v>3.495071286697548E-4</c:v>
                </c:pt>
                <c:pt idx="329">
                  <c:v>3.5177221789978115E-4</c:v>
                </c:pt>
                <c:pt idx="330">
                  <c:v>3.5404189769421961E-4</c:v>
                </c:pt>
                <c:pt idx="331">
                  <c:v>3.6087848054570069E-4</c:v>
                </c:pt>
                <c:pt idx="332">
                  <c:v>3.6316652267772369E-4</c:v>
                </c:pt>
                <c:pt idx="333">
                  <c:v>3.6545915541456604E-4</c:v>
                </c:pt>
                <c:pt idx="334">
                  <c:v>3.6775637876413356E-4</c:v>
                </c:pt>
                <c:pt idx="335">
                  <c:v>3.6896364804823653E-4</c:v>
                </c:pt>
                <c:pt idx="336">
                  <c:v>3.7258545811064565E-4</c:v>
                </c:pt>
                <c:pt idx="337">
                  <c:v>3.7379272886785595E-4</c:v>
                </c:pt>
                <c:pt idx="338">
                  <c:v>3.7499999999400193E-4</c:v>
                </c:pt>
                <c:pt idx="339">
                  <c:v>3.7799808041880193E-4</c:v>
                </c:pt>
                <c:pt idx="340">
                  <c:v>3.8100240287466979E-4</c:v>
                </c:pt>
                <c:pt idx="341">
                  <c:v>3.9236087903030733E-4</c:v>
                </c:pt>
                <c:pt idx="342">
                  <c:v>3.9308211328376459E-4</c:v>
                </c:pt>
                <c:pt idx="343">
                  <c:v>3.9611764610491363E-4</c:v>
                </c:pt>
                <c:pt idx="344">
                  <c:v>3.9915942104233712E-4</c:v>
                </c:pt>
                <c:pt idx="345">
                  <c:v>4.0220743811008973E-4</c:v>
                </c:pt>
                <c:pt idx="346">
                  <c:v>4.1360018222302847E-4</c:v>
                </c:pt>
                <c:pt idx="347">
                  <c:v>4.1665906579381527E-4</c:v>
                </c:pt>
                <c:pt idx="348">
                  <c:v>4.1972412375951046E-4</c:v>
                </c:pt>
                <c:pt idx="349">
                  <c:v>4.2279535613227824E-4</c:v>
                </c:pt>
                <c:pt idx="350">
                  <c:v>4.3010078245813436E-4</c:v>
                </c:pt>
                <c:pt idx="351">
                  <c:v>4.3514202999731091E-4</c:v>
                </c:pt>
                <c:pt idx="352">
                  <c:v>4.3824413462874122E-4</c:v>
                </c:pt>
                <c:pt idx="353">
                  <c:v>4.4135241375673775E-4</c:v>
                </c:pt>
                <c:pt idx="354">
                  <c:v>4.4446686739520245E-4</c:v>
                </c:pt>
                <c:pt idx="355">
                  <c:v>4.5161795422333617E-4</c:v>
                </c:pt>
                <c:pt idx="356">
                  <c:v>4.5698642734828945E-4</c:v>
                </c:pt>
                <c:pt idx="357">
                  <c:v>4.6013175375978778E-4</c:v>
                </c:pt>
                <c:pt idx="358">
                  <c:v>4.6328325477124792E-4</c:v>
                </c:pt>
                <c:pt idx="359">
                  <c:v>4.6644093039657173E-4</c:v>
                </c:pt>
                <c:pt idx="360">
                  <c:v>4.7343124518408513E-4</c:v>
                </c:pt>
                <c:pt idx="361">
                  <c:v>4.7913337933973955E-4</c:v>
                </c:pt>
                <c:pt idx="362">
                  <c:v>4.8232192826115692E-4</c:v>
                </c:pt>
                <c:pt idx="363">
                  <c:v>4.8551665188680047E-4</c:v>
                </c:pt>
                <c:pt idx="364">
                  <c:v>4.8871755023144098E-4</c:v>
                </c:pt>
                <c:pt idx="365">
                  <c:v>4.9554066039931319E-4</c:v>
                </c:pt>
                <c:pt idx="366">
                  <c:v>5.0158289110929072E-4</c:v>
                </c:pt>
                <c:pt idx="367">
                  <c:v>5.0481466327829787E-4</c:v>
                </c:pt>
                <c:pt idx="368">
                  <c:v>5.0805261025927112E-4</c:v>
                </c:pt>
                <c:pt idx="369">
                  <c:v>5.1129673206611233E-4</c:v>
                </c:pt>
                <c:pt idx="370">
                  <c:v>5.1794620499513277E-4</c:v>
                </c:pt>
                <c:pt idx="371">
                  <c:v>5.2433496785973756E-4</c:v>
                </c:pt>
                <c:pt idx="372">
                  <c:v>5.2760996402790715E-4</c:v>
                </c:pt>
                <c:pt idx="373">
                  <c:v>5.3089113511404508E-4</c:v>
                </c:pt>
                <c:pt idx="374">
                  <c:v>5.3417848113379096E-4</c:v>
                </c:pt>
                <c:pt idx="375">
                  <c:v>5.4064788416653708E-4</c:v>
                </c:pt>
                <c:pt idx="376">
                  <c:v>5.4738961486859767E-4</c:v>
                </c:pt>
                <c:pt idx="377">
                  <c:v>5.5070783579358462E-4</c:v>
                </c:pt>
                <c:pt idx="378">
                  <c:v>5.5403223174688642E-4</c:v>
                </c:pt>
                <c:pt idx="379">
                  <c:v>5.573628027432737E-4</c:v>
                </c:pt>
                <c:pt idx="380">
                  <c:v>5.6364570317825118E-4</c:v>
                </c:pt>
                <c:pt idx="381">
                  <c:v>5.707468374811605E-4</c:v>
                </c:pt>
                <c:pt idx="382">
                  <c:v>5.7410828393278379E-4</c:v>
                </c:pt>
                <c:pt idx="383">
                  <c:v>5.7747590552219958E-4</c:v>
                </c:pt>
                <c:pt idx="384">
                  <c:v>5.808497022676539E-4</c:v>
                </c:pt>
                <c:pt idx="385">
                  <c:v>5.8693966736132958E-4</c:v>
                </c:pt>
                <c:pt idx="386">
                  <c:v>5.9440664111222517E-4</c:v>
                </c:pt>
                <c:pt idx="387">
                  <c:v>5.9651212299869391E-4</c:v>
                </c:pt>
                <c:pt idx="388">
                  <c:v>5.9865098351696844E-4</c:v>
                </c:pt>
                <c:pt idx="389">
                  <c:v>6.0210447812369949E-4</c:v>
                </c:pt>
                <c:pt idx="390">
                  <c:v>6.055642851485743E-4</c:v>
                </c:pt>
                <c:pt idx="391">
                  <c:v>6.1717866206074717E-4</c:v>
                </c:pt>
                <c:pt idx="392">
                  <c:v>6.1946663775369615E-4</c:v>
                </c:pt>
                <c:pt idx="393">
                  <c:v>6.2295800711442695E-4</c:v>
                </c:pt>
                <c:pt idx="394">
                  <c:v>6.2645568899100113E-4</c:v>
                </c:pt>
                <c:pt idx="395">
                  <c:v>6.2995968340118225E-4</c:v>
                </c:pt>
                <c:pt idx="396">
                  <c:v>6.4157368843422206E-4</c:v>
                </c:pt>
                <c:pt idx="397">
                  <c:v>6.4403878670393766E-4</c:v>
                </c:pt>
                <c:pt idx="398">
                  <c:v>6.4757434402817893E-4</c:v>
                </c:pt>
                <c:pt idx="399">
                  <c:v>6.511162139863913E-4</c:v>
                </c:pt>
                <c:pt idx="400">
                  <c:v>6.5466439659367381E-4</c:v>
                </c:pt>
                <c:pt idx="401">
                  <c:v>6.6627463541785962E-4</c:v>
                </c:pt>
                <c:pt idx="402">
                  <c:v>6.6892025385811849E-4</c:v>
                </c:pt>
                <c:pt idx="403">
                  <c:v>6.7249999996743526E-4</c:v>
                </c:pt>
                <c:pt idx="404">
                  <c:v>6.7550382713044144E-4</c:v>
                </c:pt>
                <c:pt idx="405">
                  <c:v>6.7851135718033362E-4</c:v>
                </c:pt>
                <c:pt idx="406">
                  <c:v>6.9057850640064089E-4</c:v>
                </c:pt>
                <c:pt idx="407">
                  <c:v>6.9360455100309082E-4</c:v>
                </c:pt>
                <c:pt idx="408">
                  <c:v>6.9663429854216474E-4</c:v>
                </c:pt>
                <c:pt idx="409">
                  <c:v>7.0168112754549782E-4</c:v>
                </c:pt>
                <c:pt idx="410">
                  <c:v>7.107729752228579E-4</c:v>
                </c:pt>
                <c:pt idx="411">
                  <c:v>7.1183858056844684E-4</c:v>
                </c:pt>
                <c:pt idx="412">
                  <c:v>7.1489054589957135E-4</c:v>
                </c:pt>
                <c:pt idx="413">
                  <c:v>7.1794621422505145E-4</c:v>
                </c:pt>
                <c:pt idx="414">
                  <c:v>7.210055855546571E-4</c:v>
                </c:pt>
                <c:pt idx="415">
                  <c:v>7.321154684276803E-4</c:v>
                </c:pt>
                <c:pt idx="416">
                  <c:v>7.3328010107509556E-4</c:v>
                </c:pt>
                <c:pt idx="417">
                  <c:v>7.3635798754878579E-4</c:v>
                </c:pt>
                <c:pt idx="418">
                  <c:v>7.3943957707722774E-4</c:v>
                </c:pt>
                <c:pt idx="419">
                  <c:v>7.425248696693032E-4</c:v>
                </c:pt>
                <c:pt idx="420">
                  <c:v>7.5545493422054957E-4</c:v>
                </c:pt>
                <c:pt idx="421">
                  <c:v>7.5672663278514914E-4</c:v>
                </c:pt>
                <c:pt idx="422">
                  <c:v>7.5800687887372931E-4</c:v>
                </c:pt>
                <c:pt idx="423">
                  <c:v>7.6111439002346515E-4</c:v>
                </c:pt>
                <c:pt idx="424">
                  <c:v>7.6422560429723063E-4</c:v>
                </c:pt>
                <c:pt idx="425">
                  <c:v>7.7533882904934966E-4</c:v>
                </c:pt>
                <c:pt idx="426">
                  <c:v>7.7670749279601381E-4</c:v>
                </c:pt>
                <c:pt idx="427">
                  <c:v>7.7983722281604884E-4</c:v>
                </c:pt>
                <c:pt idx="428">
                  <c:v>7.8297065601073967E-4</c:v>
                </c:pt>
                <c:pt idx="429">
                  <c:v>7.8610779238985629E-4</c:v>
                </c:pt>
                <c:pt idx="430">
                  <c:v>7.9214238913963547E-4</c:v>
                </c:pt>
                <c:pt idx="431">
                  <c:v>7.936085731315109E-4</c:v>
                </c:pt>
                <c:pt idx="432">
                  <c:v>8.0184902234581301E-4</c:v>
                </c:pt>
                <c:pt idx="433">
                  <c:v>8.0335137693581915E-4</c:v>
                </c:pt>
                <c:pt idx="434">
                  <c:v>8.0652627815055902E-4</c:v>
                </c:pt>
                <c:pt idx="435">
                  <c:v>8.1928004158870788E-4</c:v>
                </c:pt>
                <c:pt idx="436">
                  <c:v>8.2086070518982979E-4</c:v>
                </c:pt>
                <c:pt idx="437">
                  <c:v>8.2245695664468117E-4</c:v>
                </c:pt>
                <c:pt idx="438">
                  <c:v>8.2565432688920385E-4</c:v>
                </c:pt>
                <c:pt idx="439">
                  <c:v>8.2885544200330947E-4</c:v>
                </c:pt>
                <c:pt idx="440">
                  <c:v>8.4151984978331456E-4</c:v>
                </c:pt>
                <c:pt idx="441">
                  <c:v>8.4320950162908304E-4</c:v>
                </c:pt>
                <c:pt idx="442">
                  <c:v>8.4491719092205772E-4</c:v>
                </c:pt>
                <c:pt idx="443">
                  <c:v>8.4814077543868174E-4</c:v>
                </c:pt>
                <c:pt idx="444">
                  <c:v>8.5136810488596344E-4</c:v>
                </c:pt>
                <c:pt idx="445">
                  <c:v>8.6393912995190675E-4</c:v>
                </c:pt>
                <c:pt idx="446">
                  <c:v>8.6573976227466432E-4</c:v>
                </c:pt>
                <c:pt idx="447">
                  <c:v>8.6756092641635256E-4</c:v>
                </c:pt>
                <c:pt idx="448">
                  <c:v>8.7081072564248075E-4</c:v>
                </c:pt>
                <c:pt idx="449">
                  <c:v>8.7406426986483233E-4</c:v>
                </c:pt>
                <c:pt idx="450">
                  <c:v>8.8653788514435263E-4</c:v>
                </c:pt>
                <c:pt idx="451">
                  <c:v>8.9110441698874072E-4</c:v>
                </c:pt>
                <c:pt idx="452">
                  <c:v>8.9433876075285866E-4</c:v>
                </c:pt>
                <c:pt idx="453">
                  <c:v>8.9757672758751582E-4</c:v>
                </c:pt>
                <c:pt idx="454">
                  <c:v>9.033761488395878E-4</c:v>
                </c:pt>
                <c:pt idx="455">
                  <c:v>9.1056482581660617E-4</c:v>
                </c:pt>
                <c:pt idx="456">
                  <c:v>9.1382090814037212E-4</c:v>
                </c:pt>
                <c:pt idx="457">
                  <c:v>9.1708061358941617E-4</c:v>
                </c:pt>
                <c:pt idx="458">
                  <c:v>9.2034394217155801E-4</c:v>
                </c:pt>
                <c:pt idx="459">
                  <c:v>9.259979248060885E-4</c:v>
                </c:pt>
                <c:pt idx="460">
                  <c:v>9.3343348802486261E-4</c:v>
                </c:pt>
                <c:pt idx="461">
                  <c:v>9.3671493241325083E-4</c:v>
                </c:pt>
                <c:pt idx="462">
                  <c:v>9.3999999998947595E-4</c:v>
                </c:pt>
                <c:pt idx="463">
                  <c:v>9.4737109939771599E-4</c:v>
                </c:pt>
                <c:pt idx="464">
                  <c:v>9.6483971924136362E-4</c:v>
                </c:pt>
                <c:pt idx="465">
                  <c:v>9.7700070566883348E-4</c:v>
                </c:pt>
                <c:pt idx="466">
                  <c:v>9.8444440980973423E-4</c:v>
                </c:pt>
                <c:pt idx="467">
                  <c:v>9.9070063420566537E-4</c:v>
                </c:pt>
                <c:pt idx="468">
                  <c:v>9.9696775516872299E-4</c:v>
                </c:pt>
                <c:pt idx="469">
                  <c:v>1.0127606661609328E-3</c:v>
                </c:pt>
                <c:pt idx="470">
                  <c:v>1.0221452057357361E-3</c:v>
                </c:pt>
                <c:pt idx="471">
                  <c:v>1.0284668103181492E-3</c:v>
                </c:pt>
                <c:pt idx="472">
                  <c:v>1.034799311783089E-3</c:v>
                </c:pt>
                <c:pt idx="473">
                  <c:v>1.0411427101826879E-3</c:v>
                </c:pt>
                <c:pt idx="474">
                  <c:v>1.042880943340729E-3</c:v>
                </c:pt>
                <c:pt idx="475">
                  <c:v>1.0621168043081074E-3</c:v>
                </c:pt>
                <c:pt idx="476">
                  <c:v>1.0685507914788394E-3</c:v>
                </c:pt>
                <c:pt idx="477">
                  <c:v>1.0749957954967861E-3</c:v>
                </c:pt>
                <c:pt idx="478">
                  <c:v>1.0814518164155311E-3</c:v>
                </c:pt>
                <c:pt idx="479">
                  <c:v>1.0879188542895362E-3</c:v>
                </c:pt>
                <c:pt idx="480">
                  <c:v>1.1073860701780694E-3</c:v>
                </c:pt>
                <c:pt idx="481">
                  <c:v>1.113897176410707E-3</c:v>
                </c:pt>
                <c:pt idx="482">
                  <c:v>1.1204192998691578E-3</c:v>
                </c:pt>
                <c:pt idx="483">
                  <c:v>1.1269524406078834E-3</c:v>
                </c:pt>
                <c:pt idx="484">
                  <c:v>1.1597834054118022E-3</c:v>
                </c:pt>
                <c:pt idx="485">
                  <c:v>1.1663826509776345E-3</c:v>
                </c:pt>
                <c:pt idx="486">
                  <c:v>1.1729929142084889E-3</c:v>
                </c:pt>
                <c:pt idx="487">
                  <c:v>1.1796141951570705E-3</c:v>
                </c:pt>
                <c:pt idx="488">
                  <c:v>1.1995441448704874E-3</c:v>
                </c:pt>
                <c:pt idx="489">
                  <c:v>1.2062094972477731E-3</c:v>
                </c:pt>
                <c:pt idx="490">
                  <c:v>1.2128858676221232E-3</c:v>
                </c:pt>
                <c:pt idx="491">
                  <c:v>1.2195732560471206E-3</c:v>
                </c:pt>
                <c:pt idx="492">
                  <c:v>1.2368532926518233E-3</c:v>
                </c:pt>
                <c:pt idx="493">
                  <c:v>1.2565883890564254E-3</c:v>
                </c:pt>
                <c:pt idx="494">
                  <c:v>1.2633023153365756E-3</c:v>
                </c:pt>
                <c:pt idx="495">
                  <c:v>1.2700271404585551E-3</c:v>
                </c:pt>
                <c:pt idx="496">
                  <c:v>1.2832397922141309E-3</c:v>
                </c:pt>
                <c:pt idx="497">
                  <c:v>1.2970354304899501E-3</c:v>
                </c:pt>
                <c:pt idx="498">
                  <c:v>1.3038147506664853E-3</c:v>
                </c:pt>
                <c:pt idx="499">
                  <c:v>1.3106049700219713E-3</c:v>
                </c:pt>
                <c:pt idx="500">
                  <c:v>1.3174060886154912E-3</c:v>
                </c:pt>
                <c:pt idx="501">
                  <c:v>1.3301489936352559E-3</c:v>
                </c:pt>
                <c:pt idx="502">
                  <c:v>1.3447195564933578E-3</c:v>
                </c:pt>
                <c:pt idx="503">
                  <c:v>1.351575172125064E-3</c:v>
                </c:pt>
                <c:pt idx="504">
                  <c:v>1.3584416873345326E-3</c:v>
                </c:pt>
                <c:pt idx="505">
                  <c:v>1.3653191021808461E-3</c:v>
                </c:pt>
                <c:pt idx="506">
                  <c:v>1.3775809161015527E-3</c:v>
                </c:pt>
                <c:pt idx="507">
                  <c:v>1.3929377590771175E-3</c:v>
                </c:pt>
                <c:pt idx="508">
                  <c:v>1.3998696729669701E-3</c:v>
                </c:pt>
                <c:pt idx="509">
                  <c:v>1.4068124868386095E-3</c:v>
                </c:pt>
                <c:pt idx="510">
                  <c:v>1.4137662007502497E-3</c:v>
                </c:pt>
                <c:pt idx="511">
                  <c:v>1.4627474041417623E-3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42186</c:v>
                </c:pt>
                <c:pt idx="1">
                  <c:v>42219</c:v>
                </c:pt>
                <c:pt idx="2">
                  <c:v>42248</c:v>
                </c:pt>
                <c:pt idx="3">
                  <c:v>42278</c:v>
                </c:pt>
                <c:pt idx="4">
                  <c:v>42310</c:v>
                </c:pt>
                <c:pt idx="5">
                  <c:v>42339</c:v>
                </c:pt>
                <c:pt idx="6">
                  <c:v>42373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42492</c:v>
                </c:pt>
                <c:pt idx="11">
                  <c:v>42522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4688"/>
        <c:axId val="41480960"/>
      </c:scatterChart>
      <c:valAx>
        <c:axId val="414746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1480960"/>
        <c:crosses val="autoZero"/>
        <c:crossBetween val="midCat"/>
      </c:valAx>
      <c:valAx>
        <c:axId val="4148096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1474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FRA 3M Mx</c:v>
          </c:tx>
          <c:spPr>
            <a:ln>
              <a:noFill/>
            </a:ln>
          </c:spPr>
          <c:marker>
            <c:symbol val="square"/>
            <c:size val="2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  <c:pt idx="512">
                  <c:v>42894</c:v>
                </c:pt>
                <c:pt idx="513">
                  <c:v>42901</c:v>
                </c:pt>
                <c:pt idx="514">
                  <c:v>42908</c:v>
                </c:pt>
                <c:pt idx="515">
                  <c:v>42915</c:v>
                </c:pt>
                <c:pt idx="516">
                  <c:v>42922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43062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43097</c:v>
                </c:pt>
                <c:pt idx="542">
                  <c:v>43104</c:v>
                </c:pt>
                <c:pt idx="543">
                  <c:v>43111</c:v>
                </c:pt>
                <c:pt idx="544">
                  <c:v>43118</c:v>
                </c:pt>
                <c:pt idx="545">
                  <c:v>43125</c:v>
                </c:pt>
                <c:pt idx="546">
                  <c:v>43132</c:v>
                </c:pt>
                <c:pt idx="547">
                  <c:v>43139</c:v>
                </c:pt>
                <c:pt idx="548">
                  <c:v>43146</c:v>
                </c:pt>
                <c:pt idx="549">
                  <c:v>43153</c:v>
                </c:pt>
                <c:pt idx="550">
                  <c:v>43160</c:v>
                </c:pt>
                <c:pt idx="551">
                  <c:v>43167</c:v>
                </c:pt>
                <c:pt idx="552">
                  <c:v>43174</c:v>
                </c:pt>
                <c:pt idx="553">
                  <c:v>43181</c:v>
                </c:pt>
                <c:pt idx="554">
                  <c:v>43188</c:v>
                </c:pt>
                <c:pt idx="555">
                  <c:v>43195</c:v>
                </c:pt>
                <c:pt idx="556">
                  <c:v>43202</c:v>
                </c:pt>
                <c:pt idx="557">
                  <c:v>43209</c:v>
                </c:pt>
                <c:pt idx="558">
                  <c:v>43216</c:v>
                </c:pt>
                <c:pt idx="559">
                  <c:v>43223</c:v>
                </c:pt>
                <c:pt idx="560">
                  <c:v>43230</c:v>
                </c:pt>
                <c:pt idx="561">
                  <c:v>43237</c:v>
                </c:pt>
                <c:pt idx="562">
                  <c:v>43244</c:v>
                </c:pt>
                <c:pt idx="563">
                  <c:v>43251</c:v>
                </c:pt>
                <c:pt idx="564">
                  <c:v>43258</c:v>
                </c:pt>
                <c:pt idx="565">
                  <c:v>43265</c:v>
                </c:pt>
                <c:pt idx="566">
                  <c:v>43272</c:v>
                </c:pt>
                <c:pt idx="567">
                  <c:v>43279</c:v>
                </c:pt>
                <c:pt idx="568">
                  <c:v>43286</c:v>
                </c:pt>
                <c:pt idx="569">
                  <c:v>43293</c:v>
                </c:pt>
                <c:pt idx="570">
                  <c:v>43300</c:v>
                </c:pt>
                <c:pt idx="571">
                  <c:v>43307</c:v>
                </c:pt>
                <c:pt idx="572">
                  <c:v>43314</c:v>
                </c:pt>
                <c:pt idx="573">
                  <c:v>43321</c:v>
                </c:pt>
                <c:pt idx="574">
                  <c:v>43328</c:v>
                </c:pt>
                <c:pt idx="575">
                  <c:v>43335</c:v>
                </c:pt>
                <c:pt idx="576">
                  <c:v>43342</c:v>
                </c:pt>
                <c:pt idx="577">
                  <c:v>43349</c:v>
                </c:pt>
                <c:pt idx="578">
                  <c:v>43356</c:v>
                </c:pt>
                <c:pt idx="579">
                  <c:v>43363</c:v>
                </c:pt>
                <c:pt idx="580">
                  <c:v>43370</c:v>
                </c:pt>
                <c:pt idx="581">
                  <c:v>43377</c:v>
                </c:pt>
                <c:pt idx="582">
                  <c:v>43384</c:v>
                </c:pt>
                <c:pt idx="583">
                  <c:v>43391</c:v>
                </c:pt>
                <c:pt idx="584">
                  <c:v>43398</c:v>
                </c:pt>
                <c:pt idx="585">
                  <c:v>43405</c:v>
                </c:pt>
                <c:pt idx="586">
                  <c:v>43412</c:v>
                </c:pt>
                <c:pt idx="587">
                  <c:v>43419</c:v>
                </c:pt>
                <c:pt idx="588">
                  <c:v>43426</c:v>
                </c:pt>
                <c:pt idx="589">
                  <c:v>43433</c:v>
                </c:pt>
                <c:pt idx="590">
                  <c:v>43440</c:v>
                </c:pt>
                <c:pt idx="591">
                  <c:v>43447</c:v>
                </c:pt>
                <c:pt idx="592">
                  <c:v>43454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-1.3100000000026738E-4</c:v>
                </c:pt>
                <c:pt idx="1">
                  <c:v>-1.3348838711315359E-4</c:v>
                </c:pt>
                <c:pt idx="2">
                  <c:v>-1.2903014252269753E-4</c:v>
                </c:pt>
                <c:pt idx="3">
                  <c:v>-1.2626755492184394E-4</c:v>
                </c:pt>
                <c:pt idx="4">
                  <c:v>-1.2307234137596835E-4</c:v>
                </c:pt>
                <c:pt idx="5">
                  <c:v>-1.3217381317605663E-4</c:v>
                </c:pt>
                <c:pt idx="6">
                  <c:v>-1.286121946455209E-4</c:v>
                </c:pt>
                <c:pt idx="7">
                  <c:v>-1.2520001091517139E-4</c:v>
                </c:pt>
                <c:pt idx="8">
                  <c:v>-1.2193726237730297E-4</c:v>
                </c:pt>
                <c:pt idx="9">
                  <c:v>-1.1640878781001391E-4</c:v>
                </c:pt>
                <c:pt idx="10">
                  <c:v>-1.1038062735965629E-4</c:v>
                </c:pt>
                <c:pt idx="11">
                  <c:v>-1.08194645337304E-4</c:v>
                </c:pt>
                <c:pt idx="12">
                  <c:v>-1.0619279406907391E-4</c:v>
                </c:pt>
                <c:pt idx="13">
                  <c:v>-1.0437507383734884E-4</c:v>
                </c:pt>
                <c:pt idx="14">
                  <c:v>-1.0024595212868084E-4</c:v>
                </c:pt>
                <c:pt idx="15">
                  <c:v>-9.8945508015185524E-5</c:v>
                </c:pt>
                <c:pt idx="16">
                  <c:v>-9.6816446168797142E-5</c:v>
                </c:pt>
                <c:pt idx="17">
                  <c:v>-9.4776746368432568E-5</c:v>
                </c:pt>
                <c:pt idx="18">
                  <c:v>-9.2826408753979905E-5</c:v>
                </c:pt>
                <c:pt idx="19">
                  <c:v>-8.8297900987025708E-5</c:v>
                </c:pt>
                <c:pt idx="20">
                  <c:v>-8.5918682728447493E-5</c:v>
                </c:pt>
                <c:pt idx="21">
                  <c:v>-8.4415157922051776E-5</c:v>
                </c:pt>
                <c:pt idx="22">
                  <c:v>-8.3000996011434907E-5</c:v>
                </c:pt>
                <c:pt idx="23">
                  <c:v>-8.1515461806656332E-5</c:v>
                </c:pt>
                <c:pt idx="24">
                  <c:v>-7.9372510894912203E-5</c:v>
                </c:pt>
                <c:pt idx="25">
                  <c:v>-7.5934682833796486E-5</c:v>
                </c:pt>
                <c:pt idx="26">
                  <c:v>-7.4629827745903199E-5</c:v>
                </c:pt>
                <c:pt idx="27">
                  <c:v>-7.3361108592689248E-5</c:v>
                </c:pt>
                <c:pt idx="28">
                  <c:v>-7.2128525411950477E-5</c:v>
                </c:pt>
                <c:pt idx="29">
                  <c:v>-7.0239896150467381E-5</c:v>
                </c:pt>
                <c:pt idx="30">
                  <c:v>-6.755955306322771E-5</c:v>
                </c:pt>
                <c:pt idx="31">
                  <c:v>-6.6507650228391128E-5</c:v>
                </c:pt>
                <c:pt idx="32">
                  <c:v>-6.549188355457457E-5</c:v>
                </c:pt>
                <c:pt idx="33">
                  <c:v>-6.4512253069147433E-5</c:v>
                </c:pt>
                <c:pt idx="34">
                  <c:v>-6.2840272152672917E-5</c:v>
                </c:pt>
                <c:pt idx="35">
                  <c:v>-6.09550935478605E-5</c:v>
                </c:pt>
                <c:pt idx="36">
                  <c:v>-6.0156144394503222E-5</c:v>
                </c:pt>
                <c:pt idx="37">
                  <c:v>-5.9393331578981041E-5</c:v>
                </c:pt>
                <c:pt idx="38">
                  <c:v>-5.8666655120843543E-5</c:v>
                </c:pt>
                <c:pt idx="39">
                  <c:v>-5.717364894711019E-5</c:v>
                </c:pt>
                <c:pt idx="40">
                  <c:v>-5.612131325313193E-5</c:v>
                </c:pt>
                <c:pt idx="41">
                  <c:v>-5.557531886647282E-5</c:v>
                </c:pt>
                <c:pt idx="42">
                  <c:v>-5.5065460944069428E-5</c:v>
                </c:pt>
                <c:pt idx="43">
                  <c:v>-5.4591739498085928E-5</c:v>
                </c:pt>
                <c:pt idx="44">
                  <c:v>-5.4604925322925956E-5</c:v>
                </c:pt>
                <c:pt idx="45">
                  <c:v>-5.3450178234307323E-5</c:v>
                </c:pt>
                <c:pt idx="46">
                  <c:v>-5.2266004402706549E-5</c:v>
                </c:pt>
                <c:pt idx="47">
                  <c:v>-5.1085013999409355E-5</c:v>
                </c:pt>
                <c:pt idx="48">
                  <c:v>-4.990720702962895E-5</c:v>
                </c:pt>
                <c:pt idx="49">
                  <c:v>-4.8561163041813067E-5</c:v>
                </c:pt>
                <c:pt idx="50">
                  <c:v>-4.5227813534766468E-5</c:v>
                </c:pt>
                <c:pt idx="51">
                  <c:v>-4.4065923771234765E-5</c:v>
                </c:pt>
                <c:pt idx="52">
                  <c:v>-4.29072174577284E-5</c:v>
                </c:pt>
                <c:pt idx="53">
                  <c:v>-4.17516945959851E-5</c:v>
                </c:pt>
                <c:pt idx="54">
                  <c:v>-4.0475566259910924E-5</c:v>
                </c:pt>
                <c:pt idx="55">
                  <c:v>-3.7161437733111164E-5</c:v>
                </c:pt>
                <c:pt idx="56">
                  <c:v>-3.6021832177102198E-5</c:v>
                </c:pt>
                <c:pt idx="57">
                  <c:v>-3.4885410090233712E-5</c:v>
                </c:pt>
                <c:pt idx="58">
                  <c:v>-3.3752171475112312E-5</c:v>
                </c:pt>
                <c:pt idx="59">
                  <c:v>-3.2542639454244345E-5</c:v>
                </c:pt>
                <c:pt idx="60">
                  <c:v>-2.9251051793352886E-5</c:v>
                </c:pt>
                <c:pt idx="61">
                  <c:v>-2.8133730580844851E-5</c:v>
                </c:pt>
                <c:pt idx="62">
                  <c:v>-2.7019592856592428E-5</c:v>
                </c:pt>
                <c:pt idx="63">
                  <c:v>-2.5908638624071109E-5</c:v>
                </c:pt>
                <c:pt idx="64">
                  <c:v>-2.4762383575116979E-5</c:v>
                </c:pt>
                <c:pt idx="65">
                  <c:v>-2.1494103602026028E-5</c:v>
                </c:pt>
                <c:pt idx="66">
                  <c:v>-2.0396287216974927E-5</c:v>
                </c:pt>
                <c:pt idx="67">
                  <c:v>-2.0206478138630058E-5</c:v>
                </c:pt>
                <c:pt idx="68">
                  <c:v>-2.0038567450638982E-5</c:v>
                </c:pt>
                <c:pt idx="69">
                  <c:v>-1.9892555159589837E-5</c:v>
                </c:pt>
                <c:pt idx="70">
                  <c:v>-1.9585908675999753E-5</c:v>
                </c:pt>
                <c:pt idx="71">
                  <c:v>-1.9527489984137771E-5</c:v>
                </c:pt>
                <c:pt idx="72">
                  <c:v>-1.9490969696684273E-5</c:v>
                </c:pt>
                <c:pt idx="73">
                  <c:v>-1.9476347813639263E-5</c:v>
                </c:pt>
                <c:pt idx="74">
                  <c:v>-1.948362433412432E-5</c:v>
                </c:pt>
                <c:pt idx="75">
                  <c:v>-1.963684431939515E-5</c:v>
                </c:pt>
                <c:pt idx="76">
                  <c:v>-1.9731714452682852E-5</c:v>
                </c:pt>
                <c:pt idx="77">
                  <c:v>-1.9848482986426156E-5</c:v>
                </c:pt>
                <c:pt idx="78">
                  <c:v>-1.9987149918868227E-5</c:v>
                </c:pt>
                <c:pt idx="79">
                  <c:v>-2.0147715246056184E-5</c:v>
                </c:pt>
                <c:pt idx="80">
                  <c:v>-2.0760801575452543E-5</c:v>
                </c:pt>
                <c:pt idx="81">
                  <c:v>-2.1008960457028335E-5</c:v>
                </c:pt>
                <c:pt idx="82">
                  <c:v>-2.1279017717538483E-5</c:v>
                </c:pt>
                <c:pt idx="83">
                  <c:v>-2.1570973350834061E-5</c:v>
                </c:pt>
                <c:pt idx="84">
                  <c:v>-2.1172192994970628E-5</c:v>
                </c:pt>
                <c:pt idx="85">
                  <c:v>-2.2957779531056195E-5</c:v>
                </c:pt>
                <c:pt idx="86">
                  <c:v>-2.3359226957566257E-5</c:v>
                </c:pt>
                <c:pt idx="87">
                  <c:v>-2.3482521568121818E-5</c:v>
                </c:pt>
                <c:pt idx="88">
                  <c:v>-2.2957878107208641E-5</c:v>
                </c:pt>
                <c:pt idx="89">
                  <c:v>-2.2662653342027764E-5</c:v>
                </c:pt>
                <c:pt idx="90">
                  <c:v>-2.1498827665502791E-5</c:v>
                </c:pt>
                <c:pt idx="91">
                  <c:v>-2.0907359683519644E-5</c:v>
                </c:pt>
                <c:pt idx="92">
                  <c:v>-2.0320796485072343E-5</c:v>
                </c:pt>
                <c:pt idx="93">
                  <c:v>-1.9739138074070794E-5</c:v>
                </c:pt>
                <c:pt idx="94">
                  <c:v>-1.8484700839344649E-5</c:v>
                </c:pt>
                <c:pt idx="95">
                  <c:v>-1.7461552334932641E-5</c:v>
                </c:pt>
                <c:pt idx="96">
                  <c:v>-1.6904417886791549E-5</c:v>
                </c:pt>
                <c:pt idx="97">
                  <c:v>-1.6352188238694836E-5</c:v>
                </c:pt>
                <c:pt idx="98">
                  <c:v>-1.5804863392380234E-5</c:v>
                </c:pt>
                <c:pt idx="99">
                  <c:v>-1.4541969328282246E-5</c:v>
                </c:pt>
                <c:pt idx="100">
                  <c:v>-1.3664612058828929E-5</c:v>
                </c:pt>
                <c:pt idx="101">
                  <c:v>-1.3141811249228754E-5</c:v>
                </c:pt>
                <c:pt idx="102">
                  <c:v>-1.262391525314044E-5</c:v>
                </c:pt>
                <c:pt idx="103">
                  <c:v>-1.2110924071432859E-5</c:v>
                </c:pt>
                <c:pt idx="104">
                  <c:v>-1.0834459533792569E-5</c:v>
                </c:pt>
                <c:pt idx="105">
                  <c:v>-1.010800753880434E-5</c:v>
                </c:pt>
                <c:pt idx="106">
                  <c:v>-9.6195404628863645E-6</c:v>
                </c:pt>
                <c:pt idx="107">
                  <c:v>-9.1359782143821739E-6</c:v>
                </c:pt>
                <c:pt idx="108">
                  <c:v>-8.6573207928573339E-6</c:v>
                </c:pt>
                <c:pt idx="109">
                  <c:v>-8.5938863278425852E-6</c:v>
                </c:pt>
                <c:pt idx="110">
                  <c:v>-6.7917394299870004E-6</c:v>
                </c:pt>
                <c:pt idx="111">
                  <c:v>-5.9456419674598218E-6</c:v>
                </c:pt>
                <c:pt idx="112">
                  <c:v>-5.0995188454580988E-6</c:v>
                </c:pt>
                <c:pt idx="113">
                  <c:v>-4.2533700657195705E-6</c:v>
                </c:pt>
                <c:pt idx="114">
                  <c:v>-2.561655720311597E-6</c:v>
                </c:pt>
                <c:pt idx="115">
                  <c:v>-8.6851835288887691E-7</c:v>
                </c:pt>
                <c:pt idx="116">
                  <c:v>-2.2241276212058198E-8</c:v>
                </c:pt>
                <c:pt idx="117">
                  <c:v>8.2406145907043548E-7</c:v>
                </c:pt>
                <c:pt idx="118">
                  <c:v>1.6703898525241689E-6</c:v>
                </c:pt>
                <c:pt idx="119">
                  <c:v>3.3620119139718344E-6</c:v>
                </c:pt>
                <c:pt idx="120">
                  <c:v>5.0559600210845543E-6</c:v>
                </c:pt>
                <c:pt idx="121">
                  <c:v>5.9024167119110133E-6</c:v>
                </c:pt>
                <c:pt idx="122">
                  <c:v>6.7488990613431472E-6</c:v>
                </c:pt>
                <c:pt idx="123">
                  <c:v>7.595407070249827E-6</c:v>
                </c:pt>
                <c:pt idx="124">
                  <c:v>9.2869104831837206E-6</c:v>
                </c:pt>
                <c:pt idx="125">
                  <c:v>1.0981695698884255E-5</c:v>
                </c:pt>
                <c:pt idx="126">
                  <c:v>1.182833200429479E-5</c:v>
                </c:pt>
                <c:pt idx="127">
                  <c:v>1.2674993970048739E-5</c:v>
                </c:pt>
                <c:pt idx="128">
                  <c:v>1.3521681593539494E-5</c:v>
                </c:pt>
                <c:pt idx="129">
                  <c:v>1.5213039992851556E-5</c:v>
                </c:pt>
                <c:pt idx="130">
                  <c:v>1.6486439024515084E-5</c:v>
                </c:pt>
                <c:pt idx="131">
                  <c:v>1.7333280851068006E-5</c:v>
                </c:pt>
                <c:pt idx="132">
                  <c:v>1.817772753243984E-5</c:v>
                </c:pt>
                <c:pt idx="133">
                  <c:v>1.9022174394765825E-5</c:v>
                </c:pt>
                <c:pt idx="134">
                  <c:v>1.9866621437167546E-5</c:v>
                </c:pt>
                <c:pt idx="135">
                  <c:v>2.2399963644827115E-5</c:v>
                </c:pt>
                <c:pt idx="136">
                  <c:v>2.3244411407531773E-5</c:v>
                </c:pt>
                <c:pt idx="137">
                  <c:v>2.4088859351190584E-5</c:v>
                </c:pt>
                <c:pt idx="138">
                  <c:v>2.4933307474925129E-5</c:v>
                </c:pt>
                <c:pt idx="139">
                  <c:v>2.5777755778735409E-5</c:v>
                </c:pt>
                <c:pt idx="140">
                  <c:v>2.8311101771499076E-5</c:v>
                </c:pt>
                <c:pt idx="141">
                  <c:v>2.9155550796490714E-5</c:v>
                </c:pt>
                <c:pt idx="142">
                  <c:v>3.0000000001558084E-5</c:v>
                </c:pt>
                <c:pt idx="143">
                  <c:v>3.1056182618088541E-5</c:v>
                </c:pt>
                <c:pt idx="144">
                  <c:v>3.2113805878267332E-5</c:v>
                </c:pt>
                <c:pt idx="145">
                  <c:v>3.5295319538262054E-5</c:v>
                </c:pt>
                <c:pt idx="146">
                  <c:v>3.6358705388845696E-5</c:v>
                </c:pt>
                <c:pt idx="147">
                  <c:v>3.7423531889226603E-5</c:v>
                </c:pt>
                <c:pt idx="148">
                  <c:v>3.8489799041161603E-5</c:v>
                </c:pt>
                <c:pt idx="149">
                  <c:v>4.3389381025496142E-5</c:v>
                </c:pt>
                <c:pt idx="150">
                  <c:v>4.3842744613676868E-5</c:v>
                </c:pt>
                <c:pt idx="151">
                  <c:v>4.491765569953215E-5</c:v>
                </c:pt>
                <c:pt idx="152">
                  <c:v>4.5994007443968883E-5</c:v>
                </c:pt>
                <c:pt idx="153">
                  <c:v>5.0313821043545364E-5</c:v>
                </c:pt>
                <c:pt idx="154">
                  <c:v>5.1397376104606595E-5</c:v>
                </c:pt>
                <c:pt idx="155">
                  <c:v>5.2482371833033442E-5</c:v>
                </c:pt>
                <c:pt idx="156">
                  <c:v>5.3568808227947506E-5</c:v>
                </c:pt>
                <c:pt idx="157">
                  <c:v>5.4656685292862441E-5</c:v>
                </c:pt>
                <c:pt idx="158">
                  <c:v>5.7928960512883042E-5</c:v>
                </c:pt>
                <c:pt idx="159">
                  <c:v>5.9022600266585676E-5</c:v>
                </c:pt>
                <c:pt idx="160">
                  <c:v>6.0117680694681279E-5</c:v>
                </c:pt>
                <c:pt idx="161">
                  <c:v>6.121420179804827E-5</c:v>
                </c:pt>
                <c:pt idx="162">
                  <c:v>6.2312163580200325E-5</c:v>
                </c:pt>
                <c:pt idx="163">
                  <c:v>6.5614693002880516E-5</c:v>
                </c:pt>
                <c:pt idx="164">
                  <c:v>6.6718417505443324E-5</c:v>
                </c:pt>
                <c:pt idx="165">
                  <c:v>6.7823582692061706E-5</c:v>
                </c:pt>
                <c:pt idx="166">
                  <c:v>6.893018856361407E-5</c:v>
                </c:pt>
                <c:pt idx="167">
                  <c:v>7.0038235121857255E-5</c:v>
                </c:pt>
                <c:pt idx="168">
                  <c:v>7.3371018922002284E-5</c:v>
                </c:pt>
                <c:pt idx="169">
                  <c:v>7.4484828235792951E-5</c:v>
                </c:pt>
                <c:pt idx="170">
                  <c:v>7.5600078240666544E-5</c:v>
                </c:pt>
                <c:pt idx="171">
                  <c:v>7.6716768939258297E-5</c:v>
                </c:pt>
                <c:pt idx="172">
                  <c:v>7.7834900331568224E-5</c:v>
                </c:pt>
                <c:pt idx="173">
                  <c:v>8.119793868837539E-5</c:v>
                </c:pt>
                <c:pt idx="174">
                  <c:v>8.1748033329276382E-5</c:v>
                </c:pt>
                <c:pt idx="175">
                  <c:v>8.2875032232365697E-5</c:v>
                </c:pt>
                <c:pt idx="176">
                  <c:v>8.4003487836881163E-5</c:v>
                </c:pt>
                <c:pt idx="177">
                  <c:v>8.5133400146375493E-5</c:v>
                </c:pt>
                <c:pt idx="178">
                  <c:v>8.9095452721005337E-5</c:v>
                </c:pt>
                <c:pt idx="179">
                  <c:v>8.9667616450128662E-5</c:v>
                </c:pt>
                <c:pt idx="180">
                  <c:v>9.0804812296951809E-5</c:v>
                </c:pt>
                <c:pt idx="181">
                  <c:v>9.1943464856747426E-5</c:v>
                </c:pt>
                <c:pt idx="182">
                  <c:v>9.3083574129515512E-5</c:v>
                </c:pt>
                <c:pt idx="183">
                  <c:v>9.7063561440654454E-5</c:v>
                </c:pt>
                <c:pt idx="184">
                  <c:v>9.7658578373405192E-5</c:v>
                </c:pt>
                <c:pt idx="185">
                  <c:v>9.8805971227911016E-5</c:v>
                </c:pt>
                <c:pt idx="186">
                  <c:v>9.9954820804271094E-5</c:v>
                </c:pt>
                <c:pt idx="187">
                  <c:v>1.0110512710070907E-4</c:v>
                </c:pt>
                <c:pt idx="188">
                  <c:v>1.0510226527511239E-4</c:v>
                </c:pt>
                <c:pt idx="189">
                  <c:v>1.0572091952898433E-4</c:v>
                </c:pt>
                <c:pt idx="190">
                  <c:v>1.0687850945245714E-4</c:v>
                </c:pt>
                <c:pt idx="191">
                  <c:v>1.0803755610400145E-4</c:v>
                </c:pt>
                <c:pt idx="192">
                  <c:v>1.0919805948716999E-4</c:v>
                </c:pt>
                <c:pt idx="193">
                  <c:v>1.1373404868158836E-4</c:v>
                </c:pt>
                <c:pt idx="194">
                  <c:v>1.1489623247774439E-4</c:v>
                </c:pt>
                <c:pt idx="195">
                  <c:v>1.1605984135569213E-4</c:v>
                </c:pt>
                <c:pt idx="196">
                  <c:v>1.1722487531716931E-4</c:v>
                </c:pt>
                <c:pt idx="197">
                  <c:v>1.1941802712816965E-4</c:v>
                </c:pt>
                <c:pt idx="198">
                  <c:v>1.2189926202443858E-4</c:v>
                </c:pt>
                <c:pt idx="199">
                  <c:v>1.2307142142180925E-4</c:v>
                </c:pt>
                <c:pt idx="200">
                  <c:v>1.2424500591139807E-4</c:v>
                </c:pt>
                <c:pt idx="201">
                  <c:v>1.2542001549320503E-4</c:v>
                </c:pt>
                <c:pt idx="202">
                  <c:v>1.2759386771569157E-4</c:v>
                </c:pt>
                <c:pt idx="203">
                  <c:v>1.3013430477128708E-4</c:v>
                </c:pt>
                <c:pt idx="204">
                  <c:v>1.3131643983503764E-4</c:v>
                </c:pt>
                <c:pt idx="205">
                  <c:v>1.3249999999969506E-4</c:v>
                </c:pt>
                <c:pt idx="206">
                  <c:v>1.3308545661853182E-4</c:v>
                </c:pt>
                <c:pt idx="207">
                  <c:v>1.3388765858288835E-4</c:v>
                </c:pt>
                <c:pt idx="208">
                  <c:v>1.3540707197327561E-4</c:v>
                </c:pt>
                <c:pt idx="209">
                  <c:v>1.3598242302790084E-4</c:v>
                </c:pt>
                <c:pt idx="210">
                  <c:v>1.3655575296447054E-4</c:v>
                </c:pt>
                <c:pt idx="211">
                  <c:v>1.3712706178559131E-4</c:v>
                </c:pt>
                <c:pt idx="212">
                  <c:v>1.3995328910993592E-4</c:v>
                </c:pt>
                <c:pt idx="213">
                  <c:v>1.405124712122971E-4</c:v>
                </c:pt>
                <c:pt idx="214">
                  <c:v>1.4093818320316397E-4</c:v>
                </c:pt>
                <c:pt idx="215">
                  <c:v>1.4149074634478017E-4</c:v>
                </c:pt>
                <c:pt idx="216">
                  <c:v>1.4313617575069458E-4</c:v>
                </c:pt>
                <c:pt idx="217">
                  <c:v>1.4368056554196261E-4</c:v>
                </c:pt>
                <c:pt idx="218">
                  <c:v>1.4422291199366711E-4</c:v>
                </c:pt>
                <c:pt idx="219">
                  <c:v>1.4476321510492973E-4</c:v>
                </c:pt>
                <c:pt idx="220">
                  <c:v>1.4530147487487203E-4</c:v>
                </c:pt>
                <c:pt idx="221">
                  <c:v>1.4690399412887122E-4</c:v>
                </c:pt>
                <c:pt idx="222">
                  <c:v>1.4743408052562648E-4</c:v>
                </c:pt>
                <c:pt idx="223">
                  <c:v>1.4796212357666931E-4</c:v>
                </c:pt>
                <c:pt idx="224">
                  <c:v>1.4848812328112132E-4</c:v>
                </c:pt>
                <c:pt idx="225">
                  <c:v>1.4901207963810407E-4</c:v>
                </c:pt>
                <c:pt idx="226">
                  <c:v>1.5057168861984475E-4</c:v>
                </c:pt>
                <c:pt idx="227">
                  <c:v>1.5108747158080159E-4</c:v>
                </c:pt>
                <c:pt idx="228">
                  <c:v>1.5160121119077549E-4</c:v>
                </c:pt>
                <c:pt idx="229">
                  <c:v>1.5211290744800962E-4</c:v>
                </c:pt>
                <c:pt idx="230">
                  <c:v>1.5262256035250403E-4</c:v>
                </c:pt>
                <c:pt idx="231">
                  <c:v>1.5413925894339973E-4</c:v>
                </c:pt>
                <c:pt idx="232">
                  <c:v>1.5464073842990774E-4</c:v>
                </c:pt>
                <c:pt idx="233">
                  <c:v>1.5514017455928389E-4</c:v>
                </c:pt>
                <c:pt idx="234">
                  <c:v>1.556375673306498E-4</c:v>
                </c:pt>
                <c:pt idx="235">
                  <c:v>1.5613291674488382E-4</c:v>
                </c:pt>
                <c:pt idx="236">
                  <c:v>1.5783162565679407E-4</c:v>
                </c:pt>
                <c:pt idx="237">
                  <c:v>1.5832208911620535E-4</c:v>
                </c:pt>
                <c:pt idx="238">
                  <c:v>1.5881053142628178E-4</c:v>
                </c:pt>
                <c:pt idx="239">
                  <c:v>1.5929695258528562E-4</c:v>
                </c:pt>
                <c:pt idx="240">
                  <c:v>1.6026775921023604E-4</c:v>
                </c:pt>
                <c:pt idx="241">
                  <c:v>1.6122242569319761E-4</c:v>
                </c:pt>
                <c:pt idx="242">
                  <c:v>1.6169874108467428E-4</c:v>
                </c:pt>
                <c:pt idx="243">
                  <c:v>1.6217303532073402E-4</c:v>
                </c:pt>
                <c:pt idx="244">
                  <c:v>1.6264530839963908E-4</c:v>
                </c:pt>
                <c:pt idx="245">
                  <c:v>1.6364863034562643E-4</c:v>
                </c:pt>
                <c:pt idx="246">
                  <c:v>1.6451418913763035E-4</c:v>
                </c:pt>
                <c:pt idx="247">
                  <c:v>1.6497635642554877E-4</c:v>
                </c:pt>
                <c:pt idx="248">
                  <c:v>1.6543650255023039E-4</c:v>
                </c:pt>
                <c:pt idx="249">
                  <c:v>1.6589462751515072E-4</c:v>
                </c:pt>
                <c:pt idx="250">
                  <c:v>1.6693257201145972E-4</c:v>
                </c:pt>
                <c:pt idx="251">
                  <c:v>1.6770691574333318E-4</c:v>
                </c:pt>
                <c:pt idx="252">
                  <c:v>1.6815493488946302E-4</c:v>
                </c:pt>
                <c:pt idx="253">
                  <c:v>1.6860093287061835E-4</c:v>
                </c:pt>
                <c:pt idx="254">
                  <c:v>1.6904490968506144E-4</c:v>
                </c:pt>
                <c:pt idx="255">
                  <c:v>1.701195839568727E-4</c:v>
                </c:pt>
                <c:pt idx="256">
                  <c:v>1.7080060526441582E-4</c:v>
                </c:pt>
                <c:pt idx="257">
                  <c:v>1.7123447623747779E-4</c:v>
                </c:pt>
                <c:pt idx="258">
                  <c:v>1.7166632603948312E-4</c:v>
                </c:pt>
                <c:pt idx="259">
                  <c:v>1.7209615467043187E-4</c:v>
                </c:pt>
                <c:pt idx="260">
                  <c:v>1.7320966593950606E-4</c:v>
                </c:pt>
                <c:pt idx="261">
                  <c:v>1.7379525746888996E-4</c:v>
                </c:pt>
                <c:pt idx="262">
                  <c:v>1.7421498023326035E-4</c:v>
                </c:pt>
                <c:pt idx="263">
                  <c:v>1.7463268182396752E-4</c:v>
                </c:pt>
                <c:pt idx="264">
                  <c:v>1.7504836223840485E-4</c:v>
                </c:pt>
                <c:pt idx="265">
                  <c:v>1.7620281772805547E-4</c:v>
                </c:pt>
                <c:pt idx="266">
                  <c:v>1.7669087212650496E-4</c:v>
                </c:pt>
                <c:pt idx="267">
                  <c:v>1.7709644665351107E-4</c:v>
                </c:pt>
                <c:pt idx="268">
                  <c:v>1.77499999999903E-4</c:v>
                </c:pt>
                <c:pt idx="269">
                  <c:v>1.7898412787875631E-4</c:v>
                </c:pt>
                <c:pt idx="270">
                  <c:v>1.8374574594540467E-4</c:v>
                </c:pt>
                <c:pt idx="271">
                  <c:v>1.8651833838293064E-4</c:v>
                </c:pt>
                <c:pt idx="272">
                  <c:v>1.8841324126796778E-4</c:v>
                </c:pt>
                <c:pt idx="273">
                  <c:v>1.9031268426824519E-4</c:v>
                </c:pt>
                <c:pt idx="274">
                  <c:v>1.9221666739332045E-4</c:v>
                </c:pt>
                <c:pt idx="275">
                  <c:v>1.9690766803379759E-4</c:v>
                </c:pt>
                <c:pt idx="276">
                  <c:v>1.9987800125802866E-4</c:v>
                </c:pt>
                <c:pt idx="277">
                  <c:v>2.0180468510006233E-4</c:v>
                </c:pt>
                <c:pt idx="278">
                  <c:v>2.0373590910425523E-4</c:v>
                </c:pt>
                <c:pt idx="279">
                  <c:v>2.0567167327842725E-4</c:v>
                </c:pt>
                <c:pt idx="280">
                  <c:v>2.1028732511648032E-4</c:v>
                </c:pt>
                <c:pt idx="281">
                  <c:v>2.1346013181131897E-4</c:v>
                </c:pt>
                <c:pt idx="282">
                  <c:v>2.1541859693704433E-4</c:v>
                </c:pt>
                <c:pt idx="283">
                  <c:v>2.1738160227358568E-4</c:v>
                </c:pt>
                <c:pt idx="284">
                  <c:v>2.19349147827894E-4</c:v>
                </c:pt>
                <c:pt idx="285">
                  <c:v>2.2388471947248082E-4</c:v>
                </c:pt>
                <c:pt idx="286">
                  <c:v>2.2726473235834064E-4</c:v>
                </c:pt>
                <c:pt idx="287">
                  <c:v>2.292549791022727E-4</c:v>
                </c:pt>
                <c:pt idx="288">
                  <c:v>2.3124976610654636E-4</c:v>
                </c:pt>
                <c:pt idx="289">
                  <c:v>2.3324909337637487E-4</c:v>
                </c:pt>
                <c:pt idx="290">
                  <c:v>2.376998534216456E-4</c:v>
                </c:pt>
                <c:pt idx="291">
                  <c:v>2.4129180525112522E-4</c:v>
                </c:pt>
                <c:pt idx="292">
                  <c:v>2.4331383395386112E-4</c:v>
                </c:pt>
                <c:pt idx="293">
                  <c:v>2.4534040296559539E-4</c:v>
                </c:pt>
                <c:pt idx="294">
                  <c:v>2.4737151229067231E-4</c:v>
                </c:pt>
                <c:pt idx="295">
                  <c:v>2.5173272932038757E-4</c:v>
                </c:pt>
                <c:pt idx="296">
                  <c:v>2.5554135288427901E-4</c:v>
                </c:pt>
                <c:pt idx="297">
                  <c:v>2.5759516388989135E-4</c:v>
                </c:pt>
                <c:pt idx="298">
                  <c:v>2.5965351525402764E-4</c:v>
                </c:pt>
                <c:pt idx="299">
                  <c:v>2.6171640698190109E-4</c:v>
                </c:pt>
                <c:pt idx="300">
                  <c:v>2.6598334955913497E-4</c:v>
                </c:pt>
                <c:pt idx="301">
                  <c:v>2.7001337768542535E-4</c:v>
                </c:pt>
                <c:pt idx="302">
                  <c:v>2.7209897134493767E-4</c:v>
                </c:pt>
                <c:pt idx="303">
                  <c:v>2.7418910541249957E-4</c:v>
                </c:pt>
                <c:pt idx="304">
                  <c:v>2.7628377989593082E-4</c:v>
                </c:pt>
                <c:pt idx="305">
                  <c:v>2.8045171657168564E-4</c:v>
                </c:pt>
                <c:pt idx="306">
                  <c:v>2.8470788212476211E-4</c:v>
                </c:pt>
                <c:pt idx="307">
                  <c:v>2.8682525879354236E-4</c:v>
                </c:pt>
                <c:pt idx="308">
                  <c:v>2.8894717592076663E-4</c:v>
                </c:pt>
                <c:pt idx="309">
                  <c:v>2.9107363351512364E-4</c:v>
                </c:pt>
                <c:pt idx="310">
                  <c:v>2.951378328233017E-4</c:v>
                </c:pt>
                <c:pt idx="311">
                  <c:v>2.9962486870724217E-4</c:v>
                </c:pt>
                <c:pt idx="312">
                  <c:v>3.0177402874500262E-4</c:v>
                </c:pt>
                <c:pt idx="313">
                  <c:v>3.0392772929507697E-4</c:v>
                </c:pt>
                <c:pt idx="314">
                  <c:v>3.0608597036354743E-4</c:v>
                </c:pt>
                <c:pt idx="315">
                  <c:v>3.1004170081751242E-4</c:v>
                </c:pt>
                <c:pt idx="316">
                  <c:v>3.1476433997517967E-4</c:v>
                </c:pt>
                <c:pt idx="317">
                  <c:v>3.1694528375032121E-4</c:v>
                </c:pt>
                <c:pt idx="318">
                  <c:v>3.1913076808904006E-4</c:v>
                </c:pt>
                <c:pt idx="319">
                  <c:v>3.2132079300089378E-4</c:v>
                </c:pt>
                <c:pt idx="320">
                  <c:v>3.2516332309781511E-4</c:v>
                </c:pt>
                <c:pt idx="321">
                  <c:v>3.3012629851259456E-4</c:v>
                </c:pt>
                <c:pt idx="322">
                  <c:v>3.3233902639612478E-4</c:v>
                </c:pt>
                <c:pt idx="323">
                  <c:v>3.3378003921395835E-4</c:v>
                </c:pt>
                <c:pt idx="324">
                  <c:v>3.360129947100692E-4</c:v>
                </c:pt>
                <c:pt idx="325">
                  <c:v>3.3825054071700867E-4</c:v>
                </c:pt>
                <c:pt idx="326">
                  <c:v>3.4499072187307216E-4</c:v>
                </c:pt>
                <c:pt idx="327">
                  <c:v>3.4724662999711318E-4</c:v>
                </c:pt>
                <c:pt idx="328">
                  <c:v>3.495071286697548E-4</c:v>
                </c:pt>
                <c:pt idx="329">
                  <c:v>3.5177221789978115E-4</c:v>
                </c:pt>
                <c:pt idx="330">
                  <c:v>3.5404189769421961E-4</c:v>
                </c:pt>
                <c:pt idx="331">
                  <c:v>3.6087848054570069E-4</c:v>
                </c:pt>
                <c:pt idx="332">
                  <c:v>3.6316652267772369E-4</c:v>
                </c:pt>
                <c:pt idx="333">
                  <c:v>3.6545915541456604E-4</c:v>
                </c:pt>
                <c:pt idx="334">
                  <c:v>3.6775637876413356E-4</c:v>
                </c:pt>
                <c:pt idx="335">
                  <c:v>3.6896364804823653E-4</c:v>
                </c:pt>
                <c:pt idx="336">
                  <c:v>3.7258545811064565E-4</c:v>
                </c:pt>
                <c:pt idx="337">
                  <c:v>3.7379272886785595E-4</c:v>
                </c:pt>
                <c:pt idx="338">
                  <c:v>3.7499999999400193E-4</c:v>
                </c:pt>
                <c:pt idx="339">
                  <c:v>3.7799808041880193E-4</c:v>
                </c:pt>
                <c:pt idx="340">
                  <c:v>3.8100240287466979E-4</c:v>
                </c:pt>
                <c:pt idx="341">
                  <c:v>3.9236087903030733E-4</c:v>
                </c:pt>
                <c:pt idx="342">
                  <c:v>3.9308211328376459E-4</c:v>
                </c:pt>
                <c:pt idx="343">
                  <c:v>3.9611764610491363E-4</c:v>
                </c:pt>
                <c:pt idx="344">
                  <c:v>3.9915942104233712E-4</c:v>
                </c:pt>
                <c:pt idx="345">
                  <c:v>4.0220743811008973E-4</c:v>
                </c:pt>
                <c:pt idx="346">
                  <c:v>4.1360018222302847E-4</c:v>
                </c:pt>
                <c:pt idx="347">
                  <c:v>4.1665906579381527E-4</c:v>
                </c:pt>
                <c:pt idx="348">
                  <c:v>4.1972412375951046E-4</c:v>
                </c:pt>
                <c:pt idx="349">
                  <c:v>4.2279535613227824E-4</c:v>
                </c:pt>
                <c:pt idx="350">
                  <c:v>4.3010078245813436E-4</c:v>
                </c:pt>
                <c:pt idx="351">
                  <c:v>4.3514202999731091E-4</c:v>
                </c:pt>
                <c:pt idx="352">
                  <c:v>4.3824413462874122E-4</c:v>
                </c:pt>
                <c:pt idx="353">
                  <c:v>4.4135241375673775E-4</c:v>
                </c:pt>
                <c:pt idx="354">
                  <c:v>4.4446686739520245E-4</c:v>
                </c:pt>
                <c:pt idx="355">
                  <c:v>4.5161795422333617E-4</c:v>
                </c:pt>
                <c:pt idx="356">
                  <c:v>4.5698642734828945E-4</c:v>
                </c:pt>
                <c:pt idx="357">
                  <c:v>4.6013175375978778E-4</c:v>
                </c:pt>
                <c:pt idx="358">
                  <c:v>4.6328325477124792E-4</c:v>
                </c:pt>
                <c:pt idx="359">
                  <c:v>4.6644093039657173E-4</c:v>
                </c:pt>
                <c:pt idx="360">
                  <c:v>4.7343124518408513E-4</c:v>
                </c:pt>
                <c:pt idx="361">
                  <c:v>4.7913337933973955E-4</c:v>
                </c:pt>
                <c:pt idx="362">
                  <c:v>4.8232192826115692E-4</c:v>
                </c:pt>
                <c:pt idx="363">
                  <c:v>4.8551665188680047E-4</c:v>
                </c:pt>
                <c:pt idx="364">
                  <c:v>4.8871755023144098E-4</c:v>
                </c:pt>
                <c:pt idx="365">
                  <c:v>4.9554066039931319E-4</c:v>
                </c:pt>
                <c:pt idx="366">
                  <c:v>5.0158289110929072E-4</c:v>
                </c:pt>
                <c:pt idx="367">
                  <c:v>5.0481466327829787E-4</c:v>
                </c:pt>
                <c:pt idx="368">
                  <c:v>5.0805261025927112E-4</c:v>
                </c:pt>
                <c:pt idx="369">
                  <c:v>5.1129673206611233E-4</c:v>
                </c:pt>
                <c:pt idx="370">
                  <c:v>5.1794620499513277E-4</c:v>
                </c:pt>
                <c:pt idx="371">
                  <c:v>5.2433496785973756E-4</c:v>
                </c:pt>
                <c:pt idx="372">
                  <c:v>5.2760996402790715E-4</c:v>
                </c:pt>
                <c:pt idx="373">
                  <c:v>5.3089113511404508E-4</c:v>
                </c:pt>
                <c:pt idx="374">
                  <c:v>5.3417848113379096E-4</c:v>
                </c:pt>
                <c:pt idx="375">
                  <c:v>5.4064788416653708E-4</c:v>
                </c:pt>
                <c:pt idx="376">
                  <c:v>5.4738961486859767E-4</c:v>
                </c:pt>
                <c:pt idx="377">
                  <c:v>5.5070783579358462E-4</c:v>
                </c:pt>
                <c:pt idx="378">
                  <c:v>5.5403223174688642E-4</c:v>
                </c:pt>
                <c:pt idx="379">
                  <c:v>5.573628027432737E-4</c:v>
                </c:pt>
                <c:pt idx="380">
                  <c:v>5.6364570317825118E-4</c:v>
                </c:pt>
                <c:pt idx="381">
                  <c:v>5.707468374811605E-4</c:v>
                </c:pt>
                <c:pt idx="382">
                  <c:v>5.7410828393278379E-4</c:v>
                </c:pt>
                <c:pt idx="383">
                  <c:v>5.7747590552219958E-4</c:v>
                </c:pt>
                <c:pt idx="384">
                  <c:v>5.808497022676539E-4</c:v>
                </c:pt>
                <c:pt idx="385">
                  <c:v>5.8693966736132958E-4</c:v>
                </c:pt>
                <c:pt idx="386">
                  <c:v>5.9440664111222517E-4</c:v>
                </c:pt>
                <c:pt idx="387">
                  <c:v>5.9651212299869391E-4</c:v>
                </c:pt>
                <c:pt idx="388">
                  <c:v>5.9865098351696844E-4</c:v>
                </c:pt>
                <c:pt idx="389">
                  <c:v>6.0210447812369949E-4</c:v>
                </c:pt>
                <c:pt idx="390">
                  <c:v>6.055642851485743E-4</c:v>
                </c:pt>
                <c:pt idx="391">
                  <c:v>6.1717866206074717E-4</c:v>
                </c:pt>
                <c:pt idx="392">
                  <c:v>6.1946663775369615E-4</c:v>
                </c:pt>
                <c:pt idx="393">
                  <c:v>6.2295800711442695E-4</c:v>
                </c:pt>
                <c:pt idx="394">
                  <c:v>6.2645568899100113E-4</c:v>
                </c:pt>
                <c:pt idx="395">
                  <c:v>6.2995968340118225E-4</c:v>
                </c:pt>
                <c:pt idx="396">
                  <c:v>6.4157368843422206E-4</c:v>
                </c:pt>
                <c:pt idx="397">
                  <c:v>6.4403878670393766E-4</c:v>
                </c:pt>
                <c:pt idx="398">
                  <c:v>6.4757434402817893E-4</c:v>
                </c:pt>
                <c:pt idx="399">
                  <c:v>6.511162139863913E-4</c:v>
                </c:pt>
                <c:pt idx="400">
                  <c:v>6.5466439659367381E-4</c:v>
                </c:pt>
                <c:pt idx="401">
                  <c:v>6.6627463541785962E-4</c:v>
                </c:pt>
                <c:pt idx="402">
                  <c:v>6.6892025385811849E-4</c:v>
                </c:pt>
                <c:pt idx="403">
                  <c:v>6.7249999996743526E-4</c:v>
                </c:pt>
                <c:pt idx="404">
                  <c:v>6.7550382713044144E-4</c:v>
                </c:pt>
                <c:pt idx="405">
                  <c:v>6.7851135718033362E-4</c:v>
                </c:pt>
                <c:pt idx="406">
                  <c:v>6.9057850640064089E-4</c:v>
                </c:pt>
                <c:pt idx="407">
                  <c:v>6.9360455100309082E-4</c:v>
                </c:pt>
                <c:pt idx="408">
                  <c:v>6.9663429854216474E-4</c:v>
                </c:pt>
                <c:pt idx="409">
                  <c:v>7.0168112754549782E-4</c:v>
                </c:pt>
                <c:pt idx="410">
                  <c:v>7.107729752228579E-4</c:v>
                </c:pt>
                <c:pt idx="411">
                  <c:v>7.1183858056844684E-4</c:v>
                </c:pt>
                <c:pt idx="412">
                  <c:v>7.1489054589957135E-4</c:v>
                </c:pt>
                <c:pt idx="413">
                  <c:v>7.1794621422505145E-4</c:v>
                </c:pt>
                <c:pt idx="414">
                  <c:v>7.210055855546571E-4</c:v>
                </c:pt>
                <c:pt idx="415">
                  <c:v>7.321154684276803E-4</c:v>
                </c:pt>
                <c:pt idx="416">
                  <c:v>7.3328010107509556E-4</c:v>
                </c:pt>
                <c:pt idx="417">
                  <c:v>7.3635798754878579E-4</c:v>
                </c:pt>
                <c:pt idx="418">
                  <c:v>7.3943957707722774E-4</c:v>
                </c:pt>
                <c:pt idx="419">
                  <c:v>7.425248696693032E-4</c:v>
                </c:pt>
                <c:pt idx="420">
                  <c:v>7.5545493422054957E-4</c:v>
                </c:pt>
                <c:pt idx="421">
                  <c:v>7.5672663278514914E-4</c:v>
                </c:pt>
                <c:pt idx="422">
                  <c:v>7.5800687887372931E-4</c:v>
                </c:pt>
                <c:pt idx="423">
                  <c:v>7.6111439002346515E-4</c:v>
                </c:pt>
                <c:pt idx="424">
                  <c:v>7.6422560429723063E-4</c:v>
                </c:pt>
                <c:pt idx="425">
                  <c:v>7.7533882904934966E-4</c:v>
                </c:pt>
                <c:pt idx="426">
                  <c:v>7.7670749279601381E-4</c:v>
                </c:pt>
                <c:pt idx="427">
                  <c:v>7.7983722281604884E-4</c:v>
                </c:pt>
                <c:pt idx="428">
                  <c:v>7.8297065601073967E-4</c:v>
                </c:pt>
                <c:pt idx="429">
                  <c:v>7.8610779238985629E-4</c:v>
                </c:pt>
                <c:pt idx="430">
                  <c:v>7.9214238913963547E-4</c:v>
                </c:pt>
                <c:pt idx="431">
                  <c:v>7.936085731315109E-4</c:v>
                </c:pt>
                <c:pt idx="432">
                  <c:v>8.0184902234581301E-4</c:v>
                </c:pt>
                <c:pt idx="433">
                  <c:v>8.0335137693581915E-4</c:v>
                </c:pt>
                <c:pt idx="434">
                  <c:v>8.0652627815055902E-4</c:v>
                </c:pt>
                <c:pt idx="435">
                  <c:v>8.1928004158870788E-4</c:v>
                </c:pt>
                <c:pt idx="436">
                  <c:v>8.2086070518982979E-4</c:v>
                </c:pt>
                <c:pt idx="437">
                  <c:v>8.2245695664468117E-4</c:v>
                </c:pt>
                <c:pt idx="438">
                  <c:v>8.2565432688920385E-4</c:v>
                </c:pt>
                <c:pt idx="439">
                  <c:v>8.2885544200330947E-4</c:v>
                </c:pt>
                <c:pt idx="440">
                  <c:v>8.4151984978331456E-4</c:v>
                </c:pt>
                <c:pt idx="441">
                  <c:v>8.4320950162908304E-4</c:v>
                </c:pt>
                <c:pt idx="442">
                  <c:v>8.4491719092205772E-4</c:v>
                </c:pt>
                <c:pt idx="443">
                  <c:v>8.4814077543868174E-4</c:v>
                </c:pt>
                <c:pt idx="444">
                  <c:v>8.5136810488596344E-4</c:v>
                </c:pt>
                <c:pt idx="445">
                  <c:v>8.6393912995190675E-4</c:v>
                </c:pt>
                <c:pt idx="446">
                  <c:v>8.6573976227466432E-4</c:v>
                </c:pt>
                <c:pt idx="447">
                  <c:v>8.6756092641635256E-4</c:v>
                </c:pt>
                <c:pt idx="448">
                  <c:v>8.7081072564248075E-4</c:v>
                </c:pt>
                <c:pt idx="449">
                  <c:v>8.7406426986483233E-4</c:v>
                </c:pt>
                <c:pt idx="450">
                  <c:v>8.8653788514435263E-4</c:v>
                </c:pt>
                <c:pt idx="451">
                  <c:v>8.9110441698874072E-4</c:v>
                </c:pt>
                <c:pt idx="452">
                  <c:v>8.9433876075285866E-4</c:v>
                </c:pt>
                <c:pt idx="453">
                  <c:v>8.9757672758751582E-4</c:v>
                </c:pt>
                <c:pt idx="454">
                  <c:v>9.033761488395878E-4</c:v>
                </c:pt>
                <c:pt idx="455">
                  <c:v>9.1056482581660617E-4</c:v>
                </c:pt>
                <c:pt idx="456">
                  <c:v>9.1382090814037212E-4</c:v>
                </c:pt>
                <c:pt idx="457">
                  <c:v>9.1708061358941617E-4</c:v>
                </c:pt>
                <c:pt idx="458">
                  <c:v>9.2034394217155801E-4</c:v>
                </c:pt>
                <c:pt idx="459">
                  <c:v>9.259979248060885E-4</c:v>
                </c:pt>
                <c:pt idx="460">
                  <c:v>9.3343348802486261E-4</c:v>
                </c:pt>
                <c:pt idx="461">
                  <c:v>9.3671493241325083E-4</c:v>
                </c:pt>
                <c:pt idx="462">
                  <c:v>9.3999999998947595E-4</c:v>
                </c:pt>
                <c:pt idx="463">
                  <c:v>9.4737109939771599E-4</c:v>
                </c:pt>
                <c:pt idx="464">
                  <c:v>9.6483971924136362E-4</c:v>
                </c:pt>
                <c:pt idx="465">
                  <c:v>9.7700070566883348E-4</c:v>
                </c:pt>
                <c:pt idx="466">
                  <c:v>9.8444440980973423E-4</c:v>
                </c:pt>
                <c:pt idx="467">
                  <c:v>9.9070063420566537E-4</c:v>
                </c:pt>
                <c:pt idx="468">
                  <c:v>9.9696775516872299E-4</c:v>
                </c:pt>
                <c:pt idx="469">
                  <c:v>1.0127606661609328E-3</c:v>
                </c:pt>
                <c:pt idx="470">
                  <c:v>1.0221452057357361E-3</c:v>
                </c:pt>
                <c:pt idx="471">
                  <c:v>1.0284668103181492E-3</c:v>
                </c:pt>
                <c:pt idx="472">
                  <c:v>1.034799311783089E-3</c:v>
                </c:pt>
                <c:pt idx="473">
                  <c:v>1.0411427101826879E-3</c:v>
                </c:pt>
                <c:pt idx="474">
                  <c:v>1.042880943340729E-3</c:v>
                </c:pt>
                <c:pt idx="475">
                  <c:v>1.0621168043081074E-3</c:v>
                </c:pt>
                <c:pt idx="476">
                  <c:v>1.0685507914788394E-3</c:v>
                </c:pt>
                <c:pt idx="477">
                  <c:v>1.0749957954967861E-3</c:v>
                </c:pt>
                <c:pt idx="478">
                  <c:v>1.0814518164155311E-3</c:v>
                </c:pt>
                <c:pt idx="479">
                  <c:v>1.0879188542895362E-3</c:v>
                </c:pt>
                <c:pt idx="480">
                  <c:v>1.1073860701780694E-3</c:v>
                </c:pt>
                <c:pt idx="481">
                  <c:v>1.113897176410707E-3</c:v>
                </c:pt>
                <c:pt idx="482">
                  <c:v>1.1204192998691578E-3</c:v>
                </c:pt>
                <c:pt idx="483">
                  <c:v>1.1269524406078834E-3</c:v>
                </c:pt>
                <c:pt idx="484">
                  <c:v>1.1597834054118022E-3</c:v>
                </c:pt>
                <c:pt idx="485">
                  <c:v>1.1663826509776345E-3</c:v>
                </c:pt>
                <c:pt idx="486">
                  <c:v>1.1729929142084889E-3</c:v>
                </c:pt>
                <c:pt idx="487">
                  <c:v>1.1796141951570705E-3</c:v>
                </c:pt>
                <c:pt idx="488">
                  <c:v>1.1995441448704874E-3</c:v>
                </c:pt>
                <c:pt idx="489">
                  <c:v>1.2062094972477731E-3</c:v>
                </c:pt>
                <c:pt idx="490">
                  <c:v>1.2128858676221232E-3</c:v>
                </c:pt>
                <c:pt idx="491">
                  <c:v>1.2195732560471206E-3</c:v>
                </c:pt>
                <c:pt idx="492">
                  <c:v>1.2368532926518233E-3</c:v>
                </c:pt>
                <c:pt idx="493">
                  <c:v>1.2565883890564254E-3</c:v>
                </c:pt>
                <c:pt idx="494">
                  <c:v>1.2633023153365756E-3</c:v>
                </c:pt>
                <c:pt idx="495">
                  <c:v>1.2700271404585551E-3</c:v>
                </c:pt>
                <c:pt idx="496">
                  <c:v>1.2832397922141309E-3</c:v>
                </c:pt>
                <c:pt idx="497">
                  <c:v>1.2970354304899501E-3</c:v>
                </c:pt>
                <c:pt idx="498">
                  <c:v>1.3038147506664853E-3</c:v>
                </c:pt>
                <c:pt idx="499">
                  <c:v>1.3106049700219713E-3</c:v>
                </c:pt>
                <c:pt idx="500">
                  <c:v>1.3174060886154912E-3</c:v>
                </c:pt>
                <c:pt idx="501">
                  <c:v>1.3301489936352559E-3</c:v>
                </c:pt>
                <c:pt idx="502">
                  <c:v>1.3447195564933578E-3</c:v>
                </c:pt>
                <c:pt idx="503">
                  <c:v>1.351575172125064E-3</c:v>
                </c:pt>
                <c:pt idx="504">
                  <c:v>1.3584416873345326E-3</c:v>
                </c:pt>
                <c:pt idx="505">
                  <c:v>1.3653191021808461E-3</c:v>
                </c:pt>
                <c:pt idx="506">
                  <c:v>1.3775809161015527E-3</c:v>
                </c:pt>
                <c:pt idx="507">
                  <c:v>1.3929377590771175E-3</c:v>
                </c:pt>
                <c:pt idx="508">
                  <c:v>1.3998696729669701E-3</c:v>
                </c:pt>
                <c:pt idx="509">
                  <c:v>1.4068124868386095E-3</c:v>
                </c:pt>
                <c:pt idx="510">
                  <c:v>1.4137662007502497E-3</c:v>
                </c:pt>
                <c:pt idx="511">
                  <c:v>1.4627474041417623E-3</c:v>
                </c:pt>
                <c:pt idx="512">
                  <c:v>1.5122627323880546E-3</c:v>
                </c:pt>
                <c:pt idx="513">
                  <c:v>1.5623122057424913E-3</c:v>
                </c:pt>
                <c:pt idx="514">
                  <c:v>1.5840855623480096E-3</c:v>
                </c:pt>
                <c:pt idx="515">
                  <c:v>1.6058590400592622E-3</c:v>
                </c:pt>
                <c:pt idx="516">
                  <c:v>1.6276326388762487E-3</c:v>
                </c:pt>
                <c:pt idx="517">
                  <c:v>1.6494063587998383E-3</c:v>
                </c:pt>
                <c:pt idx="518">
                  <c:v>1.671180199830031E-3</c:v>
                </c:pt>
                <c:pt idx="519">
                  <c:v>1.6929541619685644E-3</c:v>
                </c:pt>
                <c:pt idx="520">
                  <c:v>1.7147282452145698E-3</c:v>
                </c:pt>
                <c:pt idx="521">
                  <c:v>1.7365024495715224E-3</c:v>
                </c:pt>
                <c:pt idx="522">
                  <c:v>1.7582767750376847E-3</c:v>
                </c:pt>
                <c:pt idx="523">
                  <c:v>1.7800512216147942E-3</c:v>
                </c:pt>
                <c:pt idx="524">
                  <c:v>1.80026595836779E-3</c:v>
                </c:pt>
                <c:pt idx="525">
                  <c:v>1.8220405289934875E-3</c:v>
                </c:pt>
                <c:pt idx="526">
                  <c:v>1.8438152194161046E-3</c:v>
                </c:pt>
                <c:pt idx="527">
                  <c:v>1.8655900296338846E-3</c:v>
                </c:pt>
                <c:pt idx="528">
                  <c:v>1.8873649596485842E-3</c:v>
                </c:pt>
                <c:pt idx="529">
                  <c:v>1.9107004444342812E-3</c:v>
                </c:pt>
                <c:pt idx="530">
                  <c:v>1.932475738803662E-3</c:v>
                </c:pt>
                <c:pt idx="531">
                  <c:v>1.9542511542892035E-3</c:v>
                </c:pt>
                <c:pt idx="532">
                  <c:v>1.976026690891774E-3</c:v>
                </c:pt>
                <c:pt idx="533">
                  <c:v>1.9978023486113745E-3</c:v>
                </c:pt>
                <c:pt idx="534">
                  <c:v>2.0195781274488728E-3</c:v>
                </c:pt>
                <c:pt idx="535">
                  <c:v>2.0413540274042698E-3</c:v>
                </c:pt>
                <c:pt idx="536">
                  <c:v>2.0631300484801715E-3</c:v>
                </c:pt>
                <c:pt idx="537">
                  <c:v>2.0817832694515204E-3</c:v>
                </c:pt>
                <c:pt idx="538">
                  <c:v>2.1035592623634969E-3</c:v>
                </c:pt>
                <c:pt idx="539">
                  <c:v>2.1253353737611391E-3</c:v>
                </c:pt>
                <c:pt idx="540">
                  <c:v>2.1471116036462234E-3</c:v>
                </c:pt>
                <c:pt idx="541">
                  <c:v>2.168887952019638E-3</c:v>
                </c:pt>
                <c:pt idx="542">
                  <c:v>2.190664418882271E-3</c:v>
                </c:pt>
                <c:pt idx="543">
                  <c:v>2.2124410042341225E-3</c:v>
                </c:pt>
                <c:pt idx="544">
                  <c:v>2.2342177080760806E-3</c:v>
                </c:pt>
                <c:pt idx="545">
                  <c:v>2.2559945304081452E-3</c:v>
                </c:pt>
                <c:pt idx="546">
                  <c:v>2.2777714712312047E-3</c:v>
                </c:pt>
                <c:pt idx="547">
                  <c:v>2.2979856893951926E-3</c:v>
                </c:pt>
                <c:pt idx="548">
                  <c:v>2.3197627191108806E-3</c:v>
                </c:pt>
                <c:pt idx="549">
                  <c:v>2.3415398660029496E-3</c:v>
                </c:pt>
                <c:pt idx="550">
                  <c:v>2.3680070614434429E-3</c:v>
                </c:pt>
                <c:pt idx="551">
                  <c:v>2.4601240547923067E-3</c:v>
                </c:pt>
                <c:pt idx="552">
                  <c:v>2.5531328091236202E-3</c:v>
                </c:pt>
                <c:pt idx="553">
                  <c:v>2.6470333878840214E-3</c:v>
                </c:pt>
                <c:pt idx="554">
                  <c:v>2.7418258551266217E-3</c:v>
                </c:pt>
                <c:pt idx="555">
                  <c:v>2.8291774145836517E-3</c:v>
                </c:pt>
                <c:pt idx="556">
                  <c:v>2.9264463173875599E-3</c:v>
                </c:pt>
                <c:pt idx="557">
                  <c:v>3.0246170803419833E-3</c:v>
                </c:pt>
                <c:pt idx="558">
                  <c:v>3.1236897704148923E-3</c:v>
                </c:pt>
                <c:pt idx="559">
                  <c:v>3.2291688031581703E-3</c:v>
                </c:pt>
                <c:pt idx="560">
                  <c:v>3.3293139805767387E-3</c:v>
                </c:pt>
                <c:pt idx="561">
                  <c:v>3.4303515119286621E-3</c:v>
                </c:pt>
                <c:pt idx="562">
                  <c:v>3.5322814661457569E-3</c:v>
                </c:pt>
                <c:pt idx="563">
                  <c:v>3.635103912769787E-3</c:v>
                </c:pt>
                <c:pt idx="564">
                  <c:v>3.6785629312476096E-3</c:v>
                </c:pt>
                <c:pt idx="565">
                  <c:v>3.7120433067422171E-3</c:v>
                </c:pt>
                <c:pt idx="566">
                  <c:v>3.7455239684296331E-3</c:v>
                </c:pt>
                <c:pt idx="567">
                  <c:v>3.7790049163107268E-3</c:v>
                </c:pt>
                <c:pt idx="568">
                  <c:v>3.8124861503898424E-3</c:v>
                </c:pt>
                <c:pt idx="569">
                  <c:v>3.8459676706669795E-3</c:v>
                </c:pt>
                <c:pt idx="570">
                  <c:v>3.8794494771473521E-3</c:v>
                </c:pt>
                <c:pt idx="571">
                  <c:v>3.9129315698326972E-3</c:v>
                </c:pt>
                <c:pt idx="572">
                  <c:v>3.9464139487238835E-3</c:v>
                </c:pt>
                <c:pt idx="573">
                  <c:v>3.9798966138252564E-3</c:v>
                </c:pt>
                <c:pt idx="574">
                  <c:v>4.0133795651376841E-3</c:v>
                </c:pt>
                <c:pt idx="575">
                  <c:v>4.0468628026655105E-3</c:v>
                </c:pt>
                <c:pt idx="576">
                  <c:v>4.0803463264096054E-3</c:v>
                </c:pt>
                <c:pt idx="577">
                  <c:v>4.1114149568013993E-3</c:v>
                </c:pt>
                <c:pt idx="578">
                  <c:v>4.1448986487787279E-3</c:v>
                </c:pt>
                <c:pt idx="579">
                  <c:v>4.1783826238649784E-3</c:v>
                </c:pt>
                <c:pt idx="580">
                  <c:v>4.2118668820636624E-3</c:v>
                </c:pt>
                <c:pt idx="581">
                  <c:v>4.2477682384644633E-3</c:v>
                </c:pt>
                <c:pt idx="582">
                  <c:v>4.2812534795609054E-3</c:v>
                </c:pt>
                <c:pt idx="583">
                  <c:v>4.3147390068901236E-3</c:v>
                </c:pt>
                <c:pt idx="584">
                  <c:v>4.3482248204564635E-3</c:v>
                </c:pt>
                <c:pt idx="585">
                  <c:v>4.3817109202607934E-3</c:v>
                </c:pt>
                <c:pt idx="586">
                  <c:v>4.4151973063065878E-3</c:v>
                </c:pt>
                <c:pt idx="587">
                  <c:v>4.4486839785955858E-3</c:v>
                </c:pt>
                <c:pt idx="588">
                  <c:v>4.4821709371312621E-3</c:v>
                </c:pt>
                <c:pt idx="589">
                  <c:v>4.513237946282952E-3</c:v>
                </c:pt>
                <c:pt idx="590">
                  <c:v>4.5443044205848437E-3</c:v>
                </c:pt>
                <c:pt idx="591">
                  <c:v>4.5777913489217781E-3</c:v>
                </c:pt>
                <c:pt idx="592">
                  <c:v>4.6112785572844928E-3</c:v>
                </c:pt>
                <c:pt idx="593">
                  <c:v>4.6447660456747641E-3</c:v>
                </c:pt>
                <c:pt idx="594">
                  <c:v>4.6782538140952568E-3</c:v>
                </c:pt>
                <c:pt idx="595">
                  <c:v>4.7117418625486351E-3</c:v>
                </c:pt>
                <c:pt idx="596">
                  <c:v>4.7452301910357875E-3</c:v>
                </c:pt>
                <c:pt idx="597">
                  <c:v>4.7787187995611546E-3</c:v>
                </c:pt>
                <c:pt idx="598">
                  <c:v>4.8097834973749448E-3</c:v>
                </c:pt>
                <c:pt idx="599">
                  <c:v>4.8432721972591327E-3</c:v>
                </c:pt>
                <c:pt idx="600">
                  <c:v>4.8767611740723618E-3</c:v>
                </c:pt>
                <c:pt idx="601">
                  <c:v>4.9102504278164287E-3</c:v>
                </c:pt>
                <c:pt idx="602">
                  <c:v>4.9510184138370208E-3</c:v>
                </c:pt>
                <c:pt idx="603">
                  <c:v>5.0170900521192994E-3</c:v>
                </c:pt>
                <c:pt idx="604">
                  <c:v>5.1080250533092307E-3</c:v>
                </c:pt>
                <c:pt idx="605">
                  <c:v>5.1995048297970789E-3</c:v>
                </c:pt>
                <c:pt idx="606">
                  <c:v>5.2915294196419641E-3</c:v>
                </c:pt>
                <c:pt idx="607">
                  <c:v>5.3760195536085385E-3</c:v>
                </c:pt>
                <c:pt idx="608">
                  <c:v>5.4697090647072158E-3</c:v>
                </c:pt>
                <c:pt idx="609">
                  <c:v>5.5639494622895759E-3</c:v>
                </c:pt>
                <c:pt idx="610">
                  <c:v>5.6587407855646947E-3</c:v>
                </c:pt>
                <c:pt idx="611">
                  <c:v>5.7598259171949854E-3</c:v>
                </c:pt>
                <c:pt idx="612">
                  <c:v>5.8551201991482405E-3</c:v>
                </c:pt>
                <c:pt idx="613">
                  <c:v>5.9509595672351161E-3</c:v>
                </c:pt>
                <c:pt idx="614">
                  <c:v>6.0473440613341483E-3</c:v>
                </c:pt>
                <c:pt idx="615">
                  <c:v>6.1442737215497787E-3</c:v>
                </c:pt>
                <c:pt idx="616">
                  <c:v>6.2173222523123272E-3</c:v>
                </c:pt>
                <c:pt idx="617">
                  <c:v>6.2579584154806465E-3</c:v>
                </c:pt>
                <c:pt idx="618">
                  <c:v>6.2985949999771551E-3</c:v>
                </c:pt>
                <c:pt idx="619">
                  <c:v>6.3392320058070668E-3</c:v>
                </c:pt>
                <c:pt idx="620">
                  <c:v>6.3798694329755944E-3</c:v>
                </c:pt>
                <c:pt idx="621">
                  <c:v>6.420507281484477E-3</c:v>
                </c:pt>
                <c:pt idx="622">
                  <c:v>6.4611455513406638E-3</c:v>
                </c:pt>
                <c:pt idx="623">
                  <c:v>6.5017842425467614E-3</c:v>
                </c:pt>
                <c:pt idx="624">
                  <c:v>6.5424233551088532E-3</c:v>
                </c:pt>
                <c:pt idx="625">
                  <c:v>6.5830628890304142E-3</c:v>
                </c:pt>
                <c:pt idx="626">
                  <c:v>6.6237028443157887E-3</c:v>
                </c:pt>
                <c:pt idx="627">
                  <c:v>6.6643432209684515E-3</c:v>
                </c:pt>
                <c:pt idx="628">
                  <c:v>6.7049840189944863E-3</c:v>
                </c:pt>
                <c:pt idx="629">
                  <c:v>6.7426591719447655E-3</c:v>
                </c:pt>
                <c:pt idx="630">
                  <c:v>6.7833000197940127E-3</c:v>
                </c:pt>
                <c:pt idx="631">
                  <c:v>6.8239412844404062E-3</c:v>
                </c:pt>
                <c:pt idx="632">
                  <c:v>6.8675514249105308E-3</c:v>
                </c:pt>
                <c:pt idx="633">
                  <c:v>6.9081943298651095E-3</c:v>
                </c:pt>
                <c:pt idx="634">
                  <c:v>6.9488376562182562E-3</c:v>
                </c:pt>
                <c:pt idx="635">
                  <c:v>6.9894814039743163E-3</c:v>
                </c:pt>
                <c:pt idx="636">
                  <c:v>7.0301255731385019E-3</c:v>
                </c:pt>
                <c:pt idx="637">
                  <c:v>7.0707701637134192E-3</c:v>
                </c:pt>
                <c:pt idx="638">
                  <c:v>7.1114151757051512E-3</c:v>
                </c:pt>
                <c:pt idx="639">
                  <c:v>7.1520606091171742E-3</c:v>
                </c:pt>
                <c:pt idx="640">
                  <c:v>7.1927064639546994E-3</c:v>
                </c:pt>
                <c:pt idx="641">
                  <c:v>7.2333527402212031E-3</c:v>
                </c:pt>
                <c:pt idx="642">
                  <c:v>7.2710227053860215E-3</c:v>
                </c:pt>
                <c:pt idx="643">
                  <c:v>7.3116689719319684E-3</c:v>
                </c:pt>
                <c:pt idx="644">
                  <c:v>7.3523156553312813E-3</c:v>
                </c:pt>
                <c:pt idx="645">
                  <c:v>7.3987695182256719E-3</c:v>
                </c:pt>
                <c:pt idx="646">
                  <c:v>7.4394170948946185E-3</c:v>
                </c:pt>
                <c:pt idx="647">
                  <c:v>7.4919904963947131E-3</c:v>
                </c:pt>
                <c:pt idx="648">
                  <c:v>7.5207134988374055E-3</c:v>
                </c:pt>
                <c:pt idx="649">
                  <c:v>7.5613623261173947E-3</c:v>
                </c:pt>
                <c:pt idx="650">
                  <c:v>7.5990278874877859E-3</c:v>
                </c:pt>
                <c:pt idx="651">
                  <c:v>7.63967665923726E-3</c:v>
                </c:pt>
                <c:pt idx="652">
                  <c:v>7.6803258432844856E-3</c:v>
                </c:pt>
                <c:pt idx="653">
                  <c:v>7.7209754396321273E-3</c:v>
                </c:pt>
                <c:pt idx="654">
                  <c:v>7.7646127157956777E-3</c:v>
                </c:pt>
                <c:pt idx="655">
                  <c:v>7.8560125024873528E-3</c:v>
                </c:pt>
                <c:pt idx="656">
                  <c:v>7.9387697563303126E-3</c:v>
                </c:pt>
                <c:pt idx="657">
                  <c:v>8.0218470715379183E-3</c:v>
                </c:pt>
                <c:pt idx="658">
                  <c:v>8.1052444688178606E-3</c:v>
                </c:pt>
                <c:pt idx="659">
                  <c:v>8.1678616505634748E-3</c:v>
                </c:pt>
                <c:pt idx="660">
                  <c:v>8.302085172623052E-3</c:v>
                </c:pt>
                <c:pt idx="661">
                  <c:v>8.38792522173408E-3</c:v>
                </c:pt>
                <c:pt idx="662">
                  <c:v>8.474095914492075E-3</c:v>
                </c:pt>
                <c:pt idx="663">
                  <c:v>8.5656849113014827E-3</c:v>
                </c:pt>
                <c:pt idx="664">
                  <c:v>8.6520637101368848E-3</c:v>
                </c:pt>
                <c:pt idx="665">
                  <c:v>8.7387696523733502E-3</c:v>
                </c:pt>
                <c:pt idx="666">
                  <c:v>8.8258027596257657E-3</c:v>
                </c:pt>
                <c:pt idx="667">
                  <c:v>8.9070827761821691E-3</c:v>
                </c:pt>
                <c:pt idx="668">
                  <c:v>8.9520216511807943E-3</c:v>
                </c:pt>
                <c:pt idx="669">
                  <c:v>8.9969610411031759E-3</c:v>
                </c:pt>
                <c:pt idx="670">
                  <c:v>9.0419009459545268E-3</c:v>
                </c:pt>
                <c:pt idx="671">
                  <c:v>9.0868413657400598E-3</c:v>
                </c:pt>
                <c:pt idx="672">
                  <c:v>9.1317823004667259E-3</c:v>
                </c:pt>
                <c:pt idx="673">
                  <c:v>9.1767237501388689E-3</c:v>
                </c:pt>
                <c:pt idx="674">
                  <c:v>9.2216657147651798E-3</c:v>
                </c:pt>
                <c:pt idx="675">
                  <c:v>9.2666081943491314E-3</c:v>
                </c:pt>
                <c:pt idx="676">
                  <c:v>9.3115511888968074E-3</c:v>
                </c:pt>
                <c:pt idx="677">
                  <c:v>9.3564946984151572E-3</c:v>
                </c:pt>
                <c:pt idx="678">
                  <c:v>9.4014387229093953E-3</c:v>
                </c:pt>
                <c:pt idx="679">
                  <c:v>9.4463832623856037E-3</c:v>
                </c:pt>
                <c:pt idx="680">
                  <c:v>9.4879930069064599E-3</c:v>
                </c:pt>
                <c:pt idx="681">
                  <c:v>9.5329373536509696E-3</c:v>
                </c:pt>
                <c:pt idx="682">
                  <c:v>9.577882209783178E-3</c:v>
                </c:pt>
                <c:pt idx="683">
                  <c:v>9.6228275753083535E-3</c:v>
                </c:pt>
                <c:pt idx="684">
                  <c:v>9.6677734502335234E-3</c:v>
                </c:pt>
                <c:pt idx="685">
                  <c:v>9.716061314197005E-3</c:v>
                </c:pt>
                <c:pt idx="686">
                  <c:v>9.7610094587120902E-3</c:v>
                </c:pt>
                <c:pt idx="687">
                  <c:v>9.8059581182569321E-3</c:v>
                </c:pt>
                <c:pt idx="688">
                  <c:v>9.8509072928367469E-3</c:v>
                </c:pt>
                <c:pt idx="689">
                  <c:v>9.8958569824576133E-3</c:v>
                </c:pt>
                <c:pt idx="690">
                  <c:v>9.9408071871256165E-3</c:v>
                </c:pt>
                <c:pt idx="691">
                  <c:v>9.9857579068459677E-3</c:v>
                </c:pt>
                <c:pt idx="692">
                  <c:v>1.0030709141624749E-2</c:v>
                </c:pt>
                <c:pt idx="693">
                  <c:v>1.0068957790175581E-2</c:v>
                </c:pt>
                <c:pt idx="694">
                  <c:v>1.0113907464573302E-2</c:v>
                </c:pt>
                <c:pt idx="695">
                  <c:v>1.0158857642822205E-2</c:v>
                </c:pt>
                <c:pt idx="696">
                  <c:v>1.0203808324926733E-2</c:v>
                </c:pt>
                <c:pt idx="697">
                  <c:v>1.0248759510893102E-2</c:v>
                </c:pt>
                <c:pt idx="698">
                  <c:v>1.0297069189370489E-2</c:v>
                </c:pt>
                <c:pt idx="699">
                  <c:v>1.0338663394430903E-2</c:v>
                </c:pt>
                <c:pt idx="700">
                  <c:v>1.0383616092014769E-2</c:v>
                </c:pt>
                <c:pt idx="701">
                  <c:v>1.0428569293481793E-2</c:v>
                </c:pt>
                <c:pt idx="702">
                  <c:v>1.047352299883908E-2</c:v>
                </c:pt>
                <c:pt idx="703">
                  <c:v>1.051847720809107E-2</c:v>
                </c:pt>
                <c:pt idx="704">
                  <c:v>1.0563431921243982E-2</c:v>
                </c:pt>
                <c:pt idx="705">
                  <c:v>1.0608387138304032E-2</c:v>
                </c:pt>
                <c:pt idx="706">
                  <c:v>1.0661109651524212E-2</c:v>
                </c:pt>
                <c:pt idx="707">
                  <c:v>1.0713298916804904E-2</c:v>
                </c:pt>
                <c:pt idx="708">
                  <c:v>1.0765534783525696E-2</c:v>
                </c:pt>
                <c:pt idx="709">
                  <c:v>1.081781725352946E-2</c:v>
                </c:pt>
                <c:pt idx="710">
                  <c:v>1.0870146328660806E-2</c:v>
                </c:pt>
                <c:pt idx="711">
                  <c:v>1.0918485013802532E-2</c:v>
                </c:pt>
                <c:pt idx="712">
                  <c:v>1.097098101016652E-2</c:v>
                </c:pt>
                <c:pt idx="713">
                  <c:v>1.1023524114604433E-2</c:v>
                </c:pt>
                <c:pt idx="714">
                  <c:v>1.107611432897149E-2</c:v>
                </c:pt>
                <c:pt idx="715">
                  <c:v>1.1132490845893473E-2</c:v>
                </c:pt>
                <c:pt idx="716">
                  <c:v>1.118509959061144E-2</c:v>
                </c:pt>
                <c:pt idx="717">
                  <c:v>1.123775495341532E-2</c:v>
                </c:pt>
                <c:pt idx="718">
                  <c:v>1.1290456936159281E-2</c:v>
                </c:pt>
                <c:pt idx="719">
                  <c:v>1.1343205540705314E-2</c:v>
                </c:pt>
                <c:pt idx="720">
                  <c:v>1.1388775778002035E-2</c:v>
                </c:pt>
                <c:pt idx="721">
                  <c:v>1.143434654446503E-2</c:v>
                </c:pt>
                <c:pt idx="722">
                  <c:v>1.147991784009691E-2</c:v>
                </c:pt>
                <c:pt idx="723">
                  <c:v>1.1525489664908097E-2</c:v>
                </c:pt>
                <c:pt idx="724">
                  <c:v>1.1571062018900333E-2</c:v>
                </c:pt>
                <c:pt idx="725">
                  <c:v>1.1616634902083173E-2</c:v>
                </c:pt>
                <c:pt idx="726">
                  <c:v>1.1662208314460092E-2</c:v>
                </c:pt>
                <c:pt idx="727">
                  <c:v>1.170778225603891E-2</c:v>
                </c:pt>
                <c:pt idx="728">
                  <c:v>1.1753356726825712E-2</c:v>
                </c:pt>
                <c:pt idx="729">
                  <c:v>1.1798931726825708E-2</c:v>
                </c:pt>
                <c:pt idx="730">
                  <c:v>1.1844507256045848E-2</c:v>
                </c:pt>
                <c:pt idx="731">
                  <c:v>1.1890083314492218E-2</c:v>
                </c:pt>
                <c:pt idx="732">
                  <c:v>1.1932206863794146E-2</c:v>
                </c:pt>
                <c:pt idx="733">
                  <c:v>1.1977782431677311E-2</c:v>
                </c:pt>
                <c:pt idx="734">
                  <c:v>1.2023358523033611E-2</c:v>
                </c:pt>
                <c:pt idx="735">
                  <c:v>1.2068935137871826E-2</c:v>
                </c:pt>
                <c:pt idx="736">
                  <c:v>1.2114512276194594E-2</c:v>
                </c:pt>
                <c:pt idx="737">
                  <c:v>1.2163550779260955E-2</c:v>
                </c:pt>
                <c:pt idx="738">
                  <c:v>1.2209130542462089E-2</c:v>
                </c:pt>
                <c:pt idx="739">
                  <c:v>1.2254710834938107E-2</c:v>
                </c:pt>
                <c:pt idx="740">
                  <c:v>1.2300291656695092E-2</c:v>
                </c:pt>
                <c:pt idx="741">
                  <c:v>1.2345873007739996E-2</c:v>
                </c:pt>
                <c:pt idx="742">
                  <c:v>1.2391454888078898E-2</c:v>
                </c:pt>
                <c:pt idx="743">
                  <c:v>1.2437037297717016E-2</c:v>
                </c:pt>
                <c:pt idx="744">
                  <c:v>1.2482620236660427E-2</c:v>
                </c:pt>
                <c:pt idx="745">
                  <c:v>1.252125668691928E-2</c:v>
                </c:pt>
                <c:pt idx="746">
                  <c:v>1.2566837437253398E-2</c:v>
                </c:pt>
                <c:pt idx="747">
                  <c:v>1.2612418705368E-2</c:v>
                </c:pt>
                <c:pt idx="748">
                  <c:v>1.2658000491267529E-2</c:v>
                </c:pt>
                <c:pt idx="749">
                  <c:v>1.2703582794959978E-2</c:v>
                </c:pt>
                <c:pt idx="750">
                  <c:v>1.2749165616450675E-2</c:v>
                </c:pt>
                <c:pt idx="751">
                  <c:v>1.279474895574495E-2</c:v>
                </c:pt>
                <c:pt idx="752">
                  <c:v>1.2843817688372167E-2</c:v>
                </c:pt>
                <c:pt idx="753">
                  <c:v>1.2885917187768214E-2</c:v>
                </c:pt>
                <c:pt idx="754">
                  <c:v>1.2931502080510526E-2</c:v>
                </c:pt>
                <c:pt idx="755">
                  <c:v>1.297708749107862E-2</c:v>
                </c:pt>
                <c:pt idx="756">
                  <c:v>1.3022673419480491E-2</c:v>
                </c:pt>
                <c:pt idx="757">
                  <c:v>1.3068259865721465E-2</c:v>
                </c:pt>
                <c:pt idx="758">
                  <c:v>1.3120836962447457E-2</c:v>
                </c:pt>
                <c:pt idx="759">
                  <c:v>1.3137690100743674E-2</c:v>
                </c:pt>
                <c:pt idx="760">
                  <c:v>1.3154386641358113E-2</c:v>
                </c:pt>
                <c:pt idx="761">
                  <c:v>1.317092658229411E-2</c:v>
                </c:pt>
                <c:pt idx="762">
                  <c:v>1.3187309921569773E-2</c:v>
                </c:pt>
                <c:pt idx="763">
                  <c:v>1.3202692817631687E-2</c:v>
                </c:pt>
                <c:pt idx="764">
                  <c:v>1.3218460582244792E-2</c:v>
                </c:pt>
                <c:pt idx="765">
                  <c:v>1.3234070020411437E-2</c:v>
                </c:pt>
                <c:pt idx="766">
                  <c:v>1.3249521130264107E-2</c:v>
                </c:pt>
                <c:pt idx="767">
                  <c:v>1.3266877525085244E-2</c:v>
                </c:pt>
                <c:pt idx="768">
                  <c:v>1.3282321213881742E-2</c:v>
                </c:pt>
                <c:pt idx="769">
                  <c:v>1.3297608287685961E-2</c:v>
                </c:pt>
                <c:pt idx="770">
                  <c:v>1.3312738744667188E-2</c:v>
                </c:pt>
                <c:pt idx="771">
                  <c:v>1.3327712583015574E-2</c:v>
                </c:pt>
                <c:pt idx="772">
                  <c:v>1.3367153830041337E-2</c:v>
                </c:pt>
                <c:pt idx="773">
                  <c:v>1.3410688342906422E-2</c:v>
                </c:pt>
                <c:pt idx="774">
                  <c:v>1.3454223338467132E-2</c:v>
                </c:pt>
                <c:pt idx="775">
                  <c:v>1.3497758816726069E-2</c:v>
                </c:pt>
                <c:pt idx="776">
                  <c:v>1.3541294777688449E-2</c:v>
                </c:pt>
                <c:pt idx="777">
                  <c:v>1.3584831221362092E-2</c:v>
                </c:pt>
                <c:pt idx="778">
                  <c:v>1.3628368147750472E-2</c:v>
                </c:pt>
                <c:pt idx="779">
                  <c:v>1.3671905556858802E-2</c:v>
                </c:pt>
                <c:pt idx="780">
                  <c:v>1.3715443448693167E-2</c:v>
                </c:pt>
                <c:pt idx="781">
                  <c:v>1.3758981823258777E-2</c:v>
                </c:pt>
                <c:pt idx="782">
                  <c:v>1.3802520680561717E-2</c:v>
                </c:pt>
                <c:pt idx="783">
                  <c:v>1.3846060020605459E-2</c:v>
                </c:pt>
                <c:pt idx="784">
                  <c:v>1.3889599843396955E-2</c:v>
                </c:pt>
                <c:pt idx="785">
                  <c:v>1.3929760925841675E-2</c:v>
                </c:pt>
                <c:pt idx="786">
                  <c:v>1.3973299995271891E-2</c:v>
                </c:pt>
                <c:pt idx="787">
                  <c:v>1.4016839542200586E-2</c:v>
                </c:pt>
                <c:pt idx="788">
                  <c:v>1.4060379566630398E-2</c:v>
                </c:pt>
                <c:pt idx="789">
                  <c:v>1.4107306198750622E-2</c:v>
                </c:pt>
                <c:pt idx="790">
                  <c:v>1.4150848918137256E-2</c:v>
                </c:pt>
                <c:pt idx="791">
                  <c:v>1.4194392120309877E-2</c:v>
                </c:pt>
                <c:pt idx="792">
                  <c:v>1.4237935805271957E-2</c:v>
                </c:pt>
                <c:pt idx="793">
                  <c:v>1.428147997302958E-2</c:v>
                </c:pt>
                <c:pt idx="794">
                  <c:v>1.4325024623587961E-2</c:v>
                </c:pt>
                <c:pt idx="795">
                  <c:v>1.4368569756952309E-2</c:v>
                </c:pt>
                <c:pt idx="796">
                  <c:v>1.4412115373128708E-2</c:v>
                </c:pt>
                <c:pt idx="797">
                  <c:v>1.4452261274965973E-2</c:v>
                </c:pt>
                <c:pt idx="798">
                  <c:v>1.4492404355752164E-2</c:v>
                </c:pt>
                <c:pt idx="799">
                  <c:v>1.4535947846533226E-2</c:v>
                </c:pt>
                <c:pt idx="800">
                  <c:v>1.4579491809612044E-2</c:v>
                </c:pt>
                <c:pt idx="801">
                  <c:v>1.4623036244993948E-2</c:v>
                </c:pt>
                <c:pt idx="802">
                  <c:v>1.4666581152684266E-2</c:v>
                </c:pt>
                <c:pt idx="803">
                  <c:v>1.471353723691134E-2</c:v>
                </c:pt>
                <c:pt idx="804">
                  <c:v>1.475367238500791E-2</c:v>
                </c:pt>
                <c:pt idx="805">
                  <c:v>1.4797218709651894E-2</c:v>
                </c:pt>
                <c:pt idx="806">
                  <c:v>1.4830518631091258E-2</c:v>
                </c:pt>
                <c:pt idx="807">
                  <c:v>1.4884312775931718E-2</c:v>
                </c:pt>
                <c:pt idx="808">
                  <c:v>1.4927860517576441E-2</c:v>
                </c:pt>
                <c:pt idx="809">
                  <c:v>1.4971408731565106E-2</c:v>
                </c:pt>
                <c:pt idx="810">
                  <c:v>1.5021804697796987E-2</c:v>
                </c:pt>
                <c:pt idx="811">
                  <c:v>1.5010244050189948E-2</c:v>
                </c:pt>
                <c:pt idx="812">
                  <c:v>1.4989212866434563E-2</c:v>
                </c:pt>
                <c:pt idx="813">
                  <c:v>1.4967874779155715E-2</c:v>
                </c:pt>
                <c:pt idx="814">
                  <c:v>1.4946229793355486E-2</c:v>
                </c:pt>
                <c:pt idx="815">
                  <c:v>1.4926872820062052E-2</c:v>
                </c:pt>
                <c:pt idx="816">
                  <c:v>1.4903936138081516E-2</c:v>
                </c:pt>
                <c:pt idx="817">
                  <c:v>1.4880689218324413E-2</c:v>
                </c:pt>
                <c:pt idx="818">
                  <c:v>1.4857132066241327E-2</c:v>
                </c:pt>
                <c:pt idx="819">
                  <c:v>1.4833401566664356E-2</c:v>
                </c:pt>
                <c:pt idx="820">
                  <c:v>1.4809915298821639E-2</c:v>
                </c:pt>
                <c:pt idx="821">
                  <c:v>1.4786122169491399E-2</c:v>
                </c:pt>
                <c:pt idx="822">
                  <c:v>1.476202218425178E-2</c:v>
                </c:pt>
                <c:pt idx="823">
                  <c:v>1.4737615348751308E-2</c:v>
                </c:pt>
                <c:pt idx="824">
                  <c:v>1.4758810397317978E-2</c:v>
                </c:pt>
                <c:pt idx="825">
                  <c:v>1.4798325443485322E-2</c:v>
                </c:pt>
                <c:pt idx="826">
                  <c:v>1.4837840887188584E-2</c:v>
                </c:pt>
                <c:pt idx="827">
                  <c:v>1.4877356728430371E-2</c:v>
                </c:pt>
                <c:pt idx="828">
                  <c:v>1.4916872967215894E-2</c:v>
                </c:pt>
                <c:pt idx="829">
                  <c:v>1.4956389603547761E-2</c:v>
                </c:pt>
                <c:pt idx="830">
                  <c:v>1.4995906637430317E-2</c:v>
                </c:pt>
                <c:pt idx="831">
                  <c:v>1.5035424068868772E-2</c:v>
                </c:pt>
                <c:pt idx="832">
                  <c:v>1.5074941897865736E-2</c:v>
                </c:pt>
                <c:pt idx="833">
                  <c:v>1.5114460124424682E-2</c:v>
                </c:pt>
                <c:pt idx="834">
                  <c:v>1.5153978748552564E-2</c:v>
                </c:pt>
                <c:pt idx="835">
                  <c:v>1.5193497770250249E-2</c:v>
                </c:pt>
                <c:pt idx="836">
                  <c:v>1.5233017189522951E-2</c:v>
                </c:pt>
                <c:pt idx="837">
                  <c:v>1.5269390734984272E-2</c:v>
                </c:pt>
                <c:pt idx="838">
                  <c:v>1.5308909245873447E-2</c:v>
                </c:pt>
                <c:pt idx="839">
                  <c:v>1.5348428150011133E-2</c:v>
                </c:pt>
                <c:pt idx="840">
                  <c:v>1.5391098842444722E-2</c:v>
                </c:pt>
                <c:pt idx="841">
                  <c:v>1.5430620249652457E-2</c:v>
                </c:pt>
                <c:pt idx="842">
                  <c:v>1.5470142054459539E-2</c:v>
                </c:pt>
                <c:pt idx="843">
                  <c:v>1.5509664256869438E-2</c:v>
                </c:pt>
                <c:pt idx="844">
                  <c:v>1.5549186856885633E-2</c:v>
                </c:pt>
                <c:pt idx="845">
                  <c:v>1.5588709854513338E-2</c:v>
                </c:pt>
                <c:pt idx="846">
                  <c:v>1.5628233249756898E-2</c:v>
                </c:pt>
                <c:pt idx="847">
                  <c:v>1.5667757042618045E-2</c:v>
                </c:pt>
                <c:pt idx="848">
                  <c:v>1.5707281233103738E-2</c:v>
                </c:pt>
                <c:pt idx="849">
                  <c:v>1.5746805821214838E-2</c:v>
                </c:pt>
                <c:pt idx="850">
                  <c:v>1.5783162051045605E-2</c:v>
                </c:pt>
                <c:pt idx="851">
                  <c:v>1.5822685674470233E-2</c:v>
                </c:pt>
                <c:pt idx="852">
                  <c:v>1.5862209691193438E-2</c:v>
                </c:pt>
                <c:pt idx="853">
                  <c:v>1.5907380477616383E-2</c:v>
                </c:pt>
                <c:pt idx="854">
                  <c:v>1.5946905337137947E-2</c:v>
                </c:pt>
                <c:pt idx="855">
                  <c:v>1.5986430589970391E-2</c:v>
                </c:pt>
                <c:pt idx="856">
                  <c:v>1.6025956236118102E-2</c:v>
                </c:pt>
                <c:pt idx="857">
                  <c:v>1.6065482275586358E-2</c:v>
                </c:pt>
                <c:pt idx="858">
                  <c:v>1.6101825760020283E-2</c:v>
                </c:pt>
                <c:pt idx="859">
                  <c:v>1.6141350791543552E-2</c:v>
                </c:pt>
                <c:pt idx="860">
                  <c:v>1.618087621205877E-2</c:v>
                </c:pt>
                <c:pt idx="861">
                  <c:v>1.6220402021568603E-2</c:v>
                </c:pt>
                <c:pt idx="862">
                  <c:v>1.6259928220077491E-2</c:v>
                </c:pt>
                <c:pt idx="863">
                  <c:v>1.6266407643353131E-2</c:v>
                </c:pt>
                <c:pt idx="864">
                  <c:v>1.621365290216286E-2</c:v>
                </c:pt>
                <c:pt idx="865">
                  <c:v>1.6160508195901924E-2</c:v>
                </c:pt>
                <c:pt idx="866">
                  <c:v>1.6106973540413294E-2</c:v>
                </c:pt>
                <c:pt idx="867">
                  <c:v>1.6058873712364426E-2</c:v>
                </c:pt>
                <c:pt idx="868">
                  <c:v>1.6003586773317324E-2</c:v>
                </c:pt>
                <c:pt idx="869">
                  <c:v>1.5947905676127614E-2</c:v>
                </c:pt>
                <c:pt idx="870">
                  <c:v>1.5891830437393884E-2</c:v>
                </c:pt>
                <c:pt idx="871">
                  <c:v>1.5825493453592614E-2</c:v>
                </c:pt>
                <c:pt idx="872">
                  <c:v>1.5769563750183995E-2</c:v>
                </c:pt>
                <c:pt idx="873">
                  <c:v>1.57132442140849E-2</c:v>
                </c:pt>
                <c:pt idx="874">
                  <c:v>1.5656534862082769E-2</c:v>
                </c:pt>
                <c:pt idx="875">
                  <c:v>1.5599435711080604E-2</c:v>
                </c:pt>
                <c:pt idx="876">
                  <c:v>1.5581370870008009E-2</c:v>
                </c:pt>
                <c:pt idx="877">
                  <c:v>1.5615760336111496E-2</c:v>
                </c:pt>
                <c:pt idx="878">
                  <c:v>1.5650150103245487E-2</c:v>
                </c:pt>
                <c:pt idx="879">
                  <c:v>1.5684540171413457E-2</c:v>
                </c:pt>
                <c:pt idx="880">
                  <c:v>1.5718930540615409E-2</c:v>
                </c:pt>
                <c:pt idx="881">
                  <c:v>1.5753321210857422E-2</c:v>
                </c:pt>
                <c:pt idx="882">
                  <c:v>1.57877121821395E-2</c:v>
                </c:pt>
                <c:pt idx="883">
                  <c:v>1.5822103454465115E-2</c:v>
                </c:pt>
                <c:pt idx="884">
                  <c:v>1.5856495027836873E-2</c:v>
                </c:pt>
                <c:pt idx="885">
                  <c:v>1.5890886902258254E-2</c:v>
                </c:pt>
                <c:pt idx="886">
                  <c:v>1.5925279077730121E-2</c:v>
                </c:pt>
                <c:pt idx="887">
                  <c:v>1.5959671554255952E-2</c:v>
                </c:pt>
                <c:pt idx="888">
                  <c:v>1.5994064331838358E-2</c:v>
                </c:pt>
                <c:pt idx="889">
                  <c:v>1.6025644531196887E-2</c:v>
                </c:pt>
                <c:pt idx="890">
                  <c:v>1.6060036359843377E-2</c:v>
                </c:pt>
                <c:pt idx="891">
                  <c:v>1.6094428486268374E-2</c:v>
                </c:pt>
                <c:pt idx="892">
                  <c:v>1.6131638452791024E-2</c:v>
                </c:pt>
                <c:pt idx="893">
                  <c:v>1.6166032735696251E-2</c:v>
                </c:pt>
                <c:pt idx="894">
                  <c:v>1.6200427319675425E-2</c:v>
                </c:pt>
                <c:pt idx="895">
                  <c:v>1.6234822204729417E-2</c:v>
                </c:pt>
                <c:pt idx="896">
                  <c:v>1.6269217390860832E-2</c:v>
                </c:pt>
                <c:pt idx="897">
                  <c:v>1.630361287807228E-2</c:v>
                </c:pt>
                <c:pt idx="898">
                  <c:v>1.6338008666368101E-2</c:v>
                </c:pt>
                <c:pt idx="899">
                  <c:v>1.6372404755748297E-2</c:v>
                </c:pt>
                <c:pt idx="900">
                  <c:v>1.6406801146217211E-2</c:v>
                </c:pt>
                <c:pt idx="901">
                  <c:v>1.6441197837777453E-2</c:v>
                </c:pt>
                <c:pt idx="902">
                  <c:v>1.6469928469081907E-2</c:v>
                </c:pt>
                <c:pt idx="903">
                  <c:v>1.6504322575816133E-2</c:v>
                </c:pt>
                <c:pt idx="904">
                  <c:v>1.6538716977075651E-2</c:v>
                </c:pt>
                <c:pt idx="905">
                  <c:v>1.657802522487728E-2</c:v>
                </c:pt>
                <c:pt idx="906">
                  <c:v>1.6612420257272831E-2</c:v>
                </c:pt>
                <c:pt idx="907">
                  <c:v>1.6646815584201669E-2</c:v>
                </c:pt>
                <c:pt idx="908">
                  <c:v>1.6681211205668234E-2</c:v>
                </c:pt>
                <c:pt idx="909">
                  <c:v>1.6715607121672527E-2</c:v>
                </c:pt>
                <c:pt idx="910">
                  <c:v>1.6747157442841738E-2</c:v>
                </c:pt>
                <c:pt idx="911">
                  <c:v>1.6781552328476182E-2</c:v>
                </c:pt>
                <c:pt idx="912">
                  <c:v>1.6815947505370677E-2</c:v>
                </c:pt>
                <c:pt idx="913">
                  <c:v>1.6850342973528817E-2</c:v>
                </c:pt>
                <c:pt idx="914">
                  <c:v>1.6890443750662253E-2</c:v>
                </c:pt>
                <c:pt idx="915">
                  <c:v>1.6860934044414824E-2</c:v>
                </c:pt>
                <c:pt idx="916">
                  <c:v>1.6822588521951998E-2</c:v>
                </c:pt>
                <c:pt idx="917">
                  <c:v>1.6783966547870986E-2</c:v>
                </c:pt>
                <c:pt idx="918">
                  <c:v>1.6745068130508935E-2</c:v>
                </c:pt>
                <c:pt idx="919">
                  <c:v>1.6717929163087852E-2</c:v>
                </c:pt>
                <c:pt idx="920">
                  <c:v>1.6676171374561514E-2</c:v>
                </c:pt>
                <c:pt idx="921">
                  <c:v>1.6609975228675428E-2</c:v>
                </c:pt>
                <c:pt idx="922">
                  <c:v>1.6567483390897815E-2</c:v>
                </c:pt>
                <c:pt idx="923">
                  <c:v>1.6524167376750609E-2</c:v>
                </c:pt>
                <c:pt idx="924">
                  <c:v>1.6481904267521805E-2</c:v>
                </c:pt>
                <c:pt idx="925">
                  <c:v>1.6439358811905867E-2</c:v>
                </c:pt>
                <c:pt idx="926">
                  <c:v>1.6396531019082398E-2</c:v>
                </c:pt>
                <c:pt idx="927">
                  <c:v>1.636397954461519E-2</c:v>
                </c:pt>
                <c:pt idx="928">
                  <c:v>1.6394659089716969E-2</c:v>
                </c:pt>
                <c:pt idx="929">
                  <c:v>1.6425338874354965E-2</c:v>
                </c:pt>
                <c:pt idx="930">
                  <c:v>1.6456018898530912E-2</c:v>
                </c:pt>
                <c:pt idx="931">
                  <c:v>1.6486699162245686E-2</c:v>
                </c:pt>
                <c:pt idx="932">
                  <c:v>1.6517379665502756E-2</c:v>
                </c:pt>
                <c:pt idx="933">
                  <c:v>1.6548060408302995E-2</c:v>
                </c:pt>
                <c:pt idx="934">
                  <c:v>1.657874139064814E-2</c:v>
                </c:pt>
                <c:pt idx="935">
                  <c:v>1.6609422612540798E-2</c:v>
                </c:pt>
                <c:pt idx="936">
                  <c:v>1.6640104073983576E-2</c:v>
                </c:pt>
                <c:pt idx="937">
                  <c:v>1.6670785774976469E-2</c:v>
                </c:pt>
                <c:pt idx="938">
                  <c:v>1.6701467715521223E-2</c:v>
                </c:pt>
                <c:pt idx="939">
                  <c:v>1.6732149895622175E-2</c:v>
                </c:pt>
                <c:pt idx="940">
                  <c:v>1.6760251102452762E-2</c:v>
                </c:pt>
                <c:pt idx="941">
                  <c:v>1.6790932317837324E-2</c:v>
                </c:pt>
                <c:pt idx="942">
                  <c:v>1.6821613770166416E-2</c:v>
                </c:pt>
                <c:pt idx="943">
                  <c:v>1.6852295459441793E-2</c:v>
                </c:pt>
                <c:pt idx="944">
                  <c:v>1.6885564389509052E-2</c:v>
                </c:pt>
                <c:pt idx="945">
                  <c:v>1.6916248006977622E-2</c:v>
                </c:pt>
                <c:pt idx="946">
                  <c:v>1.6946931864012818E-2</c:v>
                </c:pt>
                <c:pt idx="947">
                  <c:v>1.6977615960618118E-2</c:v>
                </c:pt>
                <c:pt idx="948">
                  <c:v>1.7008300296794388E-2</c:v>
                </c:pt>
                <c:pt idx="949">
                  <c:v>1.7038984872544238E-2</c:v>
                </c:pt>
                <c:pt idx="950">
                  <c:v>1.706966968787027E-2</c:v>
                </c:pt>
                <c:pt idx="951">
                  <c:v>1.7100354742772491E-2</c:v>
                </c:pt>
                <c:pt idx="952">
                  <c:v>1.713104003725437E-2</c:v>
                </c:pt>
                <c:pt idx="953">
                  <c:v>1.7156525420712221E-2</c:v>
                </c:pt>
                <c:pt idx="954">
                  <c:v>1.7187208239138663E-2</c:v>
                </c:pt>
                <c:pt idx="955">
                  <c:v>1.7217891291918974E-2</c:v>
                </c:pt>
                <c:pt idx="956">
                  <c:v>1.7248574579054932E-2</c:v>
                </c:pt>
                <c:pt idx="957">
                  <c:v>1.7279258100548311E-2</c:v>
                </c:pt>
                <c:pt idx="958">
                  <c:v>1.731254923347262E-2</c:v>
                </c:pt>
                <c:pt idx="959">
                  <c:v>1.7340625846613555E-2</c:v>
                </c:pt>
                <c:pt idx="960">
                  <c:v>1.7371310071188972E-2</c:v>
                </c:pt>
                <c:pt idx="961">
                  <c:v>1.7401994530128917E-2</c:v>
                </c:pt>
                <c:pt idx="962">
                  <c:v>1.7432679223435166E-2</c:v>
                </c:pt>
                <c:pt idx="963">
                  <c:v>1.7463364151109495E-2</c:v>
                </c:pt>
                <c:pt idx="964">
                  <c:v>1.7494049313153681E-2</c:v>
                </c:pt>
                <c:pt idx="965">
                  <c:v>1.7524734709568612E-2</c:v>
                </c:pt>
                <c:pt idx="966">
                  <c:v>1.7538539723413436E-2</c:v>
                </c:pt>
                <c:pt idx="967">
                  <c:v>1.7491637087596507E-2</c:v>
                </c:pt>
                <c:pt idx="968">
                  <c:v>1.7444465669725569E-2</c:v>
                </c:pt>
                <c:pt idx="969">
                  <c:v>1.7397025479492005E-2</c:v>
                </c:pt>
                <c:pt idx="970">
                  <c:v>1.7354374768057394E-2</c:v>
                </c:pt>
                <c:pt idx="971">
                  <c:v>1.7305573796148603E-2</c:v>
                </c:pt>
                <c:pt idx="972">
                  <c:v>1.7256501148096258E-2</c:v>
                </c:pt>
                <c:pt idx="973">
                  <c:v>1.7207156833981076E-2</c:v>
                </c:pt>
                <c:pt idx="974">
                  <c:v>1.7157540863940009E-2</c:v>
                </c:pt>
                <c:pt idx="975">
                  <c:v>1.7106740668096681E-2</c:v>
                </c:pt>
                <c:pt idx="976">
                  <c:v>1.7057419347293542E-2</c:v>
                </c:pt>
                <c:pt idx="977">
                  <c:v>1.7007829333637221E-2</c:v>
                </c:pt>
                <c:pt idx="978">
                  <c:v>1.6957970637314346E-2</c:v>
                </c:pt>
                <c:pt idx="979">
                  <c:v>1.6918898527061903E-2</c:v>
                </c:pt>
                <c:pt idx="980">
                  <c:v>1.6946042932325427E-2</c:v>
                </c:pt>
                <c:pt idx="981">
                  <c:v>1.6973187525076368E-2</c:v>
                </c:pt>
                <c:pt idx="982">
                  <c:v>1.7000332305316463E-2</c:v>
                </c:pt>
                <c:pt idx="983">
                  <c:v>1.7027477273045714E-2</c:v>
                </c:pt>
                <c:pt idx="984">
                  <c:v>1.7054622428266726E-2</c:v>
                </c:pt>
                <c:pt idx="985">
                  <c:v>1.7081767770980368E-2</c:v>
                </c:pt>
                <c:pt idx="986">
                  <c:v>1.7108913301187509E-2</c:v>
                </c:pt>
                <c:pt idx="987">
                  <c:v>1.7136059018889885E-2</c:v>
                </c:pt>
                <c:pt idx="988">
                  <c:v>1.7163204924089237E-2</c:v>
                </c:pt>
                <c:pt idx="989">
                  <c:v>1.7190351016786429E-2</c:v>
                </c:pt>
                <c:pt idx="990">
                  <c:v>1.7217497296983207E-2</c:v>
                </c:pt>
                <c:pt idx="991">
                  <c:v>1.7244643764679563E-2</c:v>
                </c:pt>
                <c:pt idx="992">
                  <c:v>1.7269437748505187E-2</c:v>
                </c:pt>
                <c:pt idx="993">
                  <c:v>1.7296583277407695E-2</c:v>
                </c:pt>
                <c:pt idx="994">
                  <c:v>1.7323728991768886E-2</c:v>
                </c:pt>
                <c:pt idx="995">
                  <c:v>1.7350874891586997E-2</c:v>
                </c:pt>
                <c:pt idx="996">
                  <c:v>1.7378020976866429E-2</c:v>
                </c:pt>
                <c:pt idx="997">
                  <c:v>1.7407526508441011E-2</c:v>
                </c:pt>
                <c:pt idx="998">
                  <c:v>1.743467428867701E-2</c:v>
                </c:pt>
                <c:pt idx="999">
                  <c:v>1.7461822256423884E-2</c:v>
                </c:pt>
                <c:pt idx="1000">
                  <c:v>1.7488970411683374E-2</c:v>
                </c:pt>
                <c:pt idx="1001">
                  <c:v>1.7516118754455478E-2</c:v>
                </c:pt>
                <c:pt idx="1002">
                  <c:v>1.7543267284742804E-2</c:v>
                </c:pt>
                <c:pt idx="1003">
                  <c:v>1.7570416002545348E-2</c:v>
                </c:pt>
                <c:pt idx="1004">
                  <c:v>1.7597564907864852E-2</c:v>
                </c:pt>
                <c:pt idx="1005">
                  <c:v>1.7619974384243342E-2</c:v>
                </c:pt>
                <c:pt idx="1006">
                  <c:v>1.7647120984134013E-2</c:v>
                </c:pt>
                <c:pt idx="1007">
                  <c:v>1.767426776745129E-2</c:v>
                </c:pt>
                <c:pt idx="1008">
                  <c:v>1.7701414734196952E-2</c:v>
                </c:pt>
                <c:pt idx="1009">
                  <c:v>1.7730936962905751E-2</c:v>
                </c:pt>
                <c:pt idx="1010">
                  <c:v>1.775570921797609E-2</c:v>
                </c:pt>
                <c:pt idx="1011">
                  <c:v>1.7782856735011343E-2</c:v>
                </c:pt>
                <c:pt idx="1012">
                  <c:v>1.7810004435480309E-2</c:v>
                </c:pt>
                <c:pt idx="1013">
                  <c:v>1.7837152319382987E-2</c:v>
                </c:pt>
                <c:pt idx="1014">
                  <c:v>1.7864300386721155E-2</c:v>
                </c:pt>
                <c:pt idx="1015">
                  <c:v>1.7891448637494811E-2</c:v>
                </c:pt>
                <c:pt idx="1016">
                  <c:v>1.7918597071706621E-2</c:v>
                </c:pt>
                <c:pt idx="1017">
                  <c:v>1.7945745689357473E-2</c:v>
                </c:pt>
                <c:pt idx="1018">
                  <c:v>1.7963498410187295E-2</c:v>
                </c:pt>
                <c:pt idx="1019">
                  <c:v>1.7891273894360165E-2</c:v>
                </c:pt>
                <c:pt idx="1020">
                  <c:v>1.7818734230832921E-2</c:v>
                </c:pt>
                <c:pt idx="1021">
                  <c:v>1.7745879437103748E-2</c:v>
                </c:pt>
                <c:pt idx="1022">
                  <c:v>1.7672709530742063E-2</c:v>
                </c:pt>
                <c:pt idx="1023">
                  <c:v>1.7605758967016903E-2</c:v>
                </c:pt>
                <c:pt idx="1024">
                  <c:v>1.7530898787799166E-2</c:v>
                </c:pt>
                <c:pt idx="1025">
                  <c:v>1.7455720111448584E-2</c:v>
                </c:pt>
                <c:pt idx="1026">
                  <c:v>1.7380222956095714E-2</c:v>
                </c:pt>
                <c:pt idx="1027">
                  <c:v>1.7302133929775008E-2</c:v>
                </c:pt>
                <c:pt idx="1028">
                  <c:v>1.7227073720872739E-2</c:v>
                </c:pt>
                <c:pt idx="1029">
                  <c:v>1.715169852446222E-2</c:v>
                </c:pt>
                <c:pt idx="1030">
                  <c:v>1.7076008358720213E-2</c:v>
                </c:pt>
                <c:pt idx="1031">
                  <c:v>1.7000003241900818E-2</c:v>
                </c:pt>
                <c:pt idx="1032">
                  <c:v>1.702298966579122E-2</c:v>
                </c:pt>
                <c:pt idx="1033">
                  <c:v>1.704597622412625E-2</c:v>
                </c:pt>
                <c:pt idx="1034">
                  <c:v>1.706896291690678E-2</c:v>
                </c:pt>
                <c:pt idx="1035">
                  <c:v>1.7091949744135412E-2</c:v>
                </c:pt>
                <c:pt idx="1036">
                  <c:v>1.7114936705810411E-2</c:v>
                </c:pt>
                <c:pt idx="1037">
                  <c:v>1.7137923801934386E-2</c:v>
                </c:pt>
                <c:pt idx="1038">
                  <c:v>1.7160911032508205E-2</c:v>
                </c:pt>
                <c:pt idx="1039">
                  <c:v>1.7183898397530994E-2</c:v>
                </c:pt>
                <c:pt idx="1040">
                  <c:v>1.7206885897005364E-2</c:v>
                </c:pt>
                <c:pt idx="1041">
                  <c:v>1.7229873530930449E-2</c:v>
                </c:pt>
                <c:pt idx="1042">
                  <c:v>1.725286129930885E-2</c:v>
                </c:pt>
                <c:pt idx="1043">
                  <c:v>1.7275849202139697E-2</c:v>
                </c:pt>
                <c:pt idx="1044">
                  <c:v>1.7296780304096284E-2</c:v>
                </c:pt>
                <c:pt idx="1045">
                  <c:v>1.731976736343098E-2</c:v>
                </c:pt>
                <c:pt idx="1046">
                  <c:v>1.7342754555754677E-2</c:v>
                </c:pt>
                <c:pt idx="1047">
                  <c:v>1.736574188106562E-2</c:v>
                </c:pt>
                <c:pt idx="1048">
                  <c:v>1.7388729339366447E-2</c:v>
                </c:pt>
                <c:pt idx="1049">
                  <c:v>1.7413779442683575E-2</c:v>
                </c:pt>
                <c:pt idx="1050">
                  <c:v>1.743676828670937E-2</c:v>
                </c:pt>
                <c:pt idx="1051">
                  <c:v>1.74597572651937E-2</c:v>
                </c:pt>
                <c:pt idx="1052">
                  <c:v>1.7482746378137428E-2</c:v>
                </c:pt>
                <c:pt idx="1053">
                  <c:v>1.7505735625542296E-2</c:v>
                </c:pt>
                <c:pt idx="1054">
                  <c:v>1.752872500741004E-2</c:v>
                </c:pt>
                <c:pt idx="1055">
                  <c:v>1.755171452373892E-2</c:v>
                </c:pt>
                <c:pt idx="1056">
                  <c:v>1.7574704174532413E-2</c:v>
                </c:pt>
                <c:pt idx="1057">
                  <c:v>1.7595622448707344E-2</c:v>
                </c:pt>
                <c:pt idx="1058">
                  <c:v>1.7618611236941258E-2</c:v>
                </c:pt>
                <c:pt idx="1059">
                  <c:v>1.7641600158172961E-2</c:v>
                </c:pt>
                <c:pt idx="1060">
                  <c:v>1.7664589212402455E-2</c:v>
                </c:pt>
                <c:pt idx="1061">
                  <c:v>1.768757839963149E-2</c:v>
                </c:pt>
                <c:pt idx="1062">
                  <c:v>1.7710567719860074E-2</c:v>
                </c:pt>
                <c:pt idx="1063">
                  <c:v>1.773355717308996E-2</c:v>
                </c:pt>
                <c:pt idx="1064">
                  <c:v>1.7756546759320268E-2</c:v>
                </c:pt>
                <c:pt idx="1065">
                  <c:v>1.7779536478553633E-2</c:v>
                </c:pt>
                <c:pt idx="1066">
                  <c:v>1.7802526330789183E-2</c:v>
                </c:pt>
                <c:pt idx="1067">
                  <c:v>1.7823433601452443E-2</c:v>
                </c:pt>
                <c:pt idx="1068">
                  <c:v>1.7846422573792431E-2</c:v>
                </c:pt>
                <c:pt idx="1069">
                  <c:v>1.7869411677668978E-2</c:v>
                </c:pt>
                <c:pt idx="1070">
                  <c:v>1.7896573404724621E-2</c:v>
                </c:pt>
                <c:pt idx="1071">
                  <c:v>1.7849397608475155E-2</c:v>
                </c:pt>
                <c:pt idx="1072">
                  <c:v>1.7790304448727041E-2</c:v>
                </c:pt>
                <c:pt idx="1073">
                  <c:v>1.7730971365422257E-2</c:v>
                </c:pt>
                <c:pt idx="1074">
                  <c:v>1.7671398369452085E-2</c:v>
                </c:pt>
                <c:pt idx="1075">
                  <c:v>1.7617091910228467E-2</c:v>
                </c:pt>
                <c:pt idx="1076">
                  <c:v>1.7556164229409671E-2</c:v>
                </c:pt>
                <c:pt idx="1077">
                  <c:v>1.749499405099085E-2</c:v>
                </c:pt>
                <c:pt idx="1078">
                  <c:v>1.7433581386200825E-2</c:v>
                </c:pt>
                <c:pt idx="1079">
                  <c:v>1.7369935083873064E-2</c:v>
                </c:pt>
                <c:pt idx="1080">
                  <c:v>1.7308922843082181E-2</c:v>
                </c:pt>
                <c:pt idx="1081">
                  <c:v>1.7247670767092636E-2</c:v>
                </c:pt>
                <c:pt idx="1082">
                  <c:v>1.7186178867149356E-2</c:v>
                </c:pt>
                <c:pt idx="1083">
                  <c:v>1.7124447154537221E-2</c:v>
                </c:pt>
                <c:pt idx="1084">
                  <c:v>1.712092445031585E-2</c:v>
                </c:pt>
                <c:pt idx="1085">
                  <c:v>1.7140747099042661E-2</c:v>
                </c:pt>
                <c:pt idx="1086">
                  <c:v>1.7160569847749496E-2</c:v>
                </c:pt>
                <c:pt idx="1087">
                  <c:v>1.7180392696437227E-2</c:v>
                </c:pt>
                <c:pt idx="1088">
                  <c:v>1.7200215645105849E-2</c:v>
                </c:pt>
                <c:pt idx="1089">
                  <c:v>1.7220038693754495E-2</c:v>
                </c:pt>
                <c:pt idx="1090">
                  <c:v>1.7239861842386642E-2</c:v>
                </c:pt>
                <c:pt idx="1091">
                  <c:v>1.7259685091000551E-2</c:v>
                </c:pt>
                <c:pt idx="1092">
                  <c:v>1.7279508439597087E-2</c:v>
                </c:pt>
                <c:pt idx="1093">
                  <c:v>1.7299331888177998E-2</c:v>
                </c:pt>
                <c:pt idx="1094">
                  <c:v>1.7319155436742402E-2</c:v>
                </c:pt>
                <c:pt idx="1095">
                  <c:v>1.7338979085291181E-2</c:v>
                </c:pt>
                <c:pt idx="1096">
                  <c:v>1.7358802833825192E-2</c:v>
                </c:pt>
                <c:pt idx="1097">
                  <c:v>1.7376791916788981E-2</c:v>
                </c:pt>
                <c:pt idx="1098">
                  <c:v>1.7396614902848637E-2</c:v>
                </c:pt>
                <c:pt idx="1099">
                  <c:v>1.7416437987801497E-2</c:v>
                </c:pt>
                <c:pt idx="1100">
                  <c:v>1.7438098827817966E-2</c:v>
                </c:pt>
                <c:pt idx="1101">
                  <c:v>1.7457923076283379E-2</c:v>
                </c:pt>
                <c:pt idx="1102">
                  <c:v>1.7477747424737507E-2</c:v>
                </c:pt>
                <c:pt idx="1103">
                  <c:v>1.7497571873180347E-2</c:v>
                </c:pt>
                <c:pt idx="1104">
                  <c:v>1.7517396421611032E-2</c:v>
                </c:pt>
                <c:pt idx="1105">
                  <c:v>1.7537221070032166E-2</c:v>
                </c:pt>
                <c:pt idx="1106">
                  <c:v>1.7557045818442883E-2</c:v>
                </c:pt>
                <c:pt idx="1107">
                  <c:v>1.757687066684405E-2</c:v>
                </c:pt>
                <c:pt idx="1108">
                  <c:v>1.7596695615235667E-2</c:v>
                </c:pt>
                <c:pt idx="1109">
                  <c:v>1.7616520663619475E-2</c:v>
                </c:pt>
                <c:pt idx="1110">
                  <c:v>1.7632651239972041E-2</c:v>
                </c:pt>
                <c:pt idx="1111">
                  <c:v>1.7652474535267082E-2</c:v>
                </c:pt>
                <c:pt idx="1112">
                  <c:v>1.7672297928373659E-2</c:v>
                </c:pt>
                <c:pt idx="1113">
                  <c:v>1.7694953354546961E-2</c:v>
                </c:pt>
                <c:pt idx="1114">
                  <c:v>1.7714776957245881E-2</c:v>
                </c:pt>
                <c:pt idx="1115">
                  <c:v>1.773460065775545E-2</c:v>
                </c:pt>
                <c:pt idx="1116">
                  <c:v>1.7754424456076556E-2</c:v>
                </c:pt>
                <c:pt idx="1117">
                  <c:v>1.7774248352210975E-2</c:v>
                </c:pt>
                <c:pt idx="1118">
                  <c:v>1.7792217308534183E-2</c:v>
                </c:pt>
                <c:pt idx="1119">
                  <c:v>1.7812040415173501E-2</c:v>
                </c:pt>
                <c:pt idx="1120">
                  <c:v>1.783186361853455E-2</c:v>
                </c:pt>
                <c:pt idx="1121">
                  <c:v>1.7851686918619127E-2</c:v>
                </c:pt>
                <c:pt idx="1122">
                  <c:v>1.7877087735698474E-2</c:v>
                </c:pt>
                <c:pt idx="1123">
                  <c:v>1.782425519650712E-2</c:v>
                </c:pt>
                <c:pt idx="1124">
                  <c:v>1.7759098767291634E-2</c:v>
                </c:pt>
                <c:pt idx="1125">
                  <c:v>1.769371181906618E-2</c:v>
                </c:pt>
                <c:pt idx="1126">
                  <c:v>1.7628094363371965E-2</c:v>
                </c:pt>
                <c:pt idx="1127">
                  <c:v>1.7568241098475778E-2</c:v>
                </c:pt>
                <c:pt idx="1128">
                  <c:v>1.7501255274220407E-2</c:v>
                </c:pt>
                <c:pt idx="1129">
                  <c:v>1.7434036461886973E-2</c:v>
                </c:pt>
                <c:pt idx="1130">
                  <c:v>1.7366584673338514E-2</c:v>
                </c:pt>
                <c:pt idx="1131">
                  <c:v>1.7296549879592758E-2</c:v>
                </c:pt>
                <c:pt idx="1132">
                  <c:v>1.7229549623688549E-2</c:v>
                </c:pt>
                <c:pt idx="1133">
                  <c:v>1.7162318942229186E-2</c:v>
                </c:pt>
                <c:pt idx="1134">
                  <c:v>1.7094857847077347E-2</c:v>
                </c:pt>
                <c:pt idx="1135">
                  <c:v>1.7027166350137426E-2</c:v>
                </c:pt>
                <c:pt idx="1136">
                  <c:v>1.7019768399818995E-2</c:v>
                </c:pt>
                <c:pt idx="1137">
                  <c:v>1.7036547173384316E-2</c:v>
                </c:pt>
                <c:pt idx="1138">
                  <c:v>1.7053326018582775E-2</c:v>
                </c:pt>
                <c:pt idx="1139">
                  <c:v>1.7070104935416972E-2</c:v>
                </c:pt>
                <c:pt idx="1140">
                  <c:v>1.7086883923886041E-2</c:v>
                </c:pt>
                <c:pt idx="1141">
                  <c:v>1.7103662983989982E-2</c:v>
                </c:pt>
                <c:pt idx="1142">
                  <c:v>1.7120442115728798E-2</c:v>
                </c:pt>
                <c:pt idx="1143">
                  <c:v>1.713722131910422E-2</c:v>
                </c:pt>
                <c:pt idx="1144">
                  <c:v>1.7154000594115384E-2</c:v>
                </c:pt>
                <c:pt idx="1145">
                  <c:v>1.7170779940763159E-2</c:v>
                </c:pt>
                <c:pt idx="1146">
                  <c:v>1.7187559359048411E-2</c:v>
                </c:pt>
                <c:pt idx="1147">
                  <c:v>1.7204338848969405E-2</c:v>
                </c:pt>
                <c:pt idx="1148">
                  <c:v>1.7221118410527876E-2</c:v>
                </c:pt>
                <c:pt idx="1149">
                  <c:v>1.7236287463063642E-2</c:v>
                </c:pt>
                <c:pt idx="1150">
                  <c:v>1.7253066360768728E-2</c:v>
                </c:pt>
                <c:pt idx="1151">
                  <c:v>1.7269845329327904E-2</c:v>
                </c:pt>
                <c:pt idx="1152">
                  <c:v>1.7288237373142629E-2</c:v>
                </c:pt>
                <c:pt idx="1153">
                  <c:v>1.730501729289197E-2</c:v>
                </c:pt>
                <c:pt idx="1154">
                  <c:v>1.7321797284282264E-2</c:v>
                </c:pt>
                <c:pt idx="1155">
                  <c:v>1.7338577347310907E-2</c:v>
                </c:pt>
                <c:pt idx="1156">
                  <c:v>1.7355357481979632E-2</c:v>
                </c:pt>
                <c:pt idx="1157">
                  <c:v>1.7372137688287576E-2</c:v>
                </c:pt>
                <c:pt idx="1158">
                  <c:v>1.738891796623734E-2</c:v>
                </c:pt>
                <c:pt idx="1159">
                  <c:v>1.7405698315827191E-2</c:v>
                </c:pt>
                <c:pt idx="1160">
                  <c:v>1.7422478737057996E-2</c:v>
                </c:pt>
                <c:pt idx="1161">
                  <c:v>1.7439259229929758E-2</c:v>
                </c:pt>
                <c:pt idx="1162">
                  <c:v>1.7452797655686858E-2</c:v>
                </c:pt>
                <c:pt idx="1163">
                  <c:v>1.7469576657398456E-2</c:v>
                </c:pt>
                <c:pt idx="1164">
                  <c:v>1.7486355729187331E-2</c:v>
                </c:pt>
                <c:pt idx="1165">
                  <c:v>1.7505531897041848E-2</c:v>
                </c:pt>
                <c:pt idx="1166">
                  <c:v>1.7522311118998601E-2</c:v>
                </c:pt>
                <c:pt idx="1167">
                  <c:v>1.753909041103352E-2</c:v>
                </c:pt>
                <c:pt idx="1168">
                  <c:v>1.7555869773149269E-2</c:v>
                </c:pt>
                <c:pt idx="1169">
                  <c:v>1.7572649205343183E-2</c:v>
                </c:pt>
                <c:pt idx="1170">
                  <c:v>1.7587801157736813E-2</c:v>
                </c:pt>
                <c:pt idx="1171">
                  <c:v>1.7604579906726561E-2</c:v>
                </c:pt>
                <c:pt idx="1172">
                  <c:v>1.7621358725015482E-2</c:v>
                </c:pt>
                <c:pt idx="1173">
                  <c:v>1.7638137612602682E-2</c:v>
                </c:pt>
                <c:pt idx="1174">
                  <c:v>1.7659809508932173E-2</c:v>
                </c:pt>
                <c:pt idx="1175">
                  <c:v>1.7634318785311576E-2</c:v>
                </c:pt>
                <c:pt idx="1176">
                  <c:v>1.7576976312286878E-2</c:v>
                </c:pt>
                <c:pt idx="1177">
                  <c:v>1.7519446001392578E-2</c:v>
                </c:pt>
                <c:pt idx="1178">
                  <c:v>1.7461727860902918E-2</c:v>
                </c:pt>
                <c:pt idx="1179">
                  <c:v>1.7409266349176999E-2</c:v>
                </c:pt>
                <c:pt idx="1180">
                  <c:v>1.7350379786388839E-2</c:v>
                </c:pt>
                <c:pt idx="1181">
                  <c:v>1.7291303368739176E-2</c:v>
                </c:pt>
                <c:pt idx="1182">
                  <c:v>1.723203710472495E-2</c:v>
                </c:pt>
                <c:pt idx="1183">
                  <c:v>1.7170320005916426E-2</c:v>
                </c:pt>
                <c:pt idx="1184">
                  <c:v>1.7111475063073606E-2</c:v>
                </c:pt>
                <c:pt idx="1185">
                  <c:v>1.7052442349294594E-2</c:v>
                </c:pt>
                <c:pt idx="1186">
                  <c:v>1.6993221873065647E-2</c:v>
                </c:pt>
                <c:pt idx="1187">
                  <c:v>1.693381364290256E-2</c:v>
                </c:pt>
                <c:pt idx="1188">
                  <c:v>1.690590989135058E-2</c:v>
                </c:pt>
                <c:pt idx="1189">
                  <c:v>1.6920208835368107E-2</c:v>
                </c:pt>
                <c:pt idx="1190">
                  <c:v>1.6934507831411847E-2</c:v>
                </c:pt>
                <c:pt idx="1191">
                  <c:v>1.6948806879481793E-2</c:v>
                </c:pt>
                <c:pt idx="1192">
                  <c:v>1.6963105979578817E-2</c:v>
                </c:pt>
                <c:pt idx="1193">
                  <c:v>1.6977405131702053E-2</c:v>
                </c:pt>
                <c:pt idx="1194">
                  <c:v>1.6991704335852367E-2</c:v>
                </c:pt>
                <c:pt idx="1195">
                  <c:v>1.7006003592028886E-2</c:v>
                </c:pt>
                <c:pt idx="1196">
                  <c:v>1.7020302900234225E-2</c:v>
                </c:pt>
                <c:pt idx="1197">
                  <c:v>1.7034602260464906E-2</c:v>
                </c:pt>
                <c:pt idx="1198">
                  <c:v>1.704890167272527E-2</c:v>
                </c:pt>
                <c:pt idx="1199">
                  <c:v>1.7063201137011843E-2</c:v>
                </c:pt>
                <c:pt idx="1200">
                  <c:v>1.7077500653326361E-2</c:v>
                </c:pt>
                <c:pt idx="1201">
                  <c:v>1.7090373730838899E-2</c:v>
                </c:pt>
                <c:pt idx="1202">
                  <c:v>1.7104672669839654E-2</c:v>
                </c:pt>
                <c:pt idx="1203">
                  <c:v>1.7118971660301664E-2</c:v>
                </c:pt>
                <c:pt idx="1204">
                  <c:v>1.7134699238869996E-2</c:v>
                </c:pt>
                <c:pt idx="1205">
                  <c:v>1.714899901532773E-2</c:v>
                </c:pt>
                <c:pt idx="1206">
                  <c:v>1.7163298843814276E-2</c:v>
                </c:pt>
                <c:pt idx="1207">
                  <c:v>1.7177598724330508E-2</c:v>
                </c:pt>
                <c:pt idx="1208">
                  <c:v>1.7191898656876425E-2</c:v>
                </c:pt>
                <c:pt idx="1209">
                  <c:v>1.7206198641451162E-2</c:v>
                </c:pt>
                <c:pt idx="1210">
                  <c:v>1.7220498678056449E-2</c:v>
                </c:pt>
                <c:pt idx="1211">
                  <c:v>1.7234798766691421E-2</c:v>
                </c:pt>
                <c:pt idx="1212">
                  <c:v>1.7249098907356077E-2</c:v>
                </c:pt>
                <c:pt idx="1213">
                  <c:v>1.7263399100052156E-2</c:v>
                </c:pt>
                <c:pt idx="1214">
                  <c:v>1.7274828670180042E-2</c:v>
                </c:pt>
                <c:pt idx="1215">
                  <c:v>1.7289127589542375E-2</c:v>
                </c:pt>
                <c:pt idx="1216">
                  <c:v>1.7303426559799995E-2</c:v>
                </c:pt>
                <c:pt idx="1217">
                  <c:v>1.7319768302414218E-2</c:v>
                </c:pt>
                <c:pt idx="1218">
                  <c:v>1.7334067381733043E-2</c:v>
                </c:pt>
                <c:pt idx="1219">
                  <c:v>1.7348366511947155E-2</c:v>
                </c:pt>
                <c:pt idx="1220">
                  <c:v>1.7362665693056556E-2</c:v>
                </c:pt>
                <c:pt idx="1221">
                  <c:v>1.7376964925062133E-2</c:v>
                </c:pt>
                <c:pt idx="1222">
                  <c:v>1.738982341451192E-2</c:v>
                </c:pt>
                <c:pt idx="1223">
                  <c:v>1.7404122055159153E-2</c:v>
                </c:pt>
                <c:pt idx="1224">
                  <c:v>1.741842074613377E-2</c:v>
                </c:pt>
                <c:pt idx="1225">
                  <c:v>1.7432719487438464E-2</c:v>
                </c:pt>
                <c:pt idx="1226">
                  <c:v>1.7449905530673038E-2</c:v>
                </c:pt>
                <c:pt idx="1227">
                  <c:v>1.739784778320547E-2</c:v>
                </c:pt>
                <c:pt idx="1228">
                  <c:v>1.7341290140070676E-2</c:v>
                </c:pt>
                <c:pt idx="1229">
                  <c:v>1.7284564331322534E-2</c:v>
                </c:pt>
                <c:pt idx="1230">
                  <c:v>1.7227670364421455E-2</c:v>
                </c:pt>
                <c:pt idx="1231">
                  <c:v>1.7186221107455494E-2</c:v>
                </c:pt>
                <c:pt idx="1232">
                  <c:v>1.709263469155425E-2</c:v>
                </c:pt>
                <c:pt idx="1233">
                  <c:v>1.7032856448649974E-2</c:v>
                </c:pt>
                <c:pt idx="1234">
                  <c:v>1.697290457546631E-2</c:v>
                </c:pt>
                <c:pt idx="1235">
                  <c:v>1.691099206489606E-2</c:v>
                </c:pt>
                <c:pt idx="1236">
                  <c:v>1.685147637560442E-2</c:v>
                </c:pt>
                <c:pt idx="1237">
                  <c:v>1.6791788954857639E-2</c:v>
                </c:pt>
                <c:pt idx="1238">
                  <c:v>1.6731929810507695E-2</c:v>
                </c:pt>
                <c:pt idx="1239">
                  <c:v>1.6682203768627904E-2</c:v>
                </c:pt>
                <c:pt idx="1240">
                  <c:v>1.6694233066615185E-2</c:v>
                </c:pt>
                <c:pt idx="1241">
                  <c:v>1.6706262401425184E-2</c:v>
                </c:pt>
                <c:pt idx="1242">
                  <c:v>1.6718291773058769E-2</c:v>
                </c:pt>
                <c:pt idx="1243">
                  <c:v>1.6730321181515944E-2</c:v>
                </c:pt>
                <c:pt idx="1244">
                  <c:v>1.6742350626795837E-2</c:v>
                </c:pt>
                <c:pt idx="1245">
                  <c:v>1.6754380108898449E-2</c:v>
                </c:pt>
                <c:pt idx="1246">
                  <c:v>1.6766409627825517E-2</c:v>
                </c:pt>
                <c:pt idx="1247">
                  <c:v>1.6778439183575303E-2</c:v>
                </c:pt>
                <c:pt idx="1248">
                  <c:v>1.6790468776149547E-2</c:v>
                </c:pt>
                <c:pt idx="1249">
                  <c:v>1.6802498405548247E-2</c:v>
                </c:pt>
                <c:pt idx="1250">
                  <c:v>1.6814528071769665E-2</c:v>
                </c:pt>
                <c:pt idx="1251">
                  <c:v>1.6826557774815541E-2</c:v>
                </c:pt>
                <c:pt idx="1252">
                  <c:v>1.6837335053392868E-2</c:v>
                </c:pt>
                <c:pt idx="1253">
                  <c:v>1.6849364265826932E-2</c:v>
                </c:pt>
                <c:pt idx="1254">
                  <c:v>1.6861393514682847E-2</c:v>
                </c:pt>
                <c:pt idx="1255">
                  <c:v>1.6873422799962377E-2</c:v>
                </c:pt>
                <c:pt idx="1256">
                  <c:v>1.6886706842410028E-2</c:v>
                </c:pt>
                <c:pt idx="1257">
                  <c:v>1.6898736766402644E-2</c:v>
                </c:pt>
                <c:pt idx="1258">
                  <c:v>1.6910766727219716E-2</c:v>
                </c:pt>
                <c:pt idx="1259">
                  <c:v>1.6922796724862983E-2</c:v>
                </c:pt>
                <c:pt idx="1260">
                  <c:v>1.6934826759329835E-2</c:v>
                </c:pt>
                <c:pt idx="1261">
                  <c:v>1.6946856830622012E-2</c:v>
                </c:pt>
                <c:pt idx="1262">
                  <c:v>1.6958886938740387E-2</c:v>
                </c:pt>
                <c:pt idx="1263">
                  <c:v>1.6970917083683215E-2</c:v>
                </c:pt>
                <c:pt idx="1264">
                  <c:v>1.6982947265452238E-2</c:v>
                </c:pt>
                <c:pt idx="1265">
                  <c:v>1.6993717656014123E-2</c:v>
                </c:pt>
                <c:pt idx="1266">
                  <c:v>1.7005747341948103E-2</c:v>
                </c:pt>
                <c:pt idx="1267">
                  <c:v>1.7017777064305701E-2</c:v>
                </c:pt>
                <c:pt idx="1268">
                  <c:v>1.7029806823087783E-2</c:v>
                </c:pt>
                <c:pt idx="1269">
                  <c:v>1.704183661829348E-2</c:v>
                </c:pt>
                <c:pt idx="1270">
                  <c:v>1.7053866449923665E-2</c:v>
                </c:pt>
                <c:pt idx="1271">
                  <c:v>1.7065896317978339E-2</c:v>
                </c:pt>
                <c:pt idx="1272">
                  <c:v>1.7077926222457504E-2</c:v>
                </c:pt>
                <c:pt idx="1273">
                  <c:v>1.708995616336028E-2</c:v>
                </c:pt>
                <c:pt idx="1274">
                  <c:v>1.7100721267281571E-2</c:v>
                </c:pt>
                <c:pt idx="1275">
                  <c:v>1.7112750708013102E-2</c:v>
                </c:pt>
                <c:pt idx="1276">
                  <c:v>1.7124780184769151E-2</c:v>
                </c:pt>
                <c:pt idx="1277">
                  <c:v>1.7136809697547939E-2</c:v>
                </c:pt>
                <c:pt idx="1278">
                  <c:v>1.7140342360347928E-2</c:v>
                </c:pt>
                <c:pt idx="1279">
                  <c:v>1.7075055079606306E-2</c:v>
                </c:pt>
                <c:pt idx="1280">
                  <c:v>1.700959494429229E-2</c:v>
                </c:pt>
                <c:pt idx="1281">
                  <c:v>1.6943961963077205E-2</c:v>
                </c:pt>
                <c:pt idx="1282">
                  <c:v>1.6878156144658436E-2</c:v>
                </c:pt>
                <c:pt idx="1283">
                  <c:v>1.6817814910522855E-2</c:v>
                </c:pt>
                <c:pt idx="1284">
                  <c:v>1.6750832452295819E-2</c:v>
                </c:pt>
                <c:pt idx="1285">
                  <c:v>1.6683675295560814E-2</c:v>
                </c:pt>
                <c:pt idx="1286">
                  <c:v>1.6616343449216215E-2</c:v>
                </c:pt>
                <c:pt idx="1287">
                  <c:v>1.654653480046989E-2</c:v>
                </c:pt>
                <c:pt idx="1288">
                  <c:v>1.6479692142724552E-2</c:v>
                </c:pt>
                <c:pt idx="1289">
                  <c:v>1.6412676709287203E-2</c:v>
                </c:pt>
                <c:pt idx="1290">
                  <c:v>1.6345488509035954E-2</c:v>
                </c:pt>
                <c:pt idx="1291">
                  <c:v>1.6278127550872382E-2</c:v>
                </c:pt>
                <c:pt idx="1292">
                  <c:v>1.6287869974265623E-2</c:v>
                </c:pt>
                <c:pt idx="1293">
                  <c:v>1.6297612421816061E-2</c:v>
                </c:pt>
                <c:pt idx="1294">
                  <c:v>1.6307354893520219E-2</c:v>
                </c:pt>
                <c:pt idx="1295">
                  <c:v>1.631709738937984E-2</c:v>
                </c:pt>
                <c:pt idx="1296">
                  <c:v>1.6326839909396658E-2</c:v>
                </c:pt>
                <c:pt idx="1297">
                  <c:v>1.6336582453568067E-2</c:v>
                </c:pt>
                <c:pt idx="1298">
                  <c:v>1.6346325021894936E-2</c:v>
                </c:pt>
                <c:pt idx="1299">
                  <c:v>1.6356067614379004E-2</c:v>
                </c:pt>
                <c:pt idx="1300">
                  <c:v>1.6365810231018532E-2</c:v>
                </c:pt>
                <c:pt idx="1301">
                  <c:v>1.6375552871813519E-2</c:v>
                </c:pt>
                <c:pt idx="1302">
                  <c:v>1.6385295536764839E-2</c:v>
                </c:pt>
                <c:pt idx="1303">
                  <c:v>1.6395038225872485E-2</c:v>
                </c:pt>
                <c:pt idx="1304">
                  <c:v>1.6403711815398615E-2</c:v>
                </c:pt>
                <c:pt idx="1305">
                  <c:v>1.6413454107952835E-2</c:v>
                </c:pt>
                <c:pt idx="1306">
                  <c:v>1.6423196424400911E-2</c:v>
                </c:pt>
                <c:pt idx="1307">
                  <c:v>1.6432938764741081E-2</c:v>
                </c:pt>
                <c:pt idx="1308">
                  <c:v>1.6442681128974228E-2</c:v>
                </c:pt>
                <c:pt idx="1309">
                  <c:v>1.6453494867800404E-2</c:v>
                </c:pt>
                <c:pt idx="1310">
                  <c:v>1.6463237726001483E-2</c:v>
                </c:pt>
                <c:pt idx="1311">
                  <c:v>1.6472980608360634E-2</c:v>
                </c:pt>
                <c:pt idx="1312">
                  <c:v>1.6482723514876112E-2</c:v>
                </c:pt>
                <c:pt idx="1313">
                  <c:v>1.6492466445547915E-2</c:v>
                </c:pt>
                <c:pt idx="1314">
                  <c:v>1.6502209400376919E-2</c:v>
                </c:pt>
                <c:pt idx="1315">
                  <c:v>1.6511952379363124E-2</c:v>
                </c:pt>
                <c:pt idx="1316">
                  <c:v>1.6521695382504784E-2</c:v>
                </c:pt>
                <c:pt idx="1317">
                  <c:v>1.6529288630185768E-2</c:v>
                </c:pt>
                <c:pt idx="1318">
                  <c:v>1.6539030785114761E-2</c:v>
                </c:pt>
                <c:pt idx="1319">
                  <c:v>1.6548772963673741E-2</c:v>
                </c:pt>
                <c:pt idx="1320">
                  <c:v>1.6558515165862708E-2</c:v>
                </c:pt>
                <c:pt idx="1321">
                  <c:v>1.6568257391681662E-2</c:v>
                </c:pt>
                <c:pt idx="1322">
                  <c:v>1.6577999641130603E-2</c:v>
                </c:pt>
                <c:pt idx="1323">
                  <c:v>1.6587741914209531E-2</c:v>
                </c:pt>
                <c:pt idx="1324">
                  <c:v>1.6598562206165946E-2</c:v>
                </c:pt>
                <c:pt idx="1325">
                  <c:v>1.6607226531257346E-2</c:v>
                </c:pt>
                <c:pt idx="1326">
                  <c:v>1.6616968875225346E-2</c:v>
                </c:pt>
                <c:pt idx="1327">
                  <c:v>1.662671124282511E-2</c:v>
                </c:pt>
                <c:pt idx="1328">
                  <c:v>1.6636453634053971E-2</c:v>
                </c:pt>
                <c:pt idx="1329">
                  <c:v>1.6646196048913708E-2</c:v>
                </c:pt>
                <c:pt idx="1330">
                  <c:v>1.6658099963009487E-2</c:v>
                </c:pt>
                <c:pt idx="1331">
                  <c:v>1.6603115955623231E-2</c:v>
                </c:pt>
                <c:pt idx="1332">
                  <c:v>1.6547995128277263E-2</c:v>
                </c:pt>
                <c:pt idx="1333">
                  <c:v>1.6492737486753919E-2</c:v>
                </c:pt>
                <c:pt idx="1334">
                  <c:v>1.6437343036841606E-2</c:v>
                </c:pt>
                <c:pt idx="1335">
                  <c:v>1.6386607882876006E-2</c:v>
                </c:pt>
                <c:pt idx="1336">
                  <c:v>1.6330243392773926E-2</c:v>
                </c:pt>
                <c:pt idx="1337">
                  <c:v>1.6273740617134099E-2</c:v>
                </c:pt>
                <c:pt idx="1338">
                  <c:v>1.621709956187882E-2</c:v>
                </c:pt>
                <c:pt idx="1339">
                  <c:v>1.6158318865259928E-2</c:v>
                </c:pt>
                <c:pt idx="1340">
                  <c:v>1.6102103687492375E-2</c:v>
                </c:pt>
                <c:pt idx="1341">
                  <c:v>1.6045751742291788E-2</c:v>
                </c:pt>
                <c:pt idx="1342">
                  <c:v>1.5989263035566491E-2</c:v>
                </c:pt>
                <c:pt idx="1343">
                  <c:v>1.5932637573237828E-2</c:v>
                </c:pt>
                <c:pt idx="1344">
                  <c:v>1.593133721127624E-2</c:v>
                </c:pt>
                <c:pt idx="1345">
                  <c:v>1.5939270738189921E-2</c:v>
                </c:pt>
                <c:pt idx="1346">
                  <c:v>1.5947204281123825E-2</c:v>
                </c:pt>
                <c:pt idx="1347">
                  <c:v>1.5955137840077092E-2</c:v>
                </c:pt>
                <c:pt idx="1348">
                  <c:v>1.5963071415050586E-2</c:v>
                </c:pt>
                <c:pt idx="1349">
                  <c:v>1.5971005006043443E-2</c:v>
                </c:pt>
                <c:pt idx="1350">
                  <c:v>1.5978938613056524E-2</c:v>
                </c:pt>
                <c:pt idx="1351">
                  <c:v>1.59868722360881E-2</c:v>
                </c:pt>
                <c:pt idx="1352">
                  <c:v>1.5994805875141641E-2</c:v>
                </c:pt>
                <c:pt idx="1353">
                  <c:v>1.600273953021367E-2</c:v>
                </c:pt>
                <c:pt idx="1354">
                  <c:v>1.6010673201305062E-2</c:v>
                </c:pt>
                <c:pt idx="1355">
                  <c:v>1.601860688841842E-2</c:v>
                </c:pt>
                <c:pt idx="1356">
                  <c:v>1.6026540591549399E-2</c:v>
                </c:pt>
                <c:pt idx="1357">
                  <c:v>1.6033551043772968E-2</c:v>
                </c:pt>
                <c:pt idx="1358">
                  <c:v>1.6041484425085732E-2</c:v>
                </c:pt>
                <c:pt idx="1359">
                  <c:v>1.6049417822243405E-2</c:v>
                </c:pt>
                <c:pt idx="1360">
                  <c:v>1.6057351235246865E-2</c:v>
                </c:pt>
                <c:pt idx="1361">
                  <c:v>1.6066209347511202E-2</c:v>
                </c:pt>
                <c:pt idx="1362">
                  <c:v>1.6074143146764423E-2</c:v>
                </c:pt>
                <c:pt idx="1363">
                  <c:v>1.608207696203787E-2</c:v>
                </c:pt>
                <c:pt idx="1364">
                  <c:v>1.6090010793330681E-2</c:v>
                </c:pt>
                <c:pt idx="1365">
                  <c:v>1.6097944640643718E-2</c:v>
                </c:pt>
                <c:pt idx="1366">
                  <c:v>1.6105878503977853E-2</c:v>
                </c:pt>
                <c:pt idx="1367">
                  <c:v>1.6113812383332215E-2</c:v>
                </c:pt>
                <c:pt idx="1368">
                  <c:v>1.612174627870594E-2</c:v>
                </c:pt>
                <c:pt idx="1369">
                  <c:v>1.6128752665321683E-2</c:v>
                </c:pt>
                <c:pt idx="1370">
                  <c:v>1.6135758417597401E-2</c:v>
                </c:pt>
                <c:pt idx="1371">
                  <c:v>1.6143691648809799E-2</c:v>
                </c:pt>
                <c:pt idx="1372">
                  <c:v>1.6151624895693217E-2</c:v>
                </c:pt>
                <c:pt idx="1373">
                  <c:v>1.6159558158247656E-2</c:v>
                </c:pt>
                <c:pt idx="1374">
                  <c:v>1.6167491436472226E-2</c:v>
                </c:pt>
                <c:pt idx="1375">
                  <c:v>1.6176354331755322E-2</c:v>
                </c:pt>
                <c:pt idx="1376">
                  <c:v>1.6183358039934426E-2</c:v>
                </c:pt>
                <c:pt idx="1377">
                  <c:v>1.6191291365172944E-2</c:v>
                </c:pt>
                <c:pt idx="1378">
                  <c:v>1.6196433058880983E-2</c:v>
                </c:pt>
                <c:pt idx="1379">
                  <c:v>1.6207158062661264E-2</c:v>
                </c:pt>
                <c:pt idx="1380">
                  <c:v>1.6215091434911955E-2</c:v>
                </c:pt>
                <c:pt idx="1381">
                  <c:v>1.6223024822834553E-2</c:v>
                </c:pt>
                <c:pt idx="1382">
                  <c:v>1.6232822496106379E-2</c:v>
                </c:pt>
                <c:pt idx="1383">
                  <c:v>1.6185172093696455E-2</c:v>
                </c:pt>
                <c:pt idx="1384">
                  <c:v>1.6128137071279341E-2</c:v>
                </c:pt>
                <c:pt idx="1385">
                  <c:v>1.6070972251147911E-2</c:v>
                </c:pt>
                <c:pt idx="1386">
                  <c:v>1.6013677638990659E-2</c:v>
                </c:pt>
                <c:pt idx="1387">
                  <c:v>1.5961305646336216E-2</c:v>
                </c:pt>
                <c:pt idx="1388">
                  <c:v>1.5903053185424117E-2</c:v>
                </c:pt>
                <c:pt idx="1389">
                  <c:v>1.5844669531166599E-2</c:v>
                </c:pt>
                <c:pt idx="1390">
                  <c:v>1.5786154689373524E-2</c:v>
                </c:pt>
                <c:pt idx="1391">
                  <c:v>1.5725257897851827E-2</c:v>
                </c:pt>
                <c:pt idx="1392">
                  <c:v>1.5667184653738273E-2</c:v>
                </c:pt>
                <c:pt idx="1393">
                  <c:v>1.560898165778675E-2</c:v>
                </c:pt>
                <c:pt idx="1394">
                  <c:v>1.5550648915784799E-2</c:v>
                </c:pt>
                <c:pt idx="1395">
                  <c:v>1.5492186433542559E-2</c:v>
                </c:pt>
                <c:pt idx="1396">
                  <c:v>1.5479899087004926E-2</c:v>
                </c:pt>
                <c:pt idx="1397">
                  <c:v>1.5486115163817338E-2</c:v>
                </c:pt>
                <c:pt idx="1398">
                  <c:v>1.5492331250466231E-2</c:v>
                </c:pt>
                <c:pt idx="1399">
                  <c:v>1.5498547346949864E-2</c:v>
                </c:pt>
                <c:pt idx="1400">
                  <c:v>1.5504763453269977E-2</c:v>
                </c:pt>
                <c:pt idx="1401">
                  <c:v>1.55109795694257E-2</c:v>
                </c:pt>
                <c:pt idx="1402">
                  <c:v>1.5517195695417036E-2</c:v>
                </c:pt>
                <c:pt idx="1403">
                  <c:v>1.5523411831243112E-2</c:v>
                </c:pt>
                <c:pt idx="1404">
                  <c:v>1.5529627976905666E-2</c:v>
                </c:pt>
                <c:pt idx="1405">
                  <c:v>1.5535844132404702E-2</c:v>
                </c:pt>
                <c:pt idx="1406">
                  <c:v>1.5542060297738478E-2</c:v>
                </c:pt>
                <c:pt idx="1407">
                  <c:v>1.5548276472908735E-2</c:v>
                </c:pt>
                <c:pt idx="1408">
                  <c:v>1.5554492657914601E-2</c:v>
                </c:pt>
                <c:pt idx="1409">
                  <c:v>1.5559929007864442E-2</c:v>
                </c:pt>
                <c:pt idx="1410">
                  <c:v>1.5566144943641091E-2</c:v>
                </c:pt>
                <c:pt idx="1411">
                  <c:v>1.5572360889147098E-2</c:v>
                </c:pt>
                <c:pt idx="1412">
                  <c:v>1.557935749629678E-2</c:v>
                </c:pt>
                <c:pt idx="1413">
                  <c:v>1.5585573730481568E-2</c:v>
                </c:pt>
                <c:pt idx="1414">
                  <c:v>1.5591789974501967E-2</c:v>
                </c:pt>
                <c:pt idx="1415">
                  <c:v>1.5598006228359714E-2</c:v>
                </c:pt>
                <c:pt idx="1416">
                  <c:v>1.5604222492052204E-2</c:v>
                </c:pt>
                <c:pt idx="1417">
                  <c:v>1.5610438765581172E-2</c:v>
                </c:pt>
                <c:pt idx="1418">
                  <c:v>1.561665504894575E-2</c:v>
                </c:pt>
                <c:pt idx="1419">
                  <c:v>1.5622871342146809E-2</c:v>
                </c:pt>
                <c:pt idx="1420">
                  <c:v>1.5629087645183479E-2</c:v>
                </c:pt>
                <c:pt idx="1421">
                  <c:v>1.5635303958055759E-2</c:v>
                </c:pt>
                <c:pt idx="1422">
                  <c:v>1.5639953631199077E-2</c:v>
                </c:pt>
                <c:pt idx="1423">
                  <c:v>1.5646169423180645E-2</c:v>
                </c:pt>
                <c:pt idx="1424">
                  <c:v>1.5652385224782961E-2</c:v>
                </c:pt>
                <c:pt idx="1425">
                  <c:v>1.5659489009823169E-2</c:v>
                </c:pt>
                <c:pt idx="1426">
                  <c:v>1.5665704832042771E-2</c:v>
                </c:pt>
                <c:pt idx="1427">
                  <c:v>1.5671920663884897E-2</c:v>
                </c:pt>
                <c:pt idx="1428">
                  <c:v>1.5678136505346885E-2</c:v>
                </c:pt>
                <c:pt idx="1429">
                  <c:v>1.5684352356430509E-2</c:v>
                </c:pt>
                <c:pt idx="1430">
                  <c:v>1.5689782761240698E-2</c:v>
                </c:pt>
                <c:pt idx="1431">
                  <c:v>1.5695998360451751E-2</c:v>
                </c:pt>
                <c:pt idx="1432">
                  <c:v>1.570221396917789E-2</c:v>
                </c:pt>
                <c:pt idx="1433">
                  <c:v>1.5708429587417319E-2</c:v>
                </c:pt>
                <c:pt idx="1434">
                  <c:v>1.5717004984253224E-2</c:v>
                </c:pt>
                <c:pt idx="1435">
                  <c:v>1.5669571329292854E-2</c:v>
                </c:pt>
                <c:pt idx="1436">
                  <c:v>1.5613085507803952E-2</c:v>
                </c:pt>
                <c:pt idx="1437">
                  <c:v>1.5556480709813357E-2</c:v>
                </c:pt>
                <c:pt idx="1438">
                  <c:v>1.5499756940486501E-2</c:v>
                </c:pt>
                <c:pt idx="1439">
                  <c:v>1.5447900512627014E-2</c:v>
                </c:pt>
                <c:pt idx="1440">
                  <c:v>1.5390264247016294E-2</c:v>
                </c:pt>
                <c:pt idx="1441">
                  <c:v>1.5332507724897524E-2</c:v>
                </c:pt>
                <c:pt idx="1442">
                  <c:v>1.5274630951541215E-2</c:v>
                </c:pt>
                <c:pt idx="1443">
                  <c:v>1.5214353705382195E-2</c:v>
                </c:pt>
                <c:pt idx="1444">
                  <c:v>1.5156916217132247E-2</c:v>
                </c:pt>
                <c:pt idx="1445">
                  <c:v>1.5099359794012519E-2</c:v>
                </c:pt>
                <c:pt idx="1446">
                  <c:v>1.5041684441275334E-2</c:v>
                </c:pt>
                <c:pt idx="1447">
                  <c:v>1.4983890164182567E-2</c:v>
                </c:pt>
                <c:pt idx="1448">
                  <c:v>1.4970670766800602E-2</c:v>
                </c:pt>
                <c:pt idx="1449">
                  <c:v>1.4975311905518292E-2</c:v>
                </c:pt>
                <c:pt idx="1450">
                  <c:v>1.4979953049720291E-2</c:v>
                </c:pt>
                <c:pt idx="1451">
                  <c:v>1.498459419940573E-2</c:v>
                </c:pt>
                <c:pt idx="1452">
                  <c:v>1.4989235354575478E-2</c:v>
                </c:pt>
                <c:pt idx="1453">
                  <c:v>1.4993876515228665E-2</c:v>
                </c:pt>
                <c:pt idx="1454">
                  <c:v>1.4998517681365292E-2</c:v>
                </c:pt>
                <c:pt idx="1455">
                  <c:v>1.5003158852985359E-2</c:v>
                </c:pt>
                <c:pt idx="1456">
                  <c:v>1.5007800030089734E-2</c:v>
                </c:pt>
                <c:pt idx="1457">
                  <c:v>1.5012441212677551E-2</c:v>
                </c:pt>
                <c:pt idx="1458">
                  <c:v>1.5017082400749674E-2</c:v>
                </c:pt>
                <c:pt idx="1459">
                  <c:v>1.5021723594305238E-2</c:v>
                </c:pt>
                <c:pt idx="1460">
                  <c:v>1.502636479334511E-2</c:v>
                </c:pt>
                <c:pt idx="1461">
                  <c:v>1.5030361109012269E-2</c:v>
                </c:pt>
                <c:pt idx="1462">
                  <c:v>1.5035002125193741E-2</c:v>
                </c:pt>
                <c:pt idx="1463">
                  <c:v>1.5039643146799444E-2</c:v>
                </c:pt>
                <c:pt idx="1464">
                  <c:v>1.5044929644340736E-2</c:v>
                </c:pt>
                <c:pt idx="1465">
                  <c:v>1.5049570870799545E-2</c:v>
                </c:pt>
                <c:pt idx="1466">
                  <c:v>1.5054212102741793E-2</c:v>
                </c:pt>
                <c:pt idx="1467">
                  <c:v>1.5058853340168351E-2</c:v>
                </c:pt>
                <c:pt idx="1468">
                  <c:v>1.5063494583077479E-2</c:v>
                </c:pt>
                <c:pt idx="1469">
                  <c:v>1.5068135831472654E-2</c:v>
                </c:pt>
                <c:pt idx="1470">
                  <c:v>1.5072777085349532E-2</c:v>
                </c:pt>
                <c:pt idx="1471">
                  <c:v>1.5077418344710717E-2</c:v>
                </c:pt>
                <c:pt idx="1472">
                  <c:v>1.508205960955708E-2</c:v>
                </c:pt>
                <c:pt idx="1473">
                  <c:v>1.5086700879886015E-2</c:v>
                </c:pt>
                <c:pt idx="1474">
                  <c:v>1.5090694742445719E-2</c:v>
                </c:pt>
                <c:pt idx="1475">
                  <c:v>1.5095335829139578E-2</c:v>
                </c:pt>
                <c:pt idx="1476">
                  <c:v>1.5099976921256789E-2</c:v>
                </c:pt>
                <c:pt idx="1477">
                  <c:v>1.5105281033176579E-2</c:v>
                </c:pt>
                <c:pt idx="1478">
                  <c:v>1.51099221369179E-2</c:v>
                </c:pt>
                <c:pt idx="1479">
                  <c:v>1.5114563246082575E-2</c:v>
                </c:pt>
                <c:pt idx="1480">
                  <c:v>1.5119204360671481E-2</c:v>
                </c:pt>
                <c:pt idx="1481">
                  <c:v>1.5123845480684621E-2</c:v>
                </c:pt>
                <c:pt idx="1482">
                  <c:v>1.5127837643217568E-2</c:v>
                </c:pt>
                <c:pt idx="1483">
                  <c:v>1.5132478579005237E-2</c:v>
                </c:pt>
                <c:pt idx="1484">
                  <c:v>1.5137119520157505E-2</c:v>
                </c:pt>
                <c:pt idx="1485">
                  <c:v>1.5141760466673482E-2</c:v>
                </c:pt>
                <c:pt idx="1486">
                  <c:v>1.5146401418554056E-2</c:v>
                </c:pt>
                <c:pt idx="1487">
                  <c:v>1.5124634492929775E-2</c:v>
                </c:pt>
                <c:pt idx="1488">
                  <c:v>1.508071813221222E-2</c:v>
                </c:pt>
                <c:pt idx="1489">
                  <c:v>1.5036713874001904E-2</c:v>
                </c:pt>
                <c:pt idx="1490">
                  <c:v>1.4992621721265148E-2</c:v>
                </c:pt>
                <c:pt idx="1491">
                  <c:v>1.4952411952487622E-2</c:v>
                </c:pt>
                <c:pt idx="1492">
                  <c:v>1.4907621131517184E-2</c:v>
                </c:pt>
                <c:pt idx="1493">
                  <c:v>1.4862741463625716E-2</c:v>
                </c:pt>
                <c:pt idx="1494">
                  <c:v>1.4817772951834977E-2</c:v>
                </c:pt>
                <c:pt idx="1495">
                  <c:v>1.4761027727464075E-2</c:v>
                </c:pt>
                <c:pt idx="1496">
                  <c:v>1.4717415836153006E-2</c:v>
                </c:pt>
                <c:pt idx="1497">
                  <c:v>1.4673717932670936E-2</c:v>
                </c:pt>
                <c:pt idx="1498">
                  <c:v>1.4629934019962742E-2</c:v>
                </c:pt>
                <c:pt idx="1499">
                  <c:v>1.4585103062986717E-2</c:v>
                </c:pt>
                <c:pt idx="1500">
                  <c:v>1.4569224609423184E-2</c:v>
                </c:pt>
                <c:pt idx="1501">
                  <c:v>1.4572704014423047E-2</c:v>
                </c:pt>
                <c:pt idx="1502">
                  <c:v>1.4576183422573582E-2</c:v>
                </c:pt>
                <c:pt idx="1503">
                  <c:v>1.4579662833871384E-2</c:v>
                </c:pt>
                <c:pt idx="1504">
                  <c:v>1.4583142248319008E-2</c:v>
                </c:pt>
                <c:pt idx="1505">
                  <c:v>1.4586621665914751E-2</c:v>
                </c:pt>
                <c:pt idx="1506">
                  <c:v>1.4590101086660317E-2</c:v>
                </c:pt>
                <c:pt idx="1507">
                  <c:v>1.4593580510555702E-2</c:v>
                </c:pt>
                <c:pt idx="1508">
                  <c:v>1.4597059937600059E-2</c:v>
                </c:pt>
                <c:pt idx="1509">
                  <c:v>1.4600539367791685E-2</c:v>
                </c:pt>
                <c:pt idx="1510">
                  <c:v>1.4604018801134832E-2</c:v>
                </c:pt>
                <c:pt idx="1511">
                  <c:v>1.4607498237626099E-2</c:v>
                </c:pt>
                <c:pt idx="1512">
                  <c:v>1.4609343835629523E-2</c:v>
                </c:pt>
                <c:pt idx="1513">
                  <c:v>1.4612822854896481E-2</c:v>
                </c:pt>
                <c:pt idx="1514">
                  <c:v>1.4616301877212428E-2</c:v>
                </c:pt>
                <c:pt idx="1515">
                  <c:v>1.4619780902576486E-2</c:v>
                </c:pt>
                <c:pt idx="1516">
                  <c:v>1.4624895467318695E-2</c:v>
                </c:pt>
                <c:pt idx="1517">
                  <c:v>1.4628374922704636E-2</c:v>
                </c:pt>
                <c:pt idx="1518">
                  <c:v>1.4631854381239547E-2</c:v>
                </c:pt>
                <c:pt idx="1519">
                  <c:v>1.4635333842924279E-2</c:v>
                </c:pt>
                <c:pt idx="1520">
                  <c:v>1.4638813307757981E-2</c:v>
                </c:pt>
                <c:pt idx="1521">
                  <c:v>1.4640655118772052E-2</c:v>
                </c:pt>
                <c:pt idx="1522">
                  <c:v>1.4645772246872297E-2</c:v>
                </c:pt>
                <c:pt idx="1523">
                  <c:v>1.464925172115291E-2</c:v>
                </c:pt>
                <c:pt idx="1524">
                  <c:v>1.4652731198583345E-2</c:v>
                </c:pt>
                <c:pt idx="1525">
                  <c:v>1.4654571323869339E-2</c:v>
                </c:pt>
                <c:pt idx="1526">
                  <c:v>1.4657503845977082E-2</c:v>
                </c:pt>
                <c:pt idx="1527">
                  <c:v>1.4660982766295128E-2</c:v>
                </c:pt>
                <c:pt idx="1528">
                  <c:v>1.4664461689630315E-2</c:v>
                </c:pt>
                <c:pt idx="1529">
                  <c:v>1.46699786078314E-2</c:v>
                </c:pt>
                <c:pt idx="1530">
                  <c:v>1.4674004872799488E-2</c:v>
                </c:pt>
                <c:pt idx="1531">
                  <c:v>1.4676936755668651E-2</c:v>
                </c:pt>
                <c:pt idx="1532">
                  <c:v>1.4680415834160321E-2</c:v>
                </c:pt>
                <c:pt idx="1533">
                  <c:v>1.4683894915699226E-2</c:v>
                </c:pt>
                <c:pt idx="1534">
                  <c:v>1.4687374000287119E-2</c:v>
                </c:pt>
                <c:pt idx="1535">
                  <c:v>1.4690853087923122E-2</c:v>
                </c:pt>
                <c:pt idx="1536">
                  <c:v>1.4694332178608117E-2</c:v>
                </c:pt>
                <c:pt idx="1537">
                  <c:v>1.4697811272340345E-2</c:v>
                </c:pt>
                <c:pt idx="1538">
                  <c:v>1.4696711793811655E-2</c:v>
                </c:pt>
                <c:pt idx="1539">
                  <c:v>1.4664267160104166E-2</c:v>
                </c:pt>
                <c:pt idx="1540">
                  <c:v>1.4631760311144597E-2</c:v>
                </c:pt>
                <c:pt idx="1541">
                  <c:v>1.4599191248482144E-2</c:v>
                </c:pt>
                <c:pt idx="1542">
                  <c:v>1.4566559973669475E-2</c:v>
                </c:pt>
                <c:pt idx="1543">
                  <c:v>1.4531785086357777E-2</c:v>
                </c:pt>
                <c:pt idx="1544">
                  <c:v>1.4498632558677312E-2</c:v>
                </c:pt>
                <c:pt idx="1545">
                  <c:v>1.4465417143125233E-2</c:v>
                </c:pt>
                <c:pt idx="1546">
                  <c:v>1.4432138841281816E-2</c:v>
                </c:pt>
                <c:pt idx="1547">
                  <c:v>1.4397759349462348E-2</c:v>
                </c:pt>
                <c:pt idx="1548">
                  <c:v>1.4364745948523286E-2</c:v>
                </c:pt>
                <c:pt idx="1549">
                  <c:v>1.4331670346605943E-2</c:v>
                </c:pt>
                <c:pt idx="1550">
                  <c:v>1.429853254528558E-2</c:v>
                </c:pt>
                <c:pt idx="1551">
                  <c:v>1.4270458886150814E-2</c:v>
                </c:pt>
                <c:pt idx="1552">
                  <c:v>1.4273116612296062E-2</c:v>
                </c:pt>
                <c:pt idx="1553">
                  <c:v>1.4275774340239871E-2</c:v>
                </c:pt>
                <c:pt idx="1554">
                  <c:v>1.4278432069982241E-2</c:v>
                </c:pt>
                <c:pt idx="1555">
                  <c:v>1.4281089801523173E-2</c:v>
                </c:pt>
                <c:pt idx="1556">
                  <c:v>1.4283747534862666E-2</c:v>
                </c:pt>
                <c:pt idx="1557">
                  <c:v>1.4286405270001589E-2</c:v>
                </c:pt>
                <c:pt idx="1558">
                  <c:v>1.4289063006938205E-2</c:v>
                </c:pt>
                <c:pt idx="1559">
                  <c:v>1.4291720745673381E-2</c:v>
                </c:pt>
                <c:pt idx="1560">
                  <c:v>1.429437848620712E-2</c:v>
                </c:pt>
                <c:pt idx="1561">
                  <c:v>1.4297036228540288E-2</c:v>
                </c:pt>
                <c:pt idx="1562">
                  <c:v>1.4299693972671151E-2</c:v>
                </c:pt>
                <c:pt idx="1563">
                  <c:v>1.4302351718599704E-2</c:v>
                </c:pt>
                <c:pt idx="1564">
                  <c:v>1.4304535771221602E-2</c:v>
                </c:pt>
                <c:pt idx="1565">
                  <c:v>1.4307193415197261E-2</c:v>
                </c:pt>
                <c:pt idx="1566">
                  <c:v>1.4309851060952596E-2</c:v>
                </c:pt>
                <c:pt idx="1567">
                  <c:v>1.431250870848585E-2</c:v>
                </c:pt>
                <c:pt idx="1568">
                  <c:v>1.4315166357798777E-2</c:v>
                </c:pt>
                <c:pt idx="1569">
                  <c:v>1.4318298231948631E-2</c:v>
                </c:pt>
                <c:pt idx="1570">
                  <c:v>1.4320955990467982E-2</c:v>
                </c:pt>
                <c:pt idx="1571">
                  <c:v>1.4323613750786763E-2</c:v>
                </c:pt>
                <c:pt idx="1572">
                  <c:v>1.4326271512903237E-2</c:v>
                </c:pt>
                <c:pt idx="1573">
                  <c:v>1.4328929276818272E-2</c:v>
                </c:pt>
                <c:pt idx="1574">
                  <c:v>1.4331587042532738E-2</c:v>
                </c:pt>
                <c:pt idx="1575">
                  <c:v>1.4334244810045764E-2</c:v>
                </c:pt>
                <c:pt idx="1576">
                  <c:v>1.4336902579356483E-2</c:v>
                </c:pt>
                <c:pt idx="1577">
                  <c:v>1.4338610235535398E-2</c:v>
                </c:pt>
                <c:pt idx="1578">
                  <c:v>1.4341267796837975E-2</c:v>
                </c:pt>
                <c:pt idx="1579">
                  <c:v>1.4343925359900922E-2</c:v>
                </c:pt>
                <c:pt idx="1580">
                  <c:v>1.434658292472335E-2</c:v>
                </c:pt>
                <c:pt idx="1581">
                  <c:v>1.4349240491304371E-2</c:v>
                </c:pt>
                <c:pt idx="1582">
                  <c:v>1.4351898059645762E-2</c:v>
                </c:pt>
                <c:pt idx="1583">
                  <c:v>1.4354555629745747E-2</c:v>
                </c:pt>
                <c:pt idx="1584">
                  <c:v>1.43572132016061E-2</c:v>
                </c:pt>
                <c:pt idx="1585">
                  <c:v>1.4360346668297318E-2</c:v>
                </c:pt>
                <c:pt idx="1586">
                  <c:v>1.4362528350602588E-2</c:v>
                </c:pt>
                <c:pt idx="1587">
                  <c:v>1.4365185927740498E-2</c:v>
                </c:pt>
                <c:pt idx="1588">
                  <c:v>1.436784350663789E-2</c:v>
                </c:pt>
                <c:pt idx="1589">
                  <c:v>1.4370501087293874E-2</c:v>
                </c:pt>
                <c:pt idx="1590">
                  <c:v>1.4370155627476774E-2</c:v>
                </c:pt>
                <c:pt idx="1591">
                  <c:v>1.4345095782562805E-2</c:v>
                </c:pt>
                <c:pt idx="1592">
                  <c:v>1.431998997880949E-2</c:v>
                </c:pt>
                <c:pt idx="1593">
                  <c:v>1.429483821709613E-2</c:v>
                </c:pt>
                <c:pt idx="1594">
                  <c:v>1.4269640498312447E-2</c:v>
                </c:pt>
                <c:pt idx="1595">
                  <c:v>1.4246386548660998E-2</c:v>
                </c:pt>
                <c:pt idx="1596">
                  <c:v>1.4220797461644634E-2</c:v>
                </c:pt>
                <c:pt idx="1597">
                  <c:v>1.4195161917326088E-2</c:v>
                </c:pt>
                <c:pt idx="1598">
                  <c:v>1.4169479916607499E-2</c:v>
                </c:pt>
                <c:pt idx="1599">
                  <c:v>1.4142962579389996E-2</c:v>
                </c:pt>
                <c:pt idx="1600">
                  <c:v>1.4117489136846836E-2</c:v>
                </c:pt>
                <c:pt idx="1601">
                  <c:v>1.4091969743470104E-2</c:v>
                </c:pt>
                <c:pt idx="1602">
                  <c:v>1.4066404400159948E-2</c:v>
                </c:pt>
                <c:pt idx="1603">
                  <c:v>1.4040793107816519E-2</c:v>
                </c:pt>
                <c:pt idx="1604">
                  <c:v>1.4042844589237779E-2</c:v>
                </c:pt>
                <c:pt idx="1605">
                  <c:v>1.4044896071731226E-2</c:v>
                </c:pt>
                <c:pt idx="1606">
                  <c:v>1.4046947555295989E-2</c:v>
                </c:pt>
                <c:pt idx="1607">
                  <c:v>1.4048999039932938E-2</c:v>
                </c:pt>
                <c:pt idx="1608">
                  <c:v>1.4051050525641205E-2</c:v>
                </c:pt>
                <c:pt idx="1609">
                  <c:v>1.4053102012421657E-2</c:v>
                </c:pt>
                <c:pt idx="1610">
                  <c:v>1.4055153500274295E-2</c:v>
                </c:pt>
                <c:pt idx="1611">
                  <c:v>1.4057204989197382E-2</c:v>
                </c:pt>
                <c:pt idx="1612">
                  <c:v>1.4059256479192653E-2</c:v>
                </c:pt>
                <c:pt idx="1613">
                  <c:v>1.4061307970259243E-2</c:v>
                </c:pt>
                <c:pt idx="1614">
                  <c:v>1.4063359462398017E-2</c:v>
                </c:pt>
                <c:pt idx="1615">
                  <c:v>1.4065410955608978E-2</c:v>
                </c:pt>
                <c:pt idx="1616">
                  <c:v>1.4067041400527232E-2</c:v>
                </c:pt>
                <c:pt idx="1617">
                  <c:v>1.4069092815779406E-2</c:v>
                </c:pt>
                <c:pt idx="1618">
                  <c:v>1.407114423209271E-2</c:v>
                </c:pt>
                <c:pt idx="1619">
                  <c:v>1.4073195649465386E-2</c:v>
                </c:pt>
                <c:pt idx="1620">
                  <c:v>1.4075247067898313E-2</c:v>
                </c:pt>
                <c:pt idx="1621">
                  <c:v>1.4077719937375872E-2</c:v>
                </c:pt>
                <c:pt idx="1622">
                  <c:v>1.4079771438087788E-2</c:v>
                </c:pt>
                <c:pt idx="1623">
                  <c:v>1.4081822939871891E-2</c:v>
                </c:pt>
                <c:pt idx="1624">
                  <c:v>1.4083874442727311E-2</c:v>
                </c:pt>
                <c:pt idx="1625">
                  <c:v>1.4085925946654917E-2</c:v>
                </c:pt>
                <c:pt idx="1626">
                  <c:v>1.4087977451653839E-2</c:v>
                </c:pt>
                <c:pt idx="1627">
                  <c:v>1.4090028957724078E-2</c:v>
                </c:pt>
                <c:pt idx="1628">
                  <c:v>1.4092080464865634E-2</c:v>
                </c:pt>
                <c:pt idx="1629">
                  <c:v>1.4093287808543131E-2</c:v>
                </c:pt>
                <c:pt idx="1630">
                  <c:v>1.4095339157327302E-2</c:v>
                </c:pt>
                <c:pt idx="1631">
                  <c:v>1.4097390507160412E-2</c:v>
                </c:pt>
                <c:pt idx="1632">
                  <c:v>1.4099441858041573E-2</c:v>
                </c:pt>
                <c:pt idx="1633">
                  <c:v>1.4101493209970783E-2</c:v>
                </c:pt>
                <c:pt idx="1634">
                  <c:v>1.4103544562948045E-2</c:v>
                </c:pt>
                <c:pt idx="1635">
                  <c:v>1.410601847158805E-2</c:v>
                </c:pt>
                <c:pt idx="1636">
                  <c:v>1.4107647272048496E-2</c:v>
                </c:pt>
                <c:pt idx="1637">
                  <c:v>1.4109698628171685E-2</c:v>
                </c:pt>
                <c:pt idx="1638">
                  <c:v>1.4111749985342925E-2</c:v>
                </c:pt>
                <c:pt idx="1639">
                  <c:v>1.4113801343562216E-2</c:v>
                </c:pt>
                <c:pt idx="1640">
                  <c:v>1.4115852702829557E-2</c:v>
                </c:pt>
                <c:pt idx="1641">
                  <c:v>1.4117904063144948E-2</c:v>
                </c:pt>
                <c:pt idx="1642">
                  <c:v>1.4120801677386966E-2</c:v>
                </c:pt>
                <c:pt idx="1643">
                  <c:v>1.4112282362204092E-2</c:v>
                </c:pt>
                <c:pt idx="1644">
                  <c:v>1.4103746204248823E-2</c:v>
                </c:pt>
                <c:pt idx="1645">
                  <c:v>1.4095193203632376E-2</c:v>
                </c:pt>
                <c:pt idx="1646">
                  <c:v>1.408662336046336E-2</c:v>
                </c:pt>
                <c:pt idx="1647">
                  <c:v>1.4078569996581296E-2</c:v>
                </c:pt>
                <c:pt idx="1648">
                  <c:v>1.4069852154203633E-2</c:v>
                </c:pt>
                <c:pt idx="1649">
                  <c:v>1.4061117285275251E-2</c:v>
                </c:pt>
                <c:pt idx="1650">
                  <c:v>1.4052365389909468E-2</c:v>
                </c:pt>
                <c:pt idx="1651">
                  <c:v>1.404352151021618E-2</c:v>
                </c:pt>
                <c:pt idx="1652">
                  <c:v>1.4034850614062922E-2</c:v>
                </c:pt>
                <c:pt idx="1653">
                  <c:v>1.4026162876133863E-2</c:v>
                </c:pt>
                <c:pt idx="1654">
                  <c:v>1.4017458296541958E-2</c:v>
                </c:pt>
                <c:pt idx="1655">
                  <c:v>1.4008736875400159E-2</c:v>
                </c:pt>
                <c:pt idx="1656">
                  <c:v>1.4009058038349438E-2</c:v>
                </c:pt>
                <c:pt idx="1657">
                  <c:v>1.4010887903388062E-2</c:v>
                </c:pt>
                <c:pt idx="1658">
                  <c:v>1.4012717769280786E-2</c:v>
                </c:pt>
                <c:pt idx="1659">
                  <c:v>1.4014547636025002E-2</c:v>
                </c:pt>
                <c:pt idx="1660">
                  <c:v>1.401637750362158E-2</c:v>
                </c:pt>
                <c:pt idx="1661">
                  <c:v>1.4018207372071389E-2</c:v>
                </c:pt>
                <c:pt idx="1662">
                  <c:v>1.4020037241373559E-2</c:v>
                </c:pt>
                <c:pt idx="1663">
                  <c:v>1.4021867111529829E-2</c:v>
                </c:pt>
                <c:pt idx="1664">
                  <c:v>1.4023696982536723E-2</c:v>
                </c:pt>
                <c:pt idx="1665">
                  <c:v>1.4025526854396847E-2</c:v>
                </c:pt>
                <c:pt idx="1666">
                  <c:v>1.4027356727110201E-2</c:v>
                </c:pt>
                <c:pt idx="1667">
                  <c:v>1.4029186600675918E-2</c:v>
                </c:pt>
                <c:pt idx="1668">
                  <c:v>1.4031016475093997E-2</c:v>
                </c:pt>
                <c:pt idx="1669">
                  <c:v>1.4032442478866357E-2</c:v>
                </c:pt>
                <c:pt idx="1670">
                  <c:v>1.4034272283725198E-2</c:v>
                </c:pt>
                <c:pt idx="1671">
                  <c:v>1.4036102089428199E-2</c:v>
                </c:pt>
                <c:pt idx="1672">
                  <c:v>1.4037931895973604E-2</c:v>
                </c:pt>
                <c:pt idx="1673">
                  <c:v>1.4040165859975026E-2</c:v>
                </c:pt>
                <c:pt idx="1674">
                  <c:v>1.404199573950988E-2</c:v>
                </c:pt>
                <c:pt idx="1675">
                  <c:v>1.4043825619896227E-2</c:v>
                </c:pt>
                <c:pt idx="1676">
                  <c:v>1.4045655501135805E-2</c:v>
                </c:pt>
                <c:pt idx="1677">
                  <c:v>1.4047485383228614E-2</c:v>
                </c:pt>
                <c:pt idx="1678">
                  <c:v>1.4049315266172915E-2</c:v>
                </c:pt>
                <c:pt idx="1679">
                  <c:v>1.4051145149971316E-2</c:v>
                </c:pt>
                <c:pt idx="1680">
                  <c:v>1.405297503462034E-2</c:v>
                </c:pt>
                <c:pt idx="1681">
                  <c:v>1.4054804920123464E-2</c:v>
                </c:pt>
                <c:pt idx="1682">
                  <c:v>1.405623000781428E-2</c:v>
                </c:pt>
                <c:pt idx="1683">
                  <c:v>1.405805982363666E-2</c:v>
                </c:pt>
                <c:pt idx="1684">
                  <c:v>1.4059889640303198E-2</c:v>
                </c:pt>
                <c:pt idx="1685">
                  <c:v>1.4061719457812141E-2</c:v>
                </c:pt>
                <c:pt idx="1686">
                  <c:v>1.4063549276165243E-2</c:v>
                </c:pt>
                <c:pt idx="1687">
                  <c:v>1.4065379095360748E-2</c:v>
                </c:pt>
                <c:pt idx="1688">
                  <c:v>1.4067208915400413E-2</c:v>
                </c:pt>
                <c:pt idx="1689">
                  <c:v>1.406903873628336E-2</c:v>
                </c:pt>
                <c:pt idx="1690">
                  <c:v>1.4070463205348105E-2</c:v>
                </c:pt>
                <c:pt idx="1691">
                  <c:v>1.4072292956462285E-2</c:v>
                </c:pt>
                <c:pt idx="1692">
                  <c:v>1.4074122708409575E-2</c:v>
                </c:pt>
                <c:pt idx="1693">
                  <c:v>1.4075952461191754E-2</c:v>
                </c:pt>
                <c:pt idx="1694">
                  <c:v>1.4077782214807044E-2</c:v>
                </c:pt>
                <c:pt idx="1695">
                  <c:v>1.4076994557863763E-2</c:v>
                </c:pt>
                <c:pt idx="1696">
                  <c:v>1.4074017767207183E-2</c:v>
                </c:pt>
                <c:pt idx="1697">
                  <c:v>1.4071033626734192E-2</c:v>
                </c:pt>
                <c:pt idx="1698">
                  <c:v>1.4068042136460436E-2</c:v>
                </c:pt>
                <c:pt idx="1699">
                  <c:v>1.4065086559548032E-2</c:v>
                </c:pt>
                <c:pt idx="1700">
                  <c:v>1.406202840685695E-2</c:v>
                </c:pt>
                <c:pt idx="1701">
                  <c:v>1.4058962823967873E-2</c:v>
                </c:pt>
                <c:pt idx="1702">
                  <c:v>1.405588981089749E-2</c:v>
                </c:pt>
                <c:pt idx="1703">
                  <c:v>1.4052541233123009E-2</c:v>
                </c:pt>
                <c:pt idx="1704">
                  <c:v>1.4049504594445105E-2</c:v>
                </c:pt>
                <c:pt idx="1705">
                  <c:v>1.4046460606087208E-2</c:v>
                </c:pt>
                <c:pt idx="1706">
                  <c:v>1.4043409268067561E-2</c:v>
                </c:pt>
                <c:pt idx="1707">
                  <c:v>1.4040350580401807E-2</c:v>
                </c:pt>
                <c:pt idx="1708">
                  <c:v>1.4040713357265137E-2</c:v>
                </c:pt>
                <c:pt idx="1709">
                  <c:v>1.4042446610502595E-2</c:v>
                </c:pt>
                <c:pt idx="1710">
                  <c:v>1.4044179864504657E-2</c:v>
                </c:pt>
                <c:pt idx="1711">
                  <c:v>1.4045913119272195E-2</c:v>
                </c:pt>
                <c:pt idx="1712">
                  <c:v>1.4047646374805205E-2</c:v>
                </c:pt>
                <c:pt idx="1713">
                  <c:v>1.4049379631101085E-2</c:v>
                </c:pt>
                <c:pt idx="1714">
                  <c:v>1.4051112888163308E-2</c:v>
                </c:pt>
                <c:pt idx="1715">
                  <c:v>1.4052846145991007E-2</c:v>
                </c:pt>
                <c:pt idx="1716">
                  <c:v>1.405457940458244E-2</c:v>
                </c:pt>
                <c:pt idx="1717">
                  <c:v>1.4056312663939349E-2</c:v>
                </c:pt>
                <c:pt idx="1718">
                  <c:v>1.4058045924061733E-2</c:v>
                </c:pt>
                <c:pt idx="1719">
                  <c:v>1.4059779184949592E-2</c:v>
                </c:pt>
                <c:pt idx="1720">
                  <c:v>1.4061512446601188E-2</c:v>
                </c:pt>
                <c:pt idx="1721">
                  <c:v>1.4062847554075577E-2</c:v>
                </c:pt>
                <c:pt idx="1722">
                  <c:v>1.4064580749613436E-2</c:v>
                </c:pt>
                <c:pt idx="1723">
                  <c:v>1.4066313945907613E-2</c:v>
                </c:pt>
                <c:pt idx="1724">
                  <c:v>1.4068445500858841E-2</c:v>
                </c:pt>
                <c:pt idx="1725">
                  <c:v>1.4070178766336072E-2</c:v>
                </c:pt>
                <c:pt idx="1726">
                  <c:v>1.4071912032577908E-2</c:v>
                </c:pt>
                <c:pt idx="1727">
                  <c:v>1.4073645299584351E-2</c:v>
                </c:pt>
                <c:pt idx="1728">
                  <c:v>1.4075378567357136E-2</c:v>
                </c:pt>
                <c:pt idx="1729">
                  <c:v>1.4077111835894529E-2</c:v>
                </c:pt>
                <c:pt idx="1730">
                  <c:v>1.4078845105195657E-2</c:v>
                </c:pt>
                <c:pt idx="1731">
                  <c:v>1.4080578375263129E-2</c:v>
                </c:pt>
                <c:pt idx="1732">
                  <c:v>1.4082311646095207E-2</c:v>
                </c:pt>
                <c:pt idx="1733">
                  <c:v>1.408404491769189E-2</c:v>
                </c:pt>
                <c:pt idx="1734">
                  <c:v>1.4084980136948033E-2</c:v>
                </c:pt>
                <c:pt idx="1735">
                  <c:v>1.408671327457256E-2</c:v>
                </c:pt>
                <c:pt idx="1736">
                  <c:v>1.4088446412944933E-2</c:v>
                </c:pt>
                <c:pt idx="1737">
                  <c:v>1.409042714343034E-2</c:v>
                </c:pt>
                <c:pt idx="1738">
                  <c:v>1.4092160283406763E-2</c:v>
                </c:pt>
                <c:pt idx="1739">
                  <c:v>1.409389342413192E-2</c:v>
                </c:pt>
                <c:pt idx="1740">
                  <c:v>1.4095626565604036E-2</c:v>
                </c:pt>
                <c:pt idx="1741">
                  <c:v>1.4097359707825774E-2</c:v>
                </c:pt>
                <c:pt idx="1742">
                  <c:v>1.4098693297620752E-2</c:v>
                </c:pt>
                <c:pt idx="1743">
                  <c:v>1.410042637352556E-2</c:v>
                </c:pt>
                <c:pt idx="1744">
                  <c:v>1.4102159450169554E-2</c:v>
                </c:pt>
                <c:pt idx="1745">
                  <c:v>1.4103892527553627E-2</c:v>
                </c:pt>
                <c:pt idx="1746">
                  <c:v>1.4106825129778138E-2</c:v>
                </c:pt>
                <c:pt idx="1747">
                  <c:v>1.4108104474043447E-2</c:v>
                </c:pt>
                <c:pt idx="1748">
                  <c:v>1.4109042445890596E-2</c:v>
                </c:pt>
                <c:pt idx="1749">
                  <c:v>1.410997924814115E-2</c:v>
                </c:pt>
                <c:pt idx="1750">
                  <c:v>1.4110914880794244E-2</c:v>
                </c:pt>
                <c:pt idx="1751">
                  <c:v>1.4111524705452516E-2</c:v>
                </c:pt>
                <c:pt idx="1752">
                  <c:v>1.4112449340555944E-2</c:v>
                </c:pt>
                <c:pt idx="1753">
                  <c:v>1.4113372793244327E-2</c:v>
                </c:pt>
                <c:pt idx="1754">
                  <c:v>1.4114295063515029E-2</c:v>
                </c:pt>
                <c:pt idx="1755">
                  <c:v>1.4115575500057806E-2</c:v>
                </c:pt>
                <c:pt idx="1756">
                  <c:v>1.4116504115105273E-2</c:v>
                </c:pt>
                <c:pt idx="1757">
                  <c:v>1.4117431560549194E-2</c:v>
                </c:pt>
                <c:pt idx="1758">
                  <c:v>1.4118357836388703E-2</c:v>
                </c:pt>
                <c:pt idx="1759">
                  <c:v>1.4119282942622061E-2</c:v>
                </c:pt>
                <c:pt idx="1760">
                  <c:v>1.412054729809629E-2</c:v>
                </c:pt>
                <c:pt idx="1761">
                  <c:v>1.4122265211729377E-2</c:v>
                </c:pt>
                <c:pt idx="1762">
                  <c:v>1.4123983126112299E-2</c:v>
                </c:pt>
                <c:pt idx="1763">
                  <c:v>1.4125701041248532E-2</c:v>
                </c:pt>
                <c:pt idx="1764">
                  <c:v>1.4127418957135469E-2</c:v>
                </c:pt>
                <c:pt idx="1765">
                  <c:v>1.4129136873773977E-2</c:v>
                </c:pt>
                <c:pt idx="1766">
                  <c:v>1.413085479116406E-2</c:v>
                </c:pt>
                <c:pt idx="1767">
                  <c:v>1.4132572709306583E-2</c:v>
                </c:pt>
                <c:pt idx="1768">
                  <c:v>1.4134290628198942E-2</c:v>
                </c:pt>
                <c:pt idx="1769">
                  <c:v>1.4136008547843741E-2</c:v>
                </c:pt>
                <c:pt idx="1770">
                  <c:v>1.4137726468239246E-2</c:v>
                </c:pt>
                <c:pt idx="1771">
                  <c:v>1.4139444389387192E-2</c:v>
                </c:pt>
                <c:pt idx="1772">
                  <c:v>1.4141162311286709E-2</c:v>
                </c:pt>
                <c:pt idx="1773">
                  <c:v>1.4142480060649467E-2</c:v>
                </c:pt>
                <c:pt idx="1774">
                  <c:v>1.4144197916628251E-2</c:v>
                </c:pt>
                <c:pt idx="1775">
                  <c:v>1.4145915773348422E-2</c:v>
                </c:pt>
                <c:pt idx="1776">
                  <c:v>1.4148034006397034E-2</c:v>
                </c:pt>
                <c:pt idx="1777">
                  <c:v>1.4149751932054415E-2</c:v>
                </c:pt>
                <c:pt idx="1778">
                  <c:v>1.4151469858461633E-2</c:v>
                </c:pt>
                <c:pt idx="1779">
                  <c:v>1.4153187785621291E-2</c:v>
                </c:pt>
                <c:pt idx="1780">
                  <c:v>1.4154905713532522E-2</c:v>
                </c:pt>
                <c:pt idx="1781">
                  <c:v>1.4156623642194457E-2</c:v>
                </c:pt>
                <c:pt idx="1782">
                  <c:v>1.4158341571607964E-2</c:v>
                </c:pt>
                <c:pt idx="1783">
                  <c:v>1.4160059501773913E-2</c:v>
                </c:pt>
                <c:pt idx="1784">
                  <c:v>1.4161777432691435E-2</c:v>
                </c:pt>
                <c:pt idx="1785">
                  <c:v>1.4163495364359662E-2</c:v>
                </c:pt>
                <c:pt idx="1786">
                  <c:v>1.4164411212831851E-2</c:v>
                </c:pt>
                <c:pt idx="1787">
                  <c:v>1.4166129010945383E-2</c:v>
                </c:pt>
                <c:pt idx="1788">
                  <c:v>1.4167846809795215E-2</c:v>
                </c:pt>
                <c:pt idx="1789">
                  <c:v>1.4169810009380335E-2</c:v>
                </c:pt>
                <c:pt idx="1790">
                  <c:v>1.4171527809804019E-2</c:v>
                </c:pt>
                <c:pt idx="1791">
                  <c:v>1.4173245610964003E-2</c:v>
                </c:pt>
                <c:pt idx="1792">
                  <c:v>1.4174963412857622E-2</c:v>
                </c:pt>
                <c:pt idx="1793">
                  <c:v>1.4176681215487541E-2</c:v>
                </c:pt>
                <c:pt idx="1794">
                  <c:v>1.4177997452207807E-2</c:v>
                </c:pt>
                <c:pt idx="1795">
                  <c:v>1.4179715188718141E-2</c:v>
                </c:pt>
                <c:pt idx="1796">
                  <c:v>1.4181432925954187E-2</c:v>
                </c:pt>
                <c:pt idx="1797">
                  <c:v>1.4183150663917742E-2</c:v>
                </c:pt>
                <c:pt idx="1798">
                  <c:v>1.4185672093692363E-2</c:v>
                </c:pt>
                <c:pt idx="1799">
                  <c:v>1.4188495555883836E-2</c:v>
                </c:pt>
                <c:pt idx="1800">
                  <c:v>1.4190113212599649E-2</c:v>
                </c:pt>
                <c:pt idx="1801">
                  <c:v>1.4191730727813334E-2</c:v>
                </c:pt>
                <c:pt idx="1802">
                  <c:v>1.4193348101524889E-2</c:v>
                </c:pt>
                <c:pt idx="1803">
                  <c:v>1.419470889240302E-2</c:v>
                </c:pt>
                <c:pt idx="1804">
                  <c:v>1.4196322442469326E-2</c:v>
                </c:pt>
                <c:pt idx="1805">
                  <c:v>1.419793584633961E-2</c:v>
                </c:pt>
                <c:pt idx="1806">
                  <c:v>1.4199549104012115E-2</c:v>
                </c:pt>
                <c:pt idx="1807">
                  <c:v>1.4201560232666601E-2</c:v>
                </c:pt>
                <c:pt idx="1808">
                  <c:v>1.4203174381197092E-2</c:v>
                </c:pt>
                <c:pt idx="1809">
                  <c:v>1.4204788385127598E-2</c:v>
                </c:pt>
                <c:pt idx="1810">
                  <c:v>1.4206402244458988E-2</c:v>
                </c:pt>
                <c:pt idx="1811">
                  <c:v>1.4208030586267335E-2</c:v>
                </c:pt>
                <c:pt idx="1812">
                  <c:v>1.4209746628999596E-2</c:v>
                </c:pt>
                <c:pt idx="1813">
                  <c:v>1.4211462672481693E-2</c:v>
                </c:pt>
                <c:pt idx="1814">
                  <c:v>1.4213178716713624E-2</c:v>
                </c:pt>
                <c:pt idx="1815">
                  <c:v>1.4214894761695391E-2</c:v>
                </c:pt>
                <c:pt idx="1816">
                  <c:v>1.4216610807426993E-2</c:v>
                </c:pt>
                <c:pt idx="1817">
                  <c:v>1.4218326853909297E-2</c:v>
                </c:pt>
                <c:pt idx="1818">
                  <c:v>1.42200429011397E-2</c:v>
                </c:pt>
                <c:pt idx="1819">
                  <c:v>1.4221758949120807E-2</c:v>
                </c:pt>
                <c:pt idx="1820">
                  <c:v>1.4223474997851749E-2</c:v>
                </c:pt>
                <c:pt idx="1821">
                  <c:v>1.4225191047332525E-2</c:v>
                </c:pt>
                <c:pt idx="1822">
                  <c:v>1.4226907097563137E-2</c:v>
                </c:pt>
                <c:pt idx="1823">
                  <c:v>1.4228623148543583E-2</c:v>
                </c:pt>
                <c:pt idx="1824">
                  <c:v>1.4229935720431675E-2</c:v>
                </c:pt>
                <c:pt idx="1825">
                  <c:v>1.4231651705145999E-2</c:v>
                </c:pt>
                <c:pt idx="1826">
                  <c:v>1.4233367690600829E-2</c:v>
                </c:pt>
                <c:pt idx="1827">
                  <c:v>1.42350836767988E-2</c:v>
                </c:pt>
                <c:pt idx="1828">
                  <c:v>1.4237203414693339E-2</c:v>
                </c:pt>
                <c:pt idx="1829">
                  <c:v>1.4238919470172796E-2</c:v>
                </c:pt>
                <c:pt idx="1830">
                  <c:v>1.4240635526402956E-2</c:v>
                </c:pt>
                <c:pt idx="1831">
                  <c:v>1.4242351583381212E-2</c:v>
                </c:pt>
                <c:pt idx="1832">
                  <c:v>1.4244067641110175E-2</c:v>
                </c:pt>
                <c:pt idx="1833">
                  <c:v>1.424578369958897E-2</c:v>
                </c:pt>
                <c:pt idx="1834">
                  <c:v>1.4247499758817601E-2</c:v>
                </c:pt>
                <c:pt idx="1835">
                  <c:v>1.4249215818796936E-2</c:v>
                </c:pt>
                <c:pt idx="1836">
                  <c:v>1.4250931879524368E-2</c:v>
                </c:pt>
                <c:pt idx="1837">
                  <c:v>1.4251839235242869E-2</c:v>
                </c:pt>
                <c:pt idx="1838">
                  <c:v>1.4253555161729992E-2</c:v>
                </c:pt>
                <c:pt idx="1839">
                  <c:v>1.4255271088950749E-2</c:v>
                </c:pt>
                <c:pt idx="1840">
                  <c:v>1.4256987016905143E-2</c:v>
                </c:pt>
                <c:pt idx="1841">
                  <c:v>1.4259107561436907E-2</c:v>
                </c:pt>
                <c:pt idx="1842">
                  <c:v>1.4260418875013947E-2</c:v>
                </c:pt>
                <c:pt idx="1843">
                  <c:v>1.4262134805168358E-2</c:v>
                </c:pt>
                <c:pt idx="1844">
                  <c:v>1.4263850736057293E-2</c:v>
                </c:pt>
                <c:pt idx="1845">
                  <c:v>1.4265566667678087E-2</c:v>
                </c:pt>
                <c:pt idx="1846">
                  <c:v>1.4267282600033404E-2</c:v>
                </c:pt>
                <c:pt idx="1847">
                  <c:v>1.4268998533121469E-2</c:v>
                </c:pt>
                <c:pt idx="1848">
                  <c:v>1.4270714466944057E-2</c:v>
                </c:pt>
                <c:pt idx="1849">
                  <c:v>1.4272430401499392E-2</c:v>
                </c:pt>
                <c:pt idx="1850">
                  <c:v>1.4275257755232057E-2</c:v>
                </c:pt>
                <c:pt idx="1851">
                  <c:v>1.4278028068094644E-2</c:v>
                </c:pt>
                <c:pt idx="1852">
                  <c:v>1.4280799823975981E-2</c:v>
                </c:pt>
                <c:pt idx="1853">
                  <c:v>1.4283573022879541E-2</c:v>
                </c:pt>
                <c:pt idx="1854">
                  <c:v>1.4285838740836136E-2</c:v>
                </c:pt>
                <c:pt idx="1855">
                  <c:v>1.4288626155517625E-2</c:v>
                </c:pt>
                <c:pt idx="1856">
                  <c:v>1.4291415029002301E-2</c:v>
                </c:pt>
                <c:pt idx="1857">
                  <c:v>1.4294205361294558E-2</c:v>
                </c:pt>
                <c:pt idx="1858">
                  <c:v>1.4296997152395274E-2</c:v>
                </c:pt>
                <c:pt idx="1859">
                  <c:v>1.4300242519927463E-2</c:v>
                </c:pt>
                <c:pt idx="1860">
                  <c:v>1.4303025820067393E-2</c:v>
                </c:pt>
                <c:pt idx="1861">
                  <c:v>1.4305810563254742E-2</c:v>
                </c:pt>
                <c:pt idx="1862">
                  <c:v>1.430859674949125E-2</c:v>
                </c:pt>
                <c:pt idx="1863">
                  <c:v>1.431123391871077E-2</c:v>
                </c:pt>
                <c:pt idx="1864">
                  <c:v>1.4312968946398379E-2</c:v>
                </c:pt>
                <c:pt idx="1865">
                  <c:v>1.43147039748532E-2</c:v>
                </c:pt>
                <c:pt idx="1866">
                  <c:v>1.4316439004074364E-2</c:v>
                </c:pt>
                <c:pt idx="1867">
                  <c:v>1.4318174034061873E-2</c:v>
                </c:pt>
                <c:pt idx="1868">
                  <c:v>1.4319909064815724E-2</c:v>
                </c:pt>
                <c:pt idx="1869">
                  <c:v>1.4321644096336787E-2</c:v>
                </c:pt>
                <c:pt idx="1870">
                  <c:v>1.4323379128623326E-2</c:v>
                </c:pt>
                <c:pt idx="1871">
                  <c:v>1.4325114161677947E-2</c:v>
                </c:pt>
                <c:pt idx="1872">
                  <c:v>1.4326849195497171E-2</c:v>
                </c:pt>
                <c:pt idx="1873">
                  <c:v>1.4328584230085347E-2</c:v>
                </c:pt>
                <c:pt idx="1874">
                  <c:v>1.433031926543726E-2</c:v>
                </c:pt>
                <c:pt idx="1875">
                  <c:v>1.4332054301556384E-2</c:v>
                </c:pt>
                <c:pt idx="1876">
                  <c:v>1.4333380406043808E-2</c:v>
                </c:pt>
                <c:pt idx="1877">
                  <c:v>1.4335115374683773E-2</c:v>
                </c:pt>
                <c:pt idx="1878">
                  <c:v>1.4336850344080932E-2</c:v>
                </c:pt>
                <c:pt idx="1879">
                  <c:v>1.4338585314237045E-2</c:v>
                </c:pt>
                <c:pt idx="1880">
                  <c:v>1.4340320285151234E-2</c:v>
                </c:pt>
                <c:pt idx="1881">
                  <c:v>1.4342464534371298E-2</c:v>
                </c:pt>
                <c:pt idx="1882">
                  <c:v>1.4344199575856566E-2</c:v>
                </c:pt>
                <c:pt idx="1883">
                  <c:v>1.4345934618108177E-2</c:v>
                </c:pt>
                <c:pt idx="1884">
                  <c:v>1.4347669661126132E-2</c:v>
                </c:pt>
                <c:pt idx="1885">
                  <c:v>1.4349404704910428E-2</c:v>
                </c:pt>
                <c:pt idx="1886">
                  <c:v>1.4351139749461939E-2</c:v>
                </c:pt>
                <c:pt idx="1887">
                  <c:v>1.4352874794780661E-2</c:v>
                </c:pt>
                <c:pt idx="1888">
                  <c:v>1.435460984086399E-2</c:v>
                </c:pt>
                <c:pt idx="1889">
                  <c:v>1.4355935057492301E-2</c:v>
                </c:pt>
                <c:pt idx="1890">
                  <c:v>1.4357670035988116E-2</c:v>
                </c:pt>
                <c:pt idx="1891">
                  <c:v>1.435940501524113E-2</c:v>
                </c:pt>
                <c:pt idx="1892">
                  <c:v>1.4361139995253095E-2</c:v>
                </c:pt>
                <c:pt idx="1893">
                  <c:v>1.4362874976023135E-2</c:v>
                </c:pt>
                <c:pt idx="1894">
                  <c:v>1.4364609957551252E-2</c:v>
                </c:pt>
                <c:pt idx="1895">
                  <c:v>1.4366344939837442E-2</c:v>
                </c:pt>
                <c:pt idx="1896">
                  <c:v>1.436807992288083E-2</c:v>
                </c:pt>
                <c:pt idx="1897">
                  <c:v>1.4369814906684047E-2</c:v>
                </c:pt>
                <c:pt idx="1898">
                  <c:v>1.4371139456120119E-2</c:v>
                </c:pt>
                <c:pt idx="1899">
                  <c:v>1.4372874372244659E-2</c:v>
                </c:pt>
                <c:pt idx="1900">
                  <c:v>1.4374609289120599E-2</c:v>
                </c:pt>
                <c:pt idx="1901">
                  <c:v>1.4376344206746161E-2</c:v>
                </c:pt>
                <c:pt idx="1902">
                  <c:v>1.4378900566527065E-2</c:v>
                </c:pt>
                <c:pt idx="1903">
                  <c:v>1.4382704693729874E-2</c:v>
                </c:pt>
                <c:pt idx="1904">
                  <c:v>1.4386511556323728E-2</c:v>
                </c:pt>
                <c:pt idx="1905">
                  <c:v>1.4390321154316446E-2</c:v>
                </c:pt>
                <c:pt idx="1906">
                  <c:v>1.4394133487714978E-2</c:v>
                </c:pt>
                <c:pt idx="1907">
                  <c:v>1.4397350481863152E-2</c:v>
                </c:pt>
                <c:pt idx="1908">
                  <c:v>1.4401190625180332E-2</c:v>
                </c:pt>
                <c:pt idx="1909">
                  <c:v>1.4405033533838877E-2</c:v>
                </c:pt>
                <c:pt idx="1910">
                  <c:v>1.4408879207845811E-2</c:v>
                </c:pt>
                <c:pt idx="1911">
                  <c:v>1.4413236186088543E-2</c:v>
                </c:pt>
                <c:pt idx="1912">
                  <c:v>1.4417064932093132E-2</c:v>
                </c:pt>
                <c:pt idx="1913">
                  <c:v>1.442089641356175E-2</c:v>
                </c:pt>
                <c:pt idx="1914">
                  <c:v>1.4424730630501349E-2</c:v>
                </c:pt>
                <c:pt idx="1915">
                  <c:v>1.4428567582918011E-2</c:v>
                </c:pt>
                <c:pt idx="1916">
                  <c:v>1.443063392731447E-2</c:v>
                </c:pt>
                <c:pt idx="1917">
                  <c:v>1.4432404910591019E-2</c:v>
                </c:pt>
                <c:pt idx="1918">
                  <c:v>1.4434175894667799E-2</c:v>
                </c:pt>
                <c:pt idx="1919">
                  <c:v>1.4435946879542199E-2</c:v>
                </c:pt>
                <c:pt idx="1920">
                  <c:v>1.4437717865215962E-2</c:v>
                </c:pt>
                <c:pt idx="1921">
                  <c:v>1.4439488851688217E-2</c:v>
                </c:pt>
                <c:pt idx="1922">
                  <c:v>1.4441259838958963E-2</c:v>
                </c:pt>
                <c:pt idx="1923">
                  <c:v>1.4443030827027331E-2</c:v>
                </c:pt>
                <c:pt idx="1924">
                  <c:v>1.4444801815895929E-2</c:v>
                </c:pt>
                <c:pt idx="1925">
                  <c:v>1.444657280556215E-2</c:v>
                </c:pt>
                <c:pt idx="1926">
                  <c:v>1.4448343796026863E-2</c:v>
                </c:pt>
                <c:pt idx="1927">
                  <c:v>1.4450114787290066E-2</c:v>
                </c:pt>
                <c:pt idx="1928">
                  <c:v>1.4451885779352632E-2</c:v>
                </c:pt>
                <c:pt idx="1929">
                  <c:v>1.4453240487953592E-2</c:v>
                </c:pt>
                <c:pt idx="1930">
                  <c:v>1.4455011410581474E-2</c:v>
                </c:pt>
                <c:pt idx="1931">
                  <c:v>1.4456782333998176E-2</c:v>
                </c:pt>
                <c:pt idx="1932">
                  <c:v>1.4458553258204575E-2</c:v>
                </c:pt>
                <c:pt idx="1933">
                  <c:v>1.4460740751641095E-2</c:v>
                </c:pt>
                <c:pt idx="1934">
                  <c:v>1.4462511748494609E-2</c:v>
                </c:pt>
                <c:pt idx="1935">
                  <c:v>1.4464282746146617E-2</c:v>
                </c:pt>
                <c:pt idx="1936">
                  <c:v>1.4466053744597114E-2</c:v>
                </c:pt>
                <c:pt idx="1937">
                  <c:v>1.4467824743846974E-2</c:v>
                </c:pt>
                <c:pt idx="1938">
                  <c:v>1.4469595743894456E-2</c:v>
                </c:pt>
                <c:pt idx="1939">
                  <c:v>1.447136674474043E-2</c:v>
                </c:pt>
                <c:pt idx="1940">
                  <c:v>1.4473137746386634E-2</c:v>
                </c:pt>
                <c:pt idx="1941">
                  <c:v>1.447449161161176E-2</c:v>
                </c:pt>
                <c:pt idx="1942">
                  <c:v>1.4475845353302041E-2</c:v>
                </c:pt>
                <c:pt idx="1943">
                  <c:v>1.4477616215056166E-2</c:v>
                </c:pt>
                <c:pt idx="1944">
                  <c:v>1.4479387077591888E-2</c:v>
                </c:pt>
                <c:pt idx="1945">
                  <c:v>1.4481157940908318E-2</c:v>
                </c:pt>
                <c:pt idx="1946">
                  <c:v>1.4482928805005457E-2</c:v>
                </c:pt>
                <c:pt idx="1947">
                  <c:v>1.4485117216093319E-2</c:v>
                </c:pt>
                <c:pt idx="1948">
                  <c:v>1.4486470535545415E-2</c:v>
                </c:pt>
                <c:pt idx="1949">
                  <c:v>1.4488241401986457E-2</c:v>
                </c:pt>
                <c:pt idx="1950">
                  <c:v>1.448875909766956E-2</c:v>
                </c:pt>
                <c:pt idx="1951">
                  <c:v>1.4491783137211556E-2</c:v>
                </c:pt>
                <c:pt idx="1952">
                  <c:v>1.4493554005996501E-2</c:v>
                </c:pt>
                <c:pt idx="1953">
                  <c:v>1.4495324875562154E-2</c:v>
                </c:pt>
                <c:pt idx="1954">
                  <c:v>1.4497931853268156E-2</c:v>
                </c:pt>
                <c:pt idx="1955">
                  <c:v>1.4502088231381145E-2</c:v>
                </c:pt>
                <c:pt idx="1956">
                  <c:v>1.4506645473715081E-2</c:v>
                </c:pt>
                <c:pt idx="1957">
                  <c:v>1.4511206273583287E-2</c:v>
                </c:pt>
                <c:pt idx="1958">
                  <c:v>1.4515770631002267E-2</c:v>
                </c:pt>
                <c:pt idx="1959">
                  <c:v>1.4519664343700313E-2</c:v>
                </c:pt>
                <c:pt idx="1960">
                  <c:v>1.4524265891650024E-2</c:v>
                </c:pt>
                <c:pt idx="1961">
                  <c:v>1.4528871036089875E-2</c:v>
                </c:pt>
                <c:pt idx="1962">
                  <c:v>1.4533479777030405E-2</c:v>
                </c:pt>
                <c:pt idx="1963">
                  <c:v>1.4538645781748056E-2</c:v>
                </c:pt>
                <c:pt idx="1964">
                  <c:v>1.4543231484714973E-2</c:v>
                </c:pt>
                <c:pt idx="1965">
                  <c:v>1.4547820745317817E-2</c:v>
                </c:pt>
                <c:pt idx="1966">
                  <c:v>1.455241356356788E-2</c:v>
                </c:pt>
                <c:pt idx="1967">
                  <c:v>1.4557009939479065E-2</c:v>
                </c:pt>
                <c:pt idx="1968">
                  <c:v>1.4559622220335043E-2</c:v>
                </c:pt>
                <c:pt idx="1969">
                  <c:v>1.4561439949059974E-2</c:v>
                </c:pt>
                <c:pt idx="1970">
                  <c:v>1.456325767862684E-2</c:v>
                </c:pt>
                <c:pt idx="1971">
                  <c:v>1.4565075409034773E-2</c:v>
                </c:pt>
                <c:pt idx="1972">
                  <c:v>1.4566893140284641E-2</c:v>
                </c:pt>
                <c:pt idx="1973">
                  <c:v>1.4568710872375575E-2</c:v>
                </c:pt>
                <c:pt idx="1974">
                  <c:v>1.4570528605307576E-2</c:v>
                </c:pt>
                <c:pt idx="1975">
                  <c:v>1.4572346339079775E-2</c:v>
                </c:pt>
                <c:pt idx="1976">
                  <c:v>1.4574164073695646E-2</c:v>
                </c:pt>
                <c:pt idx="1977">
                  <c:v>1.4575981809149976E-2</c:v>
                </c:pt>
                <c:pt idx="1978">
                  <c:v>1.4577799545447112E-2</c:v>
                </c:pt>
                <c:pt idx="1979">
                  <c:v>1.4579617282585312E-2</c:v>
                </c:pt>
                <c:pt idx="1980">
                  <c:v>1.4581435020566318E-2</c:v>
                </c:pt>
                <c:pt idx="1981">
                  <c:v>1.4582827919604014E-2</c:v>
                </c:pt>
                <c:pt idx="1982">
                  <c:v>1.4584645585706043E-2</c:v>
                </c:pt>
                <c:pt idx="1983">
                  <c:v>1.4586463252639056E-2</c:v>
                </c:pt>
                <c:pt idx="1984">
                  <c:v>1.4588705980896659E-2</c:v>
                </c:pt>
                <c:pt idx="1985">
                  <c:v>1.4590523723082996E-2</c:v>
                </c:pt>
                <c:pt idx="1986">
                  <c:v>1.4592341466108662E-2</c:v>
                </c:pt>
                <c:pt idx="1987">
                  <c:v>1.4594159209977132E-2</c:v>
                </c:pt>
                <c:pt idx="1988">
                  <c:v>1.4595976954686667E-2</c:v>
                </c:pt>
                <c:pt idx="1989">
                  <c:v>1.4597794700238139E-2</c:v>
                </c:pt>
                <c:pt idx="1990">
                  <c:v>1.4599612446629807E-2</c:v>
                </c:pt>
                <c:pt idx="1991">
                  <c:v>1.4601430193864281E-2</c:v>
                </c:pt>
                <c:pt idx="1992">
                  <c:v>1.460324794193895E-2</c:v>
                </c:pt>
                <c:pt idx="1993">
                  <c:v>1.4605065690854688E-2</c:v>
                </c:pt>
                <c:pt idx="1994">
                  <c:v>1.4606031865555202E-2</c:v>
                </c:pt>
                <c:pt idx="1995">
                  <c:v>1.4607849468799117E-2</c:v>
                </c:pt>
                <c:pt idx="1996">
                  <c:v>1.4609667072864596E-2</c:v>
                </c:pt>
                <c:pt idx="1997">
                  <c:v>1.4611744335661925E-2</c:v>
                </c:pt>
                <c:pt idx="1998">
                  <c:v>1.4613561941492215E-2</c:v>
                </c:pt>
                <c:pt idx="1999">
                  <c:v>1.461537954814407E-2</c:v>
                </c:pt>
                <c:pt idx="2000">
                  <c:v>1.4617197155619266E-2</c:v>
                </c:pt>
                <c:pt idx="2001">
                  <c:v>1.4619014763917804E-2</c:v>
                </c:pt>
                <c:pt idx="2002">
                  <c:v>1.46204060131188E-2</c:v>
                </c:pt>
                <c:pt idx="2003">
                  <c:v>1.4622223549315852E-2</c:v>
                </c:pt>
                <c:pt idx="2004">
                  <c:v>1.4624041086328431E-2</c:v>
                </c:pt>
                <c:pt idx="2005">
                  <c:v>1.4625858624153843E-2</c:v>
                </c:pt>
                <c:pt idx="2006">
                  <c:v>1.4628956183365925E-2</c:v>
                </c:pt>
                <c:pt idx="2007">
                  <c:v>1.4628216972365687E-2</c:v>
                </c:pt>
                <c:pt idx="2008">
                  <c:v>1.4627048177848864E-2</c:v>
                </c:pt>
                <c:pt idx="2009">
                  <c:v>1.4625875698527406E-2</c:v>
                </c:pt>
                <c:pt idx="2010">
                  <c:v>1.4624699534404789E-2</c:v>
                </c:pt>
                <c:pt idx="2011">
                  <c:v>1.4623366747878935E-2</c:v>
                </c:pt>
                <c:pt idx="2012">
                  <c:v>1.4622150814435332E-2</c:v>
                </c:pt>
                <c:pt idx="2013">
                  <c:v>1.4620931155871297E-2</c:v>
                </c:pt>
                <c:pt idx="2014">
                  <c:v>1.4619707772188588E-2</c:v>
                </c:pt>
                <c:pt idx="2015">
                  <c:v>1.4618763441884649E-2</c:v>
                </c:pt>
                <c:pt idx="2016">
                  <c:v>1.4617565169022843E-2</c:v>
                </c:pt>
                <c:pt idx="2017">
                  <c:v>1.4616363211382471E-2</c:v>
                </c:pt>
                <c:pt idx="2018">
                  <c:v>1.4615157568967871E-2</c:v>
                </c:pt>
                <c:pt idx="2019">
                  <c:v>1.4613948241782523E-2</c:v>
                </c:pt>
                <c:pt idx="2020">
                  <c:v>1.4614865843140897E-2</c:v>
                </c:pt>
                <c:pt idx="2021">
                  <c:v>1.461663516411324E-2</c:v>
                </c:pt>
                <c:pt idx="2022">
                  <c:v>1.4618404485883205E-2</c:v>
                </c:pt>
                <c:pt idx="2023">
                  <c:v>1.4620173808449054E-2</c:v>
                </c:pt>
                <c:pt idx="2024">
                  <c:v>1.4621943131812528E-2</c:v>
                </c:pt>
                <c:pt idx="2025">
                  <c:v>1.4623712455972755E-2</c:v>
                </c:pt>
                <c:pt idx="2026">
                  <c:v>1.4625481780930604E-2</c:v>
                </c:pt>
                <c:pt idx="2027">
                  <c:v>1.4627251106684339E-2</c:v>
                </c:pt>
                <c:pt idx="2028">
                  <c:v>1.4629020433236566E-2</c:v>
                </c:pt>
                <c:pt idx="2029">
                  <c:v>1.4630789760584677E-2</c:v>
                </c:pt>
                <c:pt idx="2030">
                  <c:v>1.4632559088730412E-2</c:v>
                </c:pt>
                <c:pt idx="2031">
                  <c:v>1.4634328417673769E-2</c:v>
                </c:pt>
                <c:pt idx="2032">
                  <c:v>1.4636097747413012E-2</c:v>
                </c:pt>
                <c:pt idx="2033">
                  <c:v>1.463744348343899E-2</c:v>
                </c:pt>
                <c:pt idx="2034">
                  <c:v>1.4639212742906714E-2</c:v>
                </c:pt>
                <c:pt idx="2035">
                  <c:v>1.4640982003160621E-2</c:v>
                </c:pt>
                <c:pt idx="2036">
                  <c:v>1.4643175074341866E-2</c:v>
                </c:pt>
                <c:pt idx="2037">
                  <c:v>1.4644944408067484E-2</c:v>
                </c:pt>
                <c:pt idx="2038">
                  <c:v>1.4646713742588989E-2</c:v>
                </c:pt>
                <c:pt idx="2039">
                  <c:v>1.4648483077908116E-2</c:v>
                </c:pt>
                <c:pt idx="2040">
                  <c:v>1.4650252414023996E-2</c:v>
                </c:pt>
                <c:pt idx="2041">
                  <c:v>1.4652021750937499E-2</c:v>
                </c:pt>
                <c:pt idx="2042">
                  <c:v>1.4653791088646888E-2</c:v>
                </c:pt>
                <c:pt idx="2043">
                  <c:v>1.4655560427153901E-2</c:v>
                </c:pt>
                <c:pt idx="2044">
                  <c:v>1.4657329766458534E-2</c:v>
                </c:pt>
                <c:pt idx="2045">
                  <c:v>1.4659099106560792E-2</c:v>
                </c:pt>
                <c:pt idx="2046">
                  <c:v>1.4660019406892211E-2</c:v>
                </c:pt>
                <c:pt idx="2047">
                  <c:v>1.4661788604630743E-2</c:v>
                </c:pt>
                <c:pt idx="2048">
                  <c:v>1.4663557803149985E-2</c:v>
                </c:pt>
                <c:pt idx="2049">
                  <c:v>1.4665579745268609E-2</c:v>
                </c:pt>
                <c:pt idx="2050">
                  <c:v>1.4667348945457626E-2</c:v>
                </c:pt>
                <c:pt idx="2051">
                  <c:v>1.4669118146427351E-2</c:v>
                </c:pt>
                <c:pt idx="2052">
                  <c:v>1.4670887348176009E-2</c:v>
                </c:pt>
                <c:pt idx="2053">
                  <c:v>1.46726565507036E-2</c:v>
                </c:pt>
                <c:pt idx="2054">
                  <c:v>1.4674000674957206E-2</c:v>
                </c:pt>
                <c:pt idx="2055">
                  <c:v>1.4675769807001662E-2</c:v>
                </c:pt>
                <c:pt idx="2056">
                  <c:v>1.4677538939816737E-2</c:v>
                </c:pt>
                <c:pt idx="2057">
                  <c:v>1.4679308073404229E-2</c:v>
                </c:pt>
                <c:pt idx="2058">
                  <c:v>1.4682353364825002E-2</c:v>
                </c:pt>
                <c:pt idx="2059">
                  <c:v>1.4680273010336326E-2</c:v>
                </c:pt>
                <c:pt idx="2060">
                  <c:v>1.4675299046568507E-2</c:v>
                </c:pt>
                <c:pt idx="2061">
                  <c:v>1.4670317026395581E-2</c:v>
                </c:pt>
                <c:pt idx="2062">
                  <c:v>1.4665326949847955E-2</c:v>
                </c:pt>
                <c:pt idx="2063">
                  <c:v>1.4660542944225346E-2</c:v>
                </c:pt>
                <c:pt idx="2064">
                  <c:v>1.4655463668944534E-2</c:v>
                </c:pt>
                <c:pt idx="2065">
                  <c:v>1.4650376249227387E-2</c:v>
                </c:pt>
                <c:pt idx="2066">
                  <c:v>1.4645280685106407E-2</c:v>
                </c:pt>
                <c:pt idx="2067">
                  <c:v>1.464025572257632E-2</c:v>
                </c:pt>
                <c:pt idx="2068">
                  <c:v>1.4635217308430423E-2</c:v>
                </c:pt>
                <c:pt idx="2069">
                  <c:v>1.4630170838127045E-2</c:v>
                </c:pt>
                <c:pt idx="2070">
                  <c:v>1.4625116311695729E-2</c:v>
                </c:pt>
                <c:pt idx="2071">
                  <c:v>1.462005372917036E-2</c:v>
                </c:pt>
                <c:pt idx="2072">
                  <c:v>1.4617870074813894E-2</c:v>
                </c:pt>
                <c:pt idx="2073">
                  <c:v>1.4619533431544507E-2</c:v>
                </c:pt>
                <c:pt idx="2074">
                  <c:v>1.4621196788978906E-2</c:v>
                </c:pt>
                <c:pt idx="2075">
                  <c:v>1.4622860147118825E-2</c:v>
                </c:pt>
                <c:pt idx="2076">
                  <c:v>1.46245235059634E-2</c:v>
                </c:pt>
                <c:pt idx="2077">
                  <c:v>1.462618686551263E-2</c:v>
                </c:pt>
                <c:pt idx="2078">
                  <c:v>1.4627850225763904E-2</c:v>
                </c:pt>
                <c:pt idx="2079">
                  <c:v>1.462951358672244E-2</c:v>
                </c:pt>
                <c:pt idx="2080">
                  <c:v>1.4631176948383891E-2</c:v>
                </c:pt>
                <c:pt idx="2081">
                  <c:v>1.4632840310750865E-2</c:v>
                </c:pt>
                <c:pt idx="2082">
                  <c:v>1.4634503673820756E-2</c:v>
                </c:pt>
                <c:pt idx="2083">
                  <c:v>1.4636167037597037E-2</c:v>
                </c:pt>
                <c:pt idx="2084">
                  <c:v>1.4637830402075365E-2</c:v>
                </c:pt>
                <c:pt idx="2085">
                  <c:v>1.463907767537944E-2</c:v>
                </c:pt>
                <c:pt idx="2086">
                  <c:v>1.4640740973700495E-2</c:v>
                </c:pt>
                <c:pt idx="2087">
                  <c:v>1.4642404272717255E-2</c:v>
                </c:pt>
                <c:pt idx="2088">
                  <c:v>1.4644483867038694E-2</c:v>
                </c:pt>
                <c:pt idx="2089">
                  <c:v>1.4646147235040291E-2</c:v>
                </c:pt>
                <c:pt idx="2090">
                  <c:v>1.4647810603746541E-2</c:v>
                </c:pt>
                <c:pt idx="2091">
                  <c:v>1.4649473973157447E-2</c:v>
                </c:pt>
                <c:pt idx="2092">
                  <c:v>1.4651137343272136E-2</c:v>
                </c:pt>
                <c:pt idx="2093">
                  <c:v>1.4652800714091479E-2</c:v>
                </c:pt>
                <c:pt idx="2094">
                  <c:v>1.4654464085616346E-2</c:v>
                </c:pt>
                <c:pt idx="2095">
                  <c:v>1.4656127457844129E-2</c:v>
                </c:pt>
                <c:pt idx="2096">
                  <c:v>1.4657790830776564E-2</c:v>
                </c:pt>
                <c:pt idx="2097">
                  <c:v>1.4659454204414522E-2</c:v>
                </c:pt>
                <c:pt idx="2098">
                  <c:v>1.4660700607899989E-2</c:v>
                </c:pt>
                <c:pt idx="2099">
                  <c:v>1.4662363915279291E-2</c:v>
                </c:pt>
                <c:pt idx="2100">
                  <c:v>1.4664027223356057E-2</c:v>
                </c:pt>
                <c:pt idx="2101">
                  <c:v>1.4665928147723422E-2</c:v>
                </c:pt>
                <c:pt idx="2102">
                  <c:v>1.4669260568824314E-2</c:v>
                </c:pt>
                <c:pt idx="2103">
                  <c:v>1.4669254767558405E-2</c:v>
                </c:pt>
                <c:pt idx="2104">
                  <c:v>1.4670918078519895E-2</c:v>
                </c:pt>
                <c:pt idx="2105">
                  <c:v>1.4672581390178852E-2</c:v>
                </c:pt>
                <c:pt idx="2106">
                  <c:v>1.4673827198229183E-2</c:v>
                </c:pt>
                <c:pt idx="2107">
                  <c:v>1.4675490443555539E-2</c:v>
                </c:pt>
                <c:pt idx="2108">
                  <c:v>1.4677153689572009E-2</c:v>
                </c:pt>
                <c:pt idx="2109">
                  <c:v>1.4678816936275929E-2</c:v>
                </c:pt>
                <c:pt idx="2110">
                  <c:v>1.4680897958925049E-2</c:v>
                </c:pt>
                <c:pt idx="2111">
                  <c:v>1.4670934213375012E-2</c:v>
                </c:pt>
                <c:pt idx="2112">
                  <c:v>1.4659702121583035E-2</c:v>
                </c:pt>
                <c:pt idx="2113">
                  <c:v>1.4648455116200696E-2</c:v>
                </c:pt>
                <c:pt idx="2114">
                  <c:v>1.4637193197357252E-2</c:v>
                </c:pt>
                <c:pt idx="2115">
                  <c:v>1.4621581826629889E-2</c:v>
                </c:pt>
                <c:pt idx="2116">
                  <c:v>1.4609862215980915E-2</c:v>
                </c:pt>
                <c:pt idx="2117">
                  <c:v>1.4598127202851771E-2</c:v>
                </c:pt>
                <c:pt idx="2118">
                  <c:v>1.4586376787375975E-2</c:v>
                </c:pt>
                <c:pt idx="2119">
                  <c:v>1.4574453913097689E-2</c:v>
                </c:pt>
                <c:pt idx="2120">
                  <c:v>1.4562816178812742E-2</c:v>
                </c:pt>
                <c:pt idx="2121">
                  <c:v>1.4551163209296456E-2</c:v>
                </c:pt>
                <c:pt idx="2122">
                  <c:v>1.4539495004686983E-2</c:v>
                </c:pt>
                <c:pt idx="2123">
                  <c:v>1.4529690508153203E-2</c:v>
                </c:pt>
                <c:pt idx="2124">
                  <c:v>1.4531153140902033E-2</c:v>
                </c:pt>
                <c:pt idx="2125">
                  <c:v>1.4532615774196513E-2</c:v>
                </c:pt>
                <c:pt idx="2126">
                  <c:v>1.4534078408034905E-2</c:v>
                </c:pt>
                <c:pt idx="2127">
                  <c:v>1.4535541042417211E-2</c:v>
                </c:pt>
                <c:pt idx="2128">
                  <c:v>1.4537003677344298E-2</c:v>
                </c:pt>
                <c:pt idx="2129">
                  <c:v>1.4538466312817036E-2</c:v>
                </c:pt>
                <c:pt idx="2130">
                  <c:v>1.4539928948834555E-2</c:v>
                </c:pt>
                <c:pt idx="2131">
                  <c:v>1.4541391585395986E-2</c:v>
                </c:pt>
                <c:pt idx="2132">
                  <c:v>1.45428542225022E-2</c:v>
                </c:pt>
                <c:pt idx="2133">
                  <c:v>1.4544316860154064E-2</c:v>
                </c:pt>
                <c:pt idx="2134">
                  <c:v>1.4545779498348971E-2</c:v>
                </c:pt>
                <c:pt idx="2135">
                  <c:v>1.4547242137089531E-2</c:v>
                </c:pt>
                <c:pt idx="2136">
                  <c:v>1.4548306695043761E-2</c:v>
                </c:pt>
                <c:pt idx="2137">
                  <c:v>1.4549769275832548E-2</c:v>
                </c:pt>
                <c:pt idx="2138">
                  <c:v>1.4551231857160686E-2</c:v>
                </c:pt>
                <c:pt idx="2139">
                  <c:v>1.4552694439028171E-2</c:v>
                </c:pt>
                <c:pt idx="2140">
                  <c:v>1.4554157021434127E-2</c:v>
                </c:pt>
                <c:pt idx="2141">
                  <c:v>1.455601798096982E-2</c:v>
                </c:pt>
                <c:pt idx="2142">
                  <c:v>1.4557480623522981E-2</c:v>
                </c:pt>
                <c:pt idx="2143">
                  <c:v>1.4558943266620923E-2</c:v>
                </c:pt>
                <c:pt idx="2144">
                  <c:v>1.4560405910263646E-2</c:v>
                </c:pt>
                <c:pt idx="2145">
                  <c:v>1.4561868554451152E-2</c:v>
                </c:pt>
                <c:pt idx="2146">
                  <c:v>1.456333119918257E-2</c:v>
                </c:pt>
                <c:pt idx="2147">
                  <c:v>1.4564793844459639E-2</c:v>
                </c:pt>
                <c:pt idx="2148">
                  <c:v>1.456625649028149E-2</c:v>
                </c:pt>
                <c:pt idx="2149">
                  <c:v>1.4566921454379766E-2</c:v>
                </c:pt>
                <c:pt idx="2150">
                  <c:v>1.4568383983058375E-2</c:v>
                </c:pt>
                <c:pt idx="2151">
                  <c:v>1.4569846512269002E-2</c:v>
                </c:pt>
                <c:pt idx="2152">
                  <c:v>1.4571309042013425E-2</c:v>
                </c:pt>
                <c:pt idx="2153">
                  <c:v>1.4572771572289867E-2</c:v>
                </c:pt>
                <c:pt idx="2154">
                  <c:v>1.4574234103100991E-2</c:v>
                </c:pt>
                <c:pt idx="2155">
                  <c:v>1.4575696634443247E-2</c:v>
                </c:pt>
                <c:pt idx="2156">
                  <c:v>1.4577558413193014E-2</c:v>
                </c:pt>
                <c:pt idx="2157">
                  <c:v>1.4578621698727368E-2</c:v>
                </c:pt>
                <c:pt idx="2158">
                  <c:v>1.4580084231668344E-2</c:v>
                </c:pt>
                <c:pt idx="2159">
                  <c:v>1.4581546765142228E-2</c:v>
                </c:pt>
                <c:pt idx="2160">
                  <c:v>1.4583009299149019E-2</c:v>
                </c:pt>
                <c:pt idx="2161">
                  <c:v>1.4584471833688717E-2</c:v>
                </c:pt>
                <c:pt idx="2162">
                  <c:v>1.4583662043350763E-2</c:v>
                </c:pt>
                <c:pt idx="2163">
                  <c:v>1.4563610091462276E-2</c:v>
                </c:pt>
                <c:pt idx="2164">
                  <c:v>1.4543534013980092E-2</c:v>
                </c:pt>
                <c:pt idx="2165">
                  <c:v>1.4523433811271743E-2</c:v>
                </c:pt>
                <c:pt idx="2166">
                  <c:v>1.4503309483711712E-2</c:v>
                </c:pt>
                <c:pt idx="2167">
                  <c:v>1.4484669719277452E-2</c:v>
                </c:pt>
                <c:pt idx="2168">
                  <c:v>1.4464263703161033E-2</c:v>
                </c:pt>
                <c:pt idx="2169">
                  <c:v>1.4443833299307948E-2</c:v>
                </c:pt>
                <c:pt idx="2170">
                  <c:v>1.4423378508098553E-2</c:v>
                </c:pt>
                <c:pt idx="2171">
                  <c:v>1.4402325986135504E-2</c:v>
                </c:pt>
                <c:pt idx="2172">
                  <c:v>1.4382056917278264E-2</c:v>
                </c:pt>
                <c:pt idx="2173">
                  <c:v>1.4361763726181169E-2</c:v>
                </c:pt>
                <c:pt idx="2174">
                  <c:v>1.4341446413216958E-2</c:v>
                </c:pt>
                <c:pt idx="2175">
                  <c:v>1.4321104978763596E-2</c:v>
                </c:pt>
                <c:pt idx="2176">
                  <c:v>1.4322249127036241E-2</c:v>
                </c:pt>
                <c:pt idx="2177">
                  <c:v>1.4323393275643404E-2</c:v>
                </c:pt>
                <c:pt idx="2178">
                  <c:v>1.4324537424582473E-2</c:v>
                </c:pt>
                <c:pt idx="2179">
                  <c:v>1.4325681573855191E-2</c:v>
                </c:pt>
                <c:pt idx="2180">
                  <c:v>1.4326825723461552E-2</c:v>
                </c:pt>
                <c:pt idx="2181">
                  <c:v>1.4327969873400691E-2</c:v>
                </c:pt>
                <c:pt idx="2182">
                  <c:v>1.4329114023672609E-2</c:v>
                </c:pt>
                <c:pt idx="2183">
                  <c:v>1.4330258174279041E-2</c:v>
                </c:pt>
                <c:pt idx="2184">
                  <c:v>1.4331402325219119E-2</c:v>
                </c:pt>
                <c:pt idx="2185">
                  <c:v>1.4332546476491974E-2</c:v>
                </c:pt>
                <c:pt idx="2186">
                  <c:v>1.4333690628096737E-2</c:v>
                </c:pt>
                <c:pt idx="2187">
                  <c:v>1.4334834780036885E-2</c:v>
                </c:pt>
                <c:pt idx="2188">
                  <c:v>1.4335612117264907E-2</c:v>
                </c:pt>
                <c:pt idx="2189">
                  <c:v>1.4336756224366712E-2</c:v>
                </c:pt>
                <c:pt idx="2190">
                  <c:v>1.433790033179968E-2</c:v>
                </c:pt>
                <c:pt idx="2191">
                  <c:v>1.4339044439561178E-2</c:v>
                </c:pt>
                <c:pt idx="2192">
                  <c:v>1.4340188547652082E-2</c:v>
                </c:pt>
                <c:pt idx="2193">
                  <c:v>1.4341699698673046E-2</c:v>
                </c:pt>
                <c:pt idx="2194">
                  <c:v>1.4342843852946111E-2</c:v>
                </c:pt>
                <c:pt idx="2195">
                  <c:v>1.4343988007551951E-2</c:v>
                </c:pt>
                <c:pt idx="2196">
                  <c:v>1.4345132162489701E-2</c:v>
                </c:pt>
                <c:pt idx="2197">
                  <c:v>1.4346276317763704E-2</c:v>
                </c:pt>
                <c:pt idx="2198">
                  <c:v>1.4347420473369614E-2</c:v>
                </c:pt>
                <c:pt idx="2199">
                  <c:v>1.4348564629308303E-2</c:v>
                </c:pt>
                <c:pt idx="2200">
                  <c:v>1.4349708785581507E-2</c:v>
                </c:pt>
                <c:pt idx="2201">
                  <c:v>1.4350118142516521E-2</c:v>
                </c:pt>
                <c:pt idx="2202">
                  <c:v>1.4351262208356808E-2</c:v>
                </c:pt>
                <c:pt idx="2203">
                  <c:v>1.4352406274522167E-2</c:v>
                </c:pt>
                <c:pt idx="2204">
                  <c:v>1.43535503410126E-2</c:v>
                </c:pt>
                <c:pt idx="2205">
                  <c:v>1.435469440783077E-2</c:v>
                </c:pt>
                <c:pt idx="2206">
                  <c:v>1.4355838474974902E-2</c:v>
                </c:pt>
                <c:pt idx="2207">
                  <c:v>1.4357350208583117E-2</c:v>
                </c:pt>
                <c:pt idx="2208">
                  <c:v>1.4358126610239275E-2</c:v>
                </c:pt>
                <c:pt idx="2209">
                  <c:v>1.4359270678361291E-2</c:v>
                </c:pt>
                <c:pt idx="2210">
                  <c:v>1.4360414746809269E-2</c:v>
                </c:pt>
                <c:pt idx="2211">
                  <c:v>1.4361558815583209E-2</c:v>
                </c:pt>
                <c:pt idx="2212">
                  <c:v>1.4362702884682221E-2</c:v>
                </c:pt>
                <c:pt idx="2213">
                  <c:v>1.4363846954108972E-2</c:v>
                </c:pt>
                <c:pt idx="2214">
                  <c:v>1.4365727008395756E-2</c:v>
                </c:pt>
                <c:pt idx="2215">
                  <c:v>1.4346887258099416E-2</c:v>
                </c:pt>
                <c:pt idx="2216">
                  <c:v>1.4328025732391168E-2</c:v>
                </c:pt>
                <c:pt idx="2217">
                  <c:v>1.4309142431589018E-2</c:v>
                </c:pt>
                <c:pt idx="2218">
                  <c:v>1.429023735600576E-2</c:v>
                </c:pt>
                <c:pt idx="2219">
                  <c:v>1.4272745928911396E-2</c:v>
                </c:pt>
                <c:pt idx="2220">
                  <c:v>1.4253580413295538E-2</c:v>
                </c:pt>
                <c:pt idx="2221">
                  <c:v>1.4234392885526703E-2</c:v>
                </c:pt>
                <c:pt idx="2222">
                  <c:v>1.4215183345924632E-2</c:v>
                </c:pt>
                <c:pt idx="2223">
                  <c:v>1.4195385367433555E-2</c:v>
                </c:pt>
                <c:pt idx="2224">
                  <c:v>1.4176349649802682E-2</c:v>
                </c:pt>
                <c:pt idx="2225">
                  <c:v>1.415729215960632E-2</c:v>
                </c:pt>
                <c:pt idx="2226">
                  <c:v>1.4138212897162473E-2</c:v>
                </c:pt>
                <c:pt idx="2227">
                  <c:v>1.4119111862789151E-2</c:v>
                </c:pt>
                <c:pt idx="2228">
                  <c:v>1.4117115702159316E-2</c:v>
                </c:pt>
                <c:pt idx="2229">
                  <c:v>1.4117972427488256E-2</c:v>
                </c:pt>
                <c:pt idx="2230">
                  <c:v>1.4118829153004003E-2</c:v>
                </c:pt>
                <c:pt idx="2231">
                  <c:v>1.4119685878707426E-2</c:v>
                </c:pt>
                <c:pt idx="2232">
                  <c:v>1.4120542604597656E-2</c:v>
                </c:pt>
                <c:pt idx="2233">
                  <c:v>1.4121399330674694E-2</c:v>
                </c:pt>
                <c:pt idx="2234">
                  <c:v>1.412225605693767E-2</c:v>
                </c:pt>
                <c:pt idx="2235">
                  <c:v>1.4123112783388321E-2</c:v>
                </c:pt>
                <c:pt idx="2236">
                  <c:v>1.412396951002578E-2</c:v>
                </c:pt>
                <c:pt idx="2237">
                  <c:v>1.4124826236850916E-2</c:v>
                </c:pt>
                <c:pt idx="2238">
                  <c:v>1.4125682963861989E-2</c:v>
                </c:pt>
                <c:pt idx="2239">
                  <c:v>1.4126539691060737E-2</c:v>
                </c:pt>
                <c:pt idx="2240">
                  <c:v>1.4127396418445425E-2</c:v>
                </c:pt>
                <c:pt idx="2241">
                  <c:v>1.4127915057562781E-2</c:v>
                </c:pt>
                <c:pt idx="2242">
                  <c:v>1.4128771751745628E-2</c:v>
                </c:pt>
                <c:pt idx="2243">
                  <c:v>1.4129628446113819E-2</c:v>
                </c:pt>
                <c:pt idx="2244">
                  <c:v>1.413048514066736E-2</c:v>
                </c:pt>
                <c:pt idx="2245">
                  <c:v>1.4131680058174442E-2</c:v>
                </c:pt>
                <c:pt idx="2246">
                  <c:v>1.413253678668084E-2</c:v>
                </c:pt>
                <c:pt idx="2247">
                  <c:v>1.4133393515374045E-2</c:v>
                </c:pt>
                <c:pt idx="2248">
                  <c:v>1.4134250244255795E-2</c:v>
                </c:pt>
                <c:pt idx="2249">
                  <c:v>1.4135106973322615E-2</c:v>
                </c:pt>
                <c:pt idx="2250">
                  <c:v>1.4135963702576242E-2</c:v>
                </c:pt>
                <c:pt idx="2251">
                  <c:v>1.4136820432017545E-2</c:v>
                </c:pt>
                <c:pt idx="2252">
                  <c:v>1.4137677161645655E-2</c:v>
                </c:pt>
                <c:pt idx="2253">
                  <c:v>1.4138195399965194E-2</c:v>
                </c:pt>
                <c:pt idx="2254">
                  <c:v>1.4138713583321305E-2</c:v>
                </c:pt>
                <c:pt idx="2255">
                  <c:v>1.4139570246308075E-2</c:v>
                </c:pt>
                <c:pt idx="2256">
                  <c:v>1.414042690947781E-2</c:v>
                </c:pt>
                <c:pt idx="2257">
                  <c:v>1.4141283572829622E-2</c:v>
                </c:pt>
                <c:pt idx="2258">
                  <c:v>1.4142478883822918E-2</c:v>
                </c:pt>
                <c:pt idx="2259">
                  <c:v>1.4142996900082139E-2</c:v>
                </c:pt>
                <c:pt idx="2260">
                  <c:v>1.4143853563982844E-2</c:v>
                </c:pt>
                <c:pt idx="2261">
                  <c:v>1.4144710228065627E-2</c:v>
                </c:pt>
                <c:pt idx="2262">
                  <c:v>1.4144550618987948E-2</c:v>
                </c:pt>
                <c:pt idx="2263">
                  <c:v>1.4146423556781862E-2</c:v>
                </c:pt>
                <c:pt idx="2264">
                  <c:v>1.414728022141265E-2</c:v>
                </c:pt>
                <c:pt idx="2265">
                  <c:v>1.4148136886227292E-2</c:v>
                </c:pt>
                <c:pt idx="2266">
                  <c:v>1.414967139606089E-2</c:v>
                </c:pt>
                <c:pt idx="2267">
                  <c:v>1.4127119831672809E-2</c:v>
                </c:pt>
                <c:pt idx="2268">
                  <c:v>1.4100640070514255E-2</c:v>
                </c:pt>
                <c:pt idx="2269">
                  <c:v>1.4074131433321094E-2</c:v>
                </c:pt>
                <c:pt idx="2270">
                  <c:v>1.4047593920682422E-2</c:v>
                </c:pt>
                <c:pt idx="2271">
                  <c:v>1.402319523736723E-2</c:v>
                </c:pt>
                <c:pt idx="2272">
                  <c:v>1.3996303530859911E-2</c:v>
                </c:pt>
                <c:pt idx="2273">
                  <c:v>1.3969382634566182E-2</c:v>
                </c:pt>
                <c:pt idx="2274">
                  <c:v>1.394243254907985E-2</c:v>
                </c:pt>
                <c:pt idx="2275">
                  <c:v>1.3914473246362091E-2</c:v>
                </c:pt>
                <c:pt idx="2276">
                  <c:v>1.3887762493403068E-2</c:v>
                </c:pt>
                <c:pt idx="2277">
                  <c:v>1.3861022869123926E-2</c:v>
                </c:pt>
                <c:pt idx="2278">
                  <c:v>1.3834254374117238E-2</c:v>
                </c:pt>
                <c:pt idx="2279">
                  <c:v>1.380745700897644E-2</c:v>
                </c:pt>
                <c:pt idx="2280">
                  <c:v>1.3800134475281391E-2</c:v>
                </c:pt>
                <c:pt idx="2281">
                  <c:v>1.3800609297844397E-2</c:v>
                </c:pt>
                <c:pt idx="2282">
                  <c:v>1.3801084120465618E-2</c:v>
                </c:pt>
                <c:pt idx="2283">
                  <c:v>1.3801558943144186E-2</c:v>
                </c:pt>
                <c:pt idx="2284">
                  <c:v>1.3802033765880966E-2</c:v>
                </c:pt>
                <c:pt idx="2285">
                  <c:v>1.3802508588675093E-2</c:v>
                </c:pt>
                <c:pt idx="2286">
                  <c:v>1.3802983411524828E-2</c:v>
                </c:pt>
                <c:pt idx="2287">
                  <c:v>1.3803458234432776E-2</c:v>
                </c:pt>
                <c:pt idx="2288">
                  <c:v>1.3803933057399808E-2</c:v>
                </c:pt>
                <c:pt idx="2289">
                  <c:v>1.3804407880422448E-2</c:v>
                </c:pt>
                <c:pt idx="2290">
                  <c:v>1.3804882703502433E-2</c:v>
                </c:pt>
                <c:pt idx="2291">
                  <c:v>1.3805357526640631E-2</c:v>
                </c:pt>
                <c:pt idx="2292">
                  <c:v>1.3805832349837045E-2</c:v>
                </c:pt>
                <c:pt idx="2293">
                  <c:v>1.3806008830797259E-2</c:v>
                </c:pt>
                <c:pt idx="2294">
                  <c:v>1.380648363592522E-2</c:v>
                </c:pt>
                <c:pt idx="2295">
                  <c:v>1.3806958441111157E-2</c:v>
                </c:pt>
                <c:pt idx="2296">
                  <c:v>1.3807731643192678E-2</c:v>
                </c:pt>
                <c:pt idx="2297">
                  <c:v>1.3808206466674081E-2</c:v>
                </c:pt>
                <c:pt idx="2298">
                  <c:v>1.3808681290214567E-2</c:v>
                </c:pt>
                <c:pt idx="2299">
                  <c:v>1.3809156113811531E-2</c:v>
                </c:pt>
                <c:pt idx="2300">
                  <c:v>1.3809630937466707E-2</c:v>
                </c:pt>
                <c:pt idx="2301">
                  <c:v>1.3810105761178361E-2</c:v>
                </c:pt>
                <c:pt idx="2302">
                  <c:v>1.3810580584948228E-2</c:v>
                </c:pt>
                <c:pt idx="2303">
                  <c:v>1.3811055408775441E-2</c:v>
                </c:pt>
                <c:pt idx="2304">
                  <c:v>1.381153023266E-2</c:v>
                </c:pt>
                <c:pt idx="2305">
                  <c:v>1.3812005056601904E-2</c:v>
                </c:pt>
                <c:pt idx="2306">
                  <c:v>1.3812181301895017E-2</c:v>
                </c:pt>
                <c:pt idx="2307">
                  <c:v>1.381265610776173E-2</c:v>
                </c:pt>
                <c:pt idx="2308">
                  <c:v>1.3813130913685539E-2</c:v>
                </c:pt>
                <c:pt idx="2309">
                  <c:v>1.3813673549096428E-2</c:v>
                </c:pt>
                <c:pt idx="2310">
                  <c:v>1.3814148355142337E-2</c:v>
                </c:pt>
                <c:pt idx="2311">
                  <c:v>1.3814623161243588E-2</c:v>
                </c:pt>
                <c:pt idx="2312">
                  <c:v>1.3815097967401933E-2</c:v>
                </c:pt>
                <c:pt idx="2313">
                  <c:v>1.3815572773617377E-2</c:v>
                </c:pt>
                <c:pt idx="2314">
                  <c:v>1.3815748862412214E-2</c:v>
                </c:pt>
                <c:pt idx="2315">
                  <c:v>1.3816223650547244E-2</c:v>
                </c:pt>
                <c:pt idx="2316">
                  <c:v>1.381669843873734E-2</c:v>
                </c:pt>
                <c:pt idx="2317">
                  <c:v>1.3817173226985169E-2</c:v>
                </c:pt>
                <c:pt idx="2318">
                  <c:v>1.3817648015288064E-2</c:v>
                </c:pt>
                <c:pt idx="2319">
                  <c:v>1.3805542879264316E-2</c:v>
                </c:pt>
                <c:pt idx="2320">
                  <c:v>1.3775247517137537E-2</c:v>
                </c:pt>
                <c:pt idx="2321">
                  <c:v>1.3744920559449807E-2</c:v>
                </c:pt>
                <c:pt idx="2322">
                  <c:v>1.3714562006937062E-2</c:v>
                </c:pt>
                <c:pt idx="2323">
                  <c:v>1.3686838347822793E-2</c:v>
                </c:pt>
                <c:pt idx="2324">
                  <c:v>1.3656082826676687E-2</c:v>
                </c:pt>
                <c:pt idx="2325">
                  <c:v>1.36252953669443E-2</c:v>
                </c:pt>
                <c:pt idx="2326">
                  <c:v>1.3594475969369654E-2</c:v>
                </c:pt>
                <c:pt idx="2327">
                  <c:v>1.3557933266738464E-2</c:v>
                </c:pt>
                <c:pt idx="2328">
                  <c:v>1.3527380647909657E-2</c:v>
                </c:pt>
                <c:pt idx="2329">
                  <c:v>1.349679643953248E-2</c:v>
                </c:pt>
                <c:pt idx="2330">
                  <c:v>1.3466180642348084E-2</c:v>
                </c:pt>
                <c:pt idx="2331">
                  <c:v>1.3435533257099347E-2</c:v>
                </c:pt>
                <c:pt idx="2332">
                  <c:v>1.3418030490578872E-2</c:v>
                </c:pt>
                <c:pt idx="2333">
                  <c:v>1.3418086973954239E-2</c:v>
                </c:pt>
                <c:pt idx="2334">
                  <c:v>1.3418143457330478E-2</c:v>
                </c:pt>
                <c:pt idx="2335">
                  <c:v>1.3418199940707583E-2</c:v>
                </c:pt>
                <c:pt idx="2336">
                  <c:v>1.3418256424085558E-2</c:v>
                </c:pt>
                <c:pt idx="2337">
                  <c:v>1.3418312907462664E-2</c:v>
                </c:pt>
                <c:pt idx="2338">
                  <c:v>1.3418369390842377E-2</c:v>
                </c:pt>
                <c:pt idx="2339">
                  <c:v>1.3418425874222957E-2</c:v>
                </c:pt>
                <c:pt idx="2340">
                  <c:v>1.3418482357604409E-2</c:v>
                </c:pt>
                <c:pt idx="2341">
                  <c:v>1.3418538840985858E-2</c:v>
                </c:pt>
                <c:pt idx="2342">
                  <c:v>1.3418595324368178E-2</c:v>
                </c:pt>
                <c:pt idx="2343">
                  <c:v>1.3418651807752235E-2</c:v>
                </c:pt>
                <c:pt idx="2344">
                  <c:v>1.3418708291137161E-2</c:v>
                </c:pt>
                <c:pt idx="2345">
                  <c:v>1.341851094077927E-2</c:v>
                </c:pt>
                <c:pt idx="2346">
                  <c:v>1.3418567422063973E-2</c:v>
                </c:pt>
                <c:pt idx="2347">
                  <c:v>1.3418623903347799E-2</c:v>
                </c:pt>
                <c:pt idx="2348">
                  <c:v>1.3418934224681208E-2</c:v>
                </c:pt>
                <c:pt idx="2349">
                  <c:v>1.3418990708068739E-2</c:v>
                </c:pt>
                <c:pt idx="2350">
                  <c:v>1.341904719145888E-2</c:v>
                </c:pt>
                <c:pt idx="2351">
                  <c:v>1.341910367484815E-2</c:v>
                </c:pt>
                <c:pt idx="2352">
                  <c:v>1.3419160158239157E-2</c:v>
                </c:pt>
                <c:pt idx="2353">
                  <c:v>1.3419216641631034E-2</c:v>
                </c:pt>
                <c:pt idx="2354">
                  <c:v>1.3419273125022911E-2</c:v>
                </c:pt>
                <c:pt idx="2355">
                  <c:v>1.3419329608415657E-2</c:v>
                </c:pt>
                <c:pt idx="2356">
                  <c:v>1.341938609181014E-2</c:v>
                </c:pt>
                <c:pt idx="2357">
                  <c:v>1.3419442575205491E-2</c:v>
                </c:pt>
                <c:pt idx="2358">
                  <c:v>1.3418991342968312E-2</c:v>
                </c:pt>
                <c:pt idx="2359">
                  <c:v>1.3419047822162078E-2</c:v>
                </c:pt>
                <c:pt idx="2360">
                  <c:v>1.3419104301354956E-2</c:v>
                </c:pt>
                <c:pt idx="2361">
                  <c:v>1.3419168849005736E-2</c:v>
                </c:pt>
                <c:pt idx="2362">
                  <c:v>1.3419225328201279E-2</c:v>
                </c:pt>
                <c:pt idx="2363">
                  <c:v>1.3419281807396821E-2</c:v>
                </c:pt>
                <c:pt idx="2364">
                  <c:v>1.341933828659414E-2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5664"/>
        <c:axId val="41667584"/>
      </c:lineChart>
      <c:dateAx>
        <c:axId val="4166566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1667584"/>
        <c:crosses val="autoZero"/>
        <c:auto val="1"/>
        <c:lblOffset val="100"/>
        <c:baseTimeUnit val="days"/>
      </c:dateAx>
      <c:valAx>
        <c:axId val="416675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1665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EUR1Y!$BA$2:$BA$2366</c:f>
              <c:numCache>
                <c:formatCode>ddd\,\ dd\-mmm\-yyyy</c:formatCode>
                <c:ptCount val="23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  <c:pt idx="512">
                  <c:v>42894</c:v>
                </c:pt>
                <c:pt idx="513">
                  <c:v>42901</c:v>
                </c:pt>
                <c:pt idx="514">
                  <c:v>42908</c:v>
                </c:pt>
                <c:pt idx="515">
                  <c:v>42915</c:v>
                </c:pt>
                <c:pt idx="516">
                  <c:v>42922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43062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43097</c:v>
                </c:pt>
                <c:pt idx="542">
                  <c:v>43104</c:v>
                </c:pt>
                <c:pt idx="543">
                  <c:v>43111</c:v>
                </c:pt>
                <c:pt idx="544">
                  <c:v>43118</c:v>
                </c:pt>
                <c:pt idx="545">
                  <c:v>43125</c:v>
                </c:pt>
                <c:pt idx="546">
                  <c:v>43132</c:v>
                </c:pt>
                <c:pt idx="547">
                  <c:v>43139</c:v>
                </c:pt>
                <c:pt idx="548">
                  <c:v>43146</c:v>
                </c:pt>
                <c:pt idx="549">
                  <c:v>43153</c:v>
                </c:pt>
                <c:pt idx="550">
                  <c:v>43160</c:v>
                </c:pt>
                <c:pt idx="551">
                  <c:v>43167</c:v>
                </c:pt>
                <c:pt idx="552">
                  <c:v>43174</c:v>
                </c:pt>
                <c:pt idx="553">
                  <c:v>43181</c:v>
                </c:pt>
                <c:pt idx="554">
                  <c:v>43188</c:v>
                </c:pt>
                <c:pt idx="555">
                  <c:v>43195</c:v>
                </c:pt>
                <c:pt idx="556">
                  <c:v>43202</c:v>
                </c:pt>
                <c:pt idx="557">
                  <c:v>43209</c:v>
                </c:pt>
                <c:pt idx="558">
                  <c:v>43216</c:v>
                </c:pt>
                <c:pt idx="559">
                  <c:v>43223</c:v>
                </c:pt>
                <c:pt idx="560">
                  <c:v>43230</c:v>
                </c:pt>
                <c:pt idx="561">
                  <c:v>43237</c:v>
                </c:pt>
                <c:pt idx="562">
                  <c:v>43244</c:v>
                </c:pt>
                <c:pt idx="563">
                  <c:v>43251</c:v>
                </c:pt>
                <c:pt idx="564">
                  <c:v>43258</c:v>
                </c:pt>
                <c:pt idx="565">
                  <c:v>43265</c:v>
                </c:pt>
                <c:pt idx="566">
                  <c:v>43272</c:v>
                </c:pt>
                <c:pt idx="567">
                  <c:v>43279</c:v>
                </c:pt>
                <c:pt idx="568">
                  <c:v>43286</c:v>
                </c:pt>
                <c:pt idx="569">
                  <c:v>43293</c:v>
                </c:pt>
                <c:pt idx="570">
                  <c:v>43300</c:v>
                </c:pt>
                <c:pt idx="571">
                  <c:v>43307</c:v>
                </c:pt>
                <c:pt idx="572">
                  <c:v>43314</c:v>
                </c:pt>
                <c:pt idx="573">
                  <c:v>43321</c:v>
                </c:pt>
                <c:pt idx="574">
                  <c:v>43328</c:v>
                </c:pt>
                <c:pt idx="575">
                  <c:v>43335</c:v>
                </c:pt>
                <c:pt idx="576">
                  <c:v>43342</c:v>
                </c:pt>
                <c:pt idx="577">
                  <c:v>43349</c:v>
                </c:pt>
                <c:pt idx="578">
                  <c:v>43356</c:v>
                </c:pt>
                <c:pt idx="579">
                  <c:v>43363</c:v>
                </c:pt>
                <c:pt idx="580">
                  <c:v>43370</c:v>
                </c:pt>
                <c:pt idx="581">
                  <c:v>43377</c:v>
                </c:pt>
                <c:pt idx="582">
                  <c:v>43384</c:v>
                </c:pt>
                <c:pt idx="583">
                  <c:v>43391</c:v>
                </c:pt>
                <c:pt idx="584">
                  <c:v>43398</c:v>
                </c:pt>
                <c:pt idx="585">
                  <c:v>43405</c:v>
                </c:pt>
                <c:pt idx="586">
                  <c:v>43412</c:v>
                </c:pt>
                <c:pt idx="587">
                  <c:v>43419</c:v>
                </c:pt>
                <c:pt idx="588">
                  <c:v>43426</c:v>
                </c:pt>
                <c:pt idx="589">
                  <c:v>43433</c:v>
                </c:pt>
                <c:pt idx="590">
                  <c:v>43440</c:v>
                </c:pt>
                <c:pt idx="591">
                  <c:v>43447</c:v>
                </c:pt>
                <c:pt idx="592">
                  <c:v>43454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xVal>
          <c:yVal>
            <c:numRef>
              <c:f>EUR1Y!$BC$2:$BC$256</c:f>
              <c:numCache>
                <c:formatCode>0.0000%</c:formatCode>
                <c:ptCount val="255"/>
                <c:pt idx="0">
                  <c:v>1.5437618915158035E-3</c:v>
                </c:pt>
                <c:pt idx="1">
                  <c:v>1.5440298468170296E-3</c:v>
                </c:pt>
                <c:pt idx="2">
                  <c:v>1.547080091518439E-3</c:v>
                </c:pt>
                <c:pt idx="3">
                  <c:v>1.5504097456338895E-3</c:v>
                </c:pt>
                <c:pt idx="4">
                  <c:v>1.5503324499301181E-3</c:v>
                </c:pt>
                <c:pt idx="5">
                  <c:v>1.5443898265424022E-3</c:v>
                </c:pt>
                <c:pt idx="6">
                  <c:v>1.5459613763079158E-3</c:v>
                </c:pt>
                <c:pt idx="7">
                  <c:v>1.5472864790611234E-3</c:v>
                </c:pt>
                <c:pt idx="8">
                  <c:v>1.5499051453212683E-3</c:v>
                </c:pt>
                <c:pt idx="9">
                  <c:v>1.5499693670991783E-3</c:v>
                </c:pt>
                <c:pt idx="10">
                  <c:v>1.5502152593124502E-3</c:v>
                </c:pt>
                <c:pt idx="11">
                  <c:v>1.5513131591444814E-3</c:v>
                </c:pt>
                <c:pt idx="12">
                  <c:v>1.5522963458313003E-3</c:v>
                </c:pt>
                <c:pt idx="13">
                  <c:v>1.5547402143548951E-3</c:v>
                </c:pt>
                <c:pt idx="14">
                  <c:v>1.5547085591400525E-3</c:v>
                </c:pt>
                <c:pt idx="15">
                  <c:v>1.555491571470129E-3</c:v>
                </c:pt>
                <c:pt idx="16">
                  <c:v>1.5567455205078488E-3</c:v>
                </c:pt>
                <c:pt idx="17">
                  <c:v>1.5579585290949761E-3</c:v>
                </c:pt>
                <c:pt idx="18">
                  <c:v>1.5607350512874131E-3</c:v>
                </c:pt>
                <c:pt idx="19">
                  <c:v>1.5610652476167912E-3</c:v>
                </c:pt>
                <c:pt idx="20">
                  <c:v>1.56340946015407E-3</c:v>
                </c:pt>
                <c:pt idx="21">
                  <c:v>1.5643768230393848E-3</c:v>
                </c:pt>
                <c:pt idx="22">
                  <c:v>1.5653032445225186E-3</c:v>
                </c:pt>
                <c:pt idx="23">
                  <c:v>1.5683592658425388E-3</c:v>
                </c:pt>
                <c:pt idx="24">
                  <c:v>1.5689691347493715E-3</c:v>
                </c:pt>
                <c:pt idx="25">
                  <c:v>1.5723627628856265E-3</c:v>
                </c:pt>
                <c:pt idx="26">
                  <c:v>1.5737454305160708E-3</c:v>
                </c:pt>
                <c:pt idx="27">
                  <c:v>1.5751183527029373E-3</c:v>
                </c:pt>
                <c:pt idx="28">
                  <c:v>1.5781147066027451E-3</c:v>
                </c:pt>
                <c:pt idx="29">
                  <c:v>1.5786522797218701E-3</c:v>
                </c:pt>
                <c:pt idx="30">
                  <c:v>1.5818367805633176E-3</c:v>
                </c:pt>
                <c:pt idx="31">
                  <c:v>1.583151229241526E-3</c:v>
                </c:pt>
                <c:pt idx="32">
                  <c:v>1.5844559321968172E-3</c:v>
                </c:pt>
                <c:pt idx="33">
                  <c:v>1.5873952082142901E-3</c:v>
                </c:pt>
                <c:pt idx="34">
                  <c:v>1.5878591913468972E-3</c:v>
                </c:pt>
                <c:pt idx="35">
                  <c:v>1.5908332597839249E-3</c:v>
                </c:pt>
                <c:pt idx="36">
                  <c:v>1.5920794875982026E-3</c:v>
                </c:pt>
                <c:pt idx="37">
                  <c:v>1.5933159694248569E-3</c:v>
                </c:pt>
                <c:pt idx="38">
                  <c:v>1.5962007571805785E-3</c:v>
                </c:pt>
                <c:pt idx="39">
                  <c:v>1.5965898562346191E-3</c:v>
                </c:pt>
                <c:pt idx="40">
                  <c:v>1.59935218746327E-3</c:v>
                </c:pt>
                <c:pt idx="41">
                  <c:v>1.6005301926015148E-3</c:v>
                </c:pt>
                <c:pt idx="42">
                  <c:v>1.6016984515007523E-3</c:v>
                </c:pt>
                <c:pt idx="43">
                  <c:v>1.6020195715552197E-3</c:v>
                </c:pt>
                <c:pt idx="44">
                  <c:v>1.6023282361400859E-3</c:v>
                </c:pt>
                <c:pt idx="45">
                  <c:v>1.6073935512125744E-3</c:v>
                </c:pt>
                <c:pt idx="46">
                  <c:v>1.6088027450404322E-3</c:v>
                </c:pt>
                <c:pt idx="47">
                  <c:v>1.6102109994333121E-3</c:v>
                </c:pt>
                <c:pt idx="48">
                  <c:v>1.6133065915074185E-3</c:v>
                </c:pt>
                <c:pt idx="49">
                  <c:v>1.6138694896851561E-3</c:v>
                </c:pt>
                <c:pt idx="50">
                  <c:v>1.6172381797341373E-3</c:v>
                </c:pt>
                <c:pt idx="51">
                  <c:v>1.618640797433064E-3</c:v>
                </c:pt>
                <c:pt idx="52">
                  <c:v>1.620042475669057E-3</c:v>
                </c:pt>
                <c:pt idx="53">
                  <c:v>1.6231396243875278E-3</c:v>
                </c:pt>
                <c:pt idx="54">
                  <c:v>1.6236919088019155E-3</c:v>
                </c:pt>
                <c:pt idx="55">
                  <c:v>1.6270367747621805E-3</c:v>
                </c:pt>
                <c:pt idx="56">
                  <c:v>1.6284328161353936E-3</c:v>
                </c:pt>
                <c:pt idx="57">
                  <c:v>1.6298279180172806E-3</c:v>
                </c:pt>
                <c:pt idx="58">
                  <c:v>1.6329268741040726E-3</c:v>
                </c:pt>
                <c:pt idx="59">
                  <c:v>1.633468419439259E-3</c:v>
                </c:pt>
                <c:pt idx="60">
                  <c:v>1.6367893349211919E-3</c:v>
                </c:pt>
                <c:pt idx="61">
                  <c:v>1.6381787997725645E-3</c:v>
                </c:pt>
                <c:pt idx="62">
                  <c:v>1.6395673251050917E-3</c:v>
                </c:pt>
                <c:pt idx="63">
                  <c:v>1.6426683392833689E-3</c:v>
                </c:pt>
                <c:pt idx="64">
                  <c:v>1.6431990202254233E-3</c:v>
                </c:pt>
                <c:pt idx="65">
                  <c:v>1.6464958588422124E-3</c:v>
                </c:pt>
                <c:pt idx="66">
                  <c:v>1.647878746976709E-3</c:v>
                </c:pt>
                <c:pt idx="67">
                  <c:v>1.6494578220886886E-3</c:v>
                </c:pt>
                <c:pt idx="68">
                  <c:v>1.6527601762201421E-3</c:v>
                </c:pt>
                <c:pt idx="69">
                  <c:v>1.6534856432430052E-3</c:v>
                </c:pt>
                <c:pt idx="70">
                  <c:v>1.6574000806385361E-3</c:v>
                </c:pt>
                <c:pt idx="71">
                  <c:v>1.658997909052378E-3</c:v>
                </c:pt>
                <c:pt idx="72">
                  <c:v>1.6605988630693843E-3</c:v>
                </c:pt>
                <c:pt idx="73">
                  <c:v>1.6639239767228713E-3</c:v>
                </c:pt>
                <c:pt idx="74">
                  <c:v>1.6646708242169118E-3</c:v>
                </c:pt>
                <c:pt idx="75">
                  <c:v>1.6686505177393725E-3</c:v>
                </c:pt>
                <c:pt idx="76">
                  <c:v>1.6702702256972926E-3</c:v>
                </c:pt>
                <c:pt idx="77">
                  <c:v>1.6718930593658319E-3</c:v>
                </c:pt>
                <c:pt idx="78">
                  <c:v>1.6752401039961456E-3</c:v>
                </c:pt>
                <c:pt idx="79">
                  <c:v>1.6760087462256797E-3</c:v>
                </c:pt>
                <c:pt idx="80">
                  <c:v>1.6800541139083691E-3</c:v>
                </c:pt>
                <c:pt idx="81">
                  <c:v>1.6816957021653918E-3</c:v>
                </c:pt>
                <c:pt idx="82">
                  <c:v>1.6833404162417992E-3</c:v>
                </c:pt>
                <c:pt idx="83">
                  <c:v>1.6867085633140073E-3</c:v>
                </c:pt>
                <c:pt idx="84">
                  <c:v>1.6874994145533648E-3</c:v>
                </c:pt>
                <c:pt idx="85">
                  <c:v>1.6916108744606188E-3</c:v>
                </c:pt>
                <c:pt idx="86">
                  <c:v>1.6932743437820335E-3</c:v>
                </c:pt>
                <c:pt idx="87">
                  <c:v>1.6949409390326904E-3</c:v>
                </c:pt>
                <c:pt idx="88">
                  <c:v>1.6983293600217452E-3</c:v>
                </c:pt>
                <c:pt idx="89">
                  <c:v>1.6991462610274329E-3</c:v>
                </c:pt>
                <c:pt idx="90">
                  <c:v>1.7033348727554299E-3</c:v>
                </c:pt>
                <c:pt idx="91">
                  <c:v>1.7050238762088118E-3</c:v>
                </c:pt>
                <c:pt idx="92">
                  <c:v>1.7067160598234648E-3</c:v>
                </c:pt>
                <c:pt idx="93">
                  <c:v>1.7101275501418341E-3</c:v>
                </c:pt>
                <c:pt idx="94">
                  <c:v>1.7109679346648192E-3</c:v>
                </c:pt>
                <c:pt idx="95">
                  <c:v>1.715224680891071E-3</c:v>
                </c:pt>
                <c:pt idx="96">
                  <c:v>1.7169359458186471E-3</c:v>
                </c:pt>
                <c:pt idx="97">
                  <c:v>1.7186503910228117E-3</c:v>
                </c:pt>
                <c:pt idx="98">
                  <c:v>1.7220807261036921E-3</c:v>
                </c:pt>
                <c:pt idx="99">
                  <c:v>1.7229450156358559E-3</c:v>
                </c:pt>
                <c:pt idx="100">
                  <c:v>1.7272703217740741E-3</c:v>
                </c:pt>
                <c:pt idx="101">
                  <c:v>1.7290038489872171E-3</c:v>
                </c:pt>
                <c:pt idx="102">
                  <c:v>1.7307405565937951E-3</c:v>
                </c:pt>
                <c:pt idx="103">
                  <c:v>1.7341888935756111E-3</c:v>
                </c:pt>
                <c:pt idx="104">
                  <c:v>1.7350775096201412E-3</c:v>
                </c:pt>
                <c:pt idx="105">
                  <c:v>1.7394718011159358E-3</c:v>
                </c:pt>
                <c:pt idx="106">
                  <c:v>1.7412275914367203E-3</c:v>
                </c:pt>
                <c:pt idx="107">
                  <c:v>1.7429865622688783E-3</c:v>
                </c:pt>
                <c:pt idx="108">
                  <c:v>1.7464520582984337E-3</c:v>
                </c:pt>
                <c:pt idx="109">
                  <c:v>1.7473654223702402E-3</c:v>
                </c:pt>
                <c:pt idx="110">
                  <c:v>1.7518291247024104E-3</c:v>
                </c:pt>
                <c:pt idx="111">
                  <c:v>1.7538444261169022E-3</c:v>
                </c:pt>
                <c:pt idx="112">
                  <c:v>1.7558658933249528E-3</c:v>
                </c:pt>
                <c:pt idx="113">
                  <c:v>1.7595870144505204E-3</c:v>
                </c:pt>
                <c:pt idx="114">
                  <c:v>1.760773030315321E-3</c:v>
                </c:pt>
                <c:pt idx="115">
                  <c:v>1.7660657176028203E-3</c:v>
                </c:pt>
                <c:pt idx="116">
                  <c:v>1.7681241803739866E-3</c:v>
                </c:pt>
                <c:pt idx="117">
                  <c:v>1.7701888092064755E-3</c:v>
                </c:pt>
                <c:pt idx="118">
                  <c:v>1.7739366139919541E-3</c:v>
                </c:pt>
                <c:pt idx="119">
                  <c:v>1.7751738912447851E-3</c:v>
                </c:pt>
                <c:pt idx="120">
                  <c:v>1.7806044456548818E-3</c:v>
                </c:pt>
                <c:pt idx="121">
                  <c:v>1.7827060716751977E-3</c:v>
                </c:pt>
                <c:pt idx="122">
                  <c:v>1.7848138640307158E-3</c:v>
                </c:pt>
                <c:pt idx="123">
                  <c:v>1.7885867175915469E-3</c:v>
                </c:pt>
                <c:pt idx="124">
                  <c:v>1.7898760743040038E-3</c:v>
                </c:pt>
                <c:pt idx="125">
                  <c:v>1.7954453222260439E-3</c:v>
                </c:pt>
                <c:pt idx="126">
                  <c:v>1.797590113427953E-3</c:v>
                </c:pt>
                <c:pt idx="127">
                  <c:v>1.7997410712444035E-3</c:v>
                </c:pt>
                <c:pt idx="128">
                  <c:v>1.8035373387193933E-3</c:v>
                </c:pt>
                <c:pt idx="129">
                  <c:v>1.8048795930102296E-3</c:v>
                </c:pt>
                <c:pt idx="130">
                  <c:v>1.8105883609617851E-3</c:v>
                </c:pt>
                <c:pt idx="131">
                  <c:v>1.8127763193174801E-3</c:v>
                </c:pt>
                <c:pt idx="132">
                  <c:v>1.8143912128375901E-3</c:v>
                </c:pt>
                <c:pt idx="133">
                  <c:v>1.8176301792728431E-3</c:v>
                </c:pt>
                <c:pt idx="134">
                  <c:v>1.8184330480100707E-3</c:v>
                </c:pt>
                <c:pt idx="135">
                  <c:v>1.8224657201351283E-3</c:v>
                </c:pt>
                <c:pt idx="136">
                  <c:v>1.8240806295341211E-3</c:v>
                </c:pt>
                <c:pt idx="137">
                  <c:v>1.8256955415797398E-3</c:v>
                </c:pt>
                <c:pt idx="138">
                  <c:v>1.8289346594656435E-3</c:v>
                </c:pt>
                <c:pt idx="139">
                  <c:v>1.8297374802907903E-3</c:v>
                </c:pt>
                <c:pt idx="140">
                  <c:v>1.8337701415043863E-3</c:v>
                </c:pt>
                <c:pt idx="141">
                  <c:v>1.8353850694291065E-3</c:v>
                </c:pt>
                <c:pt idx="142">
                  <c:v>1.8370000000000159E-3</c:v>
                </c:pt>
                <c:pt idx="143">
                  <c:v>1.8389581962247291E-3</c:v>
                </c:pt>
                <c:pt idx="144">
                  <c:v>1.8397574836235683E-3</c:v>
                </c:pt>
                <c:pt idx="145">
                  <c:v>1.8429203951306615E-3</c:v>
                </c:pt>
                <c:pt idx="146">
                  <c:v>1.8440999668068439E-3</c:v>
                </c:pt>
                <c:pt idx="147">
                  <c:v>1.8452780360206096E-3</c:v>
                </c:pt>
                <c:pt idx="148">
                  <c:v>1.847606011640406E-3</c:v>
                </c:pt>
                <c:pt idx="149">
                  <c:v>1.8511458449618633E-3</c:v>
                </c:pt>
                <c:pt idx="150">
                  <c:v>1.852314899287121E-3</c:v>
                </c:pt>
                <c:pt idx="151">
                  <c:v>1.8534824511121778E-3</c:v>
                </c:pt>
                <c:pt idx="152">
                  <c:v>1.8542683725803364E-3</c:v>
                </c:pt>
                <c:pt idx="153">
                  <c:v>1.8592976725485891E-3</c:v>
                </c:pt>
                <c:pt idx="154">
                  <c:v>1.8604562092606183E-3</c:v>
                </c:pt>
                <c:pt idx="155">
                  <c:v>1.8616132434355365E-3</c:v>
                </c:pt>
                <c:pt idx="156">
                  <c:v>1.8635280581460419E-3</c:v>
                </c:pt>
                <c:pt idx="157">
                  <c:v>1.8643017772312467E-3</c:v>
                </c:pt>
                <c:pt idx="158">
                  <c:v>1.8673758760623565E-3</c:v>
                </c:pt>
                <c:pt idx="159">
                  <c:v>1.8685238949016929E-3</c:v>
                </c:pt>
                <c:pt idx="160">
                  <c:v>1.8696704111665708E-3</c:v>
                </c:pt>
                <c:pt idx="161">
                  <c:v>1.8715715648256665E-3</c:v>
                </c:pt>
                <c:pt idx="162">
                  <c:v>1.8723363617210692E-3</c:v>
                </c:pt>
                <c:pt idx="163">
                  <c:v>1.8753804536919369E-3</c:v>
                </c:pt>
                <c:pt idx="164">
                  <c:v>1.8765179544006443E-3</c:v>
                </c:pt>
                <c:pt idx="165">
                  <c:v>1.8776539524986385E-3</c:v>
                </c:pt>
                <c:pt idx="166">
                  <c:v>1.879541844838604E-3</c:v>
                </c:pt>
                <c:pt idx="167">
                  <c:v>1.8802975198376813E-3</c:v>
                </c:pt>
                <c:pt idx="168">
                  <c:v>1.8833114036416079E-3</c:v>
                </c:pt>
                <c:pt idx="169">
                  <c:v>1.8844383859650271E-3</c:v>
                </c:pt>
                <c:pt idx="170">
                  <c:v>1.8855638656410407E-3</c:v>
                </c:pt>
                <c:pt idx="171">
                  <c:v>1.8874388963969373E-3</c:v>
                </c:pt>
                <c:pt idx="172">
                  <c:v>1.8885610686831184E-3</c:v>
                </c:pt>
                <c:pt idx="173">
                  <c:v>1.8911687241333385E-3</c:v>
                </c:pt>
                <c:pt idx="174">
                  <c:v>1.8922851878183384E-3</c:v>
                </c:pt>
                <c:pt idx="175">
                  <c:v>1.893400148819896E-3</c:v>
                </c:pt>
                <c:pt idx="176">
                  <c:v>1.8952627177296912E-3</c:v>
                </c:pt>
                <c:pt idx="177">
                  <c:v>1.8959995498260742E-3</c:v>
                </c:pt>
                <c:pt idx="178">
                  <c:v>1.8989524134043858E-3</c:v>
                </c:pt>
                <c:pt idx="179">
                  <c:v>1.9000583582006747E-3</c:v>
                </c:pt>
                <c:pt idx="180">
                  <c:v>1.9011628002783582E-3</c:v>
                </c:pt>
                <c:pt idx="181">
                  <c:v>1.9030133070821829E-3</c:v>
                </c:pt>
                <c:pt idx="182">
                  <c:v>1.9037404181760946E-3</c:v>
                </c:pt>
                <c:pt idx="183">
                  <c:v>1.9066624697094789E-3</c:v>
                </c:pt>
                <c:pt idx="184">
                  <c:v>1.9077578953689493E-3</c:v>
                </c:pt>
                <c:pt idx="185">
                  <c:v>1.9088518182746514E-3</c:v>
                </c:pt>
                <c:pt idx="186">
                  <c:v>1.910690662716237E-3</c:v>
                </c:pt>
                <c:pt idx="187">
                  <c:v>1.9114078531102545E-3</c:v>
                </c:pt>
                <c:pt idx="188">
                  <c:v>1.9142988913192908E-3</c:v>
                </c:pt>
                <c:pt idx="189">
                  <c:v>1.9153837975964562E-3</c:v>
                </c:pt>
                <c:pt idx="190">
                  <c:v>1.9164672010849083E-3</c:v>
                </c:pt>
                <c:pt idx="191">
                  <c:v>1.9182947829099704E-3</c:v>
                </c:pt>
                <c:pt idx="192">
                  <c:v>1.9190018529085132E-3</c:v>
                </c:pt>
                <c:pt idx="193">
                  <c:v>1.9214903184458427E-3</c:v>
                </c:pt>
                <c:pt idx="194">
                  <c:v>1.9225647257511034E-3</c:v>
                </c:pt>
                <c:pt idx="195">
                  <c:v>1.9236376261175712E-3</c:v>
                </c:pt>
                <c:pt idx="196">
                  <c:v>1.924709019540647E-3</c:v>
                </c:pt>
                <c:pt idx="197">
                  <c:v>1.9265224158678187E-3</c:v>
                </c:pt>
                <c:pt idx="198">
                  <c:v>1.9289795237020122E-3</c:v>
                </c:pt>
                <c:pt idx="199">
                  <c:v>1.9300433823347622E-3</c:v>
                </c:pt>
                <c:pt idx="200">
                  <c:v>1.9311057339952116E-3</c:v>
                </c:pt>
                <c:pt idx="201">
                  <c:v>1.9321665786776667E-3</c:v>
                </c:pt>
                <c:pt idx="202">
                  <c:v>1.9339695403016726E-3</c:v>
                </c:pt>
                <c:pt idx="203">
                  <c:v>1.9363948875357805E-3</c:v>
                </c:pt>
                <c:pt idx="204">
                  <c:v>1.9374481972579635E-3</c:v>
                </c:pt>
                <c:pt idx="205">
                  <c:v>1.9384999999736815E-3</c:v>
                </c:pt>
                <c:pt idx="206">
                  <c:v>1.9391209906061866E-3</c:v>
                </c:pt>
                <c:pt idx="207">
                  <c:v>1.9396275671572111E-3</c:v>
                </c:pt>
                <c:pt idx="208">
                  <c:v>1.9415768466840278E-3</c:v>
                </c:pt>
                <c:pt idx="209">
                  <c:v>1.9421837840639439E-3</c:v>
                </c:pt>
                <c:pt idx="210">
                  <c:v>1.9427879107779683E-3</c:v>
                </c:pt>
                <c:pt idx="211">
                  <c:v>1.9433892268204067E-3</c:v>
                </c:pt>
                <c:pt idx="212">
                  <c:v>1.9463536467853601E-3</c:v>
                </c:pt>
                <c:pt idx="213">
                  <c:v>1.9469380986931618E-3</c:v>
                </c:pt>
                <c:pt idx="214">
                  <c:v>1.9475197398943372E-3</c:v>
                </c:pt>
                <c:pt idx="215">
                  <c:v>1.9479864432927778E-3</c:v>
                </c:pt>
                <c:pt idx="216">
                  <c:v>1.9498181975331288E-3</c:v>
                </c:pt>
                <c:pt idx="217">
                  <c:v>1.9503857851269305E-3</c:v>
                </c:pt>
                <c:pt idx="218">
                  <c:v>1.9509505619843214E-3</c:v>
                </c:pt>
                <c:pt idx="219">
                  <c:v>1.9515125281009216E-3</c:v>
                </c:pt>
                <c:pt idx="220">
                  <c:v>1.9519604184547984E-3</c:v>
                </c:pt>
                <c:pt idx="221">
                  <c:v>1.9537322850619577E-3</c:v>
                </c:pt>
                <c:pt idx="222">
                  <c:v>1.9542801974023328E-3</c:v>
                </c:pt>
                <c:pt idx="223">
                  <c:v>1.9548252989734466E-3</c:v>
                </c:pt>
                <c:pt idx="224">
                  <c:v>1.9551554202531332E-3</c:v>
                </c:pt>
                <c:pt idx="225">
                  <c:v>1.9557454797356297E-3</c:v>
                </c:pt>
                <c:pt idx="226">
                  <c:v>1.957508645125847E-3</c:v>
                </c:pt>
                <c:pt idx="227">
                  <c:v>1.9580368819837185E-3</c:v>
                </c:pt>
                <c:pt idx="228">
                  <c:v>1.9585623080403546E-3</c:v>
                </c:pt>
                <c:pt idx="229">
                  <c:v>1.9590849232909366E-3</c:v>
                </c:pt>
                <c:pt idx="230">
                  <c:v>1.9594974346589739E-3</c:v>
                </c:pt>
                <c:pt idx="231">
                  <c:v>1.9611472761455664E-3</c:v>
                </c:pt>
                <c:pt idx="232">
                  <c:v>1.9616558373001794E-3</c:v>
                </c:pt>
                <c:pt idx="233">
                  <c:v>1.9621615876226775E-3</c:v>
                </c:pt>
                <c:pt idx="234">
                  <c:v>1.9626645271084617E-3</c:v>
                </c:pt>
                <c:pt idx="235">
                  <c:v>1.9632196473689041E-3</c:v>
                </c:pt>
                <c:pt idx="236">
                  <c:v>1.9646481765999224E-3</c:v>
                </c:pt>
                <c:pt idx="237">
                  <c:v>1.9651370618386254E-3</c:v>
                </c:pt>
                <c:pt idx="238">
                  <c:v>1.9656231362154288E-3</c:v>
                </c:pt>
                <c:pt idx="239">
                  <c:v>1.9661063997261719E-3</c:v>
                </c:pt>
                <c:pt idx="240">
                  <c:v>1.966486528294579E-3</c:v>
                </c:pt>
                <c:pt idx="241">
                  <c:v>1.9680113450248802E-3</c:v>
                </c:pt>
                <c:pt idx="242">
                  <c:v>1.9684805541433431E-3</c:v>
                </c:pt>
                <c:pt idx="243">
                  <c:v>1.9689469523712175E-3</c:v>
                </c:pt>
                <c:pt idx="244">
                  <c:v>1.9694105397047796E-3</c:v>
                </c:pt>
                <c:pt idx="245">
                  <c:v>1.969775600460375E-3</c:v>
                </c:pt>
                <c:pt idx="246">
                  <c:v>1.9712367800142224E-3</c:v>
                </c:pt>
                <c:pt idx="247">
                  <c:v>1.9716863128162189E-3</c:v>
                </c:pt>
                <c:pt idx="248">
                  <c:v>1.972133034700251E-3</c:v>
                </c:pt>
                <c:pt idx="249">
                  <c:v>1.9725769456625962E-3</c:v>
                </c:pt>
                <c:pt idx="250">
                  <c:v>1.9729276876720007E-3</c:v>
                </c:pt>
                <c:pt idx="251">
                  <c:v>1.9743244802197671E-3</c:v>
                </c:pt>
                <c:pt idx="252">
                  <c:v>1.9747543365171735E-3</c:v>
                </c:pt>
                <c:pt idx="253">
                  <c:v>1.9751813818705546E-3</c:v>
                </c:pt>
                <c:pt idx="254">
                  <c:v>1.9756056162761868E-3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EUR1Y!$BA$2:$BA$266</c:f>
              <c:numCache>
                <c:formatCode>ddd\,\ dd\-mmm\-yyyy</c:formatCode>
                <c:ptCount val="2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</c:numCache>
            </c:numRef>
          </c:xVal>
          <c:yVal>
            <c:numRef>
              <c:f>EUR1Y!$BD$2:$BD$266</c:f>
              <c:numCache>
                <c:formatCode>0.0000%</c:formatCode>
                <c:ptCount val="2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97280"/>
        <c:axId val="540899200"/>
      </c:scatterChart>
      <c:valAx>
        <c:axId val="5408972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40899200"/>
        <c:crosses val="autoZero"/>
        <c:crossBetween val="midCat"/>
      </c:valAx>
      <c:valAx>
        <c:axId val="54089920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40897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</c:numCache>
            </c:numRef>
          </c:xVal>
          <c:yVal>
            <c:numRef>
              <c:f>EUR1Y!$BC$2:$BC$513</c:f>
              <c:numCache>
                <c:formatCode>0.0000%</c:formatCode>
                <c:ptCount val="512"/>
                <c:pt idx="0">
                  <c:v>1.5437618915158035E-3</c:v>
                </c:pt>
                <c:pt idx="1">
                  <c:v>1.5440298468170296E-3</c:v>
                </c:pt>
                <c:pt idx="2">
                  <c:v>1.547080091518439E-3</c:v>
                </c:pt>
                <c:pt idx="3">
                  <c:v>1.5504097456338895E-3</c:v>
                </c:pt>
                <c:pt idx="4">
                  <c:v>1.5503324499301181E-3</c:v>
                </c:pt>
                <c:pt idx="5">
                  <c:v>1.5443898265424022E-3</c:v>
                </c:pt>
                <c:pt idx="6">
                  <c:v>1.5459613763079158E-3</c:v>
                </c:pt>
                <c:pt idx="7">
                  <c:v>1.5472864790611234E-3</c:v>
                </c:pt>
                <c:pt idx="8">
                  <c:v>1.5499051453212683E-3</c:v>
                </c:pt>
                <c:pt idx="9">
                  <c:v>1.5499693670991783E-3</c:v>
                </c:pt>
                <c:pt idx="10">
                  <c:v>1.5502152593124502E-3</c:v>
                </c:pt>
                <c:pt idx="11">
                  <c:v>1.5513131591444814E-3</c:v>
                </c:pt>
                <c:pt idx="12">
                  <c:v>1.5522963458313003E-3</c:v>
                </c:pt>
                <c:pt idx="13">
                  <c:v>1.5547402143548951E-3</c:v>
                </c:pt>
                <c:pt idx="14">
                  <c:v>1.5547085591400525E-3</c:v>
                </c:pt>
                <c:pt idx="15">
                  <c:v>1.555491571470129E-3</c:v>
                </c:pt>
                <c:pt idx="16">
                  <c:v>1.5567455205078488E-3</c:v>
                </c:pt>
                <c:pt idx="17">
                  <c:v>1.5579585290949761E-3</c:v>
                </c:pt>
                <c:pt idx="18">
                  <c:v>1.5607350512874131E-3</c:v>
                </c:pt>
                <c:pt idx="19">
                  <c:v>1.5610652476167912E-3</c:v>
                </c:pt>
                <c:pt idx="20">
                  <c:v>1.56340946015407E-3</c:v>
                </c:pt>
                <c:pt idx="21">
                  <c:v>1.5643768230393848E-3</c:v>
                </c:pt>
                <c:pt idx="22">
                  <c:v>1.5653032445225186E-3</c:v>
                </c:pt>
                <c:pt idx="23">
                  <c:v>1.5683592658425388E-3</c:v>
                </c:pt>
                <c:pt idx="24">
                  <c:v>1.5689691347493715E-3</c:v>
                </c:pt>
                <c:pt idx="25">
                  <c:v>1.5723627628856265E-3</c:v>
                </c:pt>
                <c:pt idx="26">
                  <c:v>1.5737454305160708E-3</c:v>
                </c:pt>
                <c:pt idx="27">
                  <c:v>1.5751183527029373E-3</c:v>
                </c:pt>
                <c:pt idx="28">
                  <c:v>1.5781147066027451E-3</c:v>
                </c:pt>
                <c:pt idx="29">
                  <c:v>1.5786522797218701E-3</c:v>
                </c:pt>
                <c:pt idx="30">
                  <c:v>1.5818367805633176E-3</c:v>
                </c:pt>
                <c:pt idx="31">
                  <c:v>1.583151229241526E-3</c:v>
                </c:pt>
                <c:pt idx="32">
                  <c:v>1.5844559321968172E-3</c:v>
                </c:pt>
                <c:pt idx="33">
                  <c:v>1.5873952082142901E-3</c:v>
                </c:pt>
                <c:pt idx="34">
                  <c:v>1.5878591913468972E-3</c:v>
                </c:pt>
                <c:pt idx="35">
                  <c:v>1.5908332597839249E-3</c:v>
                </c:pt>
                <c:pt idx="36">
                  <c:v>1.5920794875982026E-3</c:v>
                </c:pt>
                <c:pt idx="37">
                  <c:v>1.5933159694248569E-3</c:v>
                </c:pt>
                <c:pt idx="38">
                  <c:v>1.5962007571805785E-3</c:v>
                </c:pt>
                <c:pt idx="39">
                  <c:v>1.5965898562346191E-3</c:v>
                </c:pt>
                <c:pt idx="40">
                  <c:v>1.59935218746327E-3</c:v>
                </c:pt>
                <c:pt idx="41">
                  <c:v>1.6005301926015148E-3</c:v>
                </c:pt>
                <c:pt idx="42">
                  <c:v>1.6016984515007523E-3</c:v>
                </c:pt>
                <c:pt idx="43">
                  <c:v>1.6020195715552197E-3</c:v>
                </c:pt>
                <c:pt idx="44">
                  <c:v>1.6023282361400859E-3</c:v>
                </c:pt>
                <c:pt idx="45">
                  <c:v>1.6073935512125744E-3</c:v>
                </c:pt>
                <c:pt idx="46">
                  <c:v>1.6088027450404322E-3</c:v>
                </c:pt>
                <c:pt idx="47">
                  <c:v>1.6102109994333121E-3</c:v>
                </c:pt>
                <c:pt idx="48">
                  <c:v>1.6133065915074185E-3</c:v>
                </c:pt>
                <c:pt idx="49">
                  <c:v>1.6138694896851561E-3</c:v>
                </c:pt>
                <c:pt idx="50">
                  <c:v>1.6172381797341373E-3</c:v>
                </c:pt>
                <c:pt idx="51">
                  <c:v>1.618640797433064E-3</c:v>
                </c:pt>
                <c:pt idx="52">
                  <c:v>1.620042475669057E-3</c:v>
                </c:pt>
                <c:pt idx="53">
                  <c:v>1.6231396243875278E-3</c:v>
                </c:pt>
                <c:pt idx="54">
                  <c:v>1.6236919088019155E-3</c:v>
                </c:pt>
                <c:pt idx="55">
                  <c:v>1.6270367747621805E-3</c:v>
                </c:pt>
                <c:pt idx="56">
                  <c:v>1.6284328161353936E-3</c:v>
                </c:pt>
                <c:pt idx="57">
                  <c:v>1.6298279180172806E-3</c:v>
                </c:pt>
                <c:pt idx="58">
                  <c:v>1.6329268741040726E-3</c:v>
                </c:pt>
                <c:pt idx="59">
                  <c:v>1.633468419439259E-3</c:v>
                </c:pt>
                <c:pt idx="60">
                  <c:v>1.6367893349211919E-3</c:v>
                </c:pt>
                <c:pt idx="61">
                  <c:v>1.6381787997725645E-3</c:v>
                </c:pt>
                <c:pt idx="62">
                  <c:v>1.6395673251050917E-3</c:v>
                </c:pt>
                <c:pt idx="63">
                  <c:v>1.6426683392833689E-3</c:v>
                </c:pt>
                <c:pt idx="64">
                  <c:v>1.6431990202254233E-3</c:v>
                </c:pt>
                <c:pt idx="65">
                  <c:v>1.6464958588422124E-3</c:v>
                </c:pt>
                <c:pt idx="66">
                  <c:v>1.647878746976709E-3</c:v>
                </c:pt>
                <c:pt idx="67">
                  <c:v>1.6494578220886886E-3</c:v>
                </c:pt>
                <c:pt idx="68">
                  <c:v>1.6527601762201421E-3</c:v>
                </c:pt>
                <c:pt idx="69">
                  <c:v>1.6534856432430052E-3</c:v>
                </c:pt>
                <c:pt idx="70">
                  <c:v>1.6574000806385361E-3</c:v>
                </c:pt>
                <c:pt idx="71">
                  <c:v>1.658997909052378E-3</c:v>
                </c:pt>
                <c:pt idx="72">
                  <c:v>1.6605988630693843E-3</c:v>
                </c:pt>
                <c:pt idx="73">
                  <c:v>1.6639239767228713E-3</c:v>
                </c:pt>
                <c:pt idx="74">
                  <c:v>1.6646708242169118E-3</c:v>
                </c:pt>
                <c:pt idx="75">
                  <c:v>1.6686505177393725E-3</c:v>
                </c:pt>
                <c:pt idx="76">
                  <c:v>1.6702702256972926E-3</c:v>
                </c:pt>
                <c:pt idx="77">
                  <c:v>1.6718930593658319E-3</c:v>
                </c:pt>
                <c:pt idx="78">
                  <c:v>1.6752401039961456E-3</c:v>
                </c:pt>
                <c:pt idx="79">
                  <c:v>1.6760087462256797E-3</c:v>
                </c:pt>
                <c:pt idx="80">
                  <c:v>1.6800541139083691E-3</c:v>
                </c:pt>
                <c:pt idx="81">
                  <c:v>1.6816957021653918E-3</c:v>
                </c:pt>
                <c:pt idx="82">
                  <c:v>1.6833404162417992E-3</c:v>
                </c:pt>
                <c:pt idx="83">
                  <c:v>1.6867085633140073E-3</c:v>
                </c:pt>
                <c:pt idx="84">
                  <c:v>1.6874994145533648E-3</c:v>
                </c:pt>
                <c:pt idx="85">
                  <c:v>1.6916108744606188E-3</c:v>
                </c:pt>
                <c:pt idx="86">
                  <c:v>1.6932743437820335E-3</c:v>
                </c:pt>
                <c:pt idx="87">
                  <c:v>1.6949409390326904E-3</c:v>
                </c:pt>
                <c:pt idx="88">
                  <c:v>1.6983293600217452E-3</c:v>
                </c:pt>
                <c:pt idx="89">
                  <c:v>1.6991462610274329E-3</c:v>
                </c:pt>
                <c:pt idx="90">
                  <c:v>1.7033348727554299E-3</c:v>
                </c:pt>
                <c:pt idx="91">
                  <c:v>1.7050238762088118E-3</c:v>
                </c:pt>
                <c:pt idx="92">
                  <c:v>1.7067160598234648E-3</c:v>
                </c:pt>
                <c:pt idx="93">
                  <c:v>1.7101275501418341E-3</c:v>
                </c:pt>
                <c:pt idx="94">
                  <c:v>1.7109679346648192E-3</c:v>
                </c:pt>
                <c:pt idx="95">
                  <c:v>1.715224680891071E-3</c:v>
                </c:pt>
                <c:pt idx="96">
                  <c:v>1.7169359458186471E-3</c:v>
                </c:pt>
                <c:pt idx="97">
                  <c:v>1.7186503910228117E-3</c:v>
                </c:pt>
                <c:pt idx="98">
                  <c:v>1.7220807261036921E-3</c:v>
                </c:pt>
                <c:pt idx="99">
                  <c:v>1.7229450156358559E-3</c:v>
                </c:pt>
                <c:pt idx="100">
                  <c:v>1.7272703217740741E-3</c:v>
                </c:pt>
                <c:pt idx="101">
                  <c:v>1.7290038489872171E-3</c:v>
                </c:pt>
                <c:pt idx="102">
                  <c:v>1.7307405565937951E-3</c:v>
                </c:pt>
                <c:pt idx="103">
                  <c:v>1.7341888935756111E-3</c:v>
                </c:pt>
                <c:pt idx="104">
                  <c:v>1.7350775096201412E-3</c:v>
                </c:pt>
                <c:pt idx="105">
                  <c:v>1.7394718011159358E-3</c:v>
                </c:pt>
                <c:pt idx="106">
                  <c:v>1.7412275914367203E-3</c:v>
                </c:pt>
                <c:pt idx="107">
                  <c:v>1.7429865622688783E-3</c:v>
                </c:pt>
                <c:pt idx="108">
                  <c:v>1.7464520582984337E-3</c:v>
                </c:pt>
                <c:pt idx="109">
                  <c:v>1.7473654223702402E-3</c:v>
                </c:pt>
                <c:pt idx="110">
                  <c:v>1.7518291247024104E-3</c:v>
                </c:pt>
                <c:pt idx="111">
                  <c:v>1.7538444261169022E-3</c:v>
                </c:pt>
                <c:pt idx="112">
                  <c:v>1.7558658933249528E-3</c:v>
                </c:pt>
                <c:pt idx="113">
                  <c:v>1.7595870144505204E-3</c:v>
                </c:pt>
                <c:pt idx="114">
                  <c:v>1.760773030315321E-3</c:v>
                </c:pt>
                <c:pt idx="115">
                  <c:v>1.7660657176028203E-3</c:v>
                </c:pt>
                <c:pt idx="116">
                  <c:v>1.7681241803739866E-3</c:v>
                </c:pt>
                <c:pt idx="117">
                  <c:v>1.7701888092064755E-3</c:v>
                </c:pt>
                <c:pt idx="118">
                  <c:v>1.7739366139919541E-3</c:v>
                </c:pt>
                <c:pt idx="119">
                  <c:v>1.7751738912447851E-3</c:v>
                </c:pt>
                <c:pt idx="120">
                  <c:v>1.7806044456548818E-3</c:v>
                </c:pt>
                <c:pt idx="121">
                  <c:v>1.7827060716751977E-3</c:v>
                </c:pt>
                <c:pt idx="122">
                  <c:v>1.7848138640307158E-3</c:v>
                </c:pt>
                <c:pt idx="123">
                  <c:v>1.7885867175915469E-3</c:v>
                </c:pt>
                <c:pt idx="124">
                  <c:v>1.7898760743040038E-3</c:v>
                </c:pt>
                <c:pt idx="125">
                  <c:v>1.7954453222260439E-3</c:v>
                </c:pt>
                <c:pt idx="126">
                  <c:v>1.797590113427953E-3</c:v>
                </c:pt>
                <c:pt idx="127">
                  <c:v>1.7997410712444035E-3</c:v>
                </c:pt>
                <c:pt idx="128">
                  <c:v>1.8035373387193933E-3</c:v>
                </c:pt>
                <c:pt idx="129">
                  <c:v>1.8048795930102296E-3</c:v>
                </c:pt>
                <c:pt idx="130">
                  <c:v>1.8105883609617851E-3</c:v>
                </c:pt>
                <c:pt idx="131">
                  <c:v>1.8127763193174801E-3</c:v>
                </c:pt>
                <c:pt idx="132">
                  <c:v>1.8143912128375901E-3</c:v>
                </c:pt>
                <c:pt idx="133">
                  <c:v>1.8176301792728431E-3</c:v>
                </c:pt>
                <c:pt idx="134">
                  <c:v>1.8184330480100707E-3</c:v>
                </c:pt>
                <c:pt idx="135">
                  <c:v>1.8224657201351283E-3</c:v>
                </c:pt>
                <c:pt idx="136">
                  <c:v>1.8240806295341211E-3</c:v>
                </c:pt>
                <c:pt idx="137">
                  <c:v>1.8256955415797398E-3</c:v>
                </c:pt>
                <c:pt idx="138">
                  <c:v>1.8289346594656435E-3</c:v>
                </c:pt>
                <c:pt idx="139">
                  <c:v>1.8297374802907903E-3</c:v>
                </c:pt>
                <c:pt idx="140">
                  <c:v>1.8337701415043863E-3</c:v>
                </c:pt>
                <c:pt idx="141">
                  <c:v>1.8353850694291065E-3</c:v>
                </c:pt>
                <c:pt idx="142">
                  <c:v>1.8370000000000159E-3</c:v>
                </c:pt>
                <c:pt idx="143">
                  <c:v>1.8389581962247291E-3</c:v>
                </c:pt>
                <c:pt idx="144">
                  <c:v>1.8397574836235683E-3</c:v>
                </c:pt>
                <c:pt idx="145">
                  <c:v>1.8429203951306615E-3</c:v>
                </c:pt>
                <c:pt idx="146">
                  <c:v>1.8440999668068439E-3</c:v>
                </c:pt>
                <c:pt idx="147">
                  <c:v>1.8452780360206096E-3</c:v>
                </c:pt>
                <c:pt idx="148">
                  <c:v>1.847606011640406E-3</c:v>
                </c:pt>
                <c:pt idx="149">
                  <c:v>1.8511458449618633E-3</c:v>
                </c:pt>
                <c:pt idx="150">
                  <c:v>1.852314899287121E-3</c:v>
                </c:pt>
                <c:pt idx="151">
                  <c:v>1.8534824511121778E-3</c:v>
                </c:pt>
                <c:pt idx="152">
                  <c:v>1.8542683725803364E-3</c:v>
                </c:pt>
                <c:pt idx="153">
                  <c:v>1.8592976725485891E-3</c:v>
                </c:pt>
                <c:pt idx="154">
                  <c:v>1.8604562092606183E-3</c:v>
                </c:pt>
                <c:pt idx="155">
                  <c:v>1.8616132434355365E-3</c:v>
                </c:pt>
                <c:pt idx="156">
                  <c:v>1.8635280581460419E-3</c:v>
                </c:pt>
                <c:pt idx="157">
                  <c:v>1.8643017772312467E-3</c:v>
                </c:pt>
                <c:pt idx="158">
                  <c:v>1.8673758760623565E-3</c:v>
                </c:pt>
                <c:pt idx="159">
                  <c:v>1.8685238949016929E-3</c:v>
                </c:pt>
                <c:pt idx="160">
                  <c:v>1.8696704111665708E-3</c:v>
                </c:pt>
                <c:pt idx="161">
                  <c:v>1.8715715648256665E-3</c:v>
                </c:pt>
                <c:pt idx="162">
                  <c:v>1.8723363617210692E-3</c:v>
                </c:pt>
                <c:pt idx="163">
                  <c:v>1.8753804536919369E-3</c:v>
                </c:pt>
                <c:pt idx="164">
                  <c:v>1.8765179544006443E-3</c:v>
                </c:pt>
                <c:pt idx="165">
                  <c:v>1.8776539524986385E-3</c:v>
                </c:pt>
                <c:pt idx="166">
                  <c:v>1.879541844838604E-3</c:v>
                </c:pt>
                <c:pt idx="167">
                  <c:v>1.8802975198376813E-3</c:v>
                </c:pt>
                <c:pt idx="168">
                  <c:v>1.8833114036416079E-3</c:v>
                </c:pt>
                <c:pt idx="169">
                  <c:v>1.8844383859650271E-3</c:v>
                </c:pt>
                <c:pt idx="170">
                  <c:v>1.8855638656410407E-3</c:v>
                </c:pt>
                <c:pt idx="171">
                  <c:v>1.8874388963969373E-3</c:v>
                </c:pt>
                <c:pt idx="172">
                  <c:v>1.8885610686831184E-3</c:v>
                </c:pt>
                <c:pt idx="173">
                  <c:v>1.8911687241333385E-3</c:v>
                </c:pt>
                <c:pt idx="174">
                  <c:v>1.8922851878183384E-3</c:v>
                </c:pt>
                <c:pt idx="175">
                  <c:v>1.893400148819896E-3</c:v>
                </c:pt>
                <c:pt idx="176">
                  <c:v>1.8952627177296912E-3</c:v>
                </c:pt>
                <c:pt idx="177">
                  <c:v>1.8959995498260742E-3</c:v>
                </c:pt>
                <c:pt idx="178">
                  <c:v>1.8989524134043858E-3</c:v>
                </c:pt>
                <c:pt idx="179">
                  <c:v>1.9000583582006747E-3</c:v>
                </c:pt>
                <c:pt idx="180">
                  <c:v>1.9011628002783582E-3</c:v>
                </c:pt>
                <c:pt idx="181">
                  <c:v>1.9030133070821829E-3</c:v>
                </c:pt>
                <c:pt idx="182">
                  <c:v>1.9037404181760946E-3</c:v>
                </c:pt>
                <c:pt idx="183">
                  <c:v>1.9066624697094789E-3</c:v>
                </c:pt>
                <c:pt idx="184">
                  <c:v>1.9077578953689493E-3</c:v>
                </c:pt>
                <c:pt idx="185">
                  <c:v>1.9088518182746514E-3</c:v>
                </c:pt>
                <c:pt idx="186">
                  <c:v>1.910690662716237E-3</c:v>
                </c:pt>
                <c:pt idx="187">
                  <c:v>1.9114078531102545E-3</c:v>
                </c:pt>
                <c:pt idx="188">
                  <c:v>1.9142988913192908E-3</c:v>
                </c:pt>
                <c:pt idx="189">
                  <c:v>1.9153837975964562E-3</c:v>
                </c:pt>
                <c:pt idx="190">
                  <c:v>1.9164672010849083E-3</c:v>
                </c:pt>
                <c:pt idx="191">
                  <c:v>1.9182947829099704E-3</c:v>
                </c:pt>
                <c:pt idx="192">
                  <c:v>1.9190018529085132E-3</c:v>
                </c:pt>
                <c:pt idx="193">
                  <c:v>1.9214903184458427E-3</c:v>
                </c:pt>
                <c:pt idx="194">
                  <c:v>1.9225647257511034E-3</c:v>
                </c:pt>
                <c:pt idx="195">
                  <c:v>1.9236376261175712E-3</c:v>
                </c:pt>
                <c:pt idx="196">
                  <c:v>1.924709019540647E-3</c:v>
                </c:pt>
                <c:pt idx="197">
                  <c:v>1.9265224158678187E-3</c:v>
                </c:pt>
                <c:pt idx="198">
                  <c:v>1.9289795237020122E-3</c:v>
                </c:pt>
                <c:pt idx="199">
                  <c:v>1.9300433823347622E-3</c:v>
                </c:pt>
                <c:pt idx="200">
                  <c:v>1.9311057339952116E-3</c:v>
                </c:pt>
                <c:pt idx="201">
                  <c:v>1.9321665786776667E-3</c:v>
                </c:pt>
                <c:pt idx="202">
                  <c:v>1.9339695403016726E-3</c:v>
                </c:pt>
                <c:pt idx="203">
                  <c:v>1.9363948875357805E-3</c:v>
                </c:pt>
                <c:pt idx="204">
                  <c:v>1.9374481972579635E-3</c:v>
                </c:pt>
                <c:pt idx="205">
                  <c:v>1.9384999999736815E-3</c:v>
                </c:pt>
                <c:pt idx="206">
                  <c:v>1.9391209906061866E-3</c:v>
                </c:pt>
                <c:pt idx="207">
                  <c:v>1.9396275671572111E-3</c:v>
                </c:pt>
                <c:pt idx="208">
                  <c:v>1.9415768466840278E-3</c:v>
                </c:pt>
                <c:pt idx="209">
                  <c:v>1.9421837840639439E-3</c:v>
                </c:pt>
                <c:pt idx="210">
                  <c:v>1.9427879107779683E-3</c:v>
                </c:pt>
                <c:pt idx="211">
                  <c:v>1.9433892268204067E-3</c:v>
                </c:pt>
                <c:pt idx="212">
                  <c:v>1.9463536467853601E-3</c:v>
                </c:pt>
                <c:pt idx="213">
                  <c:v>1.9469380986931618E-3</c:v>
                </c:pt>
                <c:pt idx="214">
                  <c:v>1.9475197398943372E-3</c:v>
                </c:pt>
                <c:pt idx="215">
                  <c:v>1.9479864432927778E-3</c:v>
                </c:pt>
                <c:pt idx="216">
                  <c:v>1.9498181975331288E-3</c:v>
                </c:pt>
                <c:pt idx="217">
                  <c:v>1.9503857851269305E-3</c:v>
                </c:pt>
                <c:pt idx="218">
                  <c:v>1.9509505619843214E-3</c:v>
                </c:pt>
                <c:pt idx="219">
                  <c:v>1.9515125281009216E-3</c:v>
                </c:pt>
                <c:pt idx="220">
                  <c:v>1.9519604184547984E-3</c:v>
                </c:pt>
                <c:pt idx="221">
                  <c:v>1.9537322850619577E-3</c:v>
                </c:pt>
                <c:pt idx="222">
                  <c:v>1.9542801974023328E-3</c:v>
                </c:pt>
                <c:pt idx="223">
                  <c:v>1.9548252989734466E-3</c:v>
                </c:pt>
                <c:pt idx="224">
                  <c:v>1.9551554202531332E-3</c:v>
                </c:pt>
                <c:pt idx="225">
                  <c:v>1.9557454797356297E-3</c:v>
                </c:pt>
                <c:pt idx="226">
                  <c:v>1.957508645125847E-3</c:v>
                </c:pt>
                <c:pt idx="227">
                  <c:v>1.9580368819837185E-3</c:v>
                </c:pt>
                <c:pt idx="228">
                  <c:v>1.9585623080403546E-3</c:v>
                </c:pt>
                <c:pt idx="229">
                  <c:v>1.9590849232909366E-3</c:v>
                </c:pt>
                <c:pt idx="230">
                  <c:v>1.9594974346589739E-3</c:v>
                </c:pt>
                <c:pt idx="231">
                  <c:v>1.9611472761455664E-3</c:v>
                </c:pt>
                <c:pt idx="232">
                  <c:v>1.9616558373001794E-3</c:v>
                </c:pt>
                <c:pt idx="233">
                  <c:v>1.9621615876226775E-3</c:v>
                </c:pt>
                <c:pt idx="234">
                  <c:v>1.9626645271084617E-3</c:v>
                </c:pt>
                <c:pt idx="235">
                  <c:v>1.9632196473689041E-3</c:v>
                </c:pt>
                <c:pt idx="236">
                  <c:v>1.9646481765999224E-3</c:v>
                </c:pt>
                <c:pt idx="237">
                  <c:v>1.9651370618386254E-3</c:v>
                </c:pt>
                <c:pt idx="238">
                  <c:v>1.9656231362154288E-3</c:v>
                </c:pt>
                <c:pt idx="239">
                  <c:v>1.9661063997261719E-3</c:v>
                </c:pt>
                <c:pt idx="240">
                  <c:v>1.966486528294579E-3</c:v>
                </c:pt>
                <c:pt idx="241">
                  <c:v>1.9680113450248802E-3</c:v>
                </c:pt>
                <c:pt idx="242">
                  <c:v>1.9684805541433431E-3</c:v>
                </c:pt>
                <c:pt idx="243">
                  <c:v>1.9689469523712175E-3</c:v>
                </c:pt>
                <c:pt idx="244">
                  <c:v>1.9694105397047796E-3</c:v>
                </c:pt>
                <c:pt idx="245">
                  <c:v>1.969775600460375E-3</c:v>
                </c:pt>
                <c:pt idx="246">
                  <c:v>1.9712367800142224E-3</c:v>
                </c:pt>
                <c:pt idx="247">
                  <c:v>1.9716863128162189E-3</c:v>
                </c:pt>
                <c:pt idx="248">
                  <c:v>1.972133034700251E-3</c:v>
                </c:pt>
                <c:pt idx="249">
                  <c:v>1.9725769456625962E-3</c:v>
                </c:pt>
                <c:pt idx="250">
                  <c:v>1.9729276876720007E-3</c:v>
                </c:pt>
                <c:pt idx="251">
                  <c:v>1.9743244802197671E-3</c:v>
                </c:pt>
                <c:pt idx="252">
                  <c:v>1.9747543365171735E-3</c:v>
                </c:pt>
                <c:pt idx="253">
                  <c:v>1.9751813818705546E-3</c:v>
                </c:pt>
                <c:pt idx="254">
                  <c:v>1.9756056162761868E-3</c:v>
                </c:pt>
                <c:pt idx="255">
                  <c:v>1.9759427886117094E-3</c:v>
                </c:pt>
                <c:pt idx="256">
                  <c:v>1.9772744443498354E-3</c:v>
                </c:pt>
                <c:pt idx="257">
                  <c:v>1.9776846239630695E-3</c:v>
                </c:pt>
                <c:pt idx="258">
                  <c:v>1.9780919926073114E-3</c:v>
                </c:pt>
                <c:pt idx="259">
                  <c:v>1.9784965502788387E-3</c:v>
                </c:pt>
                <c:pt idx="260">
                  <c:v>1.9788209020186018E-3</c:v>
                </c:pt>
                <c:pt idx="261">
                  <c:v>1.9800866711712217E-3</c:v>
                </c:pt>
                <c:pt idx="262">
                  <c:v>1.9804771739288041E-3</c:v>
                </c:pt>
                <c:pt idx="263">
                  <c:v>1.9808648656933041E-3</c:v>
                </c:pt>
                <c:pt idx="264">
                  <c:v>1.981249746461875E-3</c:v>
                </c:pt>
                <c:pt idx="265">
                  <c:v>1.9815620266890638E-3</c:v>
                </c:pt>
                <c:pt idx="266">
                  <c:v>1.9827611595080999E-3</c:v>
                </c:pt>
                <c:pt idx="267">
                  <c:v>1.9831319852466542E-3</c:v>
                </c:pt>
                <c:pt idx="268">
                  <c:v>1.9834999999695691E-3</c:v>
                </c:pt>
                <c:pt idx="269">
                  <c:v>1.984850639744276E-3</c:v>
                </c:pt>
                <c:pt idx="270">
                  <c:v>1.9881021563332357E-3</c:v>
                </c:pt>
                <c:pt idx="271">
                  <c:v>1.9902513840138309E-3</c:v>
                </c:pt>
                <c:pt idx="272">
                  <c:v>1.9916011163703972E-3</c:v>
                </c:pt>
                <c:pt idx="273">
                  <c:v>1.992950667241014E-3</c:v>
                </c:pt>
                <c:pt idx="274">
                  <c:v>1.9943000366250243E-3</c:v>
                </c:pt>
                <c:pt idx="275">
                  <c:v>1.9975579787891743E-3</c:v>
                </c:pt>
                <c:pt idx="276">
                  <c:v>1.999695699280545E-3</c:v>
                </c:pt>
                <c:pt idx="277">
                  <c:v>2.0010441612201345E-3</c:v>
                </c:pt>
                <c:pt idx="278">
                  <c:v>2.0023924416689562E-3</c:v>
                </c:pt>
                <c:pt idx="279">
                  <c:v>2.0037405406259151E-3</c:v>
                </c:pt>
                <c:pt idx="280">
                  <c:v>2.007004957808394E-3</c:v>
                </c:pt>
                <c:pt idx="281">
                  <c:v>2.0091311215200136E-3</c:v>
                </c:pt>
                <c:pt idx="282">
                  <c:v>2.0104783130064905E-3</c:v>
                </c:pt>
                <c:pt idx="283">
                  <c:v>2.0118253229967245E-3</c:v>
                </c:pt>
                <c:pt idx="284">
                  <c:v>2.0131721514898399E-3</c:v>
                </c:pt>
                <c:pt idx="285">
                  <c:v>2.0164430931338805E-3</c:v>
                </c:pt>
                <c:pt idx="286">
                  <c:v>2.0185576504764408E-3</c:v>
                </c:pt>
                <c:pt idx="287">
                  <c:v>2.0199035714730121E-3</c:v>
                </c:pt>
                <c:pt idx="288">
                  <c:v>2.0212493109678662E-3</c:v>
                </c:pt>
                <c:pt idx="289">
                  <c:v>2.0225948689605645E-3</c:v>
                </c:pt>
                <c:pt idx="290">
                  <c:v>2.0258723845094891E-3</c:v>
                </c:pt>
                <c:pt idx="291">
                  <c:v>2.0279752858933736E-3</c:v>
                </c:pt>
                <c:pt idx="292">
                  <c:v>2.0293199363632477E-3</c:v>
                </c:pt>
                <c:pt idx="293">
                  <c:v>2.0306644053265863E-3</c:v>
                </c:pt>
                <c:pt idx="294">
                  <c:v>2.0320086927820744E-3</c:v>
                </c:pt>
                <c:pt idx="295">
                  <c:v>2.0352928316786402E-3</c:v>
                </c:pt>
                <c:pt idx="296">
                  <c:v>2.0373840275147983E-3</c:v>
                </c:pt>
                <c:pt idx="297">
                  <c:v>2.0387274074216205E-3</c:v>
                </c:pt>
                <c:pt idx="298">
                  <c:v>2.0400706058166509E-3</c:v>
                </c:pt>
                <c:pt idx="299">
                  <c:v>2.0414136226987942E-3</c:v>
                </c:pt>
                <c:pt idx="300">
                  <c:v>2.0447044343856265E-3</c:v>
                </c:pt>
                <c:pt idx="301">
                  <c:v>2.0467838750851388E-3</c:v>
                </c:pt>
                <c:pt idx="302">
                  <c:v>2.048125984392554E-3</c:v>
                </c:pt>
                <c:pt idx="303">
                  <c:v>2.0494679121827028E-3</c:v>
                </c:pt>
                <c:pt idx="304">
                  <c:v>2.0508096584547085E-3</c:v>
                </c:pt>
                <c:pt idx="305">
                  <c:v>2.0541071923743034E-3</c:v>
                </c:pt>
                <c:pt idx="306">
                  <c:v>2.056174828349037E-3</c:v>
                </c:pt>
                <c:pt idx="307">
                  <c:v>2.0575156670202535E-3</c:v>
                </c:pt>
                <c:pt idx="308">
                  <c:v>2.0588563241691659E-3</c:v>
                </c:pt>
                <c:pt idx="309">
                  <c:v>2.0601967997946791E-3</c:v>
                </c:pt>
                <c:pt idx="310">
                  <c:v>2.0635011053891806E-3</c:v>
                </c:pt>
                <c:pt idx="311">
                  <c:v>2.0655568870511353E-3</c:v>
                </c:pt>
                <c:pt idx="312">
                  <c:v>2.0668964550497985E-3</c:v>
                </c:pt>
                <c:pt idx="313">
                  <c:v>2.0682358415209014E-3</c:v>
                </c:pt>
                <c:pt idx="314">
                  <c:v>2.0695750464635684E-3</c:v>
                </c:pt>
                <c:pt idx="315">
                  <c:v>2.0728861731752028E-3</c:v>
                </c:pt>
                <c:pt idx="316">
                  <c:v>2.0749300509362964E-3</c:v>
                </c:pt>
                <c:pt idx="317">
                  <c:v>2.0762683482260513E-3</c:v>
                </c:pt>
                <c:pt idx="318">
                  <c:v>2.0776064639829906E-3</c:v>
                </c:pt>
                <c:pt idx="319">
                  <c:v>2.0789443982064562E-3</c:v>
                </c:pt>
                <c:pt idx="320">
                  <c:v>2.0822623954775341E-3</c:v>
                </c:pt>
                <c:pt idx="321">
                  <c:v>2.0842943197498191E-3</c:v>
                </c:pt>
                <c:pt idx="322">
                  <c:v>2.0856313462943119E-3</c:v>
                </c:pt>
                <c:pt idx="323">
                  <c:v>2.086968191300732E-3</c:v>
                </c:pt>
                <c:pt idx="324">
                  <c:v>2.0883048547686422E-3</c:v>
                </c:pt>
                <c:pt idx="325">
                  <c:v>2.0916297720406829E-3</c:v>
                </c:pt>
                <c:pt idx="326">
                  <c:v>2.0936496932372223E-3</c:v>
                </c:pt>
                <c:pt idx="327">
                  <c:v>2.0949854490000981E-3</c:v>
                </c:pt>
                <c:pt idx="328">
                  <c:v>2.0963210232198643E-3</c:v>
                </c:pt>
                <c:pt idx="329">
                  <c:v>2.0976564158956454E-3</c:v>
                </c:pt>
                <c:pt idx="330">
                  <c:v>2.1009883026102487E-3</c:v>
                </c:pt>
                <c:pt idx="331">
                  <c:v>2.1029961711444625E-3</c:v>
                </c:pt>
                <c:pt idx="332">
                  <c:v>2.104330656089586E-3</c:v>
                </c:pt>
                <c:pt idx="333">
                  <c:v>2.1056649594859058E-3</c:v>
                </c:pt>
                <c:pt idx="334">
                  <c:v>2.1069990813334222E-3</c:v>
                </c:pt>
                <c:pt idx="335">
                  <c:v>2.110337986932265E-3</c:v>
                </c:pt>
                <c:pt idx="336">
                  <c:v>2.1123337532170587E-3</c:v>
                </c:pt>
                <c:pt idx="337">
                  <c:v>2.1136669673080749E-3</c:v>
                </c:pt>
                <c:pt idx="338">
                  <c:v>2.1149999998452511E-3</c:v>
                </c:pt>
                <c:pt idx="339">
                  <c:v>2.1180689898480935E-3</c:v>
                </c:pt>
                <c:pt idx="340">
                  <c:v>2.1266100932174534E-3</c:v>
                </c:pt>
                <c:pt idx="341">
                  <c:v>2.1303841588243056E-3</c:v>
                </c:pt>
                <c:pt idx="342">
                  <c:v>2.1334727534924368E-3</c:v>
                </c:pt>
                <c:pt idx="343">
                  <c:v>2.1365652692033458E-3</c:v>
                </c:pt>
                <c:pt idx="344">
                  <c:v>2.1396617059938256E-3</c:v>
                </c:pt>
                <c:pt idx="345">
                  <c:v>2.1400187733337534E-3</c:v>
                </c:pt>
                <c:pt idx="346">
                  <c:v>2.1520866646894906E-3</c:v>
                </c:pt>
                <c:pt idx="347">
                  <c:v>2.1552027074310245E-3</c:v>
                </c:pt>
                <c:pt idx="348">
                  <c:v>2.1583226714739796E-3</c:v>
                </c:pt>
                <c:pt idx="349">
                  <c:v>2.1614465568549281E-3</c:v>
                </c:pt>
                <c:pt idx="350">
                  <c:v>2.170038794711295E-3</c:v>
                </c:pt>
                <c:pt idx="351">
                  <c:v>2.1739813125034924E-3</c:v>
                </c:pt>
                <c:pt idx="352">
                  <c:v>2.1771248051330881E-3</c:v>
                </c:pt>
                <c:pt idx="353">
                  <c:v>2.1802722193240602E-3</c:v>
                </c:pt>
                <c:pt idx="354">
                  <c:v>2.1834235551140783E-3</c:v>
                </c:pt>
                <c:pt idx="355">
                  <c:v>2.1920398050085908E-3</c:v>
                </c:pt>
                <c:pt idx="356">
                  <c:v>2.1960681150133758E-3</c:v>
                </c:pt>
                <c:pt idx="357">
                  <c:v>2.1992390593608014E-3</c:v>
                </c:pt>
                <c:pt idx="358">
                  <c:v>2.202413925532627E-3</c:v>
                </c:pt>
                <c:pt idx="359">
                  <c:v>2.2055927135663012E-3</c:v>
                </c:pt>
                <c:pt idx="360">
                  <c:v>2.2142319387144301E-3</c:v>
                </c:pt>
                <c:pt idx="361">
                  <c:v>2.2183470850778947E-3</c:v>
                </c:pt>
                <c:pt idx="362">
                  <c:v>2.2215454829893457E-3</c:v>
                </c:pt>
                <c:pt idx="363">
                  <c:v>2.2247478029901891E-3</c:v>
                </c:pt>
                <c:pt idx="364">
                  <c:v>2.2279540451185325E-3</c:v>
                </c:pt>
                <c:pt idx="365">
                  <c:v>2.2366152087492678E-3</c:v>
                </c:pt>
                <c:pt idx="366">
                  <c:v>2.2408182356681537E-3</c:v>
                </c:pt>
                <c:pt idx="367">
                  <c:v>2.2440440890060301E-3</c:v>
                </c:pt>
                <c:pt idx="368">
                  <c:v>2.2472738647002638E-3</c:v>
                </c:pt>
                <c:pt idx="369">
                  <c:v>2.2505075627896184E-3</c:v>
                </c:pt>
                <c:pt idx="370">
                  <c:v>2.2591896281448599E-3</c:v>
                </c:pt>
                <c:pt idx="371">
                  <c:v>2.2634815798671668E-3</c:v>
                </c:pt>
                <c:pt idx="372">
                  <c:v>2.2667348905094182E-3</c:v>
                </c:pt>
                <c:pt idx="373">
                  <c:v>2.2699921237776199E-3</c:v>
                </c:pt>
                <c:pt idx="374">
                  <c:v>2.273253279710973E-3</c:v>
                </c:pt>
                <c:pt idx="375">
                  <c:v>2.2819552100446974E-3</c:v>
                </c:pt>
                <c:pt idx="376">
                  <c:v>2.2863371308702962E-3</c:v>
                </c:pt>
                <c:pt idx="377">
                  <c:v>2.2896179007108604E-3</c:v>
                </c:pt>
                <c:pt idx="378">
                  <c:v>2.2929025934498139E-3</c:v>
                </c:pt>
                <c:pt idx="379">
                  <c:v>2.2961912091257015E-3</c:v>
                </c:pt>
                <c:pt idx="380">
                  <c:v>2.304911967703791E-3</c:v>
                </c:pt>
                <c:pt idx="381">
                  <c:v>2.3093849019845962E-3</c:v>
                </c:pt>
                <c:pt idx="382">
                  <c:v>2.3126931329338347E-3</c:v>
                </c:pt>
                <c:pt idx="383">
                  <c:v>2.3160052870556547E-3</c:v>
                </c:pt>
                <c:pt idx="384">
                  <c:v>2.3193213643892575E-3</c:v>
                </c:pt>
                <c:pt idx="385">
                  <c:v>2.3280599144888865E-3</c:v>
                </c:pt>
                <c:pt idx="386">
                  <c:v>2.3326249066296886E-3</c:v>
                </c:pt>
                <c:pt idx="387">
                  <c:v>2.3359606006139511E-3</c:v>
                </c:pt>
                <c:pt idx="388">
                  <c:v>2.339300218047177E-3</c:v>
                </c:pt>
                <c:pt idx="389">
                  <c:v>2.3426437589687864E-3</c:v>
                </c:pt>
                <c:pt idx="390">
                  <c:v>2.351399063877596E-3</c:v>
                </c:pt>
                <c:pt idx="391">
                  <c:v>2.3560571583368861E-3</c:v>
                </c:pt>
                <c:pt idx="392">
                  <c:v>2.3594203172982906E-3</c:v>
                </c:pt>
                <c:pt idx="393">
                  <c:v>2.3627873999874489E-3</c:v>
                </c:pt>
                <c:pt idx="394">
                  <c:v>2.3661584064444386E-3</c:v>
                </c:pt>
                <c:pt idx="395">
                  <c:v>2.3749294294594845E-3</c:v>
                </c:pt>
                <c:pt idx="396">
                  <c:v>2.3796816707500694E-3</c:v>
                </c:pt>
                <c:pt idx="397">
                  <c:v>2.3830722966469396E-3</c:v>
                </c:pt>
                <c:pt idx="398">
                  <c:v>2.3864668465525445E-3</c:v>
                </c:pt>
                <c:pt idx="399">
                  <c:v>2.3898653205073994E-3</c:v>
                </c:pt>
                <c:pt idx="400">
                  <c:v>2.3986510249358541E-3</c:v>
                </c:pt>
                <c:pt idx="401">
                  <c:v>2.404790778967352E-3</c:v>
                </c:pt>
                <c:pt idx="402">
                  <c:v>2.4086426715804426E-3</c:v>
                </c:pt>
                <c:pt idx="403">
                  <c:v>2.4125000005366347E-3</c:v>
                </c:pt>
                <c:pt idx="404">
                  <c:v>2.4155325012336537E-3</c:v>
                </c:pt>
                <c:pt idx="405">
                  <c:v>2.4259582452956247E-3</c:v>
                </c:pt>
                <c:pt idx="406">
                  <c:v>2.4307499393553152E-3</c:v>
                </c:pt>
                <c:pt idx="407">
                  <c:v>2.4338044141432647E-3</c:v>
                </c:pt>
                <c:pt idx="408">
                  <c:v>2.4368625513981465E-3</c:v>
                </c:pt>
                <c:pt idx="409">
                  <c:v>2.4380805961824424E-3</c:v>
                </c:pt>
                <c:pt idx="410">
                  <c:v>2.4491317257654701E-3</c:v>
                </c:pt>
                <c:pt idx="411">
                  <c:v>2.452208175864415E-3</c:v>
                </c:pt>
                <c:pt idx="412">
                  <c:v>2.4552882886341842E-3</c:v>
                </c:pt>
                <c:pt idx="413">
                  <c:v>2.45837206410938E-3</c:v>
                </c:pt>
                <c:pt idx="414">
                  <c:v>2.4651112074415265E-3</c:v>
                </c:pt>
                <c:pt idx="415">
                  <c:v>2.470743793746405E-3</c:v>
                </c:pt>
                <c:pt idx="416">
                  <c:v>2.4738458832614194E-3</c:v>
                </c:pt>
                <c:pt idx="417">
                  <c:v>2.4769516356875046E-3</c:v>
                </c:pt>
                <c:pt idx="418">
                  <c:v>2.4800610510590437E-3</c:v>
                </c:pt>
                <c:pt idx="419">
                  <c:v>2.4867993758525839E-3</c:v>
                </c:pt>
                <c:pt idx="420">
                  <c:v>2.4925353426913485E-3</c:v>
                </c:pt>
                <c:pt idx="421">
                  <c:v>2.4956630733085363E-3</c:v>
                </c:pt>
                <c:pt idx="422">
                  <c:v>2.4987944670792307E-3</c:v>
                </c:pt>
                <c:pt idx="423">
                  <c:v>2.5019295240375958E-3</c:v>
                </c:pt>
                <c:pt idx="424">
                  <c:v>2.5086660610083521E-3</c:v>
                </c:pt>
                <c:pt idx="425">
                  <c:v>2.5145063844457297E-3</c:v>
                </c:pt>
                <c:pt idx="426">
                  <c:v>2.5176597578658671E-3</c:v>
                </c:pt>
                <c:pt idx="427">
                  <c:v>2.520816794683042E-3</c:v>
                </c:pt>
                <c:pt idx="428">
                  <c:v>2.5239774949325144E-3</c:v>
                </c:pt>
                <c:pt idx="429">
                  <c:v>2.5307112747957805E-3</c:v>
                </c:pt>
                <c:pt idx="430">
                  <c:v>2.5366569309535282E-3</c:v>
                </c:pt>
                <c:pt idx="431">
                  <c:v>2.539835948890532E-3</c:v>
                </c:pt>
                <c:pt idx="432">
                  <c:v>2.5430186304705137E-3</c:v>
                </c:pt>
                <c:pt idx="433">
                  <c:v>2.5462049757291705E-3</c:v>
                </c:pt>
                <c:pt idx="434">
                  <c:v>2.5529350291991788E-3</c:v>
                </c:pt>
                <c:pt idx="435">
                  <c:v>2.5589869942559619E-3</c:v>
                </c:pt>
                <c:pt idx="436">
                  <c:v>2.5621916584379835E-3</c:v>
                </c:pt>
                <c:pt idx="437">
                  <c:v>2.5653999865111136E-3</c:v>
                </c:pt>
                <c:pt idx="438">
                  <c:v>2.5686119785110493E-3</c:v>
                </c:pt>
                <c:pt idx="439">
                  <c:v>2.5753373362995646E-3</c:v>
                </c:pt>
                <c:pt idx="440">
                  <c:v>2.5814965864921426E-3</c:v>
                </c:pt>
                <c:pt idx="441">
                  <c:v>2.5847268986613501E-3</c:v>
                </c:pt>
                <c:pt idx="442">
                  <c:v>2.5879608749717676E-3</c:v>
                </c:pt>
                <c:pt idx="443">
                  <c:v>2.5911985154593109E-3</c:v>
                </c:pt>
                <c:pt idx="444">
                  <c:v>2.5979182082757515E-3</c:v>
                </c:pt>
                <c:pt idx="445">
                  <c:v>2.604185719899075E-3</c:v>
                </c:pt>
                <c:pt idx="446">
                  <c:v>2.6074416818114344E-3</c:v>
                </c:pt>
                <c:pt idx="447">
                  <c:v>2.6107013081170753E-3</c:v>
                </c:pt>
                <c:pt idx="448">
                  <c:v>2.6139645988523526E-3</c:v>
                </c:pt>
                <c:pt idx="449">
                  <c:v>2.6206776574032608E-3</c:v>
                </c:pt>
                <c:pt idx="450">
                  <c:v>2.6270544068110035E-3</c:v>
                </c:pt>
                <c:pt idx="451">
                  <c:v>2.6303360202369337E-3</c:v>
                </c:pt>
                <c:pt idx="452">
                  <c:v>2.6336212983099697E-3</c:v>
                </c:pt>
                <c:pt idx="453">
                  <c:v>2.6369102410666858E-3</c:v>
                </c:pt>
                <c:pt idx="454">
                  <c:v>2.6436156960556283E-3</c:v>
                </c:pt>
                <c:pt idx="455">
                  <c:v>2.6501026596609414E-3</c:v>
                </c:pt>
                <c:pt idx="456">
                  <c:v>2.6534099263842204E-3</c:v>
                </c:pt>
                <c:pt idx="457">
                  <c:v>2.6567208580108395E-3</c:v>
                </c:pt>
                <c:pt idx="458">
                  <c:v>2.6600354545771527E-3</c:v>
                </c:pt>
                <c:pt idx="459">
                  <c:v>2.6667323367028785E-3</c:v>
                </c:pt>
                <c:pt idx="460">
                  <c:v>2.6733304909791391E-3</c:v>
                </c:pt>
                <c:pt idx="461">
                  <c:v>2.6766634127977818E-3</c:v>
                </c:pt>
                <c:pt idx="462">
                  <c:v>2.6799999997777491E-3</c:v>
                </c:pt>
                <c:pt idx="463">
                  <c:v>2.6982315355303993E-3</c:v>
                </c:pt>
                <c:pt idx="464">
                  <c:v>2.749871803070408E-3</c:v>
                </c:pt>
                <c:pt idx="465">
                  <c:v>2.7732152273476211E-3</c:v>
                </c:pt>
                <c:pt idx="466">
                  <c:v>2.7920472243658577E-3</c:v>
                </c:pt>
                <c:pt idx="467">
                  <c:v>2.8109136549103711E-3</c:v>
                </c:pt>
                <c:pt idx="468">
                  <c:v>2.8298145209377334E-3</c:v>
                </c:pt>
                <c:pt idx="469">
                  <c:v>2.8814807713826176E-3</c:v>
                </c:pt>
                <c:pt idx="470">
                  <c:v>2.9057623791391668E-3</c:v>
                </c:pt>
                <c:pt idx="471">
                  <c:v>2.9248354520585627E-3</c:v>
                </c:pt>
                <c:pt idx="472">
                  <c:v>2.9439429722773278E-3</c:v>
                </c:pt>
                <c:pt idx="473">
                  <c:v>2.9467357103688738E-3</c:v>
                </c:pt>
                <c:pt idx="474">
                  <c:v>2.9495422393876671E-3</c:v>
                </c:pt>
                <c:pt idx="475">
                  <c:v>3.0399973523451787E-3</c:v>
                </c:pt>
                <c:pt idx="476">
                  <c:v>3.0593115981027682E-3</c:v>
                </c:pt>
                <c:pt idx="477">
                  <c:v>3.0786603051080213E-3</c:v>
                </c:pt>
                <c:pt idx="478">
                  <c:v>3.0980434753683189E-3</c:v>
                </c:pt>
                <c:pt idx="479">
                  <c:v>3.1497350390298864E-3</c:v>
                </c:pt>
                <c:pt idx="480">
                  <c:v>3.1759208292249479E-3</c:v>
                </c:pt>
                <c:pt idx="481">
                  <c:v>3.1954763459916265E-3</c:v>
                </c:pt>
                <c:pt idx="482">
                  <c:v>3.2150663381314373E-3</c:v>
                </c:pt>
                <c:pt idx="483">
                  <c:v>3.234690807676288E-3</c:v>
                </c:pt>
                <c:pt idx="484">
                  <c:v>3.333330387864306E-3</c:v>
                </c:pt>
                <c:pt idx="485">
                  <c:v>3.3531617647214814E-3</c:v>
                </c:pt>
                <c:pt idx="486">
                  <c:v>3.3730276333110861E-3</c:v>
                </c:pt>
                <c:pt idx="487">
                  <c:v>3.4247089739355301E-3</c:v>
                </c:pt>
                <c:pt idx="488">
                  <c:v>3.4528360662703663E-3</c:v>
                </c:pt>
                <c:pt idx="489">
                  <c:v>3.4728744245110265E-3</c:v>
                </c:pt>
                <c:pt idx="490">
                  <c:v>3.4929472869053031E-3</c:v>
                </c:pt>
                <c:pt idx="491">
                  <c:v>3.5130546555356946E-3</c:v>
                </c:pt>
                <c:pt idx="492">
                  <c:v>3.5647175585807891E-3</c:v>
                </c:pt>
                <c:pt idx="493">
                  <c:v>3.6141091653800689E-3</c:v>
                </c:pt>
                <c:pt idx="494">
                  <c:v>3.6344236153678924E-3</c:v>
                </c:pt>
                <c:pt idx="495">
                  <c:v>3.6547725862724708E-3</c:v>
                </c:pt>
                <c:pt idx="496">
                  <c:v>3.7064081676265728E-3</c:v>
                </c:pt>
                <c:pt idx="497">
                  <c:v>3.7365137213460453E-3</c:v>
                </c:pt>
                <c:pt idx="498">
                  <c:v>3.7570353285814985E-3</c:v>
                </c:pt>
                <c:pt idx="499">
                  <c:v>3.777591469457994E-3</c:v>
                </c:pt>
                <c:pt idx="500">
                  <c:v>3.7981821461086206E-3</c:v>
                </c:pt>
                <c:pt idx="501">
                  <c:v>3.8497815215522528E-3</c:v>
                </c:pt>
                <c:pt idx="502">
                  <c:v>3.8808902532473546E-3</c:v>
                </c:pt>
                <c:pt idx="503">
                  <c:v>3.9016536408959229E-3</c:v>
                </c:pt>
                <c:pt idx="504">
                  <c:v>3.9224515771946787E-3</c:v>
                </c:pt>
                <c:pt idx="505">
                  <c:v>3.9432840643023326E-3</c:v>
                </c:pt>
                <c:pt idx="506">
                  <c:v>3.9948383494624526E-3</c:v>
                </c:pt>
                <c:pt idx="507">
                  <c:v>4.0269595641207823E-3</c:v>
                </c:pt>
                <c:pt idx="508">
                  <c:v>4.0479648377788743E-3</c:v>
                </c:pt>
                <c:pt idx="509">
                  <c:v>4.0690046752736905E-3</c:v>
                </c:pt>
                <c:pt idx="510">
                  <c:v>4.0900790787891279E-3</c:v>
                </c:pt>
                <c:pt idx="511">
                  <c:v>4.2385679361879912E-3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</c:numCache>
            </c:numRef>
          </c:xVal>
          <c:yVal>
            <c:numRef>
              <c:f>EUR1Y!$BD$2:$BD$513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038464"/>
        <c:axId val="566638080"/>
      </c:scatterChart>
      <c:valAx>
        <c:axId val="54103846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66638080"/>
        <c:crosses val="autoZero"/>
        <c:crossBetween val="midCat"/>
      </c:valAx>
      <c:valAx>
        <c:axId val="5666380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4103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1Y Mx</c:v>
          </c:tx>
          <c:spPr>
            <a:ln>
              <a:noFill/>
            </a:ln>
          </c:spPr>
          <c:marker>
            <c:symbol val="square"/>
            <c:size val="2"/>
          </c:marker>
          <c:cat>
            <c:numRef>
              <c:f>EUR1Y!$BA$2:$BA$2366</c:f>
              <c:numCache>
                <c:formatCode>ddd\,\ dd\-mmm\-yyyy</c:formatCode>
                <c:ptCount val="23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  <c:pt idx="512">
                  <c:v>42894</c:v>
                </c:pt>
                <c:pt idx="513">
                  <c:v>42901</c:v>
                </c:pt>
                <c:pt idx="514">
                  <c:v>42908</c:v>
                </c:pt>
                <c:pt idx="515">
                  <c:v>42915</c:v>
                </c:pt>
                <c:pt idx="516">
                  <c:v>42922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43062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43097</c:v>
                </c:pt>
                <c:pt idx="542">
                  <c:v>43104</c:v>
                </c:pt>
                <c:pt idx="543">
                  <c:v>43111</c:v>
                </c:pt>
                <c:pt idx="544">
                  <c:v>43118</c:v>
                </c:pt>
                <c:pt idx="545">
                  <c:v>43125</c:v>
                </c:pt>
                <c:pt idx="546">
                  <c:v>43132</c:v>
                </c:pt>
                <c:pt idx="547">
                  <c:v>43139</c:v>
                </c:pt>
                <c:pt idx="548">
                  <c:v>43146</c:v>
                </c:pt>
                <c:pt idx="549">
                  <c:v>43153</c:v>
                </c:pt>
                <c:pt idx="550">
                  <c:v>43160</c:v>
                </c:pt>
                <c:pt idx="551">
                  <c:v>43167</c:v>
                </c:pt>
                <c:pt idx="552">
                  <c:v>43174</c:v>
                </c:pt>
                <c:pt idx="553">
                  <c:v>43181</c:v>
                </c:pt>
                <c:pt idx="554">
                  <c:v>43188</c:v>
                </c:pt>
                <c:pt idx="555">
                  <c:v>43195</c:v>
                </c:pt>
                <c:pt idx="556">
                  <c:v>43202</c:v>
                </c:pt>
                <c:pt idx="557">
                  <c:v>43209</c:v>
                </c:pt>
                <c:pt idx="558">
                  <c:v>43216</c:v>
                </c:pt>
                <c:pt idx="559">
                  <c:v>43223</c:v>
                </c:pt>
                <c:pt idx="560">
                  <c:v>43230</c:v>
                </c:pt>
                <c:pt idx="561">
                  <c:v>43237</c:v>
                </c:pt>
                <c:pt idx="562">
                  <c:v>43244</c:v>
                </c:pt>
                <c:pt idx="563">
                  <c:v>43251</c:v>
                </c:pt>
                <c:pt idx="564">
                  <c:v>43258</c:v>
                </c:pt>
                <c:pt idx="565">
                  <c:v>43265</c:v>
                </c:pt>
                <c:pt idx="566">
                  <c:v>43272</c:v>
                </c:pt>
                <c:pt idx="567">
                  <c:v>43279</c:v>
                </c:pt>
                <c:pt idx="568">
                  <c:v>43286</c:v>
                </c:pt>
                <c:pt idx="569">
                  <c:v>43293</c:v>
                </c:pt>
                <c:pt idx="570">
                  <c:v>43300</c:v>
                </c:pt>
                <c:pt idx="571">
                  <c:v>43307</c:v>
                </c:pt>
                <c:pt idx="572">
                  <c:v>43314</c:v>
                </c:pt>
                <c:pt idx="573">
                  <c:v>43321</c:v>
                </c:pt>
                <c:pt idx="574">
                  <c:v>43328</c:v>
                </c:pt>
                <c:pt idx="575">
                  <c:v>43335</c:v>
                </c:pt>
                <c:pt idx="576">
                  <c:v>43342</c:v>
                </c:pt>
                <c:pt idx="577">
                  <c:v>43349</c:v>
                </c:pt>
                <c:pt idx="578">
                  <c:v>43356</c:v>
                </c:pt>
                <c:pt idx="579">
                  <c:v>43363</c:v>
                </c:pt>
                <c:pt idx="580">
                  <c:v>43370</c:v>
                </c:pt>
                <c:pt idx="581">
                  <c:v>43377</c:v>
                </c:pt>
                <c:pt idx="582">
                  <c:v>43384</c:v>
                </c:pt>
                <c:pt idx="583">
                  <c:v>43391</c:v>
                </c:pt>
                <c:pt idx="584">
                  <c:v>43398</c:v>
                </c:pt>
                <c:pt idx="585">
                  <c:v>43405</c:v>
                </c:pt>
                <c:pt idx="586">
                  <c:v>43412</c:v>
                </c:pt>
                <c:pt idx="587">
                  <c:v>43419</c:v>
                </c:pt>
                <c:pt idx="588">
                  <c:v>43426</c:v>
                </c:pt>
                <c:pt idx="589">
                  <c:v>43433</c:v>
                </c:pt>
                <c:pt idx="590">
                  <c:v>43440</c:v>
                </c:pt>
                <c:pt idx="591">
                  <c:v>43447</c:v>
                </c:pt>
                <c:pt idx="592">
                  <c:v>43454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cat>
          <c:val>
            <c:numRef>
              <c:f>EUR1Y!$BC$2:$BC$2366</c:f>
              <c:numCache>
                <c:formatCode>0.0000%</c:formatCode>
                <c:ptCount val="2365"/>
                <c:pt idx="0">
                  <c:v>1.5437618915158035E-3</c:v>
                </c:pt>
                <c:pt idx="1">
                  <c:v>1.5440298468170296E-3</c:v>
                </c:pt>
                <c:pt idx="2">
                  <c:v>1.547080091518439E-3</c:v>
                </c:pt>
                <c:pt idx="3">
                  <c:v>1.5504097456338895E-3</c:v>
                </c:pt>
                <c:pt idx="4">
                  <c:v>1.5503324499301181E-3</c:v>
                </c:pt>
                <c:pt idx="5">
                  <c:v>1.5443898265424022E-3</c:v>
                </c:pt>
                <c:pt idx="6">
                  <c:v>1.5459613763079158E-3</c:v>
                </c:pt>
                <c:pt idx="7">
                  <c:v>1.5472864790611234E-3</c:v>
                </c:pt>
                <c:pt idx="8">
                  <c:v>1.5499051453212683E-3</c:v>
                </c:pt>
                <c:pt idx="9">
                  <c:v>1.5499693670991783E-3</c:v>
                </c:pt>
                <c:pt idx="10">
                  <c:v>1.5502152593124502E-3</c:v>
                </c:pt>
                <c:pt idx="11">
                  <c:v>1.5513131591444814E-3</c:v>
                </c:pt>
                <c:pt idx="12">
                  <c:v>1.5522963458313003E-3</c:v>
                </c:pt>
                <c:pt idx="13">
                  <c:v>1.5547402143548951E-3</c:v>
                </c:pt>
                <c:pt idx="14">
                  <c:v>1.5547085591400525E-3</c:v>
                </c:pt>
                <c:pt idx="15">
                  <c:v>1.555491571470129E-3</c:v>
                </c:pt>
                <c:pt idx="16">
                  <c:v>1.5567455205078488E-3</c:v>
                </c:pt>
                <c:pt idx="17">
                  <c:v>1.5579585290949761E-3</c:v>
                </c:pt>
                <c:pt idx="18">
                  <c:v>1.5607350512874131E-3</c:v>
                </c:pt>
                <c:pt idx="19">
                  <c:v>1.5610652476167912E-3</c:v>
                </c:pt>
                <c:pt idx="20">
                  <c:v>1.56340946015407E-3</c:v>
                </c:pt>
                <c:pt idx="21">
                  <c:v>1.5643768230393848E-3</c:v>
                </c:pt>
                <c:pt idx="22">
                  <c:v>1.5653032445225186E-3</c:v>
                </c:pt>
                <c:pt idx="23">
                  <c:v>1.5683592658425388E-3</c:v>
                </c:pt>
                <c:pt idx="24">
                  <c:v>1.5689691347493715E-3</c:v>
                </c:pt>
                <c:pt idx="25">
                  <c:v>1.5723627628856265E-3</c:v>
                </c:pt>
                <c:pt idx="26">
                  <c:v>1.5737454305160708E-3</c:v>
                </c:pt>
                <c:pt idx="27">
                  <c:v>1.5751183527029373E-3</c:v>
                </c:pt>
                <c:pt idx="28">
                  <c:v>1.5781147066027451E-3</c:v>
                </c:pt>
                <c:pt idx="29">
                  <c:v>1.5786522797218701E-3</c:v>
                </c:pt>
                <c:pt idx="30">
                  <c:v>1.5818367805633176E-3</c:v>
                </c:pt>
                <c:pt idx="31">
                  <c:v>1.583151229241526E-3</c:v>
                </c:pt>
                <c:pt idx="32">
                  <c:v>1.5844559321968172E-3</c:v>
                </c:pt>
                <c:pt idx="33">
                  <c:v>1.5873952082142901E-3</c:v>
                </c:pt>
                <c:pt idx="34">
                  <c:v>1.5878591913468972E-3</c:v>
                </c:pt>
                <c:pt idx="35">
                  <c:v>1.5908332597839249E-3</c:v>
                </c:pt>
                <c:pt idx="36">
                  <c:v>1.5920794875982026E-3</c:v>
                </c:pt>
                <c:pt idx="37">
                  <c:v>1.5933159694248569E-3</c:v>
                </c:pt>
                <c:pt idx="38">
                  <c:v>1.5962007571805785E-3</c:v>
                </c:pt>
                <c:pt idx="39">
                  <c:v>1.5965898562346191E-3</c:v>
                </c:pt>
                <c:pt idx="40">
                  <c:v>1.59935218746327E-3</c:v>
                </c:pt>
                <c:pt idx="41">
                  <c:v>1.6005301926015148E-3</c:v>
                </c:pt>
                <c:pt idx="42">
                  <c:v>1.6016984515007523E-3</c:v>
                </c:pt>
                <c:pt idx="43">
                  <c:v>1.6020195715552197E-3</c:v>
                </c:pt>
                <c:pt idx="44">
                  <c:v>1.6023282361400859E-3</c:v>
                </c:pt>
                <c:pt idx="45">
                  <c:v>1.6073935512125744E-3</c:v>
                </c:pt>
                <c:pt idx="46">
                  <c:v>1.6088027450404322E-3</c:v>
                </c:pt>
                <c:pt idx="47">
                  <c:v>1.6102109994333121E-3</c:v>
                </c:pt>
                <c:pt idx="48">
                  <c:v>1.6133065915074185E-3</c:v>
                </c:pt>
                <c:pt idx="49">
                  <c:v>1.6138694896851561E-3</c:v>
                </c:pt>
                <c:pt idx="50">
                  <c:v>1.6172381797341373E-3</c:v>
                </c:pt>
                <c:pt idx="51">
                  <c:v>1.618640797433064E-3</c:v>
                </c:pt>
                <c:pt idx="52">
                  <c:v>1.620042475669057E-3</c:v>
                </c:pt>
                <c:pt idx="53">
                  <c:v>1.6231396243875278E-3</c:v>
                </c:pt>
                <c:pt idx="54">
                  <c:v>1.6236919088019155E-3</c:v>
                </c:pt>
                <c:pt idx="55">
                  <c:v>1.6270367747621805E-3</c:v>
                </c:pt>
                <c:pt idx="56">
                  <c:v>1.6284328161353936E-3</c:v>
                </c:pt>
                <c:pt idx="57">
                  <c:v>1.6298279180172806E-3</c:v>
                </c:pt>
                <c:pt idx="58">
                  <c:v>1.6329268741040726E-3</c:v>
                </c:pt>
                <c:pt idx="59">
                  <c:v>1.633468419439259E-3</c:v>
                </c:pt>
                <c:pt idx="60">
                  <c:v>1.6367893349211919E-3</c:v>
                </c:pt>
                <c:pt idx="61">
                  <c:v>1.6381787997725645E-3</c:v>
                </c:pt>
                <c:pt idx="62">
                  <c:v>1.6395673251050917E-3</c:v>
                </c:pt>
                <c:pt idx="63">
                  <c:v>1.6426683392833689E-3</c:v>
                </c:pt>
                <c:pt idx="64">
                  <c:v>1.6431990202254233E-3</c:v>
                </c:pt>
                <c:pt idx="65">
                  <c:v>1.6464958588422124E-3</c:v>
                </c:pt>
                <c:pt idx="66">
                  <c:v>1.647878746976709E-3</c:v>
                </c:pt>
                <c:pt idx="67">
                  <c:v>1.6494578220886886E-3</c:v>
                </c:pt>
                <c:pt idx="68">
                  <c:v>1.6527601762201421E-3</c:v>
                </c:pt>
                <c:pt idx="69">
                  <c:v>1.6534856432430052E-3</c:v>
                </c:pt>
                <c:pt idx="70">
                  <c:v>1.6574000806385361E-3</c:v>
                </c:pt>
                <c:pt idx="71">
                  <c:v>1.658997909052378E-3</c:v>
                </c:pt>
                <c:pt idx="72">
                  <c:v>1.6605988630693843E-3</c:v>
                </c:pt>
                <c:pt idx="73">
                  <c:v>1.6639239767228713E-3</c:v>
                </c:pt>
                <c:pt idx="74">
                  <c:v>1.6646708242169118E-3</c:v>
                </c:pt>
                <c:pt idx="75">
                  <c:v>1.6686505177393725E-3</c:v>
                </c:pt>
                <c:pt idx="76">
                  <c:v>1.6702702256972926E-3</c:v>
                </c:pt>
                <c:pt idx="77">
                  <c:v>1.6718930593658319E-3</c:v>
                </c:pt>
                <c:pt idx="78">
                  <c:v>1.6752401039961456E-3</c:v>
                </c:pt>
                <c:pt idx="79">
                  <c:v>1.6760087462256797E-3</c:v>
                </c:pt>
                <c:pt idx="80">
                  <c:v>1.6800541139083691E-3</c:v>
                </c:pt>
                <c:pt idx="81">
                  <c:v>1.6816957021653918E-3</c:v>
                </c:pt>
                <c:pt idx="82">
                  <c:v>1.6833404162417992E-3</c:v>
                </c:pt>
                <c:pt idx="83">
                  <c:v>1.6867085633140073E-3</c:v>
                </c:pt>
                <c:pt idx="84">
                  <c:v>1.6874994145533648E-3</c:v>
                </c:pt>
                <c:pt idx="85">
                  <c:v>1.6916108744606188E-3</c:v>
                </c:pt>
                <c:pt idx="86">
                  <c:v>1.6932743437820335E-3</c:v>
                </c:pt>
                <c:pt idx="87">
                  <c:v>1.6949409390326904E-3</c:v>
                </c:pt>
                <c:pt idx="88">
                  <c:v>1.6983293600217452E-3</c:v>
                </c:pt>
                <c:pt idx="89">
                  <c:v>1.6991462610274329E-3</c:v>
                </c:pt>
                <c:pt idx="90">
                  <c:v>1.7033348727554299E-3</c:v>
                </c:pt>
                <c:pt idx="91">
                  <c:v>1.7050238762088118E-3</c:v>
                </c:pt>
                <c:pt idx="92">
                  <c:v>1.7067160598234648E-3</c:v>
                </c:pt>
                <c:pt idx="93">
                  <c:v>1.7101275501418341E-3</c:v>
                </c:pt>
                <c:pt idx="94">
                  <c:v>1.7109679346648192E-3</c:v>
                </c:pt>
                <c:pt idx="95">
                  <c:v>1.715224680891071E-3</c:v>
                </c:pt>
                <c:pt idx="96">
                  <c:v>1.7169359458186471E-3</c:v>
                </c:pt>
                <c:pt idx="97">
                  <c:v>1.7186503910228117E-3</c:v>
                </c:pt>
                <c:pt idx="98">
                  <c:v>1.7220807261036921E-3</c:v>
                </c:pt>
                <c:pt idx="99">
                  <c:v>1.7229450156358559E-3</c:v>
                </c:pt>
                <c:pt idx="100">
                  <c:v>1.7272703217740741E-3</c:v>
                </c:pt>
                <c:pt idx="101">
                  <c:v>1.7290038489872171E-3</c:v>
                </c:pt>
                <c:pt idx="102">
                  <c:v>1.7307405565937951E-3</c:v>
                </c:pt>
                <c:pt idx="103">
                  <c:v>1.7341888935756111E-3</c:v>
                </c:pt>
                <c:pt idx="104">
                  <c:v>1.7350775096201412E-3</c:v>
                </c:pt>
                <c:pt idx="105">
                  <c:v>1.7394718011159358E-3</c:v>
                </c:pt>
                <c:pt idx="106">
                  <c:v>1.7412275914367203E-3</c:v>
                </c:pt>
                <c:pt idx="107">
                  <c:v>1.7429865622688783E-3</c:v>
                </c:pt>
                <c:pt idx="108">
                  <c:v>1.7464520582984337E-3</c:v>
                </c:pt>
                <c:pt idx="109">
                  <c:v>1.7473654223702402E-3</c:v>
                </c:pt>
                <c:pt idx="110">
                  <c:v>1.7518291247024104E-3</c:v>
                </c:pt>
                <c:pt idx="111">
                  <c:v>1.7538444261169022E-3</c:v>
                </c:pt>
                <c:pt idx="112">
                  <c:v>1.7558658933249528E-3</c:v>
                </c:pt>
                <c:pt idx="113">
                  <c:v>1.7595870144505204E-3</c:v>
                </c:pt>
                <c:pt idx="114">
                  <c:v>1.760773030315321E-3</c:v>
                </c:pt>
                <c:pt idx="115">
                  <c:v>1.7660657176028203E-3</c:v>
                </c:pt>
                <c:pt idx="116">
                  <c:v>1.7681241803739866E-3</c:v>
                </c:pt>
                <c:pt idx="117">
                  <c:v>1.7701888092064755E-3</c:v>
                </c:pt>
                <c:pt idx="118">
                  <c:v>1.7739366139919541E-3</c:v>
                </c:pt>
                <c:pt idx="119">
                  <c:v>1.7751738912447851E-3</c:v>
                </c:pt>
                <c:pt idx="120">
                  <c:v>1.7806044456548818E-3</c:v>
                </c:pt>
                <c:pt idx="121">
                  <c:v>1.7827060716751977E-3</c:v>
                </c:pt>
                <c:pt idx="122">
                  <c:v>1.7848138640307158E-3</c:v>
                </c:pt>
                <c:pt idx="123">
                  <c:v>1.7885867175915469E-3</c:v>
                </c:pt>
                <c:pt idx="124">
                  <c:v>1.7898760743040038E-3</c:v>
                </c:pt>
                <c:pt idx="125">
                  <c:v>1.7954453222260439E-3</c:v>
                </c:pt>
                <c:pt idx="126">
                  <c:v>1.797590113427953E-3</c:v>
                </c:pt>
                <c:pt idx="127">
                  <c:v>1.7997410712444035E-3</c:v>
                </c:pt>
                <c:pt idx="128">
                  <c:v>1.8035373387193933E-3</c:v>
                </c:pt>
                <c:pt idx="129">
                  <c:v>1.8048795930102296E-3</c:v>
                </c:pt>
                <c:pt idx="130">
                  <c:v>1.8105883609617851E-3</c:v>
                </c:pt>
                <c:pt idx="131">
                  <c:v>1.8127763193174801E-3</c:v>
                </c:pt>
                <c:pt idx="132">
                  <c:v>1.8143912128375901E-3</c:v>
                </c:pt>
                <c:pt idx="133">
                  <c:v>1.8176301792728431E-3</c:v>
                </c:pt>
                <c:pt idx="134">
                  <c:v>1.8184330480100707E-3</c:v>
                </c:pt>
                <c:pt idx="135">
                  <c:v>1.8224657201351283E-3</c:v>
                </c:pt>
                <c:pt idx="136">
                  <c:v>1.8240806295341211E-3</c:v>
                </c:pt>
                <c:pt idx="137">
                  <c:v>1.8256955415797398E-3</c:v>
                </c:pt>
                <c:pt idx="138">
                  <c:v>1.8289346594656435E-3</c:v>
                </c:pt>
                <c:pt idx="139">
                  <c:v>1.8297374802907903E-3</c:v>
                </c:pt>
                <c:pt idx="140">
                  <c:v>1.8337701415043863E-3</c:v>
                </c:pt>
                <c:pt idx="141">
                  <c:v>1.8353850694291065E-3</c:v>
                </c:pt>
                <c:pt idx="142">
                  <c:v>1.8370000000000159E-3</c:v>
                </c:pt>
                <c:pt idx="143">
                  <c:v>1.8389581962247291E-3</c:v>
                </c:pt>
                <c:pt idx="144">
                  <c:v>1.8397574836235683E-3</c:v>
                </c:pt>
                <c:pt idx="145">
                  <c:v>1.8429203951306615E-3</c:v>
                </c:pt>
                <c:pt idx="146">
                  <c:v>1.8440999668068439E-3</c:v>
                </c:pt>
                <c:pt idx="147">
                  <c:v>1.8452780360206096E-3</c:v>
                </c:pt>
                <c:pt idx="148">
                  <c:v>1.847606011640406E-3</c:v>
                </c:pt>
                <c:pt idx="149">
                  <c:v>1.8511458449618633E-3</c:v>
                </c:pt>
                <c:pt idx="150">
                  <c:v>1.852314899287121E-3</c:v>
                </c:pt>
                <c:pt idx="151">
                  <c:v>1.8534824511121778E-3</c:v>
                </c:pt>
                <c:pt idx="152">
                  <c:v>1.8542683725803364E-3</c:v>
                </c:pt>
                <c:pt idx="153">
                  <c:v>1.8592976725485891E-3</c:v>
                </c:pt>
                <c:pt idx="154">
                  <c:v>1.8604562092606183E-3</c:v>
                </c:pt>
                <c:pt idx="155">
                  <c:v>1.8616132434355365E-3</c:v>
                </c:pt>
                <c:pt idx="156">
                  <c:v>1.8635280581460419E-3</c:v>
                </c:pt>
                <c:pt idx="157">
                  <c:v>1.8643017772312467E-3</c:v>
                </c:pt>
                <c:pt idx="158">
                  <c:v>1.8673758760623565E-3</c:v>
                </c:pt>
                <c:pt idx="159">
                  <c:v>1.8685238949016929E-3</c:v>
                </c:pt>
                <c:pt idx="160">
                  <c:v>1.8696704111665708E-3</c:v>
                </c:pt>
                <c:pt idx="161">
                  <c:v>1.8715715648256665E-3</c:v>
                </c:pt>
                <c:pt idx="162">
                  <c:v>1.8723363617210692E-3</c:v>
                </c:pt>
                <c:pt idx="163">
                  <c:v>1.8753804536919369E-3</c:v>
                </c:pt>
                <c:pt idx="164">
                  <c:v>1.8765179544006443E-3</c:v>
                </c:pt>
                <c:pt idx="165">
                  <c:v>1.8776539524986385E-3</c:v>
                </c:pt>
                <c:pt idx="166">
                  <c:v>1.879541844838604E-3</c:v>
                </c:pt>
                <c:pt idx="167">
                  <c:v>1.8802975198376813E-3</c:v>
                </c:pt>
                <c:pt idx="168">
                  <c:v>1.8833114036416079E-3</c:v>
                </c:pt>
                <c:pt idx="169">
                  <c:v>1.8844383859650271E-3</c:v>
                </c:pt>
                <c:pt idx="170">
                  <c:v>1.8855638656410407E-3</c:v>
                </c:pt>
                <c:pt idx="171">
                  <c:v>1.8874388963969373E-3</c:v>
                </c:pt>
                <c:pt idx="172">
                  <c:v>1.8885610686831184E-3</c:v>
                </c:pt>
                <c:pt idx="173">
                  <c:v>1.8911687241333385E-3</c:v>
                </c:pt>
                <c:pt idx="174">
                  <c:v>1.8922851878183384E-3</c:v>
                </c:pt>
                <c:pt idx="175">
                  <c:v>1.893400148819896E-3</c:v>
                </c:pt>
                <c:pt idx="176">
                  <c:v>1.8952627177296912E-3</c:v>
                </c:pt>
                <c:pt idx="177">
                  <c:v>1.8959995498260742E-3</c:v>
                </c:pt>
                <c:pt idx="178">
                  <c:v>1.8989524134043858E-3</c:v>
                </c:pt>
                <c:pt idx="179">
                  <c:v>1.9000583582006747E-3</c:v>
                </c:pt>
                <c:pt idx="180">
                  <c:v>1.9011628002783582E-3</c:v>
                </c:pt>
                <c:pt idx="181">
                  <c:v>1.9030133070821829E-3</c:v>
                </c:pt>
                <c:pt idx="182">
                  <c:v>1.9037404181760946E-3</c:v>
                </c:pt>
                <c:pt idx="183">
                  <c:v>1.9066624697094789E-3</c:v>
                </c:pt>
                <c:pt idx="184">
                  <c:v>1.9077578953689493E-3</c:v>
                </c:pt>
                <c:pt idx="185">
                  <c:v>1.9088518182746514E-3</c:v>
                </c:pt>
                <c:pt idx="186">
                  <c:v>1.910690662716237E-3</c:v>
                </c:pt>
                <c:pt idx="187">
                  <c:v>1.9114078531102545E-3</c:v>
                </c:pt>
                <c:pt idx="188">
                  <c:v>1.9142988913192908E-3</c:v>
                </c:pt>
                <c:pt idx="189">
                  <c:v>1.9153837975964562E-3</c:v>
                </c:pt>
                <c:pt idx="190">
                  <c:v>1.9164672010849083E-3</c:v>
                </c:pt>
                <c:pt idx="191">
                  <c:v>1.9182947829099704E-3</c:v>
                </c:pt>
                <c:pt idx="192">
                  <c:v>1.9190018529085132E-3</c:v>
                </c:pt>
                <c:pt idx="193">
                  <c:v>1.9214903184458427E-3</c:v>
                </c:pt>
                <c:pt idx="194">
                  <c:v>1.9225647257511034E-3</c:v>
                </c:pt>
                <c:pt idx="195">
                  <c:v>1.9236376261175712E-3</c:v>
                </c:pt>
                <c:pt idx="196">
                  <c:v>1.924709019540647E-3</c:v>
                </c:pt>
                <c:pt idx="197">
                  <c:v>1.9265224158678187E-3</c:v>
                </c:pt>
                <c:pt idx="198">
                  <c:v>1.9289795237020122E-3</c:v>
                </c:pt>
                <c:pt idx="199">
                  <c:v>1.9300433823347622E-3</c:v>
                </c:pt>
                <c:pt idx="200">
                  <c:v>1.9311057339952116E-3</c:v>
                </c:pt>
                <c:pt idx="201">
                  <c:v>1.9321665786776667E-3</c:v>
                </c:pt>
                <c:pt idx="202">
                  <c:v>1.9339695403016726E-3</c:v>
                </c:pt>
                <c:pt idx="203">
                  <c:v>1.9363948875357805E-3</c:v>
                </c:pt>
                <c:pt idx="204">
                  <c:v>1.9374481972579635E-3</c:v>
                </c:pt>
                <c:pt idx="205">
                  <c:v>1.9384999999736815E-3</c:v>
                </c:pt>
                <c:pt idx="206">
                  <c:v>1.9391209906061866E-3</c:v>
                </c:pt>
                <c:pt idx="207">
                  <c:v>1.9396275671572111E-3</c:v>
                </c:pt>
                <c:pt idx="208">
                  <c:v>1.9415768466840278E-3</c:v>
                </c:pt>
                <c:pt idx="209">
                  <c:v>1.9421837840639439E-3</c:v>
                </c:pt>
                <c:pt idx="210">
                  <c:v>1.9427879107779683E-3</c:v>
                </c:pt>
                <c:pt idx="211">
                  <c:v>1.9433892268204067E-3</c:v>
                </c:pt>
                <c:pt idx="212">
                  <c:v>1.9463536467853601E-3</c:v>
                </c:pt>
                <c:pt idx="213">
                  <c:v>1.9469380986931618E-3</c:v>
                </c:pt>
                <c:pt idx="214">
                  <c:v>1.9475197398943372E-3</c:v>
                </c:pt>
                <c:pt idx="215">
                  <c:v>1.9479864432927778E-3</c:v>
                </c:pt>
                <c:pt idx="216">
                  <c:v>1.9498181975331288E-3</c:v>
                </c:pt>
                <c:pt idx="217">
                  <c:v>1.9503857851269305E-3</c:v>
                </c:pt>
                <c:pt idx="218">
                  <c:v>1.9509505619843214E-3</c:v>
                </c:pt>
                <c:pt idx="219">
                  <c:v>1.9515125281009216E-3</c:v>
                </c:pt>
                <c:pt idx="220">
                  <c:v>1.9519604184547984E-3</c:v>
                </c:pt>
                <c:pt idx="221">
                  <c:v>1.9537322850619577E-3</c:v>
                </c:pt>
                <c:pt idx="222">
                  <c:v>1.9542801974023328E-3</c:v>
                </c:pt>
                <c:pt idx="223">
                  <c:v>1.9548252989734466E-3</c:v>
                </c:pt>
                <c:pt idx="224">
                  <c:v>1.9551554202531332E-3</c:v>
                </c:pt>
                <c:pt idx="225">
                  <c:v>1.9557454797356297E-3</c:v>
                </c:pt>
                <c:pt idx="226">
                  <c:v>1.957508645125847E-3</c:v>
                </c:pt>
                <c:pt idx="227">
                  <c:v>1.9580368819837185E-3</c:v>
                </c:pt>
                <c:pt idx="228">
                  <c:v>1.9585623080403546E-3</c:v>
                </c:pt>
                <c:pt idx="229">
                  <c:v>1.9590849232909366E-3</c:v>
                </c:pt>
                <c:pt idx="230">
                  <c:v>1.9594974346589739E-3</c:v>
                </c:pt>
                <c:pt idx="231">
                  <c:v>1.9611472761455664E-3</c:v>
                </c:pt>
                <c:pt idx="232">
                  <c:v>1.9616558373001794E-3</c:v>
                </c:pt>
                <c:pt idx="233">
                  <c:v>1.9621615876226775E-3</c:v>
                </c:pt>
                <c:pt idx="234">
                  <c:v>1.9626645271084617E-3</c:v>
                </c:pt>
                <c:pt idx="235">
                  <c:v>1.9632196473689041E-3</c:v>
                </c:pt>
                <c:pt idx="236">
                  <c:v>1.9646481765999224E-3</c:v>
                </c:pt>
                <c:pt idx="237">
                  <c:v>1.9651370618386254E-3</c:v>
                </c:pt>
                <c:pt idx="238">
                  <c:v>1.9656231362154288E-3</c:v>
                </c:pt>
                <c:pt idx="239">
                  <c:v>1.9661063997261719E-3</c:v>
                </c:pt>
                <c:pt idx="240">
                  <c:v>1.966486528294579E-3</c:v>
                </c:pt>
                <c:pt idx="241">
                  <c:v>1.9680113450248802E-3</c:v>
                </c:pt>
                <c:pt idx="242">
                  <c:v>1.9684805541433431E-3</c:v>
                </c:pt>
                <c:pt idx="243">
                  <c:v>1.9689469523712175E-3</c:v>
                </c:pt>
                <c:pt idx="244">
                  <c:v>1.9694105397047796E-3</c:v>
                </c:pt>
                <c:pt idx="245">
                  <c:v>1.969775600460375E-3</c:v>
                </c:pt>
                <c:pt idx="246">
                  <c:v>1.9712367800142224E-3</c:v>
                </c:pt>
                <c:pt idx="247">
                  <c:v>1.9716863128162189E-3</c:v>
                </c:pt>
                <c:pt idx="248">
                  <c:v>1.972133034700251E-3</c:v>
                </c:pt>
                <c:pt idx="249">
                  <c:v>1.9725769456625962E-3</c:v>
                </c:pt>
                <c:pt idx="250">
                  <c:v>1.9729276876720007E-3</c:v>
                </c:pt>
                <c:pt idx="251">
                  <c:v>1.9743244802197671E-3</c:v>
                </c:pt>
                <c:pt idx="252">
                  <c:v>1.9747543365171735E-3</c:v>
                </c:pt>
                <c:pt idx="253">
                  <c:v>1.9751813818705546E-3</c:v>
                </c:pt>
                <c:pt idx="254">
                  <c:v>1.9756056162761868E-3</c:v>
                </c:pt>
                <c:pt idx="255">
                  <c:v>1.9759427886117094E-3</c:v>
                </c:pt>
                <c:pt idx="256">
                  <c:v>1.9772744443498354E-3</c:v>
                </c:pt>
                <c:pt idx="257">
                  <c:v>1.9776846239630695E-3</c:v>
                </c:pt>
                <c:pt idx="258">
                  <c:v>1.9780919926073114E-3</c:v>
                </c:pt>
                <c:pt idx="259">
                  <c:v>1.9784965502788387E-3</c:v>
                </c:pt>
                <c:pt idx="260">
                  <c:v>1.9788209020186018E-3</c:v>
                </c:pt>
                <c:pt idx="261">
                  <c:v>1.9800866711712217E-3</c:v>
                </c:pt>
                <c:pt idx="262">
                  <c:v>1.9804771739288041E-3</c:v>
                </c:pt>
                <c:pt idx="263">
                  <c:v>1.9808648656933041E-3</c:v>
                </c:pt>
                <c:pt idx="264">
                  <c:v>1.981249746461875E-3</c:v>
                </c:pt>
                <c:pt idx="265">
                  <c:v>1.9815620266890638E-3</c:v>
                </c:pt>
                <c:pt idx="266">
                  <c:v>1.9827611595080999E-3</c:v>
                </c:pt>
                <c:pt idx="267">
                  <c:v>1.9831319852466542E-3</c:v>
                </c:pt>
                <c:pt idx="268">
                  <c:v>1.9834999999695691E-3</c:v>
                </c:pt>
                <c:pt idx="269">
                  <c:v>1.984850639744276E-3</c:v>
                </c:pt>
                <c:pt idx="270">
                  <c:v>1.9881021563332357E-3</c:v>
                </c:pt>
                <c:pt idx="271">
                  <c:v>1.9902513840138309E-3</c:v>
                </c:pt>
                <c:pt idx="272">
                  <c:v>1.9916011163703972E-3</c:v>
                </c:pt>
                <c:pt idx="273">
                  <c:v>1.992950667241014E-3</c:v>
                </c:pt>
                <c:pt idx="274">
                  <c:v>1.9943000366250243E-3</c:v>
                </c:pt>
                <c:pt idx="275">
                  <c:v>1.9975579787891743E-3</c:v>
                </c:pt>
                <c:pt idx="276">
                  <c:v>1.999695699280545E-3</c:v>
                </c:pt>
                <c:pt idx="277">
                  <c:v>2.0010441612201345E-3</c:v>
                </c:pt>
                <c:pt idx="278">
                  <c:v>2.0023924416689562E-3</c:v>
                </c:pt>
                <c:pt idx="279">
                  <c:v>2.0037405406259151E-3</c:v>
                </c:pt>
                <c:pt idx="280">
                  <c:v>2.007004957808394E-3</c:v>
                </c:pt>
                <c:pt idx="281">
                  <c:v>2.0091311215200136E-3</c:v>
                </c:pt>
                <c:pt idx="282">
                  <c:v>2.0104783130064905E-3</c:v>
                </c:pt>
                <c:pt idx="283">
                  <c:v>2.0118253229967245E-3</c:v>
                </c:pt>
                <c:pt idx="284">
                  <c:v>2.0131721514898399E-3</c:v>
                </c:pt>
                <c:pt idx="285">
                  <c:v>2.0164430931338805E-3</c:v>
                </c:pt>
                <c:pt idx="286">
                  <c:v>2.0185576504764408E-3</c:v>
                </c:pt>
                <c:pt idx="287">
                  <c:v>2.0199035714730121E-3</c:v>
                </c:pt>
                <c:pt idx="288">
                  <c:v>2.0212493109678662E-3</c:v>
                </c:pt>
                <c:pt idx="289">
                  <c:v>2.0225948689605645E-3</c:v>
                </c:pt>
                <c:pt idx="290">
                  <c:v>2.0258723845094891E-3</c:v>
                </c:pt>
                <c:pt idx="291">
                  <c:v>2.0279752858933736E-3</c:v>
                </c:pt>
                <c:pt idx="292">
                  <c:v>2.0293199363632477E-3</c:v>
                </c:pt>
                <c:pt idx="293">
                  <c:v>2.0306644053265863E-3</c:v>
                </c:pt>
                <c:pt idx="294">
                  <c:v>2.0320086927820744E-3</c:v>
                </c:pt>
                <c:pt idx="295">
                  <c:v>2.0352928316786402E-3</c:v>
                </c:pt>
                <c:pt idx="296">
                  <c:v>2.0373840275147983E-3</c:v>
                </c:pt>
                <c:pt idx="297">
                  <c:v>2.0387274074216205E-3</c:v>
                </c:pt>
                <c:pt idx="298">
                  <c:v>2.0400706058166509E-3</c:v>
                </c:pt>
                <c:pt idx="299">
                  <c:v>2.0414136226987942E-3</c:v>
                </c:pt>
                <c:pt idx="300">
                  <c:v>2.0447044343856265E-3</c:v>
                </c:pt>
                <c:pt idx="301">
                  <c:v>2.0467838750851388E-3</c:v>
                </c:pt>
                <c:pt idx="302">
                  <c:v>2.048125984392554E-3</c:v>
                </c:pt>
                <c:pt idx="303">
                  <c:v>2.0494679121827028E-3</c:v>
                </c:pt>
                <c:pt idx="304">
                  <c:v>2.0508096584547085E-3</c:v>
                </c:pt>
                <c:pt idx="305">
                  <c:v>2.0541071923743034E-3</c:v>
                </c:pt>
                <c:pt idx="306">
                  <c:v>2.056174828349037E-3</c:v>
                </c:pt>
                <c:pt idx="307">
                  <c:v>2.0575156670202535E-3</c:v>
                </c:pt>
                <c:pt idx="308">
                  <c:v>2.0588563241691659E-3</c:v>
                </c:pt>
                <c:pt idx="309">
                  <c:v>2.0601967997946791E-3</c:v>
                </c:pt>
                <c:pt idx="310">
                  <c:v>2.0635011053891806E-3</c:v>
                </c:pt>
                <c:pt idx="311">
                  <c:v>2.0655568870511353E-3</c:v>
                </c:pt>
                <c:pt idx="312">
                  <c:v>2.0668964550497985E-3</c:v>
                </c:pt>
                <c:pt idx="313">
                  <c:v>2.0682358415209014E-3</c:v>
                </c:pt>
                <c:pt idx="314">
                  <c:v>2.0695750464635684E-3</c:v>
                </c:pt>
                <c:pt idx="315">
                  <c:v>2.0728861731752028E-3</c:v>
                </c:pt>
                <c:pt idx="316">
                  <c:v>2.0749300509362964E-3</c:v>
                </c:pt>
                <c:pt idx="317">
                  <c:v>2.0762683482260513E-3</c:v>
                </c:pt>
                <c:pt idx="318">
                  <c:v>2.0776064639829906E-3</c:v>
                </c:pt>
                <c:pt idx="319">
                  <c:v>2.0789443982064562E-3</c:v>
                </c:pt>
                <c:pt idx="320">
                  <c:v>2.0822623954775341E-3</c:v>
                </c:pt>
                <c:pt idx="321">
                  <c:v>2.0842943197498191E-3</c:v>
                </c:pt>
                <c:pt idx="322">
                  <c:v>2.0856313462943119E-3</c:v>
                </c:pt>
                <c:pt idx="323">
                  <c:v>2.086968191300732E-3</c:v>
                </c:pt>
                <c:pt idx="324">
                  <c:v>2.0883048547686422E-3</c:v>
                </c:pt>
                <c:pt idx="325">
                  <c:v>2.0916297720406829E-3</c:v>
                </c:pt>
                <c:pt idx="326">
                  <c:v>2.0936496932372223E-3</c:v>
                </c:pt>
                <c:pt idx="327">
                  <c:v>2.0949854490000981E-3</c:v>
                </c:pt>
                <c:pt idx="328">
                  <c:v>2.0963210232198643E-3</c:v>
                </c:pt>
                <c:pt idx="329">
                  <c:v>2.0976564158956454E-3</c:v>
                </c:pt>
                <c:pt idx="330">
                  <c:v>2.1009883026102487E-3</c:v>
                </c:pt>
                <c:pt idx="331">
                  <c:v>2.1029961711444625E-3</c:v>
                </c:pt>
                <c:pt idx="332">
                  <c:v>2.104330656089586E-3</c:v>
                </c:pt>
                <c:pt idx="333">
                  <c:v>2.1056649594859058E-3</c:v>
                </c:pt>
                <c:pt idx="334">
                  <c:v>2.1069990813334222E-3</c:v>
                </c:pt>
                <c:pt idx="335">
                  <c:v>2.110337986932265E-3</c:v>
                </c:pt>
                <c:pt idx="336">
                  <c:v>2.1123337532170587E-3</c:v>
                </c:pt>
                <c:pt idx="337">
                  <c:v>2.1136669673080749E-3</c:v>
                </c:pt>
                <c:pt idx="338">
                  <c:v>2.1149999998452511E-3</c:v>
                </c:pt>
                <c:pt idx="339">
                  <c:v>2.1180689898480935E-3</c:v>
                </c:pt>
                <c:pt idx="340">
                  <c:v>2.1266100932174534E-3</c:v>
                </c:pt>
                <c:pt idx="341">
                  <c:v>2.1303841588243056E-3</c:v>
                </c:pt>
                <c:pt idx="342">
                  <c:v>2.1334727534924368E-3</c:v>
                </c:pt>
                <c:pt idx="343">
                  <c:v>2.1365652692033458E-3</c:v>
                </c:pt>
                <c:pt idx="344">
                  <c:v>2.1396617059938256E-3</c:v>
                </c:pt>
                <c:pt idx="345">
                  <c:v>2.1400187733337534E-3</c:v>
                </c:pt>
                <c:pt idx="346">
                  <c:v>2.1520866646894906E-3</c:v>
                </c:pt>
                <c:pt idx="347">
                  <c:v>2.1552027074310245E-3</c:v>
                </c:pt>
                <c:pt idx="348">
                  <c:v>2.1583226714739796E-3</c:v>
                </c:pt>
                <c:pt idx="349">
                  <c:v>2.1614465568549281E-3</c:v>
                </c:pt>
                <c:pt idx="350">
                  <c:v>2.170038794711295E-3</c:v>
                </c:pt>
                <c:pt idx="351">
                  <c:v>2.1739813125034924E-3</c:v>
                </c:pt>
                <c:pt idx="352">
                  <c:v>2.1771248051330881E-3</c:v>
                </c:pt>
                <c:pt idx="353">
                  <c:v>2.1802722193240602E-3</c:v>
                </c:pt>
                <c:pt idx="354">
                  <c:v>2.1834235551140783E-3</c:v>
                </c:pt>
                <c:pt idx="355">
                  <c:v>2.1920398050085908E-3</c:v>
                </c:pt>
                <c:pt idx="356">
                  <c:v>2.1960681150133758E-3</c:v>
                </c:pt>
                <c:pt idx="357">
                  <c:v>2.1992390593608014E-3</c:v>
                </c:pt>
                <c:pt idx="358">
                  <c:v>2.202413925532627E-3</c:v>
                </c:pt>
                <c:pt idx="359">
                  <c:v>2.2055927135663012E-3</c:v>
                </c:pt>
                <c:pt idx="360">
                  <c:v>2.2142319387144301E-3</c:v>
                </c:pt>
                <c:pt idx="361">
                  <c:v>2.2183470850778947E-3</c:v>
                </c:pt>
                <c:pt idx="362">
                  <c:v>2.2215454829893457E-3</c:v>
                </c:pt>
                <c:pt idx="363">
                  <c:v>2.2247478029901891E-3</c:v>
                </c:pt>
                <c:pt idx="364">
                  <c:v>2.2279540451185325E-3</c:v>
                </c:pt>
                <c:pt idx="365">
                  <c:v>2.2366152087492678E-3</c:v>
                </c:pt>
                <c:pt idx="366">
                  <c:v>2.2408182356681537E-3</c:v>
                </c:pt>
                <c:pt idx="367">
                  <c:v>2.2440440890060301E-3</c:v>
                </c:pt>
                <c:pt idx="368">
                  <c:v>2.2472738647002638E-3</c:v>
                </c:pt>
                <c:pt idx="369">
                  <c:v>2.2505075627896184E-3</c:v>
                </c:pt>
                <c:pt idx="370">
                  <c:v>2.2591896281448599E-3</c:v>
                </c:pt>
                <c:pt idx="371">
                  <c:v>2.2634815798671668E-3</c:v>
                </c:pt>
                <c:pt idx="372">
                  <c:v>2.2667348905094182E-3</c:v>
                </c:pt>
                <c:pt idx="373">
                  <c:v>2.2699921237776199E-3</c:v>
                </c:pt>
                <c:pt idx="374">
                  <c:v>2.273253279710973E-3</c:v>
                </c:pt>
                <c:pt idx="375">
                  <c:v>2.2819552100446974E-3</c:v>
                </c:pt>
                <c:pt idx="376">
                  <c:v>2.2863371308702962E-3</c:v>
                </c:pt>
                <c:pt idx="377">
                  <c:v>2.2896179007108604E-3</c:v>
                </c:pt>
                <c:pt idx="378">
                  <c:v>2.2929025934498139E-3</c:v>
                </c:pt>
                <c:pt idx="379">
                  <c:v>2.2961912091257015E-3</c:v>
                </c:pt>
                <c:pt idx="380">
                  <c:v>2.304911967703791E-3</c:v>
                </c:pt>
                <c:pt idx="381">
                  <c:v>2.3093849019845962E-3</c:v>
                </c:pt>
                <c:pt idx="382">
                  <c:v>2.3126931329338347E-3</c:v>
                </c:pt>
                <c:pt idx="383">
                  <c:v>2.3160052870556547E-3</c:v>
                </c:pt>
                <c:pt idx="384">
                  <c:v>2.3193213643892575E-3</c:v>
                </c:pt>
                <c:pt idx="385">
                  <c:v>2.3280599144888865E-3</c:v>
                </c:pt>
                <c:pt idx="386">
                  <c:v>2.3326249066296886E-3</c:v>
                </c:pt>
                <c:pt idx="387">
                  <c:v>2.3359606006139511E-3</c:v>
                </c:pt>
                <c:pt idx="388">
                  <c:v>2.339300218047177E-3</c:v>
                </c:pt>
                <c:pt idx="389">
                  <c:v>2.3426437589687864E-3</c:v>
                </c:pt>
                <c:pt idx="390">
                  <c:v>2.351399063877596E-3</c:v>
                </c:pt>
                <c:pt idx="391">
                  <c:v>2.3560571583368861E-3</c:v>
                </c:pt>
                <c:pt idx="392">
                  <c:v>2.3594203172982906E-3</c:v>
                </c:pt>
                <c:pt idx="393">
                  <c:v>2.3627873999874489E-3</c:v>
                </c:pt>
                <c:pt idx="394">
                  <c:v>2.3661584064444386E-3</c:v>
                </c:pt>
                <c:pt idx="395">
                  <c:v>2.3749294294594845E-3</c:v>
                </c:pt>
                <c:pt idx="396">
                  <c:v>2.3796816707500694E-3</c:v>
                </c:pt>
                <c:pt idx="397">
                  <c:v>2.3830722966469396E-3</c:v>
                </c:pt>
                <c:pt idx="398">
                  <c:v>2.3864668465525445E-3</c:v>
                </c:pt>
                <c:pt idx="399">
                  <c:v>2.3898653205073994E-3</c:v>
                </c:pt>
                <c:pt idx="400">
                  <c:v>2.3986510249358541E-3</c:v>
                </c:pt>
                <c:pt idx="401">
                  <c:v>2.404790778967352E-3</c:v>
                </c:pt>
                <c:pt idx="402">
                  <c:v>2.4086426715804426E-3</c:v>
                </c:pt>
                <c:pt idx="403">
                  <c:v>2.4125000005366347E-3</c:v>
                </c:pt>
                <c:pt idx="404">
                  <c:v>2.4155325012336537E-3</c:v>
                </c:pt>
                <c:pt idx="405">
                  <c:v>2.4259582452956247E-3</c:v>
                </c:pt>
                <c:pt idx="406">
                  <c:v>2.4307499393553152E-3</c:v>
                </c:pt>
                <c:pt idx="407">
                  <c:v>2.4338044141432647E-3</c:v>
                </c:pt>
                <c:pt idx="408">
                  <c:v>2.4368625513981465E-3</c:v>
                </c:pt>
                <c:pt idx="409">
                  <c:v>2.4380805961824424E-3</c:v>
                </c:pt>
                <c:pt idx="410">
                  <c:v>2.4491317257654701E-3</c:v>
                </c:pt>
                <c:pt idx="411">
                  <c:v>2.452208175864415E-3</c:v>
                </c:pt>
                <c:pt idx="412">
                  <c:v>2.4552882886341842E-3</c:v>
                </c:pt>
                <c:pt idx="413">
                  <c:v>2.45837206410938E-3</c:v>
                </c:pt>
                <c:pt idx="414">
                  <c:v>2.4651112074415265E-3</c:v>
                </c:pt>
                <c:pt idx="415">
                  <c:v>2.470743793746405E-3</c:v>
                </c:pt>
                <c:pt idx="416">
                  <c:v>2.4738458832614194E-3</c:v>
                </c:pt>
                <c:pt idx="417">
                  <c:v>2.4769516356875046E-3</c:v>
                </c:pt>
                <c:pt idx="418">
                  <c:v>2.4800610510590437E-3</c:v>
                </c:pt>
                <c:pt idx="419">
                  <c:v>2.4867993758525839E-3</c:v>
                </c:pt>
                <c:pt idx="420">
                  <c:v>2.4925353426913485E-3</c:v>
                </c:pt>
                <c:pt idx="421">
                  <c:v>2.4956630733085363E-3</c:v>
                </c:pt>
                <c:pt idx="422">
                  <c:v>2.4987944670792307E-3</c:v>
                </c:pt>
                <c:pt idx="423">
                  <c:v>2.5019295240375958E-3</c:v>
                </c:pt>
                <c:pt idx="424">
                  <c:v>2.5086660610083521E-3</c:v>
                </c:pt>
                <c:pt idx="425">
                  <c:v>2.5145063844457297E-3</c:v>
                </c:pt>
                <c:pt idx="426">
                  <c:v>2.5176597578658671E-3</c:v>
                </c:pt>
                <c:pt idx="427">
                  <c:v>2.520816794683042E-3</c:v>
                </c:pt>
                <c:pt idx="428">
                  <c:v>2.5239774949325144E-3</c:v>
                </c:pt>
                <c:pt idx="429">
                  <c:v>2.5307112747957805E-3</c:v>
                </c:pt>
                <c:pt idx="430">
                  <c:v>2.5366569309535282E-3</c:v>
                </c:pt>
                <c:pt idx="431">
                  <c:v>2.539835948890532E-3</c:v>
                </c:pt>
                <c:pt idx="432">
                  <c:v>2.5430186304705137E-3</c:v>
                </c:pt>
                <c:pt idx="433">
                  <c:v>2.5462049757291705E-3</c:v>
                </c:pt>
                <c:pt idx="434">
                  <c:v>2.5529350291991788E-3</c:v>
                </c:pt>
                <c:pt idx="435">
                  <c:v>2.5589869942559619E-3</c:v>
                </c:pt>
                <c:pt idx="436">
                  <c:v>2.5621916584379835E-3</c:v>
                </c:pt>
                <c:pt idx="437">
                  <c:v>2.5653999865111136E-3</c:v>
                </c:pt>
                <c:pt idx="438">
                  <c:v>2.5686119785110493E-3</c:v>
                </c:pt>
                <c:pt idx="439">
                  <c:v>2.5753373362995646E-3</c:v>
                </c:pt>
                <c:pt idx="440">
                  <c:v>2.5814965864921426E-3</c:v>
                </c:pt>
                <c:pt idx="441">
                  <c:v>2.5847268986613501E-3</c:v>
                </c:pt>
                <c:pt idx="442">
                  <c:v>2.5879608749717676E-3</c:v>
                </c:pt>
                <c:pt idx="443">
                  <c:v>2.5911985154593109E-3</c:v>
                </c:pt>
                <c:pt idx="444">
                  <c:v>2.5979182082757515E-3</c:v>
                </c:pt>
                <c:pt idx="445">
                  <c:v>2.604185719899075E-3</c:v>
                </c:pt>
                <c:pt idx="446">
                  <c:v>2.6074416818114344E-3</c:v>
                </c:pt>
                <c:pt idx="447">
                  <c:v>2.6107013081170753E-3</c:v>
                </c:pt>
                <c:pt idx="448">
                  <c:v>2.6139645988523526E-3</c:v>
                </c:pt>
                <c:pt idx="449">
                  <c:v>2.6206776574032608E-3</c:v>
                </c:pt>
                <c:pt idx="450">
                  <c:v>2.6270544068110035E-3</c:v>
                </c:pt>
                <c:pt idx="451">
                  <c:v>2.6303360202369337E-3</c:v>
                </c:pt>
                <c:pt idx="452">
                  <c:v>2.6336212983099697E-3</c:v>
                </c:pt>
                <c:pt idx="453">
                  <c:v>2.6369102410666858E-3</c:v>
                </c:pt>
                <c:pt idx="454">
                  <c:v>2.6436156960556283E-3</c:v>
                </c:pt>
                <c:pt idx="455">
                  <c:v>2.6501026596609414E-3</c:v>
                </c:pt>
                <c:pt idx="456">
                  <c:v>2.6534099263842204E-3</c:v>
                </c:pt>
                <c:pt idx="457">
                  <c:v>2.6567208580108395E-3</c:v>
                </c:pt>
                <c:pt idx="458">
                  <c:v>2.6600354545771527E-3</c:v>
                </c:pt>
                <c:pt idx="459">
                  <c:v>2.6667323367028785E-3</c:v>
                </c:pt>
                <c:pt idx="460">
                  <c:v>2.6733304909791391E-3</c:v>
                </c:pt>
                <c:pt idx="461">
                  <c:v>2.6766634127977818E-3</c:v>
                </c:pt>
                <c:pt idx="462">
                  <c:v>2.6799999997777491E-3</c:v>
                </c:pt>
                <c:pt idx="463">
                  <c:v>2.6982315355303993E-3</c:v>
                </c:pt>
                <c:pt idx="464">
                  <c:v>2.749871803070408E-3</c:v>
                </c:pt>
                <c:pt idx="465">
                  <c:v>2.7732152273476211E-3</c:v>
                </c:pt>
                <c:pt idx="466">
                  <c:v>2.7920472243658577E-3</c:v>
                </c:pt>
                <c:pt idx="467">
                  <c:v>2.8109136549103711E-3</c:v>
                </c:pt>
                <c:pt idx="468">
                  <c:v>2.8298145209377334E-3</c:v>
                </c:pt>
                <c:pt idx="469">
                  <c:v>2.8814807713826176E-3</c:v>
                </c:pt>
                <c:pt idx="470">
                  <c:v>2.9057623791391668E-3</c:v>
                </c:pt>
                <c:pt idx="471">
                  <c:v>2.9248354520585627E-3</c:v>
                </c:pt>
                <c:pt idx="472">
                  <c:v>2.9439429722773278E-3</c:v>
                </c:pt>
                <c:pt idx="473">
                  <c:v>2.9467357103688738E-3</c:v>
                </c:pt>
                <c:pt idx="474">
                  <c:v>2.9495422393876671E-3</c:v>
                </c:pt>
                <c:pt idx="475">
                  <c:v>3.0399973523451787E-3</c:v>
                </c:pt>
                <c:pt idx="476">
                  <c:v>3.0593115981027682E-3</c:v>
                </c:pt>
                <c:pt idx="477">
                  <c:v>3.0786603051080213E-3</c:v>
                </c:pt>
                <c:pt idx="478">
                  <c:v>3.0980434753683189E-3</c:v>
                </c:pt>
                <c:pt idx="479">
                  <c:v>3.1497350390298864E-3</c:v>
                </c:pt>
                <c:pt idx="480">
                  <c:v>3.1759208292249479E-3</c:v>
                </c:pt>
                <c:pt idx="481">
                  <c:v>3.1954763459916265E-3</c:v>
                </c:pt>
                <c:pt idx="482">
                  <c:v>3.2150663381314373E-3</c:v>
                </c:pt>
                <c:pt idx="483">
                  <c:v>3.234690807676288E-3</c:v>
                </c:pt>
                <c:pt idx="484">
                  <c:v>3.333330387864306E-3</c:v>
                </c:pt>
                <c:pt idx="485">
                  <c:v>3.3531617647214814E-3</c:v>
                </c:pt>
                <c:pt idx="486">
                  <c:v>3.3730276333110861E-3</c:v>
                </c:pt>
                <c:pt idx="487">
                  <c:v>3.4247089739355301E-3</c:v>
                </c:pt>
                <c:pt idx="488">
                  <c:v>3.4528360662703663E-3</c:v>
                </c:pt>
                <c:pt idx="489">
                  <c:v>3.4728744245110265E-3</c:v>
                </c:pt>
                <c:pt idx="490">
                  <c:v>3.4929472869053031E-3</c:v>
                </c:pt>
                <c:pt idx="491">
                  <c:v>3.5130546555356946E-3</c:v>
                </c:pt>
                <c:pt idx="492">
                  <c:v>3.5647175585807891E-3</c:v>
                </c:pt>
                <c:pt idx="493">
                  <c:v>3.6141091653800689E-3</c:v>
                </c:pt>
                <c:pt idx="494">
                  <c:v>3.6344236153678924E-3</c:v>
                </c:pt>
                <c:pt idx="495">
                  <c:v>3.6547725862724708E-3</c:v>
                </c:pt>
                <c:pt idx="496">
                  <c:v>3.7064081676265728E-3</c:v>
                </c:pt>
                <c:pt idx="497">
                  <c:v>3.7365137213460453E-3</c:v>
                </c:pt>
                <c:pt idx="498">
                  <c:v>3.7570353285814985E-3</c:v>
                </c:pt>
                <c:pt idx="499">
                  <c:v>3.777591469457994E-3</c:v>
                </c:pt>
                <c:pt idx="500">
                  <c:v>3.7981821461086206E-3</c:v>
                </c:pt>
                <c:pt idx="501">
                  <c:v>3.8497815215522528E-3</c:v>
                </c:pt>
                <c:pt idx="502">
                  <c:v>3.8808902532473546E-3</c:v>
                </c:pt>
                <c:pt idx="503">
                  <c:v>3.9016536408959229E-3</c:v>
                </c:pt>
                <c:pt idx="504">
                  <c:v>3.9224515771946787E-3</c:v>
                </c:pt>
                <c:pt idx="505">
                  <c:v>3.9432840643023326E-3</c:v>
                </c:pt>
                <c:pt idx="506">
                  <c:v>3.9948383494624526E-3</c:v>
                </c:pt>
                <c:pt idx="507">
                  <c:v>4.0269595641207823E-3</c:v>
                </c:pt>
                <c:pt idx="508">
                  <c:v>4.0479648377788743E-3</c:v>
                </c:pt>
                <c:pt idx="509">
                  <c:v>4.0690046752736905E-3</c:v>
                </c:pt>
                <c:pt idx="510">
                  <c:v>4.0900790787891279E-3</c:v>
                </c:pt>
                <c:pt idx="511">
                  <c:v>4.2385679361879912E-3</c:v>
                </c:pt>
                <c:pt idx="512">
                  <c:v>4.3048433268733973E-3</c:v>
                </c:pt>
                <c:pt idx="513">
                  <c:v>4.3717342651471564E-3</c:v>
                </c:pt>
                <c:pt idx="514">
                  <c:v>4.432270391003479E-3</c:v>
                </c:pt>
                <c:pt idx="515">
                  <c:v>4.4932923137163509E-3</c:v>
                </c:pt>
                <c:pt idx="516">
                  <c:v>4.5548001225925276E-3</c:v>
                </c:pt>
                <c:pt idx="517">
                  <c:v>4.616793907654025E-3</c:v>
                </c:pt>
                <c:pt idx="518">
                  <c:v>4.6792737596379049E-3</c:v>
                </c:pt>
                <c:pt idx="519">
                  <c:v>4.7422397699960553E-3</c:v>
                </c:pt>
                <c:pt idx="520">
                  <c:v>4.8056920308962832E-3</c:v>
                </c:pt>
                <c:pt idx="521">
                  <c:v>4.8696306352218792E-3</c:v>
                </c:pt>
                <c:pt idx="522">
                  <c:v>4.9340556765724913E-3</c:v>
                </c:pt>
                <c:pt idx="523">
                  <c:v>4.9989672492628126E-3</c:v>
                </c:pt>
                <c:pt idx="524">
                  <c:v>5.0643654483252089E-3</c:v>
                </c:pt>
                <c:pt idx="525">
                  <c:v>5.1302503695079662E-3</c:v>
                </c:pt>
                <c:pt idx="526">
                  <c:v>5.1966221092759482E-3</c:v>
                </c:pt>
                <c:pt idx="527">
                  <c:v>5.2634807648121278E-3</c:v>
                </c:pt>
                <c:pt idx="528">
                  <c:v>5.3185477565880395E-3</c:v>
                </c:pt>
                <c:pt idx="529">
                  <c:v>5.3738990330430367E-3</c:v>
                </c:pt>
                <c:pt idx="530">
                  <c:v>5.4295346414405723E-3</c:v>
                </c:pt>
                <c:pt idx="531">
                  <c:v>5.4854546292880686E-3</c:v>
                </c:pt>
                <c:pt idx="532">
                  <c:v>5.5416590443382319E-3</c:v>
                </c:pt>
                <c:pt idx="533">
                  <c:v>5.5981479345877374E-3</c:v>
                </c:pt>
                <c:pt idx="534">
                  <c:v>5.6549213482787629E-3</c:v>
                </c:pt>
                <c:pt idx="535">
                  <c:v>5.7119793338978927E-3</c:v>
                </c:pt>
                <c:pt idx="536">
                  <c:v>5.7693219401765555E-3</c:v>
                </c:pt>
                <c:pt idx="537">
                  <c:v>5.8269492160914656E-3</c:v>
                </c:pt>
                <c:pt idx="538">
                  <c:v>5.8848612108639625E-3</c:v>
                </c:pt>
                <c:pt idx="539">
                  <c:v>5.9430579739606689E-3</c:v>
                </c:pt>
                <c:pt idx="540">
                  <c:v>6.0015395550934896E-3</c:v>
                </c:pt>
                <c:pt idx="541">
                  <c:v>6.0661765697380323E-3</c:v>
                </c:pt>
                <c:pt idx="542">
                  <c:v>6.1311862132672557E-3</c:v>
                </c:pt>
                <c:pt idx="543">
                  <c:v>6.1965685583605561E-3</c:v>
                </c:pt>
                <c:pt idx="544">
                  <c:v>6.2623236781169387E-3</c:v>
                </c:pt>
                <c:pt idx="545">
                  <c:v>6.3284516460552394E-3</c:v>
                </c:pt>
                <c:pt idx="546">
                  <c:v>6.3949525361147782E-3</c:v>
                </c:pt>
                <c:pt idx="547">
                  <c:v>6.4618264226547041E-3</c:v>
                </c:pt>
                <c:pt idx="548">
                  <c:v>6.5290733804550891E-3</c:v>
                </c:pt>
                <c:pt idx="549">
                  <c:v>6.5966934847164933E-3</c:v>
                </c:pt>
                <c:pt idx="550">
                  <c:v>6.6646868110593008E-3</c:v>
                </c:pt>
                <c:pt idx="551">
                  <c:v>6.7330534355259184E-3</c:v>
                </c:pt>
                <c:pt idx="552">
                  <c:v>6.8017934345792367E-3</c:v>
                </c:pt>
                <c:pt idx="553">
                  <c:v>6.7656189435314398E-3</c:v>
                </c:pt>
                <c:pt idx="554">
                  <c:v>6.7283820505366233E-3</c:v>
                </c:pt>
                <c:pt idx="555">
                  <c:v>6.6900828752049727E-3</c:v>
                </c:pt>
                <c:pt idx="556">
                  <c:v>6.6507215405558909E-3</c:v>
                </c:pt>
                <c:pt idx="557">
                  <c:v>6.6155021857925225E-3</c:v>
                </c:pt>
                <c:pt idx="558">
                  <c:v>6.568812902425631E-3</c:v>
                </c:pt>
                <c:pt idx="559">
                  <c:v>6.5262658620227794E-3</c:v>
                </c:pt>
                <c:pt idx="560">
                  <c:v>6.4826571884582726E-3</c:v>
                </c:pt>
                <c:pt idx="561">
                  <c:v>6.4379870217868736E-3</c:v>
                </c:pt>
                <c:pt idx="562">
                  <c:v>6.3922555054679638E-3</c:v>
                </c:pt>
                <c:pt idx="563">
                  <c:v>6.3454627863651046E-3</c:v>
                </c:pt>
                <c:pt idx="564">
                  <c:v>6.3768424993465899E-3</c:v>
                </c:pt>
                <c:pt idx="565">
                  <c:v>6.4256680682966989E-3</c:v>
                </c:pt>
                <c:pt idx="566">
                  <c:v>6.4746165214949001E-3</c:v>
                </c:pt>
                <c:pt idx="567">
                  <c:v>6.523687876881035E-3</c:v>
                </c:pt>
                <c:pt idx="568">
                  <c:v>6.5728821524409353E-3</c:v>
                </c:pt>
                <c:pt idx="569">
                  <c:v>6.6221993662057667E-3</c:v>
                </c:pt>
                <c:pt idx="570">
                  <c:v>6.6716395362526855E-3</c:v>
                </c:pt>
                <c:pt idx="571">
                  <c:v>6.7212026807044007E-3</c:v>
                </c:pt>
                <c:pt idx="572">
                  <c:v>6.7708888177291735E-3</c:v>
                </c:pt>
                <c:pt idx="573">
                  <c:v>6.8206979655410374E-3</c:v>
                </c:pt>
                <c:pt idx="574">
                  <c:v>6.8706301423997959E-3</c:v>
                </c:pt>
                <c:pt idx="575">
                  <c:v>6.9206853666105884E-3</c:v>
                </c:pt>
                <c:pt idx="576">
                  <c:v>6.9708636565252004E-3</c:v>
                </c:pt>
                <c:pt idx="577">
                  <c:v>7.0211650305396561E-3</c:v>
                </c:pt>
                <c:pt idx="578">
                  <c:v>7.0715895070975034E-3</c:v>
                </c:pt>
                <c:pt idx="579">
                  <c:v>7.1221371046865291E-3</c:v>
                </c:pt>
                <c:pt idx="580">
                  <c:v>7.1728078418411678E-3</c:v>
                </c:pt>
                <c:pt idx="581">
                  <c:v>7.2236017371411871E-3</c:v>
                </c:pt>
                <c:pt idx="582">
                  <c:v>7.2745188092125648E-3</c:v>
                </c:pt>
                <c:pt idx="583">
                  <c:v>7.3255590767263923E-3</c:v>
                </c:pt>
                <c:pt idx="584">
                  <c:v>7.3767225584004097E-3</c:v>
                </c:pt>
                <c:pt idx="585">
                  <c:v>7.4280092729976906E-3</c:v>
                </c:pt>
                <c:pt idx="586">
                  <c:v>7.4794192393270792E-3</c:v>
                </c:pt>
                <c:pt idx="587">
                  <c:v>7.5309524762436301E-3</c:v>
                </c:pt>
                <c:pt idx="588">
                  <c:v>7.5826090026477324E-3</c:v>
                </c:pt>
                <c:pt idx="589">
                  <c:v>7.6343888374862017E-3</c:v>
                </c:pt>
                <c:pt idx="590">
                  <c:v>7.6862919997518452E-3</c:v>
                </c:pt>
                <c:pt idx="591">
                  <c:v>7.738318508482148E-3</c:v>
                </c:pt>
                <c:pt idx="592">
                  <c:v>7.7904683827621163E-3</c:v>
                </c:pt>
                <c:pt idx="593">
                  <c:v>7.842741641721435E-3</c:v>
                </c:pt>
                <c:pt idx="594">
                  <c:v>7.8951383045364355E-3</c:v>
                </c:pt>
                <c:pt idx="595">
                  <c:v>7.9476583904290032E-3</c:v>
                </c:pt>
                <c:pt idx="596">
                  <c:v>8.0003019186674507E-3</c:v>
                </c:pt>
                <c:pt idx="597">
                  <c:v>8.0530689085654226E-3</c:v>
                </c:pt>
                <c:pt idx="598">
                  <c:v>8.1059593794827779E-3</c:v>
                </c:pt>
                <c:pt idx="599">
                  <c:v>8.1589733508255803E-3</c:v>
                </c:pt>
                <c:pt idx="600">
                  <c:v>8.2121108420458878E-3</c:v>
                </c:pt>
                <c:pt idx="601">
                  <c:v>8.2653718726413087E-3</c:v>
                </c:pt>
                <c:pt idx="602">
                  <c:v>8.3187564621558796E-3</c:v>
                </c:pt>
                <c:pt idx="603">
                  <c:v>8.382869174259731E-3</c:v>
                </c:pt>
                <c:pt idx="604">
                  <c:v>8.4364139891981646E-3</c:v>
                </c:pt>
                <c:pt idx="605">
                  <c:v>8.490081461528666E-3</c:v>
                </c:pt>
                <c:pt idx="606">
                  <c:v>8.5438716109491764E-3</c:v>
                </c:pt>
                <c:pt idx="607">
                  <c:v>8.5977844572034667E-3</c:v>
                </c:pt>
                <c:pt idx="608">
                  <c:v>8.6552043668887378E-3</c:v>
                </c:pt>
                <c:pt idx="609">
                  <c:v>8.7059783194161182E-3</c:v>
                </c:pt>
                <c:pt idx="610">
                  <c:v>8.7602593750911884E-3</c:v>
                </c:pt>
                <c:pt idx="611">
                  <c:v>8.8146632070319336E-3</c:v>
                </c:pt>
                <c:pt idx="612">
                  <c:v>8.869189835211292E-3</c:v>
                </c:pt>
                <c:pt idx="613">
                  <c:v>8.9238392796471624E-3</c:v>
                </c:pt>
                <c:pt idx="614">
                  <c:v>8.9786115604045813E-3</c:v>
                </c:pt>
                <c:pt idx="615">
                  <c:v>9.0240089638182995E-3</c:v>
                </c:pt>
                <c:pt idx="616">
                  <c:v>9.0909939276283217E-3</c:v>
                </c:pt>
                <c:pt idx="617">
                  <c:v>9.1413887643428428E-3</c:v>
                </c:pt>
                <c:pt idx="618">
                  <c:v>9.1918460588250161E-3</c:v>
                </c:pt>
                <c:pt idx="619">
                  <c:v>9.2423658203871772E-3</c:v>
                </c:pt>
                <c:pt idx="620">
                  <c:v>9.2929480583525213E-3</c:v>
                </c:pt>
                <c:pt idx="621">
                  <c:v>9.3435927820572726E-3</c:v>
                </c:pt>
                <c:pt idx="622">
                  <c:v>9.3943000008485204E-3</c:v>
                </c:pt>
                <c:pt idx="623">
                  <c:v>9.4450697240855194E-3</c:v>
                </c:pt>
                <c:pt idx="624">
                  <c:v>9.4959019611398996E-3</c:v>
                </c:pt>
                <c:pt idx="625">
                  <c:v>9.5467967213941594E-3</c:v>
                </c:pt>
                <c:pt idx="626">
                  <c:v>9.597754014243608E-3</c:v>
                </c:pt>
                <c:pt idx="627">
                  <c:v>9.648773849094636E-3</c:v>
                </c:pt>
                <c:pt idx="628">
                  <c:v>9.6998562353662263E-3</c:v>
                </c:pt>
                <c:pt idx="629">
                  <c:v>9.7510011824884484E-3</c:v>
                </c:pt>
                <c:pt idx="630">
                  <c:v>9.8022086999041812E-3</c:v>
                </c:pt>
                <c:pt idx="631">
                  <c:v>9.8534787970669512E-3</c:v>
                </c:pt>
                <c:pt idx="632">
                  <c:v>9.9048114834435329E-3</c:v>
                </c:pt>
                <c:pt idx="633">
                  <c:v>9.9562067685115638E-3</c:v>
                </c:pt>
                <c:pt idx="634">
                  <c:v>1.000766466176084E-2</c:v>
                </c:pt>
                <c:pt idx="635">
                  <c:v>1.005918517269333E-2</c:v>
                </c:pt>
                <c:pt idx="636">
                  <c:v>1.0110768310822511E-2</c:v>
                </c:pt>
                <c:pt idx="637">
                  <c:v>1.0150460216694973E-2</c:v>
                </c:pt>
                <c:pt idx="638">
                  <c:v>1.0214122506785233E-2</c:v>
                </c:pt>
                <c:pt idx="639">
                  <c:v>1.0265893583705464E-2</c:v>
                </c:pt>
                <c:pt idx="640">
                  <c:v>1.0317727325995979E-2</c:v>
                </c:pt>
                <c:pt idx="641">
                  <c:v>1.0369623743229989E-2</c:v>
                </c:pt>
                <c:pt idx="642">
                  <c:v>1.0421582844992221E-2</c:v>
                </c:pt>
                <c:pt idx="643">
                  <c:v>1.0473604640879779E-2</c:v>
                </c:pt>
                <c:pt idx="644">
                  <c:v>1.0525689140501497E-2</c:v>
                </c:pt>
                <c:pt idx="645">
                  <c:v>1.0581434377347432E-2</c:v>
                </c:pt>
                <c:pt idx="646">
                  <c:v>1.0633669336972703E-2</c:v>
                </c:pt>
                <c:pt idx="647">
                  <c:v>1.0685967186323447E-2</c:v>
                </c:pt>
                <c:pt idx="648">
                  <c:v>1.0738327935060379E-2</c:v>
                </c:pt>
                <c:pt idx="649">
                  <c:v>1.0790751592855547E-2</c:v>
                </c:pt>
                <c:pt idx="650">
                  <c:v>1.083190361738752E-2</c:v>
                </c:pt>
                <c:pt idx="651">
                  <c:v>1.0895787674371934E-2</c:v>
                </c:pt>
                <c:pt idx="652">
                  <c:v>1.0948400117497576E-2</c:v>
                </c:pt>
                <c:pt idx="653">
                  <c:v>1.1001075508491172E-2</c:v>
                </c:pt>
                <c:pt idx="654">
                  <c:v>1.1042686680501578E-2</c:v>
                </c:pt>
                <c:pt idx="655">
                  <c:v>1.1106615173023936E-2</c:v>
                </c:pt>
                <c:pt idx="656">
                  <c:v>1.1159479466063582E-2</c:v>
                </c:pt>
                <c:pt idx="657">
                  <c:v>1.1212406745972353E-2</c:v>
                </c:pt>
                <c:pt idx="658">
                  <c:v>1.1265397022530111E-2</c:v>
                </c:pt>
                <c:pt idx="659">
                  <c:v>1.1322067958381929E-2</c:v>
                </c:pt>
                <c:pt idx="660">
                  <c:v>1.1394767583739076E-2</c:v>
                </c:pt>
                <c:pt idx="661">
                  <c:v>1.1448020236462731E-2</c:v>
                </c:pt>
                <c:pt idx="662">
                  <c:v>1.1501336244865884E-2</c:v>
                </c:pt>
                <c:pt idx="663">
                  <c:v>1.1554715618801253E-2</c:v>
                </c:pt>
                <c:pt idx="664">
                  <c:v>1.1608158368133607E-2</c:v>
                </c:pt>
                <c:pt idx="665">
                  <c:v>1.1661664502739541E-2</c:v>
                </c:pt>
                <c:pt idx="666">
                  <c:v>1.1715234032507252E-2</c:v>
                </c:pt>
                <c:pt idx="667">
                  <c:v>1.1767485904494376E-2</c:v>
                </c:pt>
                <c:pt idx="668">
                  <c:v>1.1811473323042752E-2</c:v>
                </c:pt>
                <c:pt idx="669">
                  <c:v>1.185545154854546E-2</c:v>
                </c:pt>
                <c:pt idx="670">
                  <c:v>1.1899420579616651E-2</c:v>
                </c:pt>
                <c:pt idx="671">
                  <c:v>1.1943380414870254E-2</c:v>
                </c:pt>
                <c:pt idx="672">
                  <c:v>1.1987331052920859E-2</c:v>
                </c:pt>
                <c:pt idx="673">
                  <c:v>1.203127249238327E-2</c:v>
                </c:pt>
                <c:pt idx="674">
                  <c:v>1.2075204731872733E-2</c:v>
                </c:pt>
                <c:pt idx="675">
                  <c:v>1.2119127770004057E-2</c:v>
                </c:pt>
                <c:pt idx="676">
                  <c:v>1.2163041605392921E-2</c:v>
                </c:pt>
                <c:pt idx="677">
                  <c:v>1.220694623665501E-2</c:v>
                </c:pt>
                <c:pt idx="678">
                  <c:v>1.2250841662406442E-2</c:v>
                </c:pt>
                <c:pt idx="679">
                  <c:v>1.229472788126356E-2</c:v>
                </c:pt>
                <c:pt idx="680">
                  <c:v>1.2338604891842265E-2</c:v>
                </c:pt>
                <c:pt idx="681">
                  <c:v>1.238247269275999E-2</c:v>
                </c:pt>
                <c:pt idx="682">
                  <c:v>1.2426331282633514E-2</c:v>
                </c:pt>
                <c:pt idx="683">
                  <c:v>1.2470180660079615E-2</c:v>
                </c:pt>
                <c:pt idx="684">
                  <c:v>1.2514020823716164E-2</c:v>
                </c:pt>
                <c:pt idx="685">
                  <c:v>1.2557851772160596E-2</c:v>
                </c:pt>
                <c:pt idx="686">
                  <c:v>1.2601673504031224E-2</c:v>
                </c:pt>
                <c:pt idx="687">
                  <c:v>1.2645486017946139E-2</c:v>
                </c:pt>
                <c:pt idx="688">
                  <c:v>1.2689289312523867E-2</c:v>
                </c:pt>
                <c:pt idx="689">
                  <c:v>1.2733083386382724E-2</c:v>
                </c:pt>
                <c:pt idx="690">
                  <c:v>1.2776868238142112E-2</c:v>
                </c:pt>
                <c:pt idx="691">
                  <c:v>1.2820643866421001E-2</c:v>
                </c:pt>
                <c:pt idx="692">
                  <c:v>1.2864410269839014E-2</c:v>
                </c:pt>
                <c:pt idx="693">
                  <c:v>1.2908167447015777E-2</c:v>
                </c:pt>
                <c:pt idx="694">
                  <c:v>1.2951915396571133E-2</c:v>
                </c:pt>
                <c:pt idx="695">
                  <c:v>1.2995654117125366E-2</c:v>
                </c:pt>
                <c:pt idx="696">
                  <c:v>1.3039383607298753E-2</c:v>
                </c:pt>
                <c:pt idx="697">
                  <c:v>1.3083103865712237E-2</c:v>
                </c:pt>
                <c:pt idx="698">
                  <c:v>1.3126814890986535E-2</c:v>
                </c:pt>
                <c:pt idx="699">
                  <c:v>1.3170516681743245E-2</c:v>
                </c:pt>
                <c:pt idx="700">
                  <c:v>1.3214209236603087E-2</c:v>
                </c:pt>
                <c:pt idx="701">
                  <c:v>1.325789255418853E-2</c:v>
                </c:pt>
                <c:pt idx="702">
                  <c:v>1.3301566633121171E-2</c:v>
                </c:pt>
                <c:pt idx="703">
                  <c:v>1.3345231472023045E-2</c:v>
                </c:pt>
                <c:pt idx="704">
                  <c:v>1.3388887069516403E-2</c:v>
                </c:pt>
                <c:pt idx="705">
                  <c:v>1.3432533424224595E-2</c:v>
                </c:pt>
                <c:pt idx="706">
                  <c:v>1.347617053477031E-2</c:v>
                </c:pt>
                <c:pt idx="707">
                  <c:v>1.3519798399776458E-2</c:v>
                </c:pt>
                <c:pt idx="708">
                  <c:v>1.3563417017866387E-2</c:v>
                </c:pt>
                <c:pt idx="709">
                  <c:v>1.3607026387664102E-2</c:v>
                </c:pt>
                <c:pt idx="710">
                  <c:v>1.3650626507793607E-2</c:v>
                </c:pt>
                <c:pt idx="711">
                  <c:v>1.3694217376878906E-2</c:v>
                </c:pt>
                <c:pt idx="712">
                  <c:v>1.3737798993544445E-2</c:v>
                </c:pt>
                <c:pt idx="713">
                  <c:v>1.3781371356414664E-2</c:v>
                </c:pt>
                <c:pt idx="714">
                  <c:v>1.3824934464114884E-2</c:v>
                </c:pt>
                <c:pt idx="715">
                  <c:v>1.3868488315270202E-2</c:v>
                </c:pt>
                <c:pt idx="716">
                  <c:v>1.391203290850572E-2</c:v>
                </c:pt>
                <c:pt idx="717">
                  <c:v>1.3955568242447414E-2</c:v>
                </c:pt>
                <c:pt idx="718">
                  <c:v>1.3999094315721258E-2</c:v>
                </c:pt>
                <c:pt idx="719">
                  <c:v>1.4042611126953229E-2</c:v>
                </c:pt>
                <c:pt idx="720">
                  <c:v>1.4080466585393706E-2</c:v>
                </c:pt>
                <c:pt idx="721">
                  <c:v>1.4118283090586102E-2</c:v>
                </c:pt>
                <c:pt idx="722">
                  <c:v>1.4156060638004724E-2</c:v>
                </c:pt>
                <c:pt idx="723">
                  <c:v>1.419379922312782E-2</c:v>
                </c:pt>
                <c:pt idx="724">
                  <c:v>1.423149884143933E-2</c:v>
                </c:pt>
                <c:pt idx="725">
                  <c:v>1.4269159488426919E-2</c:v>
                </c:pt>
                <c:pt idx="726">
                  <c:v>1.4306781159582629E-2</c:v>
                </c:pt>
                <c:pt idx="727">
                  <c:v>1.4344363850403984E-2</c:v>
                </c:pt>
                <c:pt idx="728">
                  <c:v>1.4381907556392003E-2</c:v>
                </c:pt>
                <c:pt idx="729">
                  <c:v>1.4419412273053187E-2</c:v>
                </c:pt>
                <c:pt idx="730">
                  <c:v>1.4456877995897758E-2</c:v>
                </c:pt>
                <c:pt idx="731">
                  <c:v>1.4494304720441192E-2</c:v>
                </c:pt>
                <c:pt idx="732">
                  <c:v>1.453169244220269E-2</c:v>
                </c:pt>
                <c:pt idx="733">
                  <c:v>1.4569041156707367E-2</c:v>
                </c:pt>
                <c:pt idx="734">
                  <c:v>1.46063508594834E-2</c:v>
                </c:pt>
                <c:pt idx="735">
                  <c:v>1.4643621546064229E-2</c:v>
                </c:pt>
                <c:pt idx="736">
                  <c:v>1.4680853211988105E-2</c:v>
                </c:pt>
                <c:pt idx="737">
                  <c:v>1.4718045852797445E-2</c:v>
                </c:pt>
                <c:pt idx="738">
                  <c:v>1.475519946403904E-2</c:v>
                </c:pt>
                <c:pt idx="739">
                  <c:v>1.4792314041265166E-2</c:v>
                </c:pt>
                <c:pt idx="740">
                  <c:v>1.4829389580031374E-2</c:v>
                </c:pt>
                <c:pt idx="741">
                  <c:v>1.4866426075898696E-2</c:v>
                </c:pt>
                <c:pt idx="742">
                  <c:v>1.4903423524432321E-2</c:v>
                </c:pt>
                <c:pt idx="743">
                  <c:v>1.4940381921202481E-2</c:v>
                </c:pt>
                <c:pt idx="744">
                  <c:v>1.4977301261783343E-2</c:v>
                </c:pt>
                <c:pt idx="745">
                  <c:v>1.501418154175368E-2</c:v>
                </c:pt>
                <c:pt idx="746">
                  <c:v>1.5051022756697514E-2</c:v>
                </c:pt>
                <c:pt idx="747">
                  <c:v>1.5087824902203036E-2</c:v>
                </c:pt>
                <c:pt idx="748">
                  <c:v>1.5124587973862588E-2</c:v>
                </c:pt>
                <c:pt idx="749">
                  <c:v>1.5161311967273779E-2</c:v>
                </c:pt>
                <c:pt idx="750">
                  <c:v>1.519799687803837E-2</c:v>
                </c:pt>
                <c:pt idx="751">
                  <c:v>1.5234642701762727E-2</c:v>
                </c:pt>
                <c:pt idx="752">
                  <c:v>1.527124943405825E-2</c:v>
                </c:pt>
                <c:pt idx="753">
                  <c:v>1.5307817070540063E-2</c:v>
                </c:pt>
                <c:pt idx="754">
                  <c:v>1.5344345606828328E-2</c:v>
                </c:pt>
                <c:pt idx="755">
                  <c:v>1.5380835038548243E-2</c:v>
                </c:pt>
                <c:pt idx="756">
                  <c:v>1.5417285361328728E-2</c:v>
                </c:pt>
                <c:pt idx="757">
                  <c:v>1.5453696570803742E-2</c:v>
                </c:pt>
                <c:pt idx="758">
                  <c:v>1.5490068662611841E-2</c:v>
                </c:pt>
                <c:pt idx="759">
                  <c:v>1.5526401632395964E-2</c:v>
                </c:pt>
                <c:pt idx="760">
                  <c:v>1.5562695475803866E-2</c:v>
                </c:pt>
                <c:pt idx="761">
                  <c:v>1.5598950188487464E-2</c:v>
                </c:pt>
                <c:pt idx="762">
                  <c:v>1.563516576610393E-2</c:v>
                </c:pt>
                <c:pt idx="763">
                  <c:v>1.5671342204314376E-2</c:v>
                </c:pt>
                <c:pt idx="764">
                  <c:v>1.570747949878518E-2</c:v>
                </c:pt>
                <c:pt idx="765">
                  <c:v>1.5743577645186208E-2</c:v>
                </c:pt>
                <c:pt idx="766">
                  <c:v>1.5779636639193031E-2</c:v>
                </c:pt>
                <c:pt idx="767">
                  <c:v>1.5815656476485602E-2</c:v>
                </c:pt>
                <c:pt idx="768">
                  <c:v>1.5851637152747591E-2</c:v>
                </c:pt>
                <c:pt idx="769">
                  <c:v>1.5887578663668363E-2</c:v>
                </c:pt>
                <c:pt idx="770">
                  <c:v>1.5923481004941006E-2</c:v>
                </c:pt>
                <c:pt idx="771">
                  <c:v>1.5959344172263867E-2</c:v>
                </c:pt>
                <c:pt idx="772">
                  <c:v>1.5986038860072278E-2</c:v>
                </c:pt>
                <c:pt idx="773">
                  <c:v>1.601112966623577E-2</c:v>
                </c:pt>
                <c:pt idx="774">
                  <c:v>1.6036134815459967E-2</c:v>
                </c:pt>
                <c:pt idx="775">
                  <c:v>1.6061054301302682E-2</c:v>
                </c:pt>
                <c:pt idx="776">
                  <c:v>1.6085888117344058E-2</c:v>
                </c:pt>
                <c:pt idx="777">
                  <c:v>1.6110636257185933E-2</c:v>
                </c:pt>
                <c:pt idx="778">
                  <c:v>1.6135298714451813E-2</c:v>
                </c:pt>
                <c:pt idx="779">
                  <c:v>1.6159875482787987E-2</c:v>
                </c:pt>
                <c:pt idx="780">
                  <c:v>1.6184366555861768E-2</c:v>
                </c:pt>
                <c:pt idx="781">
                  <c:v>1.6208771927363246E-2</c:v>
                </c:pt>
                <c:pt idx="782">
                  <c:v>1.6233091591004188E-2</c:v>
                </c:pt>
                <c:pt idx="783">
                  <c:v>1.6257325540518265E-2</c:v>
                </c:pt>
                <c:pt idx="784">
                  <c:v>1.6281473769661048E-2</c:v>
                </c:pt>
                <c:pt idx="785">
                  <c:v>1.6305536272210226E-2</c:v>
                </c:pt>
                <c:pt idx="786">
                  <c:v>1.632951304196583E-2</c:v>
                </c:pt>
                <c:pt idx="787">
                  <c:v>1.6353404072748906E-2</c:v>
                </c:pt>
                <c:pt idx="788">
                  <c:v>1.6377209358403727E-2</c:v>
                </c:pt>
                <c:pt idx="789">
                  <c:v>1.6400928892795798E-2</c:v>
                </c:pt>
                <c:pt idx="790">
                  <c:v>1.6424562669812532E-2</c:v>
                </c:pt>
                <c:pt idx="791">
                  <c:v>1.6448110683363895E-2</c:v>
                </c:pt>
                <c:pt idx="792">
                  <c:v>1.6471572927381533E-2</c:v>
                </c:pt>
                <c:pt idx="793">
                  <c:v>1.6494949395819001E-2</c:v>
                </c:pt>
                <c:pt idx="794">
                  <c:v>1.6518240082651965E-2</c:v>
                </c:pt>
                <c:pt idx="795">
                  <c:v>1.6541444981878432E-2</c:v>
                </c:pt>
                <c:pt idx="796">
                  <c:v>1.656456408751765E-2</c:v>
                </c:pt>
                <c:pt idx="797">
                  <c:v>1.6587597393611642E-2</c:v>
                </c:pt>
                <c:pt idx="798">
                  <c:v>1.6610544894224342E-2</c:v>
                </c:pt>
                <c:pt idx="799">
                  <c:v>1.6633406583441354E-2</c:v>
                </c:pt>
                <c:pt idx="800">
                  <c:v>1.6656182455370407E-2</c:v>
                </c:pt>
                <c:pt idx="801">
                  <c:v>1.6678872504141344E-2</c:v>
                </c:pt>
                <c:pt idx="802">
                  <c:v>1.6701476723906129E-2</c:v>
                </c:pt>
                <c:pt idx="803">
                  <c:v>1.6723995108838853E-2</c:v>
                </c:pt>
                <c:pt idx="804">
                  <c:v>1.674642765313528E-2</c:v>
                </c:pt>
                <c:pt idx="805">
                  <c:v>1.6768774351013295E-2</c:v>
                </c:pt>
                <c:pt idx="806">
                  <c:v>1.6791035196713117E-2</c:v>
                </c:pt>
                <c:pt idx="807">
                  <c:v>1.6813210184496441E-2</c:v>
                </c:pt>
                <c:pt idx="808">
                  <c:v>1.6835299308647723E-2</c:v>
                </c:pt>
                <c:pt idx="809">
                  <c:v>1.685730256347311E-2</c:v>
                </c:pt>
                <c:pt idx="810">
                  <c:v>1.6881748881382039E-2</c:v>
                </c:pt>
                <c:pt idx="811">
                  <c:v>1.6903627742766065E-2</c:v>
                </c:pt>
                <c:pt idx="812">
                  <c:v>1.6925420952976725E-2</c:v>
                </c:pt>
                <c:pt idx="813">
                  <c:v>1.6947128506395778E-2</c:v>
                </c:pt>
                <c:pt idx="814">
                  <c:v>1.6968750397427922E-2</c:v>
                </c:pt>
                <c:pt idx="815">
                  <c:v>1.6990286620499034E-2</c:v>
                </c:pt>
                <c:pt idx="816">
                  <c:v>1.7011737170057491E-2</c:v>
                </c:pt>
                <c:pt idx="817">
                  <c:v>1.703310204057373E-2</c:v>
                </c:pt>
                <c:pt idx="818">
                  <c:v>1.7054381226539361E-2</c:v>
                </c:pt>
                <c:pt idx="819">
                  <c:v>1.7075574722469164E-2</c:v>
                </c:pt>
                <c:pt idx="820">
                  <c:v>1.7096682522899087E-2</c:v>
                </c:pt>
                <c:pt idx="821">
                  <c:v>1.7117704622387587E-2</c:v>
                </c:pt>
                <c:pt idx="822">
                  <c:v>1.7138641015514954E-2</c:v>
                </c:pt>
                <c:pt idx="823">
                  <c:v>1.7159491696883317E-2</c:v>
                </c:pt>
                <c:pt idx="824">
                  <c:v>1.7182352143678983E-2</c:v>
                </c:pt>
                <c:pt idx="825">
                  <c:v>1.7195893948080309E-2</c:v>
                </c:pt>
                <c:pt idx="826">
                  <c:v>1.720932904816587E-2</c:v>
                </c:pt>
                <c:pt idx="827">
                  <c:v>1.7222657439633315E-2</c:v>
                </c:pt>
                <c:pt idx="828">
                  <c:v>1.7235879118214583E-2</c:v>
                </c:pt>
                <c:pt idx="829">
                  <c:v>1.7248994079675679E-2</c:v>
                </c:pt>
                <c:pt idx="830">
                  <c:v>1.7262002319817345E-2</c:v>
                </c:pt>
                <c:pt idx="831">
                  <c:v>1.7274903834473512E-2</c:v>
                </c:pt>
                <c:pt idx="832">
                  <c:v>1.7287698619512407E-2</c:v>
                </c:pt>
                <c:pt idx="833">
                  <c:v>1.7300386670836974E-2</c:v>
                </c:pt>
                <c:pt idx="834">
                  <c:v>1.7312967984384017E-2</c:v>
                </c:pt>
                <c:pt idx="835">
                  <c:v>1.7325442556124629E-2</c:v>
                </c:pt>
                <c:pt idx="836">
                  <c:v>1.7337810382063314E-2</c:v>
                </c:pt>
                <c:pt idx="837">
                  <c:v>1.7350071458239746E-2</c:v>
                </c:pt>
                <c:pt idx="838">
                  <c:v>1.7362225780727013E-2</c:v>
                </c:pt>
                <c:pt idx="839">
                  <c:v>1.7374273345632924E-2</c:v>
                </c:pt>
                <c:pt idx="840">
                  <c:v>1.7386214149099147E-2</c:v>
                </c:pt>
                <c:pt idx="841">
                  <c:v>1.7398048187301198E-2</c:v>
                </c:pt>
                <c:pt idx="842">
                  <c:v>1.7409775456449325E-2</c:v>
                </c:pt>
                <c:pt idx="843">
                  <c:v>1.7421395952787841E-2</c:v>
                </c:pt>
                <c:pt idx="844">
                  <c:v>1.7432909672594914E-2</c:v>
                </c:pt>
                <c:pt idx="845">
                  <c:v>1.7444316612183441E-2</c:v>
                </c:pt>
                <c:pt idx="846">
                  <c:v>1.7455616767899296E-2</c:v>
                </c:pt>
                <c:pt idx="847">
                  <c:v>1.7466810136123948E-2</c:v>
                </c:pt>
                <c:pt idx="848">
                  <c:v>1.7477896713272295E-2</c:v>
                </c:pt>
                <c:pt idx="849">
                  <c:v>1.7488876495793507E-2</c:v>
                </c:pt>
                <c:pt idx="850">
                  <c:v>1.7499749480171061E-2</c:v>
                </c:pt>
                <c:pt idx="851">
                  <c:v>1.7510515662922489E-2</c:v>
                </c:pt>
                <c:pt idx="852">
                  <c:v>1.7521175040599406E-2</c:v>
                </c:pt>
                <c:pt idx="853">
                  <c:v>1.7533226400414187E-2</c:v>
                </c:pt>
                <c:pt idx="854">
                  <c:v>1.7543656898622067E-2</c:v>
                </c:pt>
                <c:pt idx="855">
                  <c:v>1.7553980581140757E-2</c:v>
                </c:pt>
                <c:pt idx="856">
                  <c:v>1.7564197444663393E-2</c:v>
                </c:pt>
                <c:pt idx="857">
                  <c:v>1.757430748591806E-2</c:v>
                </c:pt>
                <c:pt idx="858">
                  <c:v>1.7584310701666033E-2</c:v>
                </c:pt>
                <c:pt idx="859">
                  <c:v>1.7594207088703538E-2</c:v>
                </c:pt>
                <c:pt idx="860">
                  <c:v>1.7603996643860653E-2</c:v>
                </c:pt>
                <c:pt idx="861">
                  <c:v>1.7613679364001524E-2</c:v>
                </c:pt>
                <c:pt idx="862">
                  <c:v>1.7623255246025028E-2</c:v>
                </c:pt>
                <c:pt idx="863">
                  <c:v>1.7630775272487444E-2</c:v>
                </c:pt>
                <c:pt idx="864">
                  <c:v>1.7640071650544497E-2</c:v>
                </c:pt>
                <c:pt idx="865">
                  <c:v>1.7649260892342016E-2</c:v>
                </c:pt>
                <c:pt idx="866">
                  <c:v>1.7658342994936599E-2</c:v>
                </c:pt>
                <c:pt idx="867">
                  <c:v>1.7667317955418579E-2</c:v>
                </c:pt>
                <c:pt idx="868">
                  <c:v>1.7676185770913757E-2</c:v>
                </c:pt>
                <c:pt idx="869">
                  <c:v>1.7684946438581227E-2</c:v>
                </c:pt>
                <c:pt idx="870">
                  <c:v>1.7693599955614907E-2</c:v>
                </c:pt>
                <c:pt idx="871">
                  <c:v>1.7703358480955254E-2</c:v>
                </c:pt>
                <c:pt idx="872">
                  <c:v>1.7711782380197414E-2</c:v>
                </c:pt>
                <c:pt idx="873">
                  <c:v>1.7720099120209481E-2</c:v>
                </c:pt>
                <c:pt idx="874">
                  <c:v>1.7728308698327068E-2</c:v>
                </c:pt>
                <c:pt idx="875">
                  <c:v>1.7736411111920387E-2</c:v>
                </c:pt>
                <c:pt idx="876">
                  <c:v>1.7743732911733843E-2</c:v>
                </c:pt>
                <c:pt idx="877">
                  <c:v>1.7756771977134503E-2</c:v>
                </c:pt>
                <c:pt idx="878">
                  <c:v>1.7769734296048736E-2</c:v>
                </c:pt>
                <c:pt idx="879">
                  <c:v>1.7782619865500074E-2</c:v>
                </c:pt>
                <c:pt idx="880">
                  <c:v>1.7795428682528914E-2</c:v>
                </c:pt>
                <c:pt idx="881">
                  <c:v>1.7808160744194265E-2</c:v>
                </c:pt>
                <c:pt idx="882">
                  <c:v>1.7820816047571558E-2</c:v>
                </c:pt>
                <c:pt idx="883">
                  <c:v>1.7833394589754852E-2</c:v>
                </c:pt>
                <c:pt idx="884">
                  <c:v>1.7845896367855489E-2</c:v>
                </c:pt>
                <c:pt idx="885">
                  <c:v>1.7858321379002128E-2</c:v>
                </c:pt>
                <c:pt idx="886">
                  <c:v>1.7870669620341381E-2</c:v>
                </c:pt>
                <c:pt idx="887">
                  <c:v>1.7882941089037378E-2</c:v>
                </c:pt>
                <c:pt idx="888">
                  <c:v>1.7895135782271549E-2</c:v>
                </c:pt>
                <c:pt idx="889">
                  <c:v>1.7907253697243726E-2</c:v>
                </c:pt>
                <c:pt idx="890">
                  <c:v>1.7919294831170381E-2</c:v>
                </c:pt>
                <c:pt idx="891">
                  <c:v>1.7931259181286387E-2</c:v>
                </c:pt>
                <c:pt idx="892">
                  <c:v>1.7943146744843472E-2</c:v>
                </c:pt>
                <c:pt idx="893">
                  <c:v>1.7954957519111765E-2</c:v>
                </c:pt>
                <c:pt idx="894">
                  <c:v>1.7966691501378258E-2</c:v>
                </c:pt>
                <c:pt idx="895">
                  <c:v>1.7978348688948563E-2</c:v>
                </c:pt>
                <c:pt idx="896">
                  <c:v>1.7989929079144706E-2</c:v>
                </c:pt>
                <c:pt idx="897">
                  <c:v>1.8001432669307125E-2</c:v>
                </c:pt>
                <c:pt idx="898">
                  <c:v>1.8012859456793758E-2</c:v>
                </c:pt>
                <c:pt idx="899">
                  <c:v>1.8024209438980081E-2</c:v>
                </c:pt>
                <c:pt idx="900">
                  <c:v>1.8035482613259081E-2</c:v>
                </c:pt>
                <c:pt idx="901">
                  <c:v>1.8046678977041271E-2</c:v>
                </c:pt>
                <c:pt idx="902">
                  <c:v>1.8057798527755336E-2</c:v>
                </c:pt>
                <c:pt idx="903">
                  <c:v>1.8068841262847041E-2</c:v>
                </c:pt>
                <c:pt idx="904">
                  <c:v>1.8079807179780121E-2</c:v>
                </c:pt>
                <c:pt idx="905">
                  <c:v>1.8094971756002023E-2</c:v>
                </c:pt>
                <c:pt idx="906">
                  <c:v>1.8105874522419664E-2</c:v>
                </c:pt>
                <c:pt idx="907">
                  <c:v>1.8116700877167512E-2</c:v>
                </c:pt>
                <c:pt idx="908">
                  <c:v>1.8127450817759915E-2</c:v>
                </c:pt>
                <c:pt idx="909">
                  <c:v>1.8138124341726704E-2</c:v>
                </c:pt>
                <c:pt idx="910">
                  <c:v>1.8143872775831182E-2</c:v>
                </c:pt>
                <c:pt idx="911">
                  <c:v>1.8159242129995298E-2</c:v>
                </c:pt>
                <c:pt idx="912">
                  <c:v>1.8169686389446271E-2</c:v>
                </c:pt>
                <c:pt idx="913">
                  <c:v>1.8180054222570831E-2</c:v>
                </c:pt>
                <c:pt idx="914">
                  <c:v>1.8184870322917827E-2</c:v>
                </c:pt>
                <c:pt idx="915">
                  <c:v>1.8200560600330498E-2</c:v>
                </c:pt>
                <c:pt idx="916">
                  <c:v>1.8210699140255481E-2</c:v>
                </c:pt>
                <c:pt idx="917">
                  <c:v>1.8220761244432487E-2</c:v>
                </c:pt>
                <c:pt idx="918">
                  <c:v>1.8230746910550776E-2</c:v>
                </c:pt>
                <c:pt idx="919">
                  <c:v>1.8242752323051059E-2</c:v>
                </c:pt>
                <c:pt idx="920">
                  <c:v>1.8250488919452319E-2</c:v>
                </c:pt>
                <c:pt idx="921">
                  <c:v>1.826132490036908E-2</c:v>
                </c:pt>
                <c:pt idx="922">
                  <c:v>1.8270852774896568E-2</c:v>
                </c:pt>
                <c:pt idx="923">
                  <c:v>1.8280303784861777E-2</c:v>
                </c:pt>
                <c:pt idx="924">
                  <c:v>1.8289677928093294E-2</c:v>
                </c:pt>
                <c:pt idx="925">
                  <c:v>1.8298975202438325E-2</c:v>
                </c:pt>
                <c:pt idx="926">
                  <c:v>1.830819560576093E-2</c:v>
                </c:pt>
                <c:pt idx="927">
                  <c:v>1.8314028567084958E-2</c:v>
                </c:pt>
                <c:pt idx="928">
                  <c:v>1.8321560473041967E-2</c:v>
                </c:pt>
                <c:pt idx="929">
                  <c:v>1.8329017133304808E-2</c:v>
                </c:pt>
                <c:pt idx="930">
                  <c:v>1.8336398546196789E-2</c:v>
                </c:pt>
                <c:pt idx="931">
                  <c:v>1.8343704710058972E-2</c:v>
                </c:pt>
                <c:pt idx="932">
                  <c:v>1.8350935623248615E-2</c:v>
                </c:pt>
                <c:pt idx="933">
                  <c:v>1.8358091284140052E-2</c:v>
                </c:pt>
                <c:pt idx="934">
                  <c:v>1.8365171691124713E-2</c:v>
                </c:pt>
                <c:pt idx="935">
                  <c:v>1.8372176842610666E-2</c:v>
                </c:pt>
                <c:pt idx="936">
                  <c:v>1.837910673702306E-2</c:v>
                </c:pt>
                <c:pt idx="937">
                  <c:v>1.8385961372804124E-2</c:v>
                </c:pt>
                <c:pt idx="938">
                  <c:v>1.8392740748412521E-2</c:v>
                </c:pt>
                <c:pt idx="939">
                  <c:v>1.8399444862324428E-2</c:v>
                </c:pt>
                <c:pt idx="940">
                  <c:v>1.8406073713032226E-2</c:v>
                </c:pt>
                <c:pt idx="941">
                  <c:v>1.841262729904582E-2</c:v>
                </c:pt>
                <c:pt idx="942">
                  <c:v>1.8419105618892199E-2</c:v>
                </c:pt>
                <c:pt idx="943">
                  <c:v>1.8425508671114116E-2</c:v>
                </c:pt>
                <c:pt idx="944">
                  <c:v>1.8431836454272502E-2</c:v>
                </c:pt>
                <c:pt idx="945">
                  <c:v>1.8438088966944498E-2</c:v>
                </c:pt>
                <c:pt idx="946">
                  <c:v>1.8444266207724758E-2</c:v>
                </c:pt>
                <c:pt idx="947">
                  <c:v>1.8450368175224153E-2</c:v>
                </c:pt>
                <c:pt idx="948">
                  <c:v>1.8456394868070623E-2</c:v>
                </c:pt>
                <c:pt idx="949">
                  <c:v>1.846234628490942E-2</c:v>
                </c:pt>
                <c:pt idx="950">
                  <c:v>1.8468222424402655E-2</c:v>
                </c:pt>
                <c:pt idx="951">
                  <c:v>1.8474023285228864E-2</c:v>
                </c:pt>
                <c:pt idx="952">
                  <c:v>1.8479748866083886E-2</c:v>
                </c:pt>
                <c:pt idx="953">
                  <c:v>1.8485399165680639E-2</c:v>
                </c:pt>
                <c:pt idx="954">
                  <c:v>1.8490974182748466E-2</c:v>
                </c:pt>
                <c:pt idx="955">
                  <c:v>1.8496473916034019E-2</c:v>
                </c:pt>
                <c:pt idx="956">
                  <c:v>1.8501898364301023E-2</c:v>
                </c:pt>
                <c:pt idx="957">
                  <c:v>1.8507247526329415E-2</c:v>
                </c:pt>
                <c:pt idx="958">
                  <c:v>1.8512521400916866E-2</c:v>
                </c:pt>
                <c:pt idx="959">
                  <c:v>1.8517719986877481E-2</c:v>
                </c:pt>
                <c:pt idx="960">
                  <c:v>1.8522843283042215E-2</c:v>
                </c:pt>
                <c:pt idx="961">
                  <c:v>1.8527891288259556E-2</c:v>
                </c:pt>
                <c:pt idx="962">
                  <c:v>1.8532864001394193E-2</c:v>
                </c:pt>
                <c:pt idx="963">
                  <c:v>1.8537761421328111E-2</c:v>
                </c:pt>
                <c:pt idx="964">
                  <c:v>1.8542583546960388E-2</c:v>
                </c:pt>
                <c:pt idx="965">
                  <c:v>1.854733037720652E-2</c:v>
                </c:pt>
                <c:pt idx="966">
                  <c:v>1.8552001910999528E-2</c:v>
                </c:pt>
                <c:pt idx="967">
                  <c:v>1.8556598147288626E-2</c:v>
                </c:pt>
                <c:pt idx="968">
                  <c:v>1.8561119085040569E-2</c:v>
                </c:pt>
                <c:pt idx="969">
                  <c:v>1.8565564723238961E-2</c:v>
                </c:pt>
                <c:pt idx="970">
                  <c:v>1.8569935060884054E-2</c:v>
                </c:pt>
                <c:pt idx="971">
                  <c:v>1.8574230096993397E-2</c:v>
                </c:pt>
                <c:pt idx="972">
                  <c:v>1.8578449830601192E-2</c:v>
                </c:pt>
                <c:pt idx="973">
                  <c:v>1.8582594260758499E-2</c:v>
                </c:pt>
                <c:pt idx="974">
                  <c:v>1.8586663386533461E-2</c:v>
                </c:pt>
                <c:pt idx="975">
                  <c:v>1.85906572070113E-2</c:v>
                </c:pt>
                <c:pt idx="976">
                  <c:v>1.8594575721293888E-2</c:v>
                </c:pt>
                <c:pt idx="977">
                  <c:v>1.8598418928500171E-2</c:v>
                </c:pt>
                <c:pt idx="978">
                  <c:v>1.8602186827766192E-2</c:v>
                </c:pt>
                <c:pt idx="979">
                  <c:v>1.8605052585023332E-2</c:v>
                </c:pt>
                <c:pt idx="980">
                  <c:v>1.8602875056746626E-2</c:v>
                </c:pt>
                <c:pt idx="981">
                  <c:v>1.8600610009995699E-2</c:v>
                </c:pt>
                <c:pt idx="982">
                  <c:v>1.8598257445362518E-2</c:v>
                </c:pt>
                <c:pt idx="983">
                  <c:v>1.8595817363461598E-2</c:v>
                </c:pt>
                <c:pt idx="984">
                  <c:v>1.8593289764930465E-2</c:v>
                </c:pt>
                <c:pt idx="985">
                  <c:v>1.8590674650429406E-2</c:v>
                </c:pt>
                <c:pt idx="986">
                  <c:v>1.8587972020642152E-2</c:v>
                </c:pt>
                <c:pt idx="987">
                  <c:v>1.8585181876274552E-2</c:v>
                </c:pt>
                <c:pt idx="988">
                  <c:v>1.8582304218055439E-2</c:v>
                </c:pt>
                <c:pt idx="989">
                  <c:v>1.8579339046737097E-2</c:v>
                </c:pt>
                <c:pt idx="990">
                  <c:v>1.8576286363093913E-2</c:v>
                </c:pt>
                <c:pt idx="991">
                  <c:v>1.8573146167923937E-2</c:v>
                </c:pt>
                <c:pt idx="992">
                  <c:v>1.8569918462047117E-2</c:v>
                </c:pt>
                <c:pt idx="993">
                  <c:v>1.8566603246306834E-2</c:v>
                </c:pt>
                <c:pt idx="994">
                  <c:v>1.8563200521569897E-2</c:v>
                </c:pt>
                <c:pt idx="995">
                  <c:v>1.8559710288724583E-2</c:v>
                </c:pt>
                <c:pt idx="996">
                  <c:v>1.8556132548683477E-2</c:v>
                </c:pt>
                <c:pt idx="997">
                  <c:v>1.8552467302380631E-2</c:v>
                </c:pt>
                <c:pt idx="998">
                  <c:v>1.8548714550774177E-2</c:v>
                </c:pt>
                <c:pt idx="999">
                  <c:v>1.8544874294844811E-2</c:v>
                </c:pt>
                <c:pt idx="1000">
                  <c:v>1.8540946535595352E-2</c:v>
                </c:pt>
                <c:pt idx="1001">
                  <c:v>1.8536931274052478E-2</c:v>
                </c:pt>
                <c:pt idx="1002">
                  <c:v>1.8532828511264782E-2</c:v>
                </c:pt>
                <c:pt idx="1003">
                  <c:v>1.8528638248304499E-2</c:v>
                </c:pt>
                <c:pt idx="1004">
                  <c:v>1.8524360486266642E-2</c:v>
                </c:pt>
                <c:pt idx="1005">
                  <c:v>1.8519995226268345E-2</c:v>
                </c:pt>
                <c:pt idx="1006">
                  <c:v>1.8515542469450617E-2</c:v>
                </c:pt>
                <c:pt idx="1007">
                  <c:v>1.8511002216976578E-2</c:v>
                </c:pt>
                <c:pt idx="1008">
                  <c:v>1.8506374470032349E-2</c:v>
                </c:pt>
                <c:pt idx="1009">
                  <c:v>1.8501659229827268E-2</c:v>
                </c:pt>
                <c:pt idx="1010">
                  <c:v>1.8496856497593001E-2</c:v>
                </c:pt>
                <c:pt idx="1011">
                  <c:v>1.8491966274584437E-2</c:v>
                </c:pt>
                <c:pt idx="1012">
                  <c:v>1.8486988562079459E-2</c:v>
                </c:pt>
                <c:pt idx="1013">
                  <c:v>1.8481923361378286E-2</c:v>
                </c:pt>
                <c:pt idx="1014">
                  <c:v>1.8476770673804356E-2</c:v>
                </c:pt>
                <c:pt idx="1015">
                  <c:v>1.8471530500703874E-2</c:v>
                </c:pt>
                <c:pt idx="1016">
                  <c:v>1.8466202843445832E-2</c:v>
                </c:pt>
                <c:pt idx="1017">
                  <c:v>1.8460787703422427E-2</c:v>
                </c:pt>
                <c:pt idx="1018">
                  <c:v>1.845628273196985E-2</c:v>
                </c:pt>
                <c:pt idx="1019">
                  <c:v>1.8450764282027594E-2</c:v>
                </c:pt>
                <c:pt idx="1020">
                  <c:v>1.8445158587530371E-2</c:v>
                </c:pt>
                <c:pt idx="1021">
                  <c:v>1.8439465649943018E-2</c:v>
                </c:pt>
                <c:pt idx="1022">
                  <c:v>1.8433685470752869E-2</c:v>
                </c:pt>
                <c:pt idx="1023">
                  <c:v>1.8427818051469758E-2</c:v>
                </c:pt>
                <c:pt idx="1024">
                  <c:v>1.8421863393626444E-2</c:v>
                </c:pt>
                <c:pt idx="1025">
                  <c:v>1.8415821498779062E-2</c:v>
                </c:pt>
                <c:pt idx="1026">
                  <c:v>1.8409692368505804E-2</c:v>
                </c:pt>
                <c:pt idx="1027">
                  <c:v>1.8403476004408011E-2</c:v>
                </c:pt>
                <c:pt idx="1028">
                  <c:v>1.8397172408109518E-2</c:v>
                </c:pt>
                <c:pt idx="1029">
                  <c:v>1.8390781581257315E-2</c:v>
                </c:pt>
                <c:pt idx="1030">
                  <c:v>1.8384303525521107E-2</c:v>
                </c:pt>
                <c:pt idx="1031">
                  <c:v>1.8377738242593093E-2</c:v>
                </c:pt>
                <c:pt idx="1032">
                  <c:v>1.837683133253391E-2</c:v>
                </c:pt>
                <c:pt idx="1033">
                  <c:v>1.8375860763410041E-2</c:v>
                </c:pt>
                <c:pt idx="1034">
                  <c:v>1.8374826535407347E-2</c:v>
                </c:pt>
                <c:pt idx="1035">
                  <c:v>1.8373728648722398E-2</c:v>
                </c:pt>
                <c:pt idx="1036">
                  <c:v>1.8372567103564417E-2</c:v>
                </c:pt>
                <c:pt idx="1037">
                  <c:v>1.8371341900155307E-2</c:v>
                </c:pt>
                <c:pt idx="1038">
                  <c:v>1.8370053038727886E-2</c:v>
                </c:pt>
                <c:pt idx="1039">
                  <c:v>1.8368700519528297E-2</c:v>
                </c:pt>
                <c:pt idx="1040">
                  <c:v>1.8367284342814257E-2</c:v>
                </c:pt>
                <c:pt idx="1041">
                  <c:v>1.8365804508855495E-2</c:v>
                </c:pt>
                <c:pt idx="1042">
                  <c:v>1.8364261017934411E-2</c:v>
                </c:pt>
                <c:pt idx="1043">
                  <c:v>1.8362653870344754E-2</c:v>
                </c:pt>
                <c:pt idx="1044">
                  <c:v>1.8360983066392951E-2</c:v>
                </c:pt>
                <c:pt idx="1045">
                  <c:v>1.8359248606397871E-2</c:v>
                </c:pt>
                <c:pt idx="1046">
                  <c:v>1.8357450490689518E-2</c:v>
                </c:pt>
                <c:pt idx="1047">
                  <c:v>1.8355588719611012E-2</c:v>
                </c:pt>
                <c:pt idx="1048">
                  <c:v>1.8353663293517258E-2</c:v>
                </c:pt>
                <c:pt idx="1049">
                  <c:v>1.8351674212774956E-2</c:v>
                </c:pt>
                <c:pt idx="1050">
                  <c:v>1.8349621477763259E-2</c:v>
                </c:pt>
                <c:pt idx="1051">
                  <c:v>1.8347505088873547E-2</c:v>
                </c:pt>
                <c:pt idx="1052">
                  <c:v>1.8345325046508994E-2</c:v>
                </c:pt>
                <c:pt idx="1053">
                  <c:v>1.8343081351085443E-2</c:v>
                </c:pt>
                <c:pt idx="1054">
                  <c:v>1.8340774003030309E-2</c:v>
                </c:pt>
                <c:pt idx="1055">
                  <c:v>1.8338403002783242E-2</c:v>
                </c:pt>
                <c:pt idx="1056">
                  <c:v>1.8335968350796341E-2</c:v>
                </c:pt>
                <c:pt idx="1057">
                  <c:v>1.8333470047533714E-2</c:v>
                </c:pt>
                <c:pt idx="1058">
                  <c:v>1.8330908093471484E-2</c:v>
                </c:pt>
                <c:pt idx="1059">
                  <c:v>1.8328282489097784E-2</c:v>
                </c:pt>
                <c:pt idx="1060">
                  <c:v>1.8325593234913198E-2</c:v>
                </c:pt>
                <c:pt idx="1061">
                  <c:v>1.8322840331430102E-2</c:v>
                </c:pt>
                <c:pt idx="1062">
                  <c:v>1.8320023779173324E-2</c:v>
                </c:pt>
                <c:pt idx="1063">
                  <c:v>1.8317143578679484E-2</c:v>
                </c:pt>
                <c:pt idx="1064">
                  <c:v>1.8314199730497863E-2</c:v>
                </c:pt>
                <c:pt idx="1065">
                  <c:v>1.8311192235189552E-2</c:v>
                </c:pt>
                <c:pt idx="1066">
                  <c:v>1.8308121093327419E-2</c:v>
                </c:pt>
                <c:pt idx="1067">
                  <c:v>1.8304986305497008E-2</c:v>
                </c:pt>
                <c:pt idx="1068">
                  <c:v>1.8301787872295659E-2</c:v>
                </c:pt>
                <c:pt idx="1069">
                  <c:v>1.8298525794333154E-2</c:v>
                </c:pt>
                <c:pt idx="1070">
                  <c:v>1.8294265906830164E-2</c:v>
                </c:pt>
                <c:pt idx="1071">
                  <c:v>1.8290819738690272E-2</c:v>
                </c:pt>
                <c:pt idx="1072">
                  <c:v>1.8287309756900561E-2</c:v>
                </c:pt>
                <c:pt idx="1073">
                  <c:v>1.8283735962130742E-2</c:v>
                </c:pt>
                <c:pt idx="1074">
                  <c:v>1.8280098355061263E-2</c:v>
                </c:pt>
                <c:pt idx="1075">
                  <c:v>1.8276396936386139E-2</c:v>
                </c:pt>
                <c:pt idx="1076">
                  <c:v>1.8272631706810125E-2</c:v>
                </c:pt>
                <c:pt idx="1077">
                  <c:v>1.8268802667051328E-2</c:v>
                </c:pt>
                <c:pt idx="1078">
                  <c:v>1.8264909817839247E-2</c:v>
                </c:pt>
                <c:pt idx="1079">
                  <c:v>1.8260953159915869E-2</c:v>
                </c:pt>
                <c:pt idx="1080">
                  <c:v>1.8256932694035211E-2</c:v>
                </c:pt>
                <c:pt idx="1081">
                  <c:v>1.8252848420963575E-2</c:v>
                </c:pt>
                <c:pt idx="1082">
                  <c:v>1.8248700341479511E-2</c:v>
                </c:pt>
                <c:pt idx="1083">
                  <c:v>1.8244488456373397E-2</c:v>
                </c:pt>
                <c:pt idx="1084">
                  <c:v>1.8240888631221131E-2</c:v>
                </c:pt>
                <c:pt idx="1085">
                  <c:v>1.8237501455678783E-2</c:v>
                </c:pt>
                <c:pt idx="1086">
                  <c:v>1.8234057602385504E-2</c:v>
                </c:pt>
                <c:pt idx="1087">
                  <c:v>1.823055707192428E-2</c:v>
                </c:pt>
                <c:pt idx="1088">
                  <c:v>1.8226999864887732E-2</c:v>
                </c:pt>
                <c:pt idx="1089">
                  <c:v>1.8223385981877682E-2</c:v>
                </c:pt>
                <c:pt idx="1090">
                  <c:v>1.821971542350646E-2</c:v>
                </c:pt>
                <c:pt idx="1091">
                  <c:v>1.8215988190394938E-2</c:v>
                </c:pt>
                <c:pt idx="1092">
                  <c:v>1.8212204283174507E-2</c:v>
                </c:pt>
                <c:pt idx="1093">
                  <c:v>1.8208363702485526E-2</c:v>
                </c:pt>
                <c:pt idx="1094">
                  <c:v>1.8204466448977996E-2</c:v>
                </c:pt>
                <c:pt idx="1095">
                  <c:v>1.8200512523312215E-2</c:v>
                </c:pt>
                <c:pt idx="1096">
                  <c:v>1.8196501926156794E-2</c:v>
                </c:pt>
                <c:pt idx="1097">
                  <c:v>1.8192434658191082E-2</c:v>
                </c:pt>
                <c:pt idx="1098">
                  <c:v>1.8188310720103625E-2</c:v>
                </c:pt>
                <c:pt idx="1099">
                  <c:v>1.8184130112592383E-2</c:v>
                </c:pt>
                <c:pt idx="1100">
                  <c:v>1.8179892836365397E-2</c:v>
                </c:pt>
                <c:pt idx="1101">
                  <c:v>1.8175598892139235E-2</c:v>
                </c:pt>
                <c:pt idx="1102">
                  <c:v>1.8171248280641435E-2</c:v>
                </c:pt>
                <c:pt idx="1103">
                  <c:v>1.8166841002608281E-2</c:v>
                </c:pt>
                <c:pt idx="1104">
                  <c:v>1.8162377058785914E-2</c:v>
                </c:pt>
                <c:pt idx="1105">
                  <c:v>1.8157856449929895E-2</c:v>
                </c:pt>
                <c:pt idx="1106">
                  <c:v>1.8153279176805422E-2</c:v>
                </c:pt>
                <c:pt idx="1107">
                  <c:v>1.8148645240187326E-2</c:v>
                </c:pt>
                <c:pt idx="1108">
                  <c:v>1.8143954640860074E-2</c:v>
                </c:pt>
                <c:pt idx="1109">
                  <c:v>1.813920737961755E-2</c:v>
                </c:pt>
                <c:pt idx="1110">
                  <c:v>1.8134403457263939E-2</c:v>
                </c:pt>
                <c:pt idx="1111">
                  <c:v>1.8129542874611517E-2</c:v>
                </c:pt>
                <c:pt idx="1112">
                  <c:v>1.8124625632483741E-2</c:v>
                </c:pt>
                <c:pt idx="1113">
                  <c:v>1.8118936549313375E-2</c:v>
                </c:pt>
                <c:pt idx="1114">
                  <c:v>1.8113897896839051E-2</c:v>
                </c:pt>
                <c:pt idx="1115">
                  <c:v>1.8108802587537116E-2</c:v>
                </c:pt>
                <c:pt idx="1116">
                  <c:v>1.8103650622270876E-2</c:v>
                </c:pt>
                <c:pt idx="1117">
                  <c:v>1.8098442001911748E-2</c:v>
                </c:pt>
                <c:pt idx="1118">
                  <c:v>1.8093176727341651E-2</c:v>
                </c:pt>
                <c:pt idx="1119">
                  <c:v>1.8087854799451929E-2</c:v>
                </c:pt>
                <c:pt idx="1120">
                  <c:v>1.8082476219143342E-2</c:v>
                </c:pt>
                <c:pt idx="1121">
                  <c:v>1.8077040987326067E-2</c:v>
                </c:pt>
                <c:pt idx="1122">
                  <c:v>1.8071549104920787E-2</c:v>
                </c:pt>
                <c:pt idx="1123">
                  <c:v>1.8066000572856518E-2</c:v>
                </c:pt>
                <c:pt idx="1124">
                  <c:v>1.8060395392072562E-2</c:v>
                </c:pt>
                <c:pt idx="1125">
                  <c:v>1.8054733563517857E-2</c:v>
                </c:pt>
                <c:pt idx="1126">
                  <c:v>1.8049015088150978E-2</c:v>
                </c:pt>
                <c:pt idx="1127">
                  <c:v>1.8043239966939264E-2</c:v>
                </c:pt>
                <c:pt idx="1128">
                  <c:v>1.8037408200860999E-2</c:v>
                </c:pt>
                <c:pt idx="1129">
                  <c:v>1.8031519790902353E-2</c:v>
                </c:pt>
                <c:pt idx="1130">
                  <c:v>1.8025574738060886E-2</c:v>
                </c:pt>
                <c:pt idx="1131">
                  <c:v>1.8019573043342476E-2</c:v>
                </c:pt>
                <c:pt idx="1132">
                  <c:v>1.8013514707763079E-2</c:v>
                </c:pt>
                <c:pt idx="1133">
                  <c:v>1.8007399732348283E-2</c:v>
                </c:pt>
                <c:pt idx="1134">
                  <c:v>1.800122811813288E-2</c:v>
                </c:pt>
                <c:pt idx="1135">
                  <c:v>1.799499986616173E-2</c:v>
                </c:pt>
                <c:pt idx="1136">
                  <c:v>1.7996212315671726E-2</c:v>
                </c:pt>
                <c:pt idx="1137">
                  <c:v>1.7993555870271634E-2</c:v>
                </c:pt>
                <c:pt idx="1138">
                  <c:v>1.799085588211705E-2</c:v>
                </c:pt>
                <c:pt idx="1139">
                  <c:v>1.7988112351559025E-2</c:v>
                </c:pt>
                <c:pt idx="1140">
                  <c:v>1.798532527895454E-2</c:v>
                </c:pt>
                <c:pt idx="1141">
                  <c:v>1.7982494664666698E-2</c:v>
                </c:pt>
                <c:pt idx="1142">
                  <c:v>1.7979620509062773E-2</c:v>
                </c:pt>
                <c:pt idx="1143">
                  <c:v>1.7976702812517474E-2</c:v>
                </c:pt>
                <c:pt idx="1144">
                  <c:v>1.7973741575409458E-2</c:v>
                </c:pt>
                <c:pt idx="1145">
                  <c:v>1.7970736798124824E-2</c:v>
                </c:pt>
                <c:pt idx="1146">
                  <c:v>1.7967688481053842E-2</c:v>
                </c:pt>
                <c:pt idx="1147">
                  <c:v>1.7964596624593342E-2</c:v>
                </c:pt>
                <c:pt idx="1148">
                  <c:v>1.7961461229145628E-2</c:v>
                </c:pt>
                <c:pt idx="1149">
                  <c:v>1.7958282295118273E-2</c:v>
                </c:pt>
                <c:pt idx="1150">
                  <c:v>1.7955059822924748E-2</c:v>
                </c:pt>
                <c:pt idx="1151">
                  <c:v>1.7951793812984226E-2</c:v>
                </c:pt>
                <c:pt idx="1152">
                  <c:v>1.7948484265722011E-2</c:v>
                </c:pt>
                <c:pt idx="1153">
                  <c:v>1.7945131181568003E-2</c:v>
                </c:pt>
                <c:pt idx="1154">
                  <c:v>1.7941734560958902E-2</c:v>
                </c:pt>
                <c:pt idx="1155">
                  <c:v>1.7938294404335989E-2</c:v>
                </c:pt>
                <c:pt idx="1156">
                  <c:v>1.793481071214735E-2</c:v>
                </c:pt>
                <c:pt idx="1157">
                  <c:v>1.7931283484845881E-2</c:v>
                </c:pt>
                <c:pt idx="1158">
                  <c:v>1.7927712722890173E-2</c:v>
                </c:pt>
                <c:pt idx="1159">
                  <c:v>1.7924098426744951E-2</c:v>
                </c:pt>
                <c:pt idx="1160">
                  <c:v>1.7920440596880197E-2</c:v>
                </c:pt>
                <c:pt idx="1161">
                  <c:v>1.7916739233772024E-2</c:v>
                </c:pt>
                <c:pt idx="1162">
                  <c:v>1.7912994337901576E-2</c:v>
                </c:pt>
                <c:pt idx="1163">
                  <c:v>1.7909205909756358E-2</c:v>
                </c:pt>
                <c:pt idx="1164">
                  <c:v>1.7905373949828687E-2</c:v>
                </c:pt>
                <c:pt idx="1165">
                  <c:v>1.7900941263470665E-2</c:v>
                </c:pt>
                <c:pt idx="1166">
                  <c:v>1.7897016022838188E-2</c:v>
                </c:pt>
                <c:pt idx="1167">
                  <c:v>1.7893047252009062E-2</c:v>
                </c:pt>
                <c:pt idx="1168">
                  <c:v>1.7889034951499471E-2</c:v>
                </c:pt>
                <c:pt idx="1169">
                  <c:v>1.7884979121831301E-2</c:v>
                </c:pt>
                <c:pt idx="1170">
                  <c:v>1.7880879763532351E-2</c:v>
                </c:pt>
                <c:pt idx="1171">
                  <c:v>1.7876736877135889E-2</c:v>
                </c:pt>
                <c:pt idx="1172">
                  <c:v>1.7872550463180228E-2</c:v>
                </c:pt>
                <c:pt idx="1173">
                  <c:v>1.7868320522210681E-2</c:v>
                </c:pt>
                <c:pt idx="1174">
                  <c:v>1.7864047054776729E-2</c:v>
                </c:pt>
                <c:pt idx="1175">
                  <c:v>1.7859730061434639E-2</c:v>
                </c:pt>
                <c:pt idx="1176">
                  <c:v>1.7855369542745716E-2</c:v>
                </c:pt>
                <c:pt idx="1177">
                  <c:v>1.7850965499277397E-2</c:v>
                </c:pt>
                <c:pt idx="1178">
                  <c:v>1.7846517931602371E-2</c:v>
                </c:pt>
                <c:pt idx="1179">
                  <c:v>1.7842026840299251E-2</c:v>
                </c:pt>
                <c:pt idx="1180">
                  <c:v>1.7841341349167917E-2</c:v>
                </c:pt>
                <c:pt idx="1181">
                  <c:v>1.7832914089150505E-2</c:v>
                </c:pt>
                <c:pt idx="1182">
                  <c:v>1.7828292430490562E-2</c:v>
                </c:pt>
                <c:pt idx="1183">
                  <c:v>1.7823627250572793E-2</c:v>
                </c:pt>
                <c:pt idx="1184">
                  <c:v>1.7818918550004267E-2</c:v>
                </c:pt>
                <c:pt idx="1185">
                  <c:v>1.7814166329397321E-2</c:v>
                </c:pt>
                <c:pt idx="1186">
                  <c:v>1.7809370589370415E-2</c:v>
                </c:pt>
                <c:pt idx="1187">
                  <c:v>1.7804531330547053E-2</c:v>
                </c:pt>
                <c:pt idx="1188">
                  <c:v>1.779759724023974E-2</c:v>
                </c:pt>
                <c:pt idx="1189">
                  <c:v>1.7793348511392859E-2</c:v>
                </c:pt>
                <c:pt idx="1190">
                  <c:v>1.7789060594718856E-2</c:v>
                </c:pt>
                <c:pt idx="1191">
                  <c:v>1.778473349071925E-2</c:v>
                </c:pt>
                <c:pt idx="1192">
                  <c:v>1.778036719990125E-2</c:v>
                </c:pt>
                <c:pt idx="1193">
                  <c:v>1.7775961722776012E-2</c:v>
                </c:pt>
                <c:pt idx="1194">
                  <c:v>1.7771517059859722E-2</c:v>
                </c:pt>
                <c:pt idx="1195">
                  <c:v>1.7767033211672733E-2</c:v>
                </c:pt>
                <c:pt idx="1196">
                  <c:v>1.7762510178740653E-2</c:v>
                </c:pt>
                <c:pt idx="1197">
                  <c:v>1.775794796159259E-2</c:v>
                </c:pt>
                <c:pt idx="1198">
                  <c:v>1.775334656076313E-2</c:v>
                </c:pt>
                <c:pt idx="1199">
                  <c:v>1.7748705976791023E-2</c:v>
                </c:pt>
                <c:pt idx="1200">
                  <c:v>1.7744026210220271E-2</c:v>
                </c:pt>
                <c:pt idx="1201">
                  <c:v>1.7739307261598163E-2</c:v>
                </c:pt>
                <c:pt idx="1202">
                  <c:v>1.7734549131478119E-2</c:v>
                </c:pt>
                <c:pt idx="1203">
                  <c:v>1.7729751820416841E-2</c:v>
                </c:pt>
                <c:pt idx="1204">
                  <c:v>1.7724915328976514E-2</c:v>
                </c:pt>
                <c:pt idx="1205">
                  <c:v>1.7720039657723476E-2</c:v>
                </c:pt>
                <c:pt idx="1206">
                  <c:v>1.7715124807228672E-2</c:v>
                </c:pt>
                <c:pt idx="1207">
                  <c:v>1.7710170778067639E-2</c:v>
                </c:pt>
                <c:pt idx="1208">
                  <c:v>1.7705177570820733E-2</c:v>
                </c:pt>
                <c:pt idx="1209">
                  <c:v>1.7700145186072692E-2</c:v>
                </c:pt>
                <c:pt idx="1210">
                  <c:v>1.7695073624412638E-2</c:v>
                </c:pt>
                <c:pt idx="1211">
                  <c:v>1.7689962886434721E-2</c:v>
                </c:pt>
                <c:pt idx="1212">
                  <c:v>1.7684812972737479E-2</c:v>
                </c:pt>
                <c:pt idx="1213">
                  <c:v>1.7679623883924266E-2</c:v>
                </c:pt>
                <c:pt idx="1214">
                  <c:v>1.7674395620602152E-2</c:v>
                </c:pt>
                <c:pt idx="1215">
                  <c:v>1.7669128183383911E-2</c:v>
                </c:pt>
                <c:pt idx="1216">
                  <c:v>1.7663821572886478E-2</c:v>
                </c:pt>
                <c:pt idx="1217">
                  <c:v>1.7658068587593397E-2</c:v>
                </c:pt>
                <c:pt idx="1218">
                  <c:v>1.7652762088849763E-2</c:v>
                </c:pt>
                <c:pt idx="1219">
                  <c:v>1.7647416627900463E-2</c:v>
                </c:pt>
                <c:pt idx="1220">
                  <c:v>1.7642032205371694E-2</c:v>
                </c:pt>
                <c:pt idx="1221">
                  <c:v>1.7636608821894016E-2</c:v>
                </c:pt>
                <c:pt idx="1222">
                  <c:v>1.7629979721543315E-2</c:v>
                </c:pt>
                <c:pt idx="1223">
                  <c:v>1.7625645174636169E-2</c:v>
                </c:pt>
                <c:pt idx="1224">
                  <c:v>1.7620104912140201E-2</c:v>
                </c:pt>
                <c:pt idx="1225">
                  <c:v>1.761452569126308E-2</c:v>
                </c:pt>
                <c:pt idx="1226">
                  <c:v>1.7607226895832329E-2</c:v>
                </c:pt>
                <c:pt idx="1227">
                  <c:v>1.7603250376983015E-2</c:v>
                </c:pt>
                <c:pt idx="1228">
                  <c:v>1.7597554284900865E-2</c:v>
                </c:pt>
                <c:pt idx="1229">
                  <c:v>1.7591819237078067E-2</c:v>
                </c:pt>
                <c:pt idx="1230">
                  <c:v>1.7586783024985519E-2</c:v>
                </c:pt>
                <c:pt idx="1231">
                  <c:v>1.7580232276902426E-2</c:v>
                </c:pt>
                <c:pt idx="1232">
                  <c:v>1.7570171964917655E-2</c:v>
                </c:pt>
                <c:pt idx="1233">
                  <c:v>1.7564215306607012E-2</c:v>
                </c:pt>
                <c:pt idx="1234">
                  <c:v>1.755821959216667E-2</c:v>
                </c:pt>
                <c:pt idx="1235">
                  <c:v>1.7552184822298145E-2</c:v>
                </c:pt>
                <c:pt idx="1236">
                  <c:v>1.7546110997708416E-2</c:v>
                </c:pt>
                <c:pt idx="1237">
                  <c:v>1.7539998119108606E-2</c:v>
                </c:pt>
                <c:pt idx="1238">
                  <c:v>1.7533846187214867E-2</c:v>
                </c:pt>
                <c:pt idx="1239">
                  <c:v>1.7525003646457548E-2</c:v>
                </c:pt>
                <c:pt idx="1240">
                  <c:v>1.7517657349724644E-2</c:v>
                </c:pt>
                <c:pt idx="1241">
                  <c:v>1.75102718112835E-2</c:v>
                </c:pt>
                <c:pt idx="1242">
                  <c:v>1.7502847032003797E-2</c:v>
                </c:pt>
                <c:pt idx="1243">
                  <c:v>1.7495383012759592E-2</c:v>
                </c:pt>
                <c:pt idx="1244">
                  <c:v>1.7487879754428434E-2</c:v>
                </c:pt>
                <c:pt idx="1245">
                  <c:v>1.7480337257894427E-2</c:v>
                </c:pt>
                <c:pt idx="1246">
                  <c:v>1.7472755524044946E-2</c:v>
                </c:pt>
                <c:pt idx="1247">
                  <c:v>1.7465134553772174E-2</c:v>
                </c:pt>
                <c:pt idx="1248">
                  <c:v>1.7457474347973755E-2</c:v>
                </c:pt>
                <c:pt idx="1249">
                  <c:v>1.7449774907550387E-2</c:v>
                </c:pt>
                <c:pt idx="1250">
                  <c:v>1.7442036233408887E-2</c:v>
                </c:pt>
                <c:pt idx="1251">
                  <c:v>1.7434258326459565E-2</c:v>
                </c:pt>
                <c:pt idx="1252">
                  <c:v>1.742644118761863E-2</c:v>
                </c:pt>
                <c:pt idx="1253">
                  <c:v>1.7418584817805123E-2</c:v>
                </c:pt>
                <c:pt idx="1254">
                  <c:v>1.7410689217944208E-2</c:v>
                </c:pt>
                <c:pt idx="1255">
                  <c:v>1.74027543889652E-2</c:v>
                </c:pt>
                <c:pt idx="1256">
                  <c:v>1.7394780331801994E-2</c:v>
                </c:pt>
                <c:pt idx="1257">
                  <c:v>1.7386767047392851E-2</c:v>
                </c:pt>
                <c:pt idx="1258">
                  <c:v>1.7378714536681071E-2</c:v>
                </c:pt>
                <c:pt idx="1259">
                  <c:v>1.7370622800614081E-2</c:v>
                </c:pt>
                <c:pt idx="1260">
                  <c:v>1.7362491840144569E-2</c:v>
                </c:pt>
                <c:pt idx="1261">
                  <c:v>1.7354321656229146E-2</c:v>
                </c:pt>
                <c:pt idx="1262">
                  <c:v>1.7346112249829446E-2</c:v>
                </c:pt>
                <c:pt idx="1263">
                  <c:v>1.7337863621911691E-2</c:v>
                </c:pt>
                <c:pt idx="1264">
                  <c:v>1.7329575773446688E-2</c:v>
                </c:pt>
                <c:pt idx="1265">
                  <c:v>1.7321248705409617E-2</c:v>
                </c:pt>
                <c:pt idx="1266">
                  <c:v>1.7312882418780453E-2</c:v>
                </c:pt>
                <c:pt idx="1267">
                  <c:v>1.7304476914543985E-2</c:v>
                </c:pt>
                <c:pt idx="1268">
                  <c:v>1.7296032193689369E-2</c:v>
                </c:pt>
                <c:pt idx="1269">
                  <c:v>1.7287548257210343E-2</c:v>
                </c:pt>
                <c:pt idx="1270">
                  <c:v>1.7279025106105236E-2</c:v>
                </c:pt>
                <c:pt idx="1271">
                  <c:v>1.7270462741377179E-2</c:v>
                </c:pt>
                <c:pt idx="1272">
                  <c:v>1.7261861164034109E-2</c:v>
                </c:pt>
                <c:pt idx="1273">
                  <c:v>1.7253220375087457E-2</c:v>
                </c:pt>
                <c:pt idx="1274">
                  <c:v>1.7244540375554989E-2</c:v>
                </c:pt>
                <c:pt idx="1275">
                  <c:v>1.7235821166457527E-2</c:v>
                </c:pt>
                <c:pt idx="1276">
                  <c:v>1.7227062748821572E-2</c:v>
                </c:pt>
                <c:pt idx="1277">
                  <c:v>1.7218265123677776E-2</c:v>
                </c:pt>
                <c:pt idx="1278">
                  <c:v>1.720905488678701E-2</c:v>
                </c:pt>
                <c:pt idx="1279">
                  <c:v>1.7200132846939043E-2</c:v>
                </c:pt>
                <c:pt idx="1280">
                  <c:v>1.7191171497550031E-2</c:v>
                </c:pt>
                <c:pt idx="1281">
                  <c:v>1.7182170839673373E-2</c:v>
                </c:pt>
                <c:pt idx="1282">
                  <c:v>1.7173130874369048E-2</c:v>
                </c:pt>
                <c:pt idx="1283">
                  <c:v>1.7164051602700313E-2</c:v>
                </c:pt>
                <c:pt idx="1284">
                  <c:v>1.7154933025735904E-2</c:v>
                </c:pt>
                <c:pt idx="1285">
                  <c:v>1.7145775144548493E-2</c:v>
                </c:pt>
                <c:pt idx="1286">
                  <c:v>1.7136577960215796E-2</c:v>
                </c:pt>
                <c:pt idx="1287">
                  <c:v>1.7127341473820345E-2</c:v>
                </c:pt>
                <c:pt idx="1288">
                  <c:v>1.7118065686448834E-2</c:v>
                </c:pt>
                <c:pt idx="1289">
                  <c:v>1.7108750599192549E-2</c:v>
                </c:pt>
                <c:pt idx="1290">
                  <c:v>1.7099396213148037E-2</c:v>
                </c:pt>
                <c:pt idx="1291">
                  <c:v>1.7090002529415359E-2</c:v>
                </c:pt>
                <c:pt idx="1292">
                  <c:v>1.7083614182267639E-2</c:v>
                </c:pt>
                <c:pt idx="1293">
                  <c:v>1.7077195146117243E-2</c:v>
                </c:pt>
                <c:pt idx="1294">
                  <c:v>1.707074542155328E-2</c:v>
                </c:pt>
                <c:pt idx="1295">
                  <c:v>1.7064265009168154E-2</c:v>
                </c:pt>
                <c:pt idx="1296">
                  <c:v>1.7057753909557122E-2</c:v>
                </c:pt>
                <c:pt idx="1297">
                  <c:v>1.7051212123318053E-2</c:v>
                </c:pt>
                <c:pt idx="1298">
                  <c:v>1.7044639651051897E-2</c:v>
                </c:pt>
                <c:pt idx="1299">
                  <c:v>1.7038036493361785E-2</c:v>
                </c:pt>
                <c:pt idx="1300">
                  <c:v>1.7031402650854573E-2</c:v>
                </c:pt>
                <c:pt idx="1301">
                  <c:v>1.7024738124139311E-2</c:v>
                </c:pt>
                <c:pt idx="1302">
                  <c:v>1.7018042913827896E-2</c:v>
                </c:pt>
                <c:pt idx="1303">
                  <c:v>1.7011317020535498E-2</c:v>
                </c:pt>
                <c:pt idx="1304">
                  <c:v>1.7004560444879493E-2</c:v>
                </c:pt>
                <c:pt idx="1305">
                  <c:v>1.6997773187480532E-2</c:v>
                </c:pt>
                <c:pt idx="1306">
                  <c:v>1.699095524896212E-2</c:v>
                </c:pt>
                <c:pt idx="1307">
                  <c:v>1.6984106629949727E-2</c:v>
                </c:pt>
                <c:pt idx="1308">
                  <c:v>1.6977227331072767E-2</c:v>
                </c:pt>
                <c:pt idx="1309">
                  <c:v>1.6970317352962845E-2</c:v>
                </c:pt>
                <c:pt idx="1310">
                  <c:v>1.6963376696254629E-2</c:v>
                </c:pt>
                <c:pt idx="1311">
                  <c:v>1.6956405361585204E-2</c:v>
                </c:pt>
                <c:pt idx="1312">
                  <c:v>1.6949403349594928E-2</c:v>
                </c:pt>
                <c:pt idx="1313">
                  <c:v>1.6942370660926798E-2</c:v>
                </c:pt>
                <c:pt idx="1314">
                  <c:v>1.693530729622687E-2</c:v>
                </c:pt>
                <c:pt idx="1315">
                  <c:v>1.6928213256143174E-2</c:v>
                </c:pt>
                <c:pt idx="1316">
                  <c:v>1.6921088541327685E-2</c:v>
                </c:pt>
                <c:pt idx="1317">
                  <c:v>1.6913933152434339E-2</c:v>
                </c:pt>
                <c:pt idx="1318">
                  <c:v>1.6906747090120369E-2</c:v>
                </c:pt>
                <c:pt idx="1319">
                  <c:v>1.6899530355045413E-2</c:v>
                </c:pt>
                <c:pt idx="1320">
                  <c:v>1.6892282947872608E-2</c:v>
                </c:pt>
                <c:pt idx="1321">
                  <c:v>1.6885004869266848E-2</c:v>
                </c:pt>
                <c:pt idx="1322">
                  <c:v>1.6877696119897184E-2</c:v>
                </c:pt>
                <c:pt idx="1323">
                  <c:v>1.687035670043421E-2</c:v>
                </c:pt>
                <c:pt idx="1324">
                  <c:v>1.6862986611551792E-2</c:v>
                </c:pt>
                <c:pt idx="1325">
                  <c:v>1.6855585853927307E-2</c:v>
                </c:pt>
                <c:pt idx="1326">
                  <c:v>1.6848154428239663E-2</c:v>
                </c:pt>
                <c:pt idx="1327">
                  <c:v>1.6840692335171277E-2</c:v>
                </c:pt>
                <c:pt idx="1328">
                  <c:v>1.6833199575408062E-2</c:v>
                </c:pt>
                <c:pt idx="1329">
                  <c:v>1.682567614963703E-2</c:v>
                </c:pt>
                <c:pt idx="1330">
                  <c:v>1.6818122058549798E-2</c:v>
                </c:pt>
                <c:pt idx="1331">
                  <c:v>1.6810537302839722E-2</c:v>
                </c:pt>
                <c:pt idx="1332">
                  <c:v>1.6802921883203235E-2</c:v>
                </c:pt>
                <c:pt idx="1333">
                  <c:v>1.6795275800339616E-2</c:v>
                </c:pt>
                <c:pt idx="1334">
                  <c:v>1.6787599054950541E-2</c:v>
                </c:pt>
                <c:pt idx="1335">
                  <c:v>1.6779891647741647E-2</c:v>
                </c:pt>
                <c:pt idx="1336">
                  <c:v>1.677215357942009E-2</c:v>
                </c:pt>
                <c:pt idx="1337">
                  <c:v>1.6764384850696316E-2</c:v>
                </c:pt>
                <c:pt idx="1338">
                  <c:v>1.6756585462284052E-2</c:v>
                </c:pt>
                <c:pt idx="1339">
                  <c:v>1.6748755414899008E-2</c:v>
                </c:pt>
                <c:pt idx="1340">
                  <c:v>1.6740894709260379E-2</c:v>
                </c:pt>
                <c:pt idx="1341">
                  <c:v>1.6733003346089789E-2</c:v>
                </c:pt>
                <c:pt idx="1342">
                  <c:v>1.6725081326112133E-2</c:v>
                </c:pt>
                <c:pt idx="1343">
                  <c:v>1.6717128650054279E-2</c:v>
                </c:pt>
                <c:pt idx="1344">
                  <c:v>1.6709040265778505E-2</c:v>
                </c:pt>
                <c:pt idx="1345">
                  <c:v>1.6700904988679953E-2</c:v>
                </c:pt>
                <c:pt idx="1346">
                  <c:v>1.6692740426023533E-2</c:v>
                </c:pt>
                <c:pt idx="1347">
                  <c:v>1.6684546578525167E-2</c:v>
                </c:pt>
                <c:pt idx="1348">
                  <c:v>1.6676323446904055E-2</c:v>
                </c:pt>
                <c:pt idx="1349">
                  <c:v>1.6668071031880938E-2</c:v>
                </c:pt>
                <c:pt idx="1350">
                  <c:v>1.6659789334180716E-2</c:v>
                </c:pt>
                <c:pt idx="1351">
                  <c:v>1.6651478354529164E-2</c:v>
                </c:pt>
                <c:pt idx="1352">
                  <c:v>1.6643138093655127E-2</c:v>
                </c:pt>
                <c:pt idx="1353">
                  <c:v>1.6634768552291165E-2</c:v>
                </c:pt>
                <c:pt idx="1354">
                  <c:v>1.662636973117072E-2</c:v>
                </c:pt>
                <c:pt idx="1355">
                  <c:v>1.6617941631031176E-2</c:v>
                </c:pt>
                <c:pt idx="1356">
                  <c:v>1.6609484252611013E-2</c:v>
                </c:pt>
                <c:pt idx="1357">
                  <c:v>1.6600997596652862E-2</c:v>
                </c:pt>
                <c:pt idx="1358">
                  <c:v>1.6592481663900684E-2</c:v>
                </c:pt>
                <c:pt idx="1359">
                  <c:v>1.6583936455101714E-2</c:v>
                </c:pt>
                <c:pt idx="1360">
                  <c:v>1.6575361971005596E-2</c:v>
                </c:pt>
                <c:pt idx="1361">
                  <c:v>1.6566758212364172E-2</c:v>
                </c:pt>
                <c:pt idx="1362">
                  <c:v>1.6558125179932562E-2</c:v>
                </c:pt>
                <c:pt idx="1363">
                  <c:v>1.6549462874467638E-2</c:v>
                </c:pt>
                <c:pt idx="1364">
                  <c:v>1.654077129672956E-2</c:v>
                </c:pt>
                <c:pt idx="1365">
                  <c:v>1.6532050447480458E-2</c:v>
                </c:pt>
                <c:pt idx="1366">
                  <c:v>1.6523300327485533E-2</c:v>
                </c:pt>
                <c:pt idx="1367">
                  <c:v>1.6514520937512382E-2</c:v>
                </c:pt>
                <c:pt idx="1368">
                  <c:v>1.6505712278330587E-2</c:v>
                </c:pt>
                <c:pt idx="1369">
                  <c:v>1.6496874350713446E-2</c:v>
                </c:pt>
                <c:pt idx="1370">
                  <c:v>1.648800715543557E-2</c:v>
                </c:pt>
                <c:pt idx="1371">
                  <c:v>1.6479110693275078E-2</c:v>
                </c:pt>
                <c:pt idx="1372">
                  <c:v>1.6470184965012277E-2</c:v>
                </c:pt>
                <c:pt idx="1373">
                  <c:v>1.6461229971430104E-2</c:v>
                </c:pt>
                <c:pt idx="1374">
                  <c:v>1.6452245713313683E-2</c:v>
                </c:pt>
                <c:pt idx="1375">
                  <c:v>1.6443232191451208E-2</c:v>
                </c:pt>
                <c:pt idx="1376">
                  <c:v>1.6434189406633711E-2</c:v>
                </c:pt>
                <c:pt idx="1377">
                  <c:v>1.6425117359653768E-2</c:v>
                </c:pt>
                <c:pt idx="1378">
                  <c:v>1.6416016051307453E-2</c:v>
                </c:pt>
                <c:pt idx="1379">
                  <c:v>1.6406885482392598E-2</c:v>
                </c:pt>
                <c:pt idx="1380">
                  <c:v>1.6397725653710529E-2</c:v>
                </c:pt>
                <c:pt idx="1381">
                  <c:v>1.6388536566064333E-2</c:v>
                </c:pt>
                <c:pt idx="1382">
                  <c:v>1.6379318220259936E-2</c:v>
                </c:pt>
                <c:pt idx="1383">
                  <c:v>1.6370070617106124E-2</c:v>
                </c:pt>
                <c:pt idx="1384">
                  <c:v>1.6360793757413856E-2</c:v>
                </c:pt>
                <c:pt idx="1385">
                  <c:v>1.6351487641996731E-2</c:v>
                </c:pt>
                <c:pt idx="1386">
                  <c:v>1.6342152271670757E-2</c:v>
                </c:pt>
                <c:pt idx="1387">
                  <c:v>1.6332787647255004E-2</c:v>
                </c:pt>
                <c:pt idx="1388">
                  <c:v>1.6323393769570729E-2</c:v>
                </c:pt>
                <c:pt idx="1389">
                  <c:v>1.6313970639441604E-2</c:v>
                </c:pt>
                <c:pt idx="1390">
                  <c:v>1.6304518257694144E-2</c:v>
                </c:pt>
                <c:pt idx="1391">
                  <c:v>1.6295036625157716E-2</c:v>
                </c:pt>
                <c:pt idx="1392">
                  <c:v>1.6285525742663436E-2</c:v>
                </c:pt>
                <c:pt idx="1393">
                  <c:v>1.6275985611045703E-2</c:v>
                </c:pt>
                <c:pt idx="1394">
                  <c:v>1.6266416231141112E-2</c:v>
                </c:pt>
                <c:pt idx="1395">
                  <c:v>1.6256817603788658E-2</c:v>
                </c:pt>
                <c:pt idx="1396">
                  <c:v>1.6247563788636912E-2</c:v>
                </c:pt>
                <c:pt idx="1397">
                  <c:v>1.6238432456971756E-2</c:v>
                </c:pt>
                <c:pt idx="1398">
                  <c:v>1.6229274336969787E-2</c:v>
                </c:pt>
                <c:pt idx="1399">
                  <c:v>1.6220089429365984E-2</c:v>
                </c:pt>
                <c:pt idx="1400">
                  <c:v>1.6210877734898824E-2</c:v>
                </c:pt>
                <c:pt idx="1401">
                  <c:v>1.6201639254307881E-2</c:v>
                </c:pt>
                <c:pt idx="1402">
                  <c:v>1.6192373988335351E-2</c:v>
                </c:pt>
                <c:pt idx="1403">
                  <c:v>1.618308193772541E-2</c:v>
                </c:pt>
                <c:pt idx="1404">
                  <c:v>1.6173763103224419E-2</c:v>
                </c:pt>
                <c:pt idx="1405">
                  <c:v>1.6164417485581149E-2</c:v>
                </c:pt>
                <c:pt idx="1406">
                  <c:v>1.61550450855459E-2</c:v>
                </c:pt>
                <c:pt idx="1407">
                  <c:v>1.6145645903871832E-2</c:v>
                </c:pt>
                <c:pt idx="1408">
                  <c:v>1.6136219941313621E-2</c:v>
                </c:pt>
                <c:pt idx="1409">
                  <c:v>1.6126767198628801E-2</c:v>
                </c:pt>
                <c:pt idx="1410">
                  <c:v>1.6117287676576216E-2</c:v>
                </c:pt>
                <c:pt idx="1411">
                  <c:v>1.610778137591734E-2</c:v>
                </c:pt>
                <c:pt idx="1412">
                  <c:v>1.6098248297416053E-2</c:v>
                </c:pt>
                <c:pt idx="1413">
                  <c:v>1.6088688441837775E-2</c:v>
                </c:pt>
                <c:pt idx="1414">
                  <c:v>1.6079101809950105E-2</c:v>
                </c:pt>
                <c:pt idx="1415">
                  <c:v>1.6069488402523719E-2</c:v>
                </c:pt>
                <c:pt idx="1416">
                  <c:v>1.6059848220330162E-2</c:v>
                </c:pt>
                <c:pt idx="1417">
                  <c:v>1.6050181264144269E-2</c:v>
                </c:pt>
                <c:pt idx="1418">
                  <c:v>1.6040487534741743E-2</c:v>
                </c:pt>
                <c:pt idx="1419">
                  <c:v>1.6030767032901801E-2</c:v>
                </c:pt>
                <c:pt idx="1420">
                  <c:v>1.6021019759404748E-2</c:v>
                </c:pt>
                <c:pt idx="1421">
                  <c:v>1.6011245715033741E-2</c:v>
                </c:pt>
                <c:pt idx="1422">
                  <c:v>1.6001444900573682E-2</c:v>
                </c:pt>
                <c:pt idx="1423">
                  <c:v>1.599161731681167E-2</c:v>
                </c:pt>
                <c:pt idx="1424">
                  <c:v>1.5981762964537211E-2</c:v>
                </c:pt>
                <c:pt idx="1425">
                  <c:v>1.5970468070896776E-2</c:v>
                </c:pt>
                <c:pt idx="1426">
                  <c:v>1.5960556360191544E-2</c:v>
                </c:pt>
                <c:pt idx="1427">
                  <c:v>1.5950617883468528E-2</c:v>
                </c:pt>
                <c:pt idx="1428">
                  <c:v>1.5940652641525332E-2</c:v>
                </c:pt>
                <c:pt idx="1429">
                  <c:v>1.5930660635162856E-2</c:v>
                </c:pt>
                <c:pt idx="1430">
                  <c:v>1.5920641865183521E-2</c:v>
                </c:pt>
                <c:pt idx="1431">
                  <c:v>1.5910596332391724E-2</c:v>
                </c:pt>
                <c:pt idx="1432">
                  <c:v>1.5900524037594278E-2</c:v>
                </c:pt>
                <c:pt idx="1433">
                  <c:v>1.5890424981600395E-2</c:v>
                </c:pt>
                <c:pt idx="1434">
                  <c:v>1.5880396952458475E-2</c:v>
                </c:pt>
                <c:pt idx="1435">
                  <c:v>1.5870281314591235E-2</c:v>
                </c:pt>
                <c:pt idx="1436">
                  <c:v>1.586013898972188E-2</c:v>
                </c:pt>
                <c:pt idx="1437">
                  <c:v>1.5849969978663749E-2</c:v>
                </c:pt>
                <c:pt idx="1438">
                  <c:v>1.5839774282234546E-2</c:v>
                </c:pt>
                <c:pt idx="1439">
                  <c:v>1.5829551901252632E-2</c:v>
                </c:pt>
                <c:pt idx="1440">
                  <c:v>1.5820599870271235E-2</c:v>
                </c:pt>
                <c:pt idx="1441">
                  <c:v>1.580902708891679E-2</c:v>
                </c:pt>
                <c:pt idx="1442">
                  <c:v>1.5798724659211165E-2</c:v>
                </c:pt>
                <c:pt idx="1443">
                  <c:v>1.5788395548249207E-2</c:v>
                </c:pt>
                <c:pt idx="1444">
                  <c:v>1.5778039756860419E-2</c:v>
                </c:pt>
                <c:pt idx="1445">
                  <c:v>1.576765728587692E-2</c:v>
                </c:pt>
                <c:pt idx="1446">
                  <c:v>1.5757248136131712E-2</c:v>
                </c:pt>
                <c:pt idx="1447">
                  <c:v>1.5746812308461495E-2</c:v>
                </c:pt>
                <c:pt idx="1448">
                  <c:v>1.574010301244241E-2</c:v>
                </c:pt>
                <c:pt idx="1449">
                  <c:v>1.5732690740765966E-2</c:v>
                </c:pt>
                <c:pt idx="1450">
                  <c:v>1.5725258610468109E-2</c:v>
                </c:pt>
                <c:pt idx="1451">
                  <c:v>1.5717806621992417E-2</c:v>
                </c:pt>
                <c:pt idx="1452">
                  <c:v>1.5710334775783999E-2</c:v>
                </c:pt>
                <c:pt idx="1453">
                  <c:v>1.5702843072289054E-2</c:v>
                </c:pt>
                <c:pt idx="1454">
                  <c:v>1.5695331511955315E-2</c:v>
                </c:pt>
                <c:pt idx="1455">
                  <c:v>1.5687800095231165E-2</c:v>
                </c:pt>
                <c:pt idx="1456">
                  <c:v>1.5680248822566516E-2</c:v>
                </c:pt>
                <c:pt idx="1457">
                  <c:v>1.5672677694412156E-2</c:v>
                </c:pt>
                <c:pt idx="1458">
                  <c:v>1.5665086711220615E-2</c:v>
                </c:pt>
                <c:pt idx="1459">
                  <c:v>1.5657475873445091E-2</c:v>
                </c:pt>
                <c:pt idx="1460">
                  <c:v>1.5649845181539859E-2</c:v>
                </c:pt>
                <c:pt idx="1461">
                  <c:v>1.5642194635961167E-2</c:v>
                </c:pt>
                <c:pt idx="1462">
                  <c:v>1.5634524237165482E-2</c:v>
                </c:pt>
                <c:pt idx="1463">
                  <c:v>1.5626833985611013E-2</c:v>
                </c:pt>
                <c:pt idx="1464">
                  <c:v>1.5619123881756852E-2</c:v>
                </c:pt>
                <c:pt idx="1465">
                  <c:v>1.5611393926063829E-2</c:v>
                </c:pt>
                <c:pt idx="1466">
                  <c:v>1.5603644118993652E-2</c:v>
                </c:pt>
                <c:pt idx="1467">
                  <c:v>1.5595874461008465E-2</c:v>
                </c:pt>
                <c:pt idx="1468">
                  <c:v>1.5588084952573033E-2</c:v>
                </c:pt>
                <c:pt idx="1469">
                  <c:v>1.5580275594152119E-2</c:v>
                </c:pt>
                <c:pt idx="1470">
                  <c:v>1.5572446386212456E-2</c:v>
                </c:pt>
                <c:pt idx="1471">
                  <c:v>1.5564597329220992E-2</c:v>
                </c:pt>
                <c:pt idx="1472">
                  <c:v>1.5556728423647078E-2</c:v>
                </c:pt>
                <c:pt idx="1473">
                  <c:v>1.5548839669960067E-2</c:v>
                </c:pt>
                <c:pt idx="1474">
                  <c:v>1.5540931068631492E-2</c:v>
                </c:pt>
                <c:pt idx="1475">
                  <c:v>1.5533002620133544E-2</c:v>
                </c:pt>
                <c:pt idx="1476">
                  <c:v>1.5525054324939943E-2</c:v>
                </c:pt>
                <c:pt idx="1477">
                  <c:v>1.5515655033365187E-2</c:v>
                </c:pt>
                <c:pt idx="1478">
                  <c:v>1.5507720478085203E-2</c:v>
                </c:pt>
                <c:pt idx="1479">
                  <c:v>1.549976618357345E-2</c:v>
                </c:pt>
                <c:pt idx="1480">
                  <c:v>1.5491792150305413E-2</c:v>
                </c:pt>
                <c:pt idx="1481">
                  <c:v>1.5483798378757021E-2</c:v>
                </c:pt>
                <c:pt idx="1482">
                  <c:v>1.5475802300510969E-2</c:v>
                </c:pt>
                <c:pt idx="1483">
                  <c:v>1.5467751622730239E-2</c:v>
                </c:pt>
                <c:pt idx="1484">
                  <c:v>1.5459698639209998E-2</c:v>
                </c:pt>
                <c:pt idx="1485">
                  <c:v>1.5451625919325909E-2</c:v>
                </c:pt>
                <c:pt idx="1486">
                  <c:v>1.5443208227637934E-2</c:v>
                </c:pt>
                <c:pt idx="1487">
                  <c:v>1.543500997133441E-2</c:v>
                </c:pt>
                <c:pt idx="1488">
                  <c:v>1.5426791820774341E-2</c:v>
                </c:pt>
                <c:pt idx="1489">
                  <c:v>1.5418553776448515E-2</c:v>
                </c:pt>
                <c:pt idx="1490">
                  <c:v>1.5410295838848153E-2</c:v>
                </c:pt>
                <c:pt idx="1491">
                  <c:v>1.5403030296389692E-2</c:v>
                </c:pt>
                <c:pt idx="1492">
                  <c:v>1.5393720285799014E-2</c:v>
                </c:pt>
                <c:pt idx="1493">
                  <c:v>1.538540267134013E-2</c:v>
                </c:pt>
                <c:pt idx="1494">
                  <c:v>1.5377065165586496E-2</c:v>
                </c:pt>
                <c:pt idx="1495">
                  <c:v>1.536825686895928E-2</c:v>
                </c:pt>
                <c:pt idx="1496">
                  <c:v>1.5359935246978134E-2</c:v>
                </c:pt>
                <c:pt idx="1497">
                  <c:v>1.5351593841757528E-2</c:v>
                </c:pt>
                <c:pt idx="1498">
                  <c:v>1.5343232653794937E-2</c:v>
                </c:pt>
                <c:pt idx="1499">
                  <c:v>1.5333382871273549E-2</c:v>
                </c:pt>
                <c:pt idx="1500">
                  <c:v>1.5324531348774179E-2</c:v>
                </c:pt>
                <c:pt idx="1501">
                  <c:v>1.5318859957545271E-2</c:v>
                </c:pt>
                <c:pt idx="1502">
                  <c:v>1.5313174432370688E-2</c:v>
                </c:pt>
                <c:pt idx="1503">
                  <c:v>1.5307474773492851E-2</c:v>
                </c:pt>
                <c:pt idx="1504">
                  <c:v>1.53017609811544E-2</c:v>
                </c:pt>
                <c:pt idx="1505">
                  <c:v>1.5296033055599281E-2</c:v>
                </c:pt>
                <c:pt idx="1506">
                  <c:v>1.5290290997070787E-2</c:v>
                </c:pt>
                <c:pt idx="1507">
                  <c:v>1.5284534805814825E-2</c:v>
                </c:pt>
                <c:pt idx="1508">
                  <c:v>1.5278764482075996E-2</c:v>
                </c:pt>
                <c:pt idx="1509">
                  <c:v>1.5272980026100641E-2</c:v>
                </c:pt>
                <c:pt idx="1510">
                  <c:v>1.5267181438135321E-2</c:v>
                </c:pt>
                <c:pt idx="1511">
                  <c:v>1.5261368718426595E-2</c:v>
                </c:pt>
                <c:pt idx="1512">
                  <c:v>1.5255541867223204E-2</c:v>
                </c:pt>
                <c:pt idx="1513">
                  <c:v>1.5249700884772795E-2</c:v>
                </c:pt>
                <c:pt idx="1514">
                  <c:v>1.5243845771324543E-2</c:v>
                </c:pt>
                <c:pt idx="1515">
                  <c:v>1.5237976527128057E-2</c:v>
                </c:pt>
                <c:pt idx="1516">
                  <c:v>1.5232093152433601E-2</c:v>
                </c:pt>
                <c:pt idx="1517">
                  <c:v>1.5226195647491437E-2</c:v>
                </c:pt>
                <c:pt idx="1518">
                  <c:v>1.5220284012553788E-2</c:v>
                </c:pt>
                <c:pt idx="1519">
                  <c:v>1.5214358247872008E-2</c:v>
                </c:pt>
                <c:pt idx="1520">
                  <c:v>1.5208418353698972E-2</c:v>
                </c:pt>
                <c:pt idx="1521">
                  <c:v>1.520311872175523E-2</c:v>
                </c:pt>
                <c:pt idx="1522">
                  <c:v>1.5196496177891729E-2</c:v>
                </c:pt>
                <c:pt idx="1523">
                  <c:v>1.519051389676589E-2</c:v>
                </c:pt>
                <c:pt idx="1524">
                  <c:v>1.5184517487165095E-2</c:v>
                </c:pt>
                <c:pt idx="1525">
                  <c:v>1.5178506949344615E-2</c:v>
                </c:pt>
                <c:pt idx="1526">
                  <c:v>1.517248228356103E-2</c:v>
                </c:pt>
                <c:pt idx="1527">
                  <c:v>1.516644349007092E-2</c:v>
                </c:pt>
                <c:pt idx="1528">
                  <c:v>1.5160390569131517E-2</c:v>
                </c:pt>
                <c:pt idx="1529">
                  <c:v>1.5151797404758388E-2</c:v>
                </c:pt>
                <c:pt idx="1530">
                  <c:v>1.5145667781183647E-2</c:v>
                </c:pt>
                <c:pt idx="1531">
                  <c:v>1.5139523954934583E-2</c:v>
                </c:pt>
                <c:pt idx="1532">
                  <c:v>1.5133365926272464E-2</c:v>
                </c:pt>
                <c:pt idx="1533">
                  <c:v>1.5127193695460315E-2</c:v>
                </c:pt>
                <c:pt idx="1534">
                  <c:v>1.5121007262761155E-2</c:v>
                </c:pt>
                <c:pt idx="1535">
                  <c:v>1.5114806628438449E-2</c:v>
                </c:pt>
                <c:pt idx="1536">
                  <c:v>1.5108591792756528E-2</c:v>
                </c:pt>
                <c:pt idx="1537">
                  <c:v>1.5102362755980172E-2</c:v>
                </c:pt>
                <c:pt idx="1538">
                  <c:v>1.5096119518375247E-2</c:v>
                </c:pt>
                <c:pt idx="1539">
                  <c:v>1.5089862080207624E-2</c:v>
                </c:pt>
                <c:pt idx="1540">
                  <c:v>1.508359044174383E-2</c:v>
                </c:pt>
                <c:pt idx="1541">
                  <c:v>1.5077304603251266E-2</c:v>
                </c:pt>
                <c:pt idx="1542">
                  <c:v>1.5071004564997992E-2</c:v>
                </c:pt>
                <c:pt idx="1543">
                  <c:v>1.5063787134162216E-2</c:v>
                </c:pt>
                <c:pt idx="1544">
                  <c:v>1.5057456668754885E-2</c:v>
                </c:pt>
                <c:pt idx="1545">
                  <c:v>1.5051112004432635E-2</c:v>
                </c:pt>
                <c:pt idx="1546">
                  <c:v>1.5044753141465713E-2</c:v>
                </c:pt>
                <c:pt idx="1547">
                  <c:v>1.5038380080125466E-2</c:v>
                </c:pt>
                <c:pt idx="1548">
                  <c:v>1.5031992820683236E-2</c:v>
                </c:pt>
                <c:pt idx="1549">
                  <c:v>1.5025591363411025E-2</c:v>
                </c:pt>
                <c:pt idx="1550">
                  <c:v>1.5019175708582369E-2</c:v>
                </c:pt>
                <c:pt idx="1551">
                  <c:v>1.50129977223215E-2</c:v>
                </c:pt>
                <c:pt idx="1552">
                  <c:v>1.500831875415012E-2</c:v>
                </c:pt>
                <c:pt idx="1553">
                  <c:v>1.5003629124138019E-2</c:v>
                </c:pt>
                <c:pt idx="1554">
                  <c:v>1.4998928832435206E-2</c:v>
                </c:pt>
                <c:pt idx="1555">
                  <c:v>1.4994217879191923E-2</c:v>
                </c:pt>
                <c:pt idx="1556">
                  <c:v>1.4989496264559279E-2</c:v>
                </c:pt>
                <c:pt idx="1557">
                  <c:v>1.4984763988687729E-2</c:v>
                </c:pt>
                <c:pt idx="1558">
                  <c:v>1.4980021051729261E-2</c:v>
                </c:pt>
                <c:pt idx="1559">
                  <c:v>1.4975267453834769E-2</c:v>
                </c:pt>
                <c:pt idx="1560">
                  <c:v>1.4970503195157117E-2</c:v>
                </c:pt>
                <c:pt idx="1561">
                  <c:v>1.4965728275848075E-2</c:v>
                </c:pt>
                <c:pt idx="1562">
                  <c:v>1.4960942696060941E-2</c:v>
                </c:pt>
                <c:pt idx="1563">
                  <c:v>1.4956146455948364E-2</c:v>
                </c:pt>
                <c:pt idx="1564">
                  <c:v>1.4951339555663865E-2</c:v>
                </c:pt>
                <c:pt idx="1565">
                  <c:v>1.4946521995361181E-2</c:v>
                </c:pt>
                <c:pt idx="1566">
                  <c:v>1.4941693775194711E-2</c:v>
                </c:pt>
                <c:pt idx="1567">
                  <c:v>1.4936854895318414E-2</c:v>
                </c:pt>
                <c:pt idx="1568">
                  <c:v>1.4932005355887125E-2</c:v>
                </c:pt>
                <c:pt idx="1569">
                  <c:v>1.4927145157056556E-2</c:v>
                </c:pt>
                <c:pt idx="1570">
                  <c:v>1.492227429898154E-2</c:v>
                </c:pt>
                <c:pt idx="1571">
                  <c:v>1.4917392781818008E-2</c:v>
                </c:pt>
                <c:pt idx="1572">
                  <c:v>1.4912500605722329E-2</c:v>
                </c:pt>
                <c:pt idx="1573">
                  <c:v>1.4907597770850649E-2</c:v>
                </c:pt>
                <c:pt idx="1574">
                  <c:v>1.4902684277359997E-2</c:v>
                </c:pt>
                <c:pt idx="1575">
                  <c:v>1.4897760125407396E-2</c:v>
                </c:pt>
                <c:pt idx="1576">
                  <c:v>1.4892825315150748E-2</c:v>
                </c:pt>
                <c:pt idx="1577">
                  <c:v>1.4887879846747295E-2</c:v>
                </c:pt>
                <c:pt idx="1578">
                  <c:v>1.4882923720355818E-2</c:v>
                </c:pt>
                <c:pt idx="1579">
                  <c:v>1.4877956936133994E-2</c:v>
                </c:pt>
                <c:pt idx="1580">
                  <c:v>1.4872979494241481E-2</c:v>
                </c:pt>
                <c:pt idx="1581">
                  <c:v>1.4867991394837273E-2</c:v>
                </c:pt>
                <c:pt idx="1582">
                  <c:v>1.4862992638080802E-2</c:v>
                </c:pt>
                <c:pt idx="1583">
                  <c:v>1.4857983224131944E-2</c:v>
                </c:pt>
                <c:pt idx="1584">
                  <c:v>1.4852963153151225E-2</c:v>
                </c:pt>
                <c:pt idx="1585">
                  <c:v>1.4847932425298738E-2</c:v>
                </c:pt>
                <c:pt idx="1586">
                  <c:v>1.4842891040735669E-2</c:v>
                </c:pt>
                <c:pt idx="1587">
                  <c:v>1.4837838999623421E-2</c:v>
                </c:pt>
                <c:pt idx="1588">
                  <c:v>1.4832776302123183E-2</c:v>
                </c:pt>
                <c:pt idx="1589">
                  <c:v>1.4827702948397017E-2</c:v>
                </c:pt>
                <c:pt idx="1590">
                  <c:v>1.4822618938607202E-2</c:v>
                </c:pt>
                <c:pt idx="1591">
                  <c:v>1.4817524272916239E-2</c:v>
                </c:pt>
                <c:pt idx="1592">
                  <c:v>1.4812418951487504E-2</c:v>
                </c:pt>
                <c:pt idx="1593">
                  <c:v>1.4807302974483717E-2</c:v>
                </c:pt>
                <c:pt idx="1594">
                  <c:v>1.4802176342068912E-2</c:v>
                </c:pt>
                <c:pt idx="1595">
                  <c:v>1.4797039054406682E-2</c:v>
                </c:pt>
                <c:pt idx="1596">
                  <c:v>1.4791891111661718E-2</c:v>
                </c:pt>
                <c:pt idx="1597">
                  <c:v>1.4786732513998709E-2</c:v>
                </c:pt>
                <c:pt idx="1598">
                  <c:v>1.4781563261582347E-2</c:v>
                </c:pt>
                <c:pt idx="1599">
                  <c:v>1.477638335457776E-2</c:v>
                </c:pt>
                <c:pt idx="1600">
                  <c:v>1.4771192793151172E-2</c:v>
                </c:pt>
                <c:pt idx="1601">
                  <c:v>1.4765991577468366E-2</c:v>
                </c:pt>
                <c:pt idx="1602">
                  <c:v>1.4760779707695565E-2</c:v>
                </c:pt>
                <c:pt idx="1603">
                  <c:v>1.4755557183999433E-2</c:v>
                </c:pt>
                <c:pt idx="1604">
                  <c:v>1.4754315087773232E-2</c:v>
                </c:pt>
                <c:pt idx="1605">
                  <c:v>1.4753069122328441E-2</c:v>
                </c:pt>
                <c:pt idx="1606">
                  <c:v>1.4751819287679952E-2</c:v>
                </c:pt>
                <c:pt idx="1607">
                  <c:v>1.4750565583842003E-2</c:v>
                </c:pt>
                <c:pt idx="1608">
                  <c:v>1.4749308010829264E-2</c:v>
                </c:pt>
                <c:pt idx="1609">
                  <c:v>1.4748046568656629E-2</c:v>
                </c:pt>
                <c:pt idx="1610">
                  <c:v>1.4746781257337895E-2</c:v>
                </c:pt>
                <c:pt idx="1611">
                  <c:v>1.474551207688839E-2</c:v>
                </c:pt>
                <c:pt idx="1612">
                  <c:v>1.4744239027323009E-2</c:v>
                </c:pt>
                <c:pt idx="1613">
                  <c:v>1.4742962108655987E-2</c:v>
                </c:pt>
                <c:pt idx="1614">
                  <c:v>1.4741681320902214E-2</c:v>
                </c:pt>
                <c:pt idx="1615">
                  <c:v>1.4740396664076585E-2</c:v>
                </c:pt>
                <c:pt idx="1616">
                  <c:v>1.4739108138194427E-2</c:v>
                </c:pt>
                <c:pt idx="1617">
                  <c:v>1.4737815743270197E-2</c:v>
                </c:pt>
                <c:pt idx="1618">
                  <c:v>1.4736519479319005E-2</c:v>
                </c:pt>
                <c:pt idx="1619">
                  <c:v>1.4735219346355962E-2</c:v>
                </c:pt>
                <c:pt idx="1620">
                  <c:v>1.473391534439618E-2</c:v>
                </c:pt>
                <c:pt idx="1621">
                  <c:v>1.4732607473454552E-2</c:v>
                </c:pt>
                <c:pt idx="1622">
                  <c:v>1.4731295733546404E-2</c:v>
                </c:pt>
                <c:pt idx="1623">
                  <c:v>1.4729980124686853E-2</c:v>
                </c:pt>
                <c:pt idx="1624">
                  <c:v>1.4728660646891444E-2</c:v>
                </c:pt>
                <c:pt idx="1625">
                  <c:v>1.4727337300175291E-2</c:v>
                </c:pt>
                <c:pt idx="1626">
                  <c:v>1.4726010084553721E-2</c:v>
                </c:pt>
                <c:pt idx="1627">
                  <c:v>1.4724679000042066E-2</c:v>
                </c:pt>
                <c:pt idx="1628">
                  <c:v>1.4723344046655876E-2</c:v>
                </c:pt>
                <c:pt idx="1629">
                  <c:v>1.4722005224410481E-2</c:v>
                </c:pt>
                <c:pt idx="1630">
                  <c:v>1.4720662533321648E-2</c:v>
                </c:pt>
                <c:pt idx="1631">
                  <c:v>1.4719315973404926E-2</c:v>
                </c:pt>
                <c:pt idx="1632">
                  <c:v>1.4717965544675648E-2</c:v>
                </c:pt>
                <c:pt idx="1633">
                  <c:v>1.4716611247149796E-2</c:v>
                </c:pt>
                <c:pt idx="1634">
                  <c:v>1.4715253080842925E-2</c:v>
                </c:pt>
                <c:pt idx="1635">
                  <c:v>1.47138910457708E-2</c:v>
                </c:pt>
                <c:pt idx="1636">
                  <c:v>1.4712525141949191E-2</c:v>
                </c:pt>
                <c:pt idx="1637">
                  <c:v>1.4711155369393863E-2</c:v>
                </c:pt>
                <c:pt idx="1638">
                  <c:v>1.4709781728121025E-2</c:v>
                </c:pt>
                <c:pt idx="1639">
                  <c:v>1.4708404218146445E-2</c:v>
                </c:pt>
                <c:pt idx="1640">
                  <c:v>1.4707022839485672E-2</c:v>
                </c:pt>
                <c:pt idx="1641">
                  <c:v>1.4705637592155568E-2</c:v>
                </c:pt>
                <c:pt idx="1642">
                  <c:v>1.470453133675062E-2</c:v>
                </c:pt>
                <c:pt idx="1643">
                  <c:v>1.4703144786916327E-2</c:v>
                </c:pt>
                <c:pt idx="1644">
                  <c:v>1.4701754378866868E-2</c:v>
                </c:pt>
                <c:pt idx="1645">
                  <c:v>1.47003601126184E-2</c:v>
                </c:pt>
                <c:pt idx="1646">
                  <c:v>1.4698961988186652E-2</c:v>
                </c:pt>
                <c:pt idx="1647">
                  <c:v>1.4697560005588441E-2</c:v>
                </c:pt>
                <c:pt idx="1648">
                  <c:v>1.4696154164839274E-2</c:v>
                </c:pt>
                <c:pt idx="1649">
                  <c:v>1.4694744465956183E-2</c:v>
                </c:pt>
                <c:pt idx="1650">
                  <c:v>1.4693330908955114E-2</c:v>
                </c:pt>
                <c:pt idx="1651">
                  <c:v>1.4691913493852448E-2</c:v>
                </c:pt>
                <c:pt idx="1652">
                  <c:v>1.4690492220664783E-2</c:v>
                </c:pt>
                <c:pt idx="1653">
                  <c:v>1.4689067089408717E-2</c:v>
                </c:pt>
                <c:pt idx="1654">
                  <c:v>1.4687638100100632E-2</c:v>
                </c:pt>
                <c:pt idx="1655">
                  <c:v>1.4686205252756906E-2</c:v>
                </c:pt>
                <c:pt idx="1656">
                  <c:v>1.4685798291058032E-2</c:v>
                </c:pt>
                <c:pt idx="1657">
                  <c:v>1.4685560945278717E-2</c:v>
                </c:pt>
                <c:pt idx="1658">
                  <c:v>1.4685321733783296E-2</c:v>
                </c:pt>
                <c:pt idx="1659">
                  <c:v>1.468508065657308E-2</c:v>
                </c:pt>
                <c:pt idx="1660">
                  <c:v>1.4684837713649378E-2</c:v>
                </c:pt>
                <c:pt idx="1661">
                  <c:v>1.4684592905013283E-2</c:v>
                </c:pt>
                <c:pt idx="1662">
                  <c:v>1.4684346230666759E-2</c:v>
                </c:pt>
                <c:pt idx="1663">
                  <c:v>1.4684097690610902E-2</c:v>
                </c:pt>
                <c:pt idx="1664">
                  <c:v>1.4683847284846799E-2</c:v>
                </c:pt>
                <c:pt idx="1665">
                  <c:v>1.46835950133762E-2</c:v>
                </c:pt>
                <c:pt idx="1666">
                  <c:v>1.4683340876200416E-2</c:v>
                </c:pt>
                <c:pt idx="1667">
                  <c:v>1.4683084873320975E-2</c:v>
                </c:pt>
                <c:pt idx="1668">
                  <c:v>1.4682827004739406E-2</c:v>
                </c:pt>
                <c:pt idx="1669">
                  <c:v>1.4682567270456798E-2</c:v>
                </c:pt>
                <c:pt idx="1670">
                  <c:v>1.4682305670474686E-2</c:v>
                </c:pt>
                <c:pt idx="1671">
                  <c:v>1.4682042204794811E-2</c:v>
                </c:pt>
                <c:pt idx="1672">
                  <c:v>1.4681776873418269E-2</c:v>
                </c:pt>
                <c:pt idx="1673">
                  <c:v>1.4681509676346806E-2</c:v>
                </c:pt>
                <c:pt idx="1674">
                  <c:v>1.4681240613582169E-2</c:v>
                </c:pt>
                <c:pt idx="1675">
                  <c:v>1.4680969685125451E-2</c:v>
                </c:pt>
                <c:pt idx="1676">
                  <c:v>1.468069689097818E-2</c:v>
                </c:pt>
                <c:pt idx="1677">
                  <c:v>1.4680422231141884E-2</c:v>
                </c:pt>
                <c:pt idx="1678">
                  <c:v>1.4680145705618312E-2</c:v>
                </c:pt>
                <c:pt idx="1679">
                  <c:v>1.467986731440921E-2</c:v>
                </c:pt>
                <c:pt idx="1680">
                  <c:v>1.4679587057515235E-2</c:v>
                </c:pt>
                <c:pt idx="1681">
                  <c:v>1.4679304934939222E-2</c:v>
                </c:pt>
                <c:pt idx="1682">
                  <c:v>1.4679020946681831E-2</c:v>
                </c:pt>
                <c:pt idx="1683">
                  <c:v>1.4678735092744808E-2</c:v>
                </c:pt>
                <c:pt idx="1684">
                  <c:v>1.4678447373129899E-2</c:v>
                </c:pt>
                <c:pt idx="1685">
                  <c:v>1.4678157787839071E-2</c:v>
                </c:pt>
                <c:pt idx="1686">
                  <c:v>1.4677866336873195E-2</c:v>
                </c:pt>
                <c:pt idx="1687">
                  <c:v>1.4677573020234239E-2</c:v>
                </c:pt>
                <c:pt idx="1688">
                  <c:v>1.4677277837923951E-2</c:v>
                </c:pt>
                <c:pt idx="1689">
                  <c:v>1.4676980789943858E-2</c:v>
                </c:pt>
                <c:pt idx="1690">
                  <c:v>1.4676681876295925E-2</c:v>
                </c:pt>
                <c:pt idx="1691">
                  <c:v>1.4676381096981465E-2</c:v>
                </c:pt>
                <c:pt idx="1692">
                  <c:v>1.4676078452002443E-2</c:v>
                </c:pt>
                <c:pt idx="1693">
                  <c:v>1.4675773941360166E-2</c:v>
                </c:pt>
                <c:pt idx="1694">
                  <c:v>1.4675467565056605E-2</c:v>
                </c:pt>
                <c:pt idx="1695">
                  <c:v>1.4674839529746391E-2</c:v>
                </c:pt>
                <c:pt idx="1696">
                  <c:v>1.4674526160069225E-2</c:v>
                </c:pt>
                <c:pt idx="1697">
                  <c:v>1.4674210919701497E-2</c:v>
                </c:pt>
                <c:pt idx="1698">
                  <c:v>1.4673893808645399E-2</c:v>
                </c:pt>
                <c:pt idx="1699">
                  <c:v>1.467357482690268E-2</c:v>
                </c:pt>
                <c:pt idx="1700">
                  <c:v>1.4673253974474658E-2</c:v>
                </c:pt>
                <c:pt idx="1701">
                  <c:v>1.4672931251363956E-2</c:v>
                </c:pt>
                <c:pt idx="1702">
                  <c:v>1.4672606657571674E-2</c:v>
                </c:pt>
                <c:pt idx="1703">
                  <c:v>1.4672233402610049E-2</c:v>
                </c:pt>
                <c:pt idx="1704">
                  <c:v>1.4671904800221134E-2</c:v>
                </c:pt>
                <c:pt idx="1705">
                  <c:v>1.467157432715655E-2</c:v>
                </c:pt>
                <c:pt idx="1706">
                  <c:v>1.4671241983418485E-2</c:v>
                </c:pt>
                <c:pt idx="1707">
                  <c:v>1.4670907769008694E-2</c:v>
                </c:pt>
                <c:pt idx="1708">
                  <c:v>1.4671357189396064E-2</c:v>
                </c:pt>
                <c:pt idx="1709">
                  <c:v>1.4672039145257708E-2</c:v>
                </c:pt>
                <c:pt idx="1710">
                  <c:v>1.4672720802664832E-2</c:v>
                </c:pt>
                <c:pt idx="1711">
                  <c:v>1.4673402161616557E-2</c:v>
                </c:pt>
                <c:pt idx="1712">
                  <c:v>1.4674083222112009E-2</c:v>
                </c:pt>
                <c:pt idx="1713">
                  <c:v>1.4674763984150968E-2</c:v>
                </c:pt>
                <c:pt idx="1714">
                  <c:v>1.467544444773256E-2</c:v>
                </c:pt>
                <c:pt idx="1715">
                  <c:v>1.4676124612856563E-2</c:v>
                </c:pt>
                <c:pt idx="1716">
                  <c:v>1.4676804479522104E-2</c:v>
                </c:pt>
                <c:pt idx="1717">
                  <c:v>1.4677484047728305E-2</c:v>
                </c:pt>
                <c:pt idx="1718">
                  <c:v>1.4678163317475167E-2</c:v>
                </c:pt>
                <c:pt idx="1719">
                  <c:v>1.4678842288761373E-2</c:v>
                </c:pt>
                <c:pt idx="1720">
                  <c:v>1.4679520961586928E-2</c:v>
                </c:pt>
                <c:pt idx="1721">
                  <c:v>1.4680199335951173E-2</c:v>
                </c:pt>
                <c:pt idx="1722">
                  <c:v>1.4680877411853231E-2</c:v>
                </c:pt>
                <c:pt idx="1723">
                  <c:v>1.4681555189292225E-2</c:v>
                </c:pt>
                <c:pt idx="1724">
                  <c:v>1.4682232668268378E-2</c:v>
                </c:pt>
                <c:pt idx="1725">
                  <c:v>1.4682909848780153E-2</c:v>
                </c:pt>
                <c:pt idx="1726">
                  <c:v>1.4683586730827551E-2</c:v>
                </c:pt>
                <c:pt idx="1727">
                  <c:v>1.4684263314410135E-2</c:v>
                </c:pt>
                <c:pt idx="1728">
                  <c:v>1.4684939599526591E-2</c:v>
                </c:pt>
                <c:pt idx="1729">
                  <c:v>1.4685615586177137E-2</c:v>
                </c:pt>
                <c:pt idx="1730">
                  <c:v>1.468629127436024E-2</c:v>
                </c:pt>
                <c:pt idx="1731">
                  <c:v>1.4686966664075901E-2</c:v>
                </c:pt>
                <c:pt idx="1732">
                  <c:v>1.4687641755323463E-2</c:v>
                </c:pt>
                <c:pt idx="1733">
                  <c:v>1.4688316548102487E-2</c:v>
                </c:pt>
                <c:pt idx="1734">
                  <c:v>1.4688991042411659E-2</c:v>
                </c:pt>
                <c:pt idx="1735">
                  <c:v>1.4689665238251199E-2</c:v>
                </c:pt>
                <c:pt idx="1736">
                  <c:v>1.4690339135620012E-2</c:v>
                </c:pt>
                <c:pt idx="1737">
                  <c:v>1.4691108938566658E-2</c:v>
                </c:pt>
                <c:pt idx="1738">
                  <c:v>1.4691782196353713E-2</c:v>
                </c:pt>
                <c:pt idx="1739">
                  <c:v>1.4692455155668289E-2</c:v>
                </c:pt>
                <c:pt idx="1740">
                  <c:v>1.4693127816509726E-2</c:v>
                </c:pt>
                <c:pt idx="1741">
                  <c:v>1.4693800178877591E-2</c:v>
                </c:pt>
                <c:pt idx="1742">
                  <c:v>1.4694472242771223E-2</c:v>
                </c:pt>
                <c:pt idx="1743">
                  <c:v>1.4695144008189748E-2</c:v>
                </c:pt>
                <c:pt idx="1744">
                  <c:v>1.4695815475132946E-2</c:v>
                </c:pt>
                <c:pt idx="1745">
                  <c:v>1.4696486643599941E-2</c:v>
                </c:pt>
                <c:pt idx="1746">
                  <c:v>1.4697157513590514E-2</c:v>
                </c:pt>
                <c:pt idx="1747">
                  <c:v>1.4697828085103353E-2</c:v>
                </c:pt>
                <c:pt idx="1748">
                  <c:v>1.4698498358138455E-2</c:v>
                </c:pt>
                <c:pt idx="1749">
                  <c:v>1.4699168332695165E-2</c:v>
                </c:pt>
                <c:pt idx="1750">
                  <c:v>1.4699838008773045E-2</c:v>
                </c:pt>
                <c:pt idx="1751">
                  <c:v>1.4701931865972571E-2</c:v>
                </c:pt>
                <c:pt idx="1752">
                  <c:v>1.4701176465488587E-2</c:v>
                </c:pt>
                <c:pt idx="1753">
                  <c:v>1.4701845246125375E-2</c:v>
                </c:pt>
                <c:pt idx="1754">
                  <c:v>1.4702513728280703E-2</c:v>
                </c:pt>
                <c:pt idx="1755">
                  <c:v>1.4703181911953916E-2</c:v>
                </c:pt>
                <c:pt idx="1756">
                  <c:v>1.4703849797144357E-2</c:v>
                </c:pt>
                <c:pt idx="1757">
                  <c:v>1.4704517383851588E-2</c:v>
                </c:pt>
                <c:pt idx="1758">
                  <c:v>1.4705184672074949E-2</c:v>
                </c:pt>
                <c:pt idx="1759">
                  <c:v>1.4705851661814005E-2</c:v>
                </c:pt>
                <c:pt idx="1760">
                  <c:v>1.4706761894562577E-2</c:v>
                </c:pt>
                <c:pt idx="1761">
                  <c:v>1.4707905747711763E-2</c:v>
                </c:pt>
                <c:pt idx="1762">
                  <c:v>1.470904999073604E-2</c:v>
                </c:pt>
                <c:pt idx="1763">
                  <c:v>1.4710194623637159E-2</c:v>
                </c:pt>
                <c:pt idx="1764">
                  <c:v>1.4711339646416655E-2</c:v>
                </c:pt>
                <c:pt idx="1765">
                  <c:v>1.4712485059074965E-2</c:v>
                </c:pt>
                <c:pt idx="1766">
                  <c:v>1.4713630861614499E-2</c:v>
                </c:pt>
                <c:pt idx="1767">
                  <c:v>1.4714777054035693E-2</c:v>
                </c:pt>
                <c:pt idx="1768">
                  <c:v>1.4715923636340519E-2</c:v>
                </c:pt>
                <c:pt idx="1769">
                  <c:v>1.4717070608530074E-2</c:v>
                </c:pt>
                <c:pt idx="1770">
                  <c:v>1.4718217970605669E-2</c:v>
                </c:pt>
                <c:pt idx="1771">
                  <c:v>1.4719365722568619E-2</c:v>
                </c:pt>
                <c:pt idx="1772">
                  <c:v>1.4720513864420458E-2</c:v>
                </c:pt>
                <c:pt idx="1773">
                  <c:v>1.472166239616228E-2</c:v>
                </c:pt>
                <c:pt idx="1774">
                  <c:v>1.47228113177954E-2</c:v>
                </c:pt>
                <c:pt idx="1775">
                  <c:v>1.4723960629321568E-2</c:v>
                </c:pt>
                <c:pt idx="1776">
                  <c:v>1.4725110330741444E-2</c:v>
                </c:pt>
                <c:pt idx="1777">
                  <c:v>1.4726260422057215E-2</c:v>
                </c:pt>
                <c:pt idx="1778">
                  <c:v>1.4727410903269759E-2</c:v>
                </c:pt>
                <c:pt idx="1779">
                  <c:v>1.472856177438017E-2</c:v>
                </c:pt>
                <c:pt idx="1780">
                  <c:v>1.4729713035389983E-2</c:v>
                </c:pt>
                <c:pt idx="1781">
                  <c:v>1.4730864686300728E-2</c:v>
                </c:pt>
                <c:pt idx="1782">
                  <c:v>1.47320167271135E-2</c:v>
                </c:pt>
                <c:pt idx="1783">
                  <c:v>1.4733169157830055E-2</c:v>
                </c:pt>
                <c:pt idx="1784">
                  <c:v>1.4734321978451266E-2</c:v>
                </c:pt>
                <c:pt idx="1785">
                  <c:v>1.4735475188978666E-2</c:v>
                </c:pt>
                <c:pt idx="1786">
                  <c:v>1.4736628789413789E-2</c:v>
                </c:pt>
                <c:pt idx="1787">
                  <c:v>1.473778277975751E-2</c:v>
                </c:pt>
                <c:pt idx="1788">
                  <c:v>1.4738937160011583E-2</c:v>
                </c:pt>
                <c:pt idx="1789">
                  <c:v>1.4741017581646117E-2</c:v>
                </c:pt>
                <c:pt idx="1790">
                  <c:v>1.4742171445380269E-2</c:v>
                </c:pt>
                <c:pt idx="1791">
                  <c:v>1.474332569694653E-2</c:v>
                </c:pt>
                <c:pt idx="1792">
                  <c:v>1.4744480336346644E-2</c:v>
                </c:pt>
                <c:pt idx="1793">
                  <c:v>1.4745635363581916E-2</c:v>
                </c:pt>
                <c:pt idx="1794">
                  <c:v>1.4745659887224901E-2</c:v>
                </c:pt>
                <c:pt idx="1795">
                  <c:v>1.474794658156273E-2</c:v>
                </c:pt>
                <c:pt idx="1796">
                  <c:v>1.4749102772311102E-2</c:v>
                </c:pt>
                <c:pt idx="1797">
                  <c:v>1.475025935090008E-2</c:v>
                </c:pt>
                <c:pt idx="1798">
                  <c:v>1.4750293643101047E-2</c:v>
                </c:pt>
                <c:pt idx="1799">
                  <c:v>1.4752573671604423E-2</c:v>
                </c:pt>
                <c:pt idx="1800">
                  <c:v>1.4753731413723053E-2</c:v>
                </c:pt>
                <c:pt idx="1801">
                  <c:v>1.4754889543687299E-2</c:v>
                </c:pt>
                <c:pt idx="1802">
                  <c:v>1.4756419482126278E-2</c:v>
                </c:pt>
                <c:pt idx="1803">
                  <c:v>1.4757128627747383E-2</c:v>
                </c:pt>
                <c:pt idx="1804">
                  <c:v>1.4758289525271905E-2</c:v>
                </c:pt>
                <c:pt idx="1805">
                  <c:v>1.4759450812730428E-2</c:v>
                </c:pt>
                <c:pt idx="1806">
                  <c:v>1.4760612490124489E-2</c:v>
                </c:pt>
                <c:pt idx="1807">
                  <c:v>1.4761774557455398E-2</c:v>
                </c:pt>
                <c:pt idx="1808">
                  <c:v>1.4762937014724253E-2</c:v>
                </c:pt>
                <c:pt idx="1809">
                  <c:v>1.4764099861933024E-2</c:v>
                </c:pt>
                <c:pt idx="1810">
                  <c:v>1.4765263099082587E-2</c:v>
                </c:pt>
                <c:pt idx="1811">
                  <c:v>1.4766617639153927E-2</c:v>
                </c:pt>
                <c:pt idx="1812">
                  <c:v>1.4768313388295033E-2</c:v>
                </c:pt>
                <c:pt idx="1813">
                  <c:v>1.4770010241851549E-2</c:v>
                </c:pt>
                <c:pt idx="1814">
                  <c:v>1.4771708199827633E-2</c:v>
                </c:pt>
                <c:pt idx="1815">
                  <c:v>1.4773407262230075E-2</c:v>
                </c:pt>
                <c:pt idx="1816">
                  <c:v>1.4775107429063914E-2</c:v>
                </c:pt>
                <c:pt idx="1817">
                  <c:v>1.4776808700334843E-2</c:v>
                </c:pt>
                <c:pt idx="1818">
                  <c:v>1.4778511076048773E-2</c:v>
                </c:pt>
                <c:pt idx="1819">
                  <c:v>1.4780214556210744E-2</c:v>
                </c:pt>
                <c:pt idx="1820">
                  <c:v>1.4781919140826888E-2</c:v>
                </c:pt>
                <c:pt idx="1821">
                  <c:v>1.4783624829902895E-2</c:v>
                </c:pt>
                <c:pt idx="1822">
                  <c:v>1.4785331623443808E-2</c:v>
                </c:pt>
                <c:pt idx="1823">
                  <c:v>1.4787039521455974E-2</c:v>
                </c:pt>
                <c:pt idx="1824">
                  <c:v>1.4788748523944651E-2</c:v>
                </c:pt>
                <c:pt idx="1825">
                  <c:v>1.4790458630915312E-2</c:v>
                </c:pt>
                <c:pt idx="1826">
                  <c:v>1.4792169842374091E-2</c:v>
                </c:pt>
                <c:pt idx="1827">
                  <c:v>1.4793882158326463E-2</c:v>
                </c:pt>
                <c:pt idx="1828">
                  <c:v>1.4795595578777682E-2</c:v>
                </c:pt>
                <c:pt idx="1829">
                  <c:v>1.4797310103733884E-2</c:v>
                </c:pt>
                <c:pt idx="1830">
                  <c:v>1.4799025733200539E-2</c:v>
                </c:pt>
                <c:pt idx="1831">
                  <c:v>1.4800742467183565E-2</c:v>
                </c:pt>
                <c:pt idx="1832">
                  <c:v>1.4802460305688435E-2</c:v>
                </c:pt>
                <c:pt idx="1833">
                  <c:v>1.4804179248720621E-2</c:v>
                </c:pt>
                <c:pt idx="1834">
                  <c:v>1.480589929628626E-2</c:v>
                </c:pt>
                <c:pt idx="1835">
                  <c:v>1.4807620448390606E-2</c:v>
                </c:pt>
                <c:pt idx="1836">
                  <c:v>1.4809342705039355E-2</c:v>
                </c:pt>
                <c:pt idx="1837">
                  <c:v>1.4811066066238634E-2</c:v>
                </c:pt>
                <c:pt idx="1838">
                  <c:v>1.4812790531993704E-2</c:v>
                </c:pt>
                <c:pt idx="1839">
                  <c:v>1.4814516102310476E-2</c:v>
                </c:pt>
                <c:pt idx="1840">
                  <c:v>1.4816242777194425E-2</c:v>
                </c:pt>
                <c:pt idx="1841">
                  <c:v>1.4817970556651905E-2</c:v>
                </c:pt>
                <c:pt idx="1842">
                  <c:v>1.4819699440687728E-2</c:v>
                </c:pt>
                <c:pt idx="1843">
                  <c:v>1.4821429429308251E-2</c:v>
                </c:pt>
                <c:pt idx="1844">
                  <c:v>1.4823160522518728E-2</c:v>
                </c:pt>
                <c:pt idx="1845">
                  <c:v>1.4824892720325509E-2</c:v>
                </c:pt>
                <c:pt idx="1846">
                  <c:v>1.4826626022733632E-2</c:v>
                </c:pt>
                <c:pt idx="1847">
                  <c:v>1.4828360429749228E-2</c:v>
                </c:pt>
                <c:pt idx="1848">
                  <c:v>1.4830095941377993E-2</c:v>
                </c:pt>
                <c:pt idx="1849">
                  <c:v>1.48318325576254E-2</c:v>
                </c:pt>
                <c:pt idx="1850">
                  <c:v>1.4833970072259823E-2</c:v>
                </c:pt>
                <c:pt idx="1851">
                  <c:v>1.4835706806579677E-2</c:v>
                </c:pt>
                <c:pt idx="1852">
                  <c:v>1.4837444642571728E-2</c:v>
                </c:pt>
                <c:pt idx="1853">
                  <c:v>1.4839183580241654E-2</c:v>
                </c:pt>
                <c:pt idx="1854">
                  <c:v>1.4840923619595131E-2</c:v>
                </c:pt>
                <c:pt idx="1855">
                  <c:v>1.484266476063806E-2</c:v>
                </c:pt>
                <c:pt idx="1856">
                  <c:v>1.484440700337568E-2</c:v>
                </c:pt>
                <c:pt idx="1857">
                  <c:v>1.4846150347814543E-2</c:v>
                </c:pt>
                <c:pt idx="1858">
                  <c:v>1.4847894793959893E-2</c:v>
                </c:pt>
                <c:pt idx="1859">
                  <c:v>1.4849640341817188E-2</c:v>
                </c:pt>
                <c:pt idx="1860">
                  <c:v>1.48513869913932E-2</c:v>
                </c:pt>
                <c:pt idx="1861">
                  <c:v>1.4853134742692732E-2</c:v>
                </c:pt>
                <c:pt idx="1862">
                  <c:v>1.4854883595722339E-2</c:v>
                </c:pt>
                <c:pt idx="1863">
                  <c:v>1.4856700934050469E-2</c:v>
                </c:pt>
                <c:pt idx="1864">
                  <c:v>1.4858924010948337E-2</c:v>
                </c:pt>
                <c:pt idx="1865">
                  <c:v>1.4861148776631273E-2</c:v>
                </c:pt>
                <c:pt idx="1866">
                  <c:v>1.4863375231109978E-2</c:v>
                </c:pt>
                <c:pt idx="1867">
                  <c:v>1.486560337439603E-2</c:v>
                </c:pt>
                <c:pt idx="1868">
                  <c:v>1.4867833206500782E-2</c:v>
                </c:pt>
                <c:pt idx="1869">
                  <c:v>1.4870064727435376E-2</c:v>
                </c:pt>
                <c:pt idx="1870">
                  <c:v>1.4872297937210951E-2</c:v>
                </c:pt>
                <c:pt idx="1871">
                  <c:v>1.4874532835839298E-2</c:v>
                </c:pt>
                <c:pt idx="1872">
                  <c:v>1.487676942333112E-2</c:v>
                </c:pt>
                <c:pt idx="1873">
                  <c:v>1.4879007699698431E-2</c:v>
                </c:pt>
                <c:pt idx="1874">
                  <c:v>1.4881247664951931E-2</c:v>
                </c:pt>
                <c:pt idx="1875">
                  <c:v>1.4883489319103414E-2</c:v>
                </c:pt>
                <c:pt idx="1876">
                  <c:v>1.48857326621638E-2</c:v>
                </c:pt>
                <c:pt idx="1877">
                  <c:v>1.4887977694145101E-2</c:v>
                </c:pt>
                <c:pt idx="1878">
                  <c:v>1.4890224415057803E-2</c:v>
                </c:pt>
                <c:pt idx="1879">
                  <c:v>1.4892472824914134E-2</c:v>
                </c:pt>
                <c:pt idx="1880">
                  <c:v>1.4894722923724795E-2</c:v>
                </c:pt>
                <c:pt idx="1881">
                  <c:v>1.4896974711501802E-2</c:v>
                </c:pt>
                <c:pt idx="1882">
                  <c:v>1.4899228188256073E-2</c:v>
                </c:pt>
                <c:pt idx="1883">
                  <c:v>1.4901483353999401E-2</c:v>
                </c:pt>
                <c:pt idx="1884">
                  <c:v>1.4903740208742924E-2</c:v>
                </c:pt>
                <c:pt idx="1885">
                  <c:v>1.4905998752498003E-2</c:v>
                </c:pt>
                <c:pt idx="1886">
                  <c:v>1.4908258985276429E-2</c:v>
                </c:pt>
                <c:pt idx="1887">
                  <c:v>1.491052090708956E-2</c:v>
                </c:pt>
                <c:pt idx="1888">
                  <c:v>1.4912784517948533E-2</c:v>
                </c:pt>
                <c:pt idx="1889">
                  <c:v>1.4915049817864925E-2</c:v>
                </c:pt>
                <c:pt idx="1890">
                  <c:v>1.4917316806850529E-2</c:v>
                </c:pt>
                <c:pt idx="1891">
                  <c:v>1.4919585484916483E-2</c:v>
                </c:pt>
                <c:pt idx="1892">
                  <c:v>1.4921855852074584E-2</c:v>
                </c:pt>
                <c:pt idx="1893">
                  <c:v>1.4924127908335966E-2</c:v>
                </c:pt>
                <c:pt idx="1894">
                  <c:v>1.4926401653712208E-2</c:v>
                </c:pt>
                <c:pt idx="1895">
                  <c:v>1.4928677088215322E-2</c:v>
                </c:pt>
                <c:pt idx="1896">
                  <c:v>1.4930954211856008E-2</c:v>
                </c:pt>
                <c:pt idx="1897">
                  <c:v>1.4933233024646499E-2</c:v>
                </c:pt>
                <c:pt idx="1898">
                  <c:v>1.4935513526597931E-2</c:v>
                </c:pt>
                <c:pt idx="1899">
                  <c:v>1.4937795717721882E-2</c:v>
                </c:pt>
                <c:pt idx="1900">
                  <c:v>1.4940079598030362E-2</c:v>
                </c:pt>
                <c:pt idx="1901">
                  <c:v>1.494236516753451E-2</c:v>
                </c:pt>
                <c:pt idx="1902">
                  <c:v>1.4944224327180532E-2</c:v>
                </c:pt>
                <c:pt idx="1903">
                  <c:v>1.4946516614253239E-2</c:v>
                </c:pt>
                <c:pt idx="1904">
                  <c:v>1.4948810595101366E-2</c:v>
                </c:pt>
                <c:pt idx="1905">
                  <c:v>1.4951106269736303E-2</c:v>
                </c:pt>
                <c:pt idx="1906">
                  <c:v>1.4953403638170314E-2</c:v>
                </c:pt>
                <c:pt idx="1907">
                  <c:v>1.4955702700414566E-2</c:v>
                </c:pt>
                <c:pt idx="1908">
                  <c:v>1.4958003456481107E-2</c:v>
                </c:pt>
                <c:pt idx="1909">
                  <c:v>1.4960305906381106E-2</c:v>
                </c:pt>
                <c:pt idx="1910">
                  <c:v>1.4962610050126826E-2</c:v>
                </c:pt>
                <c:pt idx="1911">
                  <c:v>1.4964915887729215E-2</c:v>
                </c:pt>
                <c:pt idx="1912">
                  <c:v>1.4967223419200542E-2</c:v>
                </c:pt>
                <c:pt idx="1913">
                  <c:v>1.4969532644551973E-2</c:v>
                </c:pt>
                <c:pt idx="1914">
                  <c:v>1.4971843563795773E-2</c:v>
                </c:pt>
                <c:pt idx="1915">
                  <c:v>1.497415617694333E-2</c:v>
                </c:pt>
                <c:pt idx="1916">
                  <c:v>1.4976672324722228E-2</c:v>
                </c:pt>
                <c:pt idx="1917">
                  <c:v>1.4979224034538385E-2</c:v>
                </c:pt>
                <c:pt idx="1918">
                  <c:v>1.498177768382603E-2</c:v>
                </c:pt>
                <c:pt idx="1919">
                  <c:v>1.4984333272599617E-2</c:v>
                </c:pt>
                <c:pt idx="1920">
                  <c:v>1.498689080087382E-2</c:v>
                </c:pt>
                <c:pt idx="1921">
                  <c:v>1.4989450268663747E-2</c:v>
                </c:pt>
                <c:pt idx="1922">
                  <c:v>1.4992011675983855E-2</c:v>
                </c:pt>
                <c:pt idx="1923">
                  <c:v>1.4994575022849474E-2</c:v>
                </c:pt>
                <c:pt idx="1924">
                  <c:v>1.4997140309275058E-2</c:v>
                </c:pt>
                <c:pt idx="1925">
                  <c:v>1.4999707535275717E-2</c:v>
                </c:pt>
                <c:pt idx="1926">
                  <c:v>1.5002276700866126E-2</c:v>
                </c:pt>
                <c:pt idx="1927">
                  <c:v>1.5004847806061613E-2</c:v>
                </c:pt>
                <c:pt idx="1928">
                  <c:v>1.5007420850876415E-2</c:v>
                </c:pt>
                <c:pt idx="1929">
                  <c:v>1.5009995835326081E-2</c:v>
                </c:pt>
                <c:pt idx="1930">
                  <c:v>1.5012572759425065E-2</c:v>
                </c:pt>
                <c:pt idx="1931">
                  <c:v>1.5015151623188696E-2</c:v>
                </c:pt>
                <c:pt idx="1932">
                  <c:v>1.5017732426631649E-2</c:v>
                </c:pt>
                <c:pt idx="1933">
                  <c:v>1.5020315169769254E-2</c:v>
                </c:pt>
                <c:pt idx="1934">
                  <c:v>1.5022899852615965E-2</c:v>
                </c:pt>
                <c:pt idx="1935">
                  <c:v>1.502548647518733E-2</c:v>
                </c:pt>
                <c:pt idx="1936">
                  <c:v>1.5028075037497585E-2</c:v>
                </c:pt>
                <c:pt idx="1937">
                  <c:v>1.5030665539562497E-2</c:v>
                </c:pt>
                <c:pt idx="1938">
                  <c:v>1.5033257981396743E-2</c:v>
                </c:pt>
                <c:pt idx="1939">
                  <c:v>1.5035852363015431E-2</c:v>
                </c:pt>
                <c:pt idx="1940">
                  <c:v>1.5038448684433454E-2</c:v>
                </c:pt>
                <c:pt idx="1941">
                  <c:v>1.504104694566614E-2</c:v>
                </c:pt>
                <c:pt idx="1942">
                  <c:v>1.5043647146728385E-2</c:v>
                </c:pt>
                <c:pt idx="1943">
                  <c:v>1.5046249287635299E-2</c:v>
                </c:pt>
                <c:pt idx="1944">
                  <c:v>1.5048853368401772E-2</c:v>
                </c:pt>
                <c:pt idx="1945">
                  <c:v>1.5051459389043138E-2</c:v>
                </c:pt>
                <c:pt idx="1946">
                  <c:v>1.5054067349574504E-2</c:v>
                </c:pt>
                <c:pt idx="1947">
                  <c:v>1.5056677250010983E-2</c:v>
                </c:pt>
                <c:pt idx="1948">
                  <c:v>1.5059289090367689E-2</c:v>
                </c:pt>
                <c:pt idx="1949">
                  <c:v>1.506190287065951E-2</c:v>
                </c:pt>
                <c:pt idx="1950">
                  <c:v>1.5064518590902215E-2</c:v>
                </c:pt>
                <c:pt idx="1951">
                  <c:v>1.5067136251110261E-2</c:v>
                </c:pt>
                <c:pt idx="1952">
                  <c:v>1.5069755851299414E-2</c:v>
                </c:pt>
                <c:pt idx="1953">
                  <c:v>1.5072377391484346E-2</c:v>
                </c:pt>
                <c:pt idx="1954">
                  <c:v>1.5075000871680826E-2</c:v>
                </c:pt>
                <c:pt idx="1955">
                  <c:v>1.5077626291903311E-2</c:v>
                </c:pt>
                <c:pt idx="1956">
                  <c:v>1.5080253652167567E-2</c:v>
                </c:pt>
                <c:pt idx="1957">
                  <c:v>1.5082882952489142E-2</c:v>
                </c:pt>
                <c:pt idx="1958">
                  <c:v>1.5085514192882492E-2</c:v>
                </c:pt>
                <c:pt idx="1959">
                  <c:v>1.5088147373363385E-2</c:v>
                </c:pt>
                <c:pt idx="1960">
                  <c:v>1.5090782493946932E-2</c:v>
                </c:pt>
                <c:pt idx="1961">
                  <c:v>1.5093419554648463E-2</c:v>
                </c:pt>
                <c:pt idx="1962">
                  <c:v>1.5096058555483308E-2</c:v>
                </c:pt>
                <c:pt idx="1963">
                  <c:v>1.5098699496466359E-2</c:v>
                </c:pt>
                <c:pt idx="1964">
                  <c:v>1.5101342377613822E-2</c:v>
                </c:pt>
                <c:pt idx="1965">
                  <c:v>1.5103987198940154E-2</c:v>
                </c:pt>
                <c:pt idx="1966">
                  <c:v>1.5106633960460683E-2</c:v>
                </c:pt>
                <c:pt idx="1967">
                  <c:v>1.5109282662191614E-2</c:v>
                </c:pt>
                <c:pt idx="1968">
                  <c:v>1.511092079252546E-2</c:v>
                </c:pt>
                <c:pt idx="1969">
                  <c:v>1.5112154299283895E-2</c:v>
                </c:pt>
                <c:pt idx="1970">
                  <c:v>1.511338792725671E-2</c:v>
                </c:pt>
                <c:pt idx="1971">
                  <c:v>1.5114621676443906E-2</c:v>
                </c:pt>
                <c:pt idx="1972">
                  <c:v>1.5115855546846579E-2</c:v>
                </c:pt>
                <c:pt idx="1973">
                  <c:v>1.5117089538464726E-2</c:v>
                </c:pt>
                <c:pt idx="1974">
                  <c:v>1.5118323651298789E-2</c:v>
                </c:pt>
                <c:pt idx="1975">
                  <c:v>1.5119557885349423E-2</c:v>
                </c:pt>
                <c:pt idx="1976">
                  <c:v>1.5120792240617065E-2</c:v>
                </c:pt>
                <c:pt idx="1977">
                  <c:v>1.5122026717101935E-2</c:v>
                </c:pt>
                <c:pt idx="1978">
                  <c:v>1.5123261314804692E-2</c:v>
                </c:pt>
                <c:pt idx="1979">
                  <c:v>1.512449603372577E-2</c:v>
                </c:pt>
                <c:pt idx="1980">
                  <c:v>1.512573087386539E-2</c:v>
                </c:pt>
                <c:pt idx="1981">
                  <c:v>1.512696583522421E-2</c:v>
                </c:pt>
                <c:pt idx="1982">
                  <c:v>1.5128200917802448E-2</c:v>
                </c:pt>
                <c:pt idx="1983">
                  <c:v>1.512943612160076E-2</c:v>
                </c:pt>
                <c:pt idx="1984">
                  <c:v>1.5130671446619805E-2</c:v>
                </c:pt>
                <c:pt idx="1985">
                  <c:v>1.5131906892859802E-2</c:v>
                </c:pt>
                <c:pt idx="1986">
                  <c:v>1.5133142460320749E-2</c:v>
                </c:pt>
                <c:pt idx="1987">
                  <c:v>1.5134378149003742E-2</c:v>
                </c:pt>
                <c:pt idx="1988">
                  <c:v>1.5135613958909E-2</c:v>
                </c:pt>
                <c:pt idx="1989">
                  <c:v>1.5136849890036743E-2</c:v>
                </c:pt>
                <c:pt idx="1990">
                  <c:v>1.5138085942387846E-2</c:v>
                </c:pt>
                <c:pt idx="1991">
                  <c:v>1.5139322115962526E-2</c:v>
                </c:pt>
                <c:pt idx="1992">
                  <c:v>1.5140558410761007E-2</c:v>
                </c:pt>
                <c:pt idx="1993">
                  <c:v>1.5141794826784597E-2</c:v>
                </c:pt>
                <c:pt idx="1994">
                  <c:v>1.5143031364032425E-2</c:v>
                </c:pt>
                <c:pt idx="1995">
                  <c:v>1.5144268022505803E-2</c:v>
                </c:pt>
                <c:pt idx="1996">
                  <c:v>1.514550480220539E-2</c:v>
                </c:pt>
                <c:pt idx="1997">
                  <c:v>1.5146918413159053E-2</c:v>
                </c:pt>
                <c:pt idx="1998">
                  <c:v>1.5148155452629363E-2</c:v>
                </c:pt>
                <c:pt idx="1999">
                  <c:v>1.5149392613326977E-2</c:v>
                </c:pt>
                <c:pt idx="2000">
                  <c:v>1.5150629895252329E-2</c:v>
                </c:pt>
                <c:pt idx="2001">
                  <c:v>1.5151867298405642E-2</c:v>
                </c:pt>
                <c:pt idx="2002">
                  <c:v>1.5153104822787351E-2</c:v>
                </c:pt>
                <c:pt idx="2003">
                  <c:v>1.5154342468398333E-2</c:v>
                </c:pt>
                <c:pt idx="2004">
                  <c:v>1.5155580235238589E-2</c:v>
                </c:pt>
                <c:pt idx="2005">
                  <c:v>1.5156818123308996E-2</c:v>
                </c:pt>
                <c:pt idx="2006">
                  <c:v>1.515805613260955E-2</c:v>
                </c:pt>
                <c:pt idx="2007">
                  <c:v>1.515929426314069E-2</c:v>
                </c:pt>
                <c:pt idx="2008">
                  <c:v>1.5160532514903296E-2</c:v>
                </c:pt>
                <c:pt idx="2009">
                  <c:v>1.5161770887897363E-2</c:v>
                </c:pt>
                <c:pt idx="2010">
                  <c:v>1.516300938212377E-2</c:v>
                </c:pt>
                <c:pt idx="2011">
                  <c:v>1.5164247997582736E-2</c:v>
                </c:pt>
                <c:pt idx="2012">
                  <c:v>1.5165486734274479E-2</c:v>
                </c:pt>
                <c:pt idx="2013">
                  <c:v>1.5166725592200093E-2</c:v>
                </c:pt>
                <c:pt idx="2014">
                  <c:v>1.5167964571359362E-2</c:v>
                </c:pt>
                <c:pt idx="2015">
                  <c:v>1.5169203671752941E-2</c:v>
                </c:pt>
                <c:pt idx="2016">
                  <c:v>1.5170442893381268E-2</c:v>
                </c:pt>
                <c:pt idx="2017">
                  <c:v>1.5171682236245E-2</c:v>
                </c:pt>
                <c:pt idx="2018">
                  <c:v>1.5172921700344356E-2</c:v>
                </c:pt>
                <c:pt idx="2019">
                  <c:v>1.5174161285679773E-2</c:v>
                </c:pt>
                <c:pt idx="2020">
                  <c:v>1.5174848027740691E-2</c:v>
                </c:pt>
                <c:pt idx="2021">
                  <c:v>1.5174861129910122E-2</c:v>
                </c:pt>
                <c:pt idx="2022">
                  <c:v>1.5174872881072795E-2</c:v>
                </c:pt>
                <c:pt idx="2023">
                  <c:v>1.5174883281228929E-2</c:v>
                </c:pt>
                <c:pt idx="2024">
                  <c:v>1.5174892330377866E-2</c:v>
                </c:pt>
                <c:pt idx="2025">
                  <c:v>1.5174900028520483E-2</c:v>
                </c:pt>
                <c:pt idx="2026">
                  <c:v>1.5174906375656121E-2</c:v>
                </c:pt>
                <c:pt idx="2027">
                  <c:v>1.5174911371784783E-2</c:v>
                </c:pt>
                <c:pt idx="2028">
                  <c:v>1.5174915016906466E-2</c:v>
                </c:pt>
                <c:pt idx="2029">
                  <c:v>1.5174917311021392E-2</c:v>
                </c:pt>
                <c:pt idx="2030">
                  <c:v>1.517491825412934E-2</c:v>
                </c:pt>
                <c:pt idx="2031">
                  <c:v>1.5174917846230311E-2</c:v>
                </c:pt>
                <c:pt idx="2032">
                  <c:v>1.5174916087324741E-2</c:v>
                </c:pt>
                <c:pt idx="2033">
                  <c:v>1.5174912977411975E-2</c:v>
                </c:pt>
                <c:pt idx="2034">
                  <c:v>1.5174908516492232E-2</c:v>
                </c:pt>
                <c:pt idx="2035">
                  <c:v>1.5174902704565512E-2</c:v>
                </c:pt>
                <c:pt idx="2036">
                  <c:v>1.5174895541632252E-2</c:v>
                </c:pt>
                <c:pt idx="2037">
                  <c:v>1.5174887027692013E-2</c:v>
                </c:pt>
                <c:pt idx="2038">
                  <c:v>1.5174877162745237E-2</c:v>
                </c:pt>
                <c:pt idx="2039">
                  <c:v>1.5174865946791481E-2</c:v>
                </c:pt>
                <c:pt idx="2040">
                  <c:v>1.5174853379830969E-2</c:v>
                </c:pt>
                <c:pt idx="2041">
                  <c:v>1.5174839461863916E-2</c:v>
                </c:pt>
                <c:pt idx="2042">
                  <c:v>1.5174824192890105E-2</c:v>
                </c:pt>
                <c:pt idx="2043">
                  <c:v>1.5174807572909973E-2</c:v>
                </c:pt>
                <c:pt idx="2044">
                  <c:v>1.51747896019233E-2</c:v>
                </c:pt>
                <c:pt idx="2045">
                  <c:v>1.517477027993009E-2</c:v>
                </c:pt>
                <c:pt idx="2046">
                  <c:v>1.5174749606930996E-2</c:v>
                </c:pt>
                <c:pt idx="2047">
                  <c:v>1.5174727582925363E-2</c:v>
                </c:pt>
                <c:pt idx="2048">
                  <c:v>1.5174704207913411E-2</c:v>
                </c:pt>
                <c:pt idx="2049">
                  <c:v>1.5174675839321332E-2</c:v>
                </c:pt>
                <c:pt idx="2050">
                  <c:v>1.5174649569296711E-2</c:v>
                </c:pt>
                <c:pt idx="2051">
                  <c:v>1.5174621948266206E-2</c:v>
                </c:pt>
                <c:pt idx="2052">
                  <c:v>1.517459297623004E-2</c:v>
                </c:pt>
                <c:pt idx="2053">
                  <c:v>1.5174562653188209E-2</c:v>
                </c:pt>
                <c:pt idx="2054">
                  <c:v>1.5174530979141152E-2</c:v>
                </c:pt>
                <c:pt idx="2055">
                  <c:v>1.517449795408865E-2</c:v>
                </c:pt>
                <c:pt idx="2056">
                  <c:v>1.5174463578030706E-2</c:v>
                </c:pt>
                <c:pt idx="2057">
                  <c:v>1.5174427850967972E-2</c:v>
                </c:pt>
                <c:pt idx="2058">
                  <c:v>1.5174390772900014E-2</c:v>
                </c:pt>
                <c:pt idx="2059">
                  <c:v>1.5175421952532627E-2</c:v>
                </c:pt>
                <c:pt idx="2060">
                  <c:v>1.5175391235180486E-2</c:v>
                </c:pt>
                <c:pt idx="2061">
                  <c:v>1.5175359177668624E-2</c:v>
                </c:pt>
                <c:pt idx="2062">
                  <c:v>1.5175325779996822E-2</c:v>
                </c:pt>
                <c:pt idx="2063">
                  <c:v>1.5175659993451338E-2</c:v>
                </c:pt>
                <c:pt idx="2064">
                  <c:v>1.5175254964175572E-2</c:v>
                </c:pt>
                <c:pt idx="2065">
                  <c:v>1.5175217546025254E-2</c:v>
                </c:pt>
                <c:pt idx="2066">
                  <c:v>1.5175178787716735E-2</c:v>
                </c:pt>
                <c:pt idx="2067">
                  <c:v>1.5175138689248928E-2</c:v>
                </c:pt>
                <c:pt idx="2068">
                  <c:v>1.5175097250622268E-2</c:v>
                </c:pt>
                <c:pt idx="2069">
                  <c:v>1.5175054471836971E-2</c:v>
                </c:pt>
                <c:pt idx="2070">
                  <c:v>1.5175010352893472E-2</c:v>
                </c:pt>
                <c:pt idx="2071">
                  <c:v>1.5173785816646156E-2</c:v>
                </c:pt>
                <c:pt idx="2072">
                  <c:v>1.5172701797847649E-2</c:v>
                </c:pt>
                <c:pt idx="2073">
                  <c:v>1.5171075023652081E-2</c:v>
                </c:pt>
                <c:pt idx="2074">
                  <c:v>1.516944512355024E-2</c:v>
                </c:pt>
                <c:pt idx="2075">
                  <c:v>1.5167812097556679E-2</c:v>
                </c:pt>
                <c:pt idx="2076">
                  <c:v>1.5166175945687473E-2</c:v>
                </c:pt>
                <c:pt idx="2077">
                  <c:v>1.5164536667958044E-2</c:v>
                </c:pt>
                <c:pt idx="2078">
                  <c:v>1.5162894264383815E-2</c:v>
                </c:pt>
                <c:pt idx="2079">
                  <c:v>1.5161248734979774E-2</c:v>
                </c:pt>
                <c:pt idx="2080">
                  <c:v>1.5159600079762428E-2</c:v>
                </c:pt>
                <c:pt idx="2081">
                  <c:v>1.5157948298746549E-2</c:v>
                </c:pt>
                <c:pt idx="2082">
                  <c:v>1.5156293391948211E-2</c:v>
                </c:pt>
                <c:pt idx="2083">
                  <c:v>1.5154635359382837E-2</c:v>
                </c:pt>
                <c:pt idx="2084">
                  <c:v>1.5152974201065849E-2</c:v>
                </c:pt>
                <c:pt idx="2085">
                  <c:v>1.5151309917013755E-2</c:v>
                </c:pt>
                <c:pt idx="2086">
                  <c:v>1.514964250724111E-2</c:v>
                </c:pt>
                <c:pt idx="2087">
                  <c:v>1.5147971971764637E-2</c:v>
                </c:pt>
                <c:pt idx="2088">
                  <c:v>1.5146298310599762E-2</c:v>
                </c:pt>
                <c:pt idx="2089">
                  <c:v>1.5144621523762123E-2</c:v>
                </c:pt>
                <c:pt idx="2090">
                  <c:v>1.5142941611267793E-2</c:v>
                </c:pt>
                <c:pt idx="2091">
                  <c:v>1.5141258573132413E-2</c:v>
                </c:pt>
                <c:pt idx="2092">
                  <c:v>1.5139572409372274E-2</c:v>
                </c:pt>
                <c:pt idx="2093">
                  <c:v>1.5137403637523182E-2</c:v>
                </c:pt>
                <c:pt idx="2094">
                  <c:v>1.5136190705040712E-2</c:v>
                </c:pt>
                <c:pt idx="2095">
                  <c:v>1.5134495164501219E-2</c:v>
                </c:pt>
                <c:pt idx="2096">
                  <c:v>1.5132796498400613E-2</c:v>
                </c:pt>
                <c:pt idx="2097">
                  <c:v>1.513109470675475E-2</c:v>
                </c:pt>
                <c:pt idx="2098">
                  <c:v>1.5129389789579921E-2</c:v>
                </c:pt>
                <c:pt idx="2099">
                  <c:v>1.5127681746892415E-2</c:v>
                </c:pt>
                <c:pt idx="2100">
                  <c:v>1.5125970578707876E-2</c:v>
                </c:pt>
                <c:pt idx="2101">
                  <c:v>1.5123792733906377E-2</c:v>
                </c:pt>
                <c:pt idx="2102">
                  <c:v>1.5122067785083253E-2</c:v>
                </c:pt>
                <c:pt idx="2103">
                  <c:v>1.51203397024369E-2</c:v>
                </c:pt>
                <c:pt idx="2104">
                  <c:v>1.5118608485983873E-2</c:v>
                </c:pt>
                <c:pt idx="2105">
                  <c:v>1.5116874135740071E-2</c:v>
                </c:pt>
                <c:pt idx="2106">
                  <c:v>1.5114379158505085E-2</c:v>
                </c:pt>
                <c:pt idx="2107">
                  <c:v>1.5113396033947011E-2</c:v>
                </c:pt>
                <c:pt idx="2108">
                  <c:v>1.5111652282430206E-2</c:v>
                </c:pt>
                <c:pt idx="2109">
                  <c:v>1.5109905397188624E-2</c:v>
                </c:pt>
                <c:pt idx="2110">
                  <c:v>1.5107311296872204E-2</c:v>
                </c:pt>
                <c:pt idx="2111">
                  <c:v>1.5106402225597337E-2</c:v>
                </c:pt>
                <c:pt idx="2112">
                  <c:v>1.5104645939280521E-2</c:v>
                </c:pt>
                <c:pt idx="2113">
                  <c:v>1.510288651930536E-2</c:v>
                </c:pt>
                <c:pt idx="2114">
                  <c:v>1.5101123965687972E-2</c:v>
                </c:pt>
                <c:pt idx="2115">
                  <c:v>1.509770400420349E-2</c:v>
                </c:pt>
                <c:pt idx="2116">
                  <c:v>1.5095918864368741E-2</c:v>
                </c:pt>
                <c:pt idx="2117">
                  <c:v>1.5094130574061454E-2</c:v>
                </c:pt>
                <c:pt idx="2118">
                  <c:v>1.5092339133298487E-2</c:v>
                </c:pt>
                <c:pt idx="2119">
                  <c:v>1.509054454209627E-2</c:v>
                </c:pt>
                <c:pt idx="2120">
                  <c:v>1.508874680047232E-2</c:v>
                </c:pt>
                <c:pt idx="2121">
                  <c:v>1.5086945908443504E-2</c:v>
                </c:pt>
                <c:pt idx="2122">
                  <c:v>1.5085141866026681E-2</c:v>
                </c:pt>
                <c:pt idx="2123">
                  <c:v>1.5083025112223647E-2</c:v>
                </c:pt>
                <c:pt idx="2124">
                  <c:v>1.5079046506762998E-2</c:v>
                </c:pt>
                <c:pt idx="2125">
                  <c:v>1.5075062414378121E-2</c:v>
                </c:pt>
                <c:pt idx="2126">
                  <c:v>1.5071072835135372E-2</c:v>
                </c:pt>
                <c:pt idx="2127">
                  <c:v>1.5067077769099792E-2</c:v>
                </c:pt>
                <c:pt idx="2128">
                  <c:v>1.5063077216337307E-2</c:v>
                </c:pt>
                <c:pt idx="2129">
                  <c:v>1.5059071176913831E-2</c:v>
                </c:pt>
                <c:pt idx="2130">
                  <c:v>1.5055059650895507E-2</c:v>
                </c:pt>
                <c:pt idx="2131">
                  <c:v>1.5051042638348252E-2</c:v>
                </c:pt>
                <c:pt idx="2132">
                  <c:v>1.5047020139338205E-2</c:v>
                </c:pt>
                <c:pt idx="2133">
                  <c:v>1.5042992153931508E-2</c:v>
                </c:pt>
                <c:pt idx="2134">
                  <c:v>1.5038958682194736E-2</c:v>
                </c:pt>
                <c:pt idx="2135">
                  <c:v>1.5034919724194684E-2</c:v>
                </c:pt>
                <c:pt idx="2136">
                  <c:v>1.5030875279996834E-2</c:v>
                </c:pt>
                <c:pt idx="2137">
                  <c:v>1.5026825349668859E-2</c:v>
                </c:pt>
                <c:pt idx="2138">
                  <c:v>1.5022769933276678E-2</c:v>
                </c:pt>
                <c:pt idx="2139">
                  <c:v>1.5018709030887306E-2</c:v>
                </c:pt>
                <c:pt idx="2140">
                  <c:v>1.5014642642567759E-2</c:v>
                </c:pt>
                <c:pt idx="2141">
                  <c:v>1.5010570768384832E-2</c:v>
                </c:pt>
                <c:pt idx="2142">
                  <c:v>1.5006493408405758E-2</c:v>
                </c:pt>
                <c:pt idx="2143">
                  <c:v>1.5002410562697991E-2</c:v>
                </c:pt>
                <c:pt idx="2144">
                  <c:v>1.4998322231328328E-2</c:v>
                </c:pt>
                <c:pt idx="2145">
                  <c:v>1.4994228414364E-2</c:v>
                </c:pt>
                <c:pt idx="2146">
                  <c:v>1.4990129111872681E-2</c:v>
                </c:pt>
                <c:pt idx="2147">
                  <c:v>1.4986024323921604E-2</c:v>
                </c:pt>
                <c:pt idx="2148">
                  <c:v>1.4981914050578879E-2</c:v>
                </c:pt>
                <c:pt idx="2149">
                  <c:v>1.4977798291911521E-2</c:v>
                </c:pt>
                <c:pt idx="2150">
                  <c:v>1.497367704798808E-2</c:v>
                </c:pt>
                <c:pt idx="2151">
                  <c:v>1.4969550318875787E-2</c:v>
                </c:pt>
                <c:pt idx="2152">
                  <c:v>1.4965418104642752E-2</c:v>
                </c:pt>
                <c:pt idx="2153">
                  <c:v>1.4961280405357305E-2</c:v>
                </c:pt>
                <c:pt idx="2154">
                  <c:v>1.4957137221087336E-2</c:v>
                </c:pt>
                <c:pt idx="2155">
                  <c:v>1.4952988551901176E-2</c:v>
                </c:pt>
                <c:pt idx="2156">
                  <c:v>1.4948834397867152E-2</c:v>
                </c:pt>
                <c:pt idx="2157">
                  <c:v>1.4944674759053374E-2</c:v>
                </c:pt>
                <c:pt idx="2158">
                  <c:v>1.4940509635528829E-2</c:v>
                </c:pt>
                <c:pt idx="2159">
                  <c:v>1.4936339027361844E-2</c:v>
                </c:pt>
                <c:pt idx="2160">
                  <c:v>1.4932162934621187E-2</c:v>
                </c:pt>
                <c:pt idx="2161">
                  <c:v>1.4927981357375626E-2</c:v>
                </c:pt>
                <c:pt idx="2162">
                  <c:v>1.4923794295693927E-2</c:v>
                </c:pt>
                <c:pt idx="2163">
                  <c:v>1.4919601749644856E-2</c:v>
                </c:pt>
                <c:pt idx="2164">
                  <c:v>1.4915403719298056E-2</c:v>
                </c:pt>
                <c:pt idx="2165">
                  <c:v>1.4911200204722077E-2</c:v>
                </c:pt>
                <c:pt idx="2166">
                  <c:v>1.4906991205986561E-2</c:v>
                </c:pt>
                <c:pt idx="2167">
                  <c:v>1.4902776723160491E-2</c:v>
                </c:pt>
                <c:pt idx="2168">
                  <c:v>1.4898556756313514E-2</c:v>
                </c:pt>
                <c:pt idx="2169">
                  <c:v>1.4894331305514616E-2</c:v>
                </c:pt>
                <c:pt idx="2170">
                  <c:v>1.4890100370834311E-2</c:v>
                </c:pt>
                <c:pt idx="2171">
                  <c:v>1.4885863952341372E-2</c:v>
                </c:pt>
                <c:pt idx="2172">
                  <c:v>1.4881622050106312E-2</c:v>
                </c:pt>
                <c:pt idx="2173">
                  <c:v>1.4877374664198341E-2</c:v>
                </c:pt>
                <c:pt idx="2174">
                  <c:v>1.4873121794687756E-2</c:v>
                </c:pt>
                <c:pt idx="2175">
                  <c:v>1.4868863441644202E-2</c:v>
                </c:pt>
                <c:pt idx="2176">
                  <c:v>1.4864946634649077E-2</c:v>
                </c:pt>
                <c:pt idx="2177">
                  <c:v>1.4861024878074138E-2</c:v>
                </c:pt>
                <c:pt idx="2178">
                  <c:v>1.4857098171977858E-2</c:v>
                </c:pt>
                <c:pt idx="2179">
                  <c:v>1.4853166516418274E-2</c:v>
                </c:pt>
                <c:pt idx="2180">
                  <c:v>1.4849229911454515E-2</c:v>
                </c:pt>
                <c:pt idx="2181">
                  <c:v>1.4845288357144179E-2</c:v>
                </c:pt>
                <c:pt idx="2182">
                  <c:v>1.4841341853546616E-2</c:v>
                </c:pt>
                <c:pt idx="2183">
                  <c:v>1.4837390400719864E-2</c:v>
                </c:pt>
                <c:pt idx="2184">
                  <c:v>1.483343399872305E-2</c:v>
                </c:pt>
                <c:pt idx="2185">
                  <c:v>1.4829472647614432E-2</c:v>
                </c:pt>
                <c:pt idx="2186">
                  <c:v>1.4825506347453795E-2</c:v>
                </c:pt>
                <c:pt idx="2187">
                  <c:v>1.4821535098299397E-2</c:v>
                </c:pt>
                <c:pt idx="2188">
                  <c:v>1.4817558900210366E-2</c:v>
                </c:pt>
                <c:pt idx="2189">
                  <c:v>1.4813577753246054E-2</c:v>
                </c:pt>
                <c:pt idx="2190">
                  <c:v>1.4809591657465371E-2</c:v>
                </c:pt>
                <c:pt idx="2191">
                  <c:v>1.4805600612927667E-2</c:v>
                </c:pt>
                <c:pt idx="2192">
                  <c:v>1.4801604619692073E-2</c:v>
                </c:pt>
                <c:pt idx="2193">
                  <c:v>1.4797603677818377E-2</c:v>
                </c:pt>
                <c:pt idx="2194">
                  <c:v>1.4793597787365711E-2</c:v>
                </c:pt>
                <c:pt idx="2195">
                  <c:v>1.4789586948393421E-2</c:v>
                </c:pt>
                <c:pt idx="2196">
                  <c:v>1.4785571160961519E-2</c:v>
                </c:pt>
                <c:pt idx="2197">
                  <c:v>1.478155042512979E-2</c:v>
                </c:pt>
                <c:pt idx="2198">
                  <c:v>1.4777524740957363E-2</c:v>
                </c:pt>
                <c:pt idx="2199">
                  <c:v>1.4773494108504467E-2</c:v>
                </c:pt>
                <c:pt idx="2200">
                  <c:v>1.4769458527831106E-2</c:v>
                </c:pt>
                <c:pt idx="2201">
                  <c:v>1.4765417998997072E-2</c:v>
                </c:pt>
                <c:pt idx="2202">
                  <c:v>1.4761372522062586E-2</c:v>
                </c:pt>
                <c:pt idx="2203">
                  <c:v>1.4757322097087657E-2</c:v>
                </c:pt>
                <c:pt idx="2204">
                  <c:v>1.4753266724132292E-2</c:v>
                </c:pt>
                <c:pt idx="2205">
                  <c:v>1.4749206403256936E-2</c:v>
                </c:pt>
                <c:pt idx="2206">
                  <c:v>1.4745141134522251E-2</c:v>
                </c:pt>
                <c:pt idx="2207">
                  <c:v>1.4741070917987808E-2</c:v>
                </c:pt>
                <c:pt idx="2208">
                  <c:v>1.4736995753714927E-2</c:v>
                </c:pt>
                <c:pt idx="2209">
                  <c:v>1.4732915641763834E-2</c:v>
                </c:pt>
                <c:pt idx="2210">
                  <c:v>1.4728830582195191E-2</c:v>
                </c:pt>
                <c:pt idx="2211">
                  <c:v>1.4724740575069445E-2</c:v>
                </c:pt>
                <c:pt idx="2212">
                  <c:v>1.4720645620447916E-2</c:v>
                </c:pt>
                <c:pt idx="2213">
                  <c:v>1.4716545718391268E-2</c:v>
                </c:pt>
                <c:pt idx="2214">
                  <c:v>1.4712440868959727E-2</c:v>
                </c:pt>
                <c:pt idx="2215">
                  <c:v>1.4708331072215489E-2</c:v>
                </c:pt>
                <c:pt idx="2216">
                  <c:v>1.4704216328218781E-2</c:v>
                </c:pt>
                <c:pt idx="2217">
                  <c:v>1.4700096637031141E-2</c:v>
                </c:pt>
                <c:pt idx="2218">
                  <c:v>1.4695971998713673E-2</c:v>
                </c:pt>
                <c:pt idx="2219">
                  <c:v>1.4691842413327477E-2</c:v>
                </c:pt>
                <c:pt idx="2220">
                  <c:v>1.4687707880934094E-2</c:v>
                </c:pt>
                <c:pt idx="2221">
                  <c:v>1.4683568401595064E-2</c:v>
                </c:pt>
                <c:pt idx="2222">
                  <c:v>1.4679423975371706E-2</c:v>
                </c:pt>
                <c:pt idx="2223">
                  <c:v>1.467527460232578E-2</c:v>
                </c:pt>
                <c:pt idx="2224">
                  <c:v>1.4671120282518825E-2</c:v>
                </c:pt>
                <c:pt idx="2225">
                  <c:v>1.4666961016012602E-2</c:v>
                </c:pt>
                <c:pt idx="2226">
                  <c:v>1.4662796802868869E-2</c:v>
                </c:pt>
                <c:pt idx="2227">
                  <c:v>1.4658627643149822E-2</c:v>
                </c:pt>
                <c:pt idx="2228">
                  <c:v>1.4652775881449302E-2</c:v>
                </c:pt>
                <c:pt idx="2229">
                  <c:v>1.4646637777031136E-2</c:v>
                </c:pt>
                <c:pt idx="2230">
                  <c:v>1.4640492801801326E-2</c:v>
                </c:pt>
                <c:pt idx="2231">
                  <c:v>1.4634340955886015E-2</c:v>
                </c:pt>
                <c:pt idx="2232">
                  <c:v>1.4628182239413102E-2</c:v>
                </c:pt>
                <c:pt idx="2233">
                  <c:v>1.462201665250917E-2</c:v>
                </c:pt>
                <c:pt idx="2234">
                  <c:v>1.4615844195302773E-2</c:v>
                </c:pt>
                <c:pt idx="2235">
                  <c:v>1.460966486792006E-2</c:v>
                </c:pt>
                <c:pt idx="2236">
                  <c:v>1.4603478670490019E-2</c:v>
                </c:pt>
                <c:pt idx="2237">
                  <c:v>1.4597285603139677E-2</c:v>
                </c:pt>
                <c:pt idx="2238">
                  <c:v>1.4591085665997145E-2</c:v>
                </c:pt>
                <c:pt idx="2239">
                  <c:v>1.4584878859190981E-2</c:v>
                </c:pt>
                <c:pt idx="2240">
                  <c:v>1.4578665182848866E-2</c:v>
                </c:pt>
                <c:pt idx="2241">
                  <c:v>1.4572444637099786E-2</c:v>
                </c:pt>
                <c:pt idx="2242">
                  <c:v>1.4566217222072084E-2</c:v>
                </c:pt>
                <c:pt idx="2243">
                  <c:v>1.4559982937894091E-2</c:v>
                </c:pt>
                <c:pt idx="2244">
                  <c:v>1.4553741784695238E-2</c:v>
                </c:pt>
                <c:pt idx="2245">
                  <c:v>1.4547493762604082E-2</c:v>
                </c:pt>
                <c:pt idx="2246">
                  <c:v>1.4541238871750052E-2</c:v>
                </c:pt>
                <c:pt idx="2247">
                  <c:v>1.453497711226236E-2</c:v>
                </c:pt>
                <c:pt idx="2248">
                  <c:v>1.4528708484270438E-2</c:v>
                </c:pt>
                <c:pt idx="2249">
                  <c:v>1.4522432987903714E-2</c:v>
                </c:pt>
                <c:pt idx="2250">
                  <c:v>1.451615062329184E-2</c:v>
                </c:pt>
                <c:pt idx="2251">
                  <c:v>1.4509861390564904E-2</c:v>
                </c:pt>
                <c:pt idx="2252">
                  <c:v>1.4503565289852334E-2</c:v>
                </c:pt>
                <c:pt idx="2253">
                  <c:v>1.4497262321284659E-2</c:v>
                </c:pt>
                <c:pt idx="2254">
                  <c:v>1.4490952484992402E-2</c:v>
                </c:pt>
                <c:pt idx="2255">
                  <c:v>1.4484635781105653E-2</c:v>
                </c:pt>
                <c:pt idx="2256">
                  <c:v>1.4478312209754717E-2</c:v>
                </c:pt>
                <c:pt idx="2257">
                  <c:v>1.4471981771070777E-2</c:v>
                </c:pt>
                <c:pt idx="2258">
                  <c:v>1.4465644465184141E-2</c:v>
                </c:pt>
                <c:pt idx="2259">
                  <c:v>1.445930029222599E-2</c:v>
                </c:pt>
                <c:pt idx="2260">
                  <c:v>1.4452949252327726E-2</c:v>
                </c:pt>
                <c:pt idx="2261">
                  <c:v>1.4446591345620315E-2</c:v>
                </c:pt>
                <c:pt idx="2262">
                  <c:v>1.4440226572235156E-2</c:v>
                </c:pt>
                <c:pt idx="2263">
                  <c:v>1.4433854932303434E-2</c:v>
                </c:pt>
                <c:pt idx="2264">
                  <c:v>1.4427476425957642E-2</c:v>
                </c:pt>
                <c:pt idx="2265">
                  <c:v>1.4421091053328748E-2</c:v>
                </c:pt>
                <c:pt idx="2266">
                  <c:v>1.44147522306862E-2</c:v>
                </c:pt>
                <c:pt idx="2267">
                  <c:v>1.4408370361944972E-2</c:v>
                </c:pt>
                <c:pt idx="2268">
                  <c:v>1.4401981645805906E-2</c:v>
                </c:pt>
                <c:pt idx="2269">
                  <c:v>1.4395586082400698E-2</c:v>
                </c:pt>
                <c:pt idx="2270">
                  <c:v>1.4389183671862354E-2</c:v>
                </c:pt>
                <c:pt idx="2271">
                  <c:v>1.4382774414322357E-2</c:v>
                </c:pt>
                <c:pt idx="2272">
                  <c:v>1.4376358309913713E-2</c:v>
                </c:pt>
                <c:pt idx="2273">
                  <c:v>1.436993535876856E-2</c:v>
                </c:pt>
                <c:pt idx="2274">
                  <c:v>1.4363505561020121E-2</c:v>
                </c:pt>
                <c:pt idx="2275">
                  <c:v>1.4357068916800752E-2</c:v>
                </c:pt>
                <c:pt idx="2276">
                  <c:v>1.4350625426243678E-2</c:v>
                </c:pt>
                <c:pt idx="2277">
                  <c:v>1.4344175089482127E-2</c:v>
                </c:pt>
                <c:pt idx="2278">
                  <c:v>1.4337717906649542E-2</c:v>
                </c:pt>
                <c:pt idx="2279">
                  <c:v>1.4331253877878716E-2</c:v>
                </c:pt>
                <c:pt idx="2280">
                  <c:v>1.4326186956984054E-2</c:v>
                </c:pt>
                <c:pt idx="2281">
                  <c:v>1.431866985164564E-2</c:v>
                </c:pt>
                <c:pt idx="2282">
                  <c:v>1.4311145025439566E-2</c:v>
                </c:pt>
                <c:pt idx="2283">
                  <c:v>1.4303612478541209E-2</c:v>
                </c:pt>
                <c:pt idx="2284">
                  <c:v>1.4296072211126169E-2</c:v>
                </c:pt>
                <c:pt idx="2285">
                  <c:v>1.4288524223370257E-2</c:v>
                </c:pt>
                <c:pt idx="2286">
                  <c:v>1.4280968515449946E-2</c:v>
                </c:pt>
                <c:pt idx="2287">
                  <c:v>1.4273405087540837E-2</c:v>
                </c:pt>
                <c:pt idx="2288">
                  <c:v>1.4265833939819832E-2</c:v>
                </c:pt>
                <c:pt idx="2289">
                  <c:v>1.4258255072463406E-2</c:v>
                </c:pt>
                <c:pt idx="2290">
                  <c:v>1.4250668485648245E-2</c:v>
                </c:pt>
                <c:pt idx="2291">
                  <c:v>1.4243074179551478E-2</c:v>
                </c:pt>
                <c:pt idx="2292">
                  <c:v>1.4235472154349791E-2</c:v>
                </c:pt>
                <c:pt idx="2293">
                  <c:v>1.4227862410220751E-2</c:v>
                </c:pt>
                <c:pt idx="2294">
                  <c:v>1.4220244947341917E-2</c:v>
                </c:pt>
                <c:pt idx="2295">
                  <c:v>1.4212619765891291E-2</c:v>
                </c:pt>
                <c:pt idx="2296">
                  <c:v>1.4204986866045998E-2</c:v>
                </c:pt>
                <c:pt idx="2297">
                  <c:v>1.4197346247984256E-2</c:v>
                </c:pt>
                <c:pt idx="2298">
                  <c:v>1.4189697911884722E-2</c:v>
                </c:pt>
                <c:pt idx="2299">
                  <c:v>1.4182041857925175E-2</c:v>
                </c:pt>
                <c:pt idx="2300">
                  <c:v>1.4174378086284271E-2</c:v>
                </c:pt>
                <c:pt idx="2301">
                  <c:v>1.4166706597140881E-2</c:v>
                </c:pt>
                <c:pt idx="2302">
                  <c:v>1.415902739067432E-2</c:v>
                </c:pt>
                <c:pt idx="2303">
                  <c:v>1.4151340467063456E-2</c:v>
                </c:pt>
                <c:pt idx="2304">
                  <c:v>1.414364582648673E-2</c:v>
                </c:pt>
                <c:pt idx="2305">
                  <c:v>1.4135943469124758E-2</c:v>
                </c:pt>
                <c:pt idx="2306">
                  <c:v>1.4128233395156417E-2</c:v>
                </c:pt>
                <c:pt idx="2307">
                  <c:v>1.4120515604762327E-2</c:v>
                </c:pt>
                <c:pt idx="2308">
                  <c:v>1.4112790098120923E-2</c:v>
                </c:pt>
                <c:pt idx="2309">
                  <c:v>1.410395149944065E-2</c:v>
                </c:pt>
                <c:pt idx="2310">
                  <c:v>1.4096209458593549E-2</c:v>
                </c:pt>
                <c:pt idx="2311">
                  <c:v>1.4088459702066547E-2</c:v>
                </c:pt>
                <c:pt idx="2312">
                  <c:v>1.4080702230041143E-2</c:v>
                </c:pt>
                <c:pt idx="2313">
                  <c:v>1.4072937042697735E-2</c:v>
                </c:pt>
                <c:pt idx="2314">
                  <c:v>1.4065164140217603E-2</c:v>
                </c:pt>
                <c:pt idx="2315">
                  <c:v>1.4057383522782237E-2</c:v>
                </c:pt>
                <c:pt idx="2316">
                  <c:v>1.4049595190572479E-2</c:v>
                </c:pt>
                <c:pt idx="2317">
                  <c:v>1.4041799143770696E-2</c:v>
                </c:pt>
                <c:pt idx="2318">
                  <c:v>1.4033995382558163E-2</c:v>
                </c:pt>
                <c:pt idx="2319">
                  <c:v>1.4026200724980467E-2</c:v>
                </c:pt>
                <c:pt idx="2320">
                  <c:v>1.4018361523496571E-2</c:v>
                </c:pt>
                <c:pt idx="2321">
                  <c:v>1.4010514587294166E-2</c:v>
                </c:pt>
                <c:pt idx="2322">
                  <c:v>1.4002659916556777E-2</c:v>
                </c:pt>
                <c:pt idx="2323">
                  <c:v>1.399479751146683E-2</c:v>
                </c:pt>
                <c:pt idx="2324">
                  <c:v>1.3986927372208292E-2</c:v>
                </c:pt>
                <c:pt idx="2325">
                  <c:v>1.3979049498964027E-2</c:v>
                </c:pt>
                <c:pt idx="2326">
                  <c:v>1.3971163891918437E-2</c:v>
                </c:pt>
                <c:pt idx="2327">
                  <c:v>1.3962142299855014E-2</c:v>
                </c:pt>
                <c:pt idx="2328">
                  <c:v>1.3954240120996789E-2</c:v>
                </c:pt>
                <c:pt idx="2329">
                  <c:v>1.3946330208915407E-2</c:v>
                </c:pt>
                <c:pt idx="2330">
                  <c:v>1.3938412563795268E-2</c:v>
                </c:pt>
                <c:pt idx="2331">
                  <c:v>1.3930487185820991E-2</c:v>
                </c:pt>
                <c:pt idx="2332">
                  <c:v>1.3920840166920452E-2</c:v>
                </c:pt>
                <c:pt idx="2333">
                  <c:v>1.3911781331472981E-2</c:v>
                </c:pt>
                <c:pt idx="2334">
                  <c:v>1.3902713861978168E-2</c:v>
                </c:pt>
                <c:pt idx="2335">
                  <c:v>1.3893637758672321E-2</c:v>
                </c:pt>
                <c:pt idx="2336">
                  <c:v>1.388455302179218E-2</c:v>
                </c:pt>
                <c:pt idx="2337">
                  <c:v>1.3875459651574048E-2</c:v>
                </c:pt>
                <c:pt idx="2338">
                  <c:v>1.3866357648255107E-2</c:v>
                </c:pt>
                <c:pt idx="2339">
                  <c:v>1.3857247012072756E-2</c:v>
                </c:pt>
                <c:pt idx="2340">
                  <c:v>1.3848127743263956E-2</c:v>
                </c:pt>
                <c:pt idx="2341">
                  <c:v>1.3838999842066982E-2</c:v>
                </c:pt>
                <c:pt idx="2342">
                  <c:v>1.3829863308719012E-2</c:v>
                </c:pt>
                <c:pt idx="2343">
                  <c:v>1.3820718143458545E-2</c:v>
                </c:pt>
                <c:pt idx="2344">
                  <c:v>1.381156434652385E-2</c:v>
                </c:pt>
                <c:pt idx="2345">
                  <c:v>1.3802401918153427E-2</c:v>
                </c:pt>
                <c:pt idx="2346">
                  <c:v>1.3793230858586204E-2</c:v>
                </c:pt>
                <c:pt idx="2347">
                  <c:v>1.3784051168060679E-2</c:v>
                </c:pt>
                <c:pt idx="2348">
                  <c:v>1.3774862846816656E-2</c:v>
                </c:pt>
                <c:pt idx="2349">
                  <c:v>1.3765665895093289E-2</c:v>
                </c:pt>
                <c:pt idx="2350">
                  <c:v>1.3756460313130166E-2</c:v>
                </c:pt>
                <c:pt idx="2351">
                  <c:v>1.3747246101167314E-2</c:v>
                </c:pt>
                <c:pt idx="2352">
                  <c:v>1.373802325944498E-2</c:v>
                </c:pt>
                <c:pt idx="2353">
                  <c:v>1.3728791788202972E-2</c:v>
                </c:pt>
                <c:pt idx="2354">
                  <c:v>1.3719551687682192E-2</c:v>
                </c:pt>
                <c:pt idx="2355">
                  <c:v>1.3710302958123328E-2</c:v>
                </c:pt>
                <c:pt idx="2356">
                  <c:v>1.3701045599767935E-2</c:v>
                </c:pt>
                <c:pt idx="2357">
                  <c:v>1.369177961285648E-2</c:v>
                </c:pt>
                <c:pt idx="2358">
                  <c:v>1.3682504997630745E-2</c:v>
                </c:pt>
                <c:pt idx="2359">
                  <c:v>1.3673221754331848E-2</c:v>
                </c:pt>
                <c:pt idx="2360">
                  <c:v>1.3663929883202886E-2</c:v>
                </c:pt>
                <c:pt idx="2361">
                  <c:v>1.3652648288629877E-2</c:v>
                </c:pt>
                <c:pt idx="2362">
                  <c:v>1.3643383298757462E-2</c:v>
                </c:pt>
                <c:pt idx="2363">
                  <c:v>1.3634109728281135E-2</c:v>
                </c:pt>
                <c:pt idx="2364">
                  <c:v>1.3624827577442012E-2</c:v>
                </c:pt>
              </c:numCache>
            </c:numRef>
          </c:val>
          <c:smooth val="0"/>
        </c:ser>
        <c:ser>
          <c:idx val="1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EUR1Y!$BD$2:$BD$2366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018048"/>
        <c:axId val="739450240"/>
      </c:lineChart>
      <c:dateAx>
        <c:axId val="5920180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39450240"/>
        <c:crosses val="autoZero"/>
        <c:auto val="1"/>
        <c:lblOffset val="100"/>
        <c:baseTimeUnit val="days"/>
      </c:dateAx>
      <c:valAx>
        <c:axId val="73945024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201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EUR1M!$AQ$2:$AQ$2366</c:f>
              <c:numCache>
                <c:formatCode>ddd\,\ dd\-mmm\-yyyy</c:formatCode>
                <c:ptCount val="23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  <c:pt idx="512">
                  <c:v>42894</c:v>
                </c:pt>
                <c:pt idx="513">
                  <c:v>42901</c:v>
                </c:pt>
                <c:pt idx="514">
                  <c:v>42908</c:v>
                </c:pt>
                <c:pt idx="515">
                  <c:v>42915</c:v>
                </c:pt>
                <c:pt idx="516">
                  <c:v>42922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43062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43097</c:v>
                </c:pt>
                <c:pt idx="542">
                  <c:v>43104</c:v>
                </c:pt>
                <c:pt idx="543">
                  <c:v>43111</c:v>
                </c:pt>
                <c:pt idx="544">
                  <c:v>43118</c:v>
                </c:pt>
                <c:pt idx="545">
                  <c:v>43125</c:v>
                </c:pt>
                <c:pt idx="546">
                  <c:v>43132</c:v>
                </c:pt>
                <c:pt idx="547">
                  <c:v>43139</c:v>
                </c:pt>
                <c:pt idx="548">
                  <c:v>43146</c:v>
                </c:pt>
                <c:pt idx="549">
                  <c:v>43153</c:v>
                </c:pt>
                <c:pt idx="550">
                  <c:v>43160</c:v>
                </c:pt>
                <c:pt idx="551">
                  <c:v>43167</c:v>
                </c:pt>
                <c:pt idx="552">
                  <c:v>43174</c:v>
                </c:pt>
                <c:pt idx="553">
                  <c:v>43181</c:v>
                </c:pt>
                <c:pt idx="554">
                  <c:v>43188</c:v>
                </c:pt>
                <c:pt idx="555">
                  <c:v>43195</c:v>
                </c:pt>
                <c:pt idx="556">
                  <c:v>43202</c:v>
                </c:pt>
                <c:pt idx="557">
                  <c:v>43209</c:v>
                </c:pt>
                <c:pt idx="558">
                  <c:v>43216</c:v>
                </c:pt>
                <c:pt idx="559">
                  <c:v>43223</c:v>
                </c:pt>
                <c:pt idx="560">
                  <c:v>43230</c:v>
                </c:pt>
                <c:pt idx="561">
                  <c:v>43237</c:v>
                </c:pt>
                <c:pt idx="562">
                  <c:v>43244</c:v>
                </c:pt>
                <c:pt idx="563">
                  <c:v>43251</c:v>
                </c:pt>
                <c:pt idx="564">
                  <c:v>43258</c:v>
                </c:pt>
                <c:pt idx="565">
                  <c:v>43265</c:v>
                </c:pt>
                <c:pt idx="566">
                  <c:v>43272</c:v>
                </c:pt>
                <c:pt idx="567">
                  <c:v>43279</c:v>
                </c:pt>
                <c:pt idx="568">
                  <c:v>43286</c:v>
                </c:pt>
                <c:pt idx="569">
                  <c:v>43293</c:v>
                </c:pt>
                <c:pt idx="570">
                  <c:v>43300</c:v>
                </c:pt>
                <c:pt idx="571">
                  <c:v>43307</c:v>
                </c:pt>
                <c:pt idx="572">
                  <c:v>43314</c:v>
                </c:pt>
                <c:pt idx="573">
                  <c:v>43321</c:v>
                </c:pt>
                <c:pt idx="574">
                  <c:v>43328</c:v>
                </c:pt>
                <c:pt idx="575">
                  <c:v>43335</c:v>
                </c:pt>
                <c:pt idx="576">
                  <c:v>43342</c:v>
                </c:pt>
                <c:pt idx="577">
                  <c:v>43349</c:v>
                </c:pt>
                <c:pt idx="578">
                  <c:v>43356</c:v>
                </c:pt>
                <c:pt idx="579">
                  <c:v>43363</c:v>
                </c:pt>
                <c:pt idx="580">
                  <c:v>43370</c:v>
                </c:pt>
                <c:pt idx="581">
                  <c:v>43377</c:v>
                </c:pt>
                <c:pt idx="582">
                  <c:v>43384</c:v>
                </c:pt>
                <c:pt idx="583">
                  <c:v>43391</c:v>
                </c:pt>
                <c:pt idx="584">
                  <c:v>43398</c:v>
                </c:pt>
                <c:pt idx="585">
                  <c:v>43405</c:v>
                </c:pt>
                <c:pt idx="586">
                  <c:v>43412</c:v>
                </c:pt>
                <c:pt idx="587">
                  <c:v>43419</c:v>
                </c:pt>
                <c:pt idx="588">
                  <c:v>43426</c:v>
                </c:pt>
                <c:pt idx="589">
                  <c:v>43433</c:v>
                </c:pt>
                <c:pt idx="590">
                  <c:v>43440</c:v>
                </c:pt>
                <c:pt idx="591">
                  <c:v>43447</c:v>
                </c:pt>
                <c:pt idx="592">
                  <c:v>43454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xVal>
          <c:yVal>
            <c:numRef>
              <c:f>EUR1M!$AS$2:$AS$256</c:f>
              <c:numCache>
                <c:formatCode>0.0000%</c:formatCode>
                <c:ptCount val="255"/>
                <c:pt idx="0">
                  <c:v>-5.4000000019938099E-4</c:v>
                </c:pt>
                <c:pt idx="1">
                  <c:v>-5.4897235863693439E-4</c:v>
                </c:pt>
                <c:pt idx="2">
                  <c:v>-5.5700818786963424E-4</c:v>
                </c:pt>
                <c:pt idx="3">
                  <c:v>-5.6649538247979803E-4</c:v>
                </c:pt>
                <c:pt idx="4">
                  <c:v>-5.7290768095897085E-4</c:v>
                </c:pt>
                <c:pt idx="5">
                  <c:v>-5.9269805787165453E-4</c:v>
                </c:pt>
                <c:pt idx="6">
                  <c:v>-5.9583838173526971E-4</c:v>
                </c:pt>
                <c:pt idx="7">
                  <c:v>-5.9816279211544199E-4</c:v>
                </c:pt>
                <c:pt idx="8">
                  <c:v>-6.0092167741582214E-4</c:v>
                </c:pt>
                <c:pt idx="9">
                  <c:v>-6.0104894740899541E-4</c:v>
                </c:pt>
                <c:pt idx="10">
                  <c:v>-5.9754615254670185E-4</c:v>
                </c:pt>
                <c:pt idx="11">
                  <c:v>-6.0149228150097045E-4</c:v>
                </c:pt>
                <c:pt idx="12">
                  <c:v>-6.053085171151551E-4</c:v>
                </c:pt>
                <c:pt idx="13">
                  <c:v>-6.1134524709821614E-4</c:v>
                </c:pt>
                <c:pt idx="14">
                  <c:v>-6.1371173751708394E-4</c:v>
                </c:pt>
                <c:pt idx="15">
                  <c:v>-6.2244129922950364E-4</c:v>
                </c:pt>
                <c:pt idx="16">
                  <c:v>-6.2462694411857811E-4</c:v>
                </c:pt>
                <c:pt idx="17">
                  <c:v>-6.2661721733014986E-4</c:v>
                </c:pt>
                <c:pt idx="18">
                  <c:v>-6.3123161235523195E-4</c:v>
                </c:pt>
                <c:pt idx="19">
                  <c:v>-6.3147732815439111E-4</c:v>
                </c:pt>
                <c:pt idx="20">
                  <c:v>-6.3363801135629672E-4</c:v>
                </c:pt>
                <c:pt idx="21">
                  <c:v>-6.3627465476261266E-4</c:v>
                </c:pt>
                <c:pt idx="22">
                  <c:v>-6.4084646351244862E-4</c:v>
                </c:pt>
                <c:pt idx="23">
                  <c:v>-6.4277017471955911E-4</c:v>
                </c:pt>
                <c:pt idx="24">
                  <c:v>-6.4469389246445802E-4</c:v>
                </c:pt>
                <c:pt idx="25">
                  <c:v>-6.5307548907347999E-4</c:v>
                </c:pt>
                <c:pt idx="26">
                  <c:v>-6.5580921498492779E-4</c:v>
                </c:pt>
                <c:pt idx="27">
                  <c:v>-6.6045447485674202E-4</c:v>
                </c:pt>
                <c:pt idx="28">
                  <c:v>-6.6214959640945037E-4</c:v>
                </c:pt>
                <c:pt idx="29">
                  <c:v>-6.6382997412952542E-4</c:v>
                </c:pt>
                <c:pt idx="30">
                  <c:v>-6.7158010583108724E-4</c:v>
                </c:pt>
                <c:pt idx="31">
                  <c:v>-6.7410334372584109E-4</c:v>
                </c:pt>
                <c:pt idx="32">
                  <c:v>-6.7867836729669636E-4</c:v>
                </c:pt>
                <c:pt idx="33">
                  <c:v>-6.8010164593262923E-4</c:v>
                </c:pt>
                <c:pt idx="34">
                  <c:v>-6.8149263968031448E-4</c:v>
                </c:pt>
                <c:pt idx="35">
                  <c:v>-6.886113094243144E-4</c:v>
                </c:pt>
                <c:pt idx="36">
                  <c:v>-6.9092406027063211E-4</c:v>
                </c:pt>
                <c:pt idx="37">
                  <c:v>-6.9551814777100355E-4</c:v>
                </c:pt>
                <c:pt idx="38">
                  <c:v>-6.9662633012113062E-4</c:v>
                </c:pt>
                <c:pt idx="39">
                  <c:v>-6.9768189584305763E-4</c:v>
                </c:pt>
                <c:pt idx="40">
                  <c:v>-7.0416910634087517E-4</c:v>
                </c:pt>
                <c:pt idx="41">
                  <c:v>-7.0627137101547492E-4</c:v>
                </c:pt>
                <c:pt idx="42">
                  <c:v>-7.10973822687871E-4</c:v>
                </c:pt>
                <c:pt idx="43">
                  <c:v>-7.117236552674211E-4</c:v>
                </c:pt>
                <c:pt idx="44">
                  <c:v>-7.1239774878314565E-4</c:v>
                </c:pt>
                <c:pt idx="45">
                  <c:v>-7.1323429640657657E-4</c:v>
                </c:pt>
                <c:pt idx="46">
                  <c:v>-7.13561994235449E-4</c:v>
                </c:pt>
                <c:pt idx="47">
                  <c:v>-7.1227208540944082E-4</c:v>
                </c:pt>
                <c:pt idx="48">
                  <c:v>-7.1326977653968227E-4</c:v>
                </c:pt>
                <c:pt idx="49">
                  <c:v>-7.1423778930309711E-4</c:v>
                </c:pt>
                <c:pt idx="50">
                  <c:v>-7.1445263678741649E-4</c:v>
                </c:pt>
                <c:pt idx="51">
                  <c:v>-7.144218198281095E-4</c:v>
                </c:pt>
                <c:pt idx="52">
                  <c:v>-7.1330573235808077E-4</c:v>
                </c:pt>
                <c:pt idx="53">
                  <c:v>-7.1369826320957785E-4</c:v>
                </c:pt>
                <c:pt idx="54">
                  <c:v>-7.1402207056989815E-4</c:v>
                </c:pt>
                <c:pt idx="55">
                  <c:v>-7.1316137370515083E-4</c:v>
                </c:pt>
                <c:pt idx="56">
                  <c:v>-7.1277204193316796E-4</c:v>
                </c:pt>
                <c:pt idx="57">
                  <c:v>-7.1198188213348538E-4</c:v>
                </c:pt>
                <c:pt idx="58">
                  <c:v>-7.1169557613340317E-4</c:v>
                </c:pt>
                <c:pt idx="59">
                  <c:v>-7.1129674809252807E-4</c:v>
                </c:pt>
                <c:pt idx="60">
                  <c:v>-7.0936050632302954E-4</c:v>
                </c:pt>
                <c:pt idx="61">
                  <c:v>-7.0861265948824815E-4</c:v>
                </c:pt>
                <c:pt idx="62">
                  <c:v>-7.083005338733144E-4</c:v>
                </c:pt>
                <c:pt idx="63">
                  <c:v>-7.0726171400969928E-4</c:v>
                </c:pt>
                <c:pt idx="64">
                  <c:v>-7.060618201085257E-4</c:v>
                </c:pt>
                <c:pt idx="65">
                  <c:v>-7.0246860084433038E-4</c:v>
                </c:pt>
                <c:pt idx="66">
                  <c:v>-7.012811433759758E-4</c:v>
                </c:pt>
                <c:pt idx="67">
                  <c:v>-7.014134855132248E-4</c:v>
                </c:pt>
                <c:pt idx="68">
                  <c:v>-7.0067547167068644E-4</c:v>
                </c:pt>
                <c:pt idx="69">
                  <c:v>-7.0119150617315427E-4</c:v>
                </c:pt>
                <c:pt idx="70">
                  <c:v>-7.0179313018225997E-4</c:v>
                </c:pt>
                <c:pt idx="71">
                  <c:v>-7.0181264591662185E-4</c:v>
                </c:pt>
                <c:pt idx="72">
                  <c:v>-7.0181335724894822E-4</c:v>
                </c:pt>
                <c:pt idx="73">
                  <c:v>-7.0126044697388368E-4</c:v>
                </c:pt>
                <c:pt idx="74">
                  <c:v>-7.0149583883802953E-4</c:v>
                </c:pt>
                <c:pt idx="75">
                  <c:v>-7.0153484791468657E-4</c:v>
                </c:pt>
                <c:pt idx="76">
                  <c:v>-7.0142273284812262E-4</c:v>
                </c:pt>
                <c:pt idx="77">
                  <c:v>-7.0129181337952318E-4</c:v>
                </c:pt>
                <c:pt idx="78">
                  <c:v>-7.0098159846834762E-4</c:v>
                </c:pt>
                <c:pt idx="79">
                  <c:v>-7.009084806926829E-4</c:v>
                </c:pt>
                <c:pt idx="80">
                  <c:v>-7.0035514997668358E-4</c:v>
                </c:pt>
                <c:pt idx="81">
                  <c:v>-7.0011140408254846E-4</c:v>
                </c:pt>
                <c:pt idx="82">
                  <c:v>-6.998488537757197E-4</c:v>
                </c:pt>
                <c:pt idx="83">
                  <c:v>-6.9983892608913023E-4</c:v>
                </c:pt>
                <c:pt idx="84">
                  <c:v>-6.9942943159916017E-4</c:v>
                </c:pt>
                <c:pt idx="85">
                  <c:v>-6.9825403608980707E-4</c:v>
                </c:pt>
                <c:pt idx="86">
                  <c:v>-6.9787865931081328E-4</c:v>
                </c:pt>
                <c:pt idx="87">
                  <c:v>-6.974844781124645E-4</c:v>
                </c:pt>
                <c:pt idx="88">
                  <c:v>-6.9783242957019431E-4</c:v>
                </c:pt>
                <c:pt idx="89">
                  <c:v>-6.9821425007730105E-4</c:v>
                </c:pt>
                <c:pt idx="90">
                  <c:v>-7.0727443462700076E-4</c:v>
                </c:pt>
                <c:pt idx="91">
                  <c:v>-7.1035058828783002E-4</c:v>
                </c:pt>
                <c:pt idx="92">
                  <c:v>-7.1800196711551746E-4</c:v>
                </c:pt>
                <c:pt idx="93">
                  <c:v>-7.1885930646359286E-4</c:v>
                </c:pt>
                <c:pt idx="94">
                  <c:v>-7.1974732539238683E-4</c:v>
                </c:pt>
                <c:pt idx="95">
                  <c:v>-7.2939647620494331E-4</c:v>
                </c:pt>
                <c:pt idx="96">
                  <c:v>-7.3266895163622589E-4</c:v>
                </c:pt>
                <c:pt idx="97">
                  <c:v>-7.3984428184090882E-4</c:v>
                </c:pt>
                <c:pt idx="98">
                  <c:v>-7.4121748713545932E-4</c:v>
                </c:pt>
                <c:pt idx="99">
                  <c:v>-7.4265465307228119E-4</c:v>
                </c:pt>
                <c:pt idx="100">
                  <c:v>-7.5289276672204752E-4</c:v>
                </c:pt>
                <c:pt idx="101">
                  <c:v>-7.5636156275826402E-4</c:v>
                </c:pt>
                <c:pt idx="102">
                  <c:v>-7.6297754694441204E-4</c:v>
                </c:pt>
                <c:pt idx="103">
                  <c:v>-7.6490696364589494E-4</c:v>
                </c:pt>
                <c:pt idx="104">
                  <c:v>-7.6693622498155613E-4</c:v>
                </c:pt>
                <c:pt idx="105">
                  <c:v>-7.7776329783144169E-4</c:v>
                </c:pt>
                <c:pt idx="106">
                  <c:v>-7.8142841324518701E-4</c:v>
                </c:pt>
                <c:pt idx="107">
                  <c:v>-7.87401754222892E-4</c:v>
                </c:pt>
                <c:pt idx="108">
                  <c:v>-7.8992772758912366E-4</c:v>
                </c:pt>
                <c:pt idx="109">
                  <c:v>-7.9259203249743189E-4</c:v>
                </c:pt>
                <c:pt idx="110">
                  <c:v>-8.0190371901567303E-4</c:v>
                </c:pt>
                <c:pt idx="111">
                  <c:v>-8.0223235880971799E-4</c:v>
                </c:pt>
                <c:pt idx="112">
                  <c:v>-8.0254728184936397E-4</c:v>
                </c:pt>
                <c:pt idx="113">
                  <c:v>-8.0227260655818533E-4</c:v>
                </c:pt>
                <c:pt idx="114">
                  <c:v>-8.0284918327262267E-4</c:v>
                </c:pt>
                <c:pt idx="115">
                  <c:v>-8.0391614574093495E-4</c:v>
                </c:pt>
                <c:pt idx="116">
                  <c:v>-8.0414876826351289E-4</c:v>
                </c:pt>
                <c:pt idx="117">
                  <c:v>-8.0436767403568865E-4</c:v>
                </c:pt>
                <c:pt idx="118">
                  <c:v>-8.0442304837280432E-4</c:v>
                </c:pt>
                <c:pt idx="119">
                  <c:v>-8.0470054457688412E-4</c:v>
                </c:pt>
                <c:pt idx="120">
                  <c:v>-8.0525645168849636E-4</c:v>
                </c:pt>
                <c:pt idx="121">
                  <c:v>-8.0539305698090757E-4</c:v>
                </c:pt>
                <c:pt idx="122">
                  <c:v>-8.0551594552558115E-4</c:v>
                </c:pt>
                <c:pt idx="123">
                  <c:v>-8.0594337971987007E-4</c:v>
                </c:pt>
                <c:pt idx="124">
                  <c:v>-8.0590146794537552E-4</c:v>
                </c:pt>
                <c:pt idx="125">
                  <c:v>-8.0592463709150408E-4</c:v>
                </c:pt>
                <c:pt idx="126">
                  <c:v>-8.0596522517240032E-4</c:v>
                </c:pt>
                <c:pt idx="127">
                  <c:v>-8.071426155551656E-4</c:v>
                </c:pt>
                <c:pt idx="128">
                  <c:v>-8.0683360086042377E-4</c:v>
                </c:pt>
                <c:pt idx="129">
                  <c:v>-8.064519535766479E-4</c:v>
                </c:pt>
                <c:pt idx="130">
                  <c:v>-8.064887624242308E-4</c:v>
                </c:pt>
                <c:pt idx="131">
                  <c:v>-8.0830209886068364E-4</c:v>
                </c:pt>
                <c:pt idx="132">
                  <c:v>-8.0891311606863655E-4</c:v>
                </c:pt>
                <c:pt idx="133">
                  <c:v>-8.0952413598761597E-4</c:v>
                </c:pt>
                <c:pt idx="134">
                  <c:v>-8.1013515861825332E-4</c:v>
                </c:pt>
                <c:pt idx="135">
                  <c:v>-8.0033212300144275E-4</c:v>
                </c:pt>
                <c:pt idx="136">
                  <c:v>-7.969843014240637E-4</c:v>
                </c:pt>
                <c:pt idx="137">
                  <c:v>-7.8741641904255357E-4</c:v>
                </c:pt>
                <c:pt idx="138">
                  <c:v>-7.8708869444554797E-4</c:v>
                </c:pt>
                <c:pt idx="139">
                  <c:v>-7.8670040710214094E-4</c:v>
                </c:pt>
                <c:pt idx="140">
                  <c:v>-7.7605586763550239E-4</c:v>
                </c:pt>
                <c:pt idx="141">
                  <c:v>-7.7242754428018929E-4</c:v>
                </c:pt>
                <c:pt idx="142">
                  <c:v>-7.6407522060667986E-4</c:v>
                </c:pt>
                <c:pt idx="143">
                  <c:v>-7.6275110550014236E-4</c:v>
                </c:pt>
                <c:pt idx="144">
                  <c:v>-7.6130214307989336E-4</c:v>
                </c:pt>
                <c:pt idx="145">
                  <c:v>-7.4981609436903227E-4</c:v>
                </c:pt>
                <c:pt idx="146">
                  <c:v>-7.4590726739209856E-4</c:v>
                </c:pt>
                <c:pt idx="147">
                  <c:v>-7.3888950891594493E-4</c:v>
                </c:pt>
                <c:pt idx="148">
                  <c:v>-7.3651135681002122E-4</c:v>
                </c:pt>
                <c:pt idx="149">
                  <c:v>-7.2161278988752144E-4</c:v>
                </c:pt>
                <c:pt idx="150">
                  <c:v>-7.1742345730603735E-4</c:v>
                </c:pt>
                <c:pt idx="151">
                  <c:v>-7.1392701746120224E-4</c:v>
                </c:pt>
                <c:pt idx="152">
                  <c:v>-7.1014730181305735E-4</c:v>
                </c:pt>
                <c:pt idx="153">
                  <c:v>-7.0443186930065299E-4</c:v>
                </c:pt>
                <c:pt idx="154">
                  <c:v>-7.0880725524324179E-4</c:v>
                </c:pt>
                <c:pt idx="155">
                  <c:v>-7.2029451047914898E-4</c:v>
                </c:pt>
                <c:pt idx="156">
                  <c:v>-7.2118786874658669E-4</c:v>
                </c:pt>
                <c:pt idx="157">
                  <c:v>-7.2213952862273142E-4</c:v>
                </c:pt>
                <c:pt idx="158">
                  <c:v>-7.3578097448467525E-4</c:v>
                </c:pt>
                <c:pt idx="159">
                  <c:v>-7.403968279131876E-4</c:v>
                </c:pt>
                <c:pt idx="160">
                  <c:v>-7.5063780909591002E-4</c:v>
                </c:pt>
                <c:pt idx="161">
                  <c:v>-7.5248425984650313E-4</c:v>
                </c:pt>
                <c:pt idx="162">
                  <c:v>-7.5445050206018709E-4</c:v>
                </c:pt>
                <c:pt idx="163">
                  <c:v>-7.6881334610719035E-4</c:v>
                </c:pt>
                <c:pt idx="164">
                  <c:v>-7.7366966501806768E-4</c:v>
                </c:pt>
                <c:pt idx="165">
                  <c:v>-7.8256234435005541E-4</c:v>
                </c:pt>
                <c:pt idx="166">
                  <c:v>-7.8541130433373851E-4</c:v>
                </c:pt>
                <c:pt idx="167">
                  <c:v>-7.8844473381488984E-4</c:v>
                </c:pt>
                <c:pt idx="168">
                  <c:v>-8.0352896980162569E-4</c:v>
                </c:pt>
                <c:pt idx="169">
                  <c:v>-8.0862575207527314E-4</c:v>
                </c:pt>
                <c:pt idx="170">
                  <c:v>-8.1606810236177876E-4</c:v>
                </c:pt>
                <c:pt idx="171">
                  <c:v>-8.1996898789099548E-4</c:v>
                </c:pt>
                <c:pt idx="172">
                  <c:v>-8.2412220910253698E-4</c:v>
                </c:pt>
                <c:pt idx="173">
                  <c:v>-8.3888677694032463E-4</c:v>
                </c:pt>
                <c:pt idx="174">
                  <c:v>-8.3799203100229456E-4</c:v>
                </c:pt>
                <c:pt idx="175">
                  <c:v>-8.3708339425576104E-4</c:v>
                </c:pt>
                <c:pt idx="176">
                  <c:v>-8.3616086668969849E-4</c:v>
                </c:pt>
                <c:pt idx="177">
                  <c:v>-8.3302854098743495E-4</c:v>
                </c:pt>
                <c:pt idx="178">
                  <c:v>-8.3233184820397099E-4</c:v>
                </c:pt>
                <c:pt idx="179">
                  <c:v>-8.3133986650856396E-4</c:v>
                </c:pt>
                <c:pt idx="180">
                  <c:v>-8.3033399397984585E-4</c:v>
                </c:pt>
                <c:pt idx="181">
                  <c:v>-8.2931423060954724E-4</c:v>
                </c:pt>
                <c:pt idx="182">
                  <c:v>-8.2682180297485419E-4</c:v>
                </c:pt>
                <c:pt idx="183">
                  <c:v>-8.2509626867258059E-4</c:v>
                </c:pt>
                <c:pt idx="184">
                  <c:v>-8.2400705105716823E-4</c:v>
                </c:pt>
                <c:pt idx="185">
                  <c:v>-8.2290394258088047E-4</c:v>
                </c:pt>
                <c:pt idx="186">
                  <c:v>-8.2178694323958282E-4</c:v>
                </c:pt>
                <c:pt idx="187">
                  <c:v>-8.1997832967584117E-4</c:v>
                </c:pt>
                <c:pt idx="188">
                  <c:v>-8.1718003715813836E-4</c:v>
                </c:pt>
                <c:pt idx="189">
                  <c:v>-8.1599358343941884E-4</c:v>
                </c:pt>
                <c:pt idx="190">
                  <c:v>-8.1479323883225992E-4</c:v>
                </c:pt>
                <c:pt idx="191">
                  <c:v>-8.137065447153738E-4</c:v>
                </c:pt>
                <c:pt idx="192">
                  <c:v>-8.1259476142528375E-4</c:v>
                </c:pt>
                <c:pt idx="193">
                  <c:v>-8.0909739619902936E-4</c:v>
                </c:pt>
                <c:pt idx="194">
                  <c:v>-8.0793783229864624E-4</c:v>
                </c:pt>
                <c:pt idx="195">
                  <c:v>-8.0166783551009638E-4</c:v>
                </c:pt>
                <c:pt idx="196">
                  <c:v>-8.0175292533388176E-4</c:v>
                </c:pt>
                <c:pt idx="197">
                  <c:v>-8.0182279663500568E-4</c:v>
                </c:pt>
                <c:pt idx="198">
                  <c:v>-7.955532272964764E-4</c:v>
                </c:pt>
                <c:pt idx="199">
                  <c:v>-7.9342902998939227E-4</c:v>
                </c:pt>
                <c:pt idx="200">
                  <c:v>-7.8797128183220758E-4</c:v>
                </c:pt>
                <c:pt idx="201">
                  <c:v>-7.8748828361480117E-4</c:v>
                </c:pt>
                <c:pt idx="202">
                  <c:v>-7.8695341536035609E-4</c:v>
                </c:pt>
                <c:pt idx="203">
                  <c:v>-7.8032326646464633E-4</c:v>
                </c:pt>
                <c:pt idx="204">
                  <c:v>-7.780788758377493E-4</c:v>
                </c:pt>
                <c:pt idx="205">
                  <c:v>-7.7348437024913545E-4</c:v>
                </c:pt>
                <c:pt idx="206">
                  <c:v>-7.7240858312024874E-4</c:v>
                </c:pt>
                <c:pt idx="207">
                  <c:v>-7.7124268083798983E-4</c:v>
                </c:pt>
                <c:pt idx="208">
                  <c:v>-7.642519509398043E-4</c:v>
                </c:pt>
                <c:pt idx="209">
                  <c:v>-7.6188736650703137E-4</c:v>
                </c:pt>
                <c:pt idx="210">
                  <c:v>-7.5820709760825048E-4</c:v>
                </c:pt>
                <c:pt idx="211">
                  <c:v>-7.5651382057659311E-4</c:v>
                </c:pt>
                <c:pt idx="212">
                  <c:v>-7.4485449847489491E-4</c:v>
                </c:pt>
                <c:pt idx="213">
                  <c:v>-7.4247506740254821E-4</c:v>
                </c:pt>
                <c:pt idx="214">
                  <c:v>-7.3990939840855351E-4</c:v>
                </c:pt>
                <c:pt idx="215">
                  <c:v>-7.3729713819796255E-4</c:v>
                </c:pt>
                <c:pt idx="216">
                  <c:v>-7.2844209884337374E-4</c:v>
                </c:pt>
                <c:pt idx="217">
                  <c:v>-7.2394719715784817E-4</c:v>
                </c:pt>
                <c:pt idx="218">
                  <c:v>-7.1942561080451384E-4</c:v>
                </c:pt>
                <c:pt idx="219">
                  <c:v>-7.0761684936332392E-4</c:v>
                </c:pt>
                <c:pt idx="220">
                  <c:v>-7.0669146611740581E-4</c:v>
                </c:pt>
                <c:pt idx="221">
                  <c:v>-6.9641740796688723E-4</c:v>
                </c:pt>
                <c:pt idx="222">
                  <c:v>-6.9173571296987646E-4</c:v>
                </c:pt>
                <c:pt idx="223">
                  <c:v>-6.8702733309322639E-4</c:v>
                </c:pt>
                <c:pt idx="224">
                  <c:v>-6.7676544319855703E-4</c:v>
                </c:pt>
                <c:pt idx="225">
                  <c:v>-6.7482042125738815E-4</c:v>
                </c:pt>
                <c:pt idx="226">
                  <c:v>-6.630851593736331E-4</c:v>
                </c:pt>
                <c:pt idx="227">
                  <c:v>-6.5821666953702618E-4</c:v>
                </c:pt>
                <c:pt idx="228">
                  <c:v>-6.5332149459829125E-4</c:v>
                </c:pt>
                <c:pt idx="229">
                  <c:v>-6.4468819970589508E-4</c:v>
                </c:pt>
                <c:pt idx="230">
                  <c:v>-6.4168399320043627E-4</c:v>
                </c:pt>
                <c:pt idx="231">
                  <c:v>-6.2844534216566217E-4</c:v>
                </c:pt>
                <c:pt idx="232">
                  <c:v>-6.233900559000638E-4</c:v>
                </c:pt>
                <c:pt idx="233">
                  <c:v>-6.1830808429519379E-4</c:v>
                </c:pt>
                <c:pt idx="234">
                  <c:v>-6.113851083962285E-4</c:v>
                </c:pt>
                <c:pt idx="235">
                  <c:v>-6.0652745408493192E-4</c:v>
                </c:pt>
                <c:pt idx="236">
                  <c:v>-5.9464853105595239E-4</c:v>
                </c:pt>
                <c:pt idx="237">
                  <c:v>-5.9646677464132399E-4</c:v>
                </c:pt>
                <c:pt idx="238">
                  <c:v>-6.0192892281813414E-4</c:v>
                </c:pt>
                <c:pt idx="239">
                  <c:v>-6.0195364971843413E-4</c:v>
                </c:pt>
                <c:pt idx="240">
                  <c:v>-6.0200228096689778E-4</c:v>
                </c:pt>
                <c:pt idx="241">
                  <c:v>-6.0765895052546678E-4</c:v>
                </c:pt>
                <c:pt idx="242">
                  <c:v>-6.095714321759317E-4</c:v>
                </c:pt>
                <c:pt idx="243">
                  <c:v>-6.1421107395426787E-4</c:v>
                </c:pt>
                <c:pt idx="244">
                  <c:v>-6.1477114171620828E-4</c:v>
                </c:pt>
                <c:pt idx="245">
                  <c:v>-6.1538965243505958E-4</c:v>
                </c:pt>
                <c:pt idx="246">
                  <c:v>-6.2132903550558437E-4</c:v>
                </c:pt>
                <c:pt idx="247">
                  <c:v>-6.2333575490010926E-4</c:v>
                </c:pt>
                <c:pt idx="248">
                  <c:v>-6.2711290826547843E-4</c:v>
                </c:pt>
                <c:pt idx="249">
                  <c:v>-6.2822768269396589E-4</c:v>
                </c:pt>
                <c:pt idx="250">
                  <c:v>-6.2943668809487972E-4</c:v>
                </c:pt>
                <c:pt idx="251">
                  <c:v>-6.3565878366913446E-4</c:v>
                </c:pt>
                <c:pt idx="252">
                  <c:v>-6.3775974046347841E-4</c:v>
                </c:pt>
                <c:pt idx="253">
                  <c:v>-6.4063442356442448E-4</c:v>
                </c:pt>
                <c:pt idx="254">
                  <c:v>-6.4232327036978232E-4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EUR1M!$AQ$2:$AQ$266</c:f>
              <c:numCache>
                <c:formatCode>ddd\,\ dd\-mmm\-yyyy</c:formatCode>
                <c:ptCount val="2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</c:numCache>
            </c:numRef>
          </c:xVal>
          <c:yVal>
            <c:numRef>
              <c:f>EUR1M!$AT$2:$AT$266</c:f>
              <c:numCache>
                <c:formatCode>0.0000%</c:formatCode>
                <c:ptCount val="265"/>
                <c:pt idx="0">
                  <c:v>-5.7999999998914475E-4</c:v>
                </c:pt>
                <c:pt idx="1">
                  <c:v>-5.7443975822613069E-4</c:v>
                </c:pt>
                <c:pt idx="2">
                  <c:v>-5.6924844598604807E-4</c:v>
                </c:pt>
                <c:pt idx="3">
                  <c:v>-5.6239354277065612E-4</c:v>
                </c:pt>
                <c:pt idx="4">
                  <c:v>-5.5937488326361954E-4</c:v>
                </c:pt>
                <c:pt idx="5">
                  <c:v>-5.4970738852855305E-4</c:v>
                </c:pt>
                <c:pt idx="6">
                  <c:v>-5.4749862480996114E-4</c:v>
                </c:pt>
                <c:pt idx="7">
                  <c:v>-5.4639272297585251E-4</c:v>
                </c:pt>
                <c:pt idx="8">
                  <c:v>-5.5192567691278449E-4</c:v>
                </c:pt>
                <c:pt idx="9">
                  <c:v>-5.5051697996115609E-4</c:v>
                </c:pt>
                <c:pt idx="10">
                  <c:v>-5.5512022710058062E-4</c:v>
                </c:pt>
                <c:pt idx="11">
                  <c:v>-5.5845850923397222E-4</c:v>
                </c:pt>
                <c:pt idx="12">
                  <c:v>-5.6218268550800587E-4</c:v>
                </c:pt>
                <c:pt idx="13">
                  <c:v>-5.7705336709013011E-4</c:v>
                </c:pt>
                <c:pt idx="14">
                  <c:v>-5.7658296817804963E-4</c:v>
                </c:pt>
                <c:pt idx="15">
                  <c:v>-5.8895768153099937E-4</c:v>
                </c:pt>
                <c:pt idx="16">
                  <c:v>-5.967044727088755E-4</c:v>
                </c:pt>
                <c:pt idx="17">
                  <c:v>-6.0538093659356917E-4</c:v>
                </c:pt>
                <c:pt idx="18">
                  <c:v>-6.2706099502249368E-4</c:v>
                </c:pt>
                <c:pt idx="19">
                  <c:v>-6.3119597130560417E-4</c:v>
                </c:pt>
                <c:pt idx="20">
                  <c:v>-6.5883743051964316E-4</c:v>
                </c:pt>
                <c:pt idx="21">
                  <c:v>-6.7546368806495067E-4</c:v>
                </c:pt>
                <c:pt idx="22">
                  <c:v>-6.9460701948666854E-4</c:v>
                </c:pt>
                <c:pt idx="23">
                  <c:v>-7.0102729848836587E-4</c:v>
                </c:pt>
                <c:pt idx="24">
                  <c:v>-7.0750474135810606E-4</c:v>
                </c:pt>
                <c:pt idx="25">
                  <c:v>-7.3452312797385498E-4</c:v>
                </c:pt>
                <c:pt idx="26">
                  <c:v>-7.4223127304962771E-4</c:v>
                </c:pt>
                <c:pt idx="27">
                  <c:v>-7.5078850415597679E-4</c:v>
                </c:pt>
                <c:pt idx="28">
                  <c:v>-7.5608692500520047E-4</c:v>
                </c:pt>
                <c:pt idx="29">
                  <c:v>-7.6124009368975121E-4</c:v>
                </c:pt>
                <c:pt idx="30">
                  <c:v>-7.7394491401972323E-4</c:v>
                </c:pt>
                <c:pt idx="31">
                  <c:v>-7.7678584368285329E-4</c:v>
                </c:pt>
                <c:pt idx="32">
                  <c:v>-7.7609446385583749E-4</c:v>
                </c:pt>
                <c:pt idx="33">
                  <c:v>-7.7883721525312533E-4</c:v>
                </c:pt>
                <c:pt idx="34">
                  <c:v>-7.8128184618992032E-4</c:v>
                </c:pt>
                <c:pt idx="35">
                  <c:v>-7.8017245047527187E-4</c:v>
                </c:pt>
                <c:pt idx="36">
                  <c:v>-7.7868952200750802E-4</c:v>
                </c:pt>
                <c:pt idx="37">
                  <c:v>-7.7222967988783097E-4</c:v>
                </c:pt>
                <c:pt idx="38">
                  <c:v>-7.7199951683315504E-4</c:v>
                </c:pt>
                <c:pt idx="39">
                  <c:v>-7.7143350067662979E-4</c:v>
                </c:pt>
                <c:pt idx="40">
                  <c:v>-7.6096677561448211E-4</c:v>
                </c:pt>
                <c:pt idx="41">
                  <c:v>-7.5702253036020529E-4</c:v>
                </c:pt>
                <c:pt idx="42">
                  <c:v>-7.4957352201199257E-4</c:v>
                </c:pt>
                <c:pt idx="43">
                  <c:v>-7.4724087386485172E-4</c:v>
                </c:pt>
                <c:pt idx="44">
                  <c:v>-7.4473285840139718E-4</c:v>
                </c:pt>
                <c:pt idx="45">
                  <c:v>-7.332788544431939E-4</c:v>
                </c:pt>
                <c:pt idx="46">
                  <c:v>-7.2994426035975378E-4</c:v>
                </c:pt>
                <c:pt idx="47">
                  <c:v>-7.2602938719811374E-4</c:v>
                </c:pt>
                <c:pt idx="48">
                  <c:v>-7.237916049432358E-4</c:v>
                </c:pt>
                <c:pt idx="49">
                  <c:v>-7.2162341602748938E-4</c:v>
                </c:pt>
                <c:pt idx="50">
                  <c:v>-7.1571706837523662E-4</c:v>
                </c:pt>
                <c:pt idx="51">
                  <c:v>-7.1424891657381479E-4</c:v>
                </c:pt>
                <c:pt idx="52">
                  <c:v>-7.1349244690130126E-4</c:v>
                </c:pt>
                <c:pt idx="53">
                  <c:v>-7.1228529821332209E-4</c:v>
                </c:pt>
                <c:pt idx="54">
                  <c:v>-7.1119545788920645E-4</c:v>
                </c:pt>
                <c:pt idx="55">
                  <c:v>-7.0987746612573689E-4</c:v>
                </c:pt>
                <c:pt idx="56">
                  <c:v>-7.0974762244799174E-4</c:v>
                </c:pt>
                <c:pt idx="57">
                  <c:v>-7.1019460673792491E-4</c:v>
                </c:pt>
                <c:pt idx="58">
                  <c:v>-7.1004459548495991E-4</c:v>
                </c:pt>
                <c:pt idx="59">
                  <c:v>-7.1001491198559178E-4</c:v>
                </c:pt>
                <c:pt idx="60">
                  <c:v>-7.1079528812220596E-4</c:v>
                </c:pt>
                <c:pt idx="61">
                  <c:v>-7.1105301243248604E-4</c:v>
                </c:pt>
                <c:pt idx="62">
                  <c:v>-7.1049434065682186E-4</c:v>
                </c:pt>
                <c:pt idx="63">
                  <c:v>-7.1093698270158212E-4</c:v>
                </c:pt>
                <c:pt idx="64">
                  <c:v>-7.1142659867829577E-4</c:v>
                </c:pt>
                <c:pt idx="65">
                  <c:v>-7.1147480531186247E-4</c:v>
                </c:pt>
                <c:pt idx="66">
                  <c:v>-7.1090309465704493E-4</c:v>
                </c:pt>
                <c:pt idx="67">
                  <c:v>-7.1015710512556396E-4</c:v>
                </c:pt>
                <c:pt idx="68">
                  <c:v>-7.0749912952569605E-4</c:v>
                </c:pt>
                <c:pt idx="69">
                  <c:v>-7.0750213124726896E-4</c:v>
                </c:pt>
                <c:pt idx="70">
                  <c:v>-7.0526061269537976E-4</c:v>
                </c:pt>
                <c:pt idx="71">
                  <c:v>-7.0408756873474587E-4</c:v>
                </c:pt>
                <c:pt idx="72">
                  <c:v>-7.028645099191877E-4</c:v>
                </c:pt>
                <c:pt idx="73">
                  <c:v>-7.0025695839665003E-4</c:v>
                </c:pt>
                <c:pt idx="74">
                  <c:v>-6.9964588927030219E-4</c:v>
                </c:pt>
                <c:pt idx="75">
                  <c:v>-6.9624852881355892E-4</c:v>
                </c:pt>
                <c:pt idx="76">
                  <c:v>-6.9487923980471322E-4</c:v>
                </c:pt>
                <c:pt idx="77">
                  <c:v>-6.9351398057637681E-4</c:v>
                </c:pt>
                <c:pt idx="78">
                  <c:v>-6.9141661875757321E-4</c:v>
                </c:pt>
                <c:pt idx="79">
                  <c:v>-6.9049016901867241E-4</c:v>
                </c:pt>
                <c:pt idx="80">
                  <c:v>-6.8707007290758071E-4</c:v>
                </c:pt>
                <c:pt idx="81">
                  <c:v>-6.859262949379108E-4</c:v>
                </c:pt>
                <c:pt idx="82">
                  <c:v>-6.8485507261639711E-4</c:v>
                </c:pt>
                <c:pt idx="83">
                  <c:v>-6.8365146803014976E-4</c:v>
                </c:pt>
                <c:pt idx="84">
                  <c:v>-6.8289234573846959E-4</c:v>
                </c:pt>
                <c:pt idx="85">
                  <c:v>-6.8098164365215652E-4</c:v>
                </c:pt>
                <c:pt idx="86">
                  <c:v>-6.8058650144786625E-4</c:v>
                </c:pt>
                <c:pt idx="87">
                  <c:v>-6.8034692192897595E-4</c:v>
                </c:pt>
                <c:pt idx="88">
                  <c:v>-6.8030009263919666E-4</c:v>
                </c:pt>
                <c:pt idx="89">
                  <c:v>-6.8030692203366599E-4</c:v>
                </c:pt>
                <c:pt idx="90">
                  <c:v>-6.8466031245730018E-4</c:v>
                </c:pt>
                <c:pt idx="91">
                  <c:v>-6.8788456238628158E-4</c:v>
                </c:pt>
                <c:pt idx="92">
                  <c:v>-7.0078961946046746E-4</c:v>
                </c:pt>
                <c:pt idx="93">
                  <c:v>-7.0143598657423922E-4</c:v>
                </c:pt>
                <c:pt idx="94">
                  <c:v>-7.0212378900215465E-4</c:v>
                </c:pt>
                <c:pt idx="95">
                  <c:v>-7.2199175201887443E-4</c:v>
                </c:pt>
                <c:pt idx="96">
                  <c:v>-7.2957761459310321E-4</c:v>
                </c:pt>
                <c:pt idx="97">
                  <c:v>-7.4980894043614142E-4</c:v>
                </c:pt>
                <c:pt idx="98">
                  <c:v>-7.5198497514791796E-4</c:v>
                </c:pt>
                <c:pt idx="99">
                  <c:v>-7.5430086296165543E-4</c:v>
                </c:pt>
                <c:pt idx="100">
                  <c:v>-7.8049501342581534E-4</c:v>
                </c:pt>
                <c:pt idx="101">
                  <c:v>-7.8920861933102202E-4</c:v>
                </c:pt>
                <c:pt idx="102">
                  <c:v>-8.0608716546420379E-4</c:v>
                </c:pt>
                <c:pt idx="103">
                  <c:v>-8.1001775464231707E-4</c:v>
                </c:pt>
                <c:pt idx="104">
                  <c:v>-8.1420107736961437E-4</c:v>
                </c:pt>
                <c:pt idx="105">
                  <c:v>-8.3573681633593527E-4</c:v>
                </c:pt>
                <c:pt idx="106">
                  <c:v>-8.4174557124505611E-4</c:v>
                </c:pt>
                <c:pt idx="107">
                  <c:v>-8.4442278452158035E-4</c:v>
                </c:pt>
                <c:pt idx="108">
                  <c:v>-8.4954490565711249E-4</c:v>
                </c:pt>
                <c:pt idx="109">
                  <c:v>-8.5499627058025212E-4</c:v>
                </c:pt>
                <c:pt idx="110">
                  <c:v>-8.6503301575913127E-4</c:v>
                </c:pt>
                <c:pt idx="111">
                  <c:v>-8.6536294062788954E-4</c:v>
                </c:pt>
                <c:pt idx="112">
                  <c:v>-8.6395596233801442E-4</c:v>
                </c:pt>
                <c:pt idx="113">
                  <c:v>-8.4662130214532838E-4</c:v>
                </c:pt>
                <c:pt idx="114">
                  <c:v>-8.4876915000364761E-4</c:v>
                </c:pt>
                <c:pt idx="115">
                  <c:v>-8.3414290059602436E-4</c:v>
                </c:pt>
                <c:pt idx="116">
                  <c:v>-8.2432019129274892E-4</c:v>
                </c:pt>
                <c:pt idx="117">
                  <c:v>-8.1345611696326259E-4</c:v>
                </c:pt>
                <c:pt idx="118">
                  <c:v>-7.8482437128532534E-4</c:v>
                </c:pt>
                <c:pt idx="119">
                  <c:v>-7.8061519511622127E-4</c:v>
                </c:pt>
                <c:pt idx="120">
                  <c:v>-7.4749879590241264E-4</c:v>
                </c:pt>
                <c:pt idx="121">
                  <c:v>-7.3281711947048578E-4</c:v>
                </c:pt>
                <c:pt idx="122">
                  <c:v>-7.1793125633901056E-4</c:v>
                </c:pt>
                <c:pt idx="123">
                  <c:v>-6.9055567861339706E-4</c:v>
                </c:pt>
                <c:pt idx="124">
                  <c:v>-6.8217376416358105E-4</c:v>
                </c:pt>
                <c:pt idx="125">
                  <c:v>-6.4513097364349292E-4</c:v>
                </c:pt>
                <c:pt idx="126">
                  <c:v>-6.3187556759469743E-4</c:v>
                </c:pt>
                <c:pt idx="127">
                  <c:v>-6.1337219110502161E-4</c:v>
                </c:pt>
                <c:pt idx="128">
                  <c:v>-6.0483190360616224E-4</c:v>
                </c:pt>
                <c:pt idx="129">
                  <c:v>-5.9638330388069797E-4</c:v>
                </c:pt>
                <c:pt idx="130">
                  <c:v>-5.7555634669216279E-4</c:v>
                </c:pt>
                <c:pt idx="131">
                  <c:v>-5.8282743286152587E-4</c:v>
                </c:pt>
                <c:pt idx="132">
                  <c:v>-5.7838116494240478E-4</c:v>
                </c:pt>
                <c:pt idx="133">
                  <c:v>-5.743959452225722E-4</c:v>
                </c:pt>
                <c:pt idx="134">
                  <c:v>-5.7087993362763478E-4</c:v>
                </c:pt>
                <c:pt idx="135">
                  <c:v>-5.8614894312312223E-4</c:v>
                </c:pt>
                <c:pt idx="136">
                  <c:v>-5.9482342341848004E-4</c:v>
                </c:pt>
                <c:pt idx="137">
                  <c:v>-6.2595176216378502E-4</c:v>
                </c:pt>
                <c:pt idx="138">
                  <c:v>-6.2757997111209662E-4</c:v>
                </c:pt>
                <c:pt idx="139">
                  <c:v>-6.2975485212032802E-4</c:v>
                </c:pt>
                <c:pt idx="140">
                  <c:v>-6.7512400676508853E-4</c:v>
                </c:pt>
                <c:pt idx="141">
                  <c:v>-6.9188923914680913E-4</c:v>
                </c:pt>
                <c:pt idx="142">
                  <c:v>-7.3053745589100254E-4</c:v>
                </c:pt>
                <c:pt idx="143">
                  <c:v>-7.3748033772053079E-4</c:v>
                </c:pt>
                <c:pt idx="144">
                  <c:v>-7.4497650128919771E-4</c:v>
                </c:pt>
                <c:pt idx="145">
                  <c:v>-7.9889410483883095E-4</c:v>
                </c:pt>
                <c:pt idx="146">
                  <c:v>-8.1627768579031843E-4</c:v>
                </c:pt>
                <c:pt idx="147">
                  <c:v>-8.4367992698730643E-4</c:v>
                </c:pt>
                <c:pt idx="148">
                  <c:v>-8.5377463609426218E-4</c:v>
                </c:pt>
                <c:pt idx="149">
                  <c:v>-9.0212340474052084E-4</c:v>
                </c:pt>
                <c:pt idx="150">
                  <c:v>-9.1164327443307442E-4</c:v>
                </c:pt>
                <c:pt idx="151">
                  <c:v>-9.2197933468618487E-4</c:v>
                </c:pt>
                <c:pt idx="152">
                  <c:v>-9.3232700217897634E-4</c:v>
                </c:pt>
                <c:pt idx="153">
                  <c:v>-9.306002068195043E-4</c:v>
                </c:pt>
                <c:pt idx="154">
                  <c:v>-9.2933473853450447E-4</c:v>
                </c:pt>
                <c:pt idx="155">
                  <c:v>-9.1428054041427361E-4</c:v>
                </c:pt>
                <c:pt idx="156">
                  <c:v>-9.1663569957878277E-4</c:v>
                </c:pt>
                <c:pt idx="157">
                  <c:v>-9.1800582441156544E-4</c:v>
                </c:pt>
                <c:pt idx="158">
                  <c:v>-8.9725279984434556E-4</c:v>
                </c:pt>
                <c:pt idx="159">
                  <c:v>-8.8867513686959998E-4</c:v>
                </c:pt>
                <c:pt idx="160">
                  <c:v>-8.6980268558598732E-4</c:v>
                </c:pt>
                <c:pt idx="161">
                  <c:v>-8.6495637589084629E-4</c:v>
                </c:pt>
                <c:pt idx="162">
                  <c:v>-8.5933122443161746E-4</c:v>
                </c:pt>
                <c:pt idx="163">
                  <c:v>-8.2672389446387809E-4</c:v>
                </c:pt>
                <c:pt idx="164">
                  <c:v>-8.1562569114108073E-4</c:v>
                </c:pt>
                <c:pt idx="165">
                  <c:v>-7.9949271953064487E-4</c:v>
                </c:pt>
                <c:pt idx="166">
                  <c:v>-7.9145612714229263E-4</c:v>
                </c:pt>
                <c:pt idx="167">
                  <c:v>-7.8319841006397673E-4</c:v>
                </c:pt>
                <c:pt idx="168">
                  <c:v>-7.5450345233145138E-4</c:v>
                </c:pt>
                <c:pt idx="169">
                  <c:v>-7.463258408531517E-4</c:v>
                </c:pt>
                <c:pt idx="170">
                  <c:v>-7.3791062793845702E-4</c:v>
                </c:pt>
                <c:pt idx="171">
                  <c:v>-7.3240378276037688E-4</c:v>
                </c:pt>
                <c:pt idx="172">
                  <c:v>-7.2769530991194863E-4</c:v>
                </c:pt>
                <c:pt idx="173">
                  <c:v>-7.2065126890366496E-4</c:v>
                </c:pt>
                <c:pt idx="174">
                  <c:v>-7.2062068562155123E-4</c:v>
                </c:pt>
                <c:pt idx="175">
                  <c:v>-7.205965767011739E-4</c:v>
                </c:pt>
                <c:pt idx="176">
                  <c:v>-7.2057854914103954E-4</c:v>
                </c:pt>
                <c:pt idx="177">
                  <c:v>-7.2058427829807721E-4</c:v>
                </c:pt>
                <c:pt idx="178">
                  <c:v>-7.2055915048869991E-4</c:v>
                </c:pt>
                <c:pt idx="179">
                  <c:v>-7.2056539265410514E-4</c:v>
                </c:pt>
                <c:pt idx="180">
                  <c:v>-7.2057521290905919E-4</c:v>
                </c:pt>
                <c:pt idx="181">
                  <c:v>-7.2058816981633046E-4</c:v>
                </c:pt>
                <c:pt idx="182">
                  <c:v>-7.2064183110962595E-4</c:v>
                </c:pt>
                <c:pt idx="183">
                  <c:v>-7.2066229317619432E-4</c:v>
                </c:pt>
                <c:pt idx="184">
                  <c:v>-7.2068406969057913E-4</c:v>
                </c:pt>
                <c:pt idx="185">
                  <c:v>-7.2070618895424114E-4</c:v>
                </c:pt>
                <c:pt idx="186">
                  <c:v>-7.2072816109558892E-4</c:v>
                </c:pt>
                <c:pt idx="187">
                  <c:v>-7.2076426364083598E-4</c:v>
                </c:pt>
                <c:pt idx="188">
                  <c:v>-7.2080453886176946E-4</c:v>
                </c:pt>
                <c:pt idx="189">
                  <c:v>-7.2081818515551974E-4</c:v>
                </c:pt>
                <c:pt idx="190">
                  <c:v>-7.2082859979570439E-4</c:v>
                </c:pt>
                <c:pt idx="191">
                  <c:v>-7.2075087374511395E-4</c:v>
                </c:pt>
                <c:pt idx="192">
                  <c:v>-7.2076462796666352E-4</c:v>
                </c:pt>
                <c:pt idx="193">
                  <c:v>-7.2073413706218485E-4</c:v>
                </c:pt>
                <c:pt idx="194">
                  <c:v>-7.2070111082237734E-4</c:v>
                </c:pt>
                <c:pt idx="195">
                  <c:v>-7.1815367552619989E-4</c:v>
                </c:pt>
                <c:pt idx="196">
                  <c:v>-7.1808105393866839E-4</c:v>
                </c:pt>
                <c:pt idx="197">
                  <c:v>-7.1799991784469595E-4</c:v>
                </c:pt>
                <c:pt idx="198">
                  <c:v>-7.1073871984053412E-4</c:v>
                </c:pt>
                <c:pt idx="199">
                  <c:v>-7.0747045479355088E-4</c:v>
                </c:pt>
                <c:pt idx="200">
                  <c:v>-6.9718032896853356E-4</c:v>
                </c:pt>
                <c:pt idx="201">
                  <c:v>-6.9643328527227433E-4</c:v>
                </c:pt>
                <c:pt idx="202">
                  <c:v>-6.956365662148129E-4</c:v>
                </c:pt>
                <c:pt idx="203">
                  <c:v>-6.8155794098790159E-4</c:v>
                </c:pt>
                <c:pt idx="204">
                  <c:v>-6.7654859618442162E-4</c:v>
                </c:pt>
                <c:pt idx="205">
                  <c:v>-6.6477313409181579E-4</c:v>
                </c:pt>
                <c:pt idx="206">
                  <c:v>-6.6301101409038665E-4</c:v>
                </c:pt>
                <c:pt idx="207">
                  <c:v>-6.6113633455619763E-4</c:v>
                </c:pt>
                <c:pt idx="208">
                  <c:v>-6.4602265580252752E-4</c:v>
                </c:pt>
                <c:pt idx="209">
                  <c:v>-6.4125036896327389E-4</c:v>
                </c:pt>
                <c:pt idx="210">
                  <c:v>-6.3393645138995231E-4</c:v>
                </c:pt>
                <c:pt idx="211">
                  <c:v>-6.3122673854013045E-4</c:v>
                </c:pt>
                <c:pt idx="212">
                  <c:v>-6.1613227115899351E-4</c:v>
                </c:pt>
                <c:pt idx="213">
                  <c:v>-6.126800695023249E-4</c:v>
                </c:pt>
                <c:pt idx="214">
                  <c:v>-6.0899688043355321E-4</c:v>
                </c:pt>
                <c:pt idx="215">
                  <c:v>-6.1235477627693657E-4</c:v>
                </c:pt>
                <c:pt idx="216">
                  <c:v>-6.1080308887140333E-4</c:v>
                </c:pt>
                <c:pt idx="217">
                  <c:v>-6.1246262793224204E-4</c:v>
                </c:pt>
                <c:pt idx="218">
                  <c:v>-6.1461302590926081E-4</c:v>
                </c:pt>
                <c:pt idx="219">
                  <c:v>-6.230385180210074E-4</c:v>
                </c:pt>
                <c:pt idx="220">
                  <c:v>-6.2314770978643525E-4</c:v>
                </c:pt>
                <c:pt idx="221">
                  <c:v>-6.3141581799497359E-4</c:v>
                </c:pt>
                <c:pt idx="222">
                  <c:v>-6.3571664164685515E-4</c:v>
                </c:pt>
                <c:pt idx="223">
                  <c:v>-6.4023842912597217E-4</c:v>
                </c:pt>
                <c:pt idx="224">
                  <c:v>-6.4908046314260393E-4</c:v>
                </c:pt>
                <c:pt idx="225">
                  <c:v>-6.5176338093392121E-4</c:v>
                </c:pt>
                <c:pt idx="226">
                  <c:v>-6.6471886823649129E-4</c:v>
                </c:pt>
                <c:pt idx="227">
                  <c:v>-6.6969318732112981E-4</c:v>
                </c:pt>
                <c:pt idx="228">
                  <c:v>-6.7459240116640729E-4</c:v>
                </c:pt>
                <c:pt idx="229">
                  <c:v>-6.813713305775515E-4</c:v>
                </c:pt>
                <c:pt idx="230">
                  <c:v>-6.848698974595566E-4</c:v>
                </c:pt>
                <c:pt idx="231">
                  <c:v>-6.963880729617955E-4</c:v>
                </c:pt>
                <c:pt idx="232">
                  <c:v>-6.9988488604355581E-4</c:v>
                </c:pt>
                <c:pt idx="233">
                  <c:v>-7.0298435203541842E-4</c:v>
                </c:pt>
                <c:pt idx="234">
                  <c:v>-7.0596361712971234E-4</c:v>
                </c:pt>
                <c:pt idx="235">
                  <c:v>-7.0797999649443999E-4</c:v>
                </c:pt>
                <c:pt idx="236">
                  <c:v>-7.1078661115596365E-4</c:v>
                </c:pt>
                <c:pt idx="237">
                  <c:v>-7.1077218143918738E-4</c:v>
                </c:pt>
                <c:pt idx="238">
                  <c:v>-7.104430559239978E-4</c:v>
                </c:pt>
                <c:pt idx="239">
                  <c:v>-7.1046586759965225E-4</c:v>
                </c:pt>
                <c:pt idx="240">
                  <c:v>-7.1048376113735218E-4</c:v>
                </c:pt>
                <c:pt idx="241">
                  <c:v>-7.0982973716173002E-4</c:v>
                </c:pt>
                <c:pt idx="242">
                  <c:v>-7.0953099634899733E-4</c:v>
                </c:pt>
                <c:pt idx="243">
                  <c:v>-7.0854595951796995E-4</c:v>
                </c:pt>
                <c:pt idx="244">
                  <c:v>-7.0847426562631322E-4</c:v>
                </c:pt>
                <c:pt idx="245">
                  <c:v>-7.0839429015402016E-4</c:v>
                </c:pt>
                <c:pt idx="246">
                  <c:v>-7.0689969655932734E-4</c:v>
                </c:pt>
                <c:pt idx="247">
                  <c:v>-7.0632264618668056E-4</c:v>
                </c:pt>
                <c:pt idx="248">
                  <c:v>-7.0478165257545106E-4</c:v>
                </c:pt>
                <c:pt idx="249">
                  <c:v>-7.0457636007548174E-4</c:v>
                </c:pt>
                <c:pt idx="250">
                  <c:v>-7.0435714904486376E-4</c:v>
                </c:pt>
                <c:pt idx="251">
                  <c:v>-7.020437162343835E-4</c:v>
                </c:pt>
                <c:pt idx="252">
                  <c:v>-7.0119609654252914E-4</c:v>
                </c:pt>
                <c:pt idx="253">
                  <c:v>-6.9919776424918405E-4</c:v>
                </c:pt>
                <c:pt idx="254">
                  <c:v>-6.9882295398518424E-4</c:v>
                </c:pt>
                <c:pt idx="255">
                  <c:v>-6.984265194793567E-4</c:v>
                </c:pt>
                <c:pt idx="256">
                  <c:v>-6.9532119397036456E-4</c:v>
                </c:pt>
                <c:pt idx="257">
                  <c:v>-6.9481055456055429E-4</c:v>
                </c:pt>
                <c:pt idx="258">
                  <c:v>-6.9367011633536535E-4</c:v>
                </c:pt>
                <c:pt idx="259">
                  <c:v>-6.9129003033158165E-4</c:v>
                </c:pt>
                <c:pt idx="260">
                  <c:v>-6.9072387909061277E-4</c:v>
                </c:pt>
                <c:pt idx="261">
                  <c:v>-6.8776908708478857E-4</c:v>
                </c:pt>
                <c:pt idx="262">
                  <c:v>-6.8656347658135886E-4</c:v>
                </c:pt>
                <c:pt idx="263">
                  <c:v>-6.8534939767195269E-4</c:v>
                </c:pt>
                <c:pt idx="264">
                  <c:v>-6.828507849315768E-4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03104"/>
        <c:axId val="110313472"/>
      </c:scatterChart>
      <c:valAx>
        <c:axId val="11030310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10313472"/>
        <c:crosses val="autoZero"/>
        <c:crossBetween val="midCat"/>
      </c:valAx>
      <c:valAx>
        <c:axId val="1103134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10303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</c:numCache>
            </c:numRef>
          </c:xVal>
          <c:yVal>
            <c:numRef>
              <c:f>EUR1M!$AS$2:$AS$513</c:f>
              <c:numCache>
                <c:formatCode>0.0000%</c:formatCode>
                <c:ptCount val="512"/>
                <c:pt idx="0">
                  <c:v>-5.4000000019938099E-4</c:v>
                </c:pt>
                <c:pt idx="1">
                  <c:v>-5.4897235863693439E-4</c:v>
                </c:pt>
                <c:pt idx="2">
                  <c:v>-5.5700818786963424E-4</c:v>
                </c:pt>
                <c:pt idx="3">
                  <c:v>-5.6649538247979803E-4</c:v>
                </c:pt>
                <c:pt idx="4">
                  <c:v>-5.7290768095897085E-4</c:v>
                </c:pt>
                <c:pt idx="5">
                  <c:v>-5.9269805787165453E-4</c:v>
                </c:pt>
                <c:pt idx="6">
                  <c:v>-5.9583838173526971E-4</c:v>
                </c:pt>
                <c:pt idx="7">
                  <c:v>-5.9816279211544199E-4</c:v>
                </c:pt>
                <c:pt idx="8">
                  <c:v>-6.0092167741582214E-4</c:v>
                </c:pt>
                <c:pt idx="9">
                  <c:v>-6.0104894740899541E-4</c:v>
                </c:pt>
                <c:pt idx="10">
                  <c:v>-5.9754615254670185E-4</c:v>
                </c:pt>
                <c:pt idx="11">
                  <c:v>-6.0149228150097045E-4</c:v>
                </c:pt>
                <c:pt idx="12">
                  <c:v>-6.053085171151551E-4</c:v>
                </c:pt>
                <c:pt idx="13">
                  <c:v>-6.1134524709821614E-4</c:v>
                </c:pt>
                <c:pt idx="14">
                  <c:v>-6.1371173751708394E-4</c:v>
                </c:pt>
                <c:pt idx="15">
                  <c:v>-6.2244129922950364E-4</c:v>
                </c:pt>
                <c:pt idx="16">
                  <c:v>-6.2462694411857811E-4</c:v>
                </c:pt>
                <c:pt idx="17">
                  <c:v>-6.2661721733014986E-4</c:v>
                </c:pt>
                <c:pt idx="18">
                  <c:v>-6.3123161235523195E-4</c:v>
                </c:pt>
                <c:pt idx="19">
                  <c:v>-6.3147732815439111E-4</c:v>
                </c:pt>
                <c:pt idx="20">
                  <c:v>-6.3363801135629672E-4</c:v>
                </c:pt>
                <c:pt idx="21">
                  <c:v>-6.3627465476261266E-4</c:v>
                </c:pt>
                <c:pt idx="22">
                  <c:v>-6.4084646351244862E-4</c:v>
                </c:pt>
                <c:pt idx="23">
                  <c:v>-6.4277017471955911E-4</c:v>
                </c:pt>
                <c:pt idx="24">
                  <c:v>-6.4469389246445802E-4</c:v>
                </c:pt>
                <c:pt idx="25">
                  <c:v>-6.5307548907347999E-4</c:v>
                </c:pt>
                <c:pt idx="26">
                  <c:v>-6.5580921498492779E-4</c:v>
                </c:pt>
                <c:pt idx="27">
                  <c:v>-6.6045447485674202E-4</c:v>
                </c:pt>
                <c:pt idx="28">
                  <c:v>-6.6214959640945037E-4</c:v>
                </c:pt>
                <c:pt idx="29">
                  <c:v>-6.6382997412952542E-4</c:v>
                </c:pt>
                <c:pt idx="30">
                  <c:v>-6.7158010583108724E-4</c:v>
                </c:pt>
                <c:pt idx="31">
                  <c:v>-6.7410334372584109E-4</c:v>
                </c:pt>
                <c:pt idx="32">
                  <c:v>-6.7867836729669636E-4</c:v>
                </c:pt>
                <c:pt idx="33">
                  <c:v>-6.8010164593262923E-4</c:v>
                </c:pt>
                <c:pt idx="34">
                  <c:v>-6.8149263968031448E-4</c:v>
                </c:pt>
                <c:pt idx="35">
                  <c:v>-6.886113094243144E-4</c:v>
                </c:pt>
                <c:pt idx="36">
                  <c:v>-6.9092406027063211E-4</c:v>
                </c:pt>
                <c:pt idx="37">
                  <c:v>-6.9551814777100355E-4</c:v>
                </c:pt>
                <c:pt idx="38">
                  <c:v>-6.9662633012113062E-4</c:v>
                </c:pt>
                <c:pt idx="39">
                  <c:v>-6.9768189584305763E-4</c:v>
                </c:pt>
                <c:pt idx="40">
                  <c:v>-7.0416910634087517E-4</c:v>
                </c:pt>
                <c:pt idx="41">
                  <c:v>-7.0627137101547492E-4</c:v>
                </c:pt>
                <c:pt idx="42">
                  <c:v>-7.10973822687871E-4</c:v>
                </c:pt>
                <c:pt idx="43">
                  <c:v>-7.117236552674211E-4</c:v>
                </c:pt>
                <c:pt idx="44">
                  <c:v>-7.1239774878314565E-4</c:v>
                </c:pt>
                <c:pt idx="45">
                  <c:v>-7.1323429640657657E-4</c:v>
                </c:pt>
                <c:pt idx="46">
                  <c:v>-7.13561994235449E-4</c:v>
                </c:pt>
                <c:pt idx="47">
                  <c:v>-7.1227208540944082E-4</c:v>
                </c:pt>
                <c:pt idx="48">
                  <c:v>-7.1326977653968227E-4</c:v>
                </c:pt>
                <c:pt idx="49">
                  <c:v>-7.1423778930309711E-4</c:v>
                </c:pt>
                <c:pt idx="50">
                  <c:v>-7.1445263678741649E-4</c:v>
                </c:pt>
                <c:pt idx="51">
                  <c:v>-7.144218198281095E-4</c:v>
                </c:pt>
                <c:pt idx="52">
                  <c:v>-7.1330573235808077E-4</c:v>
                </c:pt>
                <c:pt idx="53">
                  <c:v>-7.1369826320957785E-4</c:v>
                </c:pt>
                <c:pt idx="54">
                  <c:v>-7.1402207056989815E-4</c:v>
                </c:pt>
                <c:pt idx="55">
                  <c:v>-7.1316137370515083E-4</c:v>
                </c:pt>
                <c:pt idx="56">
                  <c:v>-7.1277204193316796E-4</c:v>
                </c:pt>
                <c:pt idx="57">
                  <c:v>-7.1198188213348538E-4</c:v>
                </c:pt>
                <c:pt idx="58">
                  <c:v>-7.1169557613340317E-4</c:v>
                </c:pt>
                <c:pt idx="59">
                  <c:v>-7.1129674809252807E-4</c:v>
                </c:pt>
                <c:pt idx="60">
                  <c:v>-7.0936050632302954E-4</c:v>
                </c:pt>
                <c:pt idx="61">
                  <c:v>-7.0861265948824815E-4</c:v>
                </c:pt>
                <c:pt idx="62">
                  <c:v>-7.083005338733144E-4</c:v>
                </c:pt>
                <c:pt idx="63">
                  <c:v>-7.0726171400969928E-4</c:v>
                </c:pt>
                <c:pt idx="64">
                  <c:v>-7.060618201085257E-4</c:v>
                </c:pt>
                <c:pt idx="65">
                  <c:v>-7.0246860084433038E-4</c:v>
                </c:pt>
                <c:pt idx="66">
                  <c:v>-7.012811433759758E-4</c:v>
                </c:pt>
                <c:pt idx="67">
                  <c:v>-7.014134855132248E-4</c:v>
                </c:pt>
                <c:pt idx="68">
                  <c:v>-7.0067547167068644E-4</c:v>
                </c:pt>
                <c:pt idx="69">
                  <c:v>-7.0119150617315427E-4</c:v>
                </c:pt>
                <c:pt idx="70">
                  <c:v>-7.0179313018225997E-4</c:v>
                </c:pt>
                <c:pt idx="71">
                  <c:v>-7.0181264591662185E-4</c:v>
                </c:pt>
                <c:pt idx="72">
                  <c:v>-7.0181335724894822E-4</c:v>
                </c:pt>
                <c:pt idx="73">
                  <c:v>-7.0126044697388368E-4</c:v>
                </c:pt>
                <c:pt idx="74">
                  <c:v>-7.0149583883802953E-4</c:v>
                </c:pt>
                <c:pt idx="75">
                  <c:v>-7.0153484791468657E-4</c:v>
                </c:pt>
                <c:pt idx="76">
                  <c:v>-7.0142273284812262E-4</c:v>
                </c:pt>
                <c:pt idx="77">
                  <c:v>-7.0129181337952318E-4</c:v>
                </c:pt>
                <c:pt idx="78">
                  <c:v>-7.0098159846834762E-4</c:v>
                </c:pt>
                <c:pt idx="79">
                  <c:v>-7.009084806926829E-4</c:v>
                </c:pt>
                <c:pt idx="80">
                  <c:v>-7.0035514997668358E-4</c:v>
                </c:pt>
                <c:pt idx="81">
                  <c:v>-7.0011140408254846E-4</c:v>
                </c:pt>
                <c:pt idx="82">
                  <c:v>-6.998488537757197E-4</c:v>
                </c:pt>
                <c:pt idx="83">
                  <c:v>-6.9983892608913023E-4</c:v>
                </c:pt>
                <c:pt idx="84">
                  <c:v>-6.9942943159916017E-4</c:v>
                </c:pt>
                <c:pt idx="85">
                  <c:v>-6.9825403608980707E-4</c:v>
                </c:pt>
                <c:pt idx="86">
                  <c:v>-6.9787865931081328E-4</c:v>
                </c:pt>
                <c:pt idx="87">
                  <c:v>-6.974844781124645E-4</c:v>
                </c:pt>
                <c:pt idx="88">
                  <c:v>-6.9783242957019431E-4</c:v>
                </c:pt>
                <c:pt idx="89">
                  <c:v>-6.9821425007730105E-4</c:v>
                </c:pt>
                <c:pt idx="90">
                  <c:v>-7.0727443462700076E-4</c:v>
                </c:pt>
                <c:pt idx="91">
                  <c:v>-7.1035058828783002E-4</c:v>
                </c:pt>
                <c:pt idx="92">
                  <c:v>-7.1800196711551746E-4</c:v>
                </c:pt>
                <c:pt idx="93">
                  <c:v>-7.1885930646359286E-4</c:v>
                </c:pt>
                <c:pt idx="94">
                  <c:v>-7.1974732539238683E-4</c:v>
                </c:pt>
                <c:pt idx="95">
                  <c:v>-7.2939647620494331E-4</c:v>
                </c:pt>
                <c:pt idx="96">
                  <c:v>-7.3266895163622589E-4</c:v>
                </c:pt>
                <c:pt idx="97">
                  <c:v>-7.3984428184090882E-4</c:v>
                </c:pt>
                <c:pt idx="98">
                  <c:v>-7.4121748713545932E-4</c:v>
                </c:pt>
                <c:pt idx="99">
                  <c:v>-7.4265465307228119E-4</c:v>
                </c:pt>
                <c:pt idx="100">
                  <c:v>-7.5289276672204752E-4</c:v>
                </c:pt>
                <c:pt idx="101">
                  <c:v>-7.5636156275826402E-4</c:v>
                </c:pt>
                <c:pt idx="102">
                  <c:v>-7.6297754694441204E-4</c:v>
                </c:pt>
                <c:pt idx="103">
                  <c:v>-7.6490696364589494E-4</c:v>
                </c:pt>
                <c:pt idx="104">
                  <c:v>-7.6693622498155613E-4</c:v>
                </c:pt>
                <c:pt idx="105">
                  <c:v>-7.7776329783144169E-4</c:v>
                </c:pt>
                <c:pt idx="106">
                  <c:v>-7.8142841324518701E-4</c:v>
                </c:pt>
                <c:pt idx="107">
                  <c:v>-7.87401754222892E-4</c:v>
                </c:pt>
                <c:pt idx="108">
                  <c:v>-7.8992772758912366E-4</c:v>
                </c:pt>
                <c:pt idx="109">
                  <c:v>-7.9259203249743189E-4</c:v>
                </c:pt>
                <c:pt idx="110">
                  <c:v>-8.0190371901567303E-4</c:v>
                </c:pt>
                <c:pt idx="111">
                  <c:v>-8.0223235880971799E-4</c:v>
                </c:pt>
                <c:pt idx="112">
                  <c:v>-8.0254728184936397E-4</c:v>
                </c:pt>
                <c:pt idx="113">
                  <c:v>-8.0227260655818533E-4</c:v>
                </c:pt>
                <c:pt idx="114">
                  <c:v>-8.0284918327262267E-4</c:v>
                </c:pt>
                <c:pt idx="115">
                  <c:v>-8.0391614574093495E-4</c:v>
                </c:pt>
                <c:pt idx="116">
                  <c:v>-8.0414876826351289E-4</c:v>
                </c:pt>
                <c:pt idx="117">
                  <c:v>-8.0436767403568865E-4</c:v>
                </c:pt>
                <c:pt idx="118">
                  <c:v>-8.0442304837280432E-4</c:v>
                </c:pt>
                <c:pt idx="119">
                  <c:v>-8.0470054457688412E-4</c:v>
                </c:pt>
                <c:pt idx="120">
                  <c:v>-8.0525645168849636E-4</c:v>
                </c:pt>
                <c:pt idx="121">
                  <c:v>-8.0539305698090757E-4</c:v>
                </c:pt>
                <c:pt idx="122">
                  <c:v>-8.0551594552558115E-4</c:v>
                </c:pt>
                <c:pt idx="123">
                  <c:v>-8.0594337971987007E-4</c:v>
                </c:pt>
                <c:pt idx="124">
                  <c:v>-8.0590146794537552E-4</c:v>
                </c:pt>
                <c:pt idx="125">
                  <c:v>-8.0592463709150408E-4</c:v>
                </c:pt>
                <c:pt idx="126">
                  <c:v>-8.0596522517240032E-4</c:v>
                </c:pt>
                <c:pt idx="127">
                  <c:v>-8.071426155551656E-4</c:v>
                </c:pt>
                <c:pt idx="128">
                  <c:v>-8.0683360086042377E-4</c:v>
                </c:pt>
                <c:pt idx="129">
                  <c:v>-8.064519535766479E-4</c:v>
                </c:pt>
                <c:pt idx="130">
                  <c:v>-8.064887624242308E-4</c:v>
                </c:pt>
                <c:pt idx="131">
                  <c:v>-8.0830209886068364E-4</c:v>
                </c:pt>
                <c:pt idx="132">
                  <c:v>-8.0891311606863655E-4</c:v>
                </c:pt>
                <c:pt idx="133">
                  <c:v>-8.0952413598761597E-4</c:v>
                </c:pt>
                <c:pt idx="134">
                  <c:v>-8.1013515861825332E-4</c:v>
                </c:pt>
                <c:pt idx="135">
                  <c:v>-8.0033212300144275E-4</c:v>
                </c:pt>
                <c:pt idx="136">
                  <c:v>-7.969843014240637E-4</c:v>
                </c:pt>
                <c:pt idx="137">
                  <c:v>-7.8741641904255357E-4</c:v>
                </c:pt>
                <c:pt idx="138">
                  <c:v>-7.8708869444554797E-4</c:v>
                </c:pt>
                <c:pt idx="139">
                  <c:v>-7.8670040710214094E-4</c:v>
                </c:pt>
                <c:pt idx="140">
                  <c:v>-7.7605586763550239E-4</c:v>
                </c:pt>
                <c:pt idx="141">
                  <c:v>-7.7242754428018929E-4</c:v>
                </c:pt>
                <c:pt idx="142">
                  <c:v>-7.6407522060667986E-4</c:v>
                </c:pt>
                <c:pt idx="143">
                  <c:v>-7.6275110550014236E-4</c:v>
                </c:pt>
                <c:pt idx="144">
                  <c:v>-7.6130214307989336E-4</c:v>
                </c:pt>
                <c:pt idx="145">
                  <c:v>-7.4981609436903227E-4</c:v>
                </c:pt>
                <c:pt idx="146">
                  <c:v>-7.4590726739209856E-4</c:v>
                </c:pt>
                <c:pt idx="147">
                  <c:v>-7.3888950891594493E-4</c:v>
                </c:pt>
                <c:pt idx="148">
                  <c:v>-7.3651135681002122E-4</c:v>
                </c:pt>
                <c:pt idx="149">
                  <c:v>-7.2161278988752144E-4</c:v>
                </c:pt>
                <c:pt idx="150">
                  <c:v>-7.1742345730603735E-4</c:v>
                </c:pt>
                <c:pt idx="151">
                  <c:v>-7.1392701746120224E-4</c:v>
                </c:pt>
                <c:pt idx="152">
                  <c:v>-7.1014730181305735E-4</c:v>
                </c:pt>
                <c:pt idx="153">
                  <c:v>-7.0443186930065299E-4</c:v>
                </c:pt>
                <c:pt idx="154">
                  <c:v>-7.0880725524324179E-4</c:v>
                </c:pt>
                <c:pt idx="155">
                  <c:v>-7.2029451047914898E-4</c:v>
                </c:pt>
                <c:pt idx="156">
                  <c:v>-7.2118786874658669E-4</c:v>
                </c:pt>
                <c:pt idx="157">
                  <c:v>-7.2213952862273142E-4</c:v>
                </c:pt>
                <c:pt idx="158">
                  <c:v>-7.3578097448467525E-4</c:v>
                </c:pt>
                <c:pt idx="159">
                  <c:v>-7.403968279131876E-4</c:v>
                </c:pt>
                <c:pt idx="160">
                  <c:v>-7.5063780909591002E-4</c:v>
                </c:pt>
                <c:pt idx="161">
                  <c:v>-7.5248425984650313E-4</c:v>
                </c:pt>
                <c:pt idx="162">
                  <c:v>-7.5445050206018709E-4</c:v>
                </c:pt>
                <c:pt idx="163">
                  <c:v>-7.6881334610719035E-4</c:v>
                </c:pt>
                <c:pt idx="164">
                  <c:v>-7.7366966501806768E-4</c:v>
                </c:pt>
                <c:pt idx="165">
                  <c:v>-7.8256234435005541E-4</c:v>
                </c:pt>
                <c:pt idx="166">
                  <c:v>-7.8541130433373851E-4</c:v>
                </c:pt>
                <c:pt idx="167">
                  <c:v>-7.8844473381488984E-4</c:v>
                </c:pt>
                <c:pt idx="168">
                  <c:v>-8.0352896980162569E-4</c:v>
                </c:pt>
                <c:pt idx="169">
                  <c:v>-8.0862575207527314E-4</c:v>
                </c:pt>
                <c:pt idx="170">
                  <c:v>-8.1606810236177876E-4</c:v>
                </c:pt>
                <c:pt idx="171">
                  <c:v>-8.1996898789099548E-4</c:v>
                </c:pt>
                <c:pt idx="172">
                  <c:v>-8.2412220910253698E-4</c:v>
                </c:pt>
                <c:pt idx="173">
                  <c:v>-8.3888677694032463E-4</c:v>
                </c:pt>
                <c:pt idx="174">
                  <c:v>-8.3799203100229456E-4</c:v>
                </c:pt>
                <c:pt idx="175">
                  <c:v>-8.3708339425576104E-4</c:v>
                </c:pt>
                <c:pt idx="176">
                  <c:v>-8.3616086668969849E-4</c:v>
                </c:pt>
                <c:pt idx="177">
                  <c:v>-8.3302854098743495E-4</c:v>
                </c:pt>
                <c:pt idx="178">
                  <c:v>-8.3233184820397099E-4</c:v>
                </c:pt>
                <c:pt idx="179">
                  <c:v>-8.3133986650856396E-4</c:v>
                </c:pt>
                <c:pt idx="180">
                  <c:v>-8.3033399397984585E-4</c:v>
                </c:pt>
                <c:pt idx="181">
                  <c:v>-8.2931423060954724E-4</c:v>
                </c:pt>
                <c:pt idx="182">
                  <c:v>-8.2682180297485419E-4</c:v>
                </c:pt>
                <c:pt idx="183">
                  <c:v>-8.2509626867258059E-4</c:v>
                </c:pt>
                <c:pt idx="184">
                  <c:v>-8.2400705105716823E-4</c:v>
                </c:pt>
                <c:pt idx="185">
                  <c:v>-8.2290394258088047E-4</c:v>
                </c:pt>
                <c:pt idx="186">
                  <c:v>-8.2178694323958282E-4</c:v>
                </c:pt>
                <c:pt idx="187">
                  <c:v>-8.1997832967584117E-4</c:v>
                </c:pt>
                <c:pt idx="188">
                  <c:v>-8.1718003715813836E-4</c:v>
                </c:pt>
                <c:pt idx="189">
                  <c:v>-8.1599358343941884E-4</c:v>
                </c:pt>
                <c:pt idx="190">
                  <c:v>-8.1479323883225992E-4</c:v>
                </c:pt>
                <c:pt idx="191">
                  <c:v>-8.137065447153738E-4</c:v>
                </c:pt>
                <c:pt idx="192">
                  <c:v>-8.1259476142528375E-4</c:v>
                </c:pt>
                <c:pt idx="193">
                  <c:v>-8.0909739619902936E-4</c:v>
                </c:pt>
                <c:pt idx="194">
                  <c:v>-8.0793783229864624E-4</c:v>
                </c:pt>
                <c:pt idx="195">
                  <c:v>-8.0166783551009638E-4</c:v>
                </c:pt>
                <c:pt idx="196">
                  <c:v>-8.0175292533388176E-4</c:v>
                </c:pt>
                <c:pt idx="197">
                  <c:v>-8.0182279663500568E-4</c:v>
                </c:pt>
                <c:pt idx="198">
                  <c:v>-7.955532272964764E-4</c:v>
                </c:pt>
                <c:pt idx="199">
                  <c:v>-7.9342902998939227E-4</c:v>
                </c:pt>
                <c:pt idx="200">
                  <c:v>-7.8797128183220758E-4</c:v>
                </c:pt>
                <c:pt idx="201">
                  <c:v>-7.8748828361480117E-4</c:v>
                </c:pt>
                <c:pt idx="202">
                  <c:v>-7.8695341536035609E-4</c:v>
                </c:pt>
                <c:pt idx="203">
                  <c:v>-7.8032326646464633E-4</c:v>
                </c:pt>
                <c:pt idx="204">
                  <c:v>-7.780788758377493E-4</c:v>
                </c:pt>
                <c:pt idx="205">
                  <c:v>-7.7348437024913545E-4</c:v>
                </c:pt>
                <c:pt idx="206">
                  <c:v>-7.7240858312024874E-4</c:v>
                </c:pt>
                <c:pt idx="207">
                  <c:v>-7.7124268083798983E-4</c:v>
                </c:pt>
                <c:pt idx="208">
                  <c:v>-7.642519509398043E-4</c:v>
                </c:pt>
                <c:pt idx="209">
                  <c:v>-7.6188736650703137E-4</c:v>
                </c:pt>
                <c:pt idx="210">
                  <c:v>-7.5820709760825048E-4</c:v>
                </c:pt>
                <c:pt idx="211">
                  <c:v>-7.5651382057659311E-4</c:v>
                </c:pt>
                <c:pt idx="212">
                  <c:v>-7.4485449847489491E-4</c:v>
                </c:pt>
                <c:pt idx="213">
                  <c:v>-7.4247506740254821E-4</c:v>
                </c:pt>
                <c:pt idx="214">
                  <c:v>-7.3990939840855351E-4</c:v>
                </c:pt>
                <c:pt idx="215">
                  <c:v>-7.3729713819796255E-4</c:v>
                </c:pt>
                <c:pt idx="216">
                  <c:v>-7.2844209884337374E-4</c:v>
                </c:pt>
                <c:pt idx="217">
                  <c:v>-7.2394719715784817E-4</c:v>
                </c:pt>
                <c:pt idx="218">
                  <c:v>-7.1942561080451384E-4</c:v>
                </c:pt>
                <c:pt idx="219">
                  <c:v>-7.0761684936332392E-4</c:v>
                </c:pt>
                <c:pt idx="220">
                  <c:v>-7.0669146611740581E-4</c:v>
                </c:pt>
                <c:pt idx="221">
                  <c:v>-6.9641740796688723E-4</c:v>
                </c:pt>
                <c:pt idx="222">
                  <c:v>-6.9173571296987646E-4</c:v>
                </c:pt>
                <c:pt idx="223">
                  <c:v>-6.8702733309322639E-4</c:v>
                </c:pt>
                <c:pt idx="224">
                  <c:v>-6.7676544319855703E-4</c:v>
                </c:pt>
                <c:pt idx="225">
                  <c:v>-6.7482042125738815E-4</c:v>
                </c:pt>
                <c:pt idx="226">
                  <c:v>-6.630851593736331E-4</c:v>
                </c:pt>
                <c:pt idx="227">
                  <c:v>-6.5821666953702618E-4</c:v>
                </c:pt>
                <c:pt idx="228">
                  <c:v>-6.5332149459829125E-4</c:v>
                </c:pt>
                <c:pt idx="229">
                  <c:v>-6.4468819970589508E-4</c:v>
                </c:pt>
                <c:pt idx="230">
                  <c:v>-6.4168399320043627E-4</c:v>
                </c:pt>
                <c:pt idx="231">
                  <c:v>-6.2844534216566217E-4</c:v>
                </c:pt>
                <c:pt idx="232">
                  <c:v>-6.233900559000638E-4</c:v>
                </c:pt>
                <c:pt idx="233">
                  <c:v>-6.1830808429519379E-4</c:v>
                </c:pt>
                <c:pt idx="234">
                  <c:v>-6.113851083962285E-4</c:v>
                </c:pt>
                <c:pt idx="235">
                  <c:v>-6.0652745408493192E-4</c:v>
                </c:pt>
                <c:pt idx="236">
                  <c:v>-5.9464853105595239E-4</c:v>
                </c:pt>
                <c:pt idx="237">
                  <c:v>-5.9646677464132399E-4</c:v>
                </c:pt>
                <c:pt idx="238">
                  <c:v>-6.0192892281813414E-4</c:v>
                </c:pt>
                <c:pt idx="239">
                  <c:v>-6.0195364971843413E-4</c:v>
                </c:pt>
                <c:pt idx="240">
                  <c:v>-6.0200228096689778E-4</c:v>
                </c:pt>
                <c:pt idx="241">
                  <c:v>-6.0765895052546678E-4</c:v>
                </c:pt>
                <c:pt idx="242">
                  <c:v>-6.095714321759317E-4</c:v>
                </c:pt>
                <c:pt idx="243">
                  <c:v>-6.1421107395426787E-4</c:v>
                </c:pt>
                <c:pt idx="244">
                  <c:v>-6.1477114171620828E-4</c:v>
                </c:pt>
                <c:pt idx="245">
                  <c:v>-6.1538965243505958E-4</c:v>
                </c:pt>
                <c:pt idx="246">
                  <c:v>-6.2132903550558437E-4</c:v>
                </c:pt>
                <c:pt idx="247">
                  <c:v>-6.2333575490010926E-4</c:v>
                </c:pt>
                <c:pt idx="248">
                  <c:v>-6.2711290826547843E-4</c:v>
                </c:pt>
                <c:pt idx="249">
                  <c:v>-6.2822768269396589E-4</c:v>
                </c:pt>
                <c:pt idx="250">
                  <c:v>-6.2943668809487972E-4</c:v>
                </c:pt>
                <c:pt idx="251">
                  <c:v>-6.3565878366913446E-4</c:v>
                </c:pt>
                <c:pt idx="252">
                  <c:v>-6.3775974046347841E-4</c:v>
                </c:pt>
                <c:pt idx="253">
                  <c:v>-6.4063442356442448E-4</c:v>
                </c:pt>
                <c:pt idx="254">
                  <c:v>-6.4232327036978232E-4</c:v>
                </c:pt>
                <c:pt idx="255">
                  <c:v>-6.4414338556116927E-4</c:v>
                </c:pt>
                <c:pt idx="256">
                  <c:v>-6.5064819257033162E-4</c:v>
                </c:pt>
                <c:pt idx="257">
                  <c:v>-6.5289879921959226E-4</c:v>
                </c:pt>
                <c:pt idx="258">
                  <c:v>-6.5519025595595082E-4</c:v>
                </c:pt>
                <c:pt idx="259">
                  <c:v>-6.5463859617892473E-4</c:v>
                </c:pt>
                <c:pt idx="260">
                  <c:v>-6.5450157431305494E-4</c:v>
                </c:pt>
                <c:pt idx="261">
                  <c:v>-6.5381408258202711E-4</c:v>
                </c:pt>
                <c:pt idx="262">
                  <c:v>-6.5353884788832417E-4</c:v>
                </c:pt>
                <c:pt idx="263">
                  <c:v>-6.5326361318662762E-4</c:v>
                </c:pt>
                <c:pt idx="264">
                  <c:v>-6.5271196031682632E-4</c:v>
                </c:pt>
                <c:pt idx="265">
                  <c:v>-6.5257493493340744E-4</c:v>
                </c:pt>
                <c:pt idx="266">
                  <c:v>-6.5188743959021522E-4</c:v>
                </c:pt>
                <c:pt idx="267">
                  <c:v>-6.5161220485387972E-4</c:v>
                </c:pt>
                <c:pt idx="268">
                  <c:v>-6.5133697010821834E-4</c:v>
                </c:pt>
                <c:pt idx="269">
                  <c:v>-6.5078532412998769E-4</c:v>
                </c:pt>
                <c:pt idx="270">
                  <c:v>-6.5064829523272638E-4</c:v>
                </c:pt>
                <c:pt idx="271">
                  <c:v>-6.4996079629464631E-4</c:v>
                </c:pt>
                <c:pt idx="272">
                  <c:v>-6.4968556151301371E-4</c:v>
                </c:pt>
                <c:pt idx="273">
                  <c:v>-6.494103267233875E-4</c:v>
                </c:pt>
                <c:pt idx="274">
                  <c:v>-6.4885868760841681E-4</c:v>
                </c:pt>
                <c:pt idx="275">
                  <c:v>-6.487216552135903E-4</c:v>
                </c:pt>
                <c:pt idx="276">
                  <c:v>-6.4803415268599451E-4</c:v>
                </c:pt>
                <c:pt idx="277">
                  <c:v>-6.4775891785906481E-4</c:v>
                </c:pt>
                <c:pt idx="278">
                  <c:v>-6.4748368302680603E-4</c:v>
                </c:pt>
                <c:pt idx="279">
                  <c:v>-6.473466476436731E-4</c:v>
                </c:pt>
                <c:pt idx="280">
                  <c:v>-6.4679501487213144E-4</c:v>
                </c:pt>
                <c:pt idx="281">
                  <c:v>-6.4596931177397831E-4</c:v>
                </c:pt>
                <c:pt idx="282">
                  <c:v>-6.456940773954641E-4</c:v>
                </c:pt>
                <c:pt idx="283">
                  <c:v>-6.4514245245278999E-4</c:v>
                </c:pt>
                <c:pt idx="284">
                  <c:v>-6.4500541357981334E-4</c:v>
                </c:pt>
                <c:pt idx="285">
                  <c:v>-6.4486837421350702E-4</c:v>
                </c:pt>
                <c:pt idx="286">
                  <c:v>-6.44042670978689E-4</c:v>
                </c:pt>
                <c:pt idx="287">
                  <c:v>-6.4376743655247099E-4</c:v>
                </c:pt>
                <c:pt idx="288">
                  <c:v>-6.432158184162389E-4</c:v>
                </c:pt>
                <c:pt idx="289">
                  <c:v>-6.4307877607278074E-4</c:v>
                </c:pt>
                <c:pt idx="290">
                  <c:v>-6.4294173323513825E-4</c:v>
                </c:pt>
                <c:pt idx="291">
                  <c:v>-6.421160298610768E-4</c:v>
                </c:pt>
                <c:pt idx="292">
                  <c:v>-6.4184079539102287E-4</c:v>
                </c:pt>
                <c:pt idx="293">
                  <c:v>-6.4128918403814276E-4</c:v>
                </c:pt>
                <c:pt idx="294">
                  <c:v>-6.4115213823226491E-4</c:v>
                </c:pt>
                <c:pt idx="295">
                  <c:v>-6.4101509193573603E-4</c:v>
                </c:pt>
                <c:pt idx="296">
                  <c:v>-6.4018938842629893E-4</c:v>
                </c:pt>
                <c:pt idx="297">
                  <c:v>-6.3991415390854129E-4</c:v>
                </c:pt>
                <c:pt idx="298">
                  <c:v>-6.3936254931971285E-4</c:v>
                </c:pt>
                <c:pt idx="299">
                  <c:v>-6.3922550006451084E-4</c:v>
                </c:pt>
                <c:pt idx="300">
                  <c:v>-6.3881208219570857E-4</c:v>
                </c:pt>
                <c:pt idx="301">
                  <c:v>-6.3826274667177693E-4</c:v>
                </c:pt>
                <c:pt idx="302">
                  <c:v>-6.3599869766157156E-4</c:v>
                </c:pt>
                <c:pt idx="303">
                  <c:v>-6.299143956929725E-4</c:v>
                </c:pt>
                <c:pt idx="304">
                  <c:v>-6.295422817111096E-4</c:v>
                </c:pt>
                <c:pt idx="305">
                  <c:v>-6.2915500200365305E-4</c:v>
                </c:pt>
                <c:pt idx="306">
                  <c:v>-6.2223398329841473E-4</c:v>
                </c:pt>
                <c:pt idx="307">
                  <c:v>-6.199097941359962E-4</c:v>
                </c:pt>
                <c:pt idx="308">
                  <c:v>-6.145143796148551E-4</c:v>
                </c:pt>
                <c:pt idx="309">
                  <c:v>-6.1372119440211703E-4</c:v>
                </c:pt>
                <c:pt idx="310">
                  <c:v>-6.1288567780999484E-4</c:v>
                </c:pt>
                <c:pt idx="311">
                  <c:v>-6.0578423811048288E-4</c:v>
                </c:pt>
                <c:pt idx="312">
                  <c:v>-6.0339990854443946E-4</c:v>
                </c:pt>
                <c:pt idx="313">
                  <c:v>-5.9871889589507344E-4</c:v>
                </c:pt>
                <c:pt idx="314">
                  <c:v>-5.9749228053060377E-4</c:v>
                </c:pt>
                <c:pt idx="315">
                  <c:v>-5.9619537078580537E-4</c:v>
                </c:pt>
                <c:pt idx="316">
                  <c:v>-5.8891350931715566E-4</c:v>
                </c:pt>
                <c:pt idx="317">
                  <c:v>-5.8646903909220782E-4</c:v>
                </c:pt>
                <c:pt idx="318">
                  <c:v>-5.8252794280773531E-4</c:v>
                </c:pt>
                <c:pt idx="319">
                  <c:v>-5.8085553832798453E-4</c:v>
                </c:pt>
                <c:pt idx="320">
                  <c:v>-5.790840791131841E-4</c:v>
                </c:pt>
                <c:pt idx="321">
                  <c:v>-5.7162179508635051E-4</c:v>
                </c:pt>
                <c:pt idx="322">
                  <c:v>-5.6911718393174685E-4</c:v>
                </c:pt>
                <c:pt idx="323">
                  <c:v>-5.6694121475864279E-4</c:v>
                </c:pt>
                <c:pt idx="324">
                  <c:v>-5.6381096598945302E-4</c:v>
                </c:pt>
                <c:pt idx="325">
                  <c:v>-5.6354062813396462E-4</c:v>
                </c:pt>
                <c:pt idx="326">
                  <c:v>-5.6218717017664233E-4</c:v>
                </c:pt>
                <c:pt idx="327">
                  <c:v>-5.6164561051552653E-4</c:v>
                </c:pt>
                <c:pt idx="328">
                  <c:v>-5.6110405082909764E-4</c:v>
                </c:pt>
                <c:pt idx="329">
                  <c:v>-5.6002006019642558E-4</c:v>
                </c:pt>
                <c:pt idx="330">
                  <c:v>-5.5974971633529762E-4</c:v>
                </c:pt>
                <c:pt idx="331">
                  <c:v>-5.5839625203457643E-4</c:v>
                </c:pt>
                <c:pt idx="332">
                  <c:v>-5.5785469220426265E-4</c:v>
                </c:pt>
                <c:pt idx="333">
                  <c:v>-5.5731313234597124E-4</c:v>
                </c:pt>
                <c:pt idx="334">
                  <c:v>-5.5622915312442123E-4</c:v>
                </c:pt>
                <c:pt idx="335">
                  <c:v>-5.5595880329762173E-4</c:v>
                </c:pt>
                <c:pt idx="336">
                  <c:v>-5.5460533269746648E-4</c:v>
                </c:pt>
                <c:pt idx="337">
                  <c:v>-5.540637726939579E-4</c:v>
                </c:pt>
                <c:pt idx="338">
                  <c:v>-5.5352221266780077E-4</c:v>
                </c:pt>
                <c:pt idx="339">
                  <c:v>-5.5243824477718695E-4</c:v>
                </c:pt>
                <c:pt idx="340">
                  <c:v>-5.5216788902351561E-4</c:v>
                </c:pt>
                <c:pt idx="341">
                  <c:v>-5.5081441216264793E-4</c:v>
                </c:pt>
                <c:pt idx="342">
                  <c:v>-5.5027285198727682E-4</c:v>
                </c:pt>
                <c:pt idx="343">
                  <c:v>-5.4973129178925717E-4</c:v>
                </c:pt>
                <c:pt idx="344">
                  <c:v>-5.4864733515472275E-4</c:v>
                </c:pt>
                <c:pt idx="345">
                  <c:v>-5.4837697351555761E-4</c:v>
                </c:pt>
                <c:pt idx="346">
                  <c:v>-5.4675229506056177E-4</c:v>
                </c:pt>
                <c:pt idx="347">
                  <c:v>-5.462107355227023E-4</c:v>
                </c:pt>
                <c:pt idx="348">
                  <c:v>-5.4512679090855767E-4</c:v>
                </c:pt>
                <c:pt idx="349">
                  <c:v>-5.4485642425078362E-4</c:v>
                </c:pt>
                <c:pt idx="350">
                  <c:v>-5.4458605676601225E-4</c:v>
                </c:pt>
                <c:pt idx="351">
                  <c:v>-5.4296137777853914E-4</c:v>
                </c:pt>
                <c:pt idx="352">
                  <c:v>-5.4241981806920389E-4</c:v>
                </c:pt>
                <c:pt idx="353">
                  <c:v>-5.4133588454276878E-4</c:v>
                </c:pt>
                <c:pt idx="354">
                  <c:v>-5.4106551207036557E-4</c:v>
                </c:pt>
                <c:pt idx="355">
                  <c:v>-5.4079513878003656E-4</c:v>
                </c:pt>
                <c:pt idx="356">
                  <c:v>-5.391704592652433E-4</c:v>
                </c:pt>
                <c:pt idx="357">
                  <c:v>-5.3862889937411802E-4</c:v>
                </c:pt>
                <c:pt idx="358">
                  <c:v>-5.3754497685319018E-4</c:v>
                </c:pt>
                <c:pt idx="359">
                  <c:v>-5.372745986122196E-4</c:v>
                </c:pt>
                <c:pt idx="360">
                  <c:v>-5.3700421955376265E-4</c:v>
                </c:pt>
                <c:pt idx="361">
                  <c:v>-5.3537953951164933E-4</c:v>
                </c:pt>
                <c:pt idx="362">
                  <c:v>-5.3483797944518037E-4</c:v>
                </c:pt>
                <c:pt idx="363">
                  <c:v>-5.337540678519336E-4</c:v>
                </c:pt>
                <c:pt idx="364">
                  <c:v>-5.3348368387759471E-4</c:v>
                </c:pt>
                <c:pt idx="365">
                  <c:v>-5.3321329909363706E-4</c:v>
                </c:pt>
                <c:pt idx="366">
                  <c:v>-5.318597915175971E-4</c:v>
                </c:pt>
                <c:pt idx="367">
                  <c:v>-5.3131823048691018E-4</c:v>
                </c:pt>
                <c:pt idx="368">
                  <c:v>-5.2696344398750483E-4</c:v>
                </c:pt>
                <c:pt idx="369">
                  <c:v>-5.1531577191898936E-4</c:v>
                </c:pt>
                <c:pt idx="370">
                  <c:v>-5.1458158520579025E-4</c:v>
                </c:pt>
                <c:pt idx="371">
                  <c:v>-5.0498299501589017E-4</c:v>
                </c:pt>
                <c:pt idx="372">
                  <c:v>-5.005456018243315E-4</c:v>
                </c:pt>
                <c:pt idx="373">
                  <c:v>-4.9609444079523612E-4</c:v>
                </c:pt>
                <c:pt idx="374">
                  <c:v>-4.8586818153534272E-4</c:v>
                </c:pt>
                <c:pt idx="375">
                  <c:v>-4.8430631540496267E-4</c:v>
                </c:pt>
                <c:pt idx="376">
                  <c:v>-4.7363211758044699E-4</c:v>
                </c:pt>
                <c:pt idx="377">
                  <c:v>-4.690983492170453E-4</c:v>
                </c:pt>
                <c:pt idx="378">
                  <c:v>-4.6455081290819322E-4</c:v>
                </c:pt>
                <c:pt idx="379">
                  <c:v>-4.557881290027932E-4</c:v>
                </c:pt>
                <c:pt idx="380">
                  <c:v>-4.5337818113197394E-4</c:v>
                </c:pt>
                <c:pt idx="381">
                  <c:v>-4.4160661166392501E-4</c:v>
                </c:pt>
                <c:pt idx="382">
                  <c:v>-4.3697646736395868E-4</c:v>
                </c:pt>
                <c:pt idx="383">
                  <c:v>-4.3233255500929602E-4</c:v>
                </c:pt>
                <c:pt idx="384">
                  <c:v>-4.2385071751027686E-4</c:v>
                </c:pt>
                <c:pt idx="385">
                  <c:v>-4.2063647615053767E-4</c:v>
                </c:pt>
                <c:pt idx="386">
                  <c:v>-4.0890647186397899E-4</c:v>
                </c:pt>
                <c:pt idx="387">
                  <c:v>-4.0417995084673919E-4</c:v>
                </c:pt>
                <c:pt idx="388">
                  <c:v>-3.9943966166289258E-4</c:v>
                </c:pt>
                <c:pt idx="389">
                  <c:v>-3.9373061709979673E-4</c:v>
                </c:pt>
                <c:pt idx="390">
                  <c:v>-3.9325355461963178E-4</c:v>
                </c:pt>
                <c:pt idx="391">
                  <c:v>-3.9038988745687675E-4</c:v>
                </c:pt>
                <c:pt idx="392">
                  <c:v>-3.8943533157866485E-4</c:v>
                </c:pt>
                <c:pt idx="393">
                  <c:v>-3.8752580242834063E-4</c:v>
                </c:pt>
                <c:pt idx="394">
                  <c:v>-3.8704873347589208E-4</c:v>
                </c:pt>
                <c:pt idx="395">
                  <c:v>-3.8657166347472719E-4</c:v>
                </c:pt>
                <c:pt idx="396">
                  <c:v>-3.8370799466425792E-4</c:v>
                </c:pt>
                <c:pt idx="397">
                  <c:v>-3.8275343823809729E-4</c:v>
                </c:pt>
                <c:pt idx="398">
                  <c:v>-3.8084392224827212E-4</c:v>
                </c:pt>
                <c:pt idx="399">
                  <c:v>-3.8036684588141356E-4</c:v>
                </c:pt>
                <c:pt idx="400">
                  <c:v>-3.7988976848515611E-4</c:v>
                </c:pt>
                <c:pt idx="401">
                  <c:v>-3.7702609802697258E-4</c:v>
                </c:pt>
                <c:pt idx="402">
                  <c:v>-3.7607154105286311E-4</c:v>
                </c:pt>
                <c:pt idx="403">
                  <c:v>-3.7416203797693083E-4</c:v>
                </c:pt>
                <c:pt idx="404">
                  <c:v>-3.7368495431885917E-4</c:v>
                </c:pt>
                <c:pt idx="405">
                  <c:v>-3.7320786965091846E-4</c:v>
                </c:pt>
                <c:pt idx="406">
                  <c:v>-3.693896400190946E-4</c:v>
                </c:pt>
                <c:pt idx="407">
                  <c:v>-3.6748014961310559E-4</c:v>
                </c:pt>
                <c:pt idx="408">
                  <c:v>-3.6700305878822892E-4</c:v>
                </c:pt>
                <c:pt idx="409">
                  <c:v>-3.6604850195839922E-4</c:v>
                </c:pt>
                <c:pt idx="410">
                  <c:v>-3.6366229321711303E-4</c:v>
                </c:pt>
                <c:pt idx="411">
                  <c:v>-3.6270773514452743E-4</c:v>
                </c:pt>
                <c:pt idx="412">
                  <c:v>-3.6079825715437414E-4</c:v>
                </c:pt>
                <c:pt idx="413">
                  <c:v>-3.603211592895228E-4</c:v>
                </c:pt>
                <c:pt idx="414">
                  <c:v>-3.598440604497329E-4</c:v>
                </c:pt>
                <c:pt idx="415">
                  <c:v>-3.5698038504582814E-4</c:v>
                </c:pt>
                <c:pt idx="416">
                  <c:v>-3.5602582642142586E-4</c:v>
                </c:pt>
                <c:pt idx="417">
                  <c:v>-3.5411636060558106E-4</c:v>
                </c:pt>
                <c:pt idx="418">
                  <c:v>-3.536392558202428E-4</c:v>
                </c:pt>
                <c:pt idx="419">
                  <c:v>-3.5316215007762781E-4</c:v>
                </c:pt>
                <c:pt idx="420">
                  <c:v>-3.5029847302858741E-4</c:v>
                </c:pt>
                <c:pt idx="421">
                  <c:v>-3.4934391385623635E-4</c:v>
                </c:pt>
                <c:pt idx="422">
                  <c:v>-3.4743445996188171E-4</c:v>
                </c:pt>
                <c:pt idx="423">
                  <c:v>-3.4695734838163794E-4</c:v>
                </c:pt>
                <c:pt idx="424">
                  <c:v>-3.4648023586214549E-4</c:v>
                </c:pt>
                <c:pt idx="425">
                  <c:v>-3.4361655716668018E-4</c:v>
                </c:pt>
                <c:pt idx="426">
                  <c:v>-3.4266199744509106E-4</c:v>
                </c:pt>
                <c:pt idx="427">
                  <c:v>-3.4075255522569847E-4</c:v>
                </c:pt>
                <c:pt idx="428">
                  <c:v>-3.4027543697620621E-4</c:v>
                </c:pt>
                <c:pt idx="429">
                  <c:v>-3.3979831780457523E-4</c:v>
                </c:pt>
                <c:pt idx="430">
                  <c:v>-3.3788951479521721E-4</c:v>
                </c:pt>
                <c:pt idx="431">
                  <c:v>-3.3741239193640915E-4</c:v>
                </c:pt>
                <c:pt idx="432">
                  <c:v>-3.3645782901912746E-4</c:v>
                </c:pt>
                <c:pt idx="433">
                  <c:v>-3.2868071044284922E-4</c:v>
                </c:pt>
                <c:pt idx="434">
                  <c:v>-3.2088239908332838E-4</c:v>
                </c:pt>
                <c:pt idx="435">
                  <c:v>-2.9736030790991234E-4</c:v>
                </c:pt>
                <c:pt idx="436">
                  <c:v>-2.8947722502773284E-4</c:v>
                </c:pt>
                <c:pt idx="437">
                  <c:v>-2.8157294916960777E-4</c:v>
                </c:pt>
                <c:pt idx="438">
                  <c:v>-2.736474802927142E-4</c:v>
                </c:pt>
                <c:pt idx="439">
                  <c:v>-2.6570081835993901E-4</c:v>
                </c:pt>
                <c:pt idx="440">
                  <c:v>-2.4173367383378036E-4</c:v>
                </c:pt>
                <c:pt idx="441">
                  <c:v>-2.3370223928350801E-4</c:v>
                </c:pt>
                <c:pt idx="442">
                  <c:v>-2.2564961147894129E-4</c:v>
                </c:pt>
                <c:pt idx="443">
                  <c:v>-2.1757579038582189E-4</c:v>
                </c:pt>
                <c:pt idx="444">
                  <c:v>-2.094807759556172E-4</c:v>
                </c:pt>
                <c:pt idx="445">
                  <c:v>-1.8506857226850495E-4</c:v>
                </c:pt>
                <c:pt idx="446">
                  <c:v>-1.7688878410455314E-4</c:v>
                </c:pt>
                <c:pt idx="447">
                  <c:v>-1.6868780240795824E-4</c:v>
                </c:pt>
                <c:pt idx="448">
                  <c:v>-1.6046562713589729E-4</c:v>
                </c:pt>
                <c:pt idx="449">
                  <c:v>-1.5222225824697486E-4</c:v>
                </c:pt>
                <c:pt idx="450">
                  <c:v>-1.27364989487923E-4</c:v>
                </c:pt>
                <c:pt idx="451">
                  <c:v>-1.1605679955642523E-4</c:v>
                </c:pt>
                <c:pt idx="452">
                  <c:v>-1.0681778925502141E-4</c:v>
                </c:pt>
                <c:pt idx="453">
                  <c:v>-1.0604387794502235E-4</c:v>
                </c:pt>
                <c:pt idx="454">
                  <c:v>-1.0526996612478873E-4</c:v>
                </c:pt>
                <c:pt idx="455">
                  <c:v>-1.0062640042122098E-4</c:v>
                </c:pt>
                <c:pt idx="456">
                  <c:v>-9.9078544774984742E-5</c:v>
                </c:pt>
                <c:pt idx="457">
                  <c:v>-9.5982807268251761E-5</c:v>
                </c:pt>
                <c:pt idx="458">
                  <c:v>-9.520889216144135E-5</c:v>
                </c:pt>
                <c:pt idx="459">
                  <c:v>-9.4434976592109926E-5</c:v>
                </c:pt>
                <c:pt idx="460">
                  <c:v>-8.9791406555234283E-5</c:v>
                </c:pt>
                <c:pt idx="461">
                  <c:v>-8.5147794383289011E-5</c:v>
                </c:pt>
                <c:pt idx="462">
                  <c:v>-8.4373876170479634E-5</c:v>
                </c:pt>
                <c:pt idx="463">
                  <c:v>-8.3599957537200907E-5</c:v>
                </c:pt>
                <c:pt idx="464">
                  <c:v>-8.2826038490246834E-5</c:v>
                </c:pt>
                <c:pt idx="465">
                  <c:v>-7.8956402581204139E-5</c:v>
                </c:pt>
                <c:pt idx="466">
                  <c:v>-7.7408544045666185E-5</c:v>
                </c:pt>
                <c:pt idx="467">
                  <c:v>-7.4312811015078949E-5</c:v>
                </c:pt>
                <c:pt idx="468">
                  <c:v>-7.3538889291818732E-5</c:v>
                </c:pt>
                <c:pt idx="469">
                  <c:v>-7.276496720133272E-5</c:v>
                </c:pt>
                <c:pt idx="470">
                  <c:v>-6.8121388495262687E-5</c:v>
                </c:pt>
                <c:pt idx="471">
                  <c:v>-6.6573528515718523E-5</c:v>
                </c:pt>
                <c:pt idx="472">
                  <c:v>-6.579960446373434E-5</c:v>
                </c:pt>
                <c:pt idx="473">
                  <c:v>-6.5025680074975428E-5</c:v>
                </c:pt>
                <c:pt idx="474">
                  <c:v>-6.4251755360463948E-5</c:v>
                </c:pt>
                <c:pt idx="475">
                  <c:v>-5.8060299620077416E-5</c:v>
                </c:pt>
                <c:pt idx="476">
                  <c:v>-5.6512438049161062E-5</c:v>
                </c:pt>
                <c:pt idx="477">
                  <c:v>-5.4964576283733635E-5</c:v>
                </c:pt>
                <c:pt idx="478">
                  <c:v>-5.1868844679336945E-5</c:v>
                </c:pt>
                <c:pt idx="479">
                  <c:v>-5.1094917366778159E-5</c:v>
                </c:pt>
                <c:pt idx="480">
                  <c:v>-4.7225264456329796E-5</c:v>
                </c:pt>
                <c:pt idx="481">
                  <c:v>-4.5677401489196967E-5</c:v>
                </c:pt>
                <c:pt idx="482">
                  <c:v>-4.4129538323556261E-5</c:v>
                </c:pt>
                <c:pt idx="483">
                  <c:v>-4.1033806718743238E-5</c:v>
                </c:pt>
                <c:pt idx="484">
                  <c:v>-3.4842355143727133E-5</c:v>
                </c:pt>
                <c:pt idx="485">
                  <c:v>-3.3294490580537683E-5</c:v>
                </c:pt>
                <c:pt idx="486">
                  <c:v>-3.0198758322746988E-5</c:v>
                </c:pt>
                <c:pt idx="487">
                  <c:v>-2.9424827098760566E-5</c:v>
                </c:pt>
                <c:pt idx="488">
                  <c:v>-2.5555164773649608E-5</c:v>
                </c:pt>
                <c:pt idx="489">
                  <c:v>-2.4007299014083827E-5</c:v>
                </c:pt>
                <c:pt idx="490">
                  <c:v>-2.2459433054677902E-5</c:v>
                </c:pt>
                <c:pt idx="491">
                  <c:v>-1.9363699493846198E-5</c:v>
                </c:pt>
                <c:pt idx="492">
                  <c:v>-1.7041899410440532E-5</c:v>
                </c:pt>
                <c:pt idx="493">
                  <c:v>-5.5566711464374593E-6</c:v>
                </c:pt>
                <c:pt idx="494">
                  <c:v>1.6510188140275971E-5</c:v>
                </c:pt>
                <c:pt idx="495">
                  <c:v>1.8090772904710839E-5</c:v>
                </c:pt>
                <c:pt idx="496">
                  <c:v>1.9723399646412901E-5</c:v>
                </c:pt>
                <c:pt idx="497">
                  <c:v>4.5170848674406131E-5</c:v>
                </c:pt>
                <c:pt idx="498">
                  <c:v>5.3690527038490415E-5</c:v>
                </c:pt>
                <c:pt idx="499">
                  <c:v>7.3190193922459656E-5</c:v>
                </c:pt>
                <c:pt idx="500">
                  <c:v>7.6203435769028882E-5</c:v>
                </c:pt>
                <c:pt idx="501">
                  <c:v>7.9361148764869619E-5</c:v>
                </c:pt>
                <c:pt idx="502">
                  <c:v>1.0519915130497419E-4</c:v>
                </c:pt>
                <c:pt idx="503">
                  <c:v>1.1384901474983854E-4</c:v>
                </c:pt>
                <c:pt idx="504">
                  <c:v>1.3072627196499619E-4</c:v>
                </c:pt>
                <c:pt idx="505">
                  <c:v>1.3519891967211928E-4</c:v>
                </c:pt>
                <c:pt idx="506">
                  <c:v>1.3991019344878681E-4</c:v>
                </c:pt>
                <c:pt idx="507">
                  <c:v>1.6613875557872171E-4</c:v>
                </c:pt>
                <c:pt idx="508">
                  <c:v>1.7491880613886774E-4</c:v>
                </c:pt>
                <c:pt idx="509">
                  <c:v>1.8911843580614698E-4</c:v>
                </c:pt>
                <c:pt idx="510">
                  <c:v>1.9507723849537806E-4</c:v>
                </c:pt>
                <c:pt idx="511">
                  <c:v>2.5583840634002541E-4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</c:numCache>
            </c:numRef>
          </c:xVal>
          <c:yVal>
            <c:numRef>
              <c:f>EUR1M!$AT$2:$AT$513</c:f>
              <c:numCache>
                <c:formatCode>0.0000%</c:formatCode>
                <c:ptCount val="512"/>
                <c:pt idx="0">
                  <c:v>-5.7999999998914475E-4</c:v>
                </c:pt>
                <c:pt idx="1">
                  <c:v>-5.7443975822613069E-4</c:v>
                </c:pt>
                <c:pt idx="2">
                  <c:v>-5.6924844598604807E-4</c:v>
                </c:pt>
                <c:pt idx="3">
                  <c:v>-5.6239354277065612E-4</c:v>
                </c:pt>
                <c:pt idx="4">
                  <c:v>-5.5937488326361954E-4</c:v>
                </c:pt>
                <c:pt idx="5">
                  <c:v>-5.4970738852855305E-4</c:v>
                </c:pt>
                <c:pt idx="6">
                  <c:v>-5.4749862480996114E-4</c:v>
                </c:pt>
                <c:pt idx="7">
                  <c:v>-5.4639272297585251E-4</c:v>
                </c:pt>
                <c:pt idx="8">
                  <c:v>-5.5192567691278449E-4</c:v>
                </c:pt>
                <c:pt idx="9">
                  <c:v>-5.5051697996115609E-4</c:v>
                </c:pt>
                <c:pt idx="10">
                  <c:v>-5.5512022710058062E-4</c:v>
                </c:pt>
                <c:pt idx="11">
                  <c:v>-5.5845850923397222E-4</c:v>
                </c:pt>
                <c:pt idx="12">
                  <c:v>-5.6218268550800587E-4</c:v>
                </c:pt>
                <c:pt idx="13">
                  <c:v>-5.7705336709013011E-4</c:v>
                </c:pt>
                <c:pt idx="14">
                  <c:v>-5.7658296817804963E-4</c:v>
                </c:pt>
                <c:pt idx="15">
                  <c:v>-5.8895768153099937E-4</c:v>
                </c:pt>
                <c:pt idx="16">
                  <c:v>-5.967044727088755E-4</c:v>
                </c:pt>
                <c:pt idx="17">
                  <c:v>-6.0538093659356917E-4</c:v>
                </c:pt>
                <c:pt idx="18">
                  <c:v>-6.2706099502249368E-4</c:v>
                </c:pt>
                <c:pt idx="19">
                  <c:v>-6.3119597130560417E-4</c:v>
                </c:pt>
                <c:pt idx="20">
                  <c:v>-6.5883743051964316E-4</c:v>
                </c:pt>
                <c:pt idx="21">
                  <c:v>-6.7546368806495067E-4</c:v>
                </c:pt>
                <c:pt idx="22">
                  <c:v>-6.9460701948666854E-4</c:v>
                </c:pt>
                <c:pt idx="23">
                  <c:v>-7.0102729848836587E-4</c:v>
                </c:pt>
                <c:pt idx="24">
                  <c:v>-7.0750474135810606E-4</c:v>
                </c:pt>
                <c:pt idx="25">
                  <c:v>-7.3452312797385498E-4</c:v>
                </c:pt>
                <c:pt idx="26">
                  <c:v>-7.4223127304962771E-4</c:v>
                </c:pt>
                <c:pt idx="27">
                  <c:v>-7.5078850415597679E-4</c:v>
                </c:pt>
                <c:pt idx="28">
                  <c:v>-7.5608692500520047E-4</c:v>
                </c:pt>
                <c:pt idx="29">
                  <c:v>-7.6124009368975121E-4</c:v>
                </c:pt>
                <c:pt idx="30">
                  <c:v>-7.7394491401972323E-4</c:v>
                </c:pt>
                <c:pt idx="31">
                  <c:v>-7.7678584368285329E-4</c:v>
                </c:pt>
                <c:pt idx="32">
                  <c:v>-7.7609446385583749E-4</c:v>
                </c:pt>
                <c:pt idx="33">
                  <c:v>-7.7883721525312533E-4</c:v>
                </c:pt>
                <c:pt idx="34">
                  <c:v>-7.8128184618992032E-4</c:v>
                </c:pt>
                <c:pt idx="35">
                  <c:v>-7.8017245047527187E-4</c:v>
                </c:pt>
                <c:pt idx="36">
                  <c:v>-7.7868952200750802E-4</c:v>
                </c:pt>
                <c:pt idx="37">
                  <c:v>-7.7222967988783097E-4</c:v>
                </c:pt>
                <c:pt idx="38">
                  <c:v>-7.7199951683315504E-4</c:v>
                </c:pt>
                <c:pt idx="39">
                  <c:v>-7.7143350067662979E-4</c:v>
                </c:pt>
                <c:pt idx="40">
                  <c:v>-7.6096677561448211E-4</c:v>
                </c:pt>
                <c:pt idx="41">
                  <c:v>-7.5702253036020529E-4</c:v>
                </c:pt>
                <c:pt idx="42">
                  <c:v>-7.4957352201199257E-4</c:v>
                </c:pt>
                <c:pt idx="43">
                  <c:v>-7.4724087386485172E-4</c:v>
                </c:pt>
                <c:pt idx="44">
                  <c:v>-7.4473285840139718E-4</c:v>
                </c:pt>
                <c:pt idx="45">
                  <c:v>-7.332788544431939E-4</c:v>
                </c:pt>
                <c:pt idx="46">
                  <c:v>-7.2994426035975378E-4</c:v>
                </c:pt>
                <c:pt idx="47">
                  <c:v>-7.2602938719811374E-4</c:v>
                </c:pt>
                <c:pt idx="48">
                  <c:v>-7.237916049432358E-4</c:v>
                </c:pt>
                <c:pt idx="49">
                  <c:v>-7.2162341602748938E-4</c:v>
                </c:pt>
                <c:pt idx="50">
                  <c:v>-7.1571706837523662E-4</c:v>
                </c:pt>
                <c:pt idx="51">
                  <c:v>-7.1424891657381479E-4</c:v>
                </c:pt>
                <c:pt idx="52">
                  <c:v>-7.1349244690130126E-4</c:v>
                </c:pt>
                <c:pt idx="53">
                  <c:v>-7.1228529821332209E-4</c:v>
                </c:pt>
                <c:pt idx="54">
                  <c:v>-7.1119545788920645E-4</c:v>
                </c:pt>
                <c:pt idx="55">
                  <c:v>-7.0987746612573689E-4</c:v>
                </c:pt>
                <c:pt idx="56">
                  <c:v>-7.0974762244799174E-4</c:v>
                </c:pt>
                <c:pt idx="57">
                  <c:v>-7.1019460673792491E-4</c:v>
                </c:pt>
                <c:pt idx="58">
                  <c:v>-7.1004459548495991E-4</c:v>
                </c:pt>
                <c:pt idx="59">
                  <c:v>-7.1001491198559178E-4</c:v>
                </c:pt>
                <c:pt idx="60">
                  <c:v>-7.1079528812220596E-4</c:v>
                </c:pt>
                <c:pt idx="61">
                  <c:v>-7.1105301243248604E-4</c:v>
                </c:pt>
                <c:pt idx="62">
                  <c:v>-7.1049434065682186E-4</c:v>
                </c:pt>
                <c:pt idx="63">
                  <c:v>-7.1093698270158212E-4</c:v>
                </c:pt>
                <c:pt idx="64">
                  <c:v>-7.1142659867829577E-4</c:v>
                </c:pt>
                <c:pt idx="65">
                  <c:v>-7.1147480531186247E-4</c:v>
                </c:pt>
                <c:pt idx="66">
                  <c:v>-7.1090309465704493E-4</c:v>
                </c:pt>
                <c:pt idx="67">
                  <c:v>-7.1015710512556396E-4</c:v>
                </c:pt>
                <c:pt idx="68">
                  <c:v>-7.0749912952569605E-4</c:v>
                </c:pt>
                <c:pt idx="69">
                  <c:v>-7.0750213124726896E-4</c:v>
                </c:pt>
                <c:pt idx="70">
                  <c:v>-7.0526061269537976E-4</c:v>
                </c:pt>
                <c:pt idx="71">
                  <c:v>-7.0408756873474587E-4</c:v>
                </c:pt>
                <c:pt idx="72">
                  <c:v>-7.028645099191877E-4</c:v>
                </c:pt>
                <c:pt idx="73">
                  <c:v>-7.0025695839665003E-4</c:v>
                </c:pt>
                <c:pt idx="74">
                  <c:v>-6.9964588927030219E-4</c:v>
                </c:pt>
                <c:pt idx="75">
                  <c:v>-6.9624852881355892E-4</c:v>
                </c:pt>
                <c:pt idx="76">
                  <c:v>-6.9487923980471322E-4</c:v>
                </c:pt>
                <c:pt idx="77">
                  <c:v>-6.9351398057637681E-4</c:v>
                </c:pt>
                <c:pt idx="78">
                  <c:v>-6.9141661875757321E-4</c:v>
                </c:pt>
                <c:pt idx="79">
                  <c:v>-6.9049016901867241E-4</c:v>
                </c:pt>
                <c:pt idx="80">
                  <c:v>-6.8707007290758071E-4</c:v>
                </c:pt>
                <c:pt idx="81">
                  <c:v>-6.859262949379108E-4</c:v>
                </c:pt>
                <c:pt idx="82">
                  <c:v>-6.8485507261639711E-4</c:v>
                </c:pt>
                <c:pt idx="83">
                  <c:v>-6.8365146803014976E-4</c:v>
                </c:pt>
                <c:pt idx="84">
                  <c:v>-6.8289234573846959E-4</c:v>
                </c:pt>
                <c:pt idx="85">
                  <c:v>-6.8098164365215652E-4</c:v>
                </c:pt>
                <c:pt idx="86">
                  <c:v>-6.8058650144786625E-4</c:v>
                </c:pt>
                <c:pt idx="87">
                  <c:v>-6.8034692192897595E-4</c:v>
                </c:pt>
                <c:pt idx="88">
                  <c:v>-6.8030009263919666E-4</c:v>
                </c:pt>
                <c:pt idx="89">
                  <c:v>-6.8030692203366599E-4</c:v>
                </c:pt>
                <c:pt idx="90">
                  <c:v>-6.8466031245730018E-4</c:v>
                </c:pt>
                <c:pt idx="91">
                  <c:v>-6.8788456238628158E-4</c:v>
                </c:pt>
                <c:pt idx="92">
                  <c:v>-7.0078961946046746E-4</c:v>
                </c:pt>
                <c:pt idx="93">
                  <c:v>-7.0143598657423922E-4</c:v>
                </c:pt>
                <c:pt idx="94">
                  <c:v>-7.0212378900215465E-4</c:v>
                </c:pt>
                <c:pt idx="95">
                  <c:v>-7.2199175201887443E-4</c:v>
                </c:pt>
                <c:pt idx="96">
                  <c:v>-7.2957761459310321E-4</c:v>
                </c:pt>
                <c:pt idx="97">
                  <c:v>-7.4980894043614142E-4</c:v>
                </c:pt>
                <c:pt idx="98">
                  <c:v>-7.5198497514791796E-4</c:v>
                </c:pt>
                <c:pt idx="99">
                  <c:v>-7.5430086296165543E-4</c:v>
                </c:pt>
                <c:pt idx="100">
                  <c:v>-7.8049501342581534E-4</c:v>
                </c:pt>
                <c:pt idx="101">
                  <c:v>-7.8920861933102202E-4</c:v>
                </c:pt>
                <c:pt idx="102">
                  <c:v>-8.0608716546420379E-4</c:v>
                </c:pt>
                <c:pt idx="103">
                  <c:v>-8.1001775464231707E-4</c:v>
                </c:pt>
                <c:pt idx="104">
                  <c:v>-8.1420107736961437E-4</c:v>
                </c:pt>
                <c:pt idx="105">
                  <c:v>-8.3573681633593527E-4</c:v>
                </c:pt>
                <c:pt idx="106">
                  <c:v>-8.4174557124505611E-4</c:v>
                </c:pt>
                <c:pt idx="107">
                  <c:v>-8.4442278452158035E-4</c:v>
                </c:pt>
                <c:pt idx="108">
                  <c:v>-8.4954490565711249E-4</c:v>
                </c:pt>
                <c:pt idx="109">
                  <c:v>-8.5499627058025212E-4</c:v>
                </c:pt>
                <c:pt idx="110">
                  <c:v>-8.6503301575913127E-4</c:v>
                </c:pt>
                <c:pt idx="111">
                  <c:v>-8.6536294062788954E-4</c:v>
                </c:pt>
                <c:pt idx="112">
                  <c:v>-8.6395596233801442E-4</c:v>
                </c:pt>
                <c:pt idx="113">
                  <c:v>-8.4662130214532838E-4</c:v>
                </c:pt>
                <c:pt idx="114">
                  <c:v>-8.4876915000364761E-4</c:v>
                </c:pt>
                <c:pt idx="115">
                  <c:v>-8.3414290059602436E-4</c:v>
                </c:pt>
                <c:pt idx="116">
                  <c:v>-8.2432019129274892E-4</c:v>
                </c:pt>
                <c:pt idx="117">
                  <c:v>-8.1345611696326259E-4</c:v>
                </c:pt>
                <c:pt idx="118">
                  <c:v>-7.8482437128532534E-4</c:v>
                </c:pt>
                <c:pt idx="119">
                  <c:v>-7.8061519511622127E-4</c:v>
                </c:pt>
                <c:pt idx="120">
                  <c:v>-7.4749879590241264E-4</c:v>
                </c:pt>
                <c:pt idx="121">
                  <c:v>-7.3281711947048578E-4</c:v>
                </c:pt>
                <c:pt idx="122">
                  <c:v>-7.1793125633901056E-4</c:v>
                </c:pt>
                <c:pt idx="123">
                  <c:v>-6.9055567861339706E-4</c:v>
                </c:pt>
                <c:pt idx="124">
                  <c:v>-6.8217376416358105E-4</c:v>
                </c:pt>
                <c:pt idx="125">
                  <c:v>-6.4513097364349292E-4</c:v>
                </c:pt>
                <c:pt idx="126">
                  <c:v>-6.3187556759469743E-4</c:v>
                </c:pt>
                <c:pt idx="127">
                  <c:v>-6.1337219110502161E-4</c:v>
                </c:pt>
                <c:pt idx="128">
                  <c:v>-6.0483190360616224E-4</c:v>
                </c:pt>
                <c:pt idx="129">
                  <c:v>-5.9638330388069797E-4</c:v>
                </c:pt>
                <c:pt idx="130">
                  <c:v>-5.7555634669216279E-4</c:v>
                </c:pt>
                <c:pt idx="131">
                  <c:v>-5.8282743286152587E-4</c:v>
                </c:pt>
                <c:pt idx="132">
                  <c:v>-5.7838116494240478E-4</c:v>
                </c:pt>
                <c:pt idx="133">
                  <c:v>-5.743959452225722E-4</c:v>
                </c:pt>
                <c:pt idx="134">
                  <c:v>-5.7087993362763478E-4</c:v>
                </c:pt>
                <c:pt idx="135">
                  <c:v>-5.8614894312312223E-4</c:v>
                </c:pt>
                <c:pt idx="136">
                  <c:v>-5.9482342341848004E-4</c:v>
                </c:pt>
                <c:pt idx="137">
                  <c:v>-6.2595176216378502E-4</c:v>
                </c:pt>
                <c:pt idx="138">
                  <c:v>-6.2757997111209662E-4</c:v>
                </c:pt>
                <c:pt idx="139">
                  <c:v>-6.2975485212032802E-4</c:v>
                </c:pt>
                <c:pt idx="140">
                  <c:v>-6.7512400676508853E-4</c:v>
                </c:pt>
                <c:pt idx="141">
                  <c:v>-6.9188923914680913E-4</c:v>
                </c:pt>
                <c:pt idx="142">
                  <c:v>-7.3053745589100254E-4</c:v>
                </c:pt>
                <c:pt idx="143">
                  <c:v>-7.3748033772053079E-4</c:v>
                </c:pt>
                <c:pt idx="144">
                  <c:v>-7.4497650128919771E-4</c:v>
                </c:pt>
                <c:pt idx="145">
                  <c:v>-7.9889410483883095E-4</c:v>
                </c:pt>
                <c:pt idx="146">
                  <c:v>-8.1627768579031843E-4</c:v>
                </c:pt>
                <c:pt idx="147">
                  <c:v>-8.4367992698730643E-4</c:v>
                </c:pt>
                <c:pt idx="148">
                  <c:v>-8.5377463609426218E-4</c:v>
                </c:pt>
                <c:pt idx="149">
                  <c:v>-9.0212340474052084E-4</c:v>
                </c:pt>
                <c:pt idx="150">
                  <c:v>-9.1164327443307442E-4</c:v>
                </c:pt>
                <c:pt idx="151">
                  <c:v>-9.2197933468618487E-4</c:v>
                </c:pt>
                <c:pt idx="152">
                  <c:v>-9.3232700217897634E-4</c:v>
                </c:pt>
                <c:pt idx="153">
                  <c:v>-9.306002068195043E-4</c:v>
                </c:pt>
                <c:pt idx="154">
                  <c:v>-9.2933473853450447E-4</c:v>
                </c:pt>
                <c:pt idx="155">
                  <c:v>-9.1428054041427361E-4</c:v>
                </c:pt>
                <c:pt idx="156">
                  <c:v>-9.1663569957878277E-4</c:v>
                </c:pt>
                <c:pt idx="157">
                  <c:v>-9.1800582441156544E-4</c:v>
                </c:pt>
                <c:pt idx="158">
                  <c:v>-8.9725279984434556E-4</c:v>
                </c:pt>
                <c:pt idx="159">
                  <c:v>-8.8867513686959998E-4</c:v>
                </c:pt>
                <c:pt idx="160">
                  <c:v>-8.6980268558598732E-4</c:v>
                </c:pt>
                <c:pt idx="161">
                  <c:v>-8.6495637589084629E-4</c:v>
                </c:pt>
                <c:pt idx="162">
                  <c:v>-8.5933122443161746E-4</c:v>
                </c:pt>
                <c:pt idx="163">
                  <c:v>-8.2672389446387809E-4</c:v>
                </c:pt>
                <c:pt idx="164">
                  <c:v>-8.1562569114108073E-4</c:v>
                </c:pt>
                <c:pt idx="165">
                  <c:v>-7.9949271953064487E-4</c:v>
                </c:pt>
                <c:pt idx="166">
                  <c:v>-7.9145612714229263E-4</c:v>
                </c:pt>
                <c:pt idx="167">
                  <c:v>-7.8319841006397673E-4</c:v>
                </c:pt>
                <c:pt idx="168">
                  <c:v>-7.5450345233145138E-4</c:v>
                </c:pt>
                <c:pt idx="169">
                  <c:v>-7.463258408531517E-4</c:v>
                </c:pt>
                <c:pt idx="170">
                  <c:v>-7.3791062793845702E-4</c:v>
                </c:pt>
                <c:pt idx="171">
                  <c:v>-7.3240378276037688E-4</c:v>
                </c:pt>
                <c:pt idx="172">
                  <c:v>-7.2769530991194863E-4</c:v>
                </c:pt>
                <c:pt idx="173">
                  <c:v>-7.2065126890366496E-4</c:v>
                </c:pt>
                <c:pt idx="174">
                  <c:v>-7.2062068562155123E-4</c:v>
                </c:pt>
                <c:pt idx="175">
                  <c:v>-7.205965767011739E-4</c:v>
                </c:pt>
                <c:pt idx="176">
                  <c:v>-7.2057854914103954E-4</c:v>
                </c:pt>
                <c:pt idx="177">
                  <c:v>-7.2058427829807721E-4</c:v>
                </c:pt>
                <c:pt idx="178">
                  <c:v>-7.2055915048869991E-4</c:v>
                </c:pt>
                <c:pt idx="179">
                  <c:v>-7.2056539265410514E-4</c:v>
                </c:pt>
                <c:pt idx="180">
                  <c:v>-7.2057521290905919E-4</c:v>
                </c:pt>
                <c:pt idx="181">
                  <c:v>-7.2058816981633046E-4</c:v>
                </c:pt>
                <c:pt idx="182">
                  <c:v>-7.2064183110962595E-4</c:v>
                </c:pt>
                <c:pt idx="183">
                  <c:v>-7.2066229317619432E-4</c:v>
                </c:pt>
                <c:pt idx="184">
                  <c:v>-7.2068406969057913E-4</c:v>
                </c:pt>
                <c:pt idx="185">
                  <c:v>-7.2070618895424114E-4</c:v>
                </c:pt>
                <c:pt idx="186">
                  <c:v>-7.2072816109558892E-4</c:v>
                </c:pt>
                <c:pt idx="187">
                  <c:v>-7.2076426364083598E-4</c:v>
                </c:pt>
                <c:pt idx="188">
                  <c:v>-7.2080453886176946E-4</c:v>
                </c:pt>
                <c:pt idx="189">
                  <c:v>-7.2081818515551974E-4</c:v>
                </c:pt>
                <c:pt idx="190">
                  <c:v>-7.2082859979570439E-4</c:v>
                </c:pt>
                <c:pt idx="191">
                  <c:v>-7.2075087374511395E-4</c:v>
                </c:pt>
                <c:pt idx="192">
                  <c:v>-7.2076462796666352E-4</c:v>
                </c:pt>
                <c:pt idx="193">
                  <c:v>-7.2073413706218485E-4</c:v>
                </c:pt>
                <c:pt idx="194">
                  <c:v>-7.2070111082237734E-4</c:v>
                </c:pt>
                <c:pt idx="195">
                  <c:v>-7.1815367552619989E-4</c:v>
                </c:pt>
                <c:pt idx="196">
                  <c:v>-7.1808105393866839E-4</c:v>
                </c:pt>
                <c:pt idx="197">
                  <c:v>-7.1799991784469595E-4</c:v>
                </c:pt>
                <c:pt idx="198">
                  <c:v>-7.1073871984053412E-4</c:v>
                </c:pt>
                <c:pt idx="199">
                  <c:v>-7.0747045479355088E-4</c:v>
                </c:pt>
                <c:pt idx="200">
                  <c:v>-6.9718032896853356E-4</c:v>
                </c:pt>
                <c:pt idx="201">
                  <c:v>-6.9643328527227433E-4</c:v>
                </c:pt>
                <c:pt idx="202">
                  <c:v>-6.956365662148129E-4</c:v>
                </c:pt>
                <c:pt idx="203">
                  <c:v>-6.8155794098790159E-4</c:v>
                </c:pt>
                <c:pt idx="204">
                  <c:v>-6.7654859618442162E-4</c:v>
                </c:pt>
                <c:pt idx="205">
                  <c:v>-6.6477313409181579E-4</c:v>
                </c:pt>
                <c:pt idx="206">
                  <c:v>-6.6301101409038665E-4</c:v>
                </c:pt>
                <c:pt idx="207">
                  <c:v>-6.6113633455619763E-4</c:v>
                </c:pt>
                <c:pt idx="208">
                  <c:v>-6.4602265580252752E-4</c:v>
                </c:pt>
                <c:pt idx="209">
                  <c:v>-6.4125036896327389E-4</c:v>
                </c:pt>
                <c:pt idx="210">
                  <c:v>-6.3393645138995231E-4</c:v>
                </c:pt>
                <c:pt idx="211">
                  <c:v>-6.3122673854013045E-4</c:v>
                </c:pt>
                <c:pt idx="212">
                  <c:v>-6.1613227115899351E-4</c:v>
                </c:pt>
                <c:pt idx="213">
                  <c:v>-6.126800695023249E-4</c:v>
                </c:pt>
                <c:pt idx="214">
                  <c:v>-6.0899688043355321E-4</c:v>
                </c:pt>
                <c:pt idx="215">
                  <c:v>-6.1235477627693657E-4</c:v>
                </c:pt>
                <c:pt idx="216">
                  <c:v>-6.1080308887140333E-4</c:v>
                </c:pt>
                <c:pt idx="217">
                  <c:v>-6.1246262793224204E-4</c:v>
                </c:pt>
                <c:pt idx="218">
                  <c:v>-6.1461302590926081E-4</c:v>
                </c:pt>
                <c:pt idx="219">
                  <c:v>-6.230385180210074E-4</c:v>
                </c:pt>
                <c:pt idx="220">
                  <c:v>-6.2314770978643525E-4</c:v>
                </c:pt>
                <c:pt idx="221">
                  <c:v>-6.3141581799497359E-4</c:v>
                </c:pt>
                <c:pt idx="222">
                  <c:v>-6.3571664164685515E-4</c:v>
                </c:pt>
                <c:pt idx="223">
                  <c:v>-6.4023842912597217E-4</c:v>
                </c:pt>
                <c:pt idx="224">
                  <c:v>-6.4908046314260393E-4</c:v>
                </c:pt>
                <c:pt idx="225">
                  <c:v>-6.5176338093392121E-4</c:v>
                </c:pt>
                <c:pt idx="226">
                  <c:v>-6.6471886823649129E-4</c:v>
                </c:pt>
                <c:pt idx="227">
                  <c:v>-6.6969318732112981E-4</c:v>
                </c:pt>
                <c:pt idx="228">
                  <c:v>-6.7459240116640729E-4</c:v>
                </c:pt>
                <c:pt idx="229">
                  <c:v>-6.813713305775515E-4</c:v>
                </c:pt>
                <c:pt idx="230">
                  <c:v>-6.848698974595566E-4</c:v>
                </c:pt>
                <c:pt idx="231">
                  <c:v>-6.963880729617955E-4</c:v>
                </c:pt>
                <c:pt idx="232">
                  <c:v>-6.9988488604355581E-4</c:v>
                </c:pt>
                <c:pt idx="233">
                  <c:v>-7.0298435203541842E-4</c:v>
                </c:pt>
                <c:pt idx="234">
                  <c:v>-7.0596361712971234E-4</c:v>
                </c:pt>
                <c:pt idx="235">
                  <c:v>-7.0797999649443999E-4</c:v>
                </c:pt>
                <c:pt idx="236">
                  <c:v>-7.1078661115596365E-4</c:v>
                </c:pt>
                <c:pt idx="237">
                  <c:v>-7.1077218143918738E-4</c:v>
                </c:pt>
                <c:pt idx="238">
                  <c:v>-7.104430559239978E-4</c:v>
                </c:pt>
                <c:pt idx="239">
                  <c:v>-7.1046586759965225E-4</c:v>
                </c:pt>
                <c:pt idx="240">
                  <c:v>-7.1048376113735218E-4</c:v>
                </c:pt>
                <c:pt idx="241">
                  <c:v>-7.0982973716173002E-4</c:v>
                </c:pt>
                <c:pt idx="242">
                  <c:v>-7.0953099634899733E-4</c:v>
                </c:pt>
                <c:pt idx="243">
                  <c:v>-7.0854595951796995E-4</c:v>
                </c:pt>
                <c:pt idx="244">
                  <c:v>-7.0847426562631322E-4</c:v>
                </c:pt>
                <c:pt idx="245">
                  <c:v>-7.0839429015402016E-4</c:v>
                </c:pt>
                <c:pt idx="246">
                  <c:v>-7.0689969655932734E-4</c:v>
                </c:pt>
                <c:pt idx="247">
                  <c:v>-7.0632264618668056E-4</c:v>
                </c:pt>
                <c:pt idx="248">
                  <c:v>-7.0478165257545106E-4</c:v>
                </c:pt>
                <c:pt idx="249">
                  <c:v>-7.0457636007548174E-4</c:v>
                </c:pt>
                <c:pt idx="250">
                  <c:v>-7.0435714904486376E-4</c:v>
                </c:pt>
                <c:pt idx="251">
                  <c:v>-7.020437162343835E-4</c:v>
                </c:pt>
                <c:pt idx="252">
                  <c:v>-7.0119609654252914E-4</c:v>
                </c:pt>
                <c:pt idx="253">
                  <c:v>-6.9919776424918405E-4</c:v>
                </c:pt>
                <c:pt idx="254">
                  <c:v>-6.9882295398518424E-4</c:v>
                </c:pt>
                <c:pt idx="255">
                  <c:v>-6.984265194793567E-4</c:v>
                </c:pt>
                <c:pt idx="256">
                  <c:v>-6.9532119397036456E-4</c:v>
                </c:pt>
                <c:pt idx="257">
                  <c:v>-6.9481055456055429E-4</c:v>
                </c:pt>
                <c:pt idx="258">
                  <c:v>-6.9367011633536535E-4</c:v>
                </c:pt>
                <c:pt idx="259">
                  <c:v>-6.9129003033158165E-4</c:v>
                </c:pt>
                <c:pt idx="260">
                  <c:v>-6.9072387909061277E-4</c:v>
                </c:pt>
                <c:pt idx="261">
                  <c:v>-6.8776908708478857E-4</c:v>
                </c:pt>
                <c:pt idx="262">
                  <c:v>-6.8656347658135886E-4</c:v>
                </c:pt>
                <c:pt idx="263">
                  <c:v>-6.8534939767195269E-4</c:v>
                </c:pt>
                <c:pt idx="264">
                  <c:v>-6.828507849315768E-4</c:v>
                </c:pt>
                <c:pt idx="265">
                  <c:v>-6.8225497975396294E-4</c:v>
                </c:pt>
                <c:pt idx="266">
                  <c:v>-6.7915197404300187E-4</c:v>
                </c:pt>
                <c:pt idx="267">
                  <c:v>-6.778870829218242E-4</c:v>
                </c:pt>
                <c:pt idx="268">
                  <c:v>-6.7661372280314325E-4</c:v>
                </c:pt>
                <c:pt idx="269">
                  <c:v>-6.7399657633401833E-4</c:v>
                </c:pt>
                <c:pt idx="270">
                  <c:v>-6.7337111460721226E-4</c:v>
                </c:pt>
                <c:pt idx="271">
                  <c:v>-6.701198844107914E-4</c:v>
                </c:pt>
                <c:pt idx="272">
                  <c:v>-6.6879570858979775E-4</c:v>
                </c:pt>
                <c:pt idx="273">
                  <c:v>-6.6746306319043214E-4</c:v>
                </c:pt>
                <c:pt idx="274">
                  <c:v>-6.6472737592054854E-4</c:v>
                </c:pt>
                <c:pt idx="275">
                  <c:v>-6.6407225505130205E-4</c:v>
                </c:pt>
                <c:pt idx="276">
                  <c:v>-6.6067278962433917E-4</c:v>
                </c:pt>
                <c:pt idx="277">
                  <c:v>-6.5928932501346793E-4</c:v>
                </c:pt>
                <c:pt idx="278">
                  <c:v>-6.5789739024069149E-4</c:v>
                </c:pt>
                <c:pt idx="279">
                  <c:v>-6.5721966882634686E-4</c:v>
                </c:pt>
                <c:pt idx="280">
                  <c:v>-6.5435837245880941E-4</c:v>
                </c:pt>
                <c:pt idx="281">
                  <c:v>-6.5006822494157086E-4</c:v>
                </c:pt>
                <c:pt idx="282">
                  <c:v>-6.4862123449410853E-4</c:v>
                </c:pt>
                <c:pt idx="283">
                  <c:v>-6.4565550579563018E-4</c:v>
                </c:pt>
                <c:pt idx="284">
                  <c:v>-6.4494388496261212E-4</c:v>
                </c:pt>
                <c:pt idx="285">
                  <c:v>-6.4422943814816083E-4</c:v>
                </c:pt>
                <c:pt idx="286">
                  <c:v>-6.3976140253441116E-4</c:v>
                </c:pt>
                <c:pt idx="287">
                  <c:v>-6.3825511487851502E-4</c:v>
                </c:pt>
                <c:pt idx="288">
                  <c:v>-6.3517082426417016E-4</c:v>
                </c:pt>
                <c:pt idx="289">
                  <c:v>-6.3442953694911597E-4</c:v>
                </c:pt>
                <c:pt idx="290">
                  <c:v>-6.3368542339523677E-4</c:v>
                </c:pt>
                <c:pt idx="291">
                  <c:v>-6.2903948736193007E-4</c:v>
                </c:pt>
                <c:pt idx="292">
                  <c:v>-6.2747389839507548E-4</c:v>
                </c:pt>
                <c:pt idx="293">
                  <c:v>-6.2427103846780926E-4</c:v>
                </c:pt>
                <c:pt idx="294">
                  <c:v>-6.2350008219663744E-4</c:v>
                </c:pt>
                <c:pt idx="295">
                  <c:v>-6.2272629943594911E-4</c:v>
                </c:pt>
                <c:pt idx="296">
                  <c:v>-6.1790245064070035E-4</c:v>
                </c:pt>
                <c:pt idx="297">
                  <c:v>-6.1627755624231223E-4</c:v>
                </c:pt>
                <c:pt idx="298">
                  <c:v>-6.1295611952177421E-4</c:v>
                </c:pt>
                <c:pt idx="299">
                  <c:v>-6.1215549186074969E-4</c:v>
                </c:pt>
                <c:pt idx="300">
                  <c:v>-6.0964703254522015E-4</c:v>
                </c:pt>
                <c:pt idx="301">
                  <c:v>-6.0635026353959083E-4</c:v>
                </c:pt>
                <c:pt idx="302">
                  <c:v>-6.0466605958780519E-4</c:v>
                </c:pt>
                <c:pt idx="303">
                  <c:v>-6.0122603850253466E-4</c:v>
                </c:pt>
                <c:pt idx="304">
                  <c:v>-6.0039573704706584E-4</c:v>
                </c:pt>
                <c:pt idx="305">
                  <c:v>-5.9956260860985933E-4</c:v>
                </c:pt>
                <c:pt idx="306">
                  <c:v>-5.9438289718105608E-4</c:v>
                </c:pt>
                <c:pt idx="307">
                  <c:v>-5.9263937954756238E-4</c:v>
                </c:pt>
                <c:pt idx="308">
                  <c:v>-5.8908076643205862E-4</c:v>
                </c:pt>
                <c:pt idx="309">
                  <c:v>-5.8822078881623496E-4</c:v>
                </c:pt>
                <c:pt idx="310">
                  <c:v>-5.8735798398280902E-4</c:v>
                </c:pt>
                <c:pt idx="311">
                  <c:v>-5.820003226501612E-4</c:v>
                </c:pt>
                <c:pt idx="312">
                  <c:v>-5.8019748719762368E-4</c:v>
                </c:pt>
                <c:pt idx="313">
                  <c:v>-5.7652027428871258E-4</c:v>
                </c:pt>
                <c:pt idx="314">
                  <c:v>-5.7563061818394212E-4</c:v>
                </c:pt>
                <c:pt idx="315">
                  <c:v>-5.7473813463147739E-4</c:v>
                </c:pt>
                <c:pt idx="316">
                  <c:v>-5.6920251098039937E-4</c:v>
                </c:pt>
                <c:pt idx="317">
                  <c:v>-5.6734035356761469E-4</c:v>
                </c:pt>
                <c:pt idx="318">
                  <c:v>-5.6354453299514978E-4</c:v>
                </c:pt>
                <c:pt idx="319">
                  <c:v>-5.6262519612090833E-4</c:v>
                </c:pt>
                <c:pt idx="320">
                  <c:v>-5.6170303157130773E-4</c:v>
                </c:pt>
                <c:pt idx="321">
                  <c:v>-5.559894331575605E-4</c:v>
                </c:pt>
                <c:pt idx="322">
                  <c:v>-5.5406794963945702E-4</c:v>
                </c:pt>
                <c:pt idx="323">
                  <c:v>-5.5312599568990706E-4</c:v>
                </c:pt>
                <c:pt idx="324">
                  <c:v>-5.4920449354914358E-4</c:v>
                </c:pt>
                <c:pt idx="325">
                  <c:v>-5.4825264576488237E-4</c:v>
                </c:pt>
                <c:pt idx="326">
                  <c:v>-5.4337024081130281E-4</c:v>
                </c:pt>
                <c:pt idx="327">
                  <c:v>-5.4139366227712316E-4</c:v>
                </c:pt>
                <c:pt idx="328">
                  <c:v>-5.3940860769108312E-4</c:v>
                </c:pt>
                <c:pt idx="329">
                  <c:v>-5.3536848134819182E-4</c:v>
                </c:pt>
                <c:pt idx="330">
                  <c:v>-5.3438694813094786E-4</c:v>
                </c:pt>
                <c:pt idx="331">
                  <c:v>-5.2935619104799159E-4</c:v>
                </c:pt>
                <c:pt idx="332">
                  <c:v>-5.2732027838020556E-4</c:v>
                </c:pt>
                <c:pt idx="333">
                  <c:v>-5.2527588906903233E-4</c:v>
                </c:pt>
                <c:pt idx="334">
                  <c:v>-5.2111713034513896E-4</c:v>
                </c:pt>
                <c:pt idx="335">
                  <c:v>-5.2010590954699337E-4</c:v>
                </c:pt>
                <c:pt idx="336">
                  <c:v>-5.1492678987541396E-4</c:v>
                </c:pt>
                <c:pt idx="337">
                  <c:v>-5.1283153891201749E-4</c:v>
                </c:pt>
                <c:pt idx="338">
                  <c:v>-5.1072781071237472E-4</c:v>
                </c:pt>
                <c:pt idx="339">
                  <c:v>-5.0645041132210689E-4</c:v>
                </c:pt>
                <c:pt idx="340">
                  <c:v>-5.0540950084022559E-4</c:v>
                </c:pt>
                <c:pt idx="341">
                  <c:v>-5.0008200815421233E-4</c:v>
                </c:pt>
                <c:pt idx="342">
                  <c:v>-4.9792741473186908E-4</c:v>
                </c:pt>
                <c:pt idx="343">
                  <c:v>-4.9576434347908815E-4</c:v>
                </c:pt>
                <c:pt idx="344">
                  <c:v>-4.9136829502874346E-4</c:v>
                </c:pt>
                <c:pt idx="345">
                  <c:v>-4.9029769280304052E-4</c:v>
                </c:pt>
                <c:pt idx="346">
                  <c:v>-4.8369403333088868E-4</c:v>
                </c:pt>
                <c:pt idx="347">
                  <c:v>-4.8147585684065939E-4</c:v>
                </c:pt>
                <c:pt idx="348">
                  <c:v>-4.7696821924675902E-4</c:v>
                </c:pt>
                <c:pt idx="349">
                  <c:v>-4.758707521484995E-4</c:v>
                </c:pt>
                <c:pt idx="350">
                  <c:v>-4.7477045617110519E-4</c:v>
                </c:pt>
                <c:pt idx="351">
                  <c:v>-4.6798874690597952E-4</c:v>
                </c:pt>
                <c:pt idx="352">
                  <c:v>-4.6571121928915622E-4</c:v>
                </c:pt>
                <c:pt idx="353">
                  <c:v>-4.6108491596202395E-4</c:v>
                </c:pt>
                <c:pt idx="354">
                  <c:v>-4.5995775333110278E-4</c:v>
                </c:pt>
                <c:pt idx="355">
                  <c:v>-4.5882776164269729E-4</c:v>
                </c:pt>
                <c:pt idx="356">
                  <c:v>-4.5186799001400811E-4</c:v>
                </c:pt>
                <c:pt idx="357">
                  <c:v>-4.4953110707652628E-4</c:v>
                </c:pt>
                <c:pt idx="358">
                  <c:v>-4.4478612925265412E-4</c:v>
                </c:pt>
                <c:pt idx="359">
                  <c:v>-4.4362926917632106E-4</c:v>
                </c:pt>
                <c:pt idx="360">
                  <c:v>-4.4246957987483719E-4</c:v>
                </c:pt>
                <c:pt idx="361">
                  <c:v>-4.3533173329136606E-4</c:v>
                </c:pt>
                <c:pt idx="362">
                  <c:v>-4.3293549083013626E-4</c:v>
                </c:pt>
                <c:pt idx="363">
                  <c:v>-4.2807182962224425E-4</c:v>
                </c:pt>
                <c:pt idx="364">
                  <c:v>-4.2688527023770906E-4</c:v>
                </c:pt>
                <c:pt idx="365">
                  <c:v>-4.2569588146781646E-4</c:v>
                </c:pt>
                <c:pt idx="366">
                  <c:v>-4.1962636859160796E-4</c:v>
                </c:pt>
                <c:pt idx="367">
                  <c:v>-4.1717500017668385E-4</c:v>
                </c:pt>
                <c:pt idx="368">
                  <c:v>-4.1471515093505218E-4</c:v>
                </c:pt>
                <c:pt idx="369">
                  <c:v>-4.0972572702385746E-4</c:v>
                </c:pt>
                <c:pt idx="370">
                  <c:v>-4.0850663698582633E-4</c:v>
                </c:pt>
                <c:pt idx="371">
                  <c:v>-4.0228868933267492E-4</c:v>
                </c:pt>
                <c:pt idx="372">
                  <c:v>-3.9977795333223654E-4</c:v>
                </c:pt>
                <c:pt idx="373">
                  <c:v>-3.9725873590690242E-4</c:v>
                </c:pt>
                <c:pt idx="374">
                  <c:v>-3.921506099933969E-4</c:v>
                </c:pt>
                <c:pt idx="375">
                  <c:v>-3.9090181695051166E-4</c:v>
                </c:pt>
                <c:pt idx="376">
                  <c:v>-3.8453542436656107E-4</c:v>
                </c:pt>
                <c:pt idx="377">
                  <c:v>-3.819653165746395E-4</c:v>
                </c:pt>
                <c:pt idx="378">
                  <c:v>-3.7938672675297269E-4</c:v>
                </c:pt>
                <c:pt idx="379">
                  <c:v>-3.7415988956499002E-4</c:v>
                </c:pt>
                <c:pt idx="380">
                  <c:v>-3.7288139183065628E-4</c:v>
                </c:pt>
                <c:pt idx="381">
                  <c:v>-3.6636654421418058E-4</c:v>
                </c:pt>
                <c:pt idx="382">
                  <c:v>-3.6373706041414877E-4</c:v>
                </c:pt>
                <c:pt idx="383">
                  <c:v>-3.6109909398618356E-4</c:v>
                </c:pt>
                <c:pt idx="384">
                  <c:v>-3.5439974405440921E-4</c:v>
                </c:pt>
                <c:pt idx="385">
                  <c:v>-3.5309012608356061E-4</c:v>
                </c:pt>
                <c:pt idx="386">
                  <c:v>-3.4778201934981823E-4</c:v>
                </c:pt>
                <c:pt idx="387">
                  <c:v>-3.4509315532504914E-4</c:v>
                </c:pt>
                <c:pt idx="388">
                  <c:v>-3.423958080608358E-4</c:v>
                </c:pt>
                <c:pt idx="389">
                  <c:v>-3.3693151994043657E-4</c:v>
                </c:pt>
                <c:pt idx="390">
                  <c:v>-3.3559360801132908E-4</c:v>
                </c:pt>
                <c:pt idx="391">
                  <c:v>-3.2738704619283965E-4</c:v>
                </c:pt>
                <c:pt idx="392">
                  <c:v>-3.2463455808443459E-4</c:v>
                </c:pt>
                <c:pt idx="393">
                  <c:v>-3.1905860247634496E-4</c:v>
                </c:pt>
                <c:pt idx="394">
                  <c:v>-3.1769381134305608E-4</c:v>
                </c:pt>
                <c:pt idx="395">
                  <c:v>-3.1632619003282397E-4</c:v>
                </c:pt>
                <c:pt idx="396">
                  <c:v>-3.0794146458081083E-4</c:v>
                </c:pt>
                <c:pt idx="397">
                  <c:v>-3.0512958738005216E-4</c:v>
                </c:pt>
                <c:pt idx="398">
                  <c:v>-2.9943488240197718E-4</c:v>
                </c:pt>
                <c:pt idx="399">
                  <c:v>-2.9804038054526139E-4</c:v>
                </c:pt>
                <c:pt idx="400">
                  <c:v>-2.9664304841429018E-4</c:v>
                </c:pt>
                <c:pt idx="401">
                  <c:v>-2.8808014658410924E-4</c:v>
                </c:pt>
                <c:pt idx="402">
                  <c:v>-2.8520887604149299E-4</c:v>
                </c:pt>
                <c:pt idx="403">
                  <c:v>-2.7939541169247855E-4</c:v>
                </c:pt>
                <c:pt idx="404">
                  <c:v>-2.7797119773340095E-4</c:v>
                </c:pt>
                <c:pt idx="405">
                  <c:v>-2.7654415340533188E-4</c:v>
                </c:pt>
                <c:pt idx="406">
                  <c:v>-2.6487239429386479E-4</c:v>
                </c:pt>
                <c:pt idx="407">
                  <c:v>-2.5894016042390694E-4</c:v>
                </c:pt>
                <c:pt idx="408">
                  <c:v>-2.574862330413652E-4</c:v>
                </c:pt>
                <c:pt idx="409">
                  <c:v>-2.5452586639329589E-4</c:v>
                </c:pt>
                <c:pt idx="410">
                  <c:v>-2.4711018230875434E-4</c:v>
                </c:pt>
                <c:pt idx="411">
                  <c:v>-2.4412011230941447E-4</c:v>
                </c:pt>
                <c:pt idx="412">
                  <c:v>-2.3806909861660716E-4</c:v>
                </c:pt>
                <c:pt idx="413">
                  <c:v>-2.365854565630765E-4</c:v>
                </c:pt>
                <c:pt idx="414">
                  <c:v>-2.3509898399022252E-4</c:v>
                </c:pt>
                <c:pt idx="415">
                  <c:v>-2.2600147635912316E-4</c:v>
                </c:pt>
                <c:pt idx="416">
                  <c:v>-2.2295200022686719E-4</c:v>
                </c:pt>
                <c:pt idx="417">
                  <c:v>-2.1678219624732267E-4</c:v>
                </c:pt>
                <c:pt idx="418">
                  <c:v>-2.1526883834249722E-4</c:v>
                </c:pt>
                <c:pt idx="419">
                  <c:v>-2.1375264985507551E-4</c:v>
                </c:pt>
                <c:pt idx="420">
                  <c:v>-2.0447691467512778E-4</c:v>
                </c:pt>
                <c:pt idx="421">
                  <c:v>-2.0136802813853377E-4</c:v>
                </c:pt>
                <c:pt idx="422">
                  <c:v>-1.9507942324798418E-4</c:v>
                </c:pt>
                <c:pt idx="423">
                  <c:v>-1.9353634837862566E-4</c:v>
                </c:pt>
                <c:pt idx="424">
                  <c:v>-1.9199044287795863E-4</c:v>
                </c:pt>
                <c:pt idx="425">
                  <c:v>-1.8253646730266446E-4</c:v>
                </c:pt>
                <c:pt idx="426">
                  <c:v>-1.7936816607741759E-4</c:v>
                </c:pt>
                <c:pt idx="427">
                  <c:v>-1.7296074949359829E-4</c:v>
                </c:pt>
                <c:pt idx="428">
                  <c:v>-1.713879566217491E-4</c:v>
                </c:pt>
                <c:pt idx="429">
                  <c:v>-1.6981233307769304E-4</c:v>
                </c:pt>
                <c:pt idx="430">
                  <c:v>-1.6344184852144639E-4</c:v>
                </c:pt>
                <c:pt idx="431">
                  <c:v>-1.6185348741259986E-4</c:v>
                </c:pt>
                <c:pt idx="432">
                  <c:v>-1.5863000787501896E-4</c:v>
                </c:pt>
                <c:pt idx="433">
                  <c:v>-1.5539803968051783E-4</c:v>
                </c:pt>
                <c:pt idx="434">
                  <c:v>-1.521575827391684E-4</c:v>
                </c:pt>
                <c:pt idx="435">
                  <c:v>-1.423852785947017E-4</c:v>
                </c:pt>
                <c:pt idx="436">
                  <c:v>-1.3911086581092872E-4</c:v>
                </c:pt>
                <c:pt idx="437">
                  <c:v>-1.3582796385207857E-4</c:v>
                </c:pt>
                <c:pt idx="438">
                  <c:v>-1.3253657262822318E-4</c:v>
                </c:pt>
                <c:pt idx="439">
                  <c:v>-1.292366920522893E-4</c:v>
                </c:pt>
                <c:pt idx="440">
                  <c:v>-1.1928611332701067E-4</c:v>
                </c:pt>
                <c:pt idx="441">
                  <c:v>-1.159522744706035E-4</c:v>
                </c:pt>
                <c:pt idx="442">
                  <c:v>-1.1260994582246957E-4</c:v>
                </c:pt>
                <c:pt idx="443">
                  <c:v>-1.0925912729981795E-4</c:v>
                </c:pt>
                <c:pt idx="444">
                  <c:v>-1.0589981881414801E-4</c:v>
                </c:pt>
                <c:pt idx="445">
                  <c:v>-9.5770952706868731E-5</c:v>
                </c:pt>
                <c:pt idx="446">
                  <c:v>-9.2377683498393436E-5</c:v>
                </c:pt>
                <c:pt idx="447">
                  <c:v>-8.8975923888678921E-5</c:v>
                </c:pt>
                <c:pt idx="448">
                  <c:v>-8.5565673796361708E-5</c:v>
                </c:pt>
                <c:pt idx="449">
                  <c:v>-8.2146933130086298E-5</c:v>
                </c:pt>
                <c:pt idx="450">
                  <c:v>-7.1839766809641704E-5</c:v>
                </c:pt>
                <c:pt idx="451">
                  <c:v>-6.3129454676694622E-5</c:v>
                </c:pt>
                <c:pt idx="452">
                  <c:v>-5.6127811919427408E-5</c:v>
                </c:pt>
                <c:pt idx="453">
                  <c:v>-5.4406416076097086E-5</c:v>
                </c:pt>
                <c:pt idx="454">
                  <c:v>-5.2682189529516764E-5</c:v>
                </c:pt>
                <c:pt idx="455">
                  <c:v>-4.2158500861923644E-5</c:v>
                </c:pt>
                <c:pt idx="456">
                  <c:v>-3.863362122471801E-5</c:v>
                </c:pt>
                <c:pt idx="457">
                  <c:v>-3.1513098470109021E-5</c:v>
                </c:pt>
                <c:pt idx="458">
                  <c:v>-2.9761979985498677E-5</c:v>
                </c:pt>
                <c:pt idx="459">
                  <c:v>-2.8008030821043363E-5</c:v>
                </c:pt>
                <c:pt idx="460">
                  <c:v>-1.7306011336240276E-5</c:v>
                </c:pt>
                <c:pt idx="461">
                  <c:v>-6.4341532992935006E-6</c:v>
                </c:pt>
                <c:pt idx="462">
                  <c:v>-4.6547267569774885E-6</c:v>
                </c:pt>
                <c:pt idx="463">
                  <c:v>-2.8724695712931885E-6</c:v>
                </c:pt>
                <c:pt idx="464">
                  <c:v>-1.087381750891625E-6</c:v>
                </c:pt>
                <c:pt idx="465">
                  <c:v>7.9626050939903936E-6</c:v>
                </c:pt>
                <c:pt idx="466">
                  <c:v>1.1606378753565277E-5</c:v>
                </c:pt>
                <c:pt idx="467">
                  <c:v>1.8964697715259408E-5</c:v>
                </c:pt>
                <c:pt idx="468">
                  <c:v>2.0775262887517965E-5</c:v>
                </c:pt>
                <c:pt idx="469">
                  <c:v>2.2588658646797406E-5</c:v>
                </c:pt>
                <c:pt idx="470">
                  <c:v>3.3647378774816618E-5</c:v>
                </c:pt>
                <c:pt idx="471">
                  <c:v>3.7350605950050505E-5</c:v>
                </c:pt>
                <c:pt idx="472">
                  <c:v>3.9183817254873077E-5</c:v>
                </c:pt>
                <c:pt idx="473">
                  <c:v>4.1019859095643658E-5</c:v>
                </c:pt>
                <c:pt idx="474">
                  <c:v>4.2858731466667776E-5</c:v>
                </c:pt>
                <c:pt idx="475">
                  <c:v>5.7848591943354677E-5</c:v>
                </c:pt>
                <c:pt idx="476">
                  <c:v>6.1607029008925451E-5</c:v>
                </c:pt>
                <c:pt idx="477">
                  <c:v>6.53739603304615E-5</c:v>
                </c:pt>
                <c:pt idx="478">
                  <c:v>7.2977203023072423E-5</c:v>
                </c:pt>
                <c:pt idx="479">
                  <c:v>7.4850046633026261E-5</c:v>
                </c:pt>
                <c:pt idx="480">
                  <c:v>8.433603378588117E-5</c:v>
                </c:pt>
                <c:pt idx="481">
                  <c:v>8.8153932468415519E-5</c:v>
                </c:pt>
                <c:pt idx="482">
                  <c:v>9.1980326022422787E-5</c:v>
                </c:pt>
                <c:pt idx="483">
                  <c:v>9.9702510877319739E-5</c:v>
                </c:pt>
                <c:pt idx="484">
                  <c:v>1.1511708460076875E-4</c:v>
                </c:pt>
                <c:pt idx="485">
                  <c:v>1.1900294473310424E-4</c:v>
                </c:pt>
                <c:pt idx="486">
                  <c:v>1.2684408470575725E-4</c:v>
                </c:pt>
                <c:pt idx="487">
                  <c:v>1.2877637672086131E-4</c:v>
                </c:pt>
                <c:pt idx="488">
                  <c:v>1.3855968089693249E-4</c:v>
                </c:pt>
                <c:pt idx="489">
                  <c:v>1.4249651584830048E-4</c:v>
                </c:pt>
                <c:pt idx="490">
                  <c:v>1.4644184691547935E-4</c:v>
                </c:pt>
                <c:pt idx="491">
                  <c:v>1.5440195516636113E-4</c:v>
                </c:pt>
                <c:pt idx="492">
                  <c:v>1.6038442067767278E-4</c:v>
                </c:pt>
                <c:pt idx="493">
                  <c:v>1.7230972133002034E-4</c:v>
                </c:pt>
                <c:pt idx="494">
                  <c:v>1.803040439109858E-4</c:v>
                </c:pt>
                <c:pt idx="495">
                  <c:v>1.8229035422395734E-4</c:v>
                </c:pt>
                <c:pt idx="496">
                  <c:v>1.8427932680712303E-4</c:v>
                </c:pt>
                <c:pt idx="497">
                  <c:v>1.9622456252640114E-4</c:v>
                </c:pt>
                <c:pt idx="498">
                  <c:v>2.0020065780652056E-4</c:v>
                </c:pt>
                <c:pt idx="499">
                  <c:v>2.0811221386923313E-4</c:v>
                </c:pt>
                <c:pt idx="500">
                  <c:v>2.1011097769890741E-4</c:v>
                </c:pt>
                <c:pt idx="501">
                  <c:v>2.1211128944361831E-4</c:v>
                </c:pt>
                <c:pt idx="502">
                  <c:v>2.2399438182983634E-4</c:v>
                </c:pt>
                <c:pt idx="503">
                  <c:v>2.2794905743617915E-4</c:v>
                </c:pt>
                <c:pt idx="504">
                  <c:v>2.3580476632160827E-4</c:v>
                </c:pt>
                <c:pt idx="505">
                  <c:v>2.3779935850454237E-4</c:v>
                </c:pt>
                <c:pt idx="506">
                  <c:v>2.3979331166390147E-4</c:v>
                </c:pt>
                <c:pt idx="507">
                  <c:v>2.5160684499998673E-4</c:v>
                </c:pt>
                <c:pt idx="508">
                  <c:v>2.5553762632880524E-4</c:v>
                </c:pt>
                <c:pt idx="509">
                  <c:v>2.633654306517418E-4</c:v>
                </c:pt>
                <c:pt idx="510">
                  <c:v>2.6533871663847464E-4</c:v>
                </c:pt>
                <c:pt idx="511">
                  <c:v>2.9271220804205633E-4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78848"/>
        <c:axId val="357280768"/>
      </c:scatterChart>
      <c:valAx>
        <c:axId val="3572788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57280768"/>
        <c:crosses val="autoZero"/>
        <c:crossBetween val="midCat"/>
      </c:valAx>
      <c:valAx>
        <c:axId val="35728076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57278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1M Mx</c:v>
          </c:tx>
          <c:spPr>
            <a:ln>
              <a:noFill/>
            </a:ln>
          </c:spPr>
          <c:marker>
            <c:symbol val="square"/>
            <c:size val="2"/>
          </c:marker>
          <c:cat>
            <c:numRef>
              <c:f>EUR1M!$AQ$2:$AQ$2366</c:f>
              <c:numCache>
                <c:formatCode>ddd\,\ dd\-mmm\-yyyy</c:formatCode>
                <c:ptCount val="2365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42887</c:v>
                </c:pt>
                <c:pt idx="512">
                  <c:v>42894</c:v>
                </c:pt>
                <c:pt idx="513">
                  <c:v>42901</c:v>
                </c:pt>
                <c:pt idx="514">
                  <c:v>42908</c:v>
                </c:pt>
                <c:pt idx="515">
                  <c:v>42915</c:v>
                </c:pt>
                <c:pt idx="516">
                  <c:v>42922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43062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43097</c:v>
                </c:pt>
                <c:pt idx="542">
                  <c:v>43104</c:v>
                </c:pt>
                <c:pt idx="543">
                  <c:v>43111</c:v>
                </c:pt>
                <c:pt idx="544">
                  <c:v>43118</c:v>
                </c:pt>
                <c:pt idx="545">
                  <c:v>43125</c:v>
                </c:pt>
                <c:pt idx="546">
                  <c:v>43132</c:v>
                </c:pt>
                <c:pt idx="547">
                  <c:v>43139</c:v>
                </c:pt>
                <c:pt idx="548">
                  <c:v>43146</c:v>
                </c:pt>
                <c:pt idx="549">
                  <c:v>43153</c:v>
                </c:pt>
                <c:pt idx="550">
                  <c:v>43160</c:v>
                </c:pt>
                <c:pt idx="551">
                  <c:v>43167</c:v>
                </c:pt>
                <c:pt idx="552">
                  <c:v>43174</c:v>
                </c:pt>
                <c:pt idx="553">
                  <c:v>43181</c:v>
                </c:pt>
                <c:pt idx="554">
                  <c:v>43188</c:v>
                </c:pt>
                <c:pt idx="555">
                  <c:v>43195</c:v>
                </c:pt>
                <c:pt idx="556">
                  <c:v>43202</c:v>
                </c:pt>
                <c:pt idx="557">
                  <c:v>43209</c:v>
                </c:pt>
                <c:pt idx="558">
                  <c:v>43216</c:v>
                </c:pt>
                <c:pt idx="559">
                  <c:v>43223</c:v>
                </c:pt>
                <c:pt idx="560">
                  <c:v>43230</c:v>
                </c:pt>
                <c:pt idx="561">
                  <c:v>43237</c:v>
                </c:pt>
                <c:pt idx="562">
                  <c:v>43244</c:v>
                </c:pt>
                <c:pt idx="563">
                  <c:v>43251</c:v>
                </c:pt>
                <c:pt idx="564">
                  <c:v>43258</c:v>
                </c:pt>
                <c:pt idx="565">
                  <c:v>43265</c:v>
                </c:pt>
                <c:pt idx="566">
                  <c:v>43272</c:v>
                </c:pt>
                <c:pt idx="567">
                  <c:v>43279</c:v>
                </c:pt>
                <c:pt idx="568">
                  <c:v>43286</c:v>
                </c:pt>
                <c:pt idx="569">
                  <c:v>43293</c:v>
                </c:pt>
                <c:pt idx="570">
                  <c:v>43300</c:v>
                </c:pt>
                <c:pt idx="571">
                  <c:v>43307</c:v>
                </c:pt>
                <c:pt idx="572">
                  <c:v>43314</c:v>
                </c:pt>
                <c:pt idx="573">
                  <c:v>43321</c:v>
                </c:pt>
                <c:pt idx="574">
                  <c:v>43328</c:v>
                </c:pt>
                <c:pt idx="575">
                  <c:v>43335</c:v>
                </c:pt>
                <c:pt idx="576">
                  <c:v>43342</c:v>
                </c:pt>
                <c:pt idx="577">
                  <c:v>43349</c:v>
                </c:pt>
                <c:pt idx="578">
                  <c:v>43356</c:v>
                </c:pt>
                <c:pt idx="579">
                  <c:v>43363</c:v>
                </c:pt>
                <c:pt idx="580">
                  <c:v>43370</c:v>
                </c:pt>
                <c:pt idx="581">
                  <c:v>43377</c:v>
                </c:pt>
                <c:pt idx="582">
                  <c:v>43384</c:v>
                </c:pt>
                <c:pt idx="583">
                  <c:v>43391</c:v>
                </c:pt>
                <c:pt idx="584">
                  <c:v>43398</c:v>
                </c:pt>
                <c:pt idx="585">
                  <c:v>43405</c:v>
                </c:pt>
                <c:pt idx="586">
                  <c:v>43412</c:v>
                </c:pt>
                <c:pt idx="587">
                  <c:v>43419</c:v>
                </c:pt>
                <c:pt idx="588">
                  <c:v>43426</c:v>
                </c:pt>
                <c:pt idx="589">
                  <c:v>43433</c:v>
                </c:pt>
                <c:pt idx="590">
                  <c:v>43440</c:v>
                </c:pt>
                <c:pt idx="591">
                  <c:v>43447</c:v>
                </c:pt>
                <c:pt idx="592">
                  <c:v>43454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cat>
          <c:val>
            <c:numRef>
              <c:f>EUR1M!$AS$2:$AS$2366</c:f>
              <c:numCache>
                <c:formatCode>0.0000%</c:formatCode>
                <c:ptCount val="2365"/>
                <c:pt idx="0">
                  <c:v>-5.4000000019938099E-4</c:v>
                </c:pt>
                <c:pt idx="1">
                  <c:v>-5.4897235863693439E-4</c:v>
                </c:pt>
                <c:pt idx="2">
                  <c:v>-5.5700818786963424E-4</c:v>
                </c:pt>
                <c:pt idx="3">
                  <c:v>-5.6649538247979803E-4</c:v>
                </c:pt>
                <c:pt idx="4">
                  <c:v>-5.7290768095897085E-4</c:v>
                </c:pt>
                <c:pt idx="5">
                  <c:v>-5.9269805787165453E-4</c:v>
                </c:pt>
                <c:pt idx="6">
                  <c:v>-5.9583838173526971E-4</c:v>
                </c:pt>
                <c:pt idx="7">
                  <c:v>-5.9816279211544199E-4</c:v>
                </c:pt>
                <c:pt idx="8">
                  <c:v>-6.0092167741582214E-4</c:v>
                </c:pt>
                <c:pt idx="9">
                  <c:v>-6.0104894740899541E-4</c:v>
                </c:pt>
                <c:pt idx="10">
                  <c:v>-5.9754615254670185E-4</c:v>
                </c:pt>
                <c:pt idx="11">
                  <c:v>-6.0149228150097045E-4</c:v>
                </c:pt>
                <c:pt idx="12">
                  <c:v>-6.053085171151551E-4</c:v>
                </c:pt>
                <c:pt idx="13">
                  <c:v>-6.1134524709821614E-4</c:v>
                </c:pt>
                <c:pt idx="14">
                  <c:v>-6.1371173751708394E-4</c:v>
                </c:pt>
                <c:pt idx="15">
                  <c:v>-6.2244129922950364E-4</c:v>
                </c:pt>
                <c:pt idx="16">
                  <c:v>-6.2462694411857811E-4</c:v>
                </c:pt>
                <c:pt idx="17">
                  <c:v>-6.2661721733014986E-4</c:v>
                </c:pt>
                <c:pt idx="18">
                  <c:v>-6.3123161235523195E-4</c:v>
                </c:pt>
                <c:pt idx="19">
                  <c:v>-6.3147732815439111E-4</c:v>
                </c:pt>
                <c:pt idx="20">
                  <c:v>-6.3363801135629672E-4</c:v>
                </c:pt>
                <c:pt idx="21">
                  <c:v>-6.3627465476261266E-4</c:v>
                </c:pt>
                <c:pt idx="22">
                  <c:v>-6.4084646351244862E-4</c:v>
                </c:pt>
                <c:pt idx="23">
                  <c:v>-6.4277017471955911E-4</c:v>
                </c:pt>
                <c:pt idx="24">
                  <c:v>-6.4469389246445802E-4</c:v>
                </c:pt>
                <c:pt idx="25">
                  <c:v>-6.5307548907347999E-4</c:v>
                </c:pt>
                <c:pt idx="26">
                  <c:v>-6.5580921498492779E-4</c:v>
                </c:pt>
                <c:pt idx="27">
                  <c:v>-6.6045447485674202E-4</c:v>
                </c:pt>
                <c:pt idx="28">
                  <c:v>-6.6214959640945037E-4</c:v>
                </c:pt>
                <c:pt idx="29">
                  <c:v>-6.6382997412952542E-4</c:v>
                </c:pt>
                <c:pt idx="30">
                  <c:v>-6.7158010583108724E-4</c:v>
                </c:pt>
                <c:pt idx="31">
                  <c:v>-6.7410334372584109E-4</c:v>
                </c:pt>
                <c:pt idx="32">
                  <c:v>-6.7867836729669636E-4</c:v>
                </c:pt>
                <c:pt idx="33">
                  <c:v>-6.8010164593262923E-4</c:v>
                </c:pt>
                <c:pt idx="34">
                  <c:v>-6.8149263968031448E-4</c:v>
                </c:pt>
                <c:pt idx="35">
                  <c:v>-6.886113094243144E-4</c:v>
                </c:pt>
                <c:pt idx="36">
                  <c:v>-6.9092406027063211E-4</c:v>
                </c:pt>
                <c:pt idx="37">
                  <c:v>-6.9551814777100355E-4</c:v>
                </c:pt>
                <c:pt idx="38">
                  <c:v>-6.9662633012113062E-4</c:v>
                </c:pt>
                <c:pt idx="39">
                  <c:v>-6.9768189584305763E-4</c:v>
                </c:pt>
                <c:pt idx="40">
                  <c:v>-7.0416910634087517E-4</c:v>
                </c:pt>
                <c:pt idx="41">
                  <c:v>-7.0627137101547492E-4</c:v>
                </c:pt>
                <c:pt idx="42">
                  <c:v>-7.10973822687871E-4</c:v>
                </c:pt>
                <c:pt idx="43">
                  <c:v>-7.117236552674211E-4</c:v>
                </c:pt>
                <c:pt idx="44">
                  <c:v>-7.1239774878314565E-4</c:v>
                </c:pt>
                <c:pt idx="45">
                  <c:v>-7.1323429640657657E-4</c:v>
                </c:pt>
                <c:pt idx="46">
                  <c:v>-7.13561994235449E-4</c:v>
                </c:pt>
                <c:pt idx="47">
                  <c:v>-7.1227208540944082E-4</c:v>
                </c:pt>
                <c:pt idx="48">
                  <c:v>-7.1326977653968227E-4</c:v>
                </c:pt>
                <c:pt idx="49">
                  <c:v>-7.1423778930309711E-4</c:v>
                </c:pt>
                <c:pt idx="50">
                  <c:v>-7.1445263678741649E-4</c:v>
                </c:pt>
                <c:pt idx="51">
                  <c:v>-7.144218198281095E-4</c:v>
                </c:pt>
                <c:pt idx="52">
                  <c:v>-7.1330573235808077E-4</c:v>
                </c:pt>
                <c:pt idx="53">
                  <c:v>-7.1369826320957785E-4</c:v>
                </c:pt>
                <c:pt idx="54">
                  <c:v>-7.1402207056989815E-4</c:v>
                </c:pt>
                <c:pt idx="55">
                  <c:v>-7.1316137370515083E-4</c:v>
                </c:pt>
                <c:pt idx="56">
                  <c:v>-7.1277204193316796E-4</c:v>
                </c:pt>
                <c:pt idx="57">
                  <c:v>-7.1198188213348538E-4</c:v>
                </c:pt>
                <c:pt idx="58">
                  <c:v>-7.1169557613340317E-4</c:v>
                </c:pt>
                <c:pt idx="59">
                  <c:v>-7.1129674809252807E-4</c:v>
                </c:pt>
                <c:pt idx="60">
                  <c:v>-7.0936050632302954E-4</c:v>
                </c:pt>
                <c:pt idx="61">
                  <c:v>-7.0861265948824815E-4</c:v>
                </c:pt>
                <c:pt idx="62">
                  <c:v>-7.083005338733144E-4</c:v>
                </c:pt>
                <c:pt idx="63">
                  <c:v>-7.0726171400969928E-4</c:v>
                </c:pt>
                <c:pt idx="64">
                  <c:v>-7.060618201085257E-4</c:v>
                </c:pt>
                <c:pt idx="65">
                  <c:v>-7.0246860084433038E-4</c:v>
                </c:pt>
                <c:pt idx="66">
                  <c:v>-7.012811433759758E-4</c:v>
                </c:pt>
                <c:pt idx="67">
                  <c:v>-7.014134855132248E-4</c:v>
                </c:pt>
                <c:pt idx="68">
                  <c:v>-7.0067547167068644E-4</c:v>
                </c:pt>
                <c:pt idx="69">
                  <c:v>-7.0119150617315427E-4</c:v>
                </c:pt>
                <c:pt idx="70">
                  <c:v>-7.0179313018225997E-4</c:v>
                </c:pt>
                <c:pt idx="71">
                  <c:v>-7.0181264591662185E-4</c:v>
                </c:pt>
                <c:pt idx="72">
                  <c:v>-7.0181335724894822E-4</c:v>
                </c:pt>
                <c:pt idx="73">
                  <c:v>-7.0126044697388368E-4</c:v>
                </c:pt>
                <c:pt idx="74">
                  <c:v>-7.0149583883802953E-4</c:v>
                </c:pt>
                <c:pt idx="75">
                  <c:v>-7.0153484791468657E-4</c:v>
                </c:pt>
                <c:pt idx="76">
                  <c:v>-7.0142273284812262E-4</c:v>
                </c:pt>
                <c:pt idx="77">
                  <c:v>-7.0129181337952318E-4</c:v>
                </c:pt>
                <c:pt idx="78">
                  <c:v>-7.0098159846834762E-4</c:v>
                </c:pt>
                <c:pt idx="79">
                  <c:v>-7.009084806926829E-4</c:v>
                </c:pt>
                <c:pt idx="80">
                  <c:v>-7.0035514997668358E-4</c:v>
                </c:pt>
                <c:pt idx="81">
                  <c:v>-7.0011140408254846E-4</c:v>
                </c:pt>
                <c:pt idx="82">
                  <c:v>-6.998488537757197E-4</c:v>
                </c:pt>
                <c:pt idx="83">
                  <c:v>-6.9983892608913023E-4</c:v>
                </c:pt>
                <c:pt idx="84">
                  <c:v>-6.9942943159916017E-4</c:v>
                </c:pt>
                <c:pt idx="85">
                  <c:v>-6.9825403608980707E-4</c:v>
                </c:pt>
                <c:pt idx="86">
                  <c:v>-6.9787865931081328E-4</c:v>
                </c:pt>
                <c:pt idx="87">
                  <c:v>-6.974844781124645E-4</c:v>
                </c:pt>
                <c:pt idx="88">
                  <c:v>-6.9783242957019431E-4</c:v>
                </c:pt>
                <c:pt idx="89">
                  <c:v>-6.9821425007730105E-4</c:v>
                </c:pt>
                <c:pt idx="90">
                  <c:v>-7.0727443462700076E-4</c:v>
                </c:pt>
                <c:pt idx="91">
                  <c:v>-7.1035058828783002E-4</c:v>
                </c:pt>
                <c:pt idx="92">
                  <c:v>-7.1800196711551746E-4</c:v>
                </c:pt>
                <c:pt idx="93">
                  <c:v>-7.1885930646359286E-4</c:v>
                </c:pt>
                <c:pt idx="94">
                  <c:v>-7.1974732539238683E-4</c:v>
                </c:pt>
                <c:pt idx="95">
                  <c:v>-7.2939647620494331E-4</c:v>
                </c:pt>
                <c:pt idx="96">
                  <c:v>-7.3266895163622589E-4</c:v>
                </c:pt>
                <c:pt idx="97">
                  <c:v>-7.3984428184090882E-4</c:v>
                </c:pt>
                <c:pt idx="98">
                  <c:v>-7.4121748713545932E-4</c:v>
                </c:pt>
                <c:pt idx="99">
                  <c:v>-7.4265465307228119E-4</c:v>
                </c:pt>
                <c:pt idx="100">
                  <c:v>-7.5289276672204752E-4</c:v>
                </c:pt>
                <c:pt idx="101">
                  <c:v>-7.5636156275826402E-4</c:v>
                </c:pt>
                <c:pt idx="102">
                  <c:v>-7.6297754694441204E-4</c:v>
                </c:pt>
                <c:pt idx="103">
                  <c:v>-7.6490696364589494E-4</c:v>
                </c:pt>
                <c:pt idx="104">
                  <c:v>-7.6693622498155613E-4</c:v>
                </c:pt>
                <c:pt idx="105">
                  <c:v>-7.7776329783144169E-4</c:v>
                </c:pt>
                <c:pt idx="106">
                  <c:v>-7.8142841324518701E-4</c:v>
                </c:pt>
                <c:pt idx="107">
                  <c:v>-7.87401754222892E-4</c:v>
                </c:pt>
                <c:pt idx="108">
                  <c:v>-7.8992772758912366E-4</c:v>
                </c:pt>
                <c:pt idx="109">
                  <c:v>-7.9259203249743189E-4</c:v>
                </c:pt>
                <c:pt idx="110">
                  <c:v>-8.0190371901567303E-4</c:v>
                </c:pt>
                <c:pt idx="111">
                  <c:v>-8.0223235880971799E-4</c:v>
                </c:pt>
                <c:pt idx="112">
                  <c:v>-8.0254728184936397E-4</c:v>
                </c:pt>
                <c:pt idx="113">
                  <c:v>-8.0227260655818533E-4</c:v>
                </c:pt>
                <c:pt idx="114">
                  <c:v>-8.0284918327262267E-4</c:v>
                </c:pt>
                <c:pt idx="115">
                  <c:v>-8.0391614574093495E-4</c:v>
                </c:pt>
                <c:pt idx="116">
                  <c:v>-8.0414876826351289E-4</c:v>
                </c:pt>
                <c:pt idx="117">
                  <c:v>-8.0436767403568865E-4</c:v>
                </c:pt>
                <c:pt idx="118">
                  <c:v>-8.0442304837280432E-4</c:v>
                </c:pt>
                <c:pt idx="119">
                  <c:v>-8.0470054457688412E-4</c:v>
                </c:pt>
                <c:pt idx="120">
                  <c:v>-8.0525645168849636E-4</c:v>
                </c:pt>
                <c:pt idx="121">
                  <c:v>-8.0539305698090757E-4</c:v>
                </c:pt>
                <c:pt idx="122">
                  <c:v>-8.0551594552558115E-4</c:v>
                </c:pt>
                <c:pt idx="123">
                  <c:v>-8.0594337971987007E-4</c:v>
                </c:pt>
                <c:pt idx="124">
                  <c:v>-8.0590146794537552E-4</c:v>
                </c:pt>
                <c:pt idx="125">
                  <c:v>-8.0592463709150408E-4</c:v>
                </c:pt>
                <c:pt idx="126">
                  <c:v>-8.0596522517240032E-4</c:v>
                </c:pt>
                <c:pt idx="127">
                  <c:v>-8.071426155551656E-4</c:v>
                </c:pt>
                <c:pt idx="128">
                  <c:v>-8.0683360086042377E-4</c:v>
                </c:pt>
                <c:pt idx="129">
                  <c:v>-8.064519535766479E-4</c:v>
                </c:pt>
                <c:pt idx="130">
                  <c:v>-8.064887624242308E-4</c:v>
                </c:pt>
                <c:pt idx="131">
                  <c:v>-8.0830209886068364E-4</c:v>
                </c:pt>
                <c:pt idx="132">
                  <c:v>-8.0891311606863655E-4</c:v>
                </c:pt>
                <c:pt idx="133">
                  <c:v>-8.0952413598761597E-4</c:v>
                </c:pt>
                <c:pt idx="134">
                  <c:v>-8.1013515861825332E-4</c:v>
                </c:pt>
                <c:pt idx="135">
                  <c:v>-8.0033212300144275E-4</c:v>
                </c:pt>
                <c:pt idx="136">
                  <c:v>-7.969843014240637E-4</c:v>
                </c:pt>
                <c:pt idx="137">
                  <c:v>-7.8741641904255357E-4</c:v>
                </c:pt>
                <c:pt idx="138">
                  <c:v>-7.8708869444554797E-4</c:v>
                </c:pt>
                <c:pt idx="139">
                  <c:v>-7.8670040710214094E-4</c:v>
                </c:pt>
                <c:pt idx="140">
                  <c:v>-7.7605586763550239E-4</c:v>
                </c:pt>
                <c:pt idx="141">
                  <c:v>-7.7242754428018929E-4</c:v>
                </c:pt>
                <c:pt idx="142">
                  <c:v>-7.6407522060667986E-4</c:v>
                </c:pt>
                <c:pt idx="143">
                  <c:v>-7.6275110550014236E-4</c:v>
                </c:pt>
                <c:pt idx="144">
                  <c:v>-7.6130214307989336E-4</c:v>
                </c:pt>
                <c:pt idx="145">
                  <c:v>-7.4981609436903227E-4</c:v>
                </c:pt>
                <c:pt idx="146">
                  <c:v>-7.4590726739209856E-4</c:v>
                </c:pt>
                <c:pt idx="147">
                  <c:v>-7.3888950891594493E-4</c:v>
                </c:pt>
                <c:pt idx="148">
                  <c:v>-7.3651135681002122E-4</c:v>
                </c:pt>
                <c:pt idx="149">
                  <c:v>-7.2161278988752144E-4</c:v>
                </c:pt>
                <c:pt idx="150">
                  <c:v>-7.1742345730603735E-4</c:v>
                </c:pt>
                <c:pt idx="151">
                  <c:v>-7.1392701746120224E-4</c:v>
                </c:pt>
                <c:pt idx="152">
                  <c:v>-7.1014730181305735E-4</c:v>
                </c:pt>
                <c:pt idx="153">
                  <c:v>-7.0443186930065299E-4</c:v>
                </c:pt>
                <c:pt idx="154">
                  <c:v>-7.0880725524324179E-4</c:v>
                </c:pt>
                <c:pt idx="155">
                  <c:v>-7.2029451047914898E-4</c:v>
                </c:pt>
                <c:pt idx="156">
                  <c:v>-7.2118786874658669E-4</c:v>
                </c:pt>
                <c:pt idx="157">
                  <c:v>-7.2213952862273142E-4</c:v>
                </c:pt>
                <c:pt idx="158">
                  <c:v>-7.3578097448467525E-4</c:v>
                </c:pt>
                <c:pt idx="159">
                  <c:v>-7.403968279131876E-4</c:v>
                </c:pt>
                <c:pt idx="160">
                  <c:v>-7.5063780909591002E-4</c:v>
                </c:pt>
                <c:pt idx="161">
                  <c:v>-7.5248425984650313E-4</c:v>
                </c:pt>
                <c:pt idx="162">
                  <c:v>-7.5445050206018709E-4</c:v>
                </c:pt>
                <c:pt idx="163">
                  <c:v>-7.6881334610719035E-4</c:v>
                </c:pt>
                <c:pt idx="164">
                  <c:v>-7.7366966501806768E-4</c:v>
                </c:pt>
                <c:pt idx="165">
                  <c:v>-7.8256234435005541E-4</c:v>
                </c:pt>
                <c:pt idx="166">
                  <c:v>-7.8541130433373851E-4</c:v>
                </c:pt>
                <c:pt idx="167">
                  <c:v>-7.8844473381488984E-4</c:v>
                </c:pt>
                <c:pt idx="168">
                  <c:v>-8.0352896980162569E-4</c:v>
                </c:pt>
                <c:pt idx="169">
                  <c:v>-8.0862575207527314E-4</c:v>
                </c:pt>
                <c:pt idx="170">
                  <c:v>-8.1606810236177876E-4</c:v>
                </c:pt>
                <c:pt idx="171">
                  <c:v>-8.1996898789099548E-4</c:v>
                </c:pt>
                <c:pt idx="172">
                  <c:v>-8.2412220910253698E-4</c:v>
                </c:pt>
                <c:pt idx="173">
                  <c:v>-8.3888677694032463E-4</c:v>
                </c:pt>
                <c:pt idx="174">
                  <c:v>-8.3799203100229456E-4</c:v>
                </c:pt>
                <c:pt idx="175">
                  <c:v>-8.3708339425576104E-4</c:v>
                </c:pt>
                <c:pt idx="176">
                  <c:v>-8.3616086668969849E-4</c:v>
                </c:pt>
                <c:pt idx="177">
                  <c:v>-8.3302854098743495E-4</c:v>
                </c:pt>
                <c:pt idx="178">
                  <c:v>-8.3233184820397099E-4</c:v>
                </c:pt>
                <c:pt idx="179">
                  <c:v>-8.3133986650856396E-4</c:v>
                </c:pt>
                <c:pt idx="180">
                  <c:v>-8.3033399397984585E-4</c:v>
                </c:pt>
                <c:pt idx="181">
                  <c:v>-8.2931423060954724E-4</c:v>
                </c:pt>
                <c:pt idx="182">
                  <c:v>-8.2682180297485419E-4</c:v>
                </c:pt>
                <c:pt idx="183">
                  <c:v>-8.2509626867258059E-4</c:v>
                </c:pt>
                <c:pt idx="184">
                  <c:v>-8.2400705105716823E-4</c:v>
                </c:pt>
                <c:pt idx="185">
                  <c:v>-8.2290394258088047E-4</c:v>
                </c:pt>
                <c:pt idx="186">
                  <c:v>-8.2178694323958282E-4</c:v>
                </c:pt>
                <c:pt idx="187">
                  <c:v>-8.1997832967584117E-4</c:v>
                </c:pt>
                <c:pt idx="188">
                  <c:v>-8.1718003715813836E-4</c:v>
                </c:pt>
                <c:pt idx="189">
                  <c:v>-8.1599358343941884E-4</c:v>
                </c:pt>
                <c:pt idx="190">
                  <c:v>-8.1479323883225992E-4</c:v>
                </c:pt>
                <c:pt idx="191">
                  <c:v>-8.137065447153738E-4</c:v>
                </c:pt>
                <c:pt idx="192">
                  <c:v>-8.1259476142528375E-4</c:v>
                </c:pt>
                <c:pt idx="193">
                  <c:v>-8.0909739619902936E-4</c:v>
                </c:pt>
                <c:pt idx="194">
                  <c:v>-8.0793783229864624E-4</c:v>
                </c:pt>
                <c:pt idx="195">
                  <c:v>-8.0166783551009638E-4</c:v>
                </c:pt>
                <c:pt idx="196">
                  <c:v>-8.0175292533388176E-4</c:v>
                </c:pt>
                <c:pt idx="197">
                  <c:v>-8.0182279663500568E-4</c:v>
                </c:pt>
                <c:pt idx="198">
                  <c:v>-7.955532272964764E-4</c:v>
                </c:pt>
                <c:pt idx="199">
                  <c:v>-7.9342902998939227E-4</c:v>
                </c:pt>
                <c:pt idx="200">
                  <c:v>-7.8797128183220758E-4</c:v>
                </c:pt>
                <c:pt idx="201">
                  <c:v>-7.8748828361480117E-4</c:v>
                </c:pt>
                <c:pt idx="202">
                  <c:v>-7.8695341536035609E-4</c:v>
                </c:pt>
                <c:pt idx="203">
                  <c:v>-7.8032326646464633E-4</c:v>
                </c:pt>
                <c:pt idx="204">
                  <c:v>-7.780788758377493E-4</c:v>
                </c:pt>
                <c:pt idx="205">
                  <c:v>-7.7348437024913545E-4</c:v>
                </c:pt>
                <c:pt idx="206">
                  <c:v>-7.7240858312024874E-4</c:v>
                </c:pt>
                <c:pt idx="207">
                  <c:v>-7.7124268083798983E-4</c:v>
                </c:pt>
                <c:pt idx="208">
                  <c:v>-7.642519509398043E-4</c:v>
                </c:pt>
                <c:pt idx="209">
                  <c:v>-7.6188736650703137E-4</c:v>
                </c:pt>
                <c:pt idx="210">
                  <c:v>-7.5820709760825048E-4</c:v>
                </c:pt>
                <c:pt idx="211">
                  <c:v>-7.5651382057659311E-4</c:v>
                </c:pt>
                <c:pt idx="212">
                  <c:v>-7.4485449847489491E-4</c:v>
                </c:pt>
                <c:pt idx="213">
                  <c:v>-7.4247506740254821E-4</c:v>
                </c:pt>
                <c:pt idx="214">
                  <c:v>-7.3990939840855351E-4</c:v>
                </c:pt>
                <c:pt idx="215">
                  <c:v>-7.3729713819796255E-4</c:v>
                </c:pt>
                <c:pt idx="216">
                  <c:v>-7.2844209884337374E-4</c:v>
                </c:pt>
                <c:pt idx="217">
                  <c:v>-7.2394719715784817E-4</c:v>
                </c:pt>
                <c:pt idx="218">
                  <c:v>-7.1942561080451384E-4</c:v>
                </c:pt>
                <c:pt idx="219">
                  <c:v>-7.0761684936332392E-4</c:v>
                </c:pt>
                <c:pt idx="220">
                  <c:v>-7.0669146611740581E-4</c:v>
                </c:pt>
                <c:pt idx="221">
                  <c:v>-6.9641740796688723E-4</c:v>
                </c:pt>
                <c:pt idx="222">
                  <c:v>-6.9173571296987646E-4</c:v>
                </c:pt>
                <c:pt idx="223">
                  <c:v>-6.8702733309322639E-4</c:v>
                </c:pt>
                <c:pt idx="224">
                  <c:v>-6.7676544319855703E-4</c:v>
                </c:pt>
                <c:pt idx="225">
                  <c:v>-6.7482042125738815E-4</c:v>
                </c:pt>
                <c:pt idx="226">
                  <c:v>-6.630851593736331E-4</c:v>
                </c:pt>
                <c:pt idx="227">
                  <c:v>-6.5821666953702618E-4</c:v>
                </c:pt>
                <c:pt idx="228">
                  <c:v>-6.5332149459829125E-4</c:v>
                </c:pt>
                <c:pt idx="229">
                  <c:v>-6.4468819970589508E-4</c:v>
                </c:pt>
                <c:pt idx="230">
                  <c:v>-6.4168399320043627E-4</c:v>
                </c:pt>
                <c:pt idx="231">
                  <c:v>-6.2844534216566217E-4</c:v>
                </c:pt>
                <c:pt idx="232">
                  <c:v>-6.233900559000638E-4</c:v>
                </c:pt>
                <c:pt idx="233">
                  <c:v>-6.1830808429519379E-4</c:v>
                </c:pt>
                <c:pt idx="234">
                  <c:v>-6.113851083962285E-4</c:v>
                </c:pt>
                <c:pt idx="235">
                  <c:v>-6.0652745408493192E-4</c:v>
                </c:pt>
                <c:pt idx="236">
                  <c:v>-5.9464853105595239E-4</c:v>
                </c:pt>
                <c:pt idx="237">
                  <c:v>-5.9646677464132399E-4</c:v>
                </c:pt>
                <c:pt idx="238">
                  <c:v>-6.0192892281813414E-4</c:v>
                </c:pt>
                <c:pt idx="239">
                  <c:v>-6.0195364971843413E-4</c:v>
                </c:pt>
                <c:pt idx="240">
                  <c:v>-6.0200228096689778E-4</c:v>
                </c:pt>
                <c:pt idx="241">
                  <c:v>-6.0765895052546678E-4</c:v>
                </c:pt>
                <c:pt idx="242">
                  <c:v>-6.095714321759317E-4</c:v>
                </c:pt>
                <c:pt idx="243">
                  <c:v>-6.1421107395426787E-4</c:v>
                </c:pt>
                <c:pt idx="244">
                  <c:v>-6.1477114171620828E-4</c:v>
                </c:pt>
                <c:pt idx="245">
                  <c:v>-6.1538965243505958E-4</c:v>
                </c:pt>
                <c:pt idx="246">
                  <c:v>-6.2132903550558437E-4</c:v>
                </c:pt>
                <c:pt idx="247">
                  <c:v>-6.2333575490010926E-4</c:v>
                </c:pt>
                <c:pt idx="248">
                  <c:v>-6.2711290826547843E-4</c:v>
                </c:pt>
                <c:pt idx="249">
                  <c:v>-6.2822768269396589E-4</c:v>
                </c:pt>
                <c:pt idx="250">
                  <c:v>-6.2943668809487972E-4</c:v>
                </c:pt>
                <c:pt idx="251">
                  <c:v>-6.3565878366913446E-4</c:v>
                </c:pt>
                <c:pt idx="252">
                  <c:v>-6.3775974046347841E-4</c:v>
                </c:pt>
                <c:pt idx="253">
                  <c:v>-6.4063442356442448E-4</c:v>
                </c:pt>
                <c:pt idx="254">
                  <c:v>-6.4232327036978232E-4</c:v>
                </c:pt>
                <c:pt idx="255">
                  <c:v>-6.4414338556116927E-4</c:v>
                </c:pt>
                <c:pt idx="256">
                  <c:v>-6.5064819257033162E-4</c:v>
                </c:pt>
                <c:pt idx="257">
                  <c:v>-6.5289879921959226E-4</c:v>
                </c:pt>
                <c:pt idx="258">
                  <c:v>-6.5519025595595082E-4</c:v>
                </c:pt>
                <c:pt idx="259">
                  <c:v>-6.5463859617892473E-4</c:v>
                </c:pt>
                <c:pt idx="260">
                  <c:v>-6.5450157431305494E-4</c:v>
                </c:pt>
                <c:pt idx="261">
                  <c:v>-6.5381408258202711E-4</c:v>
                </c:pt>
                <c:pt idx="262">
                  <c:v>-6.5353884788832417E-4</c:v>
                </c:pt>
                <c:pt idx="263">
                  <c:v>-6.5326361318662762E-4</c:v>
                </c:pt>
                <c:pt idx="264">
                  <c:v>-6.5271196031682632E-4</c:v>
                </c:pt>
                <c:pt idx="265">
                  <c:v>-6.5257493493340744E-4</c:v>
                </c:pt>
                <c:pt idx="266">
                  <c:v>-6.5188743959021522E-4</c:v>
                </c:pt>
                <c:pt idx="267">
                  <c:v>-6.5161220485387972E-4</c:v>
                </c:pt>
                <c:pt idx="268">
                  <c:v>-6.5133697010821834E-4</c:v>
                </c:pt>
                <c:pt idx="269">
                  <c:v>-6.5078532412998769E-4</c:v>
                </c:pt>
                <c:pt idx="270">
                  <c:v>-6.5064829523272638E-4</c:v>
                </c:pt>
                <c:pt idx="271">
                  <c:v>-6.4996079629464631E-4</c:v>
                </c:pt>
                <c:pt idx="272">
                  <c:v>-6.4968556151301371E-4</c:v>
                </c:pt>
                <c:pt idx="273">
                  <c:v>-6.494103267233875E-4</c:v>
                </c:pt>
                <c:pt idx="274">
                  <c:v>-6.4885868760841681E-4</c:v>
                </c:pt>
                <c:pt idx="275">
                  <c:v>-6.487216552135903E-4</c:v>
                </c:pt>
                <c:pt idx="276">
                  <c:v>-6.4803415268599451E-4</c:v>
                </c:pt>
                <c:pt idx="277">
                  <c:v>-6.4775891785906481E-4</c:v>
                </c:pt>
                <c:pt idx="278">
                  <c:v>-6.4748368302680603E-4</c:v>
                </c:pt>
                <c:pt idx="279">
                  <c:v>-6.473466476436731E-4</c:v>
                </c:pt>
                <c:pt idx="280">
                  <c:v>-6.4679501487213144E-4</c:v>
                </c:pt>
                <c:pt idx="281">
                  <c:v>-6.4596931177397831E-4</c:v>
                </c:pt>
                <c:pt idx="282">
                  <c:v>-6.456940773954641E-4</c:v>
                </c:pt>
                <c:pt idx="283">
                  <c:v>-6.4514245245278999E-4</c:v>
                </c:pt>
                <c:pt idx="284">
                  <c:v>-6.4500541357981334E-4</c:v>
                </c:pt>
                <c:pt idx="285">
                  <c:v>-6.4486837421350702E-4</c:v>
                </c:pt>
                <c:pt idx="286">
                  <c:v>-6.44042670978689E-4</c:v>
                </c:pt>
                <c:pt idx="287">
                  <c:v>-6.4376743655247099E-4</c:v>
                </c:pt>
                <c:pt idx="288">
                  <c:v>-6.432158184162389E-4</c:v>
                </c:pt>
                <c:pt idx="289">
                  <c:v>-6.4307877607278074E-4</c:v>
                </c:pt>
                <c:pt idx="290">
                  <c:v>-6.4294173323513825E-4</c:v>
                </c:pt>
                <c:pt idx="291">
                  <c:v>-6.421160298610768E-4</c:v>
                </c:pt>
                <c:pt idx="292">
                  <c:v>-6.4184079539102287E-4</c:v>
                </c:pt>
                <c:pt idx="293">
                  <c:v>-6.4128918403814276E-4</c:v>
                </c:pt>
                <c:pt idx="294">
                  <c:v>-6.4115213823226491E-4</c:v>
                </c:pt>
                <c:pt idx="295">
                  <c:v>-6.4101509193573603E-4</c:v>
                </c:pt>
                <c:pt idx="296">
                  <c:v>-6.4018938842629893E-4</c:v>
                </c:pt>
                <c:pt idx="297">
                  <c:v>-6.3991415390854129E-4</c:v>
                </c:pt>
                <c:pt idx="298">
                  <c:v>-6.3936254931971285E-4</c:v>
                </c:pt>
                <c:pt idx="299">
                  <c:v>-6.3922550006451084E-4</c:v>
                </c:pt>
                <c:pt idx="300">
                  <c:v>-6.3881208219570857E-4</c:v>
                </c:pt>
                <c:pt idx="301">
                  <c:v>-6.3826274667177693E-4</c:v>
                </c:pt>
                <c:pt idx="302">
                  <c:v>-6.3599869766157156E-4</c:v>
                </c:pt>
                <c:pt idx="303">
                  <c:v>-6.299143956929725E-4</c:v>
                </c:pt>
                <c:pt idx="304">
                  <c:v>-6.295422817111096E-4</c:v>
                </c:pt>
                <c:pt idx="305">
                  <c:v>-6.2915500200365305E-4</c:v>
                </c:pt>
                <c:pt idx="306">
                  <c:v>-6.2223398329841473E-4</c:v>
                </c:pt>
                <c:pt idx="307">
                  <c:v>-6.199097941359962E-4</c:v>
                </c:pt>
                <c:pt idx="308">
                  <c:v>-6.145143796148551E-4</c:v>
                </c:pt>
                <c:pt idx="309">
                  <c:v>-6.1372119440211703E-4</c:v>
                </c:pt>
                <c:pt idx="310">
                  <c:v>-6.1288567780999484E-4</c:v>
                </c:pt>
                <c:pt idx="311">
                  <c:v>-6.0578423811048288E-4</c:v>
                </c:pt>
                <c:pt idx="312">
                  <c:v>-6.0339990854443946E-4</c:v>
                </c:pt>
                <c:pt idx="313">
                  <c:v>-5.9871889589507344E-4</c:v>
                </c:pt>
                <c:pt idx="314">
                  <c:v>-5.9749228053060377E-4</c:v>
                </c:pt>
                <c:pt idx="315">
                  <c:v>-5.9619537078580537E-4</c:v>
                </c:pt>
                <c:pt idx="316">
                  <c:v>-5.8891350931715566E-4</c:v>
                </c:pt>
                <c:pt idx="317">
                  <c:v>-5.8646903909220782E-4</c:v>
                </c:pt>
                <c:pt idx="318">
                  <c:v>-5.8252794280773531E-4</c:v>
                </c:pt>
                <c:pt idx="319">
                  <c:v>-5.8085553832798453E-4</c:v>
                </c:pt>
                <c:pt idx="320">
                  <c:v>-5.790840791131841E-4</c:v>
                </c:pt>
                <c:pt idx="321">
                  <c:v>-5.7162179508635051E-4</c:v>
                </c:pt>
                <c:pt idx="322">
                  <c:v>-5.6911718393174685E-4</c:v>
                </c:pt>
                <c:pt idx="323">
                  <c:v>-5.6694121475864279E-4</c:v>
                </c:pt>
                <c:pt idx="324">
                  <c:v>-5.6381096598945302E-4</c:v>
                </c:pt>
                <c:pt idx="325">
                  <c:v>-5.6354062813396462E-4</c:v>
                </c:pt>
                <c:pt idx="326">
                  <c:v>-5.6218717017664233E-4</c:v>
                </c:pt>
                <c:pt idx="327">
                  <c:v>-5.6164561051552653E-4</c:v>
                </c:pt>
                <c:pt idx="328">
                  <c:v>-5.6110405082909764E-4</c:v>
                </c:pt>
                <c:pt idx="329">
                  <c:v>-5.6002006019642558E-4</c:v>
                </c:pt>
                <c:pt idx="330">
                  <c:v>-5.5974971633529762E-4</c:v>
                </c:pt>
                <c:pt idx="331">
                  <c:v>-5.5839625203457643E-4</c:v>
                </c:pt>
                <c:pt idx="332">
                  <c:v>-5.5785469220426265E-4</c:v>
                </c:pt>
                <c:pt idx="333">
                  <c:v>-5.5731313234597124E-4</c:v>
                </c:pt>
                <c:pt idx="334">
                  <c:v>-5.5622915312442123E-4</c:v>
                </c:pt>
                <c:pt idx="335">
                  <c:v>-5.5595880329762173E-4</c:v>
                </c:pt>
                <c:pt idx="336">
                  <c:v>-5.5460533269746648E-4</c:v>
                </c:pt>
                <c:pt idx="337">
                  <c:v>-5.540637726939579E-4</c:v>
                </c:pt>
                <c:pt idx="338">
                  <c:v>-5.5352221266780077E-4</c:v>
                </c:pt>
                <c:pt idx="339">
                  <c:v>-5.5243824477718695E-4</c:v>
                </c:pt>
                <c:pt idx="340">
                  <c:v>-5.5216788902351561E-4</c:v>
                </c:pt>
                <c:pt idx="341">
                  <c:v>-5.5081441216264793E-4</c:v>
                </c:pt>
                <c:pt idx="342">
                  <c:v>-5.5027285198727682E-4</c:v>
                </c:pt>
                <c:pt idx="343">
                  <c:v>-5.4973129178925717E-4</c:v>
                </c:pt>
                <c:pt idx="344">
                  <c:v>-5.4864733515472275E-4</c:v>
                </c:pt>
                <c:pt idx="345">
                  <c:v>-5.4837697351555761E-4</c:v>
                </c:pt>
                <c:pt idx="346">
                  <c:v>-5.4675229506056177E-4</c:v>
                </c:pt>
                <c:pt idx="347">
                  <c:v>-5.462107355227023E-4</c:v>
                </c:pt>
                <c:pt idx="348">
                  <c:v>-5.4512679090855767E-4</c:v>
                </c:pt>
                <c:pt idx="349">
                  <c:v>-5.4485642425078362E-4</c:v>
                </c:pt>
                <c:pt idx="350">
                  <c:v>-5.4458605676601225E-4</c:v>
                </c:pt>
                <c:pt idx="351">
                  <c:v>-5.4296137777853914E-4</c:v>
                </c:pt>
                <c:pt idx="352">
                  <c:v>-5.4241981806920389E-4</c:v>
                </c:pt>
                <c:pt idx="353">
                  <c:v>-5.4133588454276878E-4</c:v>
                </c:pt>
                <c:pt idx="354">
                  <c:v>-5.4106551207036557E-4</c:v>
                </c:pt>
                <c:pt idx="355">
                  <c:v>-5.4079513878003656E-4</c:v>
                </c:pt>
                <c:pt idx="356">
                  <c:v>-5.391704592652433E-4</c:v>
                </c:pt>
                <c:pt idx="357">
                  <c:v>-5.3862889937411802E-4</c:v>
                </c:pt>
                <c:pt idx="358">
                  <c:v>-5.3754497685319018E-4</c:v>
                </c:pt>
                <c:pt idx="359">
                  <c:v>-5.372745986122196E-4</c:v>
                </c:pt>
                <c:pt idx="360">
                  <c:v>-5.3700421955376265E-4</c:v>
                </c:pt>
                <c:pt idx="361">
                  <c:v>-5.3537953951164933E-4</c:v>
                </c:pt>
                <c:pt idx="362">
                  <c:v>-5.3483797944518037E-4</c:v>
                </c:pt>
                <c:pt idx="363">
                  <c:v>-5.337540678519336E-4</c:v>
                </c:pt>
                <c:pt idx="364">
                  <c:v>-5.3348368387759471E-4</c:v>
                </c:pt>
                <c:pt idx="365">
                  <c:v>-5.3321329909363706E-4</c:v>
                </c:pt>
                <c:pt idx="366">
                  <c:v>-5.318597915175971E-4</c:v>
                </c:pt>
                <c:pt idx="367">
                  <c:v>-5.3131823048691018E-4</c:v>
                </c:pt>
                <c:pt idx="368">
                  <c:v>-5.2696344398750483E-4</c:v>
                </c:pt>
                <c:pt idx="369">
                  <c:v>-5.1531577191898936E-4</c:v>
                </c:pt>
                <c:pt idx="370">
                  <c:v>-5.1458158520579025E-4</c:v>
                </c:pt>
                <c:pt idx="371">
                  <c:v>-5.0498299501589017E-4</c:v>
                </c:pt>
                <c:pt idx="372">
                  <c:v>-5.005456018243315E-4</c:v>
                </c:pt>
                <c:pt idx="373">
                  <c:v>-4.9609444079523612E-4</c:v>
                </c:pt>
                <c:pt idx="374">
                  <c:v>-4.8586818153534272E-4</c:v>
                </c:pt>
                <c:pt idx="375">
                  <c:v>-4.8430631540496267E-4</c:v>
                </c:pt>
                <c:pt idx="376">
                  <c:v>-4.7363211758044699E-4</c:v>
                </c:pt>
                <c:pt idx="377">
                  <c:v>-4.690983492170453E-4</c:v>
                </c:pt>
                <c:pt idx="378">
                  <c:v>-4.6455081290819322E-4</c:v>
                </c:pt>
                <c:pt idx="379">
                  <c:v>-4.557881290027932E-4</c:v>
                </c:pt>
                <c:pt idx="380">
                  <c:v>-4.5337818113197394E-4</c:v>
                </c:pt>
                <c:pt idx="381">
                  <c:v>-4.4160661166392501E-4</c:v>
                </c:pt>
                <c:pt idx="382">
                  <c:v>-4.3697646736395868E-4</c:v>
                </c:pt>
                <c:pt idx="383">
                  <c:v>-4.3233255500929602E-4</c:v>
                </c:pt>
                <c:pt idx="384">
                  <c:v>-4.2385071751027686E-4</c:v>
                </c:pt>
                <c:pt idx="385">
                  <c:v>-4.2063647615053767E-4</c:v>
                </c:pt>
                <c:pt idx="386">
                  <c:v>-4.0890647186397899E-4</c:v>
                </c:pt>
                <c:pt idx="387">
                  <c:v>-4.0417995084673919E-4</c:v>
                </c:pt>
                <c:pt idx="388">
                  <c:v>-3.9943966166289258E-4</c:v>
                </c:pt>
                <c:pt idx="389">
                  <c:v>-3.9373061709979673E-4</c:v>
                </c:pt>
                <c:pt idx="390">
                  <c:v>-3.9325355461963178E-4</c:v>
                </c:pt>
                <c:pt idx="391">
                  <c:v>-3.9038988745687675E-4</c:v>
                </c:pt>
                <c:pt idx="392">
                  <c:v>-3.8943533157866485E-4</c:v>
                </c:pt>
                <c:pt idx="393">
                  <c:v>-3.8752580242834063E-4</c:v>
                </c:pt>
                <c:pt idx="394">
                  <c:v>-3.8704873347589208E-4</c:v>
                </c:pt>
                <c:pt idx="395">
                  <c:v>-3.8657166347472719E-4</c:v>
                </c:pt>
                <c:pt idx="396">
                  <c:v>-3.8370799466425792E-4</c:v>
                </c:pt>
                <c:pt idx="397">
                  <c:v>-3.8275343823809729E-4</c:v>
                </c:pt>
                <c:pt idx="398">
                  <c:v>-3.8084392224827212E-4</c:v>
                </c:pt>
                <c:pt idx="399">
                  <c:v>-3.8036684588141356E-4</c:v>
                </c:pt>
                <c:pt idx="400">
                  <c:v>-3.7988976848515611E-4</c:v>
                </c:pt>
                <c:pt idx="401">
                  <c:v>-3.7702609802697258E-4</c:v>
                </c:pt>
                <c:pt idx="402">
                  <c:v>-3.7607154105286311E-4</c:v>
                </c:pt>
                <c:pt idx="403">
                  <c:v>-3.7416203797693083E-4</c:v>
                </c:pt>
                <c:pt idx="404">
                  <c:v>-3.7368495431885917E-4</c:v>
                </c:pt>
                <c:pt idx="405">
                  <c:v>-3.7320786965091846E-4</c:v>
                </c:pt>
                <c:pt idx="406">
                  <c:v>-3.693896400190946E-4</c:v>
                </c:pt>
                <c:pt idx="407">
                  <c:v>-3.6748014961310559E-4</c:v>
                </c:pt>
                <c:pt idx="408">
                  <c:v>-3.6700305878822892E-4</c:v>
                </c:pt>
                <c:pt idx="409">
                  <c:v>-3.6604850195839922E-4</c:v>
                </c:pt>
                <c:pt idx="410">
                  <c:v>-3.6366229321711303E-4</c:v>
                </c:pt>
                <c:pt idx="411">
                  <c:v>-3.6270773514452743E-4</c:v>
                </c:pt>
                <c:pt idx="412">
                  <c:v>-3.6079825715437414E-4</c:v>
                </c:pt>
                <c:pt idx="413">
                  <c:v>-3.603211592895228E-4</c:v>
                </c:pt>
                <c:pt idx="414">
                  <c:v>-3.598440604497329E-4</c:v>
                </c:pt>
                <c:pt idx="415">
                  <c:v>-3.5698038504582814E-4</c:v>
                </c:pt>
                <c:pt idx="416">
                  <c:v>-3.5602582642142586E-4</c:v>
                </c:pt>
                <c:pt idx="417">
                  <c:v>-3.5411636060558106E-4</c:v>
                </c:pt>
                <c:pt idx="418">
                  <c:v>-3.536392558202428E-4</c:v>
                </c:pt>
                <c:pt idx="419">
                  <c:v>-3.5316215007762781E-4</c:v>
                </c:pt>
                <c:pt idx="420">
                  <c:v>-3.5029847302858741E-4</c:v>
                </c:pt>
                <c:pt idx="421">
                  <c:v>-3.4934391385623635E-4</c:v>
                </c:pt>
                <c:pt idx="422">
                  <c:v>-3.4743445996188171E-4</c:v>
                </c:pt>
                <c:pt idx="423">
                  <c:v>-3.4695734838163794E-4</c:v>
                </c:pt>
                <c:pt idx="424">
                  <c:v>-3.4648023586214549E-4</c:v>
                </c:pt>
                <c:pt idx="425">
                  <c:v>-3.4361655716668018E-4</c:v>
                </c:pt>
                <c:pt idx="426">
                  <c:v>-3.4266199744509106E-4</c:v>
                </c:pt>
                <c:pt idx="427">
                  <c:v>-3.4075255522569847E-4</c:v>
                </c:pt>
                <c:pt idx="428">
                  <c:v>-3.4027543697620621E-4</c:v>
                </c:pt>
                <c:pt idx="429">
                  <c:v>-3.3979831780457523E-4</c:v>
                </c:pt>
                <c:pt idx="430">
                  <c:v>-3.3788951479521721E-4</c:v>
                </c:pt>
                <c:pt idx="431">
                  <c:v>-3.3741239193640915E-4</c:v>
                </c:pt>
                <c:pt idx="432">
                  <c:v>-3.3645782901912746E-4</c:v>
                </c:pt>
                <c:pt idx="433">
                  <c:v>-3.2868071044284922E-4</c:v>
                </c:pt>
                <c:pt idx="434">
                  <c:v>-3.2088239908332838E-4</c:v>
                </c:pt>
                <c:pt idx="435">
                  <c:v>-2.9736030790991234E-4</c:v>
                </c:pt>
                <c:pt idx="436">
                  <c:v>-2.8947722502773284E-4</c:v>
                </c:pt>
                <c:pt idx="437">
                  <c:v>-2.8157294916960777E-4</c:v>
                </c:pt>
                <c:pt idx="438">
                  <c:v>-2.736474802927142E-4</c:v>
                </c:pt>
                <c:pt idx="439">
                  <c:v>-2.6570081835993901E-4</c:v>
                </c:pt>
                <c:pt idx="440">
                  <c:v>-2.4173367383378036E-4</c:v>
                </c:pt>
                <c:pt idx="441">
                  <c:v>-2.3370223928350801E-4</c:v>
                </c:pt>
                <c:pt idx="442">
                  <c:v>-2.2564961147894129E-4</c:v>
                </c:pt>
                <c:pt idx="443">
                  <c:v>-2.1757579038582189E-4</c:v>
                </c:pt>
                <c:pt idx="444">
                  <c:v>-2.094807759556172E-4</c:v>
                </c:pt>
                <c:pt idx="445">
                  <c:v>-1.8506857226850495E-4</c:v>
                </c:pt>
                <c:pt idx="446">
                  <c:v>-1.7688878410455314E-4</c:v>
                </c:pt>
                <c:pt idx="447">
                  <c:v>-1.6868780240795824E-4</c:v>
                </c:pt>
                <c:pt idx="448">
                  <c:v>-1.6046562713589729E-4</c:v>
                </c:pt>
                <c:pt idx="449">
                  <c:v>-1.5222225824697486E-4</c:v>
                </c:pt>
                <c:pt idx="450">
                  <c:v>-1.27364989487923E-4</c:v>
                </c:pt>
                <c:pt idx="451">
                  <c:v>-1.1605679955642523E-4</c:v>
                </c:pt>
                <c:pt idx="452">
                  <c:v>-1.0681778925502141E-4</c:v>
                </c:pt>
                <c:pt idx="453">
                  <c:v>-1.0604387794502235E-4</c:v>
                </c:pt>
                <c:pt idx="454">
                  <c:v>-1.0526996612478873E-4</c:v>
                </c:pt>
                <c:pt idx="455">
                  <c:v>-1.0062640042122098E-4</c:v>
                </c:pt>
                <c:pt idx="456">
                  <c:v>-9.9078544774984742E-5</c:v>
                </c:pt>
                <c:pt idx="457">
                  <c:v>-9.5982807268251761E-5</c:v>
                </c:pt>
                <c:pt idx="458">
                  <c:v>-9.520889216144135E-5</c:v>
                </c:pt>
                <c:pt idx="459">
                  <c:v>-9.4434976592109926E-5</c:v>
                </c:pt>
                <c:pt idx="460">
                  <c:v>-8.9791406555234283E-5</c:v>
                </c:pt>
                <c:pt idx="461">
                  <c:v>-8.5147794383289011E-5</c:v>
                </c:pt>
                <c:pt idx="462">
                  <c:v>-8.4373876170479634E-5</c:v>
                </c:pt>
                <c:pt idx="463">
                  <c:v>-8.3599957537200907E-5</c:v>
                </c:pt>
                <c:pt idx="464">
                  <c:v>-8.2826038490246834E-5</c:v>
                </c:pt>
                <c:pt idx="465">
                  <c:v>-7.8956402581204139E-5</c:v>
                </c:pt>
                <c:pt idx="466">
                  <c:v>-7.7408544045666185E-5</c:v>
                </c:pt>
                <c:pt idx="467">
                  <c:v>-7.4312811015078949E-5</c:v>
                </c:pt>
                <c:pt idx="468">
                  <c:v>-7.3538889291818732E-5</c:v>
                </c:pt>
                <c:pt idx="469">
                  <c:v>-7.276496720133272E-5</c:v>
                </c:pt>
                <c:pt idx="470">
                  <c:v>-6.8121388495262687E-5</c:v>
                </c:pt>
                <c:pt idx="471">
                  <c:v>-6.6573528515718523E-5</c:v>
                </c:pt>
                <c:pt idx="472">
                  <c:v>-6.579960446373434E-5</c:v>
                </c:pt>
                <c:pt idx="473">
                  <c:v>-6.5025680074975428E-5</c:v>
                </c:pt>
                <c:pt idx="474">
                  <c:v>-6.4251755360463948E-5</c:v>
                </c:pt>
                <c:pt idx="475">
                  <c:v>-5.8060299620077416E-5</c:v>
                </c:pt>
                <c:pt idx="476">
                  <c:v>-5.6512438049161062E-5</c:v>
                </c:pt>
                <c:pt idx="477">
                  <c:v>-5.4964576283733635E-5</c:v>
                </c:pt>
                <c:pt idx="478">
                  <c:v>-5.1868844679336945E-5</c:v>
                </c:pt>
                <c:pt idx="479">
                  <c:v>-5.1094917366778159E-5</c:v>
                </c:pt>
                <c:pt idx="480">
                  <c:v>-4.7225264456329796E-5</c:v>
                </c:pt>
                <c:pt idx="481">
                  <c:v>-4.5677401489196967E-5</c:v>
                </c:pt>
                <c:pt idx="482">
                  <c:v>-4.4129538323556261E-5</c:v>
                </c:pt>
                <c:pt idx="483">
                  <c:v>-4.1033806718743238E-5</c:v>
                </c:pt>
                <c:pt idx="484">
                  <c:v>-3.4842355143727133E-5</c:v>
                </c:pt>
                <c:pt idx="485">
                  <c:v>-3.3294490580537683E-5</c:v>
                </c:pt>
                <c:pt idx="486">
                  <c:v>-3.0198758322746988E-5</c:v>
                </c:pt>
                <c:pt idx="487">
                  <c:v>-2.9424827098760566E-5</c:v>
                </c:pt>
                <c:pt idx="488">
                  <c:v>-2.5555164773649608E-5</c:v>
                </c:pt>
                <c:pt idx="489">
                  <c:v>-2.4007299014083827E-5</c:v>
                </c:pt>
                <c:pt idx="490">
                  <c:v>-2.2459433054677902E-5</c:v>
                </c:pt>
                <c:pt idx="491">
                  <c:v>-1.9363699493846198E-5</c:v>
                </c:pt>
                <c:pt idx="492">
                  <c:v>-1.7041899410440532E-5</c:v>
                </c:pt>
                <c:pt idx="493">
                  <c:v>-5.5566711464374593E-6</c:v>
                </c:pt>
                <c:pt idx="494">
                  <c:v>1.6510188140275971E-5</c:v>
                </c:pt>
                <c:pt idx="495">
                  <c:v>1.8090772904710839E-5</c:v>
                </c:pt>
                <c:pt idx="496">
                  <c:v>1.9723399646412901E-5</c:v>
                </c:pt>
                <c:pt idx="497">
                  <c:v>4.5170848674406131E-5</c:v>
                </c:pt>
                <c:pt idx="498">
                  <c:v>5.3690527038490415E-5</c:v>
                </c:pt>
                <c:pt idx="499">
                  <c:v>7.3190193922459656E-5</c:v>
                </c:pt>
                <c:pt idx="500">
                  <c:v>7.6203435769028882E-5</c:v>
                </c:pt>
                <c:pt idx="501">
                  <c:v>7.9361148764869619E-5</c:v>
                </c:pt>
                <c:pt idx="502">
                  <c:v>1.0519915130497419E-4</c:v>
                </c:pt>
                <c:pt idx="503">
                  <c:v>1.1384901474983854E-4</c:v>
                </c:pt>
                <c:pt idx="504">
                  <c:v>1.3072627196499619E-4</c:v>
                </c:pt>
                <c:pt idx="505">
                  <c:v>1.3519891967211928E-4</c:v>
                </c:pt>
                <c:pt idx="506">
                  <c:v>1.3991019344878681E-4</c:v>
                </c:pt>
                <c:pt idx="507">
                  <c:v>1.6613875557872171E-4</c:v>
                </c:pt>
                <c:pt idx="508">
                  <c:v>1.7491880613886774E-4</c:v>
                </c:pt>
                <c:pt idx="509">
                  <c:v>1.8911843580614698E-4</c:v>
                </c:pt>
                <c:pt idx="510">
                  <c:v>1.9507723849537806E-4</c:v>
                </c:pt>
                <c:pt idx="511">
                  <c:v>2.5583840634002541E-4</c:v>
                </c:pt>
                <c:pt idx="512">
                  <c:v>2.7070816973562284E-4</c:v>
                </c:pt>
                <c:pt idx="513">
                  <c:v>2.8557795278799647E-4</c:v>
                </c:pt>
                <c:pt idx="514">
                  <c:v>3.0044775549464831E-4</c:v>
                </c:pt>
                <c:pt idx="515">
                  <c:v>3.1531757785557835E-4</c:v>
                </c:pt>
                <c:pt idx="516">
                  <c:v>3.3018741986579059E-4</c:v>
                </c:pt>
                <c:pt idx="517">
                  <c:v>3.4505728153277904E-4</c:v>
                </c:pt>
                <c:pt idx="518">
                  <c:v>3.5992716285404569E-4</c:v>
                </c:pt>
                <c:pt idx="519">
                  <c:v>3.7479706382959055E-4</c:v>
                </c:pt>
                <c:pt idx="520">
                  <c:v>4.102734430413979E-4</c:v>
                </c:pt>
                <c:pt idx="521">
                  <c:v>4.7380465940410899E-4</c:v>
                </c:pt>
                <c:pt idx="522">
                  <c:v>5.381472617052574E-4</c:v>
                </c:pt>
                <c:pt idx="523">
                  <c:v>6.0330126386370919E-4</c:v>
                </c:pt>
                <c:pt idx="524">
                  <c:v>6.6457670292689773E-4</c:v>
                </c:pt>
                <c:pt idx="525">
                  <c:v>6.9468048524340409E-4</c:v>
                </c:pt>
                <c:pt idx="526">
                  <c:v>7.1325843871150596E-4</c:v>
                </c:pt>
                <c:pt idx="527">
                  <c:v>7.3183642285507E-4</c:v>
                </c:pt>
                <c:pt idx="528">
                  <c:v>7.5041443767409621E-4</c:v>
                </c:pt>
                <c:pt idx="529">
                  <c:v>7.689924831710826E-4</c:v>
                </c:pt>
                <c:pt idx="530">
                  <c:v>7.8757055934602915E-4</c:v>
                </c:pt>
                <c:pt idx="531">
                  <c:v>8.0614866620143388E-4</c:v>
                </c:pt>
                <c:pt idx="532">
                  <c:v>8.2472680373230078E-4</c:v>
                </c:pt>
                <c:pt idx="533">
                  <c:v>8.643014203285615E-4</c:v>
                </c:pt>
                <c:pt idx="534">
                  <c:v>9.3240354419377169E-4</c:v>
                </c:pt>
                <c:pt idx="535">
                  <c:v>1.0012508066123416E-3</c:v>
                </c:pt>
                <c:pt idx="536">
                  <c:v>1.0772411677742945E-3</c:v>
                </c:pt>
                <c:pt idx="537">
                  <c:v>1.1357438577112137E-3</c:v>
                </c:pt>
                <c:pt idx="538">
                  <c:v>1.1701326178104043E-3</c:v>
                </c:pt>
                <c:pt idx="539">
                  <c:v>1.1921158769384599E-3</c:v>
                </c:pt>
                <c:pt idx="540">
                  <c:v>1.2140991790146605E-3</c:v>
                </c:pt>
                <c:pt idx="541">
                  <c:v>1.2360825240465001E-3</c:v>
                </c:pt>
                <c:pt idx="542">
                  <c:v>1.2580659120314808E-3</c:v>
                </c:pt>
                <c:pt idx="543">
                  <c:v>1.2800493429671045E-3</c:v>
                </c:pt>
                <c:pt idx="544">
                  <c:v>1.3020328168558692E-3</c:v>
                </c:pt>
                <c:pt idx="545">
                  <c:v>1.324016333695277E-3</c:v>
                </c:pt>
                <c:pt idx="546">
                  <c:v>1.3397089010958041E-3</c:v>
                </c:pt>
                <c:pt idx="547">
                  <c:v>1.4027741572987726E-3</c:v>
                </c:pt>
                <c:pt idx="548">
                  <c:v>1.4664063747168601E-3</c:v>
                </c:pt>
                <c:pt idx="549">
                  <c:v>1.530605561774756E-3</c:v>
                </c:pt>
                <c:pt idx="550">
                  <c:v>1.6040504215117128E-3</c:v>
                </c:pt>
                <c:pt idx="551">
                  <c:v>1.6265654314726041E-3</c:v>
                </c:pt>
                <c:pt idx="552">
                  <c:v>1.6508162639547463E-3</c:v>
                </c:pt>
                <c:pt idx="553">
                  <c:v>1.6750671487050783E-3</c:v>
                </c:pt>
                <c:pt idx="554">
                  <c:v>1.6993180857211021E-3</c:v>
                </c:pt>
                <c:pt idx="555">
                  <c:v>1.7235690750103116E-3</c:v>
                </c:pt>
                <c:pt idx="556">
                  <c:v>1.747820116562715E-3</c:v>
                </c:pt>
                <c:pt idx="557">
                  <c:v>1.7720712103908021E-3</c:v>
                </c:pt>
                <c:pt idx="558">
                  <c:v>1.7963223564845809E-3</c:v>
                </c:pt>
                <c:pt idx="559">
                  <c:v>1.8687117023646893E-3</c:v>
                </c:pt>
                <c:pt idx="560">
                  <c:v>2.0063047934903988E-3</c:v>
                </c:pt>
                <c:pt idx="561">
                  <c:v>2.1453252740977202E-3</c:v>
                </c:pt>
                <c:pt idx="562">
                  <c:v>2.2857731970493678E-3</c:v>
                </c:pt>
                <c:pt idx="563">
                  <c:v>2.419376611657816E-3</c:v>
                </c:pt>
                <c:pt idx="564">
                  <c:v>2.4744076141733351E-3</c:v>
                </c:pt>
                <c:pt idx="565">
                  <c:v>2.5051779983739642E-3</c:v>
                </c:pt>
                <c:pt idx="566">
                  <c:v>2.53594846671229E-3</c:v>
                </c:pt>
                <c:pt idx="567">
                  <c:v>2.5667190191958067E-3</c:v>
                </c:pt>
                <c:pt idx="568">
                  <c:v>2.5974896558220162E-3</c:v>
                </c:pt>
                <c:pt idx="569">
                  <c:v>2.6282603765934165E-3</c:v>
                </c:pt>
                <c:pt idx="570">
                  <c:v>2.6590311815075096E-3</c:v>
                </c:pt>
                <c:pt idx="571">
                  <c:v>2.6898020705667935E-3</c:v>
                </c:pt>
                <c:pt idx="572">
                  <c:v>2.7205730437687703E-3</c:v>
                </c:pt>
                <c:pt idx="573">
                  <c:v>2.7513441011159379E-3</c:v>
                </c:pt>
                <c:pt idx="574">
                  <c:v>2.7821152426082962E-3</c:v>
                </c:pt>
                <c:pt idx="575">
                  <c:v>2.8128864682458454E-3</c:v>
                </c:pt>
                <c:pt idx="576">
                  <c:v>2.837030384716254E-3</c:v>
                </c:pt>
                <c:pt idx="577">
                  <c:v>2.8744291719565163E-3</c:v>
                </c:pt>
                <c:pt idx="578">
                  <c:v>2.9052006500296379E-3</c:v>
                </c:pt>
                <c:pt idx="579">
                  <c:v>2.9359722122504484E-3</c:v>
                </c:pt>
                <c:pt idx="580">
                  <c:v>2.9667438586164496E-3</c:v>
                </c:pt>
                <c:pt idx="581">
                  <c:v>2.9975155891276417E-3</c:v>
                </c:pt>
                <c:pt idx="582">
                  <c:v>3.0282874037865226E-3</c:v>
                </c:pt>
                <c:pt idx="583">
                  <c:v>3.0590593025930923E-3</c:v>
                </c:pt>
                <c:pt idx="584">
                  <c:v>3.0898312855448529E-3</c:v>
                </c:pt>
                <c:pt idx="585">
                  <c:v>3.1206033526468002E-3</c:v>
                </c:pt>
                <c:pt idx="586">
                  <c:v>3.1513755038939384E-3</c:v>
                </c:pt>
                <c:pt idx="587">
                  <c:v>3.1821477392887654E-3</c:v>
                </c:pt>
                <c:pt idx="588">
                  <c:v>3.2129200588337792E-3</c:v>
                </c:pt>
                <c:pt idx="589">
                  <c:v>3.2436924625239838E-3</c:v>
                </c:pt>
                <c:pt idx="590">
                  <c:v>3.2744649503643752E-3</c:v>
                </c:pt>
                <c:pt idx="591">
                  <c:v>3.3052375223524555E-3</c:v>
                </c:pt>
                <c:pt idx="592">
                  <c:v>3.3360101784932206E-3</c:v>
                </c:pt>
                <c:pt idx="593">
                  <c:v>3.3667829187791765E-3</c:v>
                </c:pt>
                <c:pt idx="594">
                  <c:v>3.3975557432178172E-3</c:v>
                </c:pt>
                <c:pt idx="595">
                  <c:v>3.4283286518016487E-3</c:v>
                </c:pt>
                <c:pt idx="596">
                  <c:v>3.459101644538165E-3</c:v>
                </c:pt>
                <c:pt idx="597">
                  <c:v>3.4898747214248682E-3</c:v>
                </c:pt>
                <c:pt idx="598">
                  <c:v>3.5117870327841922E-3</c:v>
                </c:pt>
                <c:pt idx="599">
                  <c:v>3.5425590480914998E-3</c:v>
                </c:pt>
                <c:pt idx="600">
                  <c:v>3.573331137025626E-3</c:v>
                </c:pt>
                <c:pt idx="601">
                  <c:v>3.6041032995894262E-3</c:v>
                </c:pt>
                <c:pt idx="602">
                  <c:v>3.6370919264449362E-3</c:v>
                </c:pt>
                <c:pt idx="603">
                  <c:v>3.6745149499065044E-3</c:v>
                </c:pt>
                <c:pt idx="604">
                  <c:v>3.7052886158520093E-3</c:v>
                </c:pt>
                <c:pt idx="605">
                  <c:v>3.738279901245211E-3</c:v>
                </c:pt>
                <c:pt idx="606">
                  <c:v>3.7668362001935796E-3</c:v>
                </c:pt>
                <c:pt idx="607">
                  <c:v>3.7976101185921429E-3</c:v>
                </c:pt>
                <c:pt idx="608">
                  <c:v>3.8283841211458891E-3</c:v>
                </c:pt>
                <c:pt idx="609">
                  <c:v>3.8591582078523201E-3</c:v>
                </c:pt>
                <c:pt idx="610">
                  <c:v>3.8899323787089379E-3</c:v>
                </c:pt>
                <c:pt idx="611">
                  <c:v>3.9207066337207386E-3</c:v>
                </c:pt>
                <c:pt idx="612">
                  <c:v>4.142426104656316E-3</c:v>
                </c:pt>
                <c:pt idx="613">
                  <c:v>4.3659635851922562E-3</c:v>
                </c:pt>
                <c:pt idx="614">
                  <c:v>4.5913191834870415E-3</c:v>
                </c:pt>
                <c:pt idx="615">
                  <c:v>4.7988214349321389E-3</c:v>
                </c:pt>
                <c:pt idx="616">
                  <c:v>4.9658666550722597E-3</c:v>
                </c:pt>
                <c:pt idx="617">
                  <c:v>5.00493525266682E-3</c:v>
                </c:pt>
                <c:pt idx="618">
                  <c:v>5.0440039858778984E-3</c:v>
                </c:pt>
                <c:pt idx="619">
                  <c:v>5.0830728547054949E-3</c:v>
                </c:pt>
                <c:pt idx="620">
                  <c:v>5.1221418591496093E-3</c:v>
                </c:pt>
                <c:pt idx="621">
                  <c:v>5.1612109992127397E-3</c:v>
                </c:pt>
                <c:pt idx="622">
                  <c:v>5.2002802748923882E-3</c:v>
                </c:pt>
                <c:pt idx="623">
                  <c:v>5.2393496861910527E-3</c:v>
                </c:pt>
                <c:pt idx="624">
                  <c:v>5.2784192331112312E-3</c:v>
                </c:pt>
                <c:pt idx="625">
                  <c:v>5.3174889156479277E-3</c:v>
                </c:pt>
                <c:pt idx="626">
                  <c:v>5.3565587338036402E-3</c:v>
                </c:pt>
                <c:pt idx="627">
                  <c:v>5.3956286875808668E-3</c:v>
                </c:pt>
                <c:pt idx="628">
                  <c:v>5.4346987769796073E-3</c:v>
                </c:pt>
                <c:pt idx="629">
                  <c:v>5.4737690019998619E-3</c:v>
                </c:pt>
                <c:pt idx="630">
                  <c:v>5.5128393626416305E-3</c:v>
                </c:pt>
                <c:pt idx="631">
                  <c:v>5.5519098589074112E-3</c:v>
                </c:pt>
                <c:pt idx="632">
                  <c:v>5.5909804907947058E-3</c:v>
                </c:pt>
                <c:pt idx="633">
                  <c:v>5.6300512583035145E-3</c:v>
                </c:pt>
                <c:pt idx="634">
                  <c:v>5.6691221614363352E-3</c:v>
                </c:pt>
                <c:pt idx="635">
                  <c:v>5.7081932001931679E-3</c:v>
                </c:pt>
                <c:pt idx="636">
                  <c:v>5.7472643745765106E-3</c:v>
                </c:pt>
                <c:pt idx="637">
                  <c:v>5.7778241720530463E-3</c:v>
                </c:pt>
                <c:pt idx="638">
                  <c:v>5.8254071302177302E-3</c:v>
                </c:pt>
                <c:pt idx="639">
                  <c:v>5.864478711475607E-3</c:v>
                </c:pt>
                <c:pt idx="640">
                  <c:v>5.9035504283624918E-3</c:v>
                </c:pt>
                <c:pt idx="641">
                  <c:v>5.9426222808758866E-3</c:v>
                </c:pt>
                <c:pt idx="642">
                  <c:v>5.9816942690157915E-3</c:v>
                </c:pt>
                <c:pt idx="643">
                  <c:v>6.0207663927822064E-3</c:v>
                </c:pt>
                <c:pt idx="644">
                  <c:v>6.0598386521801273E-3</c:v>
                </c:pt>
                <c:pt idx="645">
                  <c:v>6.1016502379927021E-3</c:v>
                </c:pt>
                <c:pt idx="646">
                  <c:v>6.1407221141555664E-3</c:v>
                </c:pt>
                <c:pt idx="647">
                  <c:v>6.1797941217049453E-3</c:v>
                </c:pt>
                <c:pt idx="648">
                  <c:v>6.2188662606459961E-3</c:v>
                </c:pt>
                <c:pt idx="649">
                  <c:v>6.2579385309787187E-3</c:v>
                </c:pt>
                <c:pt idx="650">
                  <c:v>6.2884735176926831E-3</c:v>
                </c:pt>
                <c:pt idx="651">
                  <c:v>6.3360834658088639E-3</c:v>
                </c:pt>
                <c:pt idx="652">
                  <c:v>6.3751561303114447E-3</c:v>
                </c:pt>
                <c:pt idx="653">
                  <c:v>6.4142289262056965E-3</c:v>
                </c:pt>
                <c:pt idx="654">
                  <c:v>6.4561506619845166E-3</c:v>
                </c:pt>
                <c:pt idx="655">
                  <c:v>6.4923749121743738E-3</c:v>
                </c:pt>
                <c:pt idx="656">
                  <c:v>6.534298339051503E-3</c:v>
                </c:pt>
                <c:pt idx="657">
                  <c:v>6.5705214237123154E-3</c:v>
                </c:pt>
                <c:pt idx="658">
                  <c:v>6.6095948765726624E-3</c:v>
                </c:pt>
                <c:pt idx="659">
                  <c:v>6.6486684608272591E-3</c:v>
                </c:pt>
                <c:pt idx="660">
                  <c:v>6.7072166132229327E-3</c:v>
                </c:pt>
                <c:pt idx="661">
                  <c:v>6.74628979606684E-3</c:v>
                </c:pt>
                <c:pt idx="662">
                  <c:v>6.7853631060623698E-3</c:v>
                </c:pt>
                <c:pt idx="663">
                  <c:v>6.9122263376946019E-3</c:v>
                </c:pt>
                <c:pt idx="664">
                  <c:v>7.1008286313223668E-3</c:v>
                </c:pt>
                <c:pt idx="665">
                  <c:v>7.2905680247605728E-3</c:v>
                </c:pt>
                <c:pt idx="666">
                  <c:v>7.481444573608614E-3</c:v>
                </c:pt>
                <c:pt idx="667">
                  <c:v>7.649026877881937E-3</c:v>
                </c:pt>
                <c:pt idx="668">
                  <c:v>7.6931253624472618E-3</c:v>
                </c:pt>
                <c:pt idx="669">
                  <c:v>7.7372240089657041E-3</c:v>
                </c:pt>
                <c:pt idx="670">
                  <c:v>7.781322817442593E-3</c:v>
                </c:pt>
                <c:pt idx="671">
                  <c:v>7.8286568228264977E-3</c:v>
                </c:pt>
                <c:pt idx="672">
                  <c:v>7.8727569281565914E-3</c:v>
                </c:pt>
                <c:pt idx="673">
                  <c:v>7.9168572008418477E-3</c:v>
                </c:pt>
                <c:pt idx="674">
                  <c:v>7.9609576408900019E-3</c:v>
                </c:pt>
                <c:pt idx="675">
                  <c:v>8.0050582482933189E-3</c:v>
                </c:pt>
                <c:pt idx="676">
                  <c:v>8.0491590230595319E-3</c:v>
                </c:pt>
                <c:pt idx="677">
                  <c:v>8.0932599651834872E-3</c:v>
                </c:pt>
                <c:pt idx="678">
                  <c:v>8.1373610746703386E-3</c:v>
                </c:pt>
                <c:pt idx="679">
                  <c:v>8.18146235151751E-3</c:v>
                </c:pt>
                <c:pt idx="680">
                  <c:v>8.2223198097661765E-3</c:v>
                </c:pt>
                <c:pt idx="681">
                  <c:v>8.2664203997699914E-3</c:v>
                </c:pt>
                <c:pt idx="682">
                  <c:v>8.3105211517349176E-3</c:v>
                </c:pt>
                <c:pt idx="683">
                  <c:v>8.3546220656609549E-3</c:v>
                </c:pt>
                <c:pt idx="684">
                  <c:v>8.3987231415507679E-3</c:v>
                </c:pt>
                <c:pt idx="685">
                  <c:v>8.4460735272291268E-3</c:v>
                </c:pt>
                <c:pt idx="686">
                  <c:v>8.4901759756243166E-3</c:v>
                </c:pt>
                <c:pt idx="687">
                  <c:v>8.5342785913875632E-3</c:v>
                </c:pt>
                <c:pt idx="688">
                  <c:v>8.5783813745162855E-3</c:v>
                </c:pt>
                <c:pt idx="689">
                  <c:v>8.6192309504431464E-3</c:v>
                </c:pt>
                <c:pt idx="690">
                  <c:v>8.6633329981156137E-3</c:v>
                </c:pt>
                <c:pt idx="691">
                  <c:v>8.7074352077571859E-3</c:v>
                </c:pt>
                <c:pt idx="692">
                  <c:v>8.7515375793625338E-3</c:v>
                </c:pt>
                <c:pt idx="693">
                  <c:v>8.8086718035682195E-3</c:v>
                </c:pt>
                <c:pt idx="694">
                  <c:v>8.8430015880435597E-3</c:v>
                </c:pt>
                <c:pt idx="695">
                  <c:v>8.887105542761559E-3</c:v>
                </c:pt>
                <c:pt idx="696">
                  <c:v>8.9312096648527708E-3</c:v>
                </c:pt>
                <c:pt idx="697">
                  <c:v>8.9753139543146156E-3</c:v>
                </c:pt>
                <c:pt idx="698">
                  <c:v>9.0194184111522524E-3</c:v>
                </c:pt>
                <c:pt idx="699">
                  <c:v>9.0635230353631E-3</c:v>
                </c:pt>
                <c:pt idx="700">
                  <c:v>9.1076278269497379E-3</c:v>
                </c:pt>
                <c:pt idx="701">
                  <c:v>9.1517327859121679E-3</c:v>
                </c:pt>
                <c:pt idx="702">
                  <c:v>9.1860352775476242E-3</c:v>
                </c:pt>
                <c:pt idx="703">
                  <c:v>9.2301371523596989E-3</c:v>
                </c:pt>
                <c:pt idx="704">
                  <c:v>9.2742391783422785E-3</c:v>
                </c:pt>
                <c:pt idx="705">
                  <c:v>9.3183413554925078E-3</c:v>
                </c:pt>
                <c:pt idx="706">
                  <c:v>9.3853509723746953E-3</c:v>
                </c:pt>
                <c:pt idx="707">
                  <c:v>9.4163660546041309E-3</c:v>
                </c:pt>
                <c:pt idx="708">
                  <c:v>9.4604721852125668E-3</c:v>
                </c:pt>
                <c:pt idx="709">
                  <c:v>9.5045784831993708E-3</c:v>
                </c:pt>
                <c:pt idx="710">
                  <c:v>9.5486849485697019E-3</c:v>
                </c:pt>
                <c:pt idx="711">
                  <c:v>9.5895134143697547E-3</c:v>
                </c:pt>
                <c:pt idx="712">
                  <c:v>9.63361902543447E-3</c:v>
                </c:pt>
                <c:pt idx="713">
                  <c:v>9.6777247984816128E-3</c:v>
                </c:pt>
                <c:pt idx="714">
                  <c:v>9.7218307335085186E-3</c:v>
                </c:pt>
                <c:pt idx="715">
                  <c:v>9.7726691602303163E-3</c:v>
                </c:pt>
                <c:pt idx="716">
                  <c:v>9.8248618180852808E-3</c:v>
                </c:pt>
                <c:pt idx="717">
                  <c:v>9.8771059520539398E-3</c:v>
                </c:pt>
                <c:pt idx="718">
                  <c:v>9.9294015628299329E-3</c:v>
                </c:pt>
                <c:pt idx="719">
                  <c:v>9.9784436033791835E-3</c:v>
                </c:pt>
                <c:pt idx="720">
                  <c:v>1.0022777567034069E-2</c:v>
                </c:pt>
                <c:pt idx="721">
                  <c:v>1.0067111694342046E-2</c:v>
                </c:pt>
                <c:pt idx="722">
                  <c:v>1.0111445985305778E-2</c:v>
                </c:pt>
                <c:pt idx="723">
                  <c:v>1.0155780439927931E-2</c:v>
                </c:pt>
                <c:pt idx="724">
                  <c:v>1.0203426376320513E-2</c:v>
                </c:pt>
                <c:pt idx="725">
                  <c:v>1.0247762428716365E-2</c:v>
                </c:pt>
                <c:pt idx="726">
                  <c:v>1.0292098650228549E-2</c:v>
                </c:pt>
                <c:pt idx="727">
                  <c:v>1.0336435040864803E-2</c:v>
                </c:pt>
                <c:pt idx="728">
                  <c:v>1.0380771600617391E-2</c:v>
                </c:pt>
                <c:pt idx="729">
                  <c:v>1.0425108329491469E-2</c:v>
                </c:pt>
                <c:pt idx="730">
                  <c:v>1.046944522748704E-2</c:v>
                </c:pt>
                <c:pt idx="731">
                  <c:v>1.0513782294604101E-2</c:v>
                </c:pt>
                <c:pt idx="732">
                  <c:v>1.055479789618019E-2</c:v>
                </c:pt>
                <c:pt idx="733">
                  <c:v>1.0599133987405196E-2</c:v>
                </c:pt>
                <c:pt idx="734">
                  <c:v>1.0643470242291286E-2</c:v>
                </c:pt>
                <c:pt idx="735">
                  <c:v>1.0687806660841126E-2</c:v>
                </c:pt>
                <c:pt idx="736">
                  <c:v>1.0732143243057379E-2</c:v>
                </c:pt>
                <c:pt idx="737">
                  <c:v>1.077980824890935E-2</c:v>
                </c:pt>
                <c:pt idx="738">
                  <c:v>1.0824146499897477E-2</c:v>
                </c:pt>
                <c:pt idx="739">
                  <c:v>1.0868484920014831E-2</c:v>
                </c:pt>
                <c:pt idx="740">
                  <c:v>1.0912823509258832E-2</c:v>
                </c:pt>
                <c:pt idx="741">
                  <c:v>1.0953828609124194E-2</c:v>
                </c:pt>
                <c:pt idx="742">
                  <c:v>1.0998166173341595E-2</c:v>
                </c:pt>
                <c:pt idx="743">
                  <c:v>1.1042503901225409E-2</c:v>
                </c:pt>
                <c:pt idx="744">
                  <c:v>1.1086841792780966E-2</c:v>
                </c:pt>
                <c:pt idx="745">
                  <c:v>1.1134518992422399E-2</c:v>
                </c:pt>
                <c:pt idx="746">
                  <c:v>1.1178858596446918E-2</c:v>
                </c:pt>
                <c:pt idx="747">
                  <c:v>1.1223198369605822E-2</c:v>
                </c:pt>
                <c:pt idx="748">
                  <c:v>1.126753831189653E-2</c:v>
                </c:pt>
                <c:pt idx="749">
                  <c:v>1.1311878423319044E-2</c:v>
                </c:pt>
                <c:pt idx="750">
                  <c:v>1.1356218703878521E-2</c:v>
                </c:pt>
                <c:pt idx="751">
                  <c:v>1.1400559153569802E-2</c:v>
                </c:pt>
                <c:pt idx="752">
                  <c:v>1.1444899772400626E-2</c:v>
                </c:pt>
                <c:pt idx="753">
                  <c:v>1.1489240560365831E-2</c:v>
                </c:pt>
                <c:pt idx="754">
                  <c:v>1.15235267184745E-2</c:v>
                </c:pt>
                <c:pt idx="755">
                  <c:v>1.1567863544350894E-2</c:v>
                </c:pt>
                <c:pt idx="756">
                  <c:v>1.1612200522982237E-2</c:v>
                </c:pt>
                <c:pt idx="757">
                  <c:v>1.1656537654365679E-2</c:v>
                </c:pt>
                <c:pt idx="758">
                  <c:v>1.1710947037254039E-2</c:v>
                </c:pt>
                <c:pt idx="759">
                  <c:v>1.1755288840048757E-2</c:v>
                </c:pt>
                <c:pt idx="760">
                  <c:v>1.181307491814668E-2</c:v>
                </c:pt>
                <c:pt idx="761">
                  <c:v>1.184397295306455E-2</c:v>
                </c:pt>
                <c:pt idx="762">
                  <c:v>1.1888315263283048E-2</c:v>
                </c:pt>
                <c:pt idx="763">
                  <c:v>1.1929292830322069E-2</c:v>
                </c:pt>
                <c:pt idx="764">
                  <c:v>1.1973633995397748E-2</c:v>
                </c:pt>
                <c:pt idx="765">
                  <c:v>1.2017975324150498E-2</c:v>
                </c:pt>
                <c:pt idx="766">
                  <c:v>1.206231681658565E-2</c:v>
                </c:pt>
                <c:pt idx="767">
                  <c:v>1.2103989567123738E-2</c:v>
                </c:pt>
                <c:pt idx="768">
                  <c:v>1.2127119337019248E-2</c:v>
                </c:pt>
                <c:pt idx="769">
                  <c:v>1.2150133682571125E-2</c:v>
                </c:pt>
                <c:pt idx="770">
                  <c:v>1.2173032603096047E-2</c:v>
                </c:pt>
                <c:pt idx="771">
                  <c:v>1.2192579369852297E-2</c:v>
                </c:pt>
                <c:pt idx="772">
                  <c:v>1.2233293320529803E-2</c:v>
                </c:pt>
                <c:pt idx="773">
                  <c:v>1.2277124250881677E-2</c:v>
                </c:pt>
                <c:pt idx="774">
                  <c:v>1.232095534116695E-2</c:v>
                </c:pt>
                <c:pt idx="775">
                  <c:v>1.2364786591385624E-2</c:v>
                </c:pt>
                <c:pt idx="776">
                  <c:v>1.2411962711823722E-2</c:v>
                </c:pt>
                <c:pt idx="777">
                  <c:v>1.2455795806430608E-2</c:v>
                </c:pt>
                <c:pt idx="778">
                  <c:v>1.249962906630916E-2</c:v>
                </c:pt>
                <c:pt idx="779">
                  <c:v>1.254346249146196E-2</c:v>
                </c:pt>
                <c:pt idx="780">
                  <c:v>1.2587296081886424E-2</c:v>
                </c:pt>
                <c:pt idx="781">
                  <c:v>1.2631129837585136E-2</c:v>
                </c:pt>
                <c:pt idx="782">
                  <c:v>1.2674963758558094E-2</c:v>
                </c:pt>
                <c:pt idx="783">
                  <c:v>1.2718797844805297E-2</c:v>
                </c:pt>
                <c:pt idx="784">
                  <c:v>1.2762632096329326E-2</c:v>
                </c:pt>
                <c:pt idx="785">
                  <c:v>1.2803107890031917E-2</c:v>
                </c:pt>
                <c:pt idx="786">
                  <c:v>1.2846940899557957E-2</c:v>
                </c:pt>
                <c:pt idx="787">
                  <c:v>1.2890774069022726E-2</c:v>
                </c:pt>
                <c:pt idx="788">
                  <c:v>1.2934607398426223E-2</c:v>
                </c:pt>
                <c:pt idx="789">
                  <c:v>1.298180583310957E-2</c:v>
                </c:pt>
                <c:pt idx="790">
                  <c:v>1.3025641076299702E-2</c:v>
                </c:pt>
                <c:pt idx="791">
                  <c:v>1.3069476484774394E-2</c:v>
                </c:pt>
                <c:pt idx="792">
                  <c:v>1.311331205852849E-2</c:v>
                </c:pt>
                <c:pt idx="793">
                  <c:v>1.3153776444591259E-2</c:v>
                </c:pt>
                <c:pt idx="794">
                  <c:v>1.319761073365644E-2</c:v>
                </c:pt>
                <c:pt idx="795">
                  <c:v>1.3241445182665679E-2</c:v>
                </c:pt>
                <c:pt idx="796">
                  <c:v>1.3285279791618976E-2</c:v>
                </c:pt>
                <c:pt idx="797">
                  <c:v>1.332911456052166E-2</c:v>
                </c:pt>
                <c:pt idx="798">
                  <c:v>1.3376328971977255E-2</c:v>
                </c:pt>
                <c:pt idx="799">
                  <c:v>1.3420165702715536E-2</c:v>
                </c:pt>
                <c:pt idx="800">
                  <c:v>1.3464002598738378E-2</c:v>
                </c:pt>
                <c:pt idx="801">
                  <c:v>1.3507839660045779E-2</c:v>
                </c:pt>
                <c:pt idx="802">
                  <c:v>1.3551676886640321E-2</c:v>
                </c:pt>
                <c:pt idx="803">
                  <c:v>1.3595514278524578E-2</c:v>
                </c:pt>
                <c:pt idx="804">
                  <c:v>1.3639351835695975E-2</c:v>
                </c:pt>
                <c:pt idx="805">
                  <c:v>1.368318955815709E-2</c:v>
                </c:pt>
                <c:pt idx="806">
                  <c:v>1.371684988115732E-2</c:v>
                </c:pt>
                <c:pt idx="807">
                  <c:v>1.3760682882742854E-2</c:v>
                </c:pt>
                <c:pt idx="808">
                  <c:v>1.3804516033606122E-2</c:v>
                </c:pt>
                <c:pt idx="809">
                  <c:v>1.3848349333747123E-2</c:v>
                </c:pt>
                <c:pt idx="810">
                  <c:v>1.3902380649816156E-2</c:v>
                </c:pt>
                <c:pt idx="811">
                  <c:v>1.3959826844619778E-2</c:v>
                </c:pt>
                <c:pt idx="812">
                  <c:v>1.3990058243522762E-2</c:v>
                </c:pt>
                <c:pt idx="813">
                  <c:v>1.4033897288317087E-2</c:v>
                </c:pt>
                <c:pt idx="814">
                  <c:v>1.4077736498406285E-2</c:v>
                </c:pt>
                <c:pt idx="815">
                  <c:v>1.4118167752213751E-2</c:v>
                </c:pt>
                <c:pt idx="816">
                  <c:v>1.4162005560202751E-2</c:v>
                </c:pt>
                <c:pt idx="817">
                  <c:v>1.4205843528151796E-2</c:v>
                </c:pt>
                <c:pt idx="818">
                  <c:v>1.4249681656058222E-2</c:v>
                </c:pt>
                <c:pt idx="819">
                  <c:v>1.4267269891136388E-2</c:v>
                </c:pt>
                <c:pt idx="820">
                  <c:v>1.410288780620661E-2</c:v>
                </c:pt>
                <c:pt idx="821">
                  <c:v>1.3937514844928119E-2</c:v>
                </c:pt>
                <c:pt idx="822">
                  <c:v>1.3771151049646395E-2</c:v>
                </c:pt>
                <c:pt idx="823">
                  <c:v>1.3603796462957046E-2</c:v>
                </c:pt>
                <c:pt idx="824">
                  <c:v>1.358089649369898E-2</c:v>
                </c:pt>
                <c:pt idx="825">
                  <c:v>1.3620334168182424E-2</c:v>
                </c:pt>
                <c:pt idx="826">
                  <c:v>1.3659771972130308E-2</c:v>
                </c:pt>
                <c:pt idx="827">
                  <c:v>1.3699209905545295E-2</c:v>
                </c:pt>
                <c:pt idx="828">
                  <c:v>1.3741727142067579E-2</c:v>
                </c:pt>
                <c:pt idx="829">
                  <c:v>1.3781166850369385E-2</c:v>
                </c:pt>
                <c:pt idx="830">
                  <c:v>1.3820606692458366E-2</c:v>
                </c:pt>
                <c:pt idx="831">
                  <c:v>1.3860046668334521E-2</c:v>
                </c:pt>
                <c:pt idx="832">
                  <c:v>1.3899486777995273E-2</c:v>
                </c:pt>
                <c:pt idx="833">
                  <c:v>1.3938927021445778E-2</c:v>
                </c:pt>
                <c:pt idx="834">
                  <c:v>1.3978367398688615E-2</c:v>
                </c:pt>
                <c:pt idx="835">
                  <c:v>1.4017807909716049E-2</c:v>
                </c:pt>
                <c:pt idx="836">
                  <c:v>1.4057248554535814E-2</c:v>
                </c:pt>
                <c:pt idx="837">
                  <c:v>1.4093596360327254E-2</c:v>
                </c:pt>
                <c:pt idx="838">
                  <c:v>1.4133035717880382E-2</c:v>
                </c:pt>
                <c:pt idx="839">
                  <c:v>1.4172475204903279E-2</c:v>
                </c:pt>
                <c:pt idx="840">
                  <c:v>1.4211914821395943E-2</c:v>
                </c:pt>
                <c:pt idx="841">
                  <c:v>1.4254453785480944E-2</c:v>
                </c:pt>
                <c:pt idx="842">
                  <c:v>1.4293895233046966E-2</c:v>
                </c:pt>
                <c:pt idx="843">
                  <c:v>1.4333336814402742E-2</c:v>
                </c:pt>
                <c:pt idx="844">
                  <c:v>1.4372778529553428E-2</c:v>
                </c:pt>
                <c:pt idx="845">
                  <c:v>1.4409114845932436E-2</c:v>
                </c:pt>
                <c:pt idx="846">
                  <c:v>1.4448555239257033E-2</c:v>
                </c:pt>
                <c:pt idx="847">
                  <c:v>1.4487995762054062E-2</c:v>
                </c:pt>
                <c:pt idx="848">
                  <c:v>1.4527436414323525E-2</c:v>
                </c:pt>
                <c:pt idx="849">
                  <c:v>1.4566877196068084E-2</c:v>
                </c:pt>
                <c:pt idx="850">
                  <c:v>1.4609431630132619E-2</c:v>
                </c:pt>
                <c:pt idx="851">
                  <c:v>1.464887428184768E-2</c:v>
                </c:pt>
                <c:pt idx="852">
                  <c:v>1.4688317067357652E-2</c:v>
                </c:pt>
                <c:pt idx="853">
                  <c:v>1.4739632619712754E-2</c:v>
                </c:pt>
                <c:pt idx="854">
                  <c:v>1.4779078943185845E-2</c:v>
                </c:pt>
                <c:pt idx="855">
                  <c:v>1.4818525409100145E-2</c:v>
                </c:pt>
                <c:pt idx="856">
                  <c:v>1.4857972017455656E-2</c:v>
                </c:pt>
                <c:pt idx="857">
                  <c:v>1.4897418768257223E-2</c:v>
                </c:pt>
                <c:pt idx="858">
                  <c:v>1.4924358108489978E-2</c:v>
                </c:pt>
                <c:pt idx="859">
                  <c:v>1.4963798557972871E-2</c:v>
                </c:pt>
                <c:pt idx="860">
                  <c:v>1.500323913261358E-2</c:v>
                </c:pt>
                <c:pt idx="861">
                  <c:v>1.5042679832412103E-2</c:v>
                </c:pt>
                <c:pt idx="862">
                  <c:v>1.5082120657368442E-2</c:v>
                </c:pt>
                <c:pt idx="863">
                  <c:v>1.5134102264390169E-2</c:v>
                </c:pt>
                <c:pt idx="864">
                  <c:v>1.5173550012306854E-2</c:v>
                </c:pt>
                <c:pt idx="865">
                  <c:v>1.5212997902667171E-2</c:v>
                </c:pt>
                <c:pt idx="866">
                  <c:v>1.5252445935478386E-2</c:v>
                </c:pt>
                <c:pt idx="867">
                  <c:v>1.5282468148940076E-2</c:v>
                </c:pt>
                <c:pt idx="868">
                  <c:v>1.5321911409269973E-2</c:v>
                </c:pt>
                <c:pt idx="869">
                  <c:v>1.536135479908296E-2</c:v>
                </c:pt>
                <c:pt idx="870">
                  <c:v>1.5400798318381703E-2</c:v>
                </c:pt>
                <c:pt idx="871">
                  <c:v>1.5452174531626062E-2</c:v>
                </c:pt>
                <c:pt idx="872">
                  <c:v>1.5226835885825685E-2</c:v>
                </c:pt>
                <c:pt idx="873">
                  <c:v>1.5000378789500612E-2</c:v>
                </c:pt>
                <c:pt idx="874">
                  <c:v>1.4772803310284244E-2</c:v>
                </c:pt>
                <c:pt idx="875">
                  <c:v>1.4551474353251432E-2</c:v>
                </c:pt>
                <c:pt idx="876">
                  <c:v>1.4427629672584263E-2</c:v>
                </c:pt>
                <c:pt idx="877">
                  <c:v>1.446194001117701E-2</c:v>
                </c:pt>
                <c:pt idx="878">
                  <c:v>1.4496250454273663E-2</c:v>
                </c:pt>
                <c:pt idx="879">
                  <c:v>1.4530561001876718E-2</c:v>
                </c:pt>
                <c:pt idx="880">
                  <c:v>1.4564871653988676E-2</c:v>
                </c:pt>
                <c:pt idx="881">
                  <c:v>1.4599182410607037E-2</c:v>
                </c:pt>
                <c:pt idx="882">
                  <c:v>1.4633493271731801E-2</c:v>
                </c:pt>
                <c:pt idx="883">
                  <c:v>1.4667804237365467E-2</c:v>
                </c:pt>
                <c:pt idx="884">
                  <c:v>1.4702115307505537E-2</c:v>
                </c:pt>
                <c:pt idx="885">
                  <c:v>1.473642648215201E-2</c:v>
                </c:pt>
                <c:pt idx="886">
                  <c:v>1.477073776131238E-2</c:v>
                </c:pt>
                <c:pt idx="887">
                  <c:v>1.4805049144976656E-2</c:v>
                </c:pt>
                <c:pt idx="888">
                  <c:v>1.4839360633149834E-2</c:v>
                </c:pt>
                <c:pt idx="889">
                  <c:v>1.4873672225836909E-2</c:v>
                </c:pt>
                <c:pt idx="890">
                  <c:v>1.4907983923030388E-2</c:v>
                </c:pt>
                <c:pt idx="891">
                  <c:v>1.4942295724732768E-2</c:v>
                </c:pt>
                <c:pt idx="892">
                  <c:v>1.4976607630949046E-2</c:v>
                </c:pt>
                <c:pt idx="893">
                  <c:v>1.5010919641674225E-2</c:v>
                </c:pt>
                <c:pt idx="894">
                  <c:v>1.5045231756908306E-2</c:v>
                </c:pt>
                <c:pt idx="895">
                  <c:v>1.5079543976656284E-2</c:v>
                </c:pt>
                <c:pt idx="896">
                  <c:v>1.511385630091816E-2</c:v>
                </c:pt>
                <c:pt idx="897">
                  <c:v>1.513986134130467E-2</c:v>
                </c:pt>
                <c:pt idx="898">
                  <c:v>1.5182481262968617E-2</c:v>
                </c:pt>
                <c:pt idx="899">
                  <c:v>1.5216793900764691E-2</c:v>
                </c:pt>
                <c:pt idx="900">
                  <c:v>1.5251106643074663E-2</c:v>
                </c:pt>
                <c:pt idx="901">
                  <c:v>1.5285419489896035E-2</c:v>
                </c:pt>
                <c:pt idx="902">
                  <c:v>1.5319732441233802E-2</c:v>
                </c:pt>
                <c:pt idx="903">
                  <c:v>1.5354045497082969E-2</c:v>
                </c:pt>
                <c:pt idx="904">
                  <c:v>1.5388358657448531E-2</c:v>
                </c:pt>
                <c:pt idx="905">
                  <c:v>1.5424792564997443E-2</c:v>
                </c:pt>
                <c:pt idx="906">
                  <c:v>1.5459104471015814E-2</c:v>
                </c:pt>
                <c:pt idx="907">
                  <c:v>1.549341647827965E-2</c:v>
                </c:pt>
                <c:pt idx="908">
                  <c:v>1.5527728586788948E-2</c:v>
                </c:pt>
                <c:pt idx="909">
                  <c:v>1.556204079654371E-2</c:v>
                </c:pt>
                <c:pt idx="910">
                  <c:v>1.5587988386969493E-2</c:v>
                </c:pt>
                <c:pt idx="911">
                  <c:v>1.5622296318433815E-2</c:v>
                </c:pt>
                <c:pt idx="912">
                  <c:v>1.5656604341336422E-2</c:v>
                </c:pt>
                <c:pt idx="913">
                  <c:v>1.5690912455671606E-2</c:v>
                </c:pt>
                <c:pt idx="914">
                  <c:v>1.5733603364007212E-2</c:v>
                </c:pt>
                <c:pt idx="915">
                  <c:v>1.5767916181239915E-2</c:v>
                </c:pt>
                <c:pt idx="916">
                  <c:v>1.5802229099718079E-2</c:v>
                </c:pt>
                <c:pt idx="917">
                  <c:v>1.5839341335797674E-2</c:v>
                </c:pt>
                <c:pt idx="918">
                  <c:v>1.5870855240421113E-2</c:v>
                </c:pt>
                <c:pt idx="919">
                  <c:v>1.5905168462645985E-2</c:v>
                </c:pt>
                <c:pt idx="920">
                  <c:v>1.5939481786118898E-2</c:v>
                </c:pt>
                <c:pt idx="921">
                  <c:v>1.5990596975793636E-2</c:v>
                </c:pt>
                <c:pt idx="922">
                  <c:v>1.6024909027652079E-2</c:v>
                </c:pt>
                <c:pt idx="923">
                  <c:v>1.5940608010259941E-2</c:v>
                </c:pt>
                <c:pt idx="924">
                  <c:v>1.5761796770408946E-2</c:v>
                </c:pt>
                <c:pt idx="925">
                  <c:v>1.5582175954427952E-2</c:v>
                </c:pt>
                <c:pt idx="926">
                  <c:v>1.5401745599915261E-2</c:v>
                </c:pt>
                <c:pt idx="927">
                  <c:v>1.5248317769010811E-2</c:v>
                </c:pt>
                <c:pt idx="928">
                  <c:v>1.5279030505055857E-2</c:v>
                </c:pt>
                <c:pt idx="929">
                  <c:v>1.5309743319606106E-2</c:v>
                </c:pt>
                <c:pt idx="930">
                  <c:v>1.5340456212664222E-2</c:v>
                </c:pt>
                <c:pt idx="931">
                  <c:v>1.537369108590015E-2</c:v>
                </c:pt>
                <c:pt idx="932">
                  <c:v>1.5404405453638343E-2</c:v>
                </c:pt>
                <c:pt idx="933">
                  <c:v>1.5435119902506476E-2</c:v>
                </c:pt>
                <c:pt idx="934">
                  <c:v>1.5465834432501975E-2</c:v>
                </c:pt>
                <c:pt idx="935">
                  <c:v>1.5496549043622255E-2</c:v>
                </c:pt>
                <c:pt idx="936">
                  <c:v>1.5527263735872479E-2</c:v>
                </c:pt>
                <c:pt idx="937">
                  <c:v>1.5557978509252644E-2</c:v>
                </c:pt>
                <c:pt idx="938">
                  <c:v>1.558869336376017E-2</c:v>
                </c:pt>
                <c:pt idx="939">
                  <c:v>1.561940829939506E-2</c:v>
                </c:pt>
                <c:pt idx="940">
                  <c:v>1.5647589461138089E-2</c:v>
                </c:pt>
                <c:pt idx="941">
                  <c:v>1.5678303217782741E-2</c:v>
                </c:pt>
                <c:pt idx="942">
                  <c:v>1.5709017052932595E-2</c:v>
                </c:pt>
                <c:pt idx="943">
                  <c:v>1.5739730966590315E-2</c:v>
                </c:pt>
                <c:pt idx="944">
                  <c:v>1.5772984194516053E-2</c:v>
                </c:pt>
                <c:pt idx="945">
                  <c:v>1.5803699616928017E-2</c:v>
                </c:pt>
                <c:pt idx="946">
                  <c:v>1.5834415120469916E-2</c:v>
                </c:pt>
                <c:pt idx="947">
                  <c:v>1.586513070514434E-2</c:v>
                </c:pt>
                <c:pt idx="948">
                  <c:v>1.5895846370948701E-2</c:v>
                </c:pt>
                <c:pt idx="949">
                  <c:v>1.5924016097249805E-2</c:v>
                </c:pt>
                <c:pt idx="950">
                  <c:v>1.5954730560478581E-2</c:v>
                </c:pt>
                <c:pt idx="951">
                  <c:v>1.5985445102217888E-2</c:v>
                </c:pt>
                <c:pt idx="952">
                  <c:v>1.6026361451260913E-2</c:v>
                </c:pt>
                <c:pt idx="953">
                  <c:v>1.6049425916937692E-2</c:v>
                </c:pt>
                <c:pt idx="954">
                  <c:v>1.608014206952944E-2</c:v>
                </c:pt>
                <c:pt idx="955">
                  <c:v>1.6110858303253709E-2</c:v>
                </c:pt>
                <c:pt idx="956">
                  <c:v>1.6141574618113073E-2</c:v>
                </c:pt>
                <c:pt idx="957">
                  <c:v>1.6172291014102381E-2</c:v>
                </c:pt>
                <c:pt idx="958">
                  <c:v>1.6203007491224209E-2</c:v>
                </c:pt>
                <c:pt idx="959">
                  <c:v>1.6233724049481136E-2</c:v>
                </c:pt>
                <c:pt idx="960">
                  <c:v>1.6264440688870584E-2</c:v>
                </c:pt>
                <c:pt idx="961">
                  <c:v>1.6295157409392552E-2</c:v>
                </c:pt>
                <c:pt idx="962">
                  <c:v>1.6318182938390394E-2</c:v>
                </c:pt>
                <c:pt idx="963">
                  <c:v>1.6348895625775128E-2</c:v>
                </c:pt>
                <c:pt idx="964">
                  <c:v>1.6379608386429823E-2</c:v>
                </c:pt>
                <c:pt idx="965">
                  <c:v>1.6410321220357332E-2</c:v>
                </c:pt>
                <c:pt idx="966">
                  <c:v>1.6459022668757126E-2</c:v>
                </c:pt>
                <c:pt idx="967">
                  <c:v>1.6479459436340795E-2</c:v>
                </c:pt>
                <c:pt idx="968">
                  <c:v>1.6510176724803295E-2</c:v>
                </c:pt>
                <c:pt idx="969">
                  <c:v>1.6540894094400894E-2</c:v>
                </c:pt>
                <c:pt idx="970">
                  <c:v>1.6569036312561458E-2</c:v>
                </c:pt>
                <c:pt idx="971">
                  <c:v>1.6599752424556691E-2</c:v>
                </c:pt>
                <c:pt idx="972">
                  <c:v>1.6630468615067784E-2</c:v>
                </c:pt>
                <c:pt idx="973">
                  <c:v>1.6661184884092073E-2</c:v>
                </c:pt>
                <c:pt idx="974">
                  <c:v>1.6691901231632222E-2</c:v>
                </c:pt>
                <c:pt idx="975">
                  <c:v>1.6600969542062569E-2</c:v>
                </c:pt>
                <c:pt idx="976">
                  <c:v>1.6413692455926932E-2</c:v>
                </c:pt>
                <c:pt idx="977">
                  <c:v>1.6225662416370391E-2</c:v>
                </c:pt>
                <c:pt idx="978">
                  <c:v>1.6036879460019138E-2</c:v>
                </c:pt>
                <c:pt idx="979">
                  <c:v>1.5876071194441899E-2</c:v>
                </c:pt>
                <c:pt idx="980">
                  <c:v>1.5903437911361173E-2</c:v>
                </c:pt>
                <c:pt idx="981">
                  <c:v>1.5930804690611922E-2</c:v>
                </c:pt>
                <c:pt idx="982">
                  <c:v>1.5958171532191479E-2</c:v>
                </c:pt>
                <c:pt idx="983">
                  <c:v>1.5987848064953777E-2</c:v>
                </c:pt>
                <c:pt idx="984">
                  <c:v>1.6015216251256806E-2</c:v>
                </c:pt>
                <c:pt idx="985">
                  <c:v>1.6042584501975404E-2</c:v>
                </c:pt>
                <c:pt idx="986">
                  <c:v>1.606995281710184E-2</c:v>
                </c:pt>
                <c:pt idx="987">
                  <c:v>1.6097321196636104E-2</c:v>
                </c:pt>
                <c:pt idx="988">
                  <c:v>1.6124689640585943E-2</c:v>
                </c:pt>
                <c:pt idx="989">
                  <c:v>1.6152058148943611E-2</c:v>
                </c:pt>
                <c:pt idx="990">
                  <c:v>1.6179426721711694E-2</c:v>
                </c:pt>
                <c:pt idx="991">
                  <c:v>1.6206795358892769E-2</c:v>
                </c:pt>
                <c:pt idx="992">
                  <c:v>1.6231843376116828E-2</c:v>
                </c:pt>
                <c:pt idx="993">
                  <c:v>1.6259210903326604E-2</c:v>
                </c:pt>
                <c:pt idx="994">
                  <c:v>1.6286578492867854E-2</c:v>
                </c:pt>
                <c:pt idx="995">
                  <c:v>1.6313946144737912E-2</c:v>
                </c:pt>
                <c:pt idx="996">
                  <c:v>1.6341313858939444E-2</c:v>
                </c:pt>
                <c:pt idx="997">
                  <c:v>1.6371008534608187E-2</c:v>
                </c:pt>
                <c:pt idx="998">
                  <c:v>1.6398377622669887E-2</c:v>
                </c:pt>
                <c:pt idx="999">
                  <c:v>1.6425746775141994E-2</c:v>
                </c:pt>
                <c:pt idx="1000">
                  <c:v>1.6453115992027097E-2</c:v>
                </c:pt>
                <c:pt idx="1001">
                  <c:v>1.6478153364919201E-2</c:v>
                </c:pt>
                <c:pt idx="1002">
                  <c:v>1.6505521453112237E-2</c:v>
                </c:pt>
                <c:pt idx="1003">
                  <c:v>1.6532889603634082E-2</c:v>
                </c:pt>
                <c:pt idx="1004">
                  <c:v>1.6560257816490065E-2</c:v>
                </c:pt>
                <c:pt idx="1005">
                  <c:v>1.6596975048405509E-2</c:v>
                </c:pt>
                <c:pt idx="1006">
                  <c:v>1.6617332646007933E-2</c:v>
                </c:pt>
                <c:pt idx="1007">
                  <c:v>1.6644702313783972E-2</c:v>
                </c:pt>
                <c:pt idx="1008">
                  <c:v>1.6672072045972999E-2</c:v>
                </c:pt>
                <c:pt idx="1009">
                  <c:v>1.66994418425776E-2</c:v>
                </c:pt>
                <c:pt idx="1010">
                  <c:v>1.6726811703592609E-2</c:v>
                </c:pt>
                <c:pt idx="1011">
                  <c:v>1.6754181629025769E-2</c:v>
                </c:pt>
                <c:pt idx="1012">
                  <c:v>1.678155161886934E-2</c:v>
                </c:pt>
                <c:pt idx="1013">
                  <c:v>1.6808921673128484E-2</c:v>
                </c:pt>
                <c:pt idx="1014">
                  <c:v>1.6829247122231359E-2</c:v>
                </c:pt>
                <c:pt idx="1015">
                  <c:v>1.6856613452681683E-2</c:v>
                </c:pt>
                <c:pt idx="1016">
                  <c:v>1.6883979841308325E-2</c:v>
                </c:pt>
                <c:pt idx="1017">
                  <c:v>1.6911346288108434E-2</c:v>
                </c:pt>
                <c:pt idx="1018">
                  <c:v>1.6945772910644842E-2</c:v>
                </c:pt>
                <c:pt idx="1019">
                  <c:v>1.6973143351394826E-2</c:v>
                </c:pt>
                <c:pt idx="1020">
                  <c:v>1.7000513856557795E-2</c:v>
                </c:pt>
                <c:pt idx="1021">
                  <c:v>1.7027884426138916E-2</c:v>
                </c:pt>
                <c:pt idx="1022">
                  <c:v>1.7055255060133029E-2</c:v>
                </c:pt>
                <c:pt idx="1023">
                  <c:v>1.7080265704064068E-2</c:v>
                </c:pt>
                <c:pt idx="1024">
                  <c:v>1.7107635163594814E-2</c:v>
                </c:pt>
                <c:pt idx="1025">
                  <c:v>1.7135004685459698E-2</c:v>
                </c:pt>
                <c:pt idx="1026">
                  <c:v>1.7162374269661385E-2</c:v>
                </c:pt>
                <c:pt idx="1027">
                  <c:v>1.7071602962857466E-2</c:v>
                </c:pt>
                <c:pt idx="1028">
                  <c:v>1.6817156195725182E-2</c:v>
                </c:pt>
                <c:pt idx="1029">
                  <c:v>1.6561818333970291E-2</c:v>
                </c:pt>
                <c:pt idx="1030">
                  <c:v>1.6305589436536611E-2</c:v>
                </c:pt>
                <c:pt idx="1031">
                  <c:v>1.6046440841045673E-2</c:v>
                </c:pt>
                <c:pt idx="1032">
                  <c:v>1.6069837360799255E-2</c:v>
                </c:pt>
                <c:pt idx="1033">
                  <c:v>1.6093233926108397E-2</c:v>
                </c:pt>
                <c:pt idx="1034">
                  <c:v>1.6116630536973098E-2</c:v>
                </c:pt>
                <c:pt idx="1035">
                  <c:v>1.6140027193393358E-2</c:v>
                </c:pt>
                <c:pt idx="1036">
                  <c:v>1.6165457863649174E-2</c:v>
                </c:pt>
                <c:pt idx="1037">
                  <c:v>1.6188855665097764E-2</c:v>
                </c:pt>
                <c:pt idx="1038">
                  <c:v>1.6212253513620958E-2</c:v>
                </c:pt>
                <c:pt idx="1039">
                  <c:v>1.6235651409221331E-2</c:v>
                </c:pt>
                <c:pt idx="1040">
                  <c:v>1.6259049351896305E-2</c:v>
                </c:pt>
                <c:pt idx="1041">
                  <c:v>1.6282447341651043E-2</c:v>
                </c:pt>
                <c:pt idx="1042">
                  <c:v>1.630584537848296E-2</c:v>
                </c:pt>
                <c:pt idx="1043">
                  <c:v>1.6329243462392055E-2</c:v>
                </c:pt>
                <c:pt idx="1044">
                  <c:v>1.6350599151191858E-2</c:v>
                </c:pt>
                <c:pt idx="1045">
                  <c:v>1.6373996263175705E-2</c:v>
                </c:pt>
                <c:pt idx="1046">
                  <c:v>1.6397393420712447E-2</c:v>
                </c:pt>
                <c:pt idx="1047">
                  <c:v>1.6420790623807413E-2</c:v>
                </c:pt>
                <c:pt idx="1048">
                  <c:v>1.6444187872460603E-2</c:v>
                </c:pt>
                <c:pt idx="1049">
                  <c:v>1.64696329544597E-2</c:v>
                </c:pt>
                <c:pt idx="1050">
                  <c:v>1.6493031367911644E-2</c:v>
                </c:pt>
                <c:pt idx="1051">
                  <c:v>1.6516429828438185E-2</c:v>
                </c:pt>
                <c:pt idx="1052">
                  <c:v>1.6539828336047068E-2</c:v>
                </c:pt>
                <c:pt idx="1053">
                  <c:v>1.6561174799078593E-2</c:v>
                </c:pt>
                <c:pt idx="1054">
                  <c:v>1.6584572321070468E-2</c:v>
                </c:pt>
                <c:pt idx="1055">
                  <c:v>1.6607969888625895E-2</c:v>
                </c:pt>
                <c:pt idx="1056">
                  <c:v>1.6631367501734218E-2</c:v>
                </c:pt>
                <c:pt idx="1057">
                  <c:v>1.6656821580246613E-2</c:v>
                </c:pt>
                <c:pt idx="1058">
                  <c:v>1.6680220370321158E-2</c:v>
                </c:pt>
                <c:pt idx="1059">
                  <c:v>1.6703619207475463E-2</c:v>
                </c:pt>
                <c:pt idx="1060">
                  <c:v>1.6727018091706951E-2</c:v>
                </c:pt>
                <c:pt idx="1061">
                  <c:v>1.6750417023018195E-2</c:v>
                </c:pt>
                <c:pt idx="1062">
                  <c:v>1.6773816001409203E-2</c:v>
                </c:pt>
                <c:pt idx="1063">
                  <c:v>1.6797215026879964E-2</c:v>
                </c:pt>
                <c:pt idx="1064">
                  <c:v>1.6820614099427911E-2</c:v>
                </c:pt>
                <c:pt idx="1065">
                  <c:v>1.6844013219055615E-2</c:v>
                </c:pt>
                <c:pt idx="1066">
                  <c:v>1.6863280060314314E-2</c:v>
                </c:pt>
                <c:pt idx="1067">
                  <c:v>1.6886677075293548E-2</c:v>
                </c:pt>
                <c:pt idx="1068">
                  <c:v>1.6910074134309283E-2</c:v>
                </c:pt>
                <c:pt idx="1069">
                  <c:v>1.6933471237367031E-2</c:v>
                </c:pt>
                <c:pt idx="1070">
                  <c:v>1.6961009523385376E-2</c:v>
                </c:pt>
                <c:pt idx="1071">
                  <c:v>1.6984408925489056E-2</c:v>
                </c:pt>
                <c:pt idx="1072">
                  <c:v>1.7016101551058784E-2</c:v>
                </c:pt>
                <c:pt idx="1073">
                  <c:v>1.7031207870935702E-2</c:v>
                </c:pt>
                <c:pt idx="1074">
                  <c:v>1.7054607414281241E-2</c:v>
                </c:pt>
                <c:pt idx="1075">
                  <c:v>1.7075930806876194E-2</c:v>
                </c:pt>
                <c:pt idx="1076">
                  <c:v>1.7099329331154323E-2</c:v>
                </c:pt>
                <c:pt idx="1077">
                  <c:v>1.7122727900990675E-2</c:v>
                </c:pt>
                <c:pt idx="1078">
                  <c:v>1.7146126516390581E-2</c:v>
                </c:pt>
                <c:pt idx="1079">
                  <c:v>1.7138064861690911E-2</c:v>
                </c:pt>
                <c:pt idx="1080">
                  <c:v>1.6926284937528315E-2</c:v>
                </c:pt>
                <c:pt idx="1081">
                  <c:v>1.6713817474985938E-2</c:v>
                </c:pt>
                <c:pt idx="1082">
                  <c:v>1.6500662511883857E-2</c:v>
                </c:pt>
                <c:pt idx="1083">
                  <c:v>1.6286820086168486E-2</c:v>
                </c:pt>
                <c:pt idx="1084">
                  <c:v>1.6238303158540468E-2</c:v>
                </c:pt>
                <c:pt idx="1085">
                  <c:v>1.6258638418078064E-2</c:v>
                </c:pt>
                <c:pt idx="1086">
                  <c:v>1.6278973712033462E-2</c:v>
                </c:pt>
                <c:pt idx="1087">
                  <c:v>1.6299309040398668E-2</c:v>
                </c:pt>
                <c:pt idx="1088">
                  <c:v>1.6321466738103006E-2</c:v>
                </c:pt>
                <c:pt idx="1089">
                  <c:v>1.6341803059656195E-2</c:v>
                </c:pt>
                <c:pt idx="1090">
                  <c:v>1.6362139416770619E-2</c:v>
                </c:pt>
                <c:pt idx="1091">
                  <c:v>1.6382475809448849E-2</c:v>
                </c:pt>
                <c:pt idx="1092">
                  <c:v>1.6402812237690891E-2</c:v>
                </c:pt>
                <c:pt idx="1093">
                  <c:v>1.6423148701491586E-2</c:v>
                </c:pt>
                <c:pt idx="1094">
                  <c:v>1.6443485200861245E-2</c:v>
                </c:pt>
                <c:pt idx="1095">
                  <c:v>1.6463821735789558E-2</c:v>
                </c:pt>
                <c:pt idx="1096">
                  <c:v>1.6484158306281683E-2</c:v>
                </c:pt>
                <c:pt idx="1097">
                  <c:v>1.6502664216816676E-2</c:v>
                </c:pt>
                <c:pt idx="1098">
                  <c:v>1.6522999923737736E-2</c:v>
                </c:pt>
                <c:pt idx="1099">
                  <c:v>1.6543335665071268E-2</c:v>
                </c:pt>
                <c:pt idx="1100">
                  <c:v>1.6563671440819938E-2</c:v>
                </c:pt>
                <c:pt idx="1101">
                  <c:v>1.6585841692189136E-2</c:v>
                </c:pt>
                <c:pt idx="1102">
                  <c:v>1.660617847606154E-2</c:v>
                </c:pt>
                <c:pt idx="1103">
                  <c:v>1.6626515295497756E-2</c:v>
                </c:pt>
                <c:pt idx="1104">
                  <c:v>1.6646852150497781E-2</c:v>
                </c:pt>
                <c:pt idx="1105">
                  <c:v>1.666535083578502E-2</c:v>
                </c:pt>
                <c:pt idx="1106">
                  <c:v>1.668568681802185E-2</c:v>
                </c:pt>
                <c:pt idx="1107">
                  <c:v>1.6706022834673817E-2</c:v>
                </c:pt>
                <c:pt idx="1108">
                  <c:v>1.6726358885740922E-2</c:v>
                </c:pt>
                <c:pt idx="1109">
                  <c:v>1.6746694971223164E-2</c:v>
                </c:pt>
                <c:pt idx="1110">
                  <c:v>1.6768874027327626E-2</c:v>
                </c:pt>
                <c:pt idx="1111">
                  <c:v>1.6789211131269164E-2</c:v>
                </c:pt>
                <c:pt idx="1112">
                  <c:v>1.6809548270779667E-2</c:v>
                </c:pt>
                <c:pt idx="1113">
                  <c:v>1.68364830533261E-2</c:v>
                </c:pt>
                <c:pt idx="1114">
                  <c:v>1.6856822176158109E-2</c:v>
                </c:pt>
                <c:pt idx="1115">
                  <c:v>1.687716133685074E-2</c:v>
                </c:pt>
                <c:pt idx="1116">
                  <c:v>1.6897500535406416E-2</c:v>
                </c:pt>
                <c:pt idx="1117">
                  <c:v>1.6917839771822717E-2</c:v>
                </c:pt>
                <c:pt idx="1118">
                  <c:v>1.6928925534258621E-2</c:v>
                </c:pt>
                <c:pt idx="1119">
                  <c:v>1.6949260051460118E-2</c:v>
                </c:pt>
                <c:pt idx="1120">
                  <c:v>1.6969594600781637E-2</c:v>
                </c:pt>
                <c:pt idx="1121">
                  <c:v>1.6989929182223178E-2</c:v>
                </c:pt>
                <c:pt idx="1122">
                  <c:v>1.7012118040922175E-2</c:v>
                </c:pt>
                <c:pt idx="1123">
                  <c:v>1.7039875985444493E-2</c:v>
                </c:pt>
                <c:pt idx="1124">
                  <c:v>1.7060215486899694E-2</c:v>
                </c:pt>
                <c:pt idx="1125">
                  <c:v>1.7080555026220363E-2</c:v>
                </c:pt>
                <c:pt idx="1126">
                  <c:v>1.7100894603401657E-2</c:v>
                </c:pt>
                <c:pt idx="1127">
                  <c:v>1.7115655641303462E-2</c:v>
                </c:pt>
                <c:pt idx="1128">
                  <c:v>1.7135992385600041E-2</c:v>
                </c:pt>
                <c:pt idx="1129">
                  <c:v>1.7156329164309092E-2</c:v>
                </c:pt>
                <c:pt idx="1130">
                  <c:v>1.717666597743861E-2</c:v>
                </c:pt>
                <c:pt idx="1131">
                  <c:v>1.7102561967619261E-2</c:v>
                </c:pt>
                <c:pt idx="1132">
                  <c:v>1.6889043066000396E-2</c:v>
                </c:pt>
                <c:pt idx="1133">
                  <c:v>1.6674890270266151E-2</c:v>
                </c:pt>
                <c:pt idx="1134">
                  <c:v>1.6460103617858091E-2</c:v>
                </c:pt>
                <c:pt idx="1135">
                  <c:v>1.6246531885688142E-2</c:v>
                </c:pt>
                <c:pt idx="1136">
                  <c:v>1.6190591241885599E-2</c:v>
                </c:pt>
                <c:pt idx="1137">
                  <c:v>1.6207918925957188E-2</c:v>
                </c:pt>
                <c:pt idx="1138">
                  <c:v>1.6225246635016788E-2</c:v>
                </c:pt>
                <c:pt idx="1139">
                  <c:v>1.6242574369061735E-2</c:v>
                </c:pt>
                <c:pt idx="1140">
                  <c:v>1.6264716879668129E-2</c:v>
                </c:pt>
                <c:pt idx="1141">
                  <c:v>1.6282047017298528E-2</c:v>
                </c:pt>
                <c:pt idx="1142">
                  <c:v>1.6299377182419666E-2</c:v>
                </c:pt>
                <c:pt idx="1143">
                  <c:v>1.6316707375029115E-2</c:v>
                </c:pt>
                <c:pt idx="1144">
                  <c:v>1.6334037595126881E-2</c:v>
                </c:pt>
                <c:pt idx="1145">
                  <c:v>1.6351367842717807E-2</c:v>
                </c:pt>
                <c:pt idx="1146">
                  <c:v>1.6368698117794622E-2</c:v>
                </c:pt>
                <c:pt idx="1147">
                  <c:v>1.6386028420364601E-2</c:v>
                </c:pt>
                <c:pt idx="1148">
                  <c:v>1.6398525099900141E-2</c:v>
                </c:pt>
                <c:pt idx="1149">
                  <c:v>1.6415853083819876E-2</c:v>
                </c:pt>
                <c:pt idx="1150">
                  <c:v>1.6433181092724958E-2</c:v>
                </c:pt>
                <c:pt idx="1151">
                  <c:v>1.6450509126618051E-2</c:v>
                </c:pt>
                <c:pt idx="1152">
                  <c:v>1.6467837185499157E-2</c:v>
                </c:pt>
                <c:pt idx="1153">
                  <c:v>1.6490010813068133E-2</c:v>
                </c:pt>
                <c:pt idx="1154">
                  <c:v>1.6507341308066002E-2</c:v>
                </c:pt>
                <c:pt idx="1155">
                  <c:v>1.6524671830557031E-2</c:v>
                </c:pt>
                <c:pt idx="1156">
                  <c:v>1.654200238053637E-2</c:v>
                </c:pt>
                <c:pt idx="1157">
                  <c:v>1.6554477854719529E-2</c:v>
                </c:pt>
                <c:pt idx="1158">
                  <c:v>1.657180606352604E-2</c:v>
                </c:pt>
                <c:pt idx="1159">
                  <c:v>1.6589134297320562E-2</c:v>
                </c:pt>
                <c:pt idx="1160">
                  <c:v>1.6606462556103097E-2</c:v>
                </c:pt>
                <c:pt idx="1161">
                  <c:v>1.6623790839870978E-2</c:v>
                </c:pt>
                <c:pt idx="1162">
                  <c:v>1.664598625770821E-2</c:v>
                </c:pt>
                <c:pt idx="1163">
                  <c:v>1.6663317000122711E-2</c:v>
                </c:pt>
                <c:pt idx="1164">
                  <c:v>1.6680647770023104E-2</c:v>
                </c:pt>
                <c:pt idx="1165">
                  <c:v>1.6698829375149937E-2</c:v>
                </c:pt>
                <c:pt idx="1166">
                  <c:v>1.6716159398293962E-2</c:v>
                </c:pt>
                <c:pt idx="1167">
                  <c:v>1.6733489448094163E-2</c:v>
                </c:pt>
                <c:pt idx="1168">
                  <c:v>1.675081952455304E-2</c:v>
                </c:pt>
                <c:pt idx="1169">
                  <c:v>1.6768149627663098E-2</c:v>
                </c:pt>
                <c:pt idx="1170">
                  <c:v>1.6778964796017197E-2</c:v>
                </c:pt>
                <c:pt idx="1171">
                  <c:v>1.6796291714659919E-2</c:v>
                </c:pt>
                <c:pt idx="1172">
                  <c:v>1.6813618656618283E-2</c:v>
                </c:pt>
                <c:pt idx="1173">
                  <c:v>1.6830945621900843E-2</c:v>
                </c:pt>
                <c:pt idx="1174">
                  <c:v>1.6849904401328393E-2</c:v>
                </c:pt>
                <c:pt idx="1175">
                  <c:v>1.6872130806133145E-2</c:v>
                </c:pt>
                <c:pt idx="1176">
                  <c:v>1.6889461095846436E-2</c:v>
                </c:pt>
                <c:pt idx="1177">
                  <c:v>1.690842615798761E-2</c:v>
                </c:pt>
                <c:pt idx="1178">
                  <c:v>1.6924121755236554E-2</c:v>
                </c:pt>
                <c:pt idx="1179">
                  <c:v>1.6941452124915879E-2</c:v>
                </c:pt>
                <c:pt idx="1180">
                  <c:v>1.6958782521253879E-2</c:v>
                </c:pt>
                <c:pt idx="1181">
                  <c:v>1.6976112944248056E-2</c:v>
                </c:pt>
                <c:pt idx="1182">
                  <c:v>1.6993443393900909E-2</c:v>
                </c:pt>
                <c:pt idx="1183">
                  <c:v>1.7010773870209939E-2</c:v>
                </c:pt>
                <c:pt idx="1184">
                  <c:v>1.6815269895290863E-2</c:v>
                </c:pt>
                <c:pt idx="1185">
                  <c:v>1.6619226777633833E-2</c:v>
                </c:pt>
                <c:pt idx="1186">
                  <c:v>1.642264454550374E-2</c:v>
                </c:pt>
                <c:pt idx="1187">
                  <c:v>1.6233798992505471E-2</c:v>
                </c:pt>
                <c:pt idx="1188">
                  <c:v>1.6119004330549802E-2</c:v>
                </c:pt>
                <c:pt idx="1189">
                  <c:v>1.6133853407999943E-2</c:v>
                </c:pt>
                <c:pt idx="1190">
                  <c:v>1.6148702505021928E-2</c:v>
                </c:pt>
                <c:pt idx="1191">
                  <c:v>1.6163551621620753E-2</c:v>
                </c:pt>
                <c:pt idx="1192">
                  <c:v>1.6178400757786426E-2</c:v>
                </c:pt>
                <c:pt idx="1193">
                  <c:v>1.6193249913523944E-2</c:v>
                </c:pt>
                <c:pt idx="1194">
                  <c:v>1.6208099088835803E-2</c:v>
                </c:pt>
                <c:pt idx="1195">
                  <c:v>1.6222948283717009E-2</c:v>
                </c:pt>
                <c:pt idx="1196">
                  <c:v>1.6237797498170059E-2</c:v>
                </c:pt>
                <c:pt idx="1197">
                  <c:v>1.6252646732194953E-2</c:v>
                </c:pt>
                <c:pt idx="1198">
                  <c:v>1.6267495985791691E-2</c:v>
                </c:pt>
                <c:pt idx="1199">
                  <c:v>1.6282345258960274E-2</c:v>
                </c:pt>
                <c:pt idx="1200">
                  <c:v>1.62971945517007E-2</c:v>
                </c:pt>
                <c:pt idx="1201">
                  <c:v>1.6312043864012971E-2</c:v>
                </c:pt>
                <c:pt idx="1202">
                  <c:v>1.6326893195897085E-2</c:v>
                </c:pt>
                <c:pt idx="1203">
                  <c:v>1.6341742547353044E-2</c:v>
                </c:pt>
                <c:pt idx="1204">
                  <c:v>1.6356591918380847E-2</c:v>
                </c:pt>
                <c:pt idx="1205">
                  <c:v>1.6371441308980494E-2</c:v>
                </c:pt>
                <c:pt idx="1206">
                  <c:v>1.6386290719151986E-2</c:v>
                </c:pt>
                <c:pt idx="1207">
                  <c:v>1.6401140148895321E-2</c:v>
                </c:pt>
                <c:pt idx="1208">
                  <c:v>1.6415989598210501E-2</c:v>
                </c:pt>
                <c:pt idx="1209">
                  <c:v>1.6426533184931872E-2</c:v>
                </c:pt>
                <c:pt idx="1210">
                  <c:v>1.6445688555558891E-2</c:v>
                </c:pt>
                <c:pt idx="1211">
                  <c:v>1.6460538063589603E-2</c:v>
                </c:pt>
                <c:pt idx="1212">
                  <c:v>1.6475387591192159E-2</c:v>
                </c:pt>
                <c:pt idx="1213">
                  <c:v>1.6490237138371555E-2</c:v>
                </c:pt>
                <c:pt idx="1214">
                  <c:v>1.65050867051178E-2</c:v>
                </c:pt>
                <c:pt idx="1215">
                  <c:v>1.6519936291438386E-2</c:v>
                </c:pt>
                <c:pt idx="1216">
                  <c:v>1.6534785897330817E-2</c:v>
                </c:pt>
                <c:pt idx="1217">
                  <c:v>1.6550315951189849E-2</c:v>
                </c:pt>
                <c:pt idx="1218">
                  <c:v>1.6565164915134736E-2</c:v>
                </c:pt>
                <c:pt idx="1219">
                  <c:v>1.6580013898039942E-2</c:v>
                </c:pt>
                <c:pt idx="1220">
                  <c:v>1.6594862899905461E-2</c:v>
                </c:pt>
                <c:pt idx="1221">
                  <c:v>1.6609711920731303E-2</c:v>
                </c:pt>
                <c:pt idx="1222">
                  <c:v>1.6620228497717143E-2</c:v>
                </c:pt>
                <c:pt idx="1223">
                  <c:v>1.6635075496327683E-2</c:v>
                </c:pt>
                <c:pt idx="1224">
                  <c:v>1.6649922512067379E-2</c:v>
                </c:pt>
                <c:pt idx="1225">
                  <c:v>1.666476954492481E-2</c:v>
                </c:pt>
                <c:pt idx="1226">
                  <c:v>1.6683957309260096E-2</c:v>
                </c:pt>
                <c:pt idx="1227">
                  <c:v>1.6698806443845259E-2</c:v>
                </c:pt>
                <c:pt idx="1228">
                  <c:v>1.671510410210103E-2</c:v>
                </c:pt>
                <c:pt idx="1229">
                  <c:v>1.6728504769896537E-2</c:v>
                </c:pt>
                <c:pt idx="1230">
                  <c:v>1.6743353961360074E-2</c:v>
                </c:pt>
                <c:pt idx="1231">
                  <c:v>1.6758203171786508E-2</c:v>
                </c:pt>
                <c:pt idx="1232">
                  <c:v>1.6780086127822891E-2</c:v>
                </c:pt>
                <c:pt idx="1233">
                  <c:v>1.6794934693698416E-2</c:v>
                </c:pt>
                <c:pt idx="1234">
                  <c:v>1.680978327792193E-2</c:v>
                </c:pt>
                <c:pt idx="1235">
                  <c:v>1.6703553565263797E-2</c:v>
                </c:pt>
                <c:pt idx="1236">
                  <c:v>1.650357165248453E-2</c:v>
                </c:pt>
                <c:pt idx="1237">
                  <c:v>1.6303080293950004E-2</c:v>
                </c:pt>
                <c:pt idx="1238">
                  <c:v>1.6102079516134526E-2</c:v>
                </c:pt>
                <c:pt idx="1239">
                  <c:v>1.5929933750649106E-2</c:v>
                </c:pt>
                <c:pt idx="1240">
                  <c:v>1.5942510090533268E-2</c:v>
                </c:pt>
                <c:pt idx="1241">
                  <c:v>1.59550864435829E-2</c:v>
                </c:pt>
                <c:pt idx="1242">
                  <c:v>1.5967662809792671E-2</c:v>
                </c:pt>
                <c:pt idx="1243">
                  <c:v>1.5981492068079153E-2</c:v>
                </c:pt>
                <c:pt idx="1244">
                  <c:v>1.5994069019708981E-2</c:v>
                </c:pt>
                <c:pt idx="1245">
                  <c:v>1.600664598494083E-2</c:v>
                </c:pt>
                <c:pt idx="1246">
                  <c:v>1.6019222963774702E-2</c:v>
                </c:pt>
                <c:pt idx="1247">
                  <c:v>1.60317999562106E-2</c:v>
                </c:pt>
                <c:pt idx="1248">
                  <c:v>1.6044376962248516E-2</c:v>
                </c:pt>
                <c:pt idx="1249">
                  <c:v>1.6056953981891036E-2</c:v>
                </c:pt>
                <c:pt idx="1250">
                  <c:v>1.6069531015133001E-2</c:v>
                </c:pt>
                <c:pt idx="1251">
                  <c:v>1.6082108061979565E-2</c:v>
                </c:pt>
                <c:pt idx="1252">
                  <c:v>1.6093427195860599E-2</c:v>
                </c:pt>
                <c:pt idx="1253">
                  <c:v>1.6106003706863881E-2</c:v>
                </c:pt>
                <c:pt idx="1254">
                  <c:v>1.6118580231032631E-2</c:v>
                </c:pt>
                <c:pt idx="1255">
                  <c:v>1.6131156768364185E-2</c:v>
                </c:pt>
                <c:pt idx="1256">
                  <c:v>1.6144993500242736E-2</c:v>
                </c:pt>
                <c:pt idx="1257">
                  <c:v>1.6157570628704016E-2</c:v>
                </c:pt>
                <c:pt idx="1258">
                  <c:v>1.617014777076474E-2</c:v>
                </c:pt>
                <c:pt idx="1259">
                  <c:v>1.6182724926432645E-2</c:v>
                </c:pt>
                <c:pt idx="1260">
                  <c:v>1.6195302095697413E-2</c:v>
                </c:pt>
                <c:pt idx="1261">
                  <c:v>1.6206616268767071E-2</c:v>
                </c:pt>
                <c:pt idx="1262">
                  <c:v>1.6219192898238255E-2</c:v>
                </c:pt>
                <c:pt idx="1263">
                  <c:v>1.6231769540872243E-2</c:v>
                </c:pt>
                <c:pt idx="1264">
                  <c:v>1.6249405597879019E-2</c:v>
                </c:pt>
                <c:pt idx="1265">
                  <c:v>1.6258188146074812E-2</c:v>
                </c:pt>
                <c:pt idx="1266">
                  <c:v>1.6270765396959454E-2</c:v>
                </c:pt>
                <c:pt idx="1267">
                  <c:v>1.6283342661443538E-2</c:v>
                </c:pt>
                <c:pt idx="1268">
                  <c:v>1.6295919939532229E-2</c:v>
                </c:pt>
                <c:pt idx="1269">
                  <c:v>1.6308497231225516E-2</c:v>
                </c:pt>
                <c:pt idx="1270">
                  <c:v>1.6321074536518248E-2</c:v>
                </c:pt>
                <c:pt idx="1271">
                  <c:v>1.6333651855415583E-2</c:v>
                </c:pt>
                <c:pt idx="1272">
                  <c:v>1.6346229187914941E-2</c:v>
                </c:pt>
                <c:pt idx="1273">
                  <c:v>1.6358806534016321E-2</c:v>
                </c:pt>
                <c:pt idx="1274">
                  <c:v>1.6368843156522317E-2</c:v>
                </c:pt>
                <c:pt idx="1275">
                  <c:v>1.6381419384493057E-2</c:v>
                </c:pt>
                <c:pt idx="1276">
                  <c:v>1.6393995625187414E-2</c:v>
                </c:pt>
                <c:pt idx="1277">
                  <c:v>1.640657187860263E-2</c:v>
                </c:pt>
                <c:pt idx="1278">
                  <c:v>1.6421693468566454E-2</c:v>
                </c:pt>
                <c:pt idx="1279">
                  <c:v>1.6434270896287705E-2</c:v>
                </c:pt>
                <c:pt idx="1280">
                  <c:v>1.6446848337608403E-2</c:v>
                </c:pt>
                <c:pt idx="1281">
                  <c:v>1.6459425792533698E-2</c:v>
                </c:pt>
                <c:pt idx="1282">
                  <c:v>1.6472003261058441E-2</c:v>
                </c:pt>
                <c:pt idx="1283">
                  <c:v>1.6483305157858119E-2</c:v>
                </c:pt>
                <c:pt idx="1284">
                  <c:v>1.6495882076924318E-2</c:v>
                </c:pt>
                <c:pt idx="1285">
                  <c:v>1.6508459009155985E-2</c:v>
                </c:pt>
                <c:pt idx="1286">
                  <c:v>1.6521035954547791E-2</c:v>
                </c:pt>
                <c:pt idx="1287">
                  <c:v>1.6436658757205735E-2</c:v>
                </c:pt>
                <c:pt idx="1288">
                  <c:v>1.6219662390921007E-2</c:v>
                </c:pt>
                <c:pt idx="1289">
                  <c:v>1.6002153943647054E-2</c:v>
                </c:pt>
                <c:pt idx="1290">
                  <c:v>1.5784133444264003E-2</c:v>
                </c:pt>
                <c:pt idx="1291">
                  <c:v>1.5564529535997629E-2</c:v>
                </c:pt>
                <c:pt idx="1292">
                  <c:v>1.5574819957397956E-2</c:v>
                </c:pt>
                <c:pt idx="1293">
                  <c:v>1.5585110387609902E-2</c:v>
                </c:pt>
                <c:pt idx="1294">
                  <c:v>1.559540082663613E-2</c:v>
                </c:pt>
                <c:pt idx="1295">
                  <c:v>1.5605691274476641E-2</c:v>
                </c:pt>
                <c:pt idx="1296">
                  <c:v>1.5617055346917041E-2</c:v>
                </c:pt>
                <c:pt idx="1297">
                  <c:v>1.5627346259274151E-2</c:v>
                </c:pt>
                <c:pt idx="1298">
                  <c:v>1.563763718074139E-2</c:v>
                </c:pt>
                <c:pt idx="1299">
                  <c:v>1.5647928111313606E-2</c:v>
                </c:pt>
                <c:pt idx="1300">
                  <c:v>1.5658219050995952E-2</c:v>
                </c:pt>
                <c:pt idx="1301">
                  <c:v>1.5668509999780693E-2</c:v>
                </c:pt>
                <c:pt idx="1302">
                  <c:v>1.567880095767557E-2</c:v>
                </c:pt>
                <c:pt idx="1303">
                  <c:v>1.5689091924678E-2</c:v>
                </c:pt>
                <c:pt idx="1304">
                  <c:v>1.5698305701614679E-2</c:v>
                </c:pt>
                <c:pt idx="1305">
                  <c:v>1.5708596237582029E-2</c:v>
                </c:pt>
                <c:pt idx="1306">
                  <c:v>1.5718886782366326E-2</c:v>
                </c:pt>
                <c:pt idx="1307">
                  <c:v>1.5729177335962241E-2</c:v>
                </c:pt>
                <c:pt idx="1308">
                  <c:v>1.5739467898369774E-2</c:v>
                </c:pt>
                <c:pt idx="1309">
                  <c:v>1.5750837917943454E-2</c:v>
                </c:pt>
                <c:pt idx="1310">
                  <c:v>1.5761128948693602E-2</c:v>
                </c:pt>
                <c:pt idx="1311">
                  <c:v>1.5771419988556457E-2</c:v>
                </c:pt>
                <c:pt idx="1312">
                  <c:v>1.5781711037524286E-2</c:v>
                </c:pt>
                <c:pt idx="1313">
                  <c:v>1.5790920842611023E-2</c:v>
                </c:pt>
                <c:pt idx="1314">
                  <c:v>1.5801211457896258E-2</c:v>
                </c:pt>
                <c:pt idx="1315">
                  <c:v>1.5811502081995776E-2</c:v>
                </c:pt>
                <c:pt idx="1316">
                  <c:v>1.5821792714909577E-2</c:v>
                </c:pt>
                <c:pt idx="1317">
                  <c:v>1.5833166418971586E-2</c:v>
                </c:pt>
                <c:pt idx="1318">
                  <c:v>1.584345752258216E-2</c:v>
                </c:pt>
                <c:pt idx="1319">
                  <c:v>1.5853748635300285E-2</c:v>
                </c:pt>
                <c:pt idx="1320">
                  <c:v>1.5864039757125963E-2</c:v>
                </c:pt>
                <c:pt idx="1321">
                  <c:v>1.5874330888059198E-2</c:v>
                </c:pt>
                <c:pt idx="1322">
                  <c:v>1.5884622028099985E-2</c:v>
                </c:pt>
                <c:pt idx="1323">
                  <c:v>1.5894913177248324E-2</c:v>
                </c:pt>
                <c:pt idx="1324">
                  <c:v>1.5905204335504217E-2</c:v>
                </c:pt>
                <c:pt idx="1325">
                  <c:v>1.5915495502865085E-2</c:v>
                </c:pt>
                <c:pt idx="1326">
                  <c:v>1.5922525453857844E-2</c:v>
                </c:pt>
                <c:pt idx="1327">
                  <c:v>1.5932815272460741E-2</c:v>
                </c:pt>
                <c:pt idx="1328">
                  <c:v>1.5943105099294197E-2</c:v>
                </c:pt>
                <c:pt idx="1329">
                  <c:v>1.5953394934349645E-2</c:v>
                </c:pt>
                <c:pt idx="1330">
                  <c:v>1.5966951476290462E-2</c:v>
                </c:pt>
                <c:pt idx="1331">
                  <c:v>1.597724269829923E-2</c:v>
                </c:pt>
                <c:pt idx="1332">
                  <c:v>1.599189424458888E-2</c:v>
                </c:pt>
                <c:pt idx="1333">
                  <c:v>1.5997825169634265E-2</c:v>
                </c:pt>
                <c:pt idx="1334">
                  <c:v>1.6008116418965695E-2</c:v>
                </c:pt>
                <c:pt idx="1335">
                  <c:v>1.6017316414772331E-2</c:v>
                </c:pt>
                <c:pt idx="1336">
                  <c:v>1.6027607223950469E-2</c:v>
                </c:pt>
                <c:pt idx="1337">
                  <c:v>1.6037898041945553E-2</c:v>
                </c:pt>
                <c:pt idx="1338">
                  <c:v>1.6048188868749591E-2</c:v>
                </c:pt>
                <c:pt idx="1339">
                  <c:v>1.6004794166515776E-2</c:v>
                </c:pt>
                <c:pt idx="1340">
                  <c:v>1.5823099865806347E-2</c:v>
                </c:pt>
                <c:pt idx="1341">
                  <c:v>1.564100055364287E-2</c:v>
                </c:pt>
                <c:pt idx="1342">
                  <c:v>1.5458496249140368E-2</c:v>
                </c:pt>
                <c:pt idx="1343">
                  <c:v>1.5275569485041274E-2</c:v>
                </c:pt>
                <c:pt idx="1344">
                  <c:v>1.5255767255995423E-2</c:v>
                </c:pt>
                <c:pt idx="1345">
                  <c:v>1.5264251353617198E-2</c:v>
                </c:pt>
                <c:pt idx="1346">
                  <c:v>1.5272735457231512E-2</c:v>
                </c:pt>
                <c:pt idx="1347">
                  <c:v>1.5281219566838367E-2</c:v>
                </c:pt>
                <c:pt idx="1348">
                  <c:v>1.5290634270977665E-2</c:v>
                </c:pt>
                <c:pt idx="1349">
                  <c:v>1.5299118753214446E-2</c:v>
                </c:pt>
                <c:pt idx="1350">
                  <c:v>1.5307603241644983E-2</c:v>
                </c:pt>
                <c:pt idx="1351">
                  <c:v>1.5316087736266696E-2</c:v>
                </c:pt>
                <c:pt idx="1352">
                  <c:v>1.5324572237077007E-2</c:v>
                </c:pt>
                <c:pt idx="1353">
                  <c:v>1.5333056744078494E-2</c:v>
                </c:pt>
                <c:pt idx="1354">
                  <c:v>1.5341541257273737E-2</c:v>
                </c:pt>
                <c:pt idx="1355">
                  <c:v>1.5350025776657578E-2</c:v>
                </c:pt>
                <c:pt idx="1356">
                  <c:v>1.5358510302230018E-2</c:v>
                </c:pt>
                <c:pt idx="1357">
                  <c:v>1.5366060992376696E-2</c:v>
                </c:pt>
                <c:pt idx="1358">
                  <c:v>1.5374545167882836E-2</c:v>
                </c:pt>
                <c:pt idx="1359">
                  <c:v>1.5383029349376187E-2</c:v>
                </c:pt>
                <c:pt idx="1360">
                  <c:v>1.5391513536862078E-2</c:v>
                </c:pt>
                <c:pt idx="1361">
                  <c:v>1.5400933022962441E-2</c:v>
                </c:pt>
                <c:pt idx="1362">
                  <c:v>1.5409417585681939E-2</c:v>
                </c:pt>
                <c:pt idx="1363">
                  <c:v>1.5417902154590036E-2</c:v>
                </c:pt>
                <c:pt idx="1364">
                  <c:v>1.5426386729689309E-2</c:v>
                </c:pt>
                <c:pt idx="1365">
                  <c:v>1.5433934564147656E-2</c:v>
                </c:pt>
                <c:pt idx="1366">
                  <c:v>1.5442418787575463E-2</c:v>
                </c:pt>
                <c:pt idx="1367">
                  <c:v>1.5450903016995809E-2</c:v>
                </c:pt>
                <c:pt idx="1368">
                  <c:v>1.5459387252406032E-2</c:v>
                </c:pt>
                <c:pt idx="1369">
                  <c:v>1.5467871493808794E-2</c:v>
                </c:pt>
                <c:pt idx="1370">
                  <c:v>1.5477294310297079E-2</c:v>
                </c:pt>
                <c:pt idx="1371">
                  <c:v>1.5485778928732008E-2</c:v>
                </c:pt>
                <c:pt idx="1372">
                  <c:v>1.5494263553358117E-2</c:v>
                </c:pt>
                <c:pt idx="1373">
                  <c:v>1.5502748184175401E-2</c:v>
                </c:pt>
                <c:pt idx="1374">
                  <c:v>1.5511232821183862E-2</c:v>
                </c:pt>
                <c:pt idx="1375">
                  <c:v>1.551971746438092E-2</c:v>
                </c:pt>
                <c:pt idx="1376">
                  <c:v>1.5528202113771735E-2</c:v>
                </c:pt>
                <c:pt idx="1377">
                  <c:v>1.5536686769348567E-2</c:v>
                </c:pt>
                <c:pt idx="1378">
                  <c:v>1.5542347131731431E-2</c:v>
                </c:pt>
                <c:pt idx="1379">
                  <c:v>1.5550830699870843E-2</c:v>
                </c:pt>
                <c:pt idx="1380">
                  <c:v>1.5559314273602924E-2</c:v>
                </c:pt>
                <c:pt idx="1381">
                  <c:v>1.5567797852924821E-2</c:v>
                </c:pt>
                <c:pt idx="1382">
                  <c:v>1.5579110140113275E-2</c:v>
                </c:pt>
                <c:pt idx="1383">
                  <c:v>1.5591368776478376E-2</c:v>
                </c:pt>
                <c:pt idx="1384">
                  <c:v>1.5596079531754818E-2</c:v>
                </c:pt>
                <c:pt idx="1385">
                  <c:v>1.5604564236861063E-2</c:v>
                </c:pt>
                <c:pt idx="1386">
                  <c:v>1.5613048948158487E-2</c:v>
                </c:pt>
                <c:pt idx="1387">
                  <c:v>1.5620588863473728E-2</c:v>
                </c:pt>
                <c:pt idx="1388">
                  <c:v>1.5629073218702771E-2</c:v>
                </c:pt>
                <c:pt idx="1389">
                  <c:v>1.563755757992169E-2</c:v>
                </c:pt>
                <c:pt idx="1390">
                  <c:v>1.5646041947130485E-2</c:v>
                </c:pt>
                <c:pt idx="1391">
                  <c:v>1.562820892679866E-2</c:v>
                </c:pt>
                <c:pt idx="1392">
                  <c:v>1.5445629777948668E-2</c:v>
                </c:pt>
                <c:pt idx="1393">
                  <c:v>1.5262668794160814E-2</c:v>
                </c:pt>
                <c:pt idx="1394">
                  <c:v>1.5079325993552217E-2</c:v>
                </c:pt>
                <c:pt idx="1395">
                  <c:v>1.4895601394268366E-2</c:v>
                </c:pt>
                <c:pt idx="1396">
                  <c:v>1.4847091405088442E-2</c:v>
                </c:pt>
                <c:pt idx="1397">
                  <c:v>1.4853871665604146E-2</c:v>
                </c:pt>
                <c:pt idx="1398">
                  <c:v>1.4860651929948787E-2</c:v>
                </c:pt>
                <c:pt idx="1399">
                  <c:v>1.4867432198117037E-2</c:v>
                </c:pt>
                <c:pt idx="1400">
                  <c:v>1.4875003953575961E-2</c:v>
                </c:pt>
                <c:pt idx="1401">
                  <c:v>1.4881784509718329E-2</c:v>
                </c:pt>
                <c:pt idx="1402">
                  <c:v>1.4888565069816241E-2</c:v>
                </c:pt>
                <c:pt idx="1403">
                  <c:v>1.4895345633867121E-2</c:v>
                </c:pt>
                <c:pt idx="1404">
                  <c:v>1.4902126201870968E-2</c:v>
                </c:pt>
                <c:pt idx="1405">
                  <c:v>1.490890677383036E-2</c:v>
                </c:pt>
                <c:pt idx="1406">
                  <c:v>1.4915687349745297E-2</c:v>
                </c:pt>
                <c:pt idx="1407">
                  <c:v>1.4922467929610623E-2</c:v>
                </c:pt>
                <c:pt idx="1408">
                  <c:v>1.4929248513431496E-2</c:v>
                </c:pt>
                <c:pt idx="1409">
                  <c:v>1.4935235090257848E-2</c:v>
                </c:pt>
                <c:pt idx="1410">
                  <c:v>1.4942015400517761E-2</c:v>
                </c:pt>
                <c:pt idx="1411">
                  <c:v>1.4948795714601282E-2</c:v>
                </c:pt>
                <c:pt idx="1412">
                  <c:v>1.495557603251374E-2</c:v>
                </c:pt>
                <c:pt idx="1413">
                  <c:v>1.4963151491845831E-2</c:v>
                </c:pt>
                <c:pt idx="1414">
                  <c:v>1.4969932099392239E-2</c:v>
                </c:pt>
                <c:pt idx="1415">
                  <c:v>1.4976712710891616E-2</c:v>
                </c:pt>
                <c:pt idx="1416">
                  <c:v>1.498349332634138E-2</c:v>
                </c:pt>
                <c:pt idx="1417">
                  <c:v>1.4989477679462127E-2</c:v>
                </c:pt>
                <c:pt idx="1418">
                  <c:v>1.4996258020334885E-2</c:v>
                </c:pt>
                <c:pt idx="1419">
                  <c:v>1.5003038365028587E-2</c:v>
                </c:pt>
                <c:pt idx="1420">
                  <c:v>1.5009818713548562E-2</c:v>
                </c:pt>
                <c:pt idx="1421">
                  <c:v>1.5016599065897474E-2</c:v>
                </c:pt>
                <c:pt idx="1422">
                  <c:v>1.5024177102096112E-2</c:v>
                </c:pt>
                <c:pt idx="1423">
                  <c:v>1.5030957745226959E-2</c:v>
                </c:pt>
                <c:pt idx="1424">
                  <c:v>1.5037738392310774E-2</c:v>
                </c:pt>
                <c:pt idx="1425">
                  <c:v>1.5047084996380796E-2</c:v>
                </c:pt>
                <c:pt idx="1426">
                  <c:v>1.5053866219093852E-2</c:v>
                </c:pt>
                <c:pt idx="1427">
                  <c:v>1.5060647446014451E-2</c:v>
                </c:pt>
                <c:pt idx="1428">
                  <c:v>1.5067428677145016E-2</c:v>
                </c:pt>
                <c:pt idx="1429">
                  <c:v>1.5074209912485547E-2</c:v>
                </c:pt>
                <c:pt idx="1430">
                  <c:v>1.5076991205871883E-2</c:v>
                </c:pt>
                <c:pt idx="1431">
                  <c:v>1.5083771028780684E-2</c:v>
                </c:pt>
                <c:pt idx="1432">
                  <c:v>1.5090550855258058E-2</c:v>
                </c:pt>
                <c:pt idx="1433">
                  <c:v>1.5097330685306862E-2</c:v>
                </c:pt>
                <c:pt idx="1434">
                  <c:v>1.510571262379834E-2</c:v>
                </c:pt>
                <c:pt idx="1435">
                  <c:v>1.5114897412928326E-2</c:v>
                </c:pt>
                <c:pt idx="1436">
                  <c:v>1.5121678677736193E-2</c:v>
                </c:pt>
                <c:pt idx="1437">
                  <c:v>1.5128459946751606E-2</c:v>
                </c:pt>
                <c:pt idx="1438">
                  <c:v>1.5135241219974562E-2</c:v>
                </c:pt>
                <c:pt idx="1439">
                  <c:v>1.5139614694378523E-2</c:v>
                </c:pt>
                <c:pt idx="1440">
                  <c:v>1.5146395119972844E-2</c:v>
                </c:pt>
                <c:pt idx="1441">
                  <c:v>1.5153175549396103E-2</c:v>
                </c:pt>
                <c:pt idx="1442">
                  <c:v>1.5159955982640305E-2</c:v>
                </c:pt>
                <c:pt idx="1443">
                  <c:v>1.5094951583651615E-2</c:v>
                </c:pt>
                <c:pt idx="1444">
                  <c:v>1.4928373772504375E-2</c:v>
                </c:pt>
                <c:pt idx="1445">
                  <c:v>1.4761467038632924E-2</c:v>
                </c:pt>
                <c:pt idx="1446">
                  <c:v>1.4594231397188781E-2</c:v>
                </c:pt>
                <c:pt idx="1447">
                  <c:v>1.4429624119694395E-2</c:v>
                </c:pt>
                <c:pt idx="1448">
                  <c:v>1.4380478651554007E-2</c:v>
                </c:pt>
                <c:pt idx="1449">
                  <c:v>1.4385696279177296E-2</c:v>
                </c:pt>
                <c:pt idx="1450">
                  <c:v>1.4390913909068104E-2</c:v>
                </c:pt>
                <c:pt idx="1451">
                  <c:v>1.4396131541223767E-2</c:v>
                </c:pt>
                <c:pt idx="1452">
                  <c:v>1.4403331225532865E-2</c:v>
                </c:pt>
                <c:pt idx="1453">
                  <c:v>1.4408549488704738E-2</c:v>
                </c:pt>
                <c:pt idx="1454">
                  <c:v>1.441376775436916E-2</c:v>
                </c:pt>
                <c:pt idx="1455">
                  <c:v>1.4418986022528559E-2</c:v>
                </c:pt>
                <c:pt idx="1456">
                  <c:v>1.4424204293178085E-2</c:v>
                </c:pt>
                <c:pt idx="1457">
                  <c:v>1.4429422566322585E-2</c:v>
                </c:pt>
                <c:pt idx="1458">
                  <c:v>1.4434640841959638E-2</c:v>
                </c:pt>
                <c:pt idx="1459">
                  <c:v>1.4439859120089242E-2</c:v>
                </c:pt>
                <c:pt idx="1460">
                  <c:v>1.4443090332593833E-2</c:v>
                </c:pt>
                <c:pt idx="1461">
                  <c:v>1.4448307987411368E-2</c:v>
                </c:pt>
                <c:pt idx="1462">
                  <c:v>1.4453525644491094E-2</c:v>
                </c:pt>
                <c:pt idx="1463">
                  <c:v>1.4458743303841004E-2</c:v>
                </c:pt>
                <c:pt idx="1464">
                  <c:v>1.4463960965453104E-2</c:v>
                </c:pt>
                <c:pt idx="1465">
                  <c:v>1.4471168841215295E-2</c:v>
                </c:pt>
                <c:pt idx="1466">
                  <c:v>1.447638713679276E-2</c:v>
                </c:pt>
                <c:pt idx="1467">
                  <c:v>1.4481605434865199E-2</c:v>
                </c:pt>
                <c:pt idx="1468">
                  <c:v>1.4486823735432612E-2</c:v>
                </c:pt>
                <c:pt idx="1469">
                  <c:v>1.4490049307507746E-2</c:v>
                </c:pt>
                <c:pt idx="1470">
                  <c:v>1.449526698271697E-2</c:v>
                </c:pt>
                <c:pt idx="1471">
                  <c:v>1.4500484660191049E-2</c:v>
                </c:pt>
                <c:pt idx="1472">
                  <c:v>1.4505702339932647E-2</c:v>
                </c:pt>
                <c:pt idx="1473">
                  <c:v>1.45109200219391E-2</c:v>
                </c:pt>
                <c:pt idx="1474">
                  <c:v>1.4518133591170986E-2</c:v>
                </c:pt>
                <c:pt idx="1475">
                  <c:v>1.452335190918626E-2</c:v>
                </c:pt>
                <c:pt idx="1476">
                  <c:v>1.4528570229694086E-2</c:v>
                </c:pt>
                <c:pt idx="1477">
                  <c:v>1.4533868032848285E-2</c:v>
                </c:pt>
                <c:pt idx="1478">
                  <c:v>1.4539086147950797E-2</c:v>
                </c:pt>
                <c:pt idx="1479">
                  <c:v>1.4544304265468877E-2</c:v>
                </c:pt>
                <c:pt idx="1480">
                  <c:v>1.4549522385402525E-2</c:v>
                </c:pt>
                <c:pt idx="1481">
                  <c:v>1.4554740507754238E-2</c:v>
                </c:pt>
                <c:pt idx="1482">
                  <c:v>1.455795771315279E-2</c:v>
                </c:pt>
                <c:pt idx="1483">
                  <c:v>1.4563175207073833E-2</c:v>
                </c:pt>
                <c:pt idx="1484">
                  <c:v>1.4568392703183471E-2</c:v>
                </c:pt>
                <c:pt idx="1485">
                  <c:v>1.457361020148446E-2</c:v>
                </c:pt>
                <c:pt idx="1486">
                  <c:v>1.4578827701976799E-2</c:v>
                </c:pt>
                <c:pt idx="1487">
                  <c:v>1.4586049292626413E-2</c:v>
                </c:pt>
                <c:pt idx="1488">
                  <c:v>1.4591935749063853E-2</c:v>
                </c:pt>
                <c:pt idx="1489">
                  <c:v>1.4596485573590834E-2</c:v>
                </c:pt>
                <c:pt idx="1490">
                  <c:v>1.4601703717695147E-2</c:v>
                </c:pt>
                <c:pt idx="1491">
                  <c:v>1.4606921864220024E-2</c:v>
                </c:pt>
                <c:pt idx="1492">
                  <c:v>1.4612140013162966E-2</c:v>
                </c:pt>
                <c:pt idx="1493">
                  <c:v>1.4617358164518979E-2</c:v>
                </c:pt>
                <c:pt idx="1494">
                  <c:v>1.4622576318295555E-2</c:v>
                </c:pt>
                <c:pt idx="1495">
                  <c:v>1.4627870133782979E-2</c:v>
                </c:pt>
                <c:pt idx="1496">
                  <c:v>1.4490290005424742E-2</c:v>
                </c:pt>
                <c:pt idx="1497">
                  <c:v>1.4352451302286852E-2</c:v>
                </c:pt>
                <c:pt idx="1498">
                  <c:v>1.4214354033598057E-2</c:v>
                </c:pt>
                <c:pt idx="1499">
                  <c:v>1.4075998208615468E-2</c:v>
                </c:pt>
                <c:pt idx="1500">
                  <c:v>1.4018946781164809E-2</c:v>
                </c:pt>
                <c:pt idx="1501">
                  <c:v>1.4023012161261887E-2</c:v>
                </c:pt>
                <c:pt idx="1502">
                  <c:v>1.4027077542782344E-2</c:v>
                </c:pt>
                <c:pt idx="1503">
                  <c:v>1.4031142925721019E-2</c:v>
                </c:pt>
                <c:pt idx="1504">
                  <c:v>1.4035208310083074E-2</c:v>
                </c:pt>
                <c:pt idx="1505">
                  <c:v>1.4039273695863348E-2</c:v>
                </c:pt>
                <c:pt idx="1506">
                  <c:v>1.4043339083069579E-2</c:v>
                </c:pt>
                <c:pt idx="1507">
                  <c:v>1.4047404471696608E-2</c:v>
                </c:pt>
                <c:pt idx="1508">
                  <c:v>1.4051469861744437E-2</c:v>
                </c:pt>
                <c:pt idx="1509">
                  <c:v>1.4055535253213064E-2</c:v>
                </c:pt>
                <c:pt idx="1510">
                  <c:v>1.4059600646102491E-2</c:v>
                </c:pt>
                <c:pt idx="1511">
                  <c:v>1.4063666040415295E-2</c:v>
                </c:pt>
                <c:pt idx="1512">
                  <c:v>1.406829658820663E-2</c:v>
                </c:pt>
                <c:pt idx="1513">
                  <c:v>1.4071796833303299E-2</c:v>
                </c:pt>
                <c:pt idx="1514">
                  <c:v>1.4075862231881078E-2</c:v>
                </c:pt>
                <c:pt idx="1515">
                  <c:v>1.4079927631879657E-2</c:v>
                </c:pt>
                <c:pt idx="1516">
                  <c:v>1.4083993033299035E-2</c:v>
                </c:pt>
                <c:pt idx="1517">
                  <c:v>1.408805843613921E-2</c:v>
                </c:pt>
                <c:pt idx="1518">
                  <c:v>1.4092123840400187E-2</c:v>
                </c:pt>
                <c:pt idx="1519">
                  <c:v>1.4096189246087118E-2</c:v>
                </c:pt>
                <c:pt idx="1520">
                  <c:v>1.4100254653192269E-2</c:v>
                </c:pt>
                <c:pt idx="1521">
                  <c:v>1.4102620490074522E-2</c:v>
                </c:pt>
                <c:pt idx="1522">
                  <c:v>1.4108385471667548E-2</c:v>
                </c:pt>
                <c:pt idx="1523">
                  <c:v>1.4112450883035097E-2</c:v>
                </c:pt>
                <c:pt idx="1524">
                  <c:v>1.4116516295826024E-2</c:v>
                </c:pt>
                <c:pt idx="1525">
                  <c:v>1.4121716182679092E-2</c:v>
                </c:pt>
                <c:pt idx="1526">
                  <c:v>1.4124647125675431E-2</c:v>
                </c:pt>
                <c:pt idx="1527">
                  <c:v>1.4128712542731332E-2</c:v>
                </c:pt>
                <c:pt idx="1528">
                  <c:v>1.4132777961208032E-2</c:v>
                </c:pt>
                <c:pt idx="1529">
                  <c:v>1.4138585704353789E-2</c:v>
                </c:pt>
                <c:pt idx="1530">
                  <c:v>1.4142651126283212E-2</c:v>
                </c:pt>
                <c:pt idx="1531">
                  <c:v>1.4146716549636012E-2</c:v>
                </c:pt>
                <c:pt idx="1532">
                  <c:v>1.4150781974407034E-2</c:v>
                </c:pt>
                <c:pt idx="1533">
                  <c:v>1.415484740060143E-2</c:v>
                </c:pt>
                <c:pt idx="1534">
                  <c:v>1.4157206828132754E-2</c:v>
                </c:pt>
                <c:pt idx="1535">
                  <c:v>1.4161271777461324E-2</c:v>
                </c:pt>
                <c:pt idx="1536">
                  <c:v>1.416533672807458E-2</c:v>
                </c:pt>
                <c:pt idx="1537">
                  <c:v>1.4169401679972524E-2</c:v>
                </c:pt>
                <c:pt idx="1538">
                  <c:v>1.4175174552893141E-2</c:v>
                </c:pt>
                <c:pt idx="1539">
                  <c:v>1.4179239987614911E-2</c:v>
                </c:pt>
                <c:pt idx="1540">
                  <c:v>1.418330542376006E-2</c:v>
                </c:pt>
                <c:pt idx="1541">
                  <c:v>1.4187370861326007E-2</c:v>
                </c:pt>
                <c:pt idx="1542">
                  <c:v>1.4191436300310174E-2</c:v>
                </c:pt>
                <c:pt idx="1543">
                  <c:v>1.4195512357424889E-2</c:v>
                </c:pt>
                <c:pt idx="1544">
                  <c:v>1.4199577639125494E-2</c:v>
                </c:pt>
                <c:pt idx="1545">
                  <c:v>1.4203642922200999E-2</c:v>
                </c:pt>
                <c:pt idx="1546">
                  <c:v>1.4207708206648739E-2</c:v>
                </c:pt>
                <c:pt idx="1547">
                  <c:v>1.4151469350516614E-2</c:v>
                </c:pt>
                <c:pt idx="1548">
                  <c:v>1.4048858676852901E-2</c:v>
                </c:pt>
                <c:pt idx="1549">
                  <c:v>1.394606350274588E-2</c:v>
                </c:pt>
                <c:pt idx="1550">
                  <c:v>1.384308383310001E-2</c:v>
                </c:pt>
                <c:pt idx="1551">
                  <c:v>1.375463776796515E-2</c:v>
                </c:pt>
                <c:pt idx="1552">
                  <c:v>1.3757881861364396E-2</c:v>
                </c:pt>
                <c:pt idx="1553">
                  <c:v>1.3761125955634945E-2</c:v>
                </c:pt>
                <c:pt idx="1554">
                  <c:v>1.3764370050784791E-2</c:v>
                </c:pt>
                <c:pt idx="1555">
                  <c:v>1.3768109039578036E-2</c:v>
                </c:pt>
                <c:pt idx="1556">
                  <c:v>1.3771353260555058E-2</c:v>
                </c:pt>
                <c:pt idx="1557">
                  <c:v>1.3774597482437163E-2</c:v>
                </c:pt>
                <c:pt idx="1558">
                  <c:v>1.377784170522435E-2</c:v>
                </c:pt>
                <c:pt idx="1559">
                  <c:v>1.3781085928916621E-2</c:v>
                </c:pt>
                <c:pt idx="1560">
                  <c:v>1.3784330153513973E-2</c:v>
                </c:pt>
                <c:pt idx="1561">
                  <c:v>1.3787574379016407E-2</c:v>
                </c:pt>
                <c:pt idx="1562">
                  <c:v>1.3790818605423924E-2</c:v>
                </c:pt>
                <c:pt idx="1563">
                  <c:v>1.3794062832739103E-2</c:v>
                </c:pt>
                <c:pt idx="1564">
                  <c:v>1.3796811050458047E-2</c:v>
                </c:pt>
                <c:pt idx="1565">
                  <c:v>1.3800055155245516E-2</c:v>
                </c:pt>
                <c:pt idx="1566">
                  <c:v>1.3803299260904289E-2</c:v>
                </c:pt>
                <c:pt idx="1567">
                  <c:v>1.3806543367445023E-2</c:v>
                </c:pt>
                <c:pt idx="1568">
                  <c:v>1.380978747485706E-2</c:v>
                </c:pt>
                <c:pt idx="1569">
                  <c:v>1.3813528215634325E-2</c:v>
                </c:pt>
                <c:pt idx="1570">
                  <c:v>1.3816772449282503E-2</c:v>
                </c:pt>
                <c:pt idx="1571">
                  <c:v>1.3820016683838341E-2</c:v>
                </c:pt>
                <c:pt idx="1572">
                  <c:v>1.382326091929926E-2</c:v>
                </c:pt>
                <c:pt idx="1573">
                  <c:v>1.3826008025064063E-2</c:v>
                </c:pt>
                <c:pt idx="1574">
                  <c:v>1.3829252137733228E-2</c:v>
                </c:pt>
                <c:pt idx="1575">
                  <c:v>1.3832496251279025E-2</c:v>
                </c:pt>
                <c:pt idx="1576">
                  <c:v>1.383574036569879E-2</c:v>
                </c:pt>
                <c:pt idx="1577">
                  <c:v>1.3840975145477696E-2</c:v>
                </c:pt>
                <c:pt idx="1578">
                  <c:v>1.3842726351076673E-2</c:v>
                </c:pt>
                <c:pt idx="1579">
                  <c:v>1.384597059287317E-2</c:v>
                </c:pt>
                <c:pt idx="1580">
                  <c:v>1.3849214835577328E-2</c:v>
                </c:pt>
                <c:pt idx="1581">
                  <c:v>1.385245907918399E-2</c:v>
                </c:pt>
                <c:pt idx="1582">
                  <c:v>1.3855703323698315E-2</c:v>
                </c:pt>
                <c:pt idx="1583">
                  <c:v>1.385894756911772E-2</c:v>
                </c:pt>
                <c:pt idx="1584">
                  <c:v>1.386219181544221E-2</c:v>
                </c:pt>
                <c:pt idx="1585">
                  <c:v>1.3865436062669202E-2</c:v>
                </c:pt>
                <c:pt idx="1586">
                  <c:v>1.3867184126786621E-2</c:v>
                </c:pt>
                <c:pt idx="1587">
                  <c:v>1.3870428000907367E-2</c:v>
                </c:pt>
                <c:pt idx="1588">
                  <c:v>1.3873671875841749E-2</c:v>
                </c:pt>
                <c:pt idx="1589">
                  <c:v>1.3876915751601184E-2</c:v>
                </c:pt>
                <c:pt idx="1590">
                  <c:v>1.3881657312395872E-2</c:v>
                </c:pt>
                <c:pt idx="1591">
                  <c:v>1.3884901565055938E-2</c:v>
                </c:pt>
                <c:pt idx="1592">
                  <c:v>1.3888145818623665E-2</c:v>
                </c:pt>
                <c:pt idx="1593">
                  <c:v>1.3893388833552274E-2</c:v>
                </c:pt>
                <c:pt idx="1594">
                  <c:v>1.3894634328469208E-2</c:v>
                </c:pt>
                <c:pt idx="1595">
                  <c:v>1.3897378706151819E-2</c:v>
                </c:pt>
                <c:pt idx="1596">
                  <c:v>1.3900622838096233E-2</c:v>
                </c:pt>
                <c:pt idx="1597">
                  <c:v>1.3903866970914613E-2</c:v>
                </c:pt>
                <c:pt idx="1598">
                  <c:v>1.3907111104606962E-2</c:v>
                </c:pt>
                <c:pt idx="1599">
                  <c:v>1.3875054110155391E-2</c:v>
                </c:pt>
                <c:pt idx="1600">
                  <c:v>1.3794662559391957E-2</c:v>
                </c:pt>
                <c:pt idx="1601">
                  <c:v>1.3714132471003282E-2</c:v>
                </c:pt>
                <c:pt idx="1602">
                  <c:v>1.3633463847879954E-2</c:v>
                </c:pt>
                <c:pt idx="1603">
                  <c:v>1.3552213971477656E-2</c:v>
                </c:pt>
                <c:pt idx="1604">
                  <c:v>1.3554842056398009E-2</c:v>
                </c:pt>
                <c:pt idx="1605">
                  <c:v>1.3557470141893901E-2</c:v>
                </c:pt>
                <c:pt idx="1606">
                  <c:v>1.3560098227967998E-2</c:v>
                </c:pt>
                <c:pt idx="1607">
                  <c:v>1.356272631461497E-2</c:v>
                </c:pt>
                <c:pt idx="1608">
                  <c:v>1.356579761811991E-2</c:v>
                </c:pt>
                <c:pt idx="1609">
                  <c:v>1.3568425804941631E-2</c:v>
                </c:pt>
                <c:pt idx="1610">
                  <c:v>1.3571053992364164E-2</c:v>
                </c:pt>
                <c:pt idx="1611">
                  <c:v>1.3573682180374613E-2</c:v>
                </c:pt>
                <c:pt idx="1612">
                  <c:v>1.3576310368983291E-2</c:v>
                </c:pt>
                <c:pt idx="1613">
                  <c:v>1.3578938558185046E-2</c:v>
                </c:pt>
                <c:pt idx="1614">
                  <c:v>1.3581566747979874E-2</c:v>
                </c:pt>
                <c:pt idx="1615">
                  <c:v>1.3584194938370354E-2</c:v>
                </c:pt>
                <c:pt idx="1616">
                  <c:v>1.3586379120305025E-2</c:v>
                </c:pt>
                <c:pt idx="1617">
                  <c:v>1.35890072126994E-2</c:v>
                </c:pt>
                <c:pt idx="1618">
                  <c:v>1.3591635305669314E-2</c:v>
                </c:pt>
                <c:pt idx="1619">
                  <c:v>1.3594263399217432E-2</c:v>
                </c:pt>
                <c:pt idx="1620">
                  <c:v>1.3596891493335761E-2</c:v>
                </c:pt>
                <c:pt idx="1621">
                  <c:v>1.3599964093180683E-2</c:v>
                </c:pt>
                <c:pt idx="1622">
                  <c:v>1.3602592287730416E-2</c:v>
                </c:pt>
                <c:pt idx="1623">
                  <c:v>1.3605220482870646E-2</c:v>
                </c:pt>
                <c:pt idx="1624">
                  <c:v>1.3607848678609105E-2</c:v>
                </c:pt>
                <c:pt idx="1625">
                  <c:v>1.3610031972563164E-2</c:v>
                </c:pt>
                <c:pt idx="1626">
                  <c:v>1.3612660070132065E-2</c:v>
                </c:pt>
                <c:pt idx="1627">
                  <c:v>1.3615288168276507E-2</c:v>
                </c:pt>
                <c:pt idx="1628">
                  <c:v>1.3617916266999153E-2</c:v>
                </c:pt>
                <c:pt idx="1629">
                  <c:v>1.3620989666200097E-2</c:v>
                </c:pt>
                <c:pt idx="1630">
                  <c:v>1.3623617865502157E-2</c:v>
                </c:pt>
                <c:pt idx="1631">
                  <c:v>1.3626246065397293E-2</c:v>
                </c:pt>
                <c:pt idx="1632">
                  <c:v>1.3628874265888082E-2</c:v>
                </c:pt>
                <c:pt idx="1633">
                  <c:v>1.3631502466971942E-2</c:v>
                </c:pt>
                <c:pt idx="1634">
                  <c:v>1.3634130668648879E-2</c:v>
                </c:pt>
                <c:pt idx="1635">
                  <c:v>1.363675887091889E-2</c:v>
                </c:pt>
                <c:pt idx="1636">
                  <c:v>1.3639387073784551E-2</c:v>
                </c:pt>
                <c:pt idx="1637">
                  <c:v>1.3642015277245866E-2</c:v>
                </c:pt>
                <c:pt idx="1638">
                  <c:v>1.3643304957109414E-2</c:v>
                </c:pt>
                <c:pt idx="1639">
                  <c:v>1.3645932862965195E-2</c:v>
                </c:pt>
                <c:pt idx="1640">
                  <c:v>1.3648560769357689E-2</c:v>
                </c:pt>
                <c:pt idx="1641">
                  <c:v>1.3651188676286896E-2</c:v>
                </c:pt>
                <c:pt idx="1642">
                  <c:v>1.3655156303456288E-2</c:v>
                </c:pt>
                <c:pt idx="1643">
                  <c:v>1.3659571493121294E-2</c:v>
                </c:pt>
                <c:pt idx="1644">
                  <c:v>1.3660412718099193E-2</c:v>
                </c:pt>
                <c:pt idx="1645">
                  <c:v>1.3663040926310257E-2</c:v>
                </c:pt>
                <c:pt idx="1646">
                  <c:v>1.3665669135119553E-2</c:v>
                </c:pt>
                <c:pt idx="1647">
                  <c:v>1.3667850251911418E-2</c:v>
                </c:pt>
                <c:pt idx="1648">
                  <c:v>1.3670478362128868E-2</c:v>
                </c:pt>
                <c:pt idx="1649">
                  <c:v>1.3673106472924523E-2</c:v>
                </c:pt>
                <c:pt idx="1650">
                  <c:v>1.3675734584290389E-2</c:v>
                </c:pt>
                <c:pt idx="1651">
                  <c:v>1.3669157747566217E-2</c:v>
                </c:pt>
                <c:pt idx="1652">
                  <c:v>1.3637967809958088E-2</c:v>
                </c:pt>
                <c:pt idx="1653">
                  <c:v>1.3606724038228282E-2</c:v>
                </c:pt>
                <c:pt idx="1654">
                  <c:v>1.3575426432817738E-2</c:v>
                </c:pt>
                <c:pt idx="1655">
                  <c:v>1.3543810461674965E-2</c:v>
                </c:pt>
                <c:pt idx="1656">
                  <c:v>1.3541214630703458E-2</c:v>
                </c:pt>
                <c:pt idx="1657">
                  <c:v>1.3543603944706106E-2</c:v>
                </c:pt>
                <c:pt idx="1658">
                  <c:v>1.3545993259180378E-2</c:v>
                </c:pt>
                <c:pt idx="1659">
                  <c:v>1.3548382574131601E-2</c:v>
                </c:pt>
                <c:pt idx="1660">
                  <c:v>1.3551197501164489E-2</c:v>
                </c:pt>
                <c:pt idx="1661">
                  <c:v>1.3553586906996391E-2</c:v>
                </c:pt>
                <c:pt idx="1662">
                  <c:v>1.3555976313318225E-2</c:v>
                </c:pt>
                <c:pt idx="1663">
                  <c:v>1.3558365720132567E-2</c:v>
                </c:pt>
                <c:pt idx="1664">
                  <c:v>1.356075512743684E-2</c:v>
                </c:pt>
                <c:pt idx="1665">
                  <c:v>1.3563144535233622E-2</c:v>
                </c:pt>
                <c:pt idx="1666">
                  <c:v>1.3565533943520336E-2</c:v>
                </c:pt>
                <c:pt idx="1667">
                  <c:v>1.3567923352299558E-2</c:v>
                </c:pt>
                <c:pt idx="1668">
                  <c:v>1.3570312761568712E-2</c:v>
                </c:pt>
                <c:pt idx="1669">
                  <c:v>1.357227574978026E-2</c:v>
                </c:pt>
                <c:pt idx="1670">
                  <c:v>1.3574665069956637E-2</c:v>
                </c:pt>
                <c:pt idx="1671">
                  <c:v>1.3577054390609966E-2</c:v>
                </c:pt>
                <c:pt idx="1672">
                  <c:v>1.3579443711740247E-2</c:v>
                </c:pt>
                <c:pt idx="1673">
                  <c:v>1.3582259815281487E-2</c:v>
                </c:pt>
                <c:pt idx="1674">
                  <c:v>1.3584649227495381E-2</c:v>
                </c:pt>
                <c:pt idx="1675">
                  <c:v>1.3587038640201785E-2</c:v>
                </c:pt>
                <c:pt idx="1676">
                  <c:v>1.3589428053400698E-2</c:v>
                </c:pt>
                <c:pt idx="1677">
                  <c:v>1.3591390324511288E-2</c:v>
                </c:pt>
                <c:pt idx="1678">
                  <c:v>1.3593779648489956E-2</c:v>
                </c:pt>
                <c:pt idx="1679">
                  <c:v>1.3596168972945577E-2</c:v>
                </c:pt>
                <c:pt idx="1680">
                  <c:v>1.3598558297875485E-2</c:v>
                </c:pt>
                <c:pt idx="1681">
                  <c:v>1.360094762327968E-2</c:v>
                </c:pt>
                <c:pt idx="1682">
                  <c:v>1.3603764542898191E-2</c:v>
                </c:pt>
                <c:pt idx="1683">
                  <c:v>1.3606153959534354E-2</c:v>
                </c:pt>
                <c:pt idx="1684">
                  <c:v>1.3608543376660448E-2</c:v>
                </c:pt>
                <c:pt idx="1685">
                  <c:v>1.3610932794276474E-2</c:v>
                </c:pt>
                <c:pt idx="1686">
                  <c:v>1.3613322212385008E-2</c:v>
                </c:pt>
                <c:pt idx="1687">
                  <c:v>1.3615711630986051E-2</c:v>
                </c:pt>
                <c:pt idx="1688">
                  <c:v>1.3618101050074445E-2</c:v>
                </c:pt>
                <c:pt idx="1689">
                  <c:v>1.362049046965535E-2</c:v>
                </c:pt>
                <c:pt idx="1690">
                  <c:v>1.3622023276309722E-2</c:v>
                </c:pt>
                <c:pt idx="1691">
                  <c:v>1.3624412516067485E-2</c:v>
                </c:pt>
                <c:pt idx="1692">
                  <c:v>1.3626801756282812E-2</c:v>
                </c:pt>
                <c:pt idx="1693">
                  <c:v>1.3629190996958461E-2</c:v>
                </c:pt>
                <c:pt idx="1694">
                  <c:v>1.3631580238094432E-2</c:v>
                </c:pt>
                <c:pt idx="1695">
                  <c:v>1.3634826997457687E-2</c:v>
                </c:pt>
                <c:pt idx="1696">
                  <c:v>1.363721642047842E-2</c:v>
                </c:pt>
                <c:pt idx="1697">
                  <c:v>1.3639605843983927E-2</c:v>
                </c:pt>
                <c:pt idx="1698">
                  <c:v>1.36419952679871E-2</c:v>
                </c:pt>
                <c:pt idx="1699">
                  <c:v>1.3643955561842169E-2</c:v>
                </c:pt>
                <c:pt idx="1700">
                  <c:v>1.3646344896276474E-2</c:v>
                </c:pt>
                <c:pt idx="1701">
                  <c:v>1.3648734231185067E-2</c:v>
                </c:pt>
                <c:pt idx="1702">
                  <c:v>1.3651123566570611E-2</c:v>
                </c:pt>
                <c:pt idx="1703">
                  <c:v>1.36482500546542E-2</c:v>
                </c:pt>
                <c:pt idx="1704">
                  <c:v>1.3634538975506998E-2</c:v>
                </c:pt>
                <c:pt idx="1705">
                  <c:v>1.3620803275995868E-2</c:v>
                </c:pt>
                <c:pt idx="1706">
                  <c:v>1.3607042956220122E-2</c:v>
                </c:pt>
                <c:pt idx="1707">
                  <c:v>1.3592460561551611E-2</c:v>
                </c:pt>
                <c:pt idx="1708">
                  <c:v>1.3589682426184524E-2</c:v>
                </c:pt>
                <c:pt idx="1709">
                  <c:v>1.3591955614715268E-2</c:v>
                </c:pt>
                <c:pt idx="1710">
                  <c:v>1.3594228803672337E-2</c:v>
                </c:pt>
                <c:pt idx="1711">
                  <c:v>1.3596501993063725E-2</c:v>
                </c:pt>
                <c:pt idx="1712">
                  <c:v>1.3600032616260679E-2</c:v>
                </c:pt>
                <c:pt idx="1713">
                  <c:v>1.3602306064107627E-2</c:v>
                </c:pt>
                <c:pt idx="1714">
                  <c:v>1.3604579512426926E-2</c:v>
                </c:pt>
                <c:pt idx="1715">
                  <c:v>1.3606852961220996E-2</c:v>
                </c:pt>
                <c:pt idx="1716">
                  <c:v>1.3609126410484992E-2</c:v>
                </c:pt>
                <c:pt idx="1717">
                  <c:v>1.3611399860221338E-2</c:v>
                </c:pt>
                <c:pt idx="1718">
                  <c:v>1.3613673310432456E-2</c:v>
                </c:pt>
                <c:pt idx="1719">
                  <c:v>1.3615946761118346E-2</c:v>
                </c:pt>
                <c:pt idx="1720">
                  <c:v>1.3616960716917426E-2</c:v>
                </c:pt>
                <c:pt idx="1721">
                  <c:v>1.361923391060671E-2</c:v>
                </c:pt>
                <c:pt idx="1722">
                  <c:v>1.3621507104730313E-2</c:v>
                </c:pt>
                <c:pt idx="1723">
                  <c:v>1.3623780299280241E-2</c:v>
                </c:pt>
                <c:pt idx="1724">
                  <c:v>1.362605349425916E-2</c:v>
                </c:pt>
                <c:pt idx="1725">
                  <c:v>1.3629587475165133E-2</c:v>
                </c:pt>
                <c:pt idx="1726">
                  <c:v>1.3631860929162314E-2</c:v>
                </c:pt>
                <c:pt idx="1727">
                  <c:v>1.3634134383631844E-2</c:v>
                </c:pt>
                <c:pt idx="1728">
                  <c:v>1.3636407838576146E-2</c:v>
                </c:pt>
                <c:pt idx="1729">
                  <c:v>1.3637419475612589E-2</c:v>
                </c:pt>
                <c:pt idx="1730">
                  <c:v>1.3639692673173442E-2</c:v>
                </c:pt>
                <c:pt idx="1731">
                  <c:v>1.3641965871165951E-2</c:v>
                </c:pt>
                <c:pt idx="1732">
                  <c:v>1.3644239069587449E-2</c:v>
                </c:pt>
                <c:pt idx="1733">
                  <c:v>1.3646512268437938E-2</c:v>
                </c:pt>
                <c:pt idx="1734">
                  <c:v>1.3650048578175826E-2</c:v>
                </c:pt>
                <c:pt idx="1735">
                  <c:v>1.3652322036431418E-2</c:v>
                </c:pt>
                <c:pt idx="1736">
                  <c:v>1.365459549515936E-2</c:v>
                </c:pt>
                <c:pt idx="1737">
                  <c:v>1.3656772407704132E-2</c:v>
                </c:pt>
                <c:pt idx="1738">
                  <c:v>1.3659045781216073E-2</c:v>
                </c:pt>
                <c:pt idx="1739">
                  <c:v>1.3661319155187646E-2</c:v>
                </c:pt>
                <c:pt idx="1740">
                  <c:v>1.3663592529618851E-2</c:v>
                </c:pt>
                <c:pt idx="1741">
                  <c:v>1.3665865904502195E-2</c:v>
                </c:pt>
                <c:pt idx="1742">
                  <c:v>1.36664524371707E-2</c:v>
                </c:pt>
                <c:pt idx="1743">
                  <c:v>1.3668725467814407E-2</c:v>
                </c:pt>
                <c:pt idx="1744">
                  <c:v>1.3670998498860649E-2</c:v>
                </c:pt>
                <c:pt idx="1745">
                  <c:v>1.367327153030657E-2</c:v>
                </c:pt>
                <c:pt idx="1746">
                  <c:v>1.3675966589714823E-2</c:v>
                </c:pt>
                <c:pt idx="1747">
                  <c:v>1.3679506163467026E-2</c:v>
                </c:pt>
                <c:pt idx="1748">
                  <c:v>1.3681779541567796E-2</c:v>
                </c:pt>
                <c:pt idx="1749">
                  <c:v>1.3684475282438931E-2</c:v>
                </c:pt>
                <c:pt idx="1750">
                  <c:v>1.3686326299143237E-2</c:v>
                </c:pt>
                <c:pt idx="1751">
                  <c:v>1.3688599678620406E-2</c:v>
                </c:pt>
                <c:pt idx="1752">
                  <c:v>1.3690873058554709E-2</c:v>
                </c:pt>
                <c:pt idx="1753">
                  <c:v>1.3693146438948645E-2</c:v>
                </c:pt>
                <c:pt idx="1754">
                  <c:v>1.3695419819802213E-2</c:v>
                </c:pt>
                <c:pt idx="1755">
                  <c:v>1.3697693201112915E-2</c:v>
                </c:pt>
                <c:pt idx="1756">
                  <c:v>1.3695373641018915E-2</c:v>
                </c:pt>
                <c:pt idx="1757">
                  <c:v>1.3693047319978113E-2</c:v>
                </c:pt>
                <c:pt idx="1758">
                  <c:v>1.3690714237993007E-2</c:v>
                </c:pt>
                <c:pt idx="1759">
                  <c:v>1.3687384710403767E-2</c:v>
                </c:pt>
                <c:pt idx="1760">
                  <c:v>1.3687995365071204E-2</c:v>
                </c:pt>
                <c:pt idx="1761">
                  <c:v>1.3690237835518038E-2</c:v>
                </c:pt>
                <c:pt idx="1762">
                  <c:v>1.3692480306409516E-2</c:v>
                </c:pt>
                <c:pt idx="1763">
                  <c:v>1.3694722777748136E-2</c:v>
                </c:pt>
                <c:pt idx="1764">
                  <c:v>1.3696965249533899E-2</c:v>
                </c:pt>
                <c:pt idx="1765">
                  <c:v>1.3699207721764306E-2</c:v>
                </c:pt>
                <c:pt idx="1766">
                  <c:v>1.3701450194441855E-2</c:v>
                </c:pt>
                <c:pt idx="1767">
                  <c:v>1.3703692667566547E-2</c:v>
                </c:pt>
                <c:pt idx="1768">
                  <c:v>1.3705935141138381E-2</c:v>
                </c:pt>
                <c:pt idx="1769">
                  <c:v>1.370817761515486E-2</c:v>
                </c:pt>
                <c:pt idx="1770">
                  <c:v>1.371042008961848E-2</c:v>
                </c:pt>
                <c:pt idx="1771">
                  <c:v>1.3712662564526745E-2</c:v>
                </c:pt>
                <c:pt idx="1772">
                  <c:v>1.3714905039884651E-2</c:v>
                </c:pt>
                <c:pt idx="1773">
                  <c:v>1.37171475156872E-2</c:v>
                </c:pt>
                <c:pt idx="1774">
                  <c:v>1.3719389991936892E-2</c:v>
                </c:pt>
                <c:pt idx="1775">
                  <c:v>1.3721632468633727E-2</c:v>
                </c:pt>
                <c:pt idx="1776">
                  <c:v>1.3723874945775205E-2</c:v>
                </c:pt>
                <c:pt idx="1777">
                  <c:v>1.3726117423363826E-2</c:v>
                </c:pt>
                <c:pt idx="1778">
                  <c:v>1.3728359901399589E-2</c:v>
                </c:pt>
                <c:pt idx="1779">
                  <c:v>1.3730602379879997E-2</c:v>
                </c:pt>
                <c:pt idx="1780">
                  <c:v>1.3732844858807547E-2</c:v>
                </c:pt>
                <c:pt idx="1781">
                  <c:v>1.3733821158877817E-2</c:v>
                </c:pt>
                <c:pt idx="1782">
                  <c:v>1.3737329818004074E-2</c:v>
                </c:pt>
                <c:pt idx="1783">
                  <c:v>1.3739572298273051E-2</c:v>
                </c:pt>
                <c:pt idx="1784">
                  <c:v>1.3741814778986672E-2</c:v>
                </c:pt>
                <c:pt idx="1785">
                  <c:v>1.3744057260147435E-2</c:v>
                </c:pt>
                <c:pt idx="1786">
                  <c:v>1.3746299741755341E-2</c:v>
                </c:pt>
                <c:pt idx="1787">
                  <c:v>1.3748542223807891E-2</c:v>
                </c:pt>
                <c:pt idx="1788">
                  <c:v>1.3750784706307584E-2</c:v>
                </c:pt>
                <c:pt idx="1789">
                  <c:v>1.3752924768398268E-2</c:v>
                </c:pt>
                <c:pt idx="1790">
                  <c:v>1.3755167166196037E-2</c:v>
                </c:pt>
                <c:pt idx="1791">
                  <c:v>1.3757409564432166E-2</c:v>
                </c:pt>
                <c:pt idx="1792">
                  <c:v>1.3759651963098918E-2</c:v>
                </c:pt>
                <c:pt idx="1793">
                  <c:v>1.3761894362196292E-2</c:v>
                </c:pt>
                <c:pt idx="1794">
                  <c:v>1.3762867263336405E-2</c:v>
                </c:pt>
                <c:pt idx="1795">
                  <c:v>1.3765109406156384E-2</c:v>
                </c:pt>
                <c:pt idx="1796">
                  <c:v>1.3767351549367479E-2</c:v>
                </c:pt>
                <c:pt idx="1797">
                  <c:v>1.3769593692966835E-2</c:v>
                </c:pt>
                <c:pt idx="1798">
                  <c:v>1.377310636417604E-2</c:v>
                </c:pt>
                <c:pt idx="1799">
                  <c:v>1.3775772398652852E-2</c:v>
                </c:pt>
                <c:pt idx="1800">
                  <c:v>1.3777591167997257E-2</c:v>
                </c:pt>
                <c:pt idx="1801">
                  <c:v>1.3779833570555089E-2</c:v>
                </c:pt>
                <c:pt idx="1802">
                  <c:v>1.3782075973548703E-2</c:v>
                </c:pt>
                <c:pt idx="1803">
                  <c:v>1.3785175744446043E-2</c:v>
                </c:pt>
                <c:pt idx="1804">
                  <c:v>1.3787418062694456E-2</c:v>
                </c:pt>
                <c:pt idx="1805">
                  <c:v>1.3789660381361202E-2</c:v>
                </c:pt>
                <c:pt idx="1806">
                  <c:v>1.3791902700448944E-2</c:v>
                </c:pt>
                <c:pt idx="1807">
                  <c:v>1.3792415933092769E-2</c:v>
                </c:pt>
                <c:pt idx="1808">
                  <c:v>1.3790885625387697E-2</c:v>
                </c:pt>
                <c:pt idx="1809">
                  <c:v>1.3789349973021137E-2</c:v>
                </c:pt>
                <c:pt idx="1810">
                  <c:v>1.3787808975993091E-2</c:v>
                </c:pt>
                <c:pt idx="1811">
                  <c:v>1.3786378468046756E-2</c:v>
                </c:pt>
                <c:pt idx="1812">
                  <c:v>1.3788597117305734E-2</c:v>
                </c:pt>
                <c:pt idx="1813">
                  <c:v>1.3790815766972386E-2</c:v>
                </c:pt>
                <c:pt idx="1814">
                  <c:v>1.3793034417052041E-2</c:v>
                </c:pt>
                <c:pt idx="1815">
                  <c:v>1.3795675768872145E-2</c:v>
                </c:pt>
                <c:pt idx="1816">
                  <c:v>1.3797894504776824E-2</c:v>
                </c:pt>
                <c:pt idx="1817">
                  <c:v>1.380011324110955E-2</c:v>
                </c:pt>
                <c:pt idx="1818">
                  <c:v>1.3802331977865161E-2</c:v>
                </c:pt>
                <c:pt idx="1819">
                  <c:v>1.3804550715041082E-2</c:v>
                </c:pt>
                <c:pt idx="1820">
                  <c:v>1.3806769452642469E-2</c:v>
                </c:pt>
                <c:pt idx="1821">
                  <c:v>1.3808988190666742E-2</c:v>
                </c:pt>
                <c:pt idx="1822">
                  <c:v>1.3811206929113905E-2</c:v>
                </c:pt>
                <c:pt idx="1823">
                  <c:v>1.3813425667983954E-2</c:v>
                </c:pt>
                <c:pt idx="1824">
                  <c:v>1.3815220940377237E-2</c:v>
                </c:pt>
                <c:pt idx="1825">
                  <c:v>1.3817439594962622E-2</c:v>
                </c:pt>
                <c:pt idx="1826">
                  <c:v>1.3819658249958344E-2</c:v>
                </c:pt>
                <c:pt idx="1827">
                  <c:v>1.3821876905364405E-2</c:v>
                </c:pt>
                <c:pt idx="1828">
                  <c:v>1.3824519368690407E-2</c:v>
                </c:pt>
                <c:pt idx="1829">
                  <c:v>1.3826738110102939E-2</c:v>
                </c:pt>
                <c:pt idx="1830">
                  <c:v>1.382895685193578E-2</c:v>
                </c:pt>
                <c:pt idx="1831">
                  <c:v>1.3831175594196665E-2</c:v>
                </c:pt>
                <c:pt idx="1832">
                  <c:v>1.383339433687786E-2</c:v>
                </c:pt>
                <c:pt idx="1833">
                  <c:v>1.3835188846401891E-2</c:v>
                </c:pt>
                <c:pt idx="1834">
                  <c:v>1.3837407504674992E-2</c:v>
                </c:pt>
                <c:pt idx="1835">
                  <c:v>1.3839626163358432E-2</c:v>
                </c:pt>
                <c:pt idx="1836">
                  <c:v>1.3843542893997389E-2</c:v>
                </c:pt>
                <c:pt idx="1837">
                  <c:v>1.3844488056637459E-2</c:v>
                </c:pt>
                <c:pt idx="1838">
                  <c:v>1.3846706801861135E-2</c:v>
                </c:pt>
                <c:pt idx="1839">
                  <c:v>1.3848925547505121E-2</c:v>
                </c:pt>
                <c:pt idx="1840">
                  <c:v>1.3851144293574574E-2</c:v>
                </c:pt>
                <c:pt idx="1841">
                  <c:v>1.3853363040066912E-2</c:v>
                </c:pt>
                <c:pt idx="1842">
                  <c:v>1.385558178698214E-2</c:v>
                </c:pt>
                <c:pt idx="1843">
                  <c:v>1.3857800534322832E-2</c:v>
                </c:pt>
                <c:pt idx="1844">
                  <c:v>1.3860019282083835E-2</c:v>
                </c:pt>
                <c:pt idx="1845">
                  <c:v>1.3862238030270303E-2</c:v>
                </c:pt>
                <c:pt idx="1846">
                  <c:v>1.3863180807133699E-2</c:v>
                </c:pt>
                <c:pt idx="1847">
                  <c:v>1.3865399299883206E-2</c:v>
                </c:pt>
                <c:pt idx="1848">
                  <c:v>1.3867617793018119E-2</c:v>
                </c:pt>
                <c:pt idx="1849">
                  <c:v>1.3869836286529871E-2</c:v>
                </c:pt>
                <c:pt idx="1850">
                  <c:v>1.3873331777551113E-2</c:v>
                </c:pt>
                <c:pt idx="1851">
                  <c:v>1.3875550528277485E-2</c:v>
                </c:pt>
                <c:pt idx="1852">
                  <c:v>1.3877769279429323E-2</c:v>
                </c:pt>
                <c:pt idx="1853">
                  <c:v>1.387998803100147E-2</c:v>
                </c:pt>
                <c:pt idx="1854">
                  <c:v>1.3881780756188178E-2</c:v>
                </c:pt>
                <c:pt idx="1855">
                  <c:v>1.3883999423065063E-2</c:v>
                </c:pt>
                <c:pt idx="1856">
                  <c:v>1.3886218090354951E-2</c:v>
                </c:pt>
                <c:pt idx="1857">
                  <c:v>1.3888436758049849E-2</c:v>
                </c:pt>
                <c:pt idx="1858">
                  <c:v>1.3890655426160414E-2</c:v>
                </c:pt>
                <c:pt idx="1859">
                  <c:v>1.3892861737120666E-2</c:v>
                </c:pt>
                <c:pt idx="1860">
                  <c:v>1.3894311744785571E-2</c:v>
                </c:pt>
                <c:pt idx="1861">
                  <c:v>1.3895760702217029E-2</c:v>
                </c:pt>
                <c:pt idx="1862">
                  <c:v>1.3897208609430509E-2</c:v>
                </c:pt>
                <c:pt idx="1863">
                  <c:v>1.3898338804091637E-2</c:v>
                </c:pt>
                <c:pt idx="1864">
                  <c:v>1.3900552822409651E-2</c:v>
                </c:pt>
                <c:pt idx="1865">
                  <c:v>1.3902766841132674E-2</c:v>
                </c:pt>
                <c:pt idx="1866">
                  <c:v>1.3904980860266036E-2</c:v>
                </c:pt>
                <c:pt idx="1867">
                  <c:v>1.3907621555022747E-2</c:v>
                </c:pt>
                <c:pt idx="1868">
                  <c:v>1.3909835660489459E-2</c:v>
                </c:pt>
                <c:pt idx="1869">
                  <c:v>1.3912049766379057E-2</c:v>
                </c:pt>
                <c:pt idx="1870">
                  <c:v>1.3914263872691544E-2</c:v>
                </c:pt>
                <c:pt idx="1871">
                  <c:v>1.3916477979424339E-2</c:v>
                </c:pt>
                <c:pt idx="1872">
                  <c:v>1.3918692086577441E-2</c:v>
                </c:pt>
                <c:pt idx="1873">
                  <c:v>1.3920906194153433E-2</c:v>
                </c:pt>
                <c:pt idx="1874">
                  <c:v>1.3923120302152312E-2</c:v>
                </c:pt>
                <c:pt idx="1875">
                  <c:v>1.39253344105715E-2</c:v>
                </c:pt>
                <c:pt idx="1876">
                  <c:v>1.3927121074035043E-2</c:v>
                </c:pt>
                <c:pt idx="1877">
                  <c:v>1.3929335097658146E-2</c:v>
                </c:pt>
                <c:pt idx="1878">
                  <c:v>1.393154912168626E-2</c:v>
                </c:pt>
                <c:pt idx="1879">
                  <c:v>1.3933763146122047E-2</c:v>
                </c:pt>
                <c:pt idx="1880">
                  <c:v>1.3935977170968172E-2</c:v>
                </c:pt>
                <c:pt idx="1881">
                  <c:v>1.3938619069941481E-2</c:v>
                </c:pt>
                <c:pt idx="1882">
                  <c:v>1.3940833181313146E-2</c:v>
                </c:pt>
                <c:pt idx="1883">
                  <c:v>1.394304729310512E-2</c:v>
                </c:pt>
                <c:pt idx="1884">
                  <c:v>1.3945261405319981E-2</c:v>
                </c:pt>
                <c:pt idx="1885">
                  <c:v>1.3947047301313908E-2</c:v>
                </c:pt>
                <c:pt idx="1886">
                  <c:v>1.3949261328608742E-2</c:v>
                </c:pt>
                <c:pt idx="1887">
                  <c:v>1.3951475356308585E-2</c:v>
                </c:pt>
                <c:pt idx="1888">
                  <c:v>1.3953689384418766E-2</c:v>
                </c:pt>
                <c:pt idx="1889">
                  <c:v>1.3957617767511784E-2</c:v>
                </c:pt>
                <c:pt idx="1890">
                  <c:v>1.3958546087458844E-2</c:v>
                </c:pt>
                <c:pt idx="1891">
                  <c:v>1.3960760202623605E-2</c:v>
                </c:pt>
                <c:pt idx="1892">
                  <c:v>1.3962974318211252E-2</c:v>
                </c:pt>
                <c:pt idx="1893">
                  <c:v>1.3965188434219209E-2</c:v>
                </c:pt>
                <c:pt idx="1894">
                  <c:v>1.3967402550650052E-2</c:v>
                </c:pt>
                <c:pt idx="1895">
                  <c:v>1.3969616667503784E-2</c:v>
                </c:pt>
                <c:pt idx="1896">
                  <c:v>1.3971830784775246E-2</c:v>
                </c:pt>
                <c:pt idx="1897">
                  <c:v>1.3974044902474753E-2</c:v>
                </c:pt>
                <c:pt idx="1898">
                  <c:v>1.3975400374604751E-2</c:v>
                </c:pt>
                <c:pt idx="1899">
                  <c:v>1.3977614321263855E-2</c:v>
                </c:pt>
                <c:pt idx="1900">
                  <c:v>1.3979828268322642E-2</c:v>
                </c:pt>
                <c:pt idx="1901">
                  <c:v>1.3982042215772839E-2</c:v>
                </c:pt>
                <c:pt idx="1902">
                  <c:v>1.3985115497276919E-2</c:v>
                </c:pt>
                <c:pt idx="1903">
                  <c:v>1.3987329617498278E-2</c:v>
                </c:pt>
                <c:pt idx="1904">
                  <c:v>1.3991263325327503E-2</c:v>
                </c:pt>
                <c:pt idx="1905">
                  <c:v>1.3991757859214818E-2</c:v>
                </c:pt>
                <c:pt idx="1906">
                  <c:v>1.3993971980704841E-2</c:v>
                </c:pt>
                <c:pt idx="1907">
                  <c:v>1.3995755996020876E-2</c:v>
                </c:pt>
                <c:pt idx="1908">
                  <c:v>1.3997970032287199E-2</c:v>
                </c:pt>
                <c:pt idx="1909">
                  <c:v>1.400018406896919E-2</c:v>
                </c:pt>
                <c:pt idx="1910">
                  <c:v>1.4002398106050862E-2</c:v>
                </c:pt>
                <c:pt idx="1911">
                  <c:v>1.4005465319478449E-2</c:v>
                </c:pt>
                <c:pt idx="1912">
                  <c:v>1.4009160237811036E-2</c:v>
                </c:pt>
                <c:pt idx="1913">
                  <c:v>1.4012857111609092E-2</c:v>
                </c:pt>
                <c:pt idx="1914">
                  <c:v>1.4016555940870035E-2</c:v>
                </c:pt>
                <c:pt idx="1915">
                  <c:v>1.4019818021318464E-2</c:v>
                </c:pt>
                <c:pt idx="1916">
                  <c:v>1.4022259054331521E-2</c:v>
                </c:pt>
                <c:pt idx="1917">
                  <c:v>1.4024481749879136E-2</c:v>
                </c:pt>
                <c:pt idx="1918">
                  <c:v>1.4026704445834426E-2</c:v>
                </c:pt>
                <c:pt idx="1919">
                  <c:v>1.4028927142202718E-2</c:v>
                </c:pt>
                <c:pt idx="1920">
                  <c:v>1.4031581941231417E-2</c:v>
                </c:pt>
                <c:pt idx="1921">
                  <c:v>1.4033804725043911E-2</c:v>
                </c:pt>
                <c:pt idx="1922">
                  <c:v>1.4036027509276716E-2</c:v>
                </c:pt>
                <c:pt idx="1923">
                  <c:v>1.4038250293937564E-2</c:v>
                </c:pt>
                <c:pt idx="1924">
                  <c:v>1.4040473079021299E-2</c:v>
                </c:pt>
                <c:pt idx="1925">
                  <c:v>1.4042695864530502E-2</c:v>
                </c:pt>
                <c:pt idx="1926">
                  <c:v>1.4044918650465171E-2</c:v>
                </c:pt>
                <c:pt idx="1927">
                  <c:v>1.4047141436827884E-2</c:v>
                </c:pt>
                <c:pt idx="1928">
                  <c:v>1.4049364223613484E-2</c:v>
                </c:pt>
                <c:pt idx="1929">
                  <c:v>1.4051154128512877E-2</c:v>
                </c:pt>
                <c:pt idx="1930">
                  <c:v>1.4053376829402886E-2</c:v>
                </c:pt>
                <c:pt idx="1931">
                  <c:v>1.4055599530705898E-2</c:v>
                </c:pt>
                <c:pt idx="1932">
                  <c:v>1.4057822232421913E-2</c:v>
                </c:pt>
                <c:pt idx="1933">
                  <c:v>1.4060478163910586E-2</c:v>
                </c:pt>
                <c:pt idx="1934">
                  <c:v>1.4062700953243827E-2</c:v>
                </c:pt>
                <c:pt idx="1935">
                  <c:v>1.4064923743002533E-2</c:v>
                </c:pt>
                <c:pt idx="1936">
                  <c:v>1.4067146533186704E-2</c:v>
                </c:pt>
                <c:pt idx="1937">
                  <c:v>1.4068935747162392E-2</c:v>
                </c:pt>
                <c:pt idx="1938">
                  <c:v>1.4071158451345767E-2</c:v>
                </c:pt>
                <c:pt idx="1939">
                  <c:v>1.4073381155939479E-2</c:v>
                </c:pt>
                <c:pt idx="1940">
                  <c:v>1.4075603860943531E-2</c:v>
                </c:pt>
                <c:pt idx="1941">
                  <c:v>1.4077826566357921E-2</c:v>
                </c:pt>
                <c:pt idx="1942">
                  <c:v>1.4080483283218792E-2</c:v>
                </c:pt>
                <c:pt idx="1943">
                  <c:v>1.4082706076376069E-2</c:v>
                </c:pt>
                <c:pt idx="1944">
                  <c:v>1.4084928869961391E-2</c:v>
                </c:pt>
                <c:pt idx="1945">
                  <c:v>1.4087151663969602E-2</c:v>
                </c:pt>
                <c:pt idx="1946">
                  <c:v>1.4089374458400699E-2</c:v>
                </c:pt>
                <c:pt idx="1947">
                  <c:v>1.4091597253262421E-2</c:v>
                </c:pt>
                <c:pt idx="1948">
                  <c:v>1.4093820048547029E-2</c:v>
                </c:pt>
                <c:pt idx="1949">
                  <c:v>1.4096042844254525E-2</c:v>
                </c:pt>
                <c:pt idx="1950">
                  <c:v>1.409696157892913E-2</c:v>
                </c:pt>
                <c:pt idx="1951">
                  <c:v>1.4099184114410499E-2</c:v>
                </c:pt>
                <c:pt idx="1952">
                  <c:v>1.410140665028013E-2</c:v>
                </c:pt>
                <c:pt idx="1953">
                  <c:v>1.4103629186529456E-2</c:v>
                </c:pt>
                <c:pt idx="1954">
                  <c:v>1.4107156829171418E-2</c:v>
                </c:pt>
                <c:pt idx="1955">
                  <c:v>1.4111120392309724E-2</c:v>
                </c:pt>
                <c:pt idx="1956">
                  <c:v>1.4111602426112313E-2</c:v>
                </c:pt>
                <c:pt idx="1957">
                  <c:v>1.411382522522096E-2</c:v>
                </c:pt>
                <c:pt idx="1958">
                  <c:v>1.4116048024752493E-2</c:v>
                </c:pt>
                <c:pt idx="1959">
                  <c:v>1.4117835334163331E-2</c:v>
                </c:pt>
                <c:pt idx="1960">
                  <c:v>1.4120058047390138E-2</c:v>
                </c:pt>
                <c:pt idx="1961">
                  <c:v>1.4122280761029948E-2</c:v>
                </c:pt>
                <c:pt idx="1962">
                  <c:v>1.4124503475080097E-2</c:v>
                </c:pt>
                <c:pt idx="1963">
                  <c:v>1.4127738742875096E-2</c:v>
                </c:pt>
                <c:pt idx="1964">
                  <c:v>1.413400149111768E-2</c:v>
                </c:pt>
                <c:pt idx="1965">
                  <c:v>1.4140269398080165E-2</c:v>
                </c:pt>
                <c:pt idx="1966">
                  <c:v>1.4146542463767712E-2</c:v>
                </c:pt>
                <c:pt idx="1967">
                  <c:v>1.4152820688193211E-2</c:v>
                </c:pt>
                <c:pt idx="1968">
                  <c:v>1.4155780830268583E-2</c:v>
                </c:pt>
                <c:pt idx="1969">
                  <c:v>1.4158026380470368E-2</c:v>
                </c:pt>
                <c:pt idx="1970">
                  <c:v>1.4160271931090485E-2</c:v>
                </c:pt>
                <c:pt idx="1971">
                  <c:v>1.4162517482126269E-2</c:v>
                </c:pt>
                <c:pt idx="1972">
                  <c:v>1.4165201997886838E-2</c:v>
                </c:pt>
                <c:pt idx="1973">
                  <c:v>1.416744763811029E-2</c:v>
                </c:pt>
                <c:pt idx="1974">
                  <c:v>1.4169693278764366E-2</c:v>
                </c:pt>
                <c:pt idx="1975">
                  <c:v>1.4171938919851643E-2</c:v>
                </c:pt>
                <c:pt idx="1976">
                  <c:v>1.4174184561369544E-2</c:v>
                </c:pt>
                <c:pt idx="1977">
                  <c:v>1.4176430203325804E-2</c:v>
                </c:pt>
                <c:pt idx="1978">
                  <c:v>1.4178675845715265E-2</c:v>
                </c:pt>
                <c:pt idx="1979">
                  <c:v>1.418092148853793E-2</c:v>
                </c:pt>
                <c:pt idx="1980">
                  <c:v>1.4183167131791217E-2</c:v>
                </c:pt>
                <c:pt idx="1981">
                  <c:v>1.4184973015593627E-2</c:v>
                </c:pt>
                <c:pt idx="1982">
                  <c:v>1.4187218571249716E-2</c:v>
                </c:pt>
                <c:pt idx="1983">
                  <c:v>1.4189464127324136E-2</c:v>
                </c:pt>
                <c:pt idx="1984">
                  <c:v>1.4191709683816889E-2</c:v>
                </c:pt>
                <c:pt idx="1985">
                  <c:v>1.4194395354578886E-2</c:v>
                </c:pt>
                <c:pt idx="1986">
                  <c:v>1.4196641000439119E-2</c:v>
                </c:pt>
                <c:pt idx="1987">
                  <c:v>1.4198886646729976E-2</c:v>
                </c:pt>
                <c:pt idx="1988">
                  <c:v>1.4201132293456613E-2</c:v>
                </c:pt>
                <c:pt idx="1989">
                  <c:v>1.4202937472584942E-2</c:v>
                </c:pt>
                <c:pt idx="1990">
                  <c:v>1.4205183031595681E-2</c:v>
                </c:pt>
                <c:pt idx="1991">
                  <c:v>1.420742859103008E-2</c:v>
                </c:pt>
                <c:pt idx="1992">
                  <c:v>1.4209674150882812E-2</c:v>
                </c:pt>
                <c:pt idx="1993">
                  <c:v>1.4211919711153875E-2</c:v>
                </c:pt>
                <c:pt idx="1994">
                  <c:v>1.4214606182916256E-2</c:v>
                </c:pt>
                <c:pt idx="1995">
                  <c:v>1.4216851832680464E-2</c:v>
                </c:pt>
                <c:pt idx="1996">
                  <c:v>1.4219097482877873E-2</c:v>
                </c:pt>
                <c:pt idx="1997">
                  <c:v>1.4222546380419391E-2</c:v>
                </c:pt>
                <c:pt idx="1998">
                  <c:v>1.4224792208953443E-2</c:v>
                </c:pt>
                <c:pt idx="1999">
                  <c:v>1.4227038037945309E-2</c:v>
                </c:pt>
                <c:pt idx="2000">
                  <c:v>1.4229283867399837E-2</c:v>
                </c:pt>
                <c:pt idx="2001">
                  <c:v>1.4231529697314602E-2</c:v>
                </c:pt>
                <c:pt idx="2002">
                  <c:v>1.42315673609469E-2</c:v>
                </c:pt>
                <c:pt idx="2003">
                  <c:v>1.4233812747966075E-2</c:v>
                </c:pt>
                <c:pt idx="2004">
                  <c:v>1.4236058135370655E-2</c:v>
                </c:pt>
                <c:pt idx="2005">
                  <c:v>1.4238303523174916E-2</c:v>
                </c:pt>
                <c:pt idx="2006">
                  <c:v>1.4241432828021594E-2</c:v>
                </c:pt>
                <c:pt idx="2007">
                  <c:v>1.4245004686504522E-2</c:v>
                </c:pt>
                <c:pt idx="2008">
                  <c:v>1.4247250519653063E-2</c:v>
                </c:pt>
                <c:pt idx="2009">
                  <c:v>1.4249496353264265E-2</c:v>
                </c:pt>
                <c:pt idx="2010">
                  <c:v>1.4251742187335706E-2</c:v>
                </c:pt>
                <c:pt idx="2011">
                  <c:v>1.4252660663259142E-2</c:v>
                </c:pt>
                <c:pt idx="2012">
                  <c:v>1.4254906231566444E-2</c:v>
                </c:pt>
                <c:pt idx="2013">
                  <c:v>1.4257151800292078E-2</c:v>
                </c:pt>
                <c:pt idx="2014">
                  <c:v>1.4259397369441373E-2</c:v>
                </c:pt>
                <c:pt idx="2015">
                  <c:v>1.4257451312338758E-2</c:v>
                </c:pt>
                <c:pt idx="2016">
                  <c:v>1.4246805666117237E-2</c:v>
                </c:pt>
                <c:pt idx="2017">
                  <c:v>1.4236144114885073E-2</c:v>
                </c:pt>
                <c:pt idx="2018">
                  <c:v>1.4225466658690714E-2</c:v>
                </c:pt>
                <c:pt idx="2019">
                  <c:v>1.4213834460728769E-2</c:v>
                </c:pt>
                <c:pt idx="2020">
                  <c:v>1.4211959244986083E-2</c:v>
                </c:pt>
                <c:pt idx="2021">
                  <c:v>1.4214129785040441E-2</c:v>
                </c:pt>
                <c:pt idx="2022">
                  <c:v>1.4216300325486486E-2</c:v>
                </c:pt>
                <c:pt idx="2023">
                  <c:v>1.4218470866324218E-2</c:v>
                </c:pt>
                <c:pt idx="2024">
                  <c:v>1.4221948890289292E-2</c:v>
                </c:pt>
                <c:pt idx="2025">
                  <c:v>1.422411968910757E-2</c:v>
                </c:pt>
                <c:pt idx="2026">
                  <c:v>1.4226290488357017E-2</c:v>
                </c:pt>
                <c:pt idx="2027">
                  <c:v>1.4228461288037635E-2</c:v>
                </c:pt>
                <c:pt idx="2028">
                  <c:v>1.4230632088151845E-2</c:v>
                </c:pt>
                <c:pt idx="2029">
                  <c:v>1.4232802888697226E-2</c:v>
                </c:pt>
                <c:pt idx="2030">
                  <c:v>1.4234973689671356E-2</c:v>
                </c:pt>
                <c:pt idx="2031">
                  <c:v>1.4237144491079077E-2</c:v>
                </c:pt>
                <c:pt idx="2032">
                  <c:v>1.4238005751519012E-2</c:v>
                </c:pt>
                <c:pt idx="2033">
                  <c:v>1.4240176296278939E-2</c:v>
                </c:pt>
                <c:pt idx="2034">
                  <c:v>1.4242346841427889E-2</c:v>
                </c:pt>
                <c:pt idx="2035">
                  <c:v>1.4244517386973854E-2</c:v>
                </c:pt>
                <c:pt idx="2036">
                  <c:v>1.4246687932908841E-2</c:v>
                </c:pt>
                <c:pt idx="2037">
                  <c:v>1.4250169308579979E-2</c:v>
                </c:pt>
                <c:pt idx="2038">
                  <c:v>1.4252340113008315E-2</c:v>
                </c:pt>
                <c:pt idx="2039">
                  <c:v>1.4254510917867821E-2</c:v>
                </c:pt>
                <c:pt idx="2040">
                  <c:v>1.4256681723153652E-2</c:v>
                </c:pt>
                <c:pt idx="2041">
                  <c:v>1.4257540668475066E-2</c:v>
                </c:pt>
                <c:pt idx="2042">
                  <c:v>1.4259711216762838E-2</c:v>
                </c:pt>
                <c:pt idx="2043">
                  <c:v>1.4261881765442297E-2</c:v>
                </c:pt>
                <c:pt idx="2044">
                  <c:v>1.4264052314518771E-2</c:v>
                </c:pt>
                <c:pt idx="2045">
                  <c:v>1.4266222863981604E-2</c:v>
                </c:pt>
                <c:pt idx="2046">
                  <c:v>1.4269706563952282E-2</c:v>
                </c:pt>
                <c:pt idx="2047">
                  <c:v>1.4271877372261151E-2</c:v>
                </c:pt>
                <c:pt idx="2048">
                  <c:v>1.4274048181003611E-2</c:v>
                </c:pt>
                <c:pt idx="2049">
                  <c:v>1.427609109894229E-2</c:v>
                </c:pt>
                <c:pt idx="2050">
                  <c:v>1.4278261822540661E-2</c:v>
                </c:pt>
                <c:pt idx="2051">
                  <c:v>1.4280432546558697E-2</c:v>
                </c:pt>
                <c:pt idx="2052">
                  <c:v>1.4282603270996397E-2</c:v>
                </c:pt>
                <c:pt idx="2053">
                  <c:v>1.4284773995848765E-2</c:v>
                </c:pt>
                <c:pt idx="2054">
                  <c:v>1.4285191169751688E-2</c:v>
                </c:pt>
                <c:pt idx="2055">
                  <c:v>1.4287361550969293E-2</c:v>
                </c:pt>
                <c:pt idx="2056">
                  <c:v>1.4289531932549464E-2</c:v>
                </c:pt>
                <c:pt idx="2057">
                  <c:v>1.4291702314497914E-2</c:v>
                </c:pt>
                <c:pt idx="2058">
                  <c:v>1.4294311399486562E-2</c:v>
                </c:pt>
                <c:pt idx="2059">
                  <c:v>1.4297798353755942E-2</c:v>
                </c:pt>
                <c:pt idx="2060">
                  <c:v>1.4300408035852804E-2</c:v>
                </c:pt>
                <c:pt idx="2061">
                  <c:v>1.4302139809743153E-2</c:v>
                </c:pt>
                <c:pt idx="2062">
                  <c:v>1.430431053836001E-2</c:v>
                </c:pt>
                <c:pt idx="2063">
                  <c:v>1.4306481267399029E-2</c:v>
                </c:pt>
                <c:pt idx="2064">
                  <c:v>1.4308651996852717E-2</c:v>
                </c:pt>
                <c:pt idx="2065">
                  <c:v>1.4310822726726069E-2</c:v>
                </c:pt>
                <c:pt idx="2066">
                  <c:v>1.4312993457019085E-2</c:v>
                </c:pt>
                <c:pt idx="2067">
                  <c:v>1.4315164187729268E-2</c:v>
                </c:pt>
                <c:pt idx="2068">
                  <c:v>1.4294668041871239E-2</c:v>
                </c:pt>
                <c:pt idx="2069">
                  <c:v>1.4274144812944922E-2</c:v>
                </c:pt>
                <c:pt idx="2070">
                  <c:v>1.4253594501097699E-2</c:v>
                </c:pt>
                <c:pt idx="2071">
                  <c:v>1.4233073369824208E-2</c:v>
                </c:pt>
                <c:pt idx="2072">
                  <c:v>1.4222123607711412E-2</c:v>
                </c:pt>
                <c:pt idx="2073">
                  <c:v>1.4224170342650444E-2</c:v>
                </c:pt>
                <c:pt idx="2074">
                  <c:v>1.4226217077964176E-2</c:v>
                </c:pt>
                <c:pt idx="2075">
                  <c:v>1.4228263813650111E-2</c:v>
                </c:pt>
                <c:pt idx="2076">
                  <c:v>1.4230310549705749E-2</c:v>
                </c:pt>
                <c:pt idx="2077">
                  <c:v>1.4232357286136088E-2</c:v>
                </c:pt>
                <c:pt idx="2078">
                  <c:v>1.4234404022936131E-2</c:v>
                </c:pt>
                <c:pt idx="2079">
                  <c:v>1.4236450760110875E-2</c:v>
                </c:pt>
                <c:pt idx="2080">
                  <c:v>1.4238497497650326E-2</c:v>
                </c:pt>
                <c:pt idx="2081">
                  <c:v>1.4240544235569474E-2</c:v>
                </c:pt>
                <c:pt idx="2082">
                  <c:v>1.4242590973855829E-2</c:v>
                </c:pt>
                <c:pt idx="2083">
                  <c:v>1.4244637712516883E-2</c:v>
                </c:pt>
                <c:pt idx="2084">
                  <c:v>1.4246684451547642E-2</c:v>
                </c:pt>
                <c:pt idx="2085">
                  <c:v>1.4248731190953101E-2</c:v>
                </c:pt>
                <c:pt idx="2086">
                  <c:v>1.4250777930728264E-2</c:v>
                </c:pt>
                <c:pt idx="2087">
                  <c:v>1.425282467087563E-2</c:v>
                </c:pt>
                <c:pt idx="2088">
                  <c:v>1.4254871411395198E-2</c:v>
                </c:pt>
                <c:pt idx="2089">
                  <c:v>1.4256918152286968E-2</c:v>
                </c:pt>
                <c:pt idx="2090">
                  <c:v>1.4258964893550941E-2</c:v>
                </c:pt>
                <c:pt idx="2091">
                  <c:v>1.4261011635184617E-2</c:v>
                </c:pt>
                <c:pt idx="2092">
                  <c:v>1.4263058377190496E-2</c:v>
                </c:pt>
                <c:pt idx="2093">
                  <c:v>1.4263819087269303E-2</c:v>
                </c:pt>
                <c:pt idx="2094">
                  <c:v>1.4267151862323857E-2</c:v>
                </c:pt>
                <c:pt idx="2095">
                  <c:v>1.4269198605443845E-2</c:v>
                </c:pt>
                <c:pt idx="2096">
                  <c:v>1.4271245348941031E-2</c:v>
                </c:pt>
                <c:pt idx="2097">
                  <c:v>1.4273292092807921E-2</c:v>
                </c:pt>
                <c:pt idx="2098">
                  <c:v>1.4275338837044516E-2</c:v>
                </c:pt>
                <c:pt idx="2099">
                  <c:v>1.427738558165581E-2</c:v>
                </c:pt>
                <c:pt idx="2100">
                  <c:v>1.4279432326639308E-2</c:v>
                </c:pt>
                <c:pt idx="2101">
                  <c:v>1.4281342107171411E-2</c:v>
                </c:pt>
                <c:pt idx="2102">
                  <c:v>1.4283388771774368E-2</c:v>
                </c:pt>
                <c:pt idx="2103">
                  <c:v>1.4285435436738325E-2</c:v>
                </c:pt>
                <c:pt idx="2104">
                  <c:v>1.4287482102060706E-2</c:v>
                </c:pt>
                <c:pt idx="2105">
                  <c:v>1.4289528767749245E-2</c:v>
                </c:pt>
                <c:pt idx="2106">
                  <c:v>1.4290286259276259E-2</c:v>
                </c:pt>
                <c:pt idx="2107">
                  <c:v>1.4293622100196435E-2</c:v>
                </c:pt>
                <c:pt idx="2108">
                  <c:v>1.4295668766960245E-2</c:v>
                </c:pt>
                <c:pt idx="2109">
                  <c:v>1.4297715434085053E-2</c:v>
                </c:pt>
                <c:pt idx="2110">
                  <c:v>1.4300192189617977E-2</c:v>
                </c:pt>
                <c:pt idx="2111">
                  <c:v>1.4302238938743161E-2</c:v>
                </c:pt>
                <c:pt idx="2112">
                  <c:v>1.4303855437620337E-2</c:v>
                </c:pt>
                <c:pt idx="2113">
                  <c:v>1.4305902106186574E-2</c:v>
                </c:pt>
                <c:pt idx="2114">
                  <c:v>1.4307948775113813E-2</c:v>
                </c:pt>
                <c:pt idx="2115">
                  <c:v>1.431073444797093E-2</c:v>
                </c:pt>
                <c:pt idx="2116">
                  <c:v>1.4312781036482924E-2</c:v>
                </c:pt>
                <c:pt idx="2117">
                  <c:v>1.4314827625341309E-2</c:v>
                </c:pt>
                <c:pt idx="2118">
                  <c:v>1.4316874214551412E-2</c:v>
                </c:pt>
                <c:pt idx="2119">
                  <c:v>1.4294615896194188E-2</c:v>
                </c:pt>
                <c:pt idx="2120">
                  <c:v>1.4253335634327341E-2</c:v>
                </c:pt>
                <c:pt idx="2121">
                  <c:v>1.4212005276850253E-2</c:v>
                </c:pt>
                <c:pt idx="2122">
                  <c:v>1.4170624824294112E-2</c:v>
                </c:pt>
                <c:pt idx="2123">
                  <c:v>1.4134968898373401E-2</c:v>
                </c:pt>
                <c:pt idx="2124">
                  <c:v>1.4136792966070288E-2</c:v>
                </c:pt>
                <c:pt idx="2125">
                  <c:v>1.4138617034044287E-2</c:v>
                </c:pt>
                <c:pt idx="2126">
                  <c:v>1.4140441102298063E-2</c:v>
                </c:pt>
                <c:pt idx="2127">
                  <c:v>1.4142673143999895E-2</c:v>
                </c:pt>
                <c:pt idx="2128">
                  <c:v>1.414449728444633E-2</c:v>
                </c:pt>
                <c:pt idx="2129">
                  <c:v>1.414632142517641E-2</c:v>
                </c:pt>
                <c:pt idx="2130">
                  <c:v>1.4148145566195291E-2</c:v>
                </c:pt>
                <c:pt idx="2131">
                  <c:v>1.4149969707500393E-2</c:v>
                </c:pt>
                <c:pt idx="2132">
                  <c:v>1.4151793849089142E-2</c:v>
                </c:pt>
                <c:pt idx="2133">
                  <c:v>1.4153617990969269E-2</c:v>
                </c:pt>
                <c:pt idx="2134">
                  <c:v>1.4155442133130462E-2</c:v>
                </c:pt>
                <c:pt idx="2135">
                  <c:v>1.4157266275580456E-2</c:v>
                </c:pt>
                <c:pt idx="2136">
                  <c:v>1.4158681800036987E-2</c:v>
                </c:pt>
                <c:pt idx="2137">
                  <c:v>1.4160505871333662E-2</c:v>
                </c:pt>
                <c:pt idx="2138">
                  <c:v>1.4162329942907448E-2</c:v>
                </c:pt>
                <c:pt idx="2139">
                  <c:v>1.4164154014758346E-2</c:v>
                </c:pt>
                <c:pt idx="2140">
                  <c:v>1.4165978086886355E-2</c:v>
                </c:pt>
                <c:pt idx="2141">
                  <c:v>1.4168211136280784E-2</c:v>
                </c:pt>
                <c:pt idx="2142">
                  <c:v>1.4170035280734336E-2</c:v>
                </c:pt>
                <c:pt idx="2143">
                  <c:v>1.4171859425474111E-2</c:v>
                </c:pt>
                <c:pt idx="2144">
                  <c:v>1.4173683570497531E-2</c:v>
                </c:pt>
                <c:pt idx="2145">
                  <c:v>1.4175098451680412E-2</c:v>
                </c:pt>
                <c:pt idx="2146">
                  <c:v>1.4176922525468427E-2</c:v>
                </c:pt>
                <c:pt idx="2147">
                  <c:v>1.4178746599536218E-2</c:v>
                </c:pt>
                <c:pt idx="2148">
                  <c:v>1.4180570673878456E-2</c:v>
                </c:pt>
                <c:pt idx="2149">
                  <c:v>1.4184033059720805E-2</c:v>
                </c:pt>
                <c:pt idx="2150">
                  <c:v>1.4184628446659037E-2</c:v>
                </c:pt>
                <c:pt idx="2151">
                  <c:v>1.4186452593686016E-2</c:v>
                </c:pt>
                <c:pt idx="2152">
                  <c:v>1.4188276741001796E-2</c:v>
                </c:pt>
                <c:pt idx="2153">
                  <c:v>1.4190100888601219E-2</c:v>
                </c:pt>
                <c:pt idx="2154">
                  <c:v>1.4191925036486865E-2</c:v>
                </c:pt>
                <c:pt idx="2155">
                  <c:v>1.4193749184658733E-2</c:v>
                </c:pt>
                <c:pt idx="2156">
                  <c:v>1.4195573333119403E-2</c:v>
                </c:pt>
                <c:pt idx="2157">
                  <c:v>1.4197397481866297E-2</c:v>
                </c:pt>
                <c:pt idx="2158">
                  <c:v>1.4197991088735762E-2</c:v>
                </c:pt>
                <c:pt idx="2159">
                  <c:v>1.4199815022282816E-2</c:v>
                </c:pt>
                <c:pt idx="2160">
                  <c:v>1.4201638956086806E-2</c:v>
                </c:pt>
                <c:pt idx="2161">
                  <c:v>1.4203462890153442E-2</c:v>
                </c:pt>
                <c:pt idx="2162">
                  <c:v>1.4206518229883785E-2</c:v>
                </c:pt>
                <c:pt idx="2163">
                  <c:v>1.4208342380345436E-2</c:v>
                </c:pt>
                <c:pt idx="2164">
                  <c:v>1.4211809227864691E-2</c:v>
                </c:pt>
                <c:pt idx="2165">
                  <c:v>1.4211990682127404E-2</c:v>
                </c:pt>
                <c:pt idx="2166">
                  <c:v>1.42138148334503E-2</c:v>
                </c:pt>
                <c:pt idx="2167">
                  <c:v>1.421522813902687E-2</c:v>
                </c:pt>
                <c:pt idx="2168">
                  <c:v>1.4217052218906012E-2</c:v>
                </c:pt>
                <c:pt idx="2169">
                  <c:v>1.4218876299067595E-2</c:v>
                </c:pt>
                <c:pt idx="2170">
                  <c:v>1.4220700379503626E-2</c:v>
                </c:pt>
                <c:pt idx="2171">
                  <c:v>1.4193738432312624E-2</c:v>
                </c:pt>
                <c:pt idx="2172">
                  <c:v>1.4127381318238111E-2</c:v>
                </c:pt>
                <c:pt idx="2173">
                  <c:v>1.4060947827529549E-2</c:v>
                </c:pt>
                <c:pt idx="2174">
                  <c:v>1.3994437961502015E-2</c:v>
                </c:pt>
                <c:pt idx="2175">
                  <c:v>1.3927476399143046E-2</c:v>
                </c:pt>
                <c:pt idx="2176">
                  <c:v>1.3928960535817936E-2</c:v>
                </c:pt>
                <c:pt idx="2177">
                  <c:v>1.3930444672674014E-2</c:v>
                </c:pt>
                <c:pt idx="2178">
                  <c:v>1.393192880971128E-2</c:v>
                </c:pt>
                <c:pt idx="2179">
                  <c:v>1.3933412946935064E-2</c:v>
                </c:pt>
                <c:pt idx="2180">
                  <c:v>1.3935272693735666E-2</c:v>
                </c:pt>
                <c:pt idx="2181">
                  <c:v>1.3936756888755454E-2</c:v>
                </c:pt>
                <c:pt idx="2182">
                  <c:v>1.3938241083968636E-2</c:v>
                </c:pt>
                <c:pt idx="2183">
                  <c:v>1.3939725279370055E-2</c:v>
                </c:pt>
                <c:pt idx="2184">
                  <c:v>1.394120947496229E-2</c:v>
                </c:pt>
                <c:pt idx="2185">
                  <c:v>1.3942693670737602E-2</c:v>
                </c:pt>
                <c:pt idx="2186">
                  <c:v>1.3944177866708887E-2</c:v>
                </c:pt>
                <c:pt idx="2187">
                  <c:v>1.3945662062868409E-2</c:v>
                </c:pt>
                <c:pt idx="2188">
                  <c:v>1.3946770190190527E-2</c:v>
                </c:pt>
                <c:pt idx="2189">
                  <c:v>1.3948254329247511E-2</c:v>
                </c:pt>
                <c:pt idx="2190">
                  <c:v>1.3949738468488349E-2</c:v>
                </c:pt>
                <c:pt idx="2191">
                  <c:v>1.3951222607910374E-2</c:v>
                </c:pt>
                <c:pt idx="2192">
                  <c:v>1.3952706747516253E-2</c:v>
                </c:pt>
                <c:pt idx="2193">
                  <c:v>1.3954567243801716E-2</c:v>
                </c:pt>
                <c:pt idx="2194">
                  <c:v>1.395605144128405E-2</c:v>
                </c:pt>
                <c:pt idx="2195">
                  <c:v>1.3957535638959779E-2</c:v>
                </c:pt>
                <c:pt idx="2196">
                  <c:v>1.3959019836823744E-2</c:v>
                </c:pt>
                <c:pt idx="2197">
                  <c:v>1.396012744829811E-2</c:v>
                </c:pt>
                <c:pt idx="2198">
                  <c:v>1.3961611589007106E-2</c:v>
                </c:pt>
                <c:pt idx="2199">
                  <c:v>1.3963095729894626E-2</c:v>
                </c:pt>
                <c:pt idx="2200">
                  <c:v>1.3964579870965999E-2</c:v>
                </c:pt>
                <c:pt idx="2201">
                  <c:v>1.3966440828987745E-2</c:v>
                </c:pt>
                <c:pt idx="2202">
                  <c:v>1.3967925027986286E-2</c:v>
                </c:pt>
                <c:pt idx="2203">
                  <c:v>1.3969409227178221E-2</c:v>
                </c:pt>
                <c:pt idx="2204">
                  <c:v>1.3970893426555815E-2</c:v>
                </c:pt>
                <c:pt idx="2205">
                  <c:v>1.3972377626124223E-2</c:v>
                </c:pt>
                <c:pt idx="2206">
                  <c:v>1.3973861825883446E-2</c:v>
                </c:pt>
                <c:pt idx="2207">
                  <c:v>1.3975346025830905E-2</c:v>
                </c:pt>
                <c:pt idx="2208">
                  <c:v>1.397683022596918E-2</c:v>
                </c:pt>
                <c:pt idx="2209">
                  <c:v>1.397831442629827E-2</c:v>
                </c:pt>
                <c:pt idx="2210">
                  <c:v>1.3978666667474129E-2</c:v>
                </c:pt>
                <c:pt idx="2211">
                  <c:v>1.3980150695340436E-2</c:v>
                </c:pt>
                <c:pt idx="2212">
                  <c:v>1.3981634723378036E-2</c:v>
                </c:pt>
                <c:pt idx="2213">
                  <c:v>1.3983118751589783E-2</c:v>
                </c:pt>
                <c:pt idx="2214">
                  <c:v>1.3985735430772424E-2</c:v>
                </c:pt>
                <c:pt idx="2215">
                  <c:v>1.3988730277587942E-2</c:v>
                </c:pt>
                <c:pt idx="2216">
                  <c:v>1.3988703833890571E-2</c:v>
                </c:pt>
                <c:pt idx="2217">
                  <c:v>1.399018803573329E-2</c:v>
                </c:pt>
                <c:pt idx="2218">
                  <c:v>1.3991672237764244E-2</c:v>
                </c:pt>
                <c:pt idx="2219">
                  <c:v>1.3992778586192856E-2</c:v>
                </c:pt>
                <c:pt idx="2220">
                  <c:v>1.3994262730935958E-2</c:v>
                </c:pt>
                <c:pt idx="2221">
                  <c:v>1.3995746875857584E-2</c:v>
                </c:pt>
                <c:pt idx="2222">
                  <c:v>1.3997231020963063E-2</c:v>
                </c:pt>
                <c:pt idx="2223">
                  <c:v>1.3980889695253775E-2</c:v>
                </c:pt>
                <c:pt idx="2224">
                  <c:v>1.3918616835535915E-2</c:v>
                </c:pt>
                <c:pt idx="2225">
                  <c:v>1.3856274570185846E-2</c:v>
                </c:pt>
                <c:pt idx="2226">
                  <c:v>1.379386290031236E-2</c:v>
                </c:pt>
                <c:pt idx="2227">
                  <c:v>1.3731339411718224E-2</c:v>
                </c:pt>
                <c:pt idx="2228">
                  <c:v>1.3723112300195517E-2</c:v>
                </c:pt>
                <c:pt idx="2229">
                  <c:v>1.3724287581995398E-2</c:v>
                </c:pt>
                <c:pt idx="2230">
                  <c:v>1.3725462863909854E-2</c:v>
                </c:pt>
                <c:pt idx="2231">
                  <c:v>1.3726638145944214E-2</c:v>
                </c:pt>
                <c:pt idx="2232">
                  <c:v>1.3728159023673603E-2</c:v>
                </c:pt>
                <c:pt idx="2233">
                  <c:v>1.3729334350737664E-2</c:v>
                </c:pt>
                <c:pt idx="2234">
                  <c:v>1.373050967792034E-2</c:v>
                </c:pt>
                <c:pt idx="2235">
                  <c:v>1.3731685005221631E-2</c:v>
                </c:pt>
                <c:pt idx="2236">
                  <c:v>1.3732860332641535E-2</c:v>
                </c:pt>
                <c:pt idx="2237">
                  <c:v>1.3734035660180055E-2</c:v>
                </c:pt>
                <c:pt idx="2238">
                  <c:v>1.373521098783719E-2</c:v>
                </c:pt>
                <c:pt idx="2239">
                  <c:v>1.3736386315615518E-2</c:v>
                </c:pt>
                <c:pt idx="2240">
                  <c:v>1.3737561643509881E-2</c:v>
                </c:pt>
                <c:pt idx="2241">
                  <c:v>1.373839097257612E-2</c:v>
                </c:pt>
                <c:pt idx="2242">
                  <c:v>1.3739566255870805E-2</c:v>
                </c:pt>
                <c:pt idx="2243">
                  <c:v>1.374074153928273E-2</c:v>
                </c:pt>
                <c:pt idx="2244">
                  <c:v>1.3741916822806566E-2</c:v>
                </c:pt>
                <c:pt idx="2245">
                  <c:v>1.3743438284766082E-2</c:v>
                </c:pt>
                <c:pt idx="2246">
                  <c:v>1.3744613613374713E-2</c:v>
                </c:pt>
                <c:pt idx="2247">
                  <c:v>1.3745788942099381E-2</c:v>
                </c:pt>
                <c:pt idx="2248">
                  <c:v>1.3746964270945242E-2</c:v>
                </c:pt>
                <c:pt idx="2249">
                  <c:v>1.3747793242160355E-2</c:v>
                </c:pt>
                <c:pt idx="2250">
                  <c:v>1.374896852637697E-2</c:v>
                </c:pt>
                <c:pt idx="2251">
                  <c:v>1.3750143810705495E-2</c:v>
                </c:pt>
                <c:pt idx="2252">
                  <c:v>1.3751319095153924E-2</c:v>
                </c:pt>
                <c:pt idx="2253">
                  <c:v>1.3752494379711599E-2</c:v>
                </c:pt>
                <c:pt idx="2254">
                  <c:v>1.3754016246513899E-2</c:v>
                </c:pt>
                <c:pt idx="2255">
                  <c:v>1.3755191576192642E-2</c:v>
                </c:pt>
                <c:pt idx="2256">
                  <c:v>1.3756366905987421E-2</c:v>
                </c:pt>
                <c:pt idx="2257">
                  <c:v>1.3757542235900816E-2</c:v>
                </c:pt>
                <c:pt idx="2258">
                  <c:v>1.3758717565935403E-2</c:v>
                </c:pt>
                <c:pt idx="2259">
                  <c:v>1.3759892896088605E-2</c:v>
                </c:pt>
                <c:pt idx="2260">
                  <c:v>1.3761068226360423E-2</c:v>
                </c:pt>
                <c:pt idx="2261">
                  <c:v>1.3762243556750856E-2</c:v>
                </c:pt>
                <c:pt idx="2262">
                  <c:v>1.3762378102615904E-2</c:v>
                </c:pt>
                <c:pt idx="2263">
                  <c:v>1.3763553298496514E-2</c:v>
                </c:pt>
                <c:pt idx="2264">
                  <c:v>1.3764728494488461E-2</c:v>
                </c:pt>
                <c:pt idx="2265">
                  <c:v>1.3765903690583186E-2</c:v>
                </c:pt>
                <c:pt idx="2266">
                  <c:v>1.3767773089459645E-2</c:v>
                </c:pt>
                <c:pt idx="2267">
                  <c:v>1.3769295541586938E-2</c:v>
                </c:pt>
                <c:pt idx="2268">
                  <c:v>1.3770470872807673E-2</c:v>
                </c:pt>
                <c:pt idx="2269">
                  <c:v>1.3771646204149602E-2</c:v>
                </c:pt>
                <c:pt idx="2270">
                  <c:v>1.3772821535607566E-2</c:v>
                </c:pt>
                <c:pt idx="2271">
                  <c:v>1.3773649521459319E-2</c:v>
                </c:pt>
                <c:pt idx="2272">
                  <c:v>1.3774824808204578E-2</c:v>
                </c:pt>
                <c:pt idx="2273">
                  <c:v>1.3776000095064411E-2</c:v>
                </c:pt>
                <c:pt idx="2274">
                  <c:v>1.3777175382041484E-2</c:v>
                </c:pt>
                <c:pt idx="2275">
                  <c:v>1.3766540698417869E-2</c:v>
                </c:pt>
                <c:pt idx="2276">
                  <c:v>1.3682562145596475E-2</c:v>
                </c:pt>
                <c:pt idx="2277">
                  <c:v>1.359849362486067E-2</c:v>
                </c:pt>
                <c:pt idx="2278">
                  <c:v>1.3514335138167603E-2</c:v>
                </c:pt>
                <c:pt idx="2279">
                  <c:v>1.3430086687484728E-2</c:v>
                </c:pt>
                <c:pt idx="2280">
                  <c:v>1.3406247336863686E-2</c:v>
                </c:pt>
                <c:pt idx="2281">
                  <c:v>1.3407021493605065E-2</c:v>
                </c:pt>
                <c:pt idx="2282">
                  <c:v>1.3407795650391741E-2</c:v>
                </c:pt>
                <c:pt idx="2283">
                  <c:v>1.3408569807234372E-2</c:v>
                </c:pt>
                <c:pt idx="2284">
                  <c:v>1.3409648910047844E-2</c:v>
                </c:pt>
                <c:pt idx="2285">
                  <c:v>1.341042309581366E-2</c:v>
                </c:pt>
                <c:pt idx="2286">
                  <c:v>1.3411197281628472E-2</c:v>
                </c:pt>
                <c:pt idx="2287">
                  <c:v>1.3411971467500011E-2</c:v>
                </c:pt>
                <c:pt idx="2288">
                  <c:v>1.3412745653417966E-2</c:v>
                </c:pt>
                <c:pt idx="2289">
                  <c:v>1.3413519839387491E-2</c:v>
                </c:pt>
                <c:pt idx="2290">
                  <c:v>1.3414294025413746E-2</c:v>
                </c:pt>
                <c:pt idx="2291">
                  <c:v>1.3415068211488993E-2</c:v>
                </c:pt>
                <c:pt idx="2292">
                  <c:v>1.3415842397615813E-2</c:v>
                </c:pt>
                <c:pt idx="2293">
                  <c:v>1.3416311378383838E-2</c:v>
                </c:pt>
                <c:pt idx="2294">
                  <c:v>1.3417085535775364E-2</c:v>
                </c:pt>
                <c:pt idx="2295">
                  <c:v>1.3417859693214851E-2</c:v>
                </c:pt>
                <c:pt idx="2296">
                  <c:v>1.3418633850704964E-2</c:v>
                </c:pt>
                <c:pt idx="2297">
                  <c:v>1.3419713329018325E-2</c:v>
                </c:pt>
                <c:pt idx="2298">
                  <c:v>1.3420487515454575E-2</c:v>
                </c:pt>
                <c:pt idx="2299">
                  <c:v>1.3421261701942395E-2</c:v>
                </c:pt>
                <c:pt idx="2300">
                  <c:v>1.3422035888479209E-2</c:v>
                </c:pt>
                <c:pt idx="2301">
                  <c:v>1.3422504638898936E-2</c:v>
                </c:pt>
                <c:pt idx="2302">
                  <c:v>1.3423278796687477E-2</c:v>
                </c:pt>
                <c:pt idx="2303">
                  <c:v>1.3424052954526644E-2</c:v>
                </c:pt>
                <c:pt idx="2304">
                  <c:v>1.3424827112413773E-2</c:v>
                </c:pt>
                <c:pt idx="2305">
                  <c:v>1.3425601270351528E-2</c:v>
                </c:pt>
                <c:pt idx="2306">
                  <c:v>1.342668100879341E-2</c:v>
                </c:pt>
                <c:pt idx="2307">
                  <c:v>1.3427455195693805E-2</c:v>
                </c:pt>
                <c:pt idx="2308">
                  <c:v>1.3428229382645769E-2</c:v>
                </c:pt>
                <c:pt idx="2309">
                  <c:v>1.3429725541170936E-2</c:v>
                </c:pt>
                <c:pt idx="2310">
                  <c:v>1.3430499785972541E-2</c:v>
                </c:pt>
                <c:pt idx="2311">
                  <c:v>1.3431274030825013E-2</c:v>
                </c:pt>
                <c:pt idx="2312">
                  <c:v>1.3432048275735622E-2</c:v>
                </c:pt>
                <c:pt idx="2313">
                  <c:v>1.3432822520697099E-2</c:v>
                </c:pt>
                <c:pt idx="2314">
                  <c:v>1.3432373482936726E-2</c:v>
                </c:pt>
                <c:pt idx="2315">
                  <c:v>1.3433147612505449E-2</c:v>
                </c:pt>
                <c:pt idx="2316">
                  <c:v>1.3433921742126546E-2</c:v>
                </c:pt>
                <c:pt idx="2317">
                  <c:v>1.3434695871791743E-2</c:v>
                </c:pt>
                <c:pt idx="2318">
                  <c:v>1.3435470001506557E-2</c:v>
                </c:pt>
                <c:pt idx="2319">
                  <c:v>1.3437467991631088E-2</c:v>
                </c:pt>
                <c:pt idx="2320">
                  <c:v>1.3438242236980133E-2</c:v>
                </c:pt>
                <c:pt idx="2321">
                  <c:v>1.3439322531152039E-2</c:v>
                </c:pt>
                <c:pt idx="2322">
                  <c:v>1.3439790727840519E-2</c:v>
                </c:pt>
                <c:pt idx="2323">
                  <c:v>1.3439646715896814E-2</c:v>
                </c:pt>
                <c:pt idx="2324">
                  <c:v>1.3440420874785808E-2</c:v>
                </c:pt>
                <c:pt idx="2325">
                  <c:v>1.3441195033730757E-2</c:v>
                </c:pt>
                <c:pt idx="2326">
                  <c:v>1.3441969192723668E-2</c:v>
                </c:pt>
                <c:pt idx="2327">
                  <c:v>1.3443466346594879E-2</c:v>
                </c:pt>
                <c:pt idx="2328">
                  <c:v>1.335262750765398E-2</c:v>
                </c:pt>
                <c:pt idx="2329">
                  <c:v>1.3261694592978379E-2</c:v>
                </c:pt>
                <c:pt idx="2330">
                  <c:v>1.3170667604868735E-2</c:v>
                </c:pt>
                <c:pt idx="2331">
                  <c:v>1.3084171423769955E-2</c:v>
                </c:pt>
                <c:pt idx="2332">
                  <c:v>1.302758118563313E-2</c:v>
                </c:pt>
                <c:pt idx="2333">
                  <c:v>1.3027921973376155E-2</c:v>
                </c:pt>
                <c:pt idx="2334">
                  <c:v>1.3028262761134168E-2</c:v>
                </c:pt>
                <c:pt idx="2335">
                  <c:v>1.3028603548899675E-2</c:v>
                </c:pt>
                <c:pt idx="2336">
                  <c:v>1.3028944336675174E-2</c:v>
                </c:pt>
                <c:pt idx="2337">
                  <c:v>1.3029285124463164E-2</c:v>
                </c:pt>
                <c:pt idx="2338">
                  <c:v>1.3029625912261145E-2</c:v>
                </c:pt>
                <c:pt idx="2339">
                  <c:v>1.302996670006662E-2</c:v>
                </c:pt>
                <c:pt idx="2340">
                  <c:v>1.3030307487884585E-2</c:v>
                </c:pt>
                <c:pt idx="2341">
                  <c:v>1.303064827571504E-2</c:v>
                </c:pt>
                <c:pt idx="2342">
                  <c:v>1.3030989063552989E-2</c:v>
                </c:pt>
                <c:pt idx="2343">
                  <c:v>1.3031329851398432E-2</c:v>
                </c:pt>
                <c:pt idx="2344">
                  <c:v>1.3031670639256365E-2</c:v>
                </c:pt>
                <c:pt idx="2345">
                  <c:v>1.3032011427129286E-2</c:v>
                </c:pt>
                <c:pt idx="2346">
                  <c:v>1.3032352215009702E-2</c:v>
                </c:pt>
                <c:pt idx="2347">
                  <c:v>1.3032693002897611E-2</c:v>
                </c:pt>
                <c:pt idx="2348">
                  <c:v>1.303303379079801E-2</c:v>
                </c:pt>
                <c:pt idx="2349">
                  <c:v>1.3033374578708401E-2</c:v>
                </c:pt>
                <c:pt idx="2350">
                  <c:v>1.3033715366628784E-2</c:v>
                </c:pt>
                <c:pt idx="2351">
                  <c:v>1.3034056154559159E-2</c:v>
                </c:pt>
                <c:pt idx="2352">
                  <c:v>1.3034396942502025E-2</c:v>
                </c:pt>
                <c:pt idx="2353">
                  <c:v>1.3033957076306401E-2</c:v>
                </c:pt>
                <c:pt idx="2354">
                  <c:v>1.3035078518417731E-2</c:v>
                </c:pt>
                <c:pt idx="2355">
                  <c:v>1.3035419306388074E-2</c:v>
                </c:pt>
                <c:pt idx="2356">
                  <c:v>1.3035760094370907E-2</c:v>
                </c:pt>
                <c:pt idx="2357">
                  <c:v>1.3036100882361235E-2</c:v>
                </c:pt>
                <c:pt idx="2358">
                  <c:v>1.303644167036655E-2</c:v>
                </c:pt>
                <c:pt idx="2359">
                  <c:v>1.3036782458379359E-2</c:v>
                </c:pt>
                <c:pt idx="2360">
                  <c:v>1.3037123246407156E-2</c:v>
                </c:pt>
                <c:pt idx="2361">
                  <c:v>1.303725239251274E-2</c:v>
                </c:pt>
                <c:pt idx="2362">
                  <c:v>1.3037593168219747E-2</c:v>
                </c:pt>
                <c:pt idx="2363">
                  <c:v>1.3037933943944806E-2</c:v>
                </c:pt>
                <c:pt idx="2364">
                  <c:v>1.303827471967502E-2</c:v>
                </c:pt>
              </c:numCache>
            </c:numRef>
          </c:val>
          <c:smooth val="0"/>
        </c:ser>
        <c:ser>
          <c:idx val="1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EUR1M!$AT$2:$AT$2366</c:f>
              <c:numCache>
                <c:formatCode>0.0000%</c:formatCode>
                <c:ptCount val="2365"/>
                <c:pt idx="0">
                  <c:v>-5.7999999998914475E-4</c:v>
                </c:pt>
                <c:pt idx="1">
                  <c:v>-5.7443975822613069E-4</c:v>
                </c:pt>
                <c:pt idx="2">
                  <c:v>-5.6924844598604807E-4</c:v>
                </c:pt>
                <c:pt idx="3">
                  <c:v>-5.6239354277065612E-4</c:v>
                </c:pt>
                <c:pt idx="4">
                  <c:v>-5.5937488326361954E-4</c:v>
                </c:pt>
                <c:pt idx="5">
                  <c:v>-5.4970738852855305E-4</c:v>
                </c:pt>
                <c:pt idx="6">
                  <c:v>-5.4749862480996114E-4</c:v>
                </c:pt>
                <c:pt idx="7">
                  <c:v>-5.4639272297585251E-4</c:v>
                </c:pt>
                <c:pt idx="8">
                  <c:v>-5.5192567691278449E-4</c:v>
                </c:pt>
                <c:pt idx="9">
                  <c:v>-5.5051697996115609E-4</c:v>
                </c:pt>
                <c:pt idx="10">
                  <c:v>-5.5512022710058062E-4</c:v>
                </c:pt>
                <c:pt idx="11">
                  <c:v>-5.5845850923397222E-4</c:v>
                </c:pt>
                <c:pt idx="12">
                  <c:v>-5.6218268550800587E-4</c:v>
                </c:pt>
                <c:pt idx="13">
                  <c:v>-5.7705336709013011E-4</c:v>
                </c:pt>
                <c:pt idx="14">
                  <c:v>-5.7658296817804963E-4</c:v>
                </c:pt>
                <c:pt idx="15">
                  <c:v>-5.8895768153099937E-4</c:v>
                </c:pt>
                <c:pt idx="16">
                  <c:v>-5.967044727088755E-4</c:v>
                </c:pt>
                <c:pt idx="17">
                  <c:v>-6.0538093659356917E-4</c:v>
                </c:pt>
                <c:pt idx="18">
                  <c:v>-6.2706099502249368E-4</c:v>
                </c:pt>
                <c:pt idx="19">
                  <c:v>-6.3119597130560417E-4</c:v>
                </c:pt>
                <c:pt idx="20">
                  <c:v>-6.5883743051964316E-4</c:v>
                </c:pt>
                <c:pt idx="21">
                  <c:v>-6.7546368806495067E-4</c:v>
                </c:pt>
                <c:pt idx="22">
                  <c:v>-6.9460701948666854E-4</c:v>
                </c:pt>
                <c:pt idx="23">
                  <c:v>-7.0102729848836587E-4</c:v>
                </c:pt>
                <c:pt idx="24">
                  <c:v>-7.0750474135810606E-4</c:v>
                </c:pt>
                <c:pt idx="25">
                  <c:v>-7.3452312797385498E-4</c:v>
                </c:pt>
                <c:pt idx="26">
                  <c:v>-7.4223127304962771E-4</c:v>
                </c:pt>
                <c:pt idx="27">
                  <c:v>-7.5078850415597679E-4</c:v>
                </c:pt>
                <c:pt idx="28">
                  <c:v>-7.5608692500520047E-4</c:v>
                </c:pt>
                <c:pt idx="29">
                  <c:v>-7.6124009368975121E-4</c:v>
                </c:pt>
                <c:pt idx="30">
                  <c:v>-7.7394491401972323E-4</c:v>
                </c:pt>
                <c:pt idx="31">
                  <c:v>-7.7678584368285329E-4</c:v>
                </c:pt>
                <c:pt idx="32">
                  <c:v>-7.7609446385583749E-4</c:v>
                </c:pt>
                <c:pt idx="33">
                  <c:v>-7.7883721525312533E-4</c:v>
                </c:pt>
                <c:pt idx="34">
                  <c:v>-7.8128184618992032E-4</c:v>
                </c:pt>
                <c:pt idx="35">
                  <c:v>-7.8017245047527187E-4</c:v>
                </c:pt>
                <c:pt idx="36">
                  <c:v>-7.7868952200750802E-4</c:v>
                </c:pt>
                <c:pt idx="37">
                  <c:v>-7.7222967988783097E-4</c:v>
                </c:pt>
                <c:pt idx="38">
                  <c:v>-7.7199951683315504E-4</c:v>
                </c:pt>
                <c:pt idx="39">
                  <c:v>-7.7143350067662979E-4</c:v>
                </c:pt>
                <c:pt idx="40">
                  <c:v>-7.6096677561448211E-4</c:v>
                </c:pt>
                <c:pt idx="41">
                  <c:v>-7.5702253036020529E-4</c:v>
                </c:pt>
                <c:pt idx="42">
                  <c:v>-7.4957352201199257E-4</c:v>
                </c:pt>
                <c:pt idx="43">
                  <c:v>-7.4724087386485172E-4</c:v>
                </c:pt>
                <c:pt idx="44">
                  <c:v>-7.4473285840139718E-4</c:v>
                </c:pt>
                <c:pt idx="45">
                  <c:v>-7.332788544431939E-4</c:v>
                </c:pt>
                <c:pt idx="46">
                  <c:v>-7.2994426035975378E-4</c:v>
                </c:pt>
                <c:pt idx="47">
                  <c:v>-7.2602938719811374E-4</c:v>
                </c:pt>
                <c:pt idx="48">
                  <c:v>-7.237916049432358E-4</c:v>
                </c:pt>
                <c:pt idx="49">
                  <c:v>-7.2162341602748938E-4</c:v>
                </c:pt>
                <c:pt idx="50">
                  <c:v>-7.1571706837523662E-4</c:v>
                </c:pt>
                <c:pt idx="51">
                  <c:v>-7.1424891657381479E-4</c:v>
                </c:pt>
                <c:pt idx="52">
                  <c:v>-7.1349244690130126E-4</c:v>
                </c:pt>
                <c:pt idx="53">
                  <c:v>-7.1228529821332209E-4</c:v>
                </c:pt>
                <c:pt idx="54">
                  <c:v>-7.1119545788920645E-4</c:v>
                </c:pt>
                <c:pt idx="55">
                  <c:v>-7.0987746612573689E-4</c:v>
                </c:pt>
                <c:pt idx="56">
                  <c:v>-7.0974762244799174E-4</c:v>
                </c:pt>
                <c:pt idx="57">
                  <c:v>-7.1019460673792491E-4</c:v>
                </c:pt>
                <c:pt idx="58">
                  <c:v>-7.1004459548495991E-4</c:v>
                </c:pt>
                <c:pt idx="59">
                  <c:v>-7.1001491198559178E-4</c:v>
                </c:pt>
                <c:pt idx="60">
                  <c:v>-7.1079528812220596E-4</c:v>
                </c:pt>
                <c:pt idx="61">
                  <c:v>-7.1105301243248604E-4</c:v>
                </c:pt>
                <c:pt idx="62">
                  <c:v>-7.1049434065682186E-4</c:v>
                </c:pt>
                <c:pt idx="63">
                  <c:v>-7.1093698270158212E-4</c:v>
                </c:pt>
                <c:pt idx="64">
                  <c:v>-7.1142659867829577E-4</c:v>
                </c:pt>
                <c:pt idx="65">
                  <c:v>-7.1147480531186247E-4</c:v>
                </c:pt>
                <c:pt idx="66">
                  <c:v>-7.1090309465704493E-4</c:v>
                </c:pt>
                <c:pt idx="67">
                  <c:v>-7.1015710512556396E-4</c:v>
                </c:pt>
                <c:pt idx="68">
                  <c:v>-7.0749912952569605E-4</c:v>
                </c:pt>
                <c:pt idx="69">
                  <c:v>-7.0750213124726896E-4</c:v>
                </c:pt>
                <c:pt idx="70">
                  <c:v>-7.0526061269537976E-4</c:v>
                </c:pt>
                <c:pt idx="71">
                  <c:v>-7.0408756873474587E-4</c:v>
                </c:pt>
                <c:pt idx="72">
                  <c:v>-7.028645099191877E-4</c:v>
                </c:pt>
                <c:pt idx="73">
                  <c:v>-7.0025695839665003E-4</c:v>
                </c:pt>
                <c:pt idx="74">
                  <c:v>-6.9964588927030219E-4</c:v>
                </c:pt>
                <c:pt idx="75">
                  <c:v>-6.9624852881355892E-4</c:v>
                </c:pt>
                <c:pt idx="76">
                  <c:v>-6.9487923980471322E-4</c:v>
                </c:pt>
                <c:pt idx="77">
                  <c:v>-6.9351398057637681E-4</c:v>
                </c:pt>
                <c:pt idx="78">
                  <c:v>-6.9141661875757321E-4</c:v>
                </c:pt>
                <c:pt idx="79">
                  <c:v>-6.9049016901867241E-4</c:v>
                </c:pt>
                <c:pt idx="80">
                  <c:v>-6.8707007290758071E-4</c:v>
                </c:pt>
                <c:pt idx="81">
                  <c:v>-6.859262949379108E-4</c:v>
                </c:pt>
                <c:pt idx="82">
                  <c:v>-6.8485507261639711E-4</c:v>
                </c:pt>
                <c:pt idx="83">
                  <c:v>-6.8365146803014976E-4</c:v>
                </c:pt>
                <c:pt idx="84">
                  <c:v>-6.8289234573846959E-4</c:v>
                </c:pt>
                <c:pt idx="85">
                  <c:v>-6.8098164365215652E-4</c:v>
                </c:pt>
                <c:pt idx="86">
                  <c:v>-6.8058650144786625E-4</c:v>
                </c:pt>
                <c:pt idx="87">
                  <c:v>-6.8034692192897595E-4</c:v>
                </c:pt>
                <c:pt idx="88">
                  <c:v>-6.8030009263919666E-4</c:v>
                </c:pt>
                <c:pt idx="89">
                  <c:v>-6.8030692203366599E-4</c:v>
                </c:pt>
                <c:pt idx="90">
                  <c:v>-6.8466031245730018E-4</c:v>
                </c:pt>
                <c:pt idx="91">
                  <c:v>-6.8788456238628158E-4</c:v>
                </c:pt>
                <c:pt idx="92">
                  <c:v>-7.0078961946046746E-4</c:v>
                </c:pt>
                <c:pt idx="93">
                  <c:v>-7.0143598657423922E-4</c:v>
                </c:pt>
                <c:pt idx="94">
                  <c:v>-7.0212378900215465E-4</c:v>
                </c:pt>
                <c:pt idx="95">
                  <c:v>-7.2199175201887443E-4</c:v>
                </c:pt>
                <c:pt idx="96">
                  <c:v>-7.2957761459310321E-4</c:v>
                </c:pt>
                <c:pt idx="97">
                  <c:v>-7.4980894043614142E-4</c:v>
                </c:pt>
                <c:pt idx="98">
                  <c:v>-7.5198497514791796E-4</c:v>
                </c:pt>
                <c:pt idx="99">
                  <c:v>-7.5430086296165543E-4</c:v>
                </c:pt>
                <c:pt idx="100">
                  <c:v>-7.8049501342581534E-4</c:v>
                </c:pt>
                <c:pt idx="101">
                  <c:v>-7.8920861933102202E-4</c:v>
                </c:pt>
                <c:pt idx="102">
                  <c:v>-8.0608716546420379E-4</c:v>
                </c:pt>
                <c:pt idx="103">
                  <c:v>-8.1001775464231707E-4</c:v>
                </c:pt>
                <c:pt idx="104">
                  <c:v>-8.1420107736961437E-4</c:v>
                </c:pt>
                <c:pt idx="105">
                  <c:v>-8.3573681633593527E-4</c:v>
                </c:pt>
                <c:pt idx="106">
                  <c:v>-8.4174557124505611E-4</c:v>
                </c:pt>
                <c:pt idx="107">
                  <c:v>-8.4442278452158035E-4</c:v>
                </c:pt>
                <c:pt idx="108">
                  <c:v>-8.4954490565711249E-4</c:v>
                </c:pt>
                <c:pt idx="109">
                  <c:v>-8.5499627058025212E-4</c:v>
                </c:pt>
                <c:pt idx="110">
                  <c:v>-8.6503301575913127E-4</c:v>
                </c:pt>
                <c:pt idx="111">
                  <c:v>-8.6536294062788954E-4</c:v>
                </c:pt>
                <c:pt idx="112">
                  <c:v>-8.6395596233801442E-4</c:v>
                </c:pt>
                <c:pt idx="113">
                  <c:v>-8.4662130214532838E-4</c:v>
                </c:pt>
                <c:pt idx="114">
                  <c:v>-8.4876915000364761E-4</c:v>
                </c:pt>
                <c:pt idx="115">
                  <c:v>-8.3414290059602436E-4</c:v>
                </c:pt>
                <c:pt idx="116">
                  <c:v>-8.2432019129274892E-4</c:v>
                </c:pt>
                <c:pt idx="117">
                  <c:v>-8.1345611696326259E-4</c:v>
                </c:pt>
                <c:pt idx="118">
                  <c:v>-7.8482437128532534E-4</c:v>
                </c:pt>
                <c:pt idx="119">
                  <c:v>-7.8061519511622127E-4</c:v>
                </c:pt>
                <c:pt idx="120">
                  <c:v>-7.4749879590241264E-4</c:v>
                </c:pt>
                <c:pt idx="121">
                  <c:v>-7.3281711947048578E-4</c:v>
                </c:pt>
                <c:pt idx="122">
                  <c:v>-7.1793125633901056E-4</c:v>
                </c:pt>
                <c:pt idx="123">
                  <c:v>-6.9055567861339706E-4</c:v>
                </c:pt>
                <c:pt idx="124">
                  <c:v>-6.8217376416358105E-4</c:v>
                </c:pt>
                <c:pt idx="125">
                  <c:v>-6.4513097364349292E-4</c:v>
                </c:pt>
                <c:pt idx="126">
                  <c:v>-6.3187556759469743E-4</c:v>
                </c:pt>
                <c:pt idx="127">
                  <c:v>-6.1337219110502161E-4</c:v>
                </c:pt>
                <c:pt idx="128">
                  <c:v>-6.0483190360616224E-4</c:v>
                </c:pt>
                <c:pt idx="129">
                  <c:v>-5.9638330388069797E-4</c:v>
                </c:pt>
                <c:pt idx="130">
                  <c:v>-5.7555634669216279E-4</c:v>
                </c:pt>
                <c:pt idx="131">
                  <c:v>-5.8282743286152587E-4</c:v>
                </c:pt>
                <c:pt idx="132">
                  <c:v>-5.7838116494240478E-4</c:v>
                </c:pt>
                <c:pt idx="133">
                  <c:v>-5.743959452225722E-4</c:v>
                </c:pt>
                <c:pt idx="134">
                  <c:v>-5.7087993362763478E-4</c:v>
                </c:pt>
                <c:pt idx="135">
                  <c:v>-5.8614894312312223E-4</c:v>
                </c:pt>
                <c:pt idx="136">
                  <c:v>-5.9482342341848004E-4</c:v>
                </c:pt>
                <c:pt idx="137">
                  <c:v>-6.2595176216378502E-4</c:v>
                </c:pt>
                <c:pt idx="138">
                  <c:v>-6.2757997111209662E-4</c:v>
                </c:pt>
                <c:pt idx="139">
                  <c:v>-6.2975485212032802E-4</c:v>
                </c:pt>
                <c:pt idx="140">
                  <c:v>-6.7512400676508853E-4</c:v>
                </c:pt>
                <c:pt idx="141">
                  <c:v>-6.9188923914680913E-4</c:v>
                </c:pt>
                <c:pt idx="142">
                  <c:v>-7.3053745589100254E-4</c:v>
                </c:pt>
                <c:pt idx="143">
                  <c:v>-7.3748033772053079E-4</c:v>
                </c:pt>
                <c:pt idx="144">
                  <c:v>-7.4497650128919771E-4</c:v>
                </c:pt>
                <c:pt idx="145">
                  <c:v>-7.9889410483883095E-4</c:v>
                </c:pt>
                <c:pt idx="146">
                  <c:v>-8.1627768579031843E-4</c:v>
                </c:pt>
                <c:pt idx="147">
                  <c:v>-8.4367992698730643E-4</c:v>
                </c:pt>
                <c:pt idx="148">
                  <c:v>-8.5377463609426218E-4</c:v>
                </c:pt>
                <c:pt idx="149">
                  <c:v>-9.0212340474052084E-4</c:v>
                </c:pt>
                <c:pt idx="150">
                  <c:v>-9.1164327443307442E-4</c:v>
                </c:pt>
                <c:pt idx="151">
                  <c:v>-9.2197933468618487E-4</c:v>
                </c:pt>
                <c:pt idx="152">
                  <c:v>-9.3232700217897634E-4</c:v>
                </c:pt>
                <c:pt idx="153">
                  <c:v>-9.306002068195043E-4</c:v>
                </c:pt>
                <c:pt idx="154">
                  <c:v>-9.2933473853450447E-4</c:v>
                </c:pt>
                <c:pt idx="155">
                  <c:v>-9.1428054041427361E-4</c:v>
                </c:pt>
                <c:pt idx="156">
                  <c:v>-9.1663569957878277E-4</c:v>
                </c:pt>
                <c:pt idx="157">
                  <c:v>-9.1800582441156544E-4</c:v>
                </c:pt>
                <c:pt idx="158">
                  <c:v>-8.9725279984434556E-4</c:v>
                </c:pt>
                <c:pt idx="159">
                  <c:v>-8.8867513686959998E-4</c:v>
                </c:pt>
                <c:pt idx="160">
                  <c:v>-8.6980268558598732E-4</c:v>
                </c:pt>
                <c:pt idx="161">
                  <c:v>-8.6495637589084629E-4</c:v>
                </c:pt>
                <c:pt idx="162">
                  <c:v>-8.5933122443161746E-4</c:v>
                </c:pt>
                <c:pt idx="163">
                  <c:v>-8.2672389446387809E-4</c:v>
                </c:pt>
                <c:pt idx="164">
                  <c:v>-8.1562569114108073E-4</c:v>
                </c:pt>
                <c:pt idx="165">
                  <c:v>-7.9949271953064487E-4</c:v>
                </c:pt>
                <c:pt idx="166">
                  <c:v>-7.9145612714229263E-4</c:v>
                </c:pt>
                <c:pt idx="167">
                  <c:v>-7.8319841006397673E-4</c:v>
                </c:pt>
                <c:pt idx="168">
                  <c:v>-7.5450345233145138E-4</c:v>
                </c:pt>
                <c:pt idx="169">
                  <c:v>-7.463258408531517E-4</c:v>
                </c:pt>
                <c:pt idx="170">
                  <c:v>-7.3791062793845702E-4</c:v>
                </c:pt>
                <c:pt idx="171">
                  <c:v>-7.3240378276037688E-4</c:v>
                </c:pt>
                <c:pt idx="172">
                  <c:v>-7.2769530991194863E-4</c:v>
                </c:pt>
                <c:pt idx="173">
                  <c:v>-7.2065126890366496E-4</c:v>
                </c:pt>
                <c:pt idx="174">
                  <c:v>-7.2062068562155123E-4</c:v>
                </c:pt>
                <c:pt idx="175">
                  <c:v>-7.205965767011739E-4</c:v>
                </c:pt>
                <c:pt idx="176">
                  <c:v>-7.2057854914103954E-4</c:v>
                </c:pt>
                <c:pt idx="177">
                  <c:v>-7.2058427829807721E-4</c:v>
                </c:pt>
                <c:pt idx="178">
                  <c:v>-7.2055915048869991E-4</c:v>
                </c:pt>
                <c:pt idx="179">
                  <c:v>-7.2056539265410514E-4</c:v>
                </c:pt>
                <c:pt idx="180">
                  <c:v>-7.2057521290905919E-4</c:v>
                </c:pt>
                <c:pt idx="181">
                  <c:v>-7.2058816981633046E-4</c:v>
                </c:pt>
                <c:pt idx="182">
                  <c:v>-7.2064183110962595E-4</c:v>
                </c:pt>
                <c:pt idx="183">
                  <c:v>-7.2066229317619432E-4</c:v>
                </c:pt>
                <c:pt idx="184">
                  <c:v>-7.2068406969057913E-4</c:v>
                </c:pt>
                <c:pt idx="185">
                  <c:v>-7.2070618895424114E-4</c:v>
                </c:pt>
                <c:pt idx="186">
                  <c:v>-7.2072816109558892E-4</c:v>
                </c:pt>
                <c:pt idx="187">
                  <c:v>-7.2076426364083598E-4</c:v>
                </c:pt>
                <c:pt idx="188">
                  <c:v>-7.2080453886176946E-4</c:v>
                </c:pt>
                <c:pt idx="189">
                  <c:v>-7.2081818515551974E-4</c:v>
                </c:pt>
                <c:pt idx="190">
                  <c:v>-7.2082859979570439E-4</c:v>
                </c:pt>
                <c:pt idx="191">
                  <c:v>-7.2075087374511395E-4</c:v>
                </c:pt>
                <c:pt idx="192">
                  <c:v>-7.2076462796666352E-4</c:v>
                </c:pt>
                <c:pt idx="193">
                  <c:v>-7.2073413706218485E-4</c:v>
                </c:pt>
                <c:pt idx="194">
                  <c:v>-7.2070111082237734E-4</c:v>
                </c:pt>
                <c:pt idx="195">
                  <c:v>-7.1815367552619989E-4</c:v>
                </c:pt>
                <c:pt idx="196">
                  <c:v>-7.1808105393866839E-4</c:v>
                </c:pt>
                <c:pt idx="197">
                  <c:v>-7.1799991784469595E-4</c:v>
                </c:pt>
                <c:pt idx="198">
                  <c:v>-7.1073871984053412E-4</c:v>
                </c:pt>
                <c:pt idx="199">
                  <c:v>-7.0747045479355088E-4</c:v>
                </c:pt>
                <c:pt idx="200">
                  <c:v>-6.9718032896853356E-4</c:v>
                </c:pt>
                <c:pt idx="201">
                  <c:v>-6.9643328527227433E-4</c:v>
                </c:pt>
                <c:pt idx="202">
                  <c:v>-6.956365662148129E-4</c:v>
                </c:pt>
                <c:pt idx="203">
                  <c:v>-6.8155794098790159E-4</c:v>
                </c:pt>
                <c:pt idx="204">
                  <c:v>-6.7654859618442162E-4</c:v>
                </c:pt>
                <c:pt idx="205">
                  <c:v>-6.6477313409181579E-4</c:v>
                </c:pt>
                <c:pt idx="206">
                  <c:v>-6.6301101409038665E-4</c:v>
                </c:pt>
                <c:pt idx="207">
                  <c:v>-6.6113633455619763E-4</c:v>
                </c:pt>
                <c:pt idx="208">
                  <c:v>-6.4602265580252752E-4</c:v>
                </c:pt>
                <c:pt idx="209">
                  <c:v>-6.4125036896327389E-4</c:v>
                </c:pt>
                <c:pt idx="210">
                  <c:v>-6.3393645138995231E-4</c:v>
                </c:pt>
                <c:pt idx="211">
                  <c:v>-6.3122673854013045E-4</c:v>
                </c:pt>
                <c:pt idx="212">
                  <c:v>-6.1613227115899351E-4</c:v>
                </c:pt>
                <c:pt idx="213">
                  <c:v>-6.126800695023249E-4</c:v>
                </c:pt>
                <c:pt idx="214">
                  <c:v>-6.0899688043355321E-4</c:v>
                </c:pt>
                <c:pt idx="215">
                  <c:v>-6.1235477627693657E-4</c:v>
                </c:pt>
                <c:pt idx="216">
                  <c:v>-6.1080308887140333E-4</c:v>
                </c:pt>
                <c:pt idx="217">
                  <c:v>-6.1246262793224204E-4</c:v>
                </c:pt>
                <c:pt idx="218">
                  <c:v>-6.1461302590926081E-4</c:v>
                </c:pt>
                <c:pt idx="219">
                  <c:v>-6.230385180210074E-4</c:v>
                </c:pt>
                <c:pt idx="220">
                  <c:v>-6.2314770978643525E-4</c:v>
                </c:pt>
                <c:pt idx="221">
                  <c:v>-6.3141581799497359E-4</c:v>
                </c:pt>
                <c:pt idx="222">
                  <c:v>-6.3571664164685515E-4</c:v>
                </c:pt>
                <c:pt idx="223">
                  <c:v>-6.4023842912597217E-4</c:v>
                </c:pt>
                <c:pt idx="224">
                  <c:v>-6.4908046314260393E-4</c:v>
                </c:pt>
                <c:pt idx="225">
                  <c:v>-6.5176338093392121E-4</c:v>
                </c:pt>
                <c:pt idx="226">
                  <c:v>-6.6471886823649129E-4</c:v>
                </c:pt>
                <c:pt idx="227">
                  <c:v>-6.6969318732112981E-4</c:v>
                </c:pt>
                <c:pt idx="228">
                  <c:v>-6.7459240116640729E-4</c:v>
                </c:pt>
                <c:pt idx="229">
                  <c:v>-6.813713305775515E-4</c:v>
                </c:pt>
                <c:pt idx="230">
                  <c:v>-6.848698974595566E-4</c:v>
                </c:pt>
                <c:pt idx="231">
                  <c:v>-6.963880729617955E-4</c:v>
                </c:pt>
                <c:pt idx="232">
                  <c:v>-6.9988488604355581E-4</c:v>
                </c:pt>
                <c:pt idx="233">
                  <c:v>-7.0298435203541842E-4</c:v>
                </c:pt>
                <c:pt idx="234">
                  <c:v>-7.0596361712971234E-4</c:v>
                </c:pt>
                <c:pt idx="235">
                  <c:v>-7.0797999649443999E-4</c:v>
                </c:pt>
                <c:pt idx="236">
                  <c:v>-7.1078661115596365E-4</c:v>
                </c:pt>
                <c:pt idx="237">
                  <c:v>-7.1077218143918738E-4</c:v>
                </c:pt>
                <c:pt idx="238">
                  <c:v>-7.104430559239978E-4</c:v>
                </c:pt>
                <c:pt idx="239">
                  <c:v>-7.1046586759965225E-4</c:v>
                </c:pt>
                <c:pt idx="240">
                  <c:v>-7.1048376113735218E-4</c:v>
                </c:pt>
                <c:pt idx="241">
                  <c:v>-7.0982973716173002E-4</c:v>
                </c:pt>
                <c:pt idx="242">
                  <c:v>-7.0953099634899733E-4</c:v>
                </c:pt>
                <c:pt idx="243">
                  <c:v>-7.0854595951796995E-4</c:v>
                </c:pt>
                <c:pt idx="244">
                  <c:v>-7.0847426562631322E-4</c:v>
                </c:pt>
                <c:pt idx="245">
                  <c:v>-7.0839429015402016E-4</c:v>
                </c:pt>
                <c:pt idx="246">
                  <c:v>-7.0689969655932734E-4</c:v>
                </c:pt>
                <c:pt idx="247">
                  <c:v>-7.0632264618668056E-4</c:v>
                </c:pt>
                <c:pt idx="248">
                  <c:v>-7.0478165257545106E-4</c:v>
                </c:pt>
                <c:pt idx="249">
                  <c:v>-7.0457636007548174E-4</c:v>
                </c:pt>
                <c:pt idx="250">
                  <c:v>-7.0435714904486376E-4</c:v>
                </c:pt>
                <c:pt idx="251">
                  <c:v>-7.020437162343835E-4</c:v>
                </c:pt>
                <c:pt idx="252">
                  <c:v>-7.0119609654252914E-4</c:v>
                </c:pt>
                <c:pt idx="253">
                  <c:v>-6.9919776424918405E-4</c:v>
                </c:pt>
                <c:pt idx="254">
                  <c:v>-6.9882295398518424E-4</c:v>
                </c:pt>
                <c:pt idx="255">
                  <c:v>-6.984265194793567E-4</c:v>
                </c:pt>
                <c:pt idx="256">
                  <c:v>-6.9532119397036456E-4</c:v>
                </c:pt>
                <c:pt idx="257">
                  <c:v>-6.9481055456055429E-4</c:v>
                </c:pt>
                <c:pt idx="258">
                  <c:v>-6.9367011633536535E-4</c:v>
                </c:pt>
                <c:pt idx="259">
                  <c:v>-6.9129003033158165E-4</c:v>
                </c:pt>
                <c:pt idx="260">
                  <c:v>-6.9072387909061277E-4</c:v>
                </c:pt>
                <c:pt idx="261">
                  <c:v>-6.8776908708478857E-4</c:v>
                </c:pt>
                <c:pt idx="262">
                  <c:v>-6.8656347658135886E-4</c:v>
                </c:pt>
                <c:pt idx="263">
                  <c:v>-6.8534939767195269E-4</c:v>
                </c:pt>
                <c:pt idx="264">
                  <c:v>-6.828507849315768E-4</c:v>
                </c:pt>
                <c:pt idx="265">
                  <c:v>-6.8225497975396294E-4</c:v>
                </c:pt>
                <c:pt idx="266">
                  <c:v>-6.7915197404300187E-4</c:v>
                </c:pt>
                <c:pt idx="267">
                  <c:v>-6.778870829218242E-4</c:v>
                </c:pt>
                <c:pt idx="268">
                  <c:v>-6.7661372280314325E-4</c:v>
                </c:pt>
                <c:pt idx="269">
                  <c:v>-6.7399657633401833E-4</c:v>
                </c:pt>
                <c:pt idx="270">
                  <c:v>-6.7337111460721226E-4</c:v>
                </c:pt>
                <c:pt idx="271">
                  <c:v>-6.701198844107914E-4</c:v>
                </c:pt>
                <c:pt idx="272">
                  <c:v>-6.6879570858979775E-4</c:v>
                </c:pt>
                <c:pt idx="273">
                  <c:v>-6.6746306319043214E-4</c:v>
                </c:pt>
                <c:pt idx="274">
                  <c:v>-6.6472737592054854E-4</c:v>
                </c:pt>
                <c:pt idx="275">
                  <c:v>-6.6407225505130205E-4</c:v>
                </c:pt>
                <c:pt idx="276">
                  <c:v>-6.6067278962433917E-4</c:v>
                </c:pt>
                <c:pt idx="277">
                  <c:v>-6.5928932501346793E-4</c:v>
                </c:pt>
                <c:pt idx="278">
                  <c:v>-6.5789739024069149E-4</c:v>
                </c:pt>
                <c:pt idx="279">
                  <c:v>-6.5721966882634686E-4</c:v>
                </c:pt>
                <c:pt idx="280">
                  <c:v>-6.5435837245880941E-4</c:v>
                </c:pt>
                <c:pt idx="281">
                  <c:v>-6.5006822494157086E-4</c:v>
                </c:pt>
                <c:pt idx="282">
                  <c:v>-6.4862123449410853E-4</c:v>
                </c:pt>
                <c:pt idx="283">
                  <c:v>-6.4565550579563018E-4</c:v>
                </c:pt>
                <c:pt idx="284">
                  <c:v>-6.4494388496261212E-4</c:v>
                </c:pt>
                <c:pt idx="285">
                  <c:v>-6.4422943814816083E-4</c:v>
                </c:pt>
                <c:pt idx="286">
                  <c:v>-6.3976140253441116E-4</c:v>
                </c:pt>
                <c:pt idx="287">
                  <c:v>-6.3825511487851502E-4</c:v>
                </c:pt>
                <c:pt idx="288">
                  <c:v>-6.3517082426417016E-4</c:v>
                </c:pt>
                <c:pt idx="289">
                  <c:v>-6.3442953694911597E-4</c:v>
                </c:pt>
                <c:pt idx="290">
                  <c:v>-6.3368542339523677E-4</c:v>
                </c:pt>
                <c:pt idx="291">
                  <c:v>-6.2903948736193007E-4</c:v>
                </c:pt>
                <c:pt idx="292">
                  <c:v>-6.2747389839507548E-4</c:v>
                </c:pt>
                <c:pt idx="293">
                  <c:v>-6.2427103846780926E-4</c:v>
                </c:pt>
                <c:pt idx="294">
                  <c:v>-6.2350008219663744E-4</c:v>
                </c:pt>
                <c:pt idx="295">
                  <c:v>-6.2272629943594911E-4</c:v>
                </c:pt>
                <c:pt idx="296">
                  <c:v>-6.1790245064070035E-4</c:v>
                </c:pt>
                <c:pt idx="297">
                  <c:v>-6.1627755624231223E-4</c:v>
                </c:pt>
                <c:pt idx="298">
                  <c:v>-6.1295611952177421E-4</c:v>
                </c:pt>
                <c:pt idx="299">
                  <c:v>-6.1215549186074969E-4</c:v>
                </c:pt>
                <c:pt idx="300">
                  <c:v>-6.0964703254522015E-4</c:v>
                </c:pt>
                <c:pt idx="301">
                  <c:v>-6.0635026353959083E-4</c:v>
                </c:pt>
                <c:pt idx="302">
                  <c:v>-6.0466605958780519E-4</c:v>
                </c:pt>
                <c:pt idx="303">
                  <c:v>-6.0122603850253466E-4</c:v>
                </c:pt>
                <c:pt idx="304">
                  <c:v>-6.0039573704706584E-4</c:v>
                </c:pt>
                <c:pt idx="305">
                  <c:v>-5.9956260860985933E-4</c:v>
                </c:pt>
                <c:pt idx="306">
                  <c:v>-5.9438289718105608E-4</c:v>
                </c:pt>
                <c:pt idx="307">
                  <c:v>-5.9263937954756238E-4</c:v>
                </c:pt>
                <c:pt idx="308">
                  <c:v>-5.8908076643205862E-4</c:v>
                </c:pt>
                <c:pt idx="309">
                  <c:v>-5.8822078881623496E-4</c:v>
                </c:pt>
                <c:pt idx="310">
                  <c:v>-5.8735798398280902E-4</c:v>
                </c:pt>
                <c:pt idx="311">
                  <c:v>-5.820003226501612E-4</c:v>
                </c:pt>
                <c:pt idx="312">
                  <c:v>-5.8019748719762368E-4</c:v>
                </c:pt>
                <c:pt idx="313">
                  <c:v>-5.7652027428871258E-4</c:v>
                </c:pt>
                <c:pt idx="314">
                  <c:v>-5.7563061818394212E-4</c:v>
                </c:pt>
                <c:pt idx="315">
                  <c:v>-5.7473813463147739E-4</c:v>
                </c:pt>
                <c:pt idx="316">
                  <c:v>-5.6920251098039937E-4</c:v>
                </c:pt>
                <c:pt idx="317">
                  <c:v>-5.6734035356761469E-4</c:v>
                </c:pt>
                <c:pt idx="318">
                  <c:v>-5.6354453299514978E-4</c:v>
                </c:pt>
                <c:pt idx="319">
                  <c:v>-5.6262519612090833E-4</c:v>
                </c:pt>
                <c:pt idx="320">
                  <c:v>-5.6170303157130773E-4</c:v>
                </c:pt>
                <c:pt idx="321">
                  <c:v>-5.559894331575605E-4</c:v>
                </c:pt>
                <c:pt idx="322">
                  <c:v>-5.5406794963945702E-4</c:v>
                </c:pt>
                <c:pt idx="323">
                  <c:v>-5.5312599568990706E-4</c:v>
                </c:pt>
                <c:pt idx="324">
                  <c:v>-5.4920449354914358E-4</c:v>
                </c:pt>
                <c:pt idx="325">
                  <c:v>-5.4825264576488237E-4</c:v>
                </c:pt>
                <c:pt idx="326">
                  <c:v>-5.4337024081130281E-4</c:v>
                </c:pt>
                <c:pt idx="327">
                  <c:v>-5.4139366227712316E-4</c:v>
                </c:pt>
                <c:pt idx="328">
                  <c:v>-5.3940860769108312E-4</c:v>
                </c:pt>
                <c:pt idx="329">
                  <c:v>-5.3536848134819182E-4</c:v>
                </c:pt>
                <c:pt idx="330">
                  <c:v>-5.3438694813094786E-4</c:v>
                </c:pt>
                <c:pt idx="331">
                  <c:v>-5.2935619104799159E-4</c:v>
                </c:pt>
                <c:pt idx="332">
                  <c:v>-5.2732027838020556E-4</c:v>
                </c:pt>
                <c:pt idx="333">
                  <c:v>-5.2527588906903233E-4</c:v>
                </c:pt>
                <c:pt idx="334">
                  <c:v>-5.2111713034513896E-4</c:v>
                </c:pt>
                <c:pt idx="335">
                  <c:v>-5.2010590954699337E-4</c:v>
                </c:pt>
                <c:pt idx="336">
                  <c:v>-5.1492678987541396E-4</c:v>
                </c:pt>
                <c:pt idx="337">
                  <c:v>-5.1283153891201749E-4</c:v>
                </c:pt>
                <c:pt idx="338">
                  <c:v>-5.1072781071237472E-4</c:v>
                </c:pt>
                <c:pt idx="339">
                  <c:v>-5.0645041132210689E-4</c:v>
                </c:pt>
                <c:pt idx="340">
                  <c:v>-5.0540950084022559E-4</c:v>
                </c:pt>
                <c:pt idx="341">
                  <c:v>-5.0008200815421233E-4</c:v>
                </c:pt>
                <c:pt idx="342">
                  <c:v>-4.9792741473186908E-4</c:v>
                </c:pt>
                <c:pt idx="343">
                  <c:v>-4.9576434347908815E-4</c:v>
                </c:pt>
                <c:pt idx="344">
                  <c:v>-4.9136829502874346E-4</c:v>
                </c:pt>
                <c:pt idx="345">
                  <c:v>-4.9029769280304052E-4</c:v>
                </c:pt>
                <c:pt idx="346">
                  <c:v>-4.8369403333088868E-4</c:v>
                </c:pt>
                <c:pt idx="347">
                  <c:v>-4.8147585684065939E-4</c:v>
                </c:pt>
                <c:pt idx="348">
                  <c:v>-4.7696821924675902E-4</c:v>
                </c:pt>
                <c:pt idx="349">
                  <c:v>-4.758707521484995E-4</c:v>
                </c:pt>
                <c:pt idx="350">
                  <c:v>-4.7477045617110519E-4</c:v>
                </c:pt>
                <c:pt idx="351">
                  <c:v>-4.6798874690597952E-4</c:v>
                </c:pt>
                <c:pt idx="352">
                  <c:v>-4.6571121928915622E-4</c:v>
                </c:pt>
                <c:pt idx="353">
                  <c:v>-4.6108491596202395E-4</c:v>
                </c:pt>
                <c:pt idx="354">
                  <c:v>-4.5995775333110278E-4</c:v>
                </c:pt>
                <c:pt idx="355">
                  <c:v>-4.5882776164269729E-4</c:v>
                </c:pt>
                <c:pt idx="356">
                  <c:v>-4.5186799001400811E-4</c:v>
                </c:pt>
                <c:pt idx="357">
                  <c:v>-4.4953110707652628E-4</c:v>
                </c:pt>
                <c:pt idx="358">
                  <c:v>-4.4478612925265412E-4</c:v>
                </c:pt>
                <c:pt idx="359">
                  <c:v>-4.4362926917632106E-4</c:v>
                </c:pt>
                <c:pt idx="360">
                  <c:v>-4.4246957987483719E-4</c:v>
                </c:pt>
                <c:pt idx="361">
                  <c:v>-4.3533173329136606E-4</c:v>
                </c:pt>
                <c:pt idx="362">
                  <c:v>-4.3293549083013626E-4</c:v>
                </c:pt>
                <c:pt idx="363">
                  <c:v>-4.2807182962224425E-4</c:v>
                </c:pt>
                <c:pt idx="364">
                  <c:v>-4.2688527023770906E-4</c:v>
                </c:pt>
                <c:pt idx="365">
                  <c:v>-4.2569588146781646E-4</c:v>
                </c:pt>
                <c:pt idx="366">
                  <c:v>-4.1962636859160796E-4</c:v>
                </c:pt>
                <c:pt idx="367">
                  <c:v>-4.1717500017668385E-4</c:v>
                </c:pt>
                <c:pt idx="368">
                  <c:v>-4.1471515093505218E-4</c:v>
                </c:pt>
                <c:pt idx="369">
                  <c:v>-4.0972572702385746E-4</c:v>
                </c:pt>
                <c:pt idx="370">
                  <c:v>-4.0850663698582633E-4</c:v>
                </c:pt>
                <c:pt idx="371">
                  <c:v>-4.0228868933267492E-4</c:v>
                </c:pt>
                <c:pt idx="372">
                  <c:v>-3.9977795333223654E-4</c:v>
                </c:pt>
                <c:pt idx="373">
                  <c:v>-3.9725873590690242E-4</c:v>
                </c:pt>
                <c:pt idx="374">
                  <c:v>-3.921506099933969E-4</c:v>
                </c:pt>
                <c:pt idx="375">
                  <c:v>-3.9090181695051166E-4</c:v>
                </c:pt>
                <c:pt idx="376">
                  <c:v>-3.8453542436656107E-4</c:v>
                </c:pt>
                <c:pt idx="377">
                  <c:v>-3.819653165746395E-4</c:v>
                </c:pt>
                <c:pt idx="378">
                  <c:v>-3.7938672675297269E-4</c:v>
                </c:pt>
                <c:pt idx="379">
                  <c:v>-3.7415988956499002E-4</c:v>
                </c:pt>
                <c:pt idx="380">
                  <c:v>-3.7288139183065628E-4</c:v>
                </c:pt>
                <c:pt idx="381">
                  <c:v>-3.6636654421418058E-4</c:v>
                </c:pt>
                <c:pt idx="382">
                  <c:v>-3.6373706041414877E-4</c:v>
                </c:pt>
                <c:pt idx="383">
                  <c:v>-3.6109909398618356E-4</c:v>
                </c:pt>
                <c:pt idx="384">
                  <c:v>-3.5439974405440921E-4</c:v>
                </c:pt>
                <c:pt idx="385">
                  <c:v>-3.5309012608356061E-4</c:v>
                </c:pt>
                <c:pt idx="386">
                  <c:v>-3.4778201934981823E-4</c:v>
                </c:pt>
                <c:pt idx="387">
                  <c:v>-3.4509315532504914E-4</c:v>
                </c:pt>
                <c:pt idx="388">
                  <c:v>-3.423958080608358E-4</c:v>
                </c:pt>
                <c:pt idx="389">
                  <c:v>-3.3693151994043657E-4</c:v>
                </c:pt>
                <c:pt idx="390">
                  <c:v>-3.3559360801132908E-4</c:v>
                </c:pt>
                <c:pt idx="391">
                  <c:v>-3.2738704619283965E-4</c:v>
                </c:pt>
                <c:pt idx="392">
                  <c:v>-3.2463455808443459E-4</c:v>
                </c:pt>
                <c:pt idx="393">
                  <c:v>-3.1905860247634496E-4</c:v>
                </c:pt>
                <c:pt idx="394">
                  <c:v>-3.1769381134305608E-4</c:v>
                </c:pt>
                <c:pt idx="395">
                  <c:v>-3.1632619003282397E-4</c:v>
                </c:pt>
                <c:pt idx="396">
                  <c:v>-3.0794146458081083E-4</c:v>
                </c:pt>
                <c:pt idx="397">
                  <c:v>-3.0512958738005216E-4</c:v>
                </c:pt>
                <c:pt idx="398">
                  <c:v>-2.9943488240197718E-4</c:v>
                </c:pt>
                <c:pt idx="399">
                  <c:v>-2.9804038054526139E-4</c:v>
                </c:pt>
                <c:pt idx="400">
                  <c:v>-2.9664304841429018E-4</c:v>
                </c:pt>
                <c:pt idx="401">
                  <c:v>-2.8808014658410924E-4</c:v>
                </c:pt>
                <c:pt idx="402">
                  <c:v>-2.8520887604149299E-4</c:v>
                </c:pt>
                <c:pt idx="403">
                  <c:v>-2.7939541169247855E-4</c:v>
                </c:pt>
                <c:pt idx="404">
                  <c:v>-2.7797119773340095E-4</c:v>
                </c:pt>
                <c:pt idx="405">
                  <c:v>-2.7654415340533188E-4</c:v>
                </c:pt>
                <c:pt idx="406">
                  <c:v>-2.6487239429386479E-4</c:v>
                </c:pt>
                <c:pt idx="407">
                  <c:v>-2.5894016042390694E-4</c:v>
                </c:pt>
                <c:pt idx="408">
                  <c:v>-2.574862330413652E-4</c:v>
                </c:pt>
                <c:pt idx="409">
                  <c:v>-2.5452586639329589E-4</c:v>
                </c:pt>
                <c:pt idx="410">
                  <c:v>-2.4711018230875434E-4</c:v>
                </c:pt>
                <c:pt idx="411">
                  <c:v>-2.4412011230941447E-4</c:v>
                </c:pt>
                <c:pt idx="412">
                  <c:v>-2.3806909861660716E-4</c:v>
                </c:pt>
                <c:pt idx="413">
                  <c:v>-2.365854565630765E-4</c:v>
                </c:pt>
                <c:pt idx="414">
                  <c:v>-2.3509898399022252E-4</c:v>
                </c:pt>
                <c:pt idx="415">
                  <c:v>-2.2600147635912316E-4</c:v>
                </c:pt>
                <c:pt idx="416">
                  <c:v>-2.2295200022686719E-4</c:v>
                </c:pt>
                <c:pt idx="417">
                  <c:v>-2.1678219624732267E-4</c:v>
                </c:pt>
                <c:pt idx="418">
                  <c:v>-2.1526883834249722E-4</c:v>
                </c:pt>
                <c:pt idx="419">
                  <c:v>-2.1375264985507551E-4</c:v>
                </c:pt>
                <c:pt idx="420">
                  <c:v>-2.0447691467512778E-4</c:v>
                </c:pt>
                <c:pt idx="421">
                  <c:v>-2.0136802813853377E-4</c:v>
                </c:pt>
                <c:pt idx="422">
                  <c:v>-1.9507942324798418E-4</c:v>
                </c:pt>
                <c:pt idx="423">
                  <c:v>-1.9353634837862566E-4</c:v>
                </c:pt>
                <c:pt idx="424">
                  <c:v>-1.9199044287795863E-4</c:v>
                </c:pt>
                <c:pt idx="425">
                  <c:v>-1.8253646730266446E-4</c:v>
                </c:pt>
                <c:pt idx="426">
                  <c:v>-1.7936816607741759E-4</c:v>
                </c:pt>
                <c:pt idx="427">
                  <c:v>-1.7296074949359829E-4</c:v>
                </c:pt>
                <c:pt idx="428">
                  <c:v>-1.713879566217491E-4</c:v>
                </c:pt>
                <c:pt idx="429">
                  <c:v>-1.6981233307769304E-4</c:v>
                </c:pt>
                <c:pt idx="430">
                  <c:v>-1.6344184852144639E-4</c:v>
                </c:pt>
                <c:pt idx="431">
                  <c:v>-1.6185348741259986E-4</c:v>
                </c:pt>
                <c:pt idx="432">
                  <c:v>-1.5863000787501896E-4</c:v>
                </c:pt>
                <c:pt idx="433">
                  <c:v>-1.5539803968051783E-4</c:v>
                </c:pt>
                <c:pt idx="434">
                  <c:v>-1.521575827391684E-4</c:v>
                </c:pt>
                <c:pt idx="435">
                  <c:v>-1.423852785947017E-4</c:v>
                </c:pt>
                <c:pt idx="436">
                  <c:v>-1.3911086581092872E-4</c:v>
                </c:pt>
                <c:pt idx="437">
                  <c:v>-1.3582796385207857E-4</c:v>
                </c:pt>
                <c:pt idx="438">
                  <c:v>-1.3253657262822318E-4</c:v>
                </c:pt>
                <c:pt idx="439">
                  <c:v>-1.292366920522893E-4</c:v>
                </c:pt>
                <c:pt idx="440">
                  <c:v>-1.1928611332701067E-4</c:v>
                </c:pt>
                <c:pt idx="441">
                  <c:v>-1.159522744706035E-4</c:v>
                </c:pt>
                <c:pt idx="442">
                  <c:v>-1.1260994582246957E-4</c:v>
                </c:pt>
                <c:pt idx="443">
                  <c:v>-1.0925912729981795E-4</c:v>
                </c:pt>
                <c:pt idx="444">
                  <c:v>-1.0589981881414801E-4</c:v>
                </c:pt>
                <c:pt idx="445">
                  <c:v>-9.5770952706868731E-5</c:v>
                </c:pt>
                <c:pt idx="446">
                  <c:v>-9.2377683498393436E-5</c:v>
                </c:pt>
                <c:pt idx="447">
                  <c:v>-8.8975923888678921E-5</c:v>
                </c:pt>
                <c:pt idx="448">
                  <c:v>-8.5565673796361708E-5</c:v>
                </c:pt>
                <c:pt idx="449">
                  <c:v>-8.2146933130086298E-5</c:v>
                </c:pt>
                <c:pt idx="450">
                  <c:v>-7.1839766809641704E-5</c:v>
                </c:pt>
                <c:pt idx="451">
                  <c:v>-6.3129454676694622E-5</c:v>
                </c:pt>
                <c:pt idx="452">
                  <c:v>-5.6127811919427408E-5</c:v>
                </c:pt>
                <c:pt idx="453">
                  <c:v>-5.4406416076097086E-5</c:v>
                </c:pt>
                <c:pt idx="454">
                  <c:v>-5.2682189529516764E-5</c:v>
                </c:pt>
                <c:pt idx="455">
                  <c:v>-4.2158500861923644E-5</c:v>
                </c:pt>
                <c:pt idx="456">
                  <c:v>-3.863362122471801E-5</c:v>
                </c:pt>
                <c:pt idx="457">
                  <c:v>-3.1513098470109021E-5</c:v>
                </c:pt>
                <c:pt idx="458">
                  <c:v>-2.9761979985498677E-5</c:v>
                </c:pt>
                <c:pt idx="459">
                  <c:v>-2.8008030821043363E-5</c:v>
                </c:pt>
                <c:pt idx="460">
                  <c:v>-1.7306011336240276E-5</c:v>
                </c:pt>
                <c:pt idx="461">
                  <c:v>-6.4341532992935006E-6</c:v>
                </c:pt>
                <c:pt idx="462">
                  <c:v>-4.6547267569774885E-6</c:v>
                </c:pt>
                <c:pt idx="463">
                  <c:v>-2.8724695712931885E-6</c:v>
                </c:pt>
                <c:pt idx="464">
                  <c:v>-1.087381750891625E-6</c:v>
                </c:pt>
                <c:pt idx="465">
                  <c:v>7.9626050939903936E-6</c:v>
                </c:pt>
                <c:pt idx="466">
                  <c:v>1.1606378753565277E-5</c:v>
                </c:pt>
                <c:pt idx="467">
                  <c:v>1.8964697715259408E-5</c:v>
                </c:pt>
                <c:pt idx="468">
                  <c:v>2.0775262887517965E-5</c:v>
                </c:pt>
                <c:pt idx="469">
                  <c:v>2.2588658646797406E-5</c:v>
                </c:pt>
                <c:pt idx="470">
                  <c:v>3.3647378774816618E-5</c:v>
                </c:pt>
                <c:pt idx="471">
                  <c:v>3.7350605950050505E-5</c:v>
                </c:pt>
                <c:pt idx="472">
                  <c:v>3.9183817254873077E-5</c:v>
                </c:pt>
                <c:pt idx="473">
                  <c:v>4.1019859095643658E-5</c:v>
                </c:pt>
                <c:pt idx="474">
                  <c:v>4.2858731466667776E-5</c:v>
                </c:pt>
                <c:pt idx="475">
                  <c:v>5.7848591943354677E-5</c:v>
                </c:pt>
                <c:pt idx="476">
                  <c:v>6.1607029008925451E-5</c:v>
                </c:pt>
                <c:pt idx="477">
                  <c:v>6.53739603304615E-5</c:v>
                </c:pt>
                <c:pt idx="478">
                  <c:v>7.2977203023072423E-5</c:v>
                </c:pt>
                <c:pt idx="479">
                  <c:v>7.4850046633026261E-5</c:v>
                </c:pt>
                <c:pt idx="480">
                  <c:v>8.433603378588117E-5</c:v>
                </c:pt>
                <c:pt idx="481">
                  <c:v>8.8153932468415519E-5</c:v>
                </c:pt>
                <c:pt idx="482">
                  <c:v>9.1980326022422787E-5</c:v>
                </c:pt>
                <c:pt idx="483">
                  <c:v>9.9702510877319739E-5</c:v>
                </c:pt>
                <c:pt idx="484">
                  <c:v>1.1511708460076875E-4</c:v>
                </c:pt>
                <c:pt idx="485">
                  <c:v>1.1900294473310424E-4</c:v>
                </c:pt>
                <c:pt idx="486">
                  <c:v>1.2684408470575725E-4</c:v>
                </c:pt>
                <c:pt idx="487">
                  <c:v>1.2877637672086131E-4</c:v>
                </c:pt>
                <c:pt idx="488">
                  <c:v>1.3855968089693249E-4</c:v>
                </c:pt>
                <c:pt idx="489">
                  <c:v>1.4249651584830048E-4</c:v>
                </c:pt>
                <c:pt idx="490">
                  <c:v>1.4644184691547935E-4</c:v>
                </c:pt>
                <c:pt idx="491">
                  <c:v>1.5440195516636113E-4</c:v>
                </c:pt>
                <c:pt idx="492">
                  <c:v>1.6038442067767278E-4</c:v>
                </c:pt>
                <c:pt idx="493">
                  <c:v>1.7230972133002034E-4</c:v>
                </c:pt>
                <c:pt idx="494">
                  <c:v>1.803040439109858E-4</c:v>
                </c:pt>
                <c:pt idx="495">
                  <c:v>1.8229035422395734E-4</c:v>
                </c:pt>
                <c:pt idx="496">
                  <c:v>1.8427932680712303E-4</c:v>
                </c:pt>
                <c:pt idx="497">
                  <c:v>1.9622456252640114E-4</c:v>
                </c:pt>
                <c:pt idx="498">
                  <c:v>2.0020065780652056E-4</c:v>
                </c:pt>
                <c:pt idx="499">
                  <c:v>2.0811221386923313E-4</c:v>
                </c:pt>
                <c:pt idx="500">
                  <c:v>2.1011097769890741E-4</c:v>
                </c:pt>
                <c:pt idx="501">
                  <c:v>2.1211128944361831E-4</c:v>
                </c:pt>
                <c:pt idx="502">
                  <c:v>2.2399438182983634E-4</c:v>
                </c:pt>
                <c:pt idx="503">
                  <c:v>2.2794905743617915E-4</c:v>
                </c:pt>
                <c:pt idx="504">
                  <c:v>2.3580476632160827E-4</c:v>
                </c:pt>
                <c:pt idx="505">
                  <c:v>2.3779935850454237E-4</c:v>
                </c:pt>
                <c:pt idx="506">
                  <c:v>2.3979331166390147E-4</c:v>
                </c:pt>
                <c:pt idx="507">
                  <c:v>2.5160684499998673E-4</c:v>
                </c:pt>
                <c:pt idx="508">
                  <c:v>2.5553762632880524E-4</c:v>
                </c:pt>
                <c:pt idx="509">
                  <c:v>2.633654306517418E-4</c:v>
                </c:pt>
                <c:pt idx="510">
                  <c:v>2.6533871663847464E-4</c:v>
                </c:pt>
                <c:pt idx="511">
                  <c:v>2.9271220804205633E-4</c:v>
                </c:pt>
                <c:pt idx="512">
                  <c:v>3.2016687921854192E-4</c:v>
                </c:pt>
                <c:pt idx="513">
                  <c:v>3.479608634052167E-4</c:v>
                </c:pt>
                <c:pt idx="514">
                  <c:v>3.7609389859166731E-4</c:v>
                </c:pt>
                <c:pt idx="515">
                  <c:v>4.0456572279495839E-4</c:v>
                </c:pt>
                <c:pt idx="516">
                  <c:v>4.3337607405713463E-4</c:v>
                </c:pt>
                <c:pt idx="517">
                  <c:v>4.6252469045521272E-4</c:v>
                </c:pt>
                <c:pt idx="518">
                  <c:v>4.9201131008869137E-4</c:v>
                </c:pt>
                <c:pt idx="519">
                  <c:v>5.2183567108704532E-4</c:v>
                </c:pt>
                <c:pt idx="520">
                  <c:v>5.5199751160722732E-4</c:v>
                </c:pt>
                <c:pt idx="521">
                  <c:v>5.8249656982867215E-4</c:v>
                </c:pt>
                <c:pt idx="522">
                  <c:v>6.133325839657866E-4</c:v>
                </c:pt>
                <c:pt idx="523">
                  <c:v>6.4450529225545949E-4</c:v>
                </c:pt>
                <c:pt idx="524">
                  <c:v>6.6917999224076709E-4</c:v>
                </c:pt>
                <c:pt idx="525">
                  <c:v>7.0785974438991595E-4</c:v>
                </c:pt>
                <c:pt idx="526">
                  <c:v>7.4004096484586723E-4</c:v>
                </c:pt>
                <c:pt idx="527">
                  <c:v>7.7255783268420641E-4</c:v>
                </c:pt>
                <c:pt idx="528">
                  <c:v>8.054100862742164E-4</c:v>
                </c:pt>
                <c:pt idx="529">
                  <c:v>8.3859746402514812E-4</c:v>
                </c:pt>
                <c:pt idx="530">
                  <c:v>8.7211970435624453E-4</c:v>
                </c:pt>
                <c:pt idx="531">
                  <c:v>9.059765457267166E-4</c:v>
                </c:pt>
                <c:pt idx="532">
                  <c:v>9.4016772661825732E-4</c:v>
                </c:pt>
                <c:pt idx="533">
                  <c:v>9.7469298554003769E-4</c:v>
                </c:pt>
                <c:pt idx="534">
                  <c:v>1.0095520610237108E-3</c:v>
                </c:pt>
                <c:pt idx="535">
                  <c:v>1.0447446916359016E-3</c:v>
                </c:pt>
                <c:pt idx="536">
                  <c:v>1.0854135771000335E-3</c:v>
                </c:pt>
                <c:pt idx="537">
                  <c:v>1.1083605951434095E-3</c:v>
                </c:pt>
                <c:pt idx="538">
                  <c:v>1.1523213002170851E-3</c:v>
                </c:pt>
                <c:pt idx="539">
                  <c:v>1.1888455374642337E-3</c:v>
                </c:pt>
                <c:pt idx="540">
                  <c:v>1.2257020230352356E-3</c:v>
                </c:pt>
                <c:pt idx="541">
                  <c:v>1.2628904956490938E-3</c:v>
                </c:pt>
                <c:pt idx="542">
                  <c:v>1.3004106940497917E-3</c:v>
                </c:pt>
                <c:pt idx="543">
                  <c:v>1.3382623570087904E-3</c:v>
                </c:pt>
                <c:pt idx="544">
                  <c:v>1.3764452233200331E-3</c:v>
                </c:pt>
                <c:pt idx="545">
                  <c:v>1.414959031802443E-3</c:v>
                </c:pt>
                <c:pt idx="546">
                  <c:v>1.4425923864669343E-3</c:v>
                </c:pt>
                <c:pt idx="547">
                  <c:v>1.4816723357264599E-3</c:v>
                </c:pt>
                <c:pt idx="548">
                  <c:v>1.521082495824658E-3</c:v>
                </c:pt>
                <c:pt idx="549">
                  <c:v>1.5608226052478611E-3</c:v>
                </c:pt>
                <c:pt idx="550">
                  <c:v>1.6153863946512879E-3</c:v>
                </c:pt>
                <c:pt idx="551">
                  <c:v>1.6529770455808723E-3</c:v>
                </c:pt>
                <c:pt idx="552">
                  <c:v>1.6938001384245172E-3</c:v>
                </c:pt>
                <c:pt idx="553">
                  <c:v>1.7349520849274658E-3</c:v>
                </c:pt>
                <c:pt idx="554">
                  <c:v>1.7764326241409556E-3</c:v>
                </c:pt>
                <c:pt idx="555">
                  <c:v>1.81824149513371E-3</c:v>
                </c:pt>
                <c:pt idx="556">
                  <c:v>1.8603784370144205E-3</c:v>
                </c:pt>
                <c:pt idx="557">
                  <c:v>1.9028431888942765E-3</c:v>
                </c:pt>
                <c:pt idx="558">
                  <c:v>1.9456354899269335E-3</c:v>
                </c:pt>
                <c:pt idx="559">
                  <c:v>1.988754819311489E-3</c:v>
                </c:pt>
                <c:pt idx="560">
                  <c:v>2.0321920060115128E-3</c:v>
                </c:pt>
                <c:pt idx="561">
                  <c:v>2.0759271705264593E-3</c:v>
                </c:pt>
                <c:pt idx="562">
                  <c:v>2.1199393158871649E-3</c:v>
                </c:pt>
                <c:pt idx="563">
                  <c:v>2.1546451690696976E-3</c:v>
                </c:pt>
                <c:pt idx="564">
                  <c:v>2.2087101208240201E-3</c:v>
                </c:pt>
                <c:pt idx="565">
                  <c:v>2.2534414368502453E-3</c:v>
                </c:pt>
                <c:pt idx="566">
                  <c:v>2.2983983085331228E-3</c:v>
                </c:pt>
                <c:pt idx="567">
                  <c:v>2.343578165958371E-3</c:v>
                </c:pt>
                <c:pt idx="568">
                  <c:v>2.3889784391917246E-3</c:v>
                </c:pt>
                <c:pt idx="569">
                  <c:v>2.4345965582664442E-3</c:v>
                </c:pt>
                <c:pt idx="570">
                  <c:v>2.4804299531833163E-3</c:v>
                </c:pt>
                <c:pt idx="571">
                  <c:v>2.5264760539256415E-3</c:v>
                </c:pt>
                <c:pt idx="572">
                  <c:v>2.5727322904342542E-3</c:v>
                </c:pt>
                <c:pt idx="573">
                  <c:v>2.6191960926275071E-3</c:v>
                </c:pt>
                <c:pt idx="574">
                  <c:v>2.6658648903862825E-3</c:v>
                </c:pt>
                <c:pt idx="575">
                  <c:v>2.7127361135639849E-3</c:v>
                </c:pt>
                <c:pt idx="576">
                  <c:v>2.7496415814907442E-3</c:v>
                </c:pt>
                <c:pt idx="577">
                  <c:v>2.8070755554349125E-3</c:v>
                </c:pt>
                <c:pt idx="578">
                  <c:v>2.8545386336725764E-3</c:v>
                </c:pt>
                <c:pt idx="579">
                  <c:v>2.9021938564180449E-3</c:v>
                </c:pt>
                <c:pt idx="580">
                  <c:v>2.9500386533623524E-3</c:v>
                </c:pt>
                <c:pt idx="581">
                  <c:v>2.998070454159063E-3</c:v>
                </c:pt>
                <c:pt idx="582">
                  <c:v>3.0462866884292672E-3</c:v>
                </c:pt>
                <c:pt idx="583">
                  <c:v>3.0946847857615811E-3</c:v>
                </c:pt>
                <c:pt idx="584">
                  <c:v>3.143262175702155E-3</c:v>
                </c:pt>
                <c:pt idx="585">
                  <c:v>3.1920162877696612E-3</c:v>
                </c:pt>
                <c:pt idx="586">
                  <c:v>3.2409445514378077E-3</c:v>
                </c:pt>
                <c:pt idx="587">
                  <c:v>3.2900443961503267E-3</c:v>
                </c:pt>
                <c:pt idx="588">
                  <c:v>3.3393132513159784E-3</c:v>
                </c:pt>
                <c:pt idx="589">
                  <c:v>3.3887485462960609E-3</c:v>
                </c:pt>
                <c:pt idx="590">
                  <c:v>3.4383477104218962E-3</c:v>
                </c:pt>
                <c:pt idx="591">
                  <c:v>3.4881081729873364E-3</c:v>
                </c:pt>
                <c:pt idx="592">
                  <c:v>3.5380273632462655E-3</c:v>
                </c:pt>
                <c:pt idx="593">
                  <c:v>3.5881027104076035E-3</c:v>
                </c:pt>
                <c:pt idx="594">
                  <c:v>3.6383316436502944E-3</c:v>
                </c:pt>
                <c:pt idx="595">
                  <c:v>3.688711592110816E-3</c:v>
                </c:pt>
                <c:pt idx="596">
                  <c:v>3.7392399848806823E-3</c:v>
                </c:pt>
                <c:pt idx="597">
                  <c:v>3.7899142510189332E-3</c:v>
                </c:pt>
                <c:pt idx="598">
                  <c:v>3.8260878971759938E-3</c:v>
                </c:pt>
                <c:pt idx="599">
                  <c:v>3.8770045967068917E-3</c:v>
                </c:pt>
                <c:pt idx="600">
                  <c:v>3.9280601562698336E-3</c:v>
                </c:pt>
                <c:pt idx="601">
                  <c:v>3.9792520046444402E-3</c:v>
                </c:pt>
                <c:pt idx="602">
                  <c:v>4.034277671130496E-3</c:v>
                </c:pt>
                <c:pt idx="603">
                  <c:v>4.0968792104825735E-3</c:v>
                </c:pt>
                <c:pt idx="604">
                  <c:v>4.1485026002829883E-3</c:v>
                </c:pt>
                <c:pt idx="605">
                  <c:v>4.203983660188048E-3</c:v>
                </c:pt>
                <c:pt idx="606">
                  <c:v>4.252122721521423E-3</c:v>
                </c:pt>
                <c:pt idx="607">
                  <c:v>4.304114310273166E-3</c:v>
                </c:pt>
                <c:pt idx="608">
                  <c:v>4.3562234892474683E-3</c:v>
                </c:pt>
                <c:pt idx="609">
                  <c:v>4.4084476869987732E-3</c:v>
                </c:pt>
                <c:pt idx="610">
                  <c:v>4.4607843320215723E-3</c:v>
                </c:pt>
                <c:pt idx="611">
                  <c:v>4.5132308527778831E-3</c:v>
                </c:pt>
                <c:pt idx="612">
                  <c:v>4.5657820501315838E-3</c:v>
                </c:pt>
                <c:pt idx="613">
                  <c:v>4.6184221144815463E-3</c:v>
                </c:pt>
                <c:pt idx="614">
                  <c:v>4.6711323330864141E-3</c:v>
                </c:pt>
                <c:pt idx="615">
                  <c:v>4.7124874353028211E-3</c:v>
                </c:pt>
                <c:pt idx="616">
                  <c:v>4.7766870851453924E-3</c:v>
                </c:pt>
                <c:pt idx="617">
                  <c:v>4.8294999536363514E-3</c:v>
                </c:pt>
                <c:pt idx="618">
                  <c:v>4.882327865686209E-3</c:v>
                </c:pt>
                <c:pt idx="619">
                  <c:v>4.9351668755037714E-3</c:v>
                </c:pt>
                <c:pt idx="620">
                  <c:v>4.9880130372029208E-3</c:v>
                </c:pt>
                <c:pt idx="621">
                  <c:v>5.0408624048425832E-3</c:v>
                </c:pt>
                <c:pt idx="622">
                  <c:v>5.0937110323867607E-3</c:v>
                </c:pt>
                <c:pt idx="623">
                  <c:v>5.1465549737469973E-3</c:v>
                </c:pt>
                <c:pt idx="624">
                  <c:v>5.199390282742411E-3</c:v>
                </c:pt>
                <c:pt idx="625">
                  <c:v>5.2522130131296696E-3</c:v>
                </c:pt>
                <c:pt idx="626">
                  <c:v>5.305019218585505E-3</c:v>
                </c:pt>
                <c:pt idx="627">
                  <c:v>5.3578049527142069E-3</c:v>
                </c:pt>
                <c:pt idx="628">
                  <c:v>5.4105662690501211E-3</c:v>
                </c:pt>
                <c:pt idx="629">
                  <c:v>5.4632992210476572E-3</c:v>
                </c:pt>
                <c:pt idx="630">
                  <c:v>5.5159998620912809E-3</c:v>
                </c:pt>
                <c:pt idx="631">
                  <c:v>5.5686642454880197E-3</c:v>
                </c:pt>
                <c:pt idx="632">
                  <c:v>5.6212884244774552E-3</c:v>
                </c:pt>
                <c:pt idx="633">
                  <c:v>5.6738684522167349E-3</c:v>
                </c:pt>
                <c:pt idx="634">
                  <c:v>5.726400381803054E-3</c:v>
                </c:pt>
                <c:pt idx="635">
                  <c:v>5.778880266246178E-3</c:v>
                </c:pt>
                <c:pt idx="636">
                  <c:v>5.8313041584909242E-3</c:v>
                </c:pt>
                <c:pt idx="637">
                  <c:v>5.8723186922919656E-3</c:v>
                </c:pt>
                <c:pt idx="638">
                  <c:v>5.9359681778023421E-3</c:v>
                </c:pt>
                <c:pt idx="639">
                  <c:v>5.9882004103889441E-3</c:v>
                </c:pt>
                <c:pt idx="640">
                  <c:v>6.040360861827021E-3</c:v>
                </c:pt>
                <c:pt idx="641">
                  <c:v>6.0924455846966818E-3</c:v>
                </c:pt>
                <c:pt idx="642">
                  <c:v>6.1444506315130876E-3</c:v>
                </c:pt>
                <c:pt idx="643">
                  <c:v>6.1963720547089651E-3</c:v>
                </c:pt>
                <c:pt idx="644">
                  <c:v>6.2482059066570894E-3</c:v>
                </c:pt>
                <c:pt idx="645">
                  <c:v>6.303590478194775E-3</c:v>
                </c:pt>
                <c:pt idx="646">
                  <c:v>6.35522967812251E-3</c:v>
                </c:pt>
                <c:pt idx="647">
                  <c:v>6.4067691758682502E-3</c:v>
                </c:pt>
                <c:pt idx="648">
                  <c:v>6.4582050236195974E-3</c:v>
                </c:pt>
                <c:pt idx="649">
                  <c:v>6.5095332735100007E-3</c:v>
                </c:pt>
                <c:pt idx="650">
                  <c:v>6.5496231345897804E-3</c:v>
                </c:pt>
                <c:pt idx="651">
                  <c:v>6.6118511878807754E-3</c:v>
                </c:pt>
                <c:pt idx="652">
                  <c:v>6.6628329562876745E-3</c:v>
                </c:pt>
                <c:pt idx="653">
                  <c:v>6.7136913346789494E-3</c:v>
                </c:pt>
                <c:pt idx="654">
                  <c:v>6.7680975913722574E-3</c:v>
                </c:pt>
                <c:pt idx="655">
                  <c:v>6.8150221285559927E-3</c:v>
                </c:pt>
                <c:pt idx="656">
                  <c:v>6.869144014923223E-3</c:v>
                </c:pt>
                <c:pt idx="657">
                  <c:v>6.9158119831242053E-3</c:v>
                </c:pt>
                <c:pt idx="658">
                  <c:v>6.9659941871422128E-3</c:v>
                </c:pt>
                <c:pt idx="659">
                  <c:v>7.0160293109721916E-3</c:v>
                </c:pt>
                <c:pt idx="660">
                  <c:v>7.0907359180623075E-3</c:v>
                </c:pt>
                <c:pt idx="661">
                  <c:v>7.1403852899347697E-3</c:v>
                </c:pt>
                <c:pt idx="662">
                  <c:v>7.1898737576798766E-3</c:v>
                </c:pt>
                <c:pt idx="663">
                  <c:v>7.2427794588406178E-3</c:v>
                </c:pt>
                <c:pt idx="664">
                  <c:v>7.2919491236706473E-3</c:v>
                </c:pt>
                <c:pt idx="665">
                  <c:v>7.3410132631290094E-3</c:v>
                </c:pt>
                <c:pt idx="666">
                  <c:v>7.390011687308992E-3</c:v>
                </c:pt>
                <c:pt idx="667">
                  <c:v>7.4354094674520255E-3</c:v>
                </c:pt>
                <c:pt idx="668">
                  <c:v>7.4843862976328168E-3</c:v>
                </c:pt>
                <c:pt idx="669">
                  <c:v>7.5333718662928817E-3</c:v>
                </c:pt>
                <c:pt idx="670">
                  <c:v>7.5823651052786545E-3</c:v>
                </c:pt>
                <c:pt idx="671">
                  <c:v>7.6349463755618786E-3</c:v>
                </c:pt>
                <c:pt idx="672">
                  <c:v>7.6839530919758569E-3</c:v>
                </c:pt>
                <c:pt idx="673">
                  <c:v>7.7329642045971042E-3</c:v>
                </c:pt>
                <c:pt idx="674">
                  <c:v>7.7819786451756171E-3</c:v>
                </c:pt>
                <c:pt idx="675">
                  <c:v>7.8309953454484965E-3</c:v>
                </c:pt>
                <c:pt idx="676">
                  <c:v>7.8800132371244815E-3</c:v>
                </c:pt>
                <c:pt idx="677">
                  <c:v>7.9290312519045732E-3</c:v>
                </c:pt>
                <c:pt idx="678">
                  <c:v>7.978048321461411E-3</c:v>
                </c:pt>
                <c:pt idx="679">
                  <c:v>8.0270633774624737E-3</c:v>
                </c:pt>
                <c:pt idx="680">
                  <c:v>8.0724843559432102E-3</c:v>
                </c:pt>
                <c:pt idx="681">
                  <c:v>8.1214914651432935E-3</c:v>
                </c:pt>
                <c:pt idx="682">
                  <c:v>8.1704934254220873E-3</c:v>
                </c:pt>
                <c:pt idx="683">
                  <c:v>8.2194891683942117E-3</c:v>
                </c:pt>
                <c:pt idx="684">
                  <c:v>8.2684776256662929E-3</c:v>
                </c:pt>
                <c:pt idx="685">
                  <c:v>8.3210515994535505E-3</c:v>
                </c:pt>
                <c:pt idx="686">
                  <c:v>8.3700226455260089E-3</c:v>
                </c:pt>
                <c:pt idx="687">
                  <c:v>8.4189831306734301E-3</c:v>
                </c:pt>
                <c:pt idx="688">
                  <c:v>8.4679319863982666E-3</c:v>
                </c:pt>
                <c:pt idx="689">
                  <c:v>8.5132732311672399E-3</c:v>
                </c:pt>
                <c:pt idx="690">
                  <c:v>8.5621955368031522E-3</c:v>
                </c:pt>
                <c:pt idx="691">
                  <c:v>8.611103077439175E-3</c:v>
                </c:pt>
                <c:pt idx="692">
                  <c:v>8.6599947845327208E-3</c:v>
                </c:pt>
                <c:pt idx="693">
                  <c:v>8.7232491645235465E-3</c:v>
                </c:pt>
                <c:pt idx="694">
                  <c:v>8.7613210644780833E-3</c:v>
                </c:pt>
                <c:pt idx="695">
                  <c:v>8.8101585946812142E-3</c:v>
                </c:pt>
                <c:pt idx="696">
                  <c:v>8.8589759468032034E-3</c:v>
                </c:pt>
                <c:pt idx="697">
                  <c:v>8.9077720521763167E-3</c:v>
                </c:pt>
                <c:pt idx="698">
                  <c:v>8.956545842125083E-3</c:v>
                </c:pt>
                <c:pt idx="699">
                  <c:v>9.0052962479534038E-3</c:v>
                </c:pt>
                <c:pt idx="700">
                  <c:v>9.0540222009368124E-3</c:v>
                </c:pt>
                <c:pt idx="701">
                  <c:v>9.1027226323482698E-3</c:v>
                </c:pt>
                <c:pt idx="702">
                  <c:v>9.1406247602154878E-3</c:v>
                </c:pt>
                <c:pt idx="703">
                  <c:v>9.1892734056161652E-3</c:v>
                </c:pt>
                <c:pt idx="704">
                  <c:v>9.2378935346504321E-3</c:v>
                </c:pt>
                <c:pt idx="705">
                  <c:v>9.2864840786331462E-3</c:v>
                </c:pt>
                <c:pt idx="706">
                  <c:v>9.3601513975524343E-3</c:v>
                </c:pt>
                <c:pt idx="707">
                  <c:v>9.3943294164279597E-3</c:v>
                </c:pt>
                <c:pt idx="708">
                  <c:v>9.4428212707818541E-3</c:v>
                </c:pt>
                <c:pt idx="709">
                  <c:v>9.4912790530563996E-3</c:v>
                </c:pt>
                <c:pt idx="710">
                  <c:v>9.5397016943543633E-3</c:v>
                </c:pt>
                <c:pt idx="711">
                  <c:v>9.5845075615068609E-3</c:v>
                </c:pt>
                <c:pt idx="712">
                  <c:v>9.6328581777429534E-3</c:v>
                </c:pt>
                <c:pt idx="713">
                  <c:v>9.6811705171147011E-3</c:v>
                </c:pt>
                <c:pt idx="714">
                  <c:v>9.7294435107091459E-3</c:v>
                </c:pt>
                <c:pt idx="715">
                  <c:v>9.7812499477740525E-3</c:v>
                </c:pt>
                <c:pt idx="716">
                  <c:v>9.8294238939249587E-3</c:v>
                </c:pt>
                <c:pt idx="717">
                  <c:v>9.8775084371907716E-3</c:v>
                </c:pt>
                <c:pt idx="718">
                  <c:v>9.9254692836953633E-3</c:v>
                </c:pt>
                <c:pt idx="719">
                  <c:v>9.969735285999981E-3</c:v>
                </c:pt>
                <c:pt idx="720">
                  <c:v>1.0017362366274263E-2</c:v>
                </c:pt>
                <c:pt idx="721">
                  <c:v>1.0064793253835802E-2</c:v>
                </c:pt>
                <c:pt idx="722">
                  <c:v>1.0112025043605755E-2</c:v>
                </c:pt>
                <c:pt idx="723">
                  <c:v>1.0159054830470637E-2</c:v>
                </c:pt>
                <c:pt idx="724">
                  <c:v>1.0209350347515392E-2</c:v>
                </c:pt>
                <c:pt idx="725">
                  <c:v>1.0255953631554959E-2</c:v>
                </c:pt>
                <c:pt idx="726">
                  <c:v>1.030234598961333E-2</c:v>
                </c:pt>
                <c:pt idx="727">
                  <c:v>1.0348524516272661E-2</c:v>
                </c:pt>
                <c:pt idx="728">
                  <c:v>1.0394486306073855E-2</c:v>
                </c:pt>
                <c:pt idx="729">
                  <c:v>1.0440228453532025E-2</c:v>
                </c:pt>
                <c:pt idx="730">
                  <c:v>1.0485748053126187E-2</c:v>
                </c:pt>
                <c:pt idx="731">
                  <c:v>1.0531042199304412E-2</c:v>
                </c:pt>
                <c:pt idx="732">
                  <c:v>1.0572753420607484E-2</c:v>
                </c:pt>
                <c:pt idx="733">
                  <c:v>1.0617603389620811E-2</c:v>
                </c:pt>
                <c:pt idx="734">
                  <c:v>1.0662219397253203E-2</c:v>
                </c:pt>
                <c:pt idx="735">
                  <c:v>1.0706598538002154E-2</c:v>
                </c:pt>
                <c:pt idx="736">
                  <c:v>1.0750737906327856E-2</c:v>
                </c:pt>
                <c:pt idx="737">
                  <c:v>1.0797909839520309E-2</c:v>
                </c:pt>
                <c:pt idx="738">
                  <c:v>1.0841544453604853E-2</c:v>
                </c:pt>
                <c:pt idx="739">
                  <c:v>1.0884930368723461E-2</c:v>
                </c:pt>
                <c:pt idx="740">
                  <c:v>1.0928064679053452E-2</c:v>
                </c:pt>
                <c:pt idx="741">
                  <c:v>1.0967736466059641E-2</c:v>
                </c:pt>
                <c:pt idx="742">
                  <c:v>1.1010376182121639E-2</c:v>
                </c:pt>
                <c:pt idx="743">
                  <c:v>1.1052755786267632E-2</c:v>
                </c:pt>
                <c:pt idx="744">
                  <c:v>1.1094872372755304E-2</c:v>
                </c:pt>
                <c:pt idx="745">
                  <c:v>1.113986045320318E-2</c:v>
                </c:pt>
                <c:pt idx="746">
                  <c:v>1.1181424111045101E-2</c:v>
                </c:pt>
                <c:pt idx="747">
                  <c:v>1.1222715822617647E-2</c:v>
                </c:pt>
                <c:pt idx="748">
                  <c:v>1.1263732681902169E-2</c:v>
                </c:pt>
                <c:pt idx="749">
                  <c:v>1.1304471782851648E-2</c:v>
                </c:pt>
                <c:pt idx="750">
                  <c:v>1.1344930219408755E-2</c:v>
                </c:pt>
                <c:pt idx="751">
                  <c:v>1.1385105085485217E-2</c:v>
                </c:pt>
                <c:pt idx="752">
                  <c:v>1.1424993474982445E-2</c:v>
                </c:pt>
                <c:pt idx="753">
                  <c:v>1.1464592481776068E-2</c:v>
                </c:pt>
                <c:pt idx="754">
                  <c:v>1.1494995023527846E-2</c:v>
                </c:pt>
                <c:pt idx="755">
                  <c:v>1.1534066736706983E-2</c:v>
                </c:pt>
                <c:pt idx="756">
                  <c:v>1.1572840987434305E-2</c:v>
                </c:pt>
                <c:pt idx="757">
                  <c:v>1.1611314870091212E-2</c:v>
                </c:pt>
                <c:pt idx="758">
                  <c:v>1.165814505973854E-2</c:v>
                </c:pt>
                <c:pt idx="759">
                  <c:v>1.1695946740809073E-2</c:v>
                </c:pt>
                <c:pt idx="760">
                  <c:v>1.1744789000803176E-2</c:v>
                </c:pt>
                <c:pt idx="761">
                  <c:v>1.1770618018646203E-2</c:v>
                </c:pt>
                <c:pt idx="762">
                  <c:v>1.1807481802911354E-2</c:v>
                </c:pt>
                <c:pt idx="763">
                  <c:v>1.1841249366069562E-2</c:v>
                </c:pt>
                <c:pt idx="764">
                  <c:v>1.1877495361682477E-2</c:v>
                </c:pt>
                <c:pt idx="765">
                  <c:v>1.1913417314606711E-2</c:v>
                </c:pt>
                <c:pt idx="766">
                  <c:v>1.1949012318729579E-2</c:v>
                </c:pt>
                <c:pt idx="767">
                  <c:v>1.198696609897182E-2</c:v>
                </c:pt>
                <c:pt idx="768">
                  <c:v>1.2021891191144947E-2</c:v>
                </c:pt>
                <c:pt idx="769">
                  <c:v>1.2056537784197534E-2</c:v>
                </c:pt>
                <c:pt idx="770">
                  <c:v>1.2090948126788348E-2</c:v>
                </c:pt>
                <c:pt idx="771">
                  <c:v>1.2122529877192534E-2</c:v>
                </c:pt>
                <c:pt idx="772">
                  <c:v>1.2156600950978813E-2</c:v>
                </c:pt>
                <c:pt idx="773">
                  <c:v>1.2190527286266573E-2</c:v>
                </c:pt>
                <c:pt idx="774">
                  <c:v>1.2224308148483409E-2</c:v>
                </c:pt>
                <c:pt idx="775">
                  <c:v>1.2257942780824038E-2</c:v>
                </c:pt>
                <c:pt idx="776">
                  <c:v>1.2294018929777035E-2</c:v>
                </c:pt>
                <c:pt idx="777">
                  <c:v>1.2327349349829358E-2</c:v>
                </c:pt>
                <c:pt idx="778">
                  <c:v>1.2360531213509315E-2</c:v>
                </c:pt>
                <c:pt idx="779">
                  <c:v>1.2393563763938477E-2</c:v>
                </c:pt>
                <c:pt idx="780">
                  <c:v>1.2426446244225519E-2</c:v>
                </c:pt>
                <c:pt idx="781">
                  <c:v>1.2459177897492011E-2</c:v>
                </c:pt>
                <c:pt idx="782">
                  <c:v>1.249175796684405E-2</c:v>
                </c:pt>
                <c:pt idx="783">
                  <c:v>1.2524185695390313E-2</c:v>
                </c:pt>
                <c:pt idx="784">
                  <c:v>1.2556460326234318E-2</c:v>
                </c:pt>
                <c:pt idx="785">
                  <c:v>1.2586079962618513E-2</c:v>
                </c:pt>
                <c:pt idx="786">
                  <c:v>1.2618056116583176E-2</c:v>
                </c:pt>
                <c:pt idx="787">
                  <c:v>1.2649876958829687E-2</c:v>
                </c:pt>
                <c:pt idx="788">
                  <c:v>1.2681541732523449E-2</c:v>
                </c:pt>
                <c:pt idx="789">
                  <c:v>1.271551052346113E-2</c:v>
                </c:pt>
                <c:pt idx="790">
                  <c:v>1.2746850673182973E-2</c:v>
                </c:pt>
                <c:pt idx="791">
                  <c:v>1.2778032426880779E-2</c:v>
                </c:pt>
                <c:pt idx="792">
                  <c:v>1.2809055027645171E-2</c:v>
                </c:pt>
                <c:pt idx="793">
                  <c:v>1.2837498083325016E-2</c:v>
                </c:pt>
                <c:pt idx="794">
                  <c:v>1.2868210552053228E-2</c:v>
                </c:pt>
                <c:pt idx="795">
                  <c:v>1.2898761654333235E-2</c:v>
                </c:pt>
                <c:pt idx="796">
                  <c:v>1.2929150633317121E-2</c:v>
                </c:pt>
                <c:pt idx="797">
                  <c:v>1.295937673215164E-2</c:v>
                </c:pt>
                <c:pt idx="798">
                  <c:v>1.2991806033392908E-2</c:v>
                </c:pt>
                <c:pt idx="799">
                  <c:v>1.3021693369988178E-2</c:v>
                </c:pt>
                <c:pt idx="800">
                  <c:v>1.3051415498315734E-2</c:v>
                </c:pt>
                <c:pt idx="801">
                  <c:v>1.3080971661453314E-2</c:v>
                </c:pt>
                <c:pt idx="802">
                  <c:v>1.3110361102478648E-2</c:v>
                </c:pt>
                <c:pt idx="803">
                  <c:v>1.3139583064472049E-2</c:v>
                </c:pt>
                <c:pt idx="804">
                  <c:v>1.3168636790508672E-2</c:v>
                </c:pt>
                <c:pt idx="805">
                  <c:v>1.3197521523668827E-2</c:v>
                </c:pt>
                <c:pt idx="806">
                  <c:v>1.3219395361272162E-2</c:v>
                </c:pt>
                <c:pt idx="807">
                  <c:v>1.3247973402419979E-2</c:v>
                </c:pt>
                <c:pt idx="808">
                  <c:v>1.3276380354239376E-2</c:v>
                </c:pt>
                <c:pt idx="809">
                  <c:v>1.330461546001281E-2</c:v>
                </c:pt>
                <c:pt idx="810">
                  <c:v>1.3339383803986539E-2</c:v>
                </c:pt>
                <c:pt idx="811">
                  <c:v>1.337611957557908E-2</c:v>
                </c:pt>
                <c:pt idx="812">
                  <c:v>1.3394919273672716E-2</c:v>
                </c:pt>
                <c:pt idx="813">
                  <c:v>1.3422424814591169E-2</c:v>
                </c:pt>
                <c:pt idx="814">
                  <c:v>1.3449754550332755E-2</c:v>
                </c:pt>
                <c:pt idx="815">
                  <c:v>1.3474731194112799E-2</c:v>
                </c:pt>
                <c:pt idx="816">
                  <c:v>1.3501718768104354E-2</c:v>
                </c:pt>
                <c:pt idx="817">
                  <c:v>1.3528528324897593E-2</c:v>
                </c:pt>
                <c:pt idx="818">
                  <c:v>1.3555159107644599E-2</c:v>
                </c:pt>
                <c:pt idx="819">
                  <c:v>1.3583739658112989E-2</c:v>
                </c:pt>
                <c:pt idx="820">
                  <c:v>1.3609998083773927E-2</c:v>
                </c:pt>
                <c:pt idx="821">
                  <c:v>1.3636072709778079E-2</c:v>
                </c:pt>
                <c:pt idx="822">
                  <c:v>1.3661960397701733E-2</c:v>
                </c:pt>
                <c:pt idx="823">
                  <c:v>1.3687657986628198E-2</c:v>
                </c:pt>
                <c:pt idx="824">
                  <c:v>1.3711096236571407E-2</c:v>
                </c:pt>
                <c:pt idx="825">
                  <c:v>1.3736418911605597E-2</c:v>
                </c:pt>
                <c:pt idx="826">
                  <c:v>1.3761545991089363E-2</c:v>
                </c:pt>
                <c:pt idx="827">
                  <c:v>1.3786476618630417E-2</c:v>
                </c:pt>
                <c:pt idx="828">
                  <c:v>1.3813223644819305E-2</c:v>
                </c:pt>
                <c:pt idx="829">
                  <c:v>1.3837745508700707E-2</c:v>
                </c:pt>
                <c:pt idx="830">
                  <c:v>1.3862068284318813E-2</c:v>
                </c:pt>
                <c:pt idx="831">
                  <c:v>1.3886191115218076E-2</c:v>
                </c:pt>
                <c:pt idx="832">
                  <c:v>1.3910113144950673E-2</c:v>
                </c:pt>
                <c:pt idx="833">
                  <c:v>1.3933833517063636E-2</c:v>
                </c:pt>
                <c:pt idx="834">
                  <c:v>1.3957351375114307E-2</c:v>
                </c:pt>
                <c:pt idx="835">
                  <c:v>1.398066586266518E-2</c:v>
                </c:pt>
                <c:pt idx="836">
                  <c:v>1.4003776123278758E-2</c:v>
                </c:pt>
                <c:pt idx="837">
                  <c:v>1.402478963303011E-2</c:v>
                </c:pt>
                <c:pt idx="838">
                  <c:v>1.4047502768176123E-2</c:v>
                </c:pt>
                <c:pt idx="839">
                  <c:v>1.4070009174914411E-2</c:v>
                </c:pt>
                <c:pt idx="840">
                  <c:v>1.4092307996897979E-2</c:v>
                </c:pt>
                <c:pt idx="841">
                  <c:v>1.4116234047289223E-2</c:v>
                </c:pt>
                <c:pt idx="842">
                  <c:v>1.413810096133903E-2</c:v>
                </c:pt>
                <c:pt idx="843">
                  <c:v>1.4159757653517957E-2</c:v>
                </c:pt>
                <c:pt idx="844">
                  <c:v>1.4181203267422025E-2</c:v>
                </c:pt>
                <c:pt idx="845">
                  <c:v>1.4200658363646035E-2</c:v>
                </c:pt>
                <c:pt idx="846">
                  <c:v>1.4221693694054238E-2</c:v>
                </c:pt>
                <c:pt idx="847">
                  <c:v>1.4242515445404003E-2</c:v>
                </c:pt>
                <c:pt idx="848">
                  <c:v>1.4263122761388303E-2</c:v>
                </c:pt>
                <c:pt idx="849">
                  <c:v>1.4283514785700113E-2</c:v>
                </c:pt>
                <c:pt idx="850">
                  <c:v>1.4305396349279251E-2</c:v>
                </c:pt>
                <c:pt idx="851">
                  <c:v>1.4325340436486794E-2</c:v>
                </c:pt>
                <c:pt idx="852">
                  <c:v>1.4345066594409393E-2</c:v>
                </c:pt>
                <c:pt idx="853">
                  <c:v>1.4370656647892945E-2</c:v>
                </c:pt>
                <c:pt idx="854">
                  <c:v>1.4389882907868539E-2</c:v>
                </c:pt>
                <c:pt idx="855">
                  <c:v>1.440888840926181E-2</c:v>
                </c:pt>
                <c:pt idx="856">
                  <c:v>1.4427672295606346E-2</c:v>
                </c:pt>
                <c:pt idx="857">
                  <c:v>1.4446233710442999E-2</c:v>
                </c:pt>
                <c:pt idx="858">
                  <c:v>1.4458241465259463E-2</c:v>
                </c:pt>
                <c:pt idx="859">
                  <c:v>1.4476416768094642E-2</c:v>
                </c:pt>
                <c:pt idx="860">
                  <c:v>1.449436730730418E-2</c:v>
                </c:pt>
                <c:pt idx="861">
                  <c:v>1.4512092226737062E-2</c:v>
                </c:pt>
                <c:pt idx="862">
                  <c:v>1.4529590670242279E-2</c:v>
                </c:pt>
                <c:pt idx="863">
                  <c:v>1.4552882337230956E-2</c:v>
                </c:pt>
                <c:pt idx="864">
                  <c:v>1.4569862471392723E-2</c:v>
                </c:pt>
                <c:pt idx="865">
                  <c:v>1.4586613282683495E-2</c:v>
                </c:pt>
                <c:pt idx="866">
                  <c:v>1.4603133914724061E-2</c:v>
                </c:pt>
                <c:pt idx="867">
                  <c:v>1.4615099938632525E-2</c:v>
                </c:pt>
                <c:pt idx="868">
                  <c:v>1.4631205582259277E-2</c:v>
                </c:pt>
                <c:pt idx="869">
                  <c:v>1.4647078687257675E-2</c:v>
                </c:pt>
                <c:pt idx="870">
                  <c:v>1.4662718397477903E-2</c:v>
                </c:pt>
                <c:pt idx="871">
                  <c:v>1.4683056043478526E-2</c:v>
                </c:pt>
                <c:pt idx="872">
                  <c:v>1.4698167926148753E-2</c:v>
                </c:pt>
                <c:pt idx="873">
                  <c:v>1.4713090030883114E-2</c:v>
                </c:pt>
                <c:pt idx="874">
                  <c:v>1.4727868310095982E-2</c:v>
                </c:pt>
                <c:pt idx="875">
                  <c:v>1.4738510298071654E-2</c:v>
                </c:pt>
                <c:pt idx="876">
                  <c:v>1.4757178562690987E-2</c:v>
                </c:pt>
                <c:pt idx="877">
                  <c:v>1.4771783096428348E-2</c:v>
                </c:pt>
                <c:pt idx="878">
                  <c:v>1.4786365089353992E-2</c:v>
                </c:pt>
                <c:pt idx="879">
                  <c:v>1.4800925484251271E-2</c:v>
                </c:pt>
                <c:pt idx="880">
                  <c:v>1.4815465223903534E-2</c:v>
                </c:pt>
                <c:pt idx="881">
                  <c:v>1.4829985251106625E-2</c:v>
                </c:pt>
                <c:pt idx="882">
                  <c:v>1.4844486508656385E-2</c:v>
                </c:pt>
                <c:pt idx="883">
                  <c:v>1.4858969939356148E-2</c:v>
                </c:pt>
                <c:pt idx="884">
                  <c:v>1.4873436486009251E-2</c:v>
                </c:pt>
                <c:pt idx="885">
                  <c:v>1.488788709142902E-2</c:v>
                </c:pt>
                <c:pt idx="886">
                  <c:v>1.4902322698433779E-2</c:v>
                </c:pt>
                <c:pt idx="887">
                  <c:v>1.4916744249844349E-2</c:v>
                </c:pt>
                <c:pt idx="888">
                  <c:v>1.4931152688486549E-2</c:v>
                </c:pt>
                <c:pt idx="889">
                  <c:v>1.494554895719119E-2</c:v>
                </c:pt>
                <c:pt idx="890">
                  <c:v>1.4959933998794084E-2</c:v>
                </c:pt>
                <c:pt idx="891">
                  <c:v>1.4974308756138532E-2</c:v>
                </c:pt>
                <c:pt idx="892">
                  <c:v>1.4988674172070338E-2</c:v>
                </c:pt>
                <c:pt idx="893">
                  <c:v>1.5003031189440297E-2</c:v>
                </c:pt>
                <c:pt idx="894">
                  <c:v>1.5017380751101705E-2</c:v>
                </c:pt>
                <c:pt idx="895">
                  <c:v>1.5031723799915353E-2</c:v>
                </c:pt>
                <c:pt idx="896">
                  <c:v>1.5046061278747025E-2</c:v>
                </c:pt>
                <c:pt idx="897">
                  <c:v>1.5056379536459153E-2</c:v>
                </c:pt>
                <c:pt idx="898">
                  <c:v>1.5074723297952564E-2</c:v>
                </c:pt>
                <c:pt idx="899">
                  <c:v>1.5089049724080483E-2</c:v>
                </c:pt>
                <c:pt idx="900">
                  <c:v>1.5103374351732035E-2</c:v>
                </c:pt>
                <c:pt idx="901">
                  <c:v>1.5117698123802981E-2</c:v>
                </c:pt>
                <c:pt idx="902">
                  <c:v>1.5132021983186583E-2</c:v>
                </c:pt>
                <c:pt idx="903">
                  <c:v>1.5146346872776106E-2</c:v>
                </c:pt>
                <c:pt idx="904">
                  <c:v>1.5160673735479802E-2</c:v>
                </c:pt>
                <c:pt idx="905">
                  <c:v>1.5175707267698417E-2</c:v>
                </c:pt>
                <c:pt idx="906">
                  <c:v>1.5190040562443061E-2</c:v>
                </c:pt>
                <c:pt idx="907">
                  <c:v>1.5204378725615947E-2</c:v>
                </c:pt>
                <c:pt idx="908">
                  <c:v>1.5218722700101552E-2</c:v>
                </c:pt>
                <c:pt idx="909">
                  <c:v>1.523307342878436E-2</c:v>
                </c:pt>
                <c:pt idx="910">
                  <c:v>1.5243385257951594E-2</c:v>
                </c:pt>
                <c:pt idx="911">
                  <c:v>1.5257748426577487E-2</c:v>
                </c:pt>
                <c:pt idx="912">
                  <c:v>1.527212097312753E-2</c:v>
                </c:pt>
                <c:pt idx="913">
                  <c:v>1.5286503840387575E-2</c:v>
                </c:pt>
                <c:pt idx="914">
                  <c:v>1.5304961386567057E-2</c:v>
                </c:pt>
                <c:pt idx="915">
                  <c:v>1.5319372441337216E-2</c:v>
                </c:pt>
                <c:pt idx="916">
                  <c:v>1.5333796850650653E-2</c:v>
                </c:pt>
                <c:pt idx="917">
                  <c:v>1.5349595367583069E-2</c:v>
                </c:pt>
                <c:pt idx="918">
                  <c:v>1.5362689504605152E-2</c:v>
                </c:pt>
                <c:pt idx="919">
                  <c:v>1.5377159635110582E-2</c:v>
                </c:pt>
                <c:pt idx="920">
                  <c:v>1.5391646891885446E-2</c:v>
                </c:pt>
                <c:pt idx="921">
                  <c:v>1.5413081129565853E-2</c:v>
                </c:pt>
                <c:pt idx="922">
                  <c:v>1.5427614656347899E-2</c:v>
                </c:pt>
                <c:pt idx="923">
                  <c:v>1.5443540287381001E-2</c:v>
                </c:pt>
                <c:pt idx="924">
                  <c:v>1.545809981308993E-2</c:v>
                </c:pt>
                <c:pt idx="925">
                  <c:v>1.5472635542984507E-2</c:v>
                </c:pt>
                <c:pt idx="926">
                  <c:v>1.548711875953831E-2</c:v>
                </c:pt>
                <c:pt idx="927">
                  <c:v>1.550016711995017E-2</c:v>
                </c:pt>
                <c:pt idx="928">
                  <c:v>1.5514472517491384E-2</c:v>
                </c:pt>
                <c:pt idx="929">
                  <c:v>1.5528671446102926E-2</c:v>
                </c:pt>
                <c:pt idx="930">
                  <c:v>1.5542763857479436E-2</c:v>
                </c:pt>
                <c:pt idx="931">
                  <c:v>1.5558075112958323E-2</c:v>
                </c:pt>
                <c:pt idx="932">
                  <c:v>1.5571947324750502E-2</c:v>
                </c:pt>
                <c:pt idx="933">
                  <c:v>1.5585712866901819E-2</c:v>
                </c:pt>
                <c:pt idx="934">
                  <c:v>1.5599371691118004E-2</c:v>
                </c:pt>
                <c:pt idx="935">
                  <c:v>1.5612923749097046E-2</c:v>
                </c:pt>
                <c:pt idx="936">
                  <c:v>1.5626368992544673E-2</c:v>
                </c:pt>
                <c:pt idx="937">
                  <c:v>1.5639707373164037E-2</c:v>
                </c:pt>
                <c:pt idx="938">
                  <c:v>1.5652938842671181E-2</c:v>
                </c:pt>
                <c:pt idx="939">
                  <c:v>1.5666063352771833E-2</c:v>
                </c:pt>
                <c:pt idx="940">
                  <c:v>1.5677818900042162E-2</c:v>
                </c:pt>
                <c:pt idx="941">
                  <c:v>1.5690736435006514E-2</c:v>
                </c:pt>
                <c:pt idx="942">
                  <c:v>1.5703546873377938E-2</c:v>
                </c:pt>
                <c:pt idx="943">
                  <c:v>1.5716250166888379E-2</c:v>
                </c:pt>
                <c:pt idx="944">
                  <c:v>1.5730079822370686E-2</c:v>
                </c:pt>
                <c:pt idx="945">
                  <c:v>1.5742561562172415E-2</c:v>
                </c:pt>
                <c:pt idx="946">
                  <c:v>1.5754936004634096E-2</c:v>
                </c:pt>
                <c:pt idx="947">
                  <c:v>1.5767203101494986E-2</c:v>
                </c:pt>
                <c:pt idx="948">
                  <c:v>1.577936280448659E-2</c:v>
                </c:pt>
                <c:pt idx="949">
                  <c:v>1.5790217183541344E-2</c:v>
                </c:pt>
                <c:pt idx="950">
                  <c:v>1.5802169111900355E-2</c:v>
                </c:pt>
                <c:pt idx="951">
                  <c:v>1.5814013509395153E-2</c:v>
                </c:pt>
                <c:pt idx="952">
                  <c:v>1.5830451968937124E-2</c:v>
                </c:pt>
                <c:pt idx="953">
                  <c:v>1.5838548722444175E-2</c:v>
                </c:pt>
                <c:pt idx="954">
                  <c:v>1.5850063048875845E-2</c:v>
                </c:pt>
                <c:pt idx="955">
                  <c:v>1.5861469643680029E-2</c:v>
                </c:pt>
                <c:pt idx="956">
                  <c:v>1.5872768458614021E-2</c:v>
                </c:pt>
                <c:pt idx="957">
                  <c:v>1.5883959445442856E-2</c:v>
                </c:pt>
                <c:pt idx="958">
                  <c:v>1.5895042555931573E-2</c:v>
                </c:pt>
                <c:pt idx="959">
                  <c:v>1.5906017741845208E-2</c:v>
                </c:pt>
                <c:pt idx="960">
                  <c:v>1.5916884954961689E-2</c:v>
                </c:pt>
                <c:pt idx="961">
                  <c:v>1.592764414704605E-2</c:v>
                </c:pt>
                <c:pt idx="962">
                  <c:v>1.5934980634190663E-2</c:v>
                </c:pt>
                <c:pt idx="963">
                  <c:v>1.5945545416268407E-2</c:v>
                </c:pt>
                <c:pt idx="964">
                  <c:v>1.5956002056430725E-2</c:v>
                </c:pt>
                <c:pt idx="965">
                  <c:v>1.5966350506496165E-2</c:v>
                </c:pt>
                <c:pt idx="966">
                  <c:v>1.5984112006027878E-2</c:v>
                </c:pt>
                <c:pt idx="967">
                  <c:v>1.5989928157660888E-2</c:v>
                </c:pt>
                <c:pt idx="968">
                  <c:v>1.5999929852451973E-2</c:v>
                </c:pt>
                <c:pt idx="969">
                  <c:v>1.600982314051172E-2</c:v>
                </c:pt>
                <c:pt idx="970">
                  <c:v>1.601856205528307E-2</c:v>
                </c:pt>
                <c:pt idx="971">
                  <c:v>1.6028245708847422E-2</c:v>
                </c:pt>
                <c:pt idx="972">
                  <c:v>1.6037820819090776E-2</c:v>
                </c:pt>
                <c:pt idx="973">
                  <c:v>1.6047287337843663E-2</c:v>
                </c:pt>
                <c:pt idx="974">
                  <c:v>1.6056645216917964E-2</c:v>
                </c:pt>
                <c:pt idx="975">
                  <c:v>1.6066903628355181E-2</c:v>
                </c:pt>
                <c:pt idx="976">
                  <c:v>1.6076036719802175E-2</c:v>
                </c:pt>
                <c:pt idx="977">
                  <c:v>1.6085061018988805E-2</c:v>
                </c:pt>
                <c:pt idx="978">
                  <c:v>1.6093976477736839E-2</c:v>
                </c:pt>
                <c:pt idx="979">
                  <c:v>1.6101803331120657E-2</c:v>
                </c:pt>
                <c:pt idx="980">
                  <c:v>1.6110508360553943E-2</c:v>
                </c:pt>
                <c:pt idx="981">
                  <c:v>1.6119104413138352E-2</c:v>
                </c:pt>
                <c:pt idx="982">
                  <c:v>1.6127591440720401E-2</c:v>
                </c:pt>
                <c:pt idx="983">
                  <c:v>1.6136919478894458E-2</c:v>
                </c:pt>
                <c:pt idx="984">
                  <c:v>1.6145180883445881E-2</c:v>
                </c:pt>
                <c:pt idx="985">
                  <c:v>1.6153333110401312E-2</c:v>
                </c:pt>
                <c:pt idx="986">
                  <c:v>1.6161376111603138E-2</c:v>
                </c:pt>
                <c:pt idx="987">
                  <c:v>1.6169309838896331E-2</c:v>
                </c:pt>
                <c:pt idx="988">
                  <c:v>1.6177134244141338E-2</c:v>
                </c:pt>
                <c:pt idx="989">
                  <c:v>1.6184849279185707E-2</c:v>
                </c:pt>
                <c:pt idx="990">
                  <c:v>1.6192454895889878E-2</c:v>
                </c:pt>
                <c:pt idx="991">
                  <c:v>1.6199951046111723E-2</c:v>
                </c:pt>
                <c:pt idx="992">
                  <c:v>1.6206454749062793E-2</c:v>
                </c:pt>
                <c:pt idx="993">
                  <c:v>1.6213739324120624E-2</c:v>
                </c:pt>
                <c:pt idx="994">
                  <c:v>1.6220914296523503E-2</c:v>
                </c:pt>
                <c:pt idx="995">
                  <c:v>1.6227979618152588E-2</c:v>
                </c:pt>
                <c:pt idx="996">
                  <c:v>1.6234935240891701E-2</c:v>
                </c:pt>
                <c:pt idx="997">
                  <c:v>1.6242626455942179E-2</c:v>
                </c:pt>
                <c:pt idx="998">
                  <c:v>1.6249354993150868E-2</c:v>
                </c:pt>
                <c:pt idx="999">
                  <c:v>1.6255973678874231E-2</c:v>
                </c:pt>
                <c:pt idx="1000">
                  <c:v>1.6262482464993337E-2</c:v>
                </c:pt>
                <c:pt idx="1001">
                  <c:v>1.6268066187381969E-2</c:v>
                </c:pt>
                <c:pt idx="1002">
                  <c:v>1.627436260650672E-2</c:v>
                </c:pt>
                <c:pt idx="1003">
                  <c:v>1.6280548990010857E-2</c:v>
                </c:pt>
                <c:pt idx="1004">
                  <c:v>1.6286625289799517E-2</c:v>
                </c:pt>
                <c:pt idx="1005">
                  <c:v>1.6295726290283107E-2</c:v>
                </c:pt>
                <c:pt idx="1006">
                  <c:v>1.6299224596186358E-2</c:v>
                </c:pt>
                <c:pt idx="1007">
                  <c:v>1.6304962738207252E-2</c:v>
                </c:pt>
                <c:pt idx="1008">
                  <c:v>1.6310590595834916E-2</c:v>
                </c:pt>
                <c:pt idx="1009">
                  <c:v>1.6316108120983941E-2</c:v>
                </c:pt>
                <c:pt idx="1010">
                  <c:v>1.6321515265574082E-2</c:v>
                </c:pt>
                <c:pt idx="1011">
                  <c:v>1.6326811981525084E-2</c:v>
                </c:pt>
                <c:pt idx="1012">
                  <c:v>1.6331998220761857E-2</c:v>
                </c:pt>
                <c:pt idx="1013">
                  <c:v>1.6337073935211891E-2</c:v>
                </c:pt>
                <c:pt idx="1014">
                  <c:v>1.6339889031036541E-2</c:v>
                </c:pt>
                <c:pt idx="1015">
                  <c:v>1.6344766603573837E-2</c:v>
                </c:pt>
                <c:pt idx="1016">
                  <c:v>1.63495335322856E-2</c:v>
                </c:pt>
                <c:pt idx="1017">
                  <c:v>1.6354189769133116E-2</c:v>
                </c:pt>
                <c:pt idx="1018">
                  <c:v>1.6360792953285394E-2</c:v>
                </c:pt>
                <c:pt idx="1019">
                  <c:v>1.6365204509641743E-2</c:v>
                </c:pt>
                <c:pt idx="1020">
                  <c:v>1.6369505204783689E-2</c:v>
                </c:pt>
                <c:pt idx="1021">
                  <c:v>1.6373694990667088E-2</c:v>
                </c:pt>
                <c:pt idx="1022">
                  <c:v>1.6377773819240049E-2</c:v>
                </c:pt>
                <c:pt idx="1023">
                  <c:v>1.6381095138151558E-2</c:v>
                </c:pt>
                <c:pt idx="1024">
                  <c:v>1.6384959668700461E-2</c:v>
                </c:pt>
                <c:pt idx="1025">
                  <c:v>1.6388713106269215E-2</c:v>
                </c:pt>
                <c:pt idx="1026">
                  <c:v>1.6392355402829573E-2</c:v>
                </c:pt>
                <c:pt idx="1027">
                  <c:v>1.6396502091473728E-2</c:v>
                </c:pt>
                <c:pt idx="1028">
                  <c:v>1.6399920316103527E-2</c:v>
                </c:pt>
                <c:pt idx="1029">
                  <c:v>1.6403245874306537E-2</c:v>
                </c:pt>
                <c:pt idx="1030">
                  <c:v>1.6406491852884078E-2</c:v>
                </c:pt>
                <c:pt idx="1031">
                  <c:v>1.6409075185044308E-2</c:v>
                </c:pt>
                <c:pt idx="1032">
                  <c:v>1.641220305822344E-2</c:v>
                </c:pt>
                <c:pt idx="1033">
                  <c:v>1.6415278065855965E-2</c:v>
                </c:pt>
                <c:pt idx="1034">
                  <c:v>1.6418300527038632E-2</c:v>
                </c:pt>
                <c:pt idx="1035">
                  <c:v>1.6421270760865525E-2</c:v>
                </c:pt>
                <c:pt idx="1036">
                  <c:v>1.6424767388069906E-2</c:v>
                </c:pt>
                <c:pt idx="1037">
                  <c:v>1.6427630598850634E-2</c:v>
                </c:pt>
                <c:pt idx="1038">
                  <c:v>1.6430442560046138E-2</c:v>
                </c:pt>
                <c:pt idx="1039">
                  <c:v>1.6433203590774059E-2</c:v>
                </c:pt>
                <c:pt idx="1040">
                  <c:v>1.643591401014945E-2</c:v>
                </c:pt>
                <c:pt idx="1041">
                  <c:v>1.643857413728737E-2</c:v>
                </c:pt>
                <c:pt idx="1042">
                  <c:v>1.6441184291302879E-2</c:v>
                </c:pt>
                <c:pt idx="1043">
                  <c:v>1.6443744791311027E-2</c:v>
                </c:pt>
                <c:pt idx="1044">
                  <c:v>1.6445705285677015E-2</c:v>
                </c:pt>
                <c:pt idx="1045">
                  <c:v>1.6448170796459216E-2</c:v>
                </c:pt>
                <c:pt idx="1046">
                  <c:v>1.6450587590008503E-2</c:v>
                </c:pt>
                <c:pt idx="1047">
                  <c:v>1.6452955985434947E-2</c:v>
                </c:pt>
                <c:pt idx="1048">
                  <c:v>1.6455276301840627E-2</c:v>
                </c:pt>
                <c:pt idx="1049">
                  <c:v>1.6458082927973502E-2</c:v>
                </c:pt>
                <c:pt idx="1050">
                  <c:v>1.6460304785319353E-2</c:v>
                </c:pt>
                <c:pt idx="1051">
                  <c:v>1.6462479541632453E-2</c:v>
                </c:pt>
                <c:pt idx="1052">
                  <c:v>1.646460751603817E-2</c:v>
                </c:pt>
                <c:pt idx="1053">
                  <c:v>1.646616786746069E-2</c:v>
                </c:pt>
                <c:pt idx="1054">
                  <c:v>1.6468206411082598E-2</c:v>
                </c:pt>
                <c:pt idx="1055">
                  <c:v>1.6470199109467565E-2</c:v>
                </c:pt>
                <c:pt idx="1056">
                  <c:v>1.6472146281730993E-2</c:v>
                </c:pt>
                <c:pt idx="1057">
                  <c:v>1.6474556828898201E-2</c:v>
                </c:pt>
                <c:pt idx="1058">
                  <c:v>1.6476410813533692E-2</c:v>
                </c:pt>
                <c:pt idx="1059">
                  <c:v>1.6478220250165189E-2</c:v>
                </c:pt>
                <c:pt idx="1060">
                  <c:v>1.6479985457915482E-2</c:v>
                </c:pt>
                <c:pt idx="1061">
                  <c:v>1.6481706755922837E-2</c:v>
                </c:pt>
                <c:pt idx="1062">
                  <c:v>1.648338446331778E-2</c:v>
                </c:pt>
                <c:pt idx="1063">
                  <c:v>1.6485018899233421E-2</c:v>
                </c:pt>
                <c:pt idx="1064">
                  <c:v>1.6486610382805446E-2</c:v>
                </c:pt>
                <c:pt idx="1065">
                  <c:v>1.648815923316696E-2</c:v>
                </c:pt>
                <c:pt idx="1066">
                  <c:v>1.6488702514778783E-2</c:v>
                </c:pt>
                <c:pt idx="1067">
                  <c:v>1.6490172868683619E-2</c:v>
                </c:pt>
                <c:pt idx="1068">
                  <c:v>1.6491601505004588E-2</c:v>
                </c:pt>
                <c:pt idx="1069">
                  <c:v>1.649298874285194E-2</c:v>
                </c:pt>
                <c:pt idx="1070">
                  <c:v>1.6495275156581345E-2</c:v>
                </c:pt>
                <c:pt idx="1071">
                  <c:v>1.6496574909547247E-2</c:v>
                </c:pt>
                <c:pt idx="1072">
                  <c:v>1.6499689268513355E-2</c:v>
                </c:pt>
                <c:pt idx="1073">
                  <c:v>1.6499053536866121E-2</c:v>
                </c:pt>
                <c:pt idx="1074">
                  <c:v>1.6500233049500782E-2</c:v>
                </c:pt>
                <c:pt idx="1075">
                  <c:v>1.6500917018819727E-2</c:v>
                </c:pt>
                <c:pt idx="1076">
                  <c:v>1.6502020683720531E-2</c:v>
                </c:pt>
                <c:pt idx="1077">
                  <c:v>1.6503085524056438E-2</c:v>
                </c:pt>
                <c:pt idx="1078">
                  <c:v>1.6504111858950843E-2</c:v>
                </c:pt>
                <c:pt idx="1079">
                  <c:v>1.6505545368065179E-2</c:v>
                </c:pt>
                <c:pt idx="1080">
                  <c:v>1.6506493016853009E-2</c:v>
                </c:pt>
                <c:pt idx="1081">
                  <c:v>1.650740313866576E-2</c:v>
                </c:pt>
                <c:pt idx="1082">
                  <c:v>1.650827605264428E-2</c:v>
                </c:pt>
                <c:pt idx="1083">
                  <c:v>1.6509112077939724E-2</c:v>
                </c:pt>
                <c:pt idx="1084">
                  <c:v>1.6509479125312865E-2</c:v>
                </c:pt>
                <c:pt idx="1085">
                  <c:v>1.6510244857750322E-2</c:v>
                </c:pt>
                <c:pt idx="1086">
                  <c:v>1.6510974637792053E-2</c:v>
                </c:pt>
                <c:pt idx="1087">
                  <c:v>1.6511668784561451E-2</c:v>
                </c:pt>
                <c:pt idx="1088">
                  <c:v>1.6512750044206024E-2</c:v>
                </c:pt>
                <c:pt idx="1089">
                  <c:v>1.6513371439443224E-2</c:v>
                </c:pt>
                <c:pt idx="1090">
                  <c:v>1.6513958180016771E-2</c:v>
                </c:pt>
                <c:pt idx="1091">
                  <c:v>1.6514510585075241E-2</c:v>
                </c:pt>
                <c:pt idx="1092">
                  <c:v>1.6515028973769792E-2</c:v>
                </c:pt>
                <c:pt idx="1093">
                  <c:v>1.6515513665246423E-2</c:v>
                </c:pt>
                <c:pt idx="1094">
                  <c:v>1.6515964978651137E-2</c:v>
                </c:pt>
                <c:pt idx="1095">
                  <c:v>1.6516383233137664E-2</c:v>
                </c:pt>
                <c:pt idx="1096">
                  <c:v>1.6516768747854588E-2</c:v>
                </c:pt>
                <c:pt idx="1097">
                  <c:v>1.6516720631797988E-2</c:v>
                </c:pt>
                <c:pt idx="1098">
                  <c:v>1.6517043875427184E-2</c:v>
                </c:pt>
                <c:pt idx="1099">
                  <c:v>1.6517335315398007E-2</c:v>
                </c:pt>
                <c:pt idx="1100">
                  <c:v>1.6517595270847174E-2</c:v>
                </c:pt>
                <c:pt idx="1101">
                  <c:v>1.6518216395139215E-2</c:v>
                </c:pt>
                <c:pt idx="1102">
                  <c:v>1.651841217339476E-2</c:v>
                </c:pt>
                <c:pt idx="1103">
                  <c:v>1.651857744593364E-2</c:v>
                </c:pt>
                <c:pt idx="1104">
                  <c:v>1.6518712531909594E-2</c:v>
                </c:pt>
                <c:pt idx="1105">
                  <c:v>1.6518433950050593E-2</c:v>
                </c:pt>
                <c:pt idx="1106">
                  <c:v>1.6518511700246208E-2</c:v>
                </c:pt>
                <c:pt idx="1107">
                  <c:v>1.6518560199877186E-2</c:v>
                </c:pt>
                <c:pt idx="1108">
                  <c:v>1.6518579768090902E-2</c:v>
                </c:pt>
                <c:pt idx="1109">
                  <c:v>1.651857072401608E-2</c:v>
                </c:pt>
                <c:pt idx="1110">
                  <c:v>1.6518907002491166E-2</c:v>
                </c:pt>
                <c:pt idx="1111">
                  <c:v>1.6518839718802868E-2</c:v>
                </c:pt>
                <c:pt idx="1112">
                  <c:v>1.6518744801773795E-2</c:v>
                </c:pt>
                <c:pt idx="1113">
                  <c:v>1.6519337364960505E-2</c:v>
                </c:pt>
                <c:pt idx="1114">
                  <c:v>1.6519180504823504E-2</c:v>
                </c:pt>
                <c:pt idx="1115">
                  <c:v>1.6518997057558854E-2</c:v>
                </c:pt>
                <c:pt idx="1116">
                  <c:v>1.6518787342351227E-2</c:v>
                </c:pt>
                <c:pt idx="1117">
                  <c:v>1.6518551678382887E-2</c:v>
                </c:pt>
                <c:pt idx="1118">
                  <c:v>1.6516499477906406E-2</c:v>
                </c:pt>
                <c:pt idx="1119">
                  <c:v>1.6516221857625357E-2</c:v>
                </c:pt>
                <c:pt idx="1120">
                  <c:v>1.6515919137896073E-2</c:v>
                </c:pt>
                <c:pt idx="1121">
                  <c:v>1.6515591637826153E-2</c:v>
                </c:pt>
                <c:pt idx="1122">
                  <c:v>1.6515591106055071E-2</c:v>
                </c:pt>
                <c:pt idx="1123">
                  <c:v>1.6516610644930135E-2</c:v>
                </c:pt>
                <c:pt idx="1124">
                  <c:v>1.6516202276802939E-2</c:v>
                </c:pt>
                <c:pt idx="1125">
                  <c:v>1.6515770513392463E-2</c:v>
                </c:pt>
                <c:pt idx="1126">
                  <c:v>1.6515315673885797E-2</c:v>
                </c:pt>
                <c:pt idx="1127">
                  <c:v>1.6513810130494022E-2</c:v>
                </c:pt>
                <c:pt idx="1128">
                  <c:v>1.6513314894369913E-2</c:v>
                </c:pt>
                <c:pt idx="1129">
                  <c:v>1.6512797474356411E-2</c:v>
                </c:pt>
                <c:pt idx="1130">
                  <c:v>1.6512258189595563E-2</c:v>
                </c:pt>
                <c:pt idx="1131">
                  <c:v>1.6512706506358915E-2</c:v>
                </c:pt>
                <c:pt idx="1132">
                  <c:v>1.6512119913153388E-2</c:v>
                </c:pt>
                <c:pt idx="1133">
                  <c:v>1.6511512478149276E-2</c:v>
                </c:pt>
                <c:pt idx="1134">
                  <c:v>1.6510884520528828E-2</c:v>
                </c:pt>
                <c:pt idx="1135">
                  <c:v>1.6509244964491465E-2</c:v>
                </c:pt>
                <c:pt idx="1136">
                  <c:v>1.6508581193202865E-2</c:v>
                </c:pt>
                <c:pt idx="1137">
                  <c:v>1.6507897791158577E-2</c:v>
                </c:pt>
                <c:pt idx="1138">
                  <c:v>1.6507195077492653E-2</c:v>
                </c:pt>
                <c:pt idx="1139">
                  <c:v>1.650647337135247E-2</c:v>
                </c:pt>
                <c:pt idx="1140">
                  <c:v>1.6506703674314144E-2</c:v>
                </c:pt>
                <c:pt idx="1141">
                  <c:v>1.6505940995593965E-2</c:v>
                </c:pt>
                <c:pt idx="1142">
                  <c:v>1.6505160347749414E-2</c:v>
                </c:pt>
                <c:pt idx="1143">
                  <c:v>1.6504362049960329E-2</c:v>
                </c:pt>
                <c:pt idx="1144">
                  <c:v>1.6503546421416233E-2</c:v>
                </c:pt>
                <c:pt idx="1145">
                  <c:v>1.6502713781304221E-2</c:v>
                </c:pt>
                <c:pt idx="1146">
                  <c:v>1.6501864448804134E-2</c:v>
                </c:pt>
                <c:pt idx="1147">
                  <c:v>1.6500998743110337E-2</c:v>
                </c:pt>
                <c:pt idx="1148">
                  <c:v>1.6499176013064165E-2</c:v>
                </c:pt>
                <c:pt idx="1149">
                  <c:v>1.649828193495928E-2</c:v>
                </c:pt>
                <c:pt idx="1150">
                  <c:v>1.6497372374937314E-2</c:v>
                </c:pt>
                <c:pt idx="1151">
                  <c:v>1.6496447652137647E-2</c:v>
                </c:pt>
                <c:pt idx="1152">
                  <c:v>1.6495508085704991E-2</c:v>
                </c:pt>
                <c:pt idx="1153">
                  <c:v>1.6495478546158668E-2</c:v>
                </c:pt>
                <c:pt idx="1154">
                  <c:v>1.6494507165272638E-2</c:v>
                </c:pt>
                <c:pt idx="1155">
                  <c:v>1.6493521964672749E-2</c:v>
                </c:pt>
                <c:pt idx="1156">
                  <c:v>1.64925232635461E-2</c:v>
                </c:pt>
                <c:pt idx="1157">
                  <c:v>1.6490598768959863E-2</c:v>
                </c:pt>
                <c:pt idx="1158">
                  <c:v>1.6489576842685594E-2</c:v>
                </c:pt>
                <c:pt idx="1159">
                  <c:v>1.6488542306767329E-2</c:v>
                </c:pt>
                <c:pt idx="1160">
                  <c:v>1.6487495480341785E-2</c:v>
                </c:pt>
                <c:pt idx="1161">
                  <c:v>1.6486436682551009E-2</c:v>
                </c:pt>
                <c:pt idx="1162">
                  <c:v>1.6486265420071176E-2</c:v>
                </c:pt>
                <c:pt idx="1163">
                  <c:v>1.6485181152433078E-2</c:v>
                </c:pt>
                <c:pt idx="1164">
                  <c:v>1.6484085937750498E-2</c:v>
                </c:pt>
                <c:pt idx="1165">
                  <c:v>1.6482524130676524E-2</c:v>
                </c:pt>
                <c:pt idx="1166">
                  <c:v>1.6481407288785055E-2</c:v>
                </c:pt>
                <c:pt idx="1167">
                  <c:v>1.6480280480653253E-2</c:v>
                </c:pt>
                <c:pt idx="1168">
                  <c:v>1.6479144025448311E-2</c:v>
                </c:pt>
                <c:pt idx="1169">
                  <c:v>1.647799824233992E-2</c:v>
                </c:pt>
                <c:pt idx="1170">
                  <c:v>1.6475668592961869E-2</c:v>
                </c:pt>
                <c:pt idx="1171">
                  <c:v>1.6474507708975787E-2</c:v>
                </c:pt>
                <c:pt idx="1172">
                  <c:v>1.6473338364939898E-2</c:v>
                </c:pt>
                <c:pt idx="1173">
                  <c:v>1.6472160879956097E-2</c:v>
                </c:pt>
                <c:pt idx="1174">
                  <c:v>1.6471266891869188E-2</c:v>
                </c:pt>
                <c:pt idx="1175">
                  <c:v>1.6470945531222303E-2</c:v>
                </c:pt>
                <c:pt idx="1176">
                  <c:v>1.6469743389536107E-2</c:v>
                </c:pt>
                <c:pt idx="1177">
                  <c:v>1.6468824018087896E-2</c:v>
                </c:pt>
                <c:pt idx="1178">
                  <c:v>1.6467319101678146E-2</c:v>
                </c:pt>
                <c:pt idx="1179">
                  <c:v>1.6466097593845763E-2</c:v>
                </c:pt>
                <c:pt idx="1180">
                  <c:v>1.6464870268969034E-2</c:v>
                </c:pt>
                <c:pt idx="1181">
                  <c:v>1.6463637446215151E-2</c:v>
                </c:pt>
                <c:pt idx="1182">
                  <c:v>1.6462399444753806E-2</c:v>
                </c:pt>
                <c:pt idx="1183">
                  <c:v>1.646115658375219E-2</c:v>
                </c:pt>
                <c:pt idx="1184">
                  <c:v>1.6459907604876867E-2</c:v>
                </c:pt>
                <c:pt idx="1185">
                  <c:v>1.6458644923702248E-2</c:v>
                </c:pt>
                <c:pt idx="1186">
                  <c:v>1.6457359334045019E-2</c:v>
                </c:pt>
                <c:pt idx="1187">
                  <c:v>1.6455206207748624E-2</c:v>
                </c:pt>
                <c:pt idx="1188">
                  <c:v>1.6454682487170857E-2</c:v>
                </c:pt>
                <c:pt idx="1189">
                  <c:v>1.6453276929613014E-2</c:v>
                </c:pt>
                <c:pt idx="1190">
                  <c:v>1.6451824713423213E-2</c:v>
                </c:pt>
                <c:pt idx="1191">
                  <c:v>1.6450325937030219E-2</c:v>
                </c:pt>
                <c:pt idx="1192">
                  <c:v>1.6448780698857801E-2</c:v>
                </c:pt>
                <c:pt idx="1193">
                  <c:v>1.6447189097329729E-2</c:v>
                </c:pt>
                <c:pt idx="1194">
                  <c:v>1.6445551230879762E-2</c:v>
                </c:pt>
                <c:pt idx="1195">
                  <c:v>1.6443867197936668E-2</c:v>
                </c:pt>
                <c:pt idx="1196">
                  <c:v>1.6442137096926712E-2</c:v>
                </c:pt>
                <c:pt idx="1197">
                  <c:v>1.6440361026276162E-2</c:v>
                </c:pt>
                <c:pt idx="1198">
                  <c:v>1.6438539084421278E-2</c:v>
                </c:pt>
                <c:pt idx="1199">
                  <c:v>1.6436671369785827E-2</c:v>
                </c:pt>
                <c:pt idx="1200">
                  <c:v>1.643475798080607E-2</c:v>
                </c:pt>
                <c:pt idx="1201">
                  <c:v>1.6432799015908273E-2</c:v>
                </c:pt>
                <c:pt idx="1202">
                  <c:v>1.6430794573528695E-2</c:v>
                </c:pt>
                <c:pt idx="1203">
                  <c:v>1.6428744752096103E-2</c:v>
                </c:pt>
                <c:pt idx="1204">
                  <c:v>1.6426649650046754E-2</c:v>
                </c:pt>
                <c:pt idx="1205">
                  <c:v>1.6424509365809414E-2</c:v>
                </c:pt>
                <c:pt idx="1206">
                  <c:v>1.6422323997820343E-2</c:v>
                </c:pt>
                <c:pt idx="1207">
                  <c:v>1.6420093644513301E-2</c:v>
                </c:pt>
                <c:pt idx="1208">
                  <c:v>1.6417818404322049E-2</c:v>
                </c:pt>
                <c:pt idx="1209">
                  <c:v>1.6414883989522192E-2</c:v>
                </c:pt>
                <c:pt idx="1210">
                  <c:v>1.6413133657031953E-2</c:v>
                </c:pt>
                <c:pt idx="1211">
                  <c:v>1.6410724346803129E-2</c:v>
                </c:pt>
                <c:pt idx="1212">
                  <c:v>1.6408270543432635E-2</c:v>
                </c:pt>
                <c:pt idx="1213">
                  <c:v>1.6405772345359226E-2</c:v>
                </c:pt>
                <c:pt idx="1214">
                  <c:v>1.6403229851019163E-2</c:v>
                </c:pt>
                <c:pt idx="1215">
                  <c:v>1.6400643158848704E-2</c:v>
                </c:pt>
                <c:pt idx="1216">
                  <c:v>1.6398012367291603E-2</c:v>
                </c:pt>
                <c:pt idx="1217">
                  <c:v>1.6394774041012295E-2</c:v>
                </c:pt>
                <c:pt idx="1218">
                  <c:v>1.6392052332440229E-2</c:v>
                </c:pt>
                <c:pt idx="1219">
                  <c:v>1.6389286828797367E-2</c:v>
                </c:pt>
                <c:pt idx="1220">
                  <c:v>1.6386477628518518E-2</c:v>
                </c:pt>
                <c:pt idx="1221">
                  <c:v>1.638362483004107E-2</c:v>
                </c:pt>
                <c:pt idx="1222">
                  <c:v>1.6380241815436212E-2</c:v>
                </c:pt>
                <c:pt idx="1223">
                  <c:v>1.6377311792737461E-2</c:v>
                </c:pt>
                <c:pt idx="1224">
                  <c:v>1.6374338451883932E-2</c:v>
                </c:pt>
                <c:pt idx="1225">
                  <c:v>1.6371321891296895E-2</c:v>
                </c:pt>
                <c:pt idx="1226">
                  <c:v>1.6368710309859615E-2</c:v>
                </c:pt>
                <c:pt idx="1227">
                  <c:v>1.6365597989318973E-2</c:v>
                </c:pt>
                <c:pt idx="1228">
                  <c:v>1.6362585120920092E-2</c:v>
                </c:pt>
                <c:pt idx="1229">
                  <c:v>1.6359244719238622E-2</c:v>
                </c:pt>
                <c:pt idx="1230">
                  <c:v>1.6356003966568531E-2</c:v>
                </c:pt>
                <c:pt idx="1231">
                  <c:v>1.6352720600065977E-2</c:v>
                </c:pt>
                <c:pt idx="1232">
                  <c:v>1.6347347064453288E-2</c:v>
                </c:pt>
                <c:pt idx="1233">
                  <c:v>1.6343957742723347E-2</c:v>
                </c:pt>
                <c:pt idx="1234">
                  <c:v>1.6340526153585166E-2</c:v>
                </c:pt>
                <c:pt idx="1235">
                  <c:v>1.6337170996476722E-2</c:v>
                </c:pt>
                <c:pt idx="1236">
                  <c:v>1.6333652012092834E-2</c:v>
                </c:pt>
                <c:pt idx="1237">
                  <c:v>1.6330091060765477E-2</c:v>
                </c:pt>
                <c:pt idx="1238">
                  <c:v>1.632648824093462E-2</c:v>
                </c:pt>
                <c:pt idx="1239">
                  <c:v>1.6322737641950802E-2</c:v>
                </c:pt>
                <c:pt idx="1240">
                  <c:v>1.6319054515485654E-2</c:v>
                </c:pt>
                <c:pt idx="1241">
                  <c:v>1.6315329810655754E-2</c:v>
                </c:pt>
                <c:pt idx="1242">
                  <c:v>1.6311563625902359E-2</c:v>
                </c:pt>
                <c:pt idx="1243">
                  <c:v>1.6307849559719412E-2</c:v>
                </c:pt>
                <c:pt idx="1244">
                  <c:v>1.6303997596163546E-2</c:v>
                </c:pt>
                <c:pt idx="1245">
                  <c:v>1.6300104453199411E-2</c:v>
                </c:pt>
                <c:pt idx="1246">
                  <c:v>1.6296170229274709E-2</c:v>
                </c:pt>
                <c:pt idx="1247">
                  <c:v>1.6292195022834556E-2</c:v>
                </c:pt>
                <c:pt idx="1248">
                  <c:v>1.6288178932321505E-2</c:v>
                </c:pt>
                <c:pt idx="1249">
                  <c:v>1.6284122056180676E-2</c:v>
                </c:pt>
                <c:pt idx="1250">
                  <c:v>1.6280024492854612E-2</c:v>
                </c:pt>
                <c:pt idx="1251">
                  <c:v>1.6275886340788439E-2</c:v>
                </c:pt>
                <c:pt idx="1252">
                  <c:v>1.6271642038722334E-2</c:v>
                </c:pt>
                <c:pt idx="1253">
                  <c:v>1.6267426071690849E-2</c:v>
                </c:pt>
                <c:pt idx="1254">
                  <c:v>1.6263169805996291E-2</c:v>
                </c:pt>
                <c:pt idx="1255">
                  <c:v>1.6258873340077251E-2</c:v>
                </c:pt>
                <c:pt idx="1256">
                  <c:v>1.6254590195004831E-2</c:v>
                </c:pt>
                <c:pt idx="1257">
                  <c:v>1.6250210577876519E-2</c:v>
                </c:pt>
                <c:pt idx="1258">
                  <c:v>1.6245791061134267E-2</c:v>
                </c:pt>
                <c:pt idx="1259">
                  <c:v>1.6241331743228365E-2</c:v>
                </c:pt>
                <c:pt idx="1260">
                  <c:v>1.623683272260135E-2</c:v>
                </c:pt>
                <c:pt idx="1261">
                  <c:v>1.6232255852599131E-2</c:v>
                </c:pt>
                <c:pt idx="1262">
                  <c:v>1.622768074147718E-2</c:v>
                </c:pt>
                <c:pt idx="1263">
                  <c:v>1.6223066217666116E-2</c:v>
                </c:pt>
                <c:pt idx="1264">
                  <c:v>1.6218527476948266E-2</c:v>
                </c:pt>
                <c:pt idx="1265">
                  <c:v>1.621374552435785E-2</c:v>
                </c:pt>
                <c:pt idx="1266">
                  <c:v>1.6209010354831691E-2</c:v>
                </c:pt>
                <c:pt idx="1267">
                  <c:v>1.620423617172349E-2</c:v>
                </c:pt>
                <c:pt idx="1268">
                  <c:v>1.6199423073486104E-2</c:v>
                </c:pt>
                <c:pt idx="1269">
                  <c:v>1.6194571158569815E-2</c:v>
                </c:pt>
                <c:pt idx="1270">
                  <c:v>1.6189680525424903E-2</c:v>
                </c:pt>
                <c:pt idx="1271">
                  <c:v>1.6184751272499069E-2</c:v>
                </c:pt>
                <c:pt idx="1272">
                  <c:v>1.6179783498242593E-2</c:v>
                </c:pt>
                <c:pt idx="1273">
                  <c:v>1.6174777301110915E-2</c:v>
                </c:pt>
                <c:pt idx="1274">
                  <c:v>1.6169733685253141E-2</c:v>
                </c:pt>
                <c:pt idx="1275">
                  <c:v>1.6164656838216582E-2</c:v>
                </c:pt>
                <c:pt idx="1276">
                  <c:v>1.6159541852865444E-2</c:v>
                </c:pt>
                <c:pt idx="1277">
                  <c:v>1.6154388827647879E-2</c:v>
                </c:pt>
                <c:pt idx="1278">
                  <c:v>1.6149173418063635E-2</c:v>
                </c:pt>
                <c:pt idx="1279">
                  <c:v>1.6143938751139193E-2</c:v>
                </c:pt>
                <c:pt idx="1280">
                  <c:v>1.6138666350496666E-2</c:v>
                </c:pt>
                <c:pt idx="1281">
                  <c:v>1.6133356314586334E-2</c:v>
                </c:pt>
                <c:pt idx="1282">
                  <c:v>1.6128008741863632E-2</c:v>
                </c:pt>
                <c:pt idx="1283">
                  <c:v>1.612265067985863E-2</c:v>
                </c:pt>
                <c:pt idx="1284">
                  <c:v>1.6117231230145634E-2</c:v>
                </c:pt>
                <c:pt idx="1285">
                  <c:v>1.6111774533531076E-2</c:v>
                </c:pt>
                <c:pt idx="1286">
                  <c:v>1.6106280688464203E-2</c:v>
                </c:pt>
                <c:pt idx="1287">
                  <c:v>1.6100711271906931E-2</c:v>
                </c:pt>
                <c:pt idx="1288">
                  <c:v>1.6095140545820057E-2</c:v>
                </c:pt>
                <c:pt idx="1289">
                  <c:v>1.6089532972090825E-2</c:v>
                </c:pt>
                <c:pt idx="1290">
                  <c:v>1.6083888649172096E-2</c:v>
                </c:pt>
                <c:pt idx="1291">
                  <c:v>1.6078257681946262E-2</c:v>
                </c:pt>
                <c:pt idx="1292">
                  <c:v>1.6072543013541107E-2</c:v>
                </c:pt>
                <c:pt idx="1293">
                  <c:v>1.6066791885815057E-2</c:v>
                </c:pt>
                <c:pt idx="1294">
                  <c:v>1.606100439721736E-2</c:v>
                </c:pt>
                <c:pt idx="1295">
                  <c:v>1.6055180646191936E-2</c:v>
                </c:pt>
                <c:pt idx="1296">
                  <c:v>1.6049256492182175E-2</c:v>
                </c:pt>
                <c:pt idx="1297">
                  <c:v>1.6043357681676314E-2</c:v>
                </c:pt>
                <c:pt idx="1298">
                  <c:v>1.6037422909619296E-2</c:v>
                </c:pt>
                <c:pt idx="1299">
                  <c:v>1.6031452274469137E-2</c:v>
                </c:pt>
                <c:pt idx="1300">
                  <c:v>1.6025445874678697E-2</c:v>
                </c:pt>
                <c:pt idx="1301">
                  <c:v>1.6019403808700833E-2</c:v>
                </c:pt>
                <c:pt idx="1302">
                  <c:v>1.6013326174993563E-2</c:v>
                </c:pt>
                <c:pt idx="1303">
                  <c:v>1.6007213072012326E-2</c:v>
                </c:pt>
                <c:pt idx="1304">
                  <c:v>1.6001151321929363E-2</c:v>
                </c:pt>
                <c:pt idx="1305">
                  <c:v>1.5994970361351335E-2</c:v>
                </c:pt>
                <c:pt idx="1306">
                  <c:v>1.598875422128998E-2</c:v>
                </c:pt>
                <c:pt idx="1307">
                  <c:v>1.5982503000197212E-2</c:v>
                </c:pt>
                <c:pt idx="1308">
                  <c:v>1.5976216796519616E-2</c:v>
                </c:pt>
                <c:pt idx="1309">
                  <c:v>1.5969795112909541E-2</c:v>
                </c:pt>
                <c:pt idx="1310">
                  <c:v>1.5963436481780811E-2</c:v>
                </c:pt>
                <c:pt idx="1311">
                  <c:v>1.5957043169024191E-2</c:v>
                </c:pt>
                <c:pt idx="1312">
                  <c:v>1.5950615273105428E-2</c:v>
                </c:pt>
                <c:pt idx="1313">
                  <c:v>1.5944264485138859E-2</c:v>
                </c:pt>
                <c:pt idx="1314">
                  <c:v>1.5937770453415823E-2</c:v>
                </c:pt>
                <c:pt idx="1315">
                  <c:v>1.5931242128263357E-2</c:v>
                </c:pt>
                <c:pt idx="1316">
                  <c:v>1.592467960813071E-2</c:v>
                </c:pt>
                <c:pt idx="1317">
                  <c:v>1.5917960491960505E-2</c:v>
                </c:pt>
                <c:pt idx="1318">
                  <c:v>1.591132716462277E-2</c:v>
                </c:pt>
                <c:pt idx="1319">
                  <c:v>1.5904659943316114E-2</c:v>
                </c:pt>
                <c:pt idx="1320">
                  <c:v>1.5897958926498552E-2</c:v>
                </c:pt>
                <c:pt idx="1321">
                  <c:v>1.589122421262552E-2</c:v>
                </c:pt>
                <c:pt idx="1322">
                  <c:v>1.5884455900155036E-2</c:v>
                </c:pt>
                <c:pt idx="1323">
                  <c:v>1.5877654087545115E-2</c:v>
                </c:pt>
                <c:pt idx="1324">
                  <c:v>1.5870818873251192E-2</c:v>
                </c:pt>
                <c:pt idx="1325">
                  <c:v>1.5863950355733868E-2</c:v>
                </c:pt>
                <c:pt idx="1326">
                  <c:v>1.5857487985621192E-2</c:v>
                </c:pt>
                <c:pt idx="1327">
                  <c:v>1.5850561142787583E-2</c:v>
                </c:pt>
                <c:pt idx="1328">
                  <c:v>1.5843601274956955E-2</c:v>
                </c:pt>
                <c:pt idx="1329">
                  <c:v>1.5836608480576268E-2</c:v>
                </c:pt>
                <c:pt idx="1330">
                  <c:v>1.5829111665793209E-2</c:v>
                </c:pt>
                <c:pt idx="1331">
                  <c:v>1.5822045396538316E-2</c:v>
                </c:pt>
                <c:pt idx="1332">
                  <c:v>1.5814293596814313E-2</c:v>
                </c:pt>
                <c:pt idx="1333">
                  <c:v>1.5807815114426936E-2</c:v>
                </c:pt>
                <c:pt idx="1334">
                  <c:v>1.5800651298483896E-2</c:v>
                </c:pt>
                <c:pt idx="1335">
                  <c:v>1.5793625619397567E-2</c:v>
                </c:pt>
                <c:pt idx="1336">
                  <c:v>1.578639987441921E-2</c:v>
                </c:pt>
                <c:pt idx="1337">
                  <c:v>1.5779142001940194E-2</c:v>
                </c:pt>
                <c:pt idx="1338">
                  <c:v>1.5771852100412431E-2</c:v>
                </c:pt>
                <c:pt idx="1339">
                  <c:v>1.5764349408233933E-2</c:v>
                </c:pt>
                <c:pt idx="1340">
                  <c:v>1.5756993157283614E-2</c:v>
                </c:pt>
                <c:pt idx="1341">
                  <c:v>1.5749605178435565E-2</c:v>
                </c:pt>
                <c:pt idx="1342">
                  <c:v>1.5742185570145222E-2</c:v>
                </c:pt>
                <c:pt idx="1343">
                  <c:v>1.573492560285672E-2</c:v>
                </c:pt>
                <c:pt idx="1344">
                  <c:v>1.5727445594523992E-2</c:v>
                </c:pt>
                <c:pt idx="1345">
                  <c:v>1.5719934246305911E-2</c:v>
                </c:pt>
                <c:pt idx="1346">
                  <c:v>1.571239165665439E-2</c:v>
                </c:pt>
                <c:pt idx="1347">
                  <c:v>1.5704817924018677E-2</c:v>
                </c:pt>
                <c:pt idx="1348">
                  <c:v>1.5697009215825845E-2</c:v>
                </c:pt>
                <c:pt idx="1349">
                  <c:v>1.5689370958281962E-2</c:v>
                </c:pt>
                <c:pt idx="1350">
                  <c:v>1.5681701858965075E-2</c:v>
                </c:pt>
                <c:pt idx="1351">
                  <c:v>1.5674002016330617E-2</c:v>
                </c:pt>
                <c:pt idx="1352">
                  <c:v>1.5666271528839183E-2</c:v>
                </c:pt>
                <c:pt idx="1353">
                  <c:v>1.5658510494943635E-2</c:v>
                </c:pt>
                <c:pt idx="1354">
                  <c:v>1.5650719013107144E-2</c:v>
                </c:pt>
                <c:pt idx="1355">
                  <c:v>1.5642897181785149E-2</c:v>
                </c:pt>
                <c:pt idx="1356">
                  <c:v>1.5635045099438243E-2</c:v>
                </c:pt>
                <c:pt idx="1357">
                  <c:v>1.5627389393055857E-2</c:v>
                </c:pt>
                <c:pt idx="1358">
                  <c:v>1.5619479585438967E-2</c:v>
                </c:pt>
                <c:pt idx="1359">
                  <c:v>1.561153981625818E-2</c:v>
                </c:pt>
                <c:pt idx="1360">
                  <c:v>1.5603570183970739E-2</c:v>
                </c:pt>
                <c:pt idx="1361">
                  <c:v>1.5595334368324502E-2</c:v>
                </c:pt>
                <c:pt idx="1362">
                  <c:v>1.5587302847430992E-2</c:v>
                </c:pt>
                <c:pt idx="1363">
                  <c:v>1.5579241764716105E-2</c:v>
                </c:pt>
                <c:pt idx="1364">
                  <c:v>1.5571151218635278E-2</c:v>
                </c:pt>
                <c:pt idx="1365">
                  <c:v>1.5563277521692065E-2</c:v>
                </c:pt>
                <c:pt idx="1366">
                  <c:v>1.5555130778228232E-2</c:v>
                </c:pt>
                <c:pt idx="1367">
                  <c:v>1.5546954860818474E-2</c:v>
                </c:pt>
                <c:pt idx="1368">
                  <c:v>1.5538749867909374E-2</c:v>
                </c:pt>
                <c:pt idx="1369">
                  <c:v>1.5530515897952846E-2</c:v>
                </c:pt>
                <c:pt idx="1370">
                  <c:v>1.5521994725132503E-2</c:v>
                </c:pt>
                <c:pt idx="1371">
                  <c:v>1.5513700692317117E-2</c:v>
                </c:pt>
                <c:pt idx="1372">
                  <c:v>1.5505377983792182E-2</c:v>
                </c:pt>
                <c:pt idx="1373">
                  <c:v>1.5497026698023449E-2</c:v>
                </c:pt>
                <c:pt idx="1374">
                  <c:v>1.5488646933458621E-2</c:v>
                </c:pt>
                <c:pt idx="1375">
                  <c:v>1.5480238788566027E-2</c:v>
                </c:pt>
                <c:pt idx="1376">
                  <c:v>1.5471802361793369E-2</c:v>
                </c:pt>
                <c:pt idx="1377">
                  <c:v>1.5463337751603821E-2</c:v>
                </c:pt>
                <c:pt idx="1378">
                  <c:v>1.5455676526581514E-2</c:v>
                </c:pt>
                <c:pt idx="1379">
                  <c:v>1.5447162914568997E-2</c:v>
                </c:pt>
                <c:pt idx="1380">
                  <c:v>1.5438621396393388E-2</c:v>
                </c:pt>
                <c:pt idx="1381">
                  <c:v>1.5430052070493083E-2</c:v>
                </c:pt>
                <c:pt idx="1382">
                  <c:v>1.5420595395332718E-2</c:v>
                </c:pt>
                <c:pt idx="1383">
                  <c:v>1.5410805018286209E-2</c:v>
                </c:pt>
                <c:pt idx="1384">
                  <c:v>1.5403304614865946E-2</c:v>
                </c:pt>
                <c:pt idx="1385">
                  <c:v>1.5394618081755069E-2</c:v>
                </c:pt>
                <c:pt idx="1386">
                  <c:v>1.5385904251328814E-2</c:v>
                </c:pt>
                <c:pt idx="1387">
                  <c:v>1.5377461597684494E-2</c:v>
                </c:pt>
                <c:pt idx="1388">
                  <c:v>1.5368695769469198E-2</c:v>
                </c:pt>
                <c:pt idx="1389">
                  <c:v>1.5359902933218095E-2</c:v>
                </c:pt>
                <c:pt idx="1390">
                  <c:v>1.5351083187375103E-2</c:v>
                </c:pt>
                <c:pt idx="1391">
                  <c:v>1.5341929085471681E-2</c:v>
                </c:pt>
                <c:pt idx="1392">
                  <c:v>1.5333053538743143E-2</c:v>
                </c:pt>
                <c:pt idx="1393">
                  <c:v>1.5324151383895026E-2</c:v>
                </c:pt>
                <c:pt idx="1394">
                  <c:v>1.5315222719375032E-2</c:v>
                </c:pt>
                <c:pt idx="1395">
                  <c:v>1.5306267643643755E-2</c:v>
                </c:pt>
                <c:pt idx="1396">
                  <c:v>1.5297605124104052E-2</c:v>
                </c:pt>
                <c:pt idx="1397">
                  <c:v>1.5288599767712796E-2</c:v>
                </c:pt>
                <c:pt idx="1398">
                  <c:v>1.5279568289323642E-2</c:v>
                </c:pt>
                <c:pt idx="1399">
                  <c:v>1.5270510787385838E-2</c:v>
                </c:pt>
                <c:pt idx="1400">
                  <c:v>1.5261099542717186E-2</c:v>
                </c:pt>
                <c:pt idx="1401">
                  <c:v>1.5251988067259191E-2</c:v>
                </c:pt>
                <c:pt idx="1402">
                  <c:v>1.5242850869767661E-2</c:v>
                </c:pt>
                <c:pt idx="1403">
                  <c:v>1.5233688048703189E-2</c:v>
                </c:pt>
                <c:pt idx="1404">
                  <c:v>1.5224499702510901E-2</c:v>
                </c:pt>
                <c:pt idx="1405">
                  <c:v>1.5215285929653969E-2</c:v>
                </c:pt>
                <c:pt idx="1406">
                  <c:v>1.5206046828574935E-2</c:v>
                </c:pt>
                <c:pt idx="1407">
                  <c:v>1.5196782497739552E-2</c:v>
                </c:pt>
                <c:pt idx="1408">
                  <c:v>1.5187493035590366E-2</c:v>
                </c:pt>
                <c:pt idx="1409">
                  <c:v>1.5178526131328418E-2</c:v>
                </c:pt>
                <c:pt idx="1410">
                  <c:v>1.5169188867901973E-2</c:v>
                </c:pt>
                <c:pt idx="1411">
                  <c:v>1.5159826762296547E-2</c:v>
                </c:pt>
                <c:pt idx="1412">
                  <c:v>1.5150439912958724E-2</c:v>
                </c:pt>
                <c:pt idx="1413">
                  <c:v>1.5140672201064785E-2</c:v>
                </c:pt>
                <c:pt idx="1414">
                  <c:v>1.5131234018571173E-2</c:v>
                </c:pt>
                <c:pt idx="1415">
                  <c:v>1.5121771393936344E-2</c:v>
                </c:pt>
                <c:pt idx="1416">
                  <c:v>1.5112284425613163E-2</c:v>
                </c:pt>
                <c:pt idx="1417">
                  <c:v>1.5103137955898127E-2</c:v>
                </c:pt>
                <c:pt idx="1418">
                  <c:v>1.5093604711533537E-2</c:v>
                </c:pt>
                <c:pt idx="1419">
                  <c:v>1.5084047412554646E-2</c:v>
                </c:pt>
                <c:pt idx="1420">
                  <c:v>1.5074466157413369E-2</c:v>
                </c:pt>
                <c:pt idx="1421">
                  <c:v>1.5064861044553624E-2</c:v>
                </c:pt>
                <c:pt idx="1422">
                  <c:v>1.5054856911493599E-2</c:v>
                </c:pt>
                <c:pt idx="1423">
                  <c:v>1.5045202293990716E-2</c:v>
                </c:pt>
                <c:pt idx="1424">
                  <c:v>1.5035524120409456E-2</c:v>
                </c:pt>
                <c:pt idx="1425">
                  <c:v>1.5023670428527713E-2</c:v>
                </c:pt>
                <c:pt idx="1426">
                  <c:v>1.5013937981417673E-2</c:v>
                </c:pt>
                <c:pt idx="1427">
                  <c:v>1.5004182300301398E-2</c:v>
                </c:pt>
                <c:pt idx="1428">
                  <c:v>1.4994403483633467E-2</c:v>
                </c:pt>
                <c:pt idx="1429">
                  <c:v>1.4984601629878146E-2</c:v>
                </c:pt>
                <c:pt idx="1430">
                  <c:v>1.4976737093320227E-2</c:v>
                </c:pt>
                <c:pt idx="1431">
                  <c:v>1.4966899625793926E-2</c:v>
                </c:pt>
                <c:pt idx="1432">
                  <c:v>1.4957039384787381E-2</c:v>
                </c:pt>
                <c:pt idx="1433">
                  <c:v>1.4947156468727574E-2</c:v>
                </c:pt>
                <c:pt idx="1434">
                  <c:v>1.4936451293220188E-2</c:v>
                </c:pt>
                <c:pt idx="1435">
                  <c:v>1.4925312242367091E-2</c:v>
                </c:pt>
                <c:pt idx="1436">
                  <c:v>1.491535188591232E-2</c:v>
                </c:pt>
                <c:pt idx="1437">
                  <c:v>1.4905369280057652E-2</c:v>
                </c:pt>
                <c:pt idx="1438">
                  <c:v>1.4895364523262507E-2</c:v>
                </c:pt>
                <c:pt idx="1439">
                  <c:v>1.48865686694446E-2</c:v>
                </c:pt>
                <c:pt idx="1440">
                  <c:v>1.4876525831216902E-2</c:v>
                </c:pt>
                <c:pt idx="1441">
                  <c:v>1.4866461118196561E-2</c:v>
                </c:pt>
                <c:pt idx="1442">
                  <c:v>1.4856374628822167E-2</c:v>
                </c:pt>
                <c:pt idx="1443">
                  <c:v>1.4845012020489148E-2</c:v>
                </c:pt>
                <c:pt idx="1444">
                  <c:v>1.4834880006526776E-2</c:v>
                </c:pt>
                <c:pt idx="1445">
                  <c:v>1.482473736756534E-2</c:v>
                </c:pt>
                <c:pt idx="1446">
                  <c:v>1.4814591821244703E-2</c:v>
                </c:pt>
                <c:pt idx="1447">
                  <c:v>1.4805708054014488E-2</c:v>
                </c:pt>
                <c:pt idx="1448">
                  <c:v>1.4795577530775539E-2</c:v>
                </c:pt>
                <c:pt idx="1449">
                  <c:v>1.4785461929344379E-2</c:v>
                </c:pt>
                <c:pt idx="1450">
                  <c:v>1.4775361517048502E-2</c:v>
                </c:pt>
                <c:pt idx="1451">
                  <c:v>1.4765276528881266E-2</c:v>
                </c:pt>
                <c:pt idx="1452">
                  <c:v>1.4753960659047136E-2</c:v>
                </c:pt>
                <c:pt idx="1453">
                  <c:v>1.4743909463895801E-2</c:v>
                </c:pt>
                <c:pt idx="1454">
                  <c:v>1.4733874451048448E-2</c:v>
                </c:pt>
                <c:pt idx="1455">
                  <c:v>1.4723855855517085E-2</c:v>
                </c:pt>
                <c:pt idx="1456">
                  <c:v>1.4713853912323414E-2</c:v>
                </c:pt>
                <c:pt idx="1457">
                  <c:v>1.4703868856484288E-2</c:v>
                </c:pt>
                <c:pt idx="1458">
                  <c:v>1.4693900923014138E-2</c:v>
                </c:pt>
                <c:pt idx="1459">
                  <c:v>1.4683950346932243E-2</c:v>
                </c:pt>
                <c:pt idx="1460">
                  <c:v>1.4675244495434114E-2</c:v>
                </c:pt>
                <c:pt idx="1461">
                  <c:v>1.4665326673257262E-2</c:v>
                </c:pt>
                <c:pt idx="1462">
                  <c:v>1.4655426860135989E-2</c:v>
                </c:pt>
                <c:pt idx="1463">
                  <c:v>1.4645545291058326E-2</c:v>
                </c:pt>
                <c:pt idx="1464">
                  <c:v>1.4635682201006972E-2</c:v>
                </c:pt>
                <c:pt idx="1465">
                  <c:v>1.4624624556349115E-2</c:v>
                </c:pt>
                <c:pt idx="1466">
                  <c:v>1.461480206235034E-2</c:v>
                </c:pt>
                <c:pt idx="1467">
                  <c:v>1.4604998805838322E-2</c:v>
                </c:pt>
                <c:pt idx="1468">
                  <c:v>1.4595215021822646E-2</c:v>
                </c:pt>
                <c:pt idx="1469">
                  <c:v>1.4586652160725855E-2</c:v>
                </c:pt>
                <c:pt idx="1470">
                  <c:v>1.4576904879559649E-2</c:v>
                </c:pt>
                <c:pt idx="1471">
                  <c:v>1.4567177722319968E-2</c:v>
                </c:pt>
                <c:pt idx="1472">
                  <c:v>1.4557470923989513E-2</c:v>
                </c:pt>
                <c:pt idx="1473">
                  <c:v>1.4547784719548318E-2</c:v>
                </c:pt>
                <c:pt idx="1474">
                  <c:v>1.4536934400519126E-2</c:v>
                </c:pt>
                <c:pt idx="1475">
                  <c:v>1.4527293504154251E-2</c:v>
                </c:pt>
                <c:pt idx="1476">
                  <c:v>1.4517673960330931E-2</c:v>
                </c:pt>
                <c:pt idx="1477">
                  <c:v>1.4507097883158793E-2</c:v>
                </c:pt>
                <c:pt idx="1478">
                  <c:v>1.4497523689623315E-2</c:v>
                </c:pt>
                <c:pt idx="1479">
                  <c:v>1.4487971569278613E-2</c:v>
                </c:pt>
                <c:pt idx="1480">
                  <c:v>1.4478441757114213E-2</c:v>
                </c:pt>
                <c:pt idx="1481">
                  <c:v>1.4468934488127139E-2</c:v>
                </c:pt>
                <c:pt idx="1482">
                  <c:v>1.4460605901955552E-2</c:v>
                </c:pt>
                <c:pt idx="1483">
                  <c:v>1.4451140576193748E-2</c:v>
                </c:pt>
                <c:pt idx="1484">
                  <c:v>1.444169844468674E-2</c:v>
                </c:pt>
                <c:pt idx="1485">
                  <c:v>1.443227974240243E-2</c:v>
                </c:pt>
                <c:pt idx="1486">
                  <c:v>1.442288470430597E-2</c:v>
                </c:pt>
                <c:pt idx="1487">
                  <c:v>1.441237744031959E-2</c:v>
                </c:pt>
                <c:pt idx="1488">
                  <c:v>1.4402657462150808E-2</c:v>
                </c:pt>
                <c:pt idx="1489">
                  <c:v>1.4393716089310116E-2</c:v>
                </c:pt>
                <c:pt idx="1490">
                  <c:v>1.4384422283422738E-2</c:v>
                </c:pt>
                <c:pt idx="1491">
                  <c:v>1.4375153370590477E-2</c:v>
                </c:pt>
                <c:pt idx="1492">
                  <c:v>1.4365909585805359E-2</c:v>
                </c:pt>
                <c:pt idx="1493">
                  <c:v>1.435669116404692E-2</c:v>
                </c:pt>
                <c:pt idx="1494">
                  <c:v>1.4347498340302189E-2</c:v>
                </c:pt>
                <c:pt idx="1495">
                  <c:v>1.4337390774772722E-2</c:v>
                </c:pt>
                <c:pt idx="1496">
                  <c:v>1.4328252074024318E-2</c:v>
                </c:pt>
                <c:pt idx="1497">
                  <c:v>1.4319139691743319E-2</c:v>
                </c:pt>
                <c:pt idx="1498">
                  <c:v>1.4310053862900478E-2</c:v>
                </c:pt>
                <c:pt idx="1499">
                  <c:v>1.4300994822474284E-2</c:v>
                </c:pt>
                <c:pt idx="1500">
                  <c:v>1.4291962805435489E-2</c:v>
                </c:pt>
                <c:pt idx="1501">
                  <c:v>1.4282958046754845E-2</c:v>
                </c:pt>
                <c:pt idx="1502">
                  <c:v>1.4273980781405684E-2</c:v>
                </c:pt>
                <c:pt idx="1503">
                  <c:v>1.4265031244358756E-2</c:v>
                </c:pt>
                <c:pt idx="1504">
                  <c:v>1.4256109670587396E-2</c:v>
                </c:pt>
                <c:pt idx="1505">
                  <c:v>1.4247216295057197E-2</c:v>
                </c:pt>
                <c:pt idx="1506">
                  <c:v>1.423835135274407E-2</c:v>
                </c:pt>
                <c:pt idx="1507">
                  <c:v>1.4229515078611029E-2</c:v>
                </c:pt>
                <c:pt idx="1508">
                  <c:v>1.4220707707631407E-2</c:v>
                </c:pt>
                <c:pt idx="1509">
                  <c:v>1.421192947477338E-2</c:v>
                </c:pt>
                <c:pt idx="1510">
                  <c:v>1.4203180615002539E-2</c:v>
                </c:pt>
                <c:pt idx="1511">
                  <c:v>1.4194461363284484E-2</c:v>
                </c:pt>
                <c:pt idx="1512">
                  <c:v>1.4185433402792158E-2</c:v>
                </c:pt>
                <c:pt idx="1513">
                  <c:v>1.4177112623887154E-2</c:v>
                </c:pt>
                <c:pt idx="1514">
                  <c:v>1.4168483606139072E-2</c:v>
                </c:pt>
                <c:pt idx="1515">
                  <c:v>1.4159885136308732E-2</c:v>
                </c:pt>
                <c:pt idx="1516">
                  <c:v>1.4151317449361732E-2</c:v>
                </c:pt>
                <c:pt idx="1517">
                  <c:v>1.4142780780266246E-2</c:v>
                </c:pt>
                <c:pt idx="1518">
                  <c:v>1.413427536398529E-2</c:v>
                </c:pt>
                <c:pt idx="1519">
                  <c:v>1.4125801435479301E-2</c:v>
                </c:pt>
                <c:pt idx="1520">
                  <c:v>1.4117359229713874E-2</c:v>
                </c:pt>
                <c:pt idx="1521">
                  <c:v>1.4109914369198062E-2</c:v>
                </c:pt>
                <c:pt idx="1522">
                  <c:v>1.4100570926259361E-2</c:v>
                </c:pt>
                <c:pt idx="1523">
                  <c:v>1.4092225298493726E-2</c:v>
                </c:pt>
                <c:pt idx="1524">
                  <c:v>1.4083912333315565E-2</c:v>
                </c:pt>
                <c:pt idx="1525">
                  <c:v>1.4075005750383665E-2</c:v>
                </c:pt>
                <c:pt idx="1526">
                  <c:v>1.4067385330571152E-2</c:v>
                </c:pt>
                <c:pt idx="1527">
                  <c:v>1.4059171762925775E-2</c:v>
                </c:pt>
                <c:pt idx="1528">
                  <c:v>1.4050991797714784E-2</c:v>
                </c:pt>
                <c:pt idx="1529">
                  <c:v>1.4039364888864885E-2</c:v>
                </c:pt>
                <c:pt idx="1530">
                  <c:v>1.403126750775603E-2</c:v>
                </c:pt>
                <c:pt idx="1531">
                  <c:v>1.4023204534653942E-2</c:v>
                </c:pt>
                <c:pt idx="1532">
                  <c:v>1.4015176204516479E-2</c:v>
                </c:pt>
                <c:pt idx="1533">
                  <c:v>1.4007182752301502E-2</c:v>
                </c:pt>
                <c:pt idx="1534">
                  <c:v>1.4000105077478509E-2</c:v>
                </c:pt>
                <c:pt idx="1535">
                  <c:v>1.399217538072214E-2</c:v>
                </c:pt>
                <c:pt idx="1536">
                  <c:v>1.3984281211752199E-2</c:v>
                </c:pt>
                <c:pt idx="1537">
                  <c:v>1.3976422805500757E-2</c:v>
                </c:pt>
                <c:pt idx="1538">
                  <c:v>1.3967746883576096E-2</c:v>
                </c:pt>
                <c:pt idx="1539">
                  <c:v>1.3959967632998191E-2</c:v>
                </c:pt>
                <c:pt idx="1540">
                  <c:v>1.3952224905040054E-2</c:v>
                </c:pt>
                <c:pt idx="1541">
                  <c:v>1.3944518934662123E-2</c:v>
                </c:pt>
                <c:pt idx="1542">
                  <c:v>1.3936849956809364E-2</c:v>
                </c:pt>
                <c:pt idx="1543">
                  <c:v>1.3928403224026553E-2</c:v>
                </c:pt>
                <c:pt idx="1544">
                  <c:v>1.3920811902255359E-2</c:v>
                </c:pt>
                <c:pt idx="1545">
                  <c:v>1.3913258293050568E-2</c:v>
                </c:pt>
                <c:pt idx="1546">
                  <c:v>1.3905742631349582E-2</c:v>
                </c:pt>
                <c:pt idx="1547">
                  <c:v>1.3898002666794888E-2</c:v>
                </c:pt>
                <c:pt idx="1548">
                  <c:v>1.3890566083396776E-2</c:v>
                </c:pt>
                <c:pt idx="1549">
                  <c:v>1.3883168170773633E-2</c:v>
                </c:pt>
                <c:pt idx="1550">
                  <c:v>1.3875809163885899E-2</c:v>
                </c:pt>
                <c:pt idx="1551">
                  <c:v>1.3868741758647829E-2</c:v>
                </c:pt>
                <c:pt idx="1552">
                  <c:v>1.3861458715892283E-2</c:v>
                </c:pt>
                <c:pt idx="1553">
                  <c:v>1.3854215265271641E-2</c:v>
                </c:pt>
                <c:pt idx="1554">
                  <c:v>1.3847011641736628E-2</c:v>
                </c:pt>
                <c:pt idx="1555">
                  <c:v>1.3839605938727515E-2</c:v>
                </c:pt>
                <c:pt idx="1556">
                  <c:v>1.3832485300225456E-2</c:v>
                </c:pt>
                <c:pt idx="1557">
                  <c:v>1.3825405212119985E-2</c:v>
                </c:pt>
                <c:pt idx="1558">
                  <c:v>1.3818365909366385E-2</c:v>
                </c:pt>
                <c:pt idx="1559">
                  <c:v>1.3811367626912199E-2</c:v>
                </c:pt>
                <c:pt idx="1560">
                  <c:v>1.380441059971271E-2</c:v>
                </c:pt>
                <c:pt idx="1561">
                  <c:v>1.3797495062720619E-2</c:v>
                </c:pt>
                <c:pt idx="1562">
                  <c:v>1.3790621250883473E-2</c:v>
                </c:pt>
                <c:pt idx="1563">
                  <c:v>1.3783789399153973E-2</c:v>
                </c:pt>
                <c:pt idx="1564">
                  <c:v>1.3777217583899493E-2</c:v>
                </c:pt>
                <c:pt idx="1565">
                  <c:v>1.3770467564659938E-2</c:v>
                </c:pt>
                <c:pt idx="1566">
                  <c:v>1.3763760191845442E-2</c:v>
                </c:pt>
                <c:pt idx="1567">
                  <c:v>1.3757095700396071E-2</c:v>
                </c:pt>
                <c:pt idx="1568">
                  <c:v>1.3750474325257223E-2</c:v>
                </c:pt>
                <c:pt idx="1569">
                  <c:v>1.3743692608303796E-2</c:v>
                </c:pt>
                <c:pt idx="1570">
                  <c:v>1.3737161055959655E-2</c:v>
                </c:pt>
                <c:pt idx="1571">
                  <c:v>1.3730673343329308E-2</c:v>
                </c:pt>
                <c:pt idx="1572">
                  <c:v>1.3724229705368036E-2</c:v>
                </c:pt>
                <c:pt idx="1573">
                  <c:v>1.3718022417299025E-2</c:v>
                </c:pt>
                <c:pt idx="1574">
                  <c:v>1.3711664673860646E-2</c:v>
                </c:pt>
                <c:pt idx="1575">
                  <c:v>1.3705351691342571E-2</c:v>
                </c:pt>
                <c:pt idx="1576">
                  <c:v>1.3699083704690196E-2</c:v>
                </c:pt>
                <c:pt idx="1577">
                  <c:v>1.3692142295433396E-2</c:v>
                </c:pt>
                <c:pt idx="1578">
                  <c:v>1.3686506602826994E-2</c:v>
                </c:pt>
                <c:pt idx="1579">
                  <c:v>1.3680378066147565E-2</c:v>
                </c:pt>
                <c:pt idx="1580">
                  <c:v>1.367429548374078E-2</c:v>
                </c:pt>
                <c:pt idx="1581">
                  <c:v>1.3668259090559343E-2</c:v>
                </c:pt>
                <c:pt idx="1582">
                  <c:v>1.36622691215508E-2</c:v>
                </c:pt>
                <c:pt idx="1583">
                  <c:v>1.3656325811665272E-2</c:v>
                </c:pt>
                <c:pt idx="1584">
                  <c:v>1.3650429395858043E-2</c:v>
                </c:pt>
                <c:pt idx="1585">
                  <c:v>1.3644580109076657E-2</c:v>
                </c:pt>
                <c:pt idx="1586">
                  <c:v>1.3639235425126588E-2</c:v>
                </c:pt>
                <c:pt idx="1587">
                  <c:v>1.3633471501017156E-2</c:v>
                </c:pt>
                <c:pt idx="1588">
                  <c:v>1.3627755354740843E-2</c:v>
                </c:pt>
                <c:pt idx="1589">
                  <c:v>1.3622087221232577E-2</c:v>
                </c:pt>
                <c:pt idx="1590">
                  <c:v>1.3616048833886491E-2</c:v>
                </c:pt>
                <c:pt idx="1591">
                  <c:v>1.3610487255248866E-2</c:v>
                </c:pt>
                <c:pt idx="1592">
                  <c:v>1.3604974450306001E-2</c:v>
                </c:pt>
                <c:pt idx="1593">
                  <c:v>1.3598996572745594E-2</c:v>
                </c:pt>
                <c:pt idx="1594">
                  <c:v>1.3594096101286998E-2</c:v>
                </c:pt>
                <c:pt idx="1595">
                  <c:v>1.3588853648697885E-2</c:v>
                </c:pt>
                <c:pt idx="1596">
                  <c:v>1.3583534917700923E-2</c:v>
                </c:pt>
                <c:pt idx="1597">
                  <c:v>1.357826611641233E-2</c:v>
                </c:pt>
                <c:pt idx="1598">
                  <c:v>1.3573047479780165E-2</c:v>
                </c:pt>
                <c:pt idx="1599">
                  <c:v>1.3567770214974802E-2</c:v>
                </c:pt>
                <c:pt idx="1600">
                  <c:v>1.3562656057833159E-2</c:v>
                </c:pt>
                <c:pt idx="1601">
                  <c:v>1.3557592788960598E-2</c:v>
                </c:pt>
                <c:pt idx="1602">
                  <c:v>1.3552580643304665E-2</c:v>
                </c:pt>
                <c:pt idx="1603">
                  <c:v>1.3547714989589288E-2</c:v>
                </c:pt>
                <c:pt idx="1604">
                  <c:v>1.3542802274780996E-2</c:v>
                </c:pt>
                <c:pt idx="1605">
                  <c:v>1.3537941369254902E-2</c:v>
                </c:pt>
                <c:pt idx="1606">
                  <c:v>1.3533132507967061E-2</c:v>
                </c:pt>
                <c:pt idx="1607">
                  <c:v>1.3528375925862868E-2</c:v>
                </c:pt>
                <c:pt idx="1608">
                  <c:v>1.3523594514473295E-2</c:v>
                </c:pt>
                <c:pt idx="1609">
                  <c:v>1.3518946810102253E-2</c:v>
                </c:pt>
                <c:pt idx="1610">
                  <c:v>1.3514352108595246E-2</c:v>
                </c:pt>
                <c:pt idx="1611">
                  <c:v>1.3509810644907553E-2</c:v>
                </c:pt>
                <c:pt idx="1612">
                  <c:v>1.3505322653999612E-2</c:v>
                </c:pt>
                <c:pt idx="1613">
                  <c:v>1.3500888370826703E-2</c:v>
                </c:pt>
                <c:pt idx="1614">
                  <c:v>1.3496508030349269E-2</c:v>
                </c:pt>
                <c:pt idx="1615">
                  <c:v>1.3492181867520006E-2</c:v>
                </c:pt>
                <c:pt idx="1616">
                  <c:v>1.3487958016989765E-2</c:v>
                </c:pt>
                <c:pt idx="1617">
                  <c:v>1.3483737148998642E-2</c:v>
                </c:pt>
                <c:pt idx="1618">
                  <c:v>1.347957114464915E-2</c:v>
                </c:pt>
                <c:pt idx="1619">
                  <c:v>1.3475460238900006E-2</c:v>
                </c:pt>
                <c:pt idx="1620">
                  <c:v>1.3471404666701936E-2</c:v>
                </c:pt>
                <c:pt idx="1621">
                  <c:v>1.3467375778997363E-2</c:v>
                </c:pt>
                <c:pt idx="1622">
                  <c:v>1.3463435438610484E-2</c:v>
                </c:pt>
                <c:pt idx="1623">
                  <c:v>1.3459551155560441E-2</c:v>
                </c:pt>
                <c:pt idx="1624">
                  <c:v>1.3455723164810252E-2</c:v>
                </c:pt>
                <c:pt idx="1625">
                  <c:v>1.3451965032402313E-2</c:v>
                </c:pt>
                <c:pt idx="1626">
                  <c:v>1.3448246395566521E-2</c:v>
                </c:pt>
                <c:pt idx="1627">
                  <c:v>1.3444584736974186E-2</c:v>
                </c:pt>
                <c:pt idx="1628">
                  <c:v>1.3440980291578697E-2</c:v>
                </c:pt>
                <c:pt idx="1629">
                  <c:v>1.3437435819249808E-2</c:v>
                </c:pt>
                <c:pt idx="1630">
                  <c:v>1.3433950516529829E-2</c:v>
                </c:pt>
                <c:pt idx="1631">
                  <c:v>1.3430523150858558E-2</c:v>
                </c:pt>
                <c:pt idx="1632">
                  <c:v>1.3427153957206745E-2</c:v>
                </c:pt>
                <c:pt idx="1633">
                  <c:v>1.3423843170542567E-2</c:v>
                </c:pt>
                <c:pt idx="1634">
                  <c:v>1.3420591025826462E-2</c:v>
                </c:pt>
                <c:pt idx="1635">
                  <c:v>1.3417397758034336E-2</c:v>
                </c:pt>
                <c:pt idx="1636">
                  <c:v>1.3414263602134366E-2</c:v>
                </c:pt>
                <c:pt idx="1637">
                  <c:v>1.3411188793094725E-2</c:v>
                </c:pt>
                <c:pt idx="1638">
                  <c:v>1.3408056828823385E-2</c:v>
                </c:pt>
                <c:pt idx="1639">
                  <c:v>1.3405088876810658E-2</c:v>
                </c:pt>
                <c:pt idx="1640">
                  <c:v>1.3402180919452888E-2</c:v>
                </c:pt>
                <c:pt idx="1641">
                  <c:v>1.3399333191699281E-2</c:v>
                </c:pt>
                <c:pt idx="1642">
                  <c:v>1.3396713174811321E-2</c:v>
                </c:pt>
                <c:pt idx="1643">
                  <c:v>1.3394245128153364E-2</c:v>
                </c:pt>
                <c:pt idx="1644">
                  <c:v>1.3391346579552816E-2</c:v>
                </c:pt>
                <c:pt idx="1645">
                  <c:v>1.3388755004399629E-2</c:v>
                </c:pt>
                <c:pt idx="1646">
                  <c:v>1.3386224890874487E-2</c:v>
                </c:pt>
                <c:pt idx="1647">
                  <c:v>1.3383678834442136E-2</c:v>
                </c:pt>
                <c:pt idx="1648">
                  <c:v>1.3381267994996726E-2</c:v>
                </c:pt>
                <c:pt idx="1649">
                  <c:v>1.3378919302998504E-2</c:v>
                </c:pt>
                <c:pt idx="1650">
                  <c:v>1.3376632993419513E-2</c:v>
                </c:pt>
                <c:pt idx="1651">
                  <c:v>1.3374504471800509E-2</c:v>
                </c:pt>
                <c:pt idx="1652">
                  <c:v>1.3372348062555791E-2</c:v>
                </c:pt>
                <c:pt idx="1653">
                  <c:v>1.3370254759791117E-2</c:v>
                </c:pt>
                <c:pt idx="1654">
                  <c:v>1.3368224798482391E-2</c:v>
                </c:pt>
                <c:pt idx="1655">
                  <c:v>1.3366145405882435E-2</c:v>
                </c:pt>
                <c:pt idx="1656">
                  <c:v>1.3364238325271671E-2</c:v>
                </c:pt>
                <c:pt idx="1657">
                  <c:v>1.3362395271908412E-2</c:v>
                </c:pt>
                <c:pt idx="1658">
                  <c:v>1.3360616480767362E-2</c:v>
                </c:pt>
                <c:pt idx="1659">
                  <c:v>1.3358902186828558E-2</c:v>
                </c:pt>
                <c:pt idx="1660">
                  <c:v>1.3357388360492875E-2</c:v>
                </c:pt>
                <c:pt idx="1661">
                  <c:v>1.3355808369010711E-2</c:v>
                </c:pt>
                <c:pt idx="1662">
                  <c:v>1.3354293598887183E-2</c:v>
                </c:pt>
                <c:pt idx="1663">
                  <c:v>1.3352844285111094E-2</c:v>
                </c:pt>
                <c:pt idx="1664">
                  <c:v>1.3351460662676404E-2</c:v>
                </c:pt>
                <c:pt idx="1665">
                  <c:v>1.3350142966574495E-2</c:v>
                </c:pt>
                <c:pt idx="1666">
                  <c:v>1.3348891431799325E-2</c:v>
                </c:pt>
                <c:pt idx="1667">
                  <c:v>1.3347706293342275E-2</c:v>
                </c:pt>
                <c:pt idx="1668">
                  <c:v>1.3346587786210201E-2</c:v>
                </c:pt>
                <c:pt idx="1669">
                  <c:v>1.3345358289800657E-2</c:v>
                </c:pt>
                <c:pt idx="1670">
                  <c:v>1.3344368974014031E-2</c:v>
                </c:pt>
                <c:pt idx="1671">
                  <c:v>1.3343446975259354E-2</c:v>
                </c:pt>
                <c:pt idx="1672">
                  <c:v>1.3342592528527319E-2</c:v>
                </c:pt>
                <c:pt idx="1673">
                  <c:v>1.3342002945254278E-2</c:v>
                </c:pt>
                <c:pt idx="1674">
                  <c:v>1.3341289161012243E-2</c:v>
                </c:pt>
                <c:pt idx="1675">
                  <c:v>1.3340643653091578E-2</c:v>
                </c:pt>
                <c:pt idx="1676">
                  <c:v>1.3340066656493982E-2</c:v>
                </c:pt>
                <c:pt idx="1677">
                  <c:v>1.333934180002494E-2</c:v>
                </c:pt>
                <c:pt idx="1678">
                  <c:v>1.3338897600331912E-2</c:v>
                </c:pt>
                <c:pt idx="1679">
                  <c:v>1.3338522597639013E-2</c:v>
                </c:pt>
                <c:pt idx="1680">
                  <c:v>1.3338217026944932E-2</c:v>
                </c:pt>
                <c:pt idx="1681">
                  <c:v>1.3337981123256348E-2</c:v>
                </c:pt>
                <c:pt idx="1682">
                  <c:v>1.3338056575223517E-2</c:v>
                </c:pt>
                <c:pt idx="1683">
                  <c:v>1.3337965738156616E-2</c:v>
                </c:pt>
                <c:pt idx="1684">
                  <c:v>1.3337945292498547E-2</c:v>
                </c:pt>
                <c:pt idx="1685">
                  <c:v>1.3337995473269054E-2</c:v>
                </c:pt>
                <c:pt idx="1686">
                  <c:v>1.3338116515480147E-2</c:v>
                </c:pt>
                <c:pt idx="1687">
                  <c:v>1.3338308654156729E-2</c:v>
                </c:pt>
                <c:pt idx="1688">
                  <c:v>1.333857212431081E-2</c:v>
                </c:pt>
                <c:pt idx="1689">
                  <c:v>1.333890716096987E-2</c:v>
                </c:pt>
                <c:pt idx="1690">
                  <c:v>1.3338750063494819E-2</c:v>
                </c:pt>
                <c:pt idx="1691">
                  <c:v>1.3339218574220206E-2</c:v>
                </c:pt>
                <c:pt idx="1692">
                  <c:v>1.3339759317590287E-2</c:v>
                </c:pt>
                <c:pt idx="1693">
                  <c:v>1.3340372528619828E-2</c:v>
                </c:pt>
                <c:pt idx="1694">
                  <c:v>1.3341058442309811E-2</c:v>
                </c:pt>
                <c:pt idx="1695">
                  <c:v>1.3342433438833127E-2</c:v>
                </c:pt>
                <c:pt idx="1696">
                  <c:v>1.3343276021716591E-2</c:v>
                </c:pt>
                <c:pt idx="1697">
                  <c:v>1.3344192051324887E-2</c:v>
                </c:pt>
                <c:pt idx="1698">
                  <c:v>1.3345181762688074E-2</c:v>
                </c:pt>
                <c:pt idx="1699">
                  <c:v>1.334591582441913E-2</c:v>
                </c:pt>
                <c:pt idx="1700">
                  <c:v>1.3347048245895721E-2</c:v>
                </c:pt>
                <c:pt idx="1701">
                  <c:v>1.3348255034689949E-2</c:v>
                </c:pt>
                <c:pt idx="1702">
                  <c:v>1.3349536425832476E-2</c:v>
                </c:pt>
                <c:pt idx="1703">
                  <c:v>1.3352149581243564E-2</c:v>
                </c:pt>
                <c:pt idx="1704">
                  <c:v>1.3353600629155695E-2</c:v>
                </c:pt>
                <c:pt idx="1705">
                  <c:v>1.3355104926654381E-2</c:v>
                </c:pt>
                <c:pt idx="1706">
                  <c:v>1.3356647148820113E-2</c:v>
                </c:pt>
                <c:pt idx="1707">
                  <c:v>1.3357131656114518E-2</c:v>
                </c:pt>
                <c:pt idx="1708">
                  <c:v>1.3358703736841449E-2</c:v>
                </c:pt>
                <c:pt idx="1709">
                  <c:v>1.3360278611203036E-2</c:v>
                </c:pt>
                <c:pt idx="1710">
                  <c:v>1.3361856224517688E-2</c:v>
                </c:pt>
                <c:pt idx="1711">
                  <c:v>1.3363436588229582E-2</c:v>
                </c:pt>
                <c:pt idx="1712">
                  <c:v>1.3366103816392765E-2</c:v>
                </c:pt>
                <c:pt idx="1713">
                  <c:v>1.3367690489442682E-2</c:v>
                </c:pt>
                <c:pt idx="1714">
                  <c:v>1.3369279949998583E-2</c:v>
                </c:pt>
                <c:pt idx="1715">
                  <c:v>1.3370872209501011E-2</c:v>
                </c:pt>
                <c:pt idx="1716">
                  <c:v>1.3372467279397783E-2</c:v>
                </c:pt>
                <c:pt idx="1717">
                  <c:v>1.3374065171127018E-2</c:v>
                </c:pt>
                <c:pt idx="1718">
                  <c:v>1.3375665896136531E-2</c:v>
                </c:pt>
                <c:pt idx="1719">
                  <c:v>1.3377269465864443E-2</c:v>
                </c:pt>
                <c:pt idx="1720">
                  <c:v>1.3377785517341145E-2</c:v>
                </c:pt>
                <c:pt idx="1721">
                  <c:v>1.3379394014314094E-2</c:v>
                </c:pt>
                <c:pt idx="1722">
                  <c:v>1.338100538754361E-2</c:v>
                </c:pt>
                <c:pt idx="1723">
                  <c:v>1.338261964847387E-2</c:v>
                </c:pt>
                <c:pt idx="1724">
                  <c:v>1.3384236808543726E-2</c:v>
                </c:pt>
                <c:pt idx="1725">
                  <c:v>1.3386951264211725E-2</c:v>
                </c:pt>
                <c:pt idx="1726">
                  <c:v>1.3388575067405449E-2</c:v>
                </c:pt>
                <c:pt idx="1727">
                  <c:v>1.3390201806866162E-2</c:v>
                </c:pt>
                <c:pt idx="1728">
                  <c:v>1.3391831494036829E-2</c:v>
                </c:pt>
                <c:pt idx="1729">
                  <c:v>1.3392366496485231E-2</c:v>
                </c:pt>
                <c:pt idx="1730">
                  <c:v>1.3394001291685775E-2</c:v>
                </c:pt>
                <c:pt idx="1731">
                  <c:v>1.3395639066121845E-2</c:v>
                </c:pt>
                <c:pt idx="1732">
                  <c:v>1.3397279831234954E-2</c:v>
                </c:pt>
                <c:pt idx="1733">
                  <c:v>1.3398923598466617E-2</c:v>
                </c:pt>
                <c:pt idx="1734">
                  <c:v>1.3401672159858437E-2</c:v>
                </c:pt>
                <c:pt idx="1735">
                  <c:v>1.3403322801433375E-2</c:v>
                </c:pt>
                <c:pt idx="1736">
                  <c:v>1.3404976482266856E-2</c:v>
                </c:pt>
                <c:pt idx="1737">
                  <c:v>1.3406501964569606E-2</c:v>
                </c:pt>
                <c:pt idx="1738">
                  <c:v>1.3408161914999217E-2</c:v>
                </c:pt>
                <c:pt idx="1739">
                  <c:v>1.3409824939712156E-2</c:v>
                </c:pt>
                <c:pt idx="1740">
                  <c:v>1.3411491050156765E-2</c:v>
                </c:pt>
                <c:pt idx="1741">
                  <c:v>1.3413160257771395E-2</c:v>
                </c:pt>
                <c:pt idx="1742">
                  <c:v>1.3413354568364724E-2</c:v>
                </c:pt>
                <c:pt idx="1743">
                  <c:v>1.3415028860272698E-2</c:v>
                </c:pt>
                <c:pt idx="1744">
                  <c:v>1.3416706279910175E-2</c:v>
                </c:pt>
                <c:pt idx="1745">
                  <c:v>1.3418386838727996E-2</c:v>
                </c:pt>
                <c:pt idx="1746">
                  <c:v>1.3420441144404303E-2</c:v>
                </c:pt>
                <c:pt idx="1747">
                  <c:v>1.3423241184894463E-2</c:v>
                </c:pt>
                <c:pt idx="1748">
                  <c:v>1.3424932393122924E-2</c:v>
                </c:pt>
                <c:pt idx="1749">
                  <c:v>1.3426998406715705E-2</c:v>
                </c:pt>
                <c:pt idx="1750">
                  <c:v>1.3428324387171064E-2</c:v>
                </c:pt>
                <c:pt idx="1751">
                  <c:v>1.3430025195879935E-2</c:v>
                </c:pt>
                <c:pt idx="1752">
                  <c:v>1.3431729227635636E-2</c:v>
                </c:pt>
                <c:pt idx="1753">
                  <c:v>1.3433436493879014E-2</c:v>
                </c:pt>
                <c:pt idx="1754">
                  <c:v>1.3435147006058412E-2</c:v>
                </c:pt>
                <c:pt idx="1755">
                  <c:v>1.3436860775612181E-2</c:v>
                </c:pt>
                <c:pt idx="1756">
                  <c:v>1.3438577813988661E-2</c:v>
                </c:pt>
                <c:pt idx="1757">
                  <c:v>1.3440298132626205E-2</c:v>
                </c:pt>
                <c:pt idx="1758">
                  <c:v>1.3442021742970656E-2</c:v>
                </c:pt>
                <c:pt idx="1759">
                  <c:v>1.3442625119053286E-2</c:v>
                </c:pt>
                <c:pt idx="1760">
                  <c:v>1.3445478884548667E-2</c:v>
                </c:pt>
                <c:pt idx="1761">
                  <c:v>1.3447212438671419E-2</c:v>
                </c:pt>
                <c:pt idx="1762">
                  <c:v>1.3448949330269466E-2</c:v>
                </c:pt>
                <c:pt idx="1763">
                  <c:v>1.345068957079365E-2</c:v>
                </c:pt>
                <c:pt idx="1764">
                  <c:v>1.3452433171682321E-2</c:v>
                </c:pt>
                <c:pt idx="1765">
                  <c:v>1.345418014438382E-2</c:v>
                </c:pt>
                <c:pt idx="1766">
                  <c:v>1.3455930500334001E-2</c:v>
                </c:pt>
                <c:pt idx="1767">
                  <c:v>1.3457684250981206E-2</c:v>
                </c:pt>
                <c:pt idx="1768">
                  <c:v>1.345944140776878E-2</c:v>
                </c:pt>
                <c:pt idx="1769">
                  <c:v>1.346120198214007E-2</c:v>
                </c:pt>
                <c:pt idx="1770">
                  <c:v>1.3462965985535924E-2</c:v>
                </c:pt>
                <c:pt idx="1771">
                  <c:v>1.3464733429402187E-2</c:v>
                </c:pt>
                <c:pt idx="1772">
                  <c:v>1.3466504325177209E-2</c:v>
                </c:pt>
                <c:pt idx="1773">
                  <c:v>1.3468278684314328E-2</c:v>
                </c:pt>
                <c:pt idx="1774">
                  <c:v>1.3470056518249396E-2</c:v>
                </c:pt>
                <c:pt idx="1775">
                  <c:v>1.347183783842576E-2</c:v>
                </c:pt>
                <c:pt idx="1776">
                  <c:v>1.3473622656291762E-2</c:v>
                </c:pt>
                <c:pt idx="1777">
                  <c:v>1.3475410983285752E-2</c:v>
                </c:pt>
                <c:pt idx="1778">
                  <c:v>1.3477202830853574E-2</c:v>
                </c:pt>
                <c:pt idx="1779">
                  <c:v>1.3478998210438575E-2</c:v>
                </c:pt>
                <c:pt idx="1780">
                  <c:v>1.3480797133484101E-2</c:v>
                </c:pt>
                <c:pt idx="1781">
                  <c:v>1.3481455467264607E-2</c:v>
                </c:pt>
                <c:pt idx="1782">
                  <c:v>1.3484405655732612E-2</c:v>
                </c:pt>
                <c:pt idx="1783">
                  <c:v>1.3486215277819791E-2</c:v>
                </c:pt>
                <c:pt idx="1784">
                  <c:v>1.3488028489143378E-2</c:v>
                </c:pt>
                <c:pt idx="1785">
                  <c:v>1.3489845301146719E-2</c:v>
                </c:pt>
                <c:pt idx="1786">
                  <c:v>1.3491665725270663E-2</c:v>
                </c:pt>
                <c:pt idx="1787">
                  <c:v>1.3493489772958556E-2</c:v>
                </c:pt>
                <c:pt idx="1788">
                  <c:v>1.3495317455656242E-2</c:v>
                </c:pt>
                <c:pt idx="1789">
                  <c:v>1.3497026619172766E-2</c:v>
                </c:pt>
                <c:pt idx="1790">
                  <c:v>1.3498861798551549E-2</c:v>
                </c:pt>
                <c:pt idx="1791">
                  <c:v>1.3500700647941725E-2</c:v>
                </c:pt>
                <c:pt idx="1792">
                  <c:v>1.3502543178784463E-2</c:v>
                </c:pt>
                <c:pt idx="1793">
                  <c:v>1.3504389402520934E-2</c:v>
                </c:pt>
                <c:pt idx="1794">
                  <c:v>1.3505082336759955E-2</c:v>
                </c:pt>
                <c:pt idx="1795">
                  <c:v>1.3506934973275582E-2</c:v>
                </c:pt>
                <c:pt idx="1796">
                  <c:v>1.3508791334123478E-2</c:v>
                </c:pt>
                <c:pt idx="1797">
                  <c:v>1.3510651430737359E-2</c:v>
                </c:pt>
                <c:pt idx="1798">
                  <c:v>1.3513676315174023E-2</c:v>
                </c:pt>
                <c:pt idx="1799">
                  <c:v>1.3515932374048578E-2</c:v>
                </c:pt>
                <c:pt idx="1800">
                  <c:v>1.3517417331024672E-2</c:v>
                </c:pt>
                <c:pt idx="1801">
                  <c:v>1.3519293509888553E-2</c:v>
                </c:pt>
                <c:pt idx="1802">
                  <c:v>1.3521173484639911E-2</c:v>
                </c:pt>
                <c:pt idx="1803">
                  <c:v>1.3523746466633568E-2</c:v>
                </c:pt>
                <c:pt idx="1804">
                  <c:v>1.3525635909622302E-2</c:v>
                </c:pt>
                <c:pt idx="1805">
                  <c:v>1.3527529188396059E-2</c:v>
                </c:pt>
                <c:pt idx="1806">
                  <c:v>1.3529426314393689E-2</c:v>
                </c:pt>
                <c:pt idx="1807">
                  <c:v>1.3531717646310152E-2</c:v>
                </c:pt>
                <c:pt idx="1808">
                  <c:v>1.3533622850129375E-2</c:v>
                </c:pt>
                <c:pt idx="1809">
                  <c:v>1.3535531936476447E-2</c:v>
                </c:pt>
                <c:pt idx="1810">
                  <c:v>1.3537444916795115E-2</c:v>
                </c:pt>
                <c:pt idx="1811">
                  <c:v>1.3538970053264876E-2</c:v>
                </c:pt>
                <c:pt idx="1812">
                  <c:v>1.3540890502912184E-2</c:v>
                </c:pt>
                <c:pt idx="1813">
                  <c:v>1.3542814879889953E-2</c:v>
                </c:pt>
                <c:pt idx="1814">
                  <c:v>1.3544743195634368E-2</c:v>
                </c:pt>
                <c:pt idx="1815">
                  <c:v>1.3547068628465267E-2</c:v>
                </c:pt>
                <c:pt idx="1816">
                  <c:v>1.3549005212916777E-2</c:v>
                </c:pt>
                <c:pt idx="1817">
                  <c:v>1.3550945771446127E-2</c:v>
                </c:pt>
                <c:pt idx="1818">
                  <c:v>1.3552890315486755E-2</c:v>
                </c:pt>
                <c:pt idx="1819">
                  <c:v>1.3554838856497879E-2</c:v>
                </c:pt>
                <c:pt idx="1820">
                  <c:v>1.3556791405907776E-2</c:v>
                </c:pt>
                <c:pt idx="1821">
                  <c:v>1.3558747975165356E-2</c:v>
                </c:pt>
                <c:pt idx="1822">
                  <c:v>1.356070857571952E-2</c:v>
                </c:pt>
                <c:pt idx="1823">
                  <c:v>1.3562673219006286E-2</c:v>
                </c:pt>
                <c:pt idx="1824">
                  <c:v>1.35642455027849E-2</c:v>
                </c:pt>
                <c:pt idx="1825">
                  <c:v>1.3566217900216948E-2</c:v>
                </c:pt>
                <c:pt idx="1826">
                  <c:v>1.3568194373729803E-2</c:v>
                </c:pt>
                <c:pt idx="1827">
                  <c:v>1.3570174934772972E-2</c:v>
                </c:pt>
                <c:pt idx="1828">
                  <c:v>1.3572557476988704E-2</c:v>
                </c:pt>
                <c:pt idx="1829">
                  <c:v>1.3574546617000119E-2</c:v>
                </c:pt>
                <c:pt idx="1830">
                  <c:v>1.3576539879850377E-2</c:v>
                </c:pt>
                <c:pt idx="1831">
                  <c:v>1.3578537276985809E-2</c:v>
                </c:pt>
                <c:pt idx="1832">
                  <c:v>1.3580538819847584E-2</c:v>
                </c:pt>
                <c:pt idx="1833">
                  <c:v>1.3582144779904048E-2</c:v>
                </c:pt>
                <c:pt idx="1834">
                  <c:v>1.3584154274043136E-2</c:v>
                </c:pt>
                <c:pt idx="1835">
                  <c:v>1.3586167947252648E-2</c:v>
                </c:pt>
                <c:pt idx="1836">
                  <c:v>1.3589789553062403E-2</c:v>
                </c:pt>
                <c:pt idx="1837">
                  <c:v>1.3590609120593131E-2</c:v>
                </c:pt>
                <c:pt idx="1838">
                  <c:v>1.3592635778134275E-2</c:v>
                </c:pt>
                <c:pt idx="1839">
                  <c:v>1.3594666661508003E-2</c:v>
                </c:pt>
                <c:pt idx="1840">
                  <c:v>1.3596701782160648E-2</c:v>
                </c:pt>
                <c:pt idx="1841">
                  <c:v>1.3598741151530799E-2</c:v>
                </c:pt>
                <c:pt idx="1842">
                  <c:v>1.3600784781064785E-2</c:v>
                </c:pt>
                <c:pt idx="1843">
                  <c:v>1.3602832682206354E-2</c:v>
                </c:pt>
                <c:pt idx="1844">
                  <c:v>1.3604884866401835E-2</c:v>
                </c:pt>
                <c:pt idx="1845">
                  <c:v>1.360694134508982E-2</c:v>
                </c:pt>
                <c:pt idx="1846">
                  <c:v>1.3607788213891541E-2</c:v>
                </c:pt>
                <c:pt idx="1847">
                  <c:v>1.3609852154107418E-2</c:v>
                </c:pt>
                <c:pt idx="1848">
                  <c:v>1.3611920420174402E-2</c:v>
                </c:pt>
                <c:pt idx="1849">
                  <c:v>1.3613993023529058E-2</c:v>
                </c:pt>
                <c:pt idx="1850">
                  <c:v>1.3617288556494932E-2</c:v>
                </c:pt>
                <c:pt idx="1851">
                  <c:v>1.3619371042472142E-2</c:v>
                </c:pt>
                <c:pt idx="1852">
                  <c:v>1.3621457903053257E-2</c:v>
                </c:pt>
                <c:pt idx="1853">
                  <c:v>1.3623549149679448E-2</c:v>
                </c:pt>
                <c:pt idx="1854">
                  <c:v>1.3625236981332556E-2</c:v>
                </c:pt>
                <c:pt idx="1855">
                  <c:v>1.362733663905491E-2</c:v>
                </c:pt>
                <c:pt idx="1856">
                  <c:v>1.3629440716159458E-2</c:v>
                </c:pt>
                <c:pt idx="1857">
                  <c:v>1.3631549224085049E-2</c:v>
                </c:pt>
                <c:pt idx="1858">
                  <c:v>1.3633662174281191E-2</c:v>
                </c:pt>
                <c:pt idx="1859">
                  <c:v>1.3636189377258917E-2</c:v>
                </c:pt>
                <c:pt idx="1860">
                  <c:v>1.3638311646635927E-2</c:v>
                </c:pt>
                <c:pt idx="1861">
                  <c:v>1.3640438393610585E-2</c:v>
                </c:pt>
                <c:pt idx="1862">
                  <c:v>1.3642569629624061E-2</c:v>
                </c:pt>
                <c:pt idx="1863">
                  <c:v>1.3644293959786502E-2</c:v>
                </c:pt>
                <c:pt idx="1864">
                  <c:v>1.3646433803899072E-2</c:v>
                </c:pt>
                <c:pt idx="1865">
                  <c:v>1.3648578170380787E-2</c:v>
                </c:pt>
                <c:pt idx="1866">
                  <c:v>1.3650727070681157E-2</c:v>
                </c:pt>
                <c:pt idx="1867">
                  <c:v>1.3653293545856504E-2</c:v>
                </c:pt>
                <c:pt idx="1868">
                  <c:v>1.3655451956439673E-2</c:v>
                </c:pt>
                <c:pt idx="1869">
                  <c:v>1.3657614936175637E-2</c:v>
                </c:pt>
                <c:pt idx="1870">
                  <c:v>1.3659782496505572E-2</c:v>
                </c:pt>
                <c:pt idx="1871">
                  <c:v>1.3661954648873223E-2</c:v>
                </c:pt>
                <c:pt idx="1872">
                  <c:v>1.3664131404719764E-2</c:v>
                </c:pt>
                <c:pt idx="1873">
                  <c:v>1.3666312775496677E-2</c:v>
                </c:pt>
                <c:pt idx="1874">
                  <c:v>1.3668498772639977E-2</c:v>
                </c:pt>
                <c:pt idx="1875">
                  <c:v>1.3670689407598571E-2</c:v>
                </c:pt>
                <c:pt idx="1876">
                  <c:v>1.3672467951086453E-2</c:v>
                </c:pt>
                <c:pt idx="1877">
                  <c:v>1.3674667478627889E-2</c:v>
                </c:pt>
                <c:pt idx="1878">
                  <c:v>1.3676871677310132E-2</c:v>
                </c:pt>
                <c:pt idx="1879">
                  <c:v>1.3679080558572032E-2</c:v>
                </c:pt>
                <c:pt idx="1880">
                  <c:v>1.3681294133863098E-2</c:v>
                </c:pt>
                <c:pt idx="1881">
                  <c:v>1.3683931252326397E-2</c:v>
                </c:pt>
                <c:pt idx="1882">
                  <c:v>1.3686154672422176E-2</c:v>
                </c:pt>
                <c:pt idx="1883">
                  <c:v>1.368838282188582E-2</c:v>
                </c:pt>
                <c:pt idx="1884">
                  <c:v>1.3690615712163658E-2</c:v>
                </c:pt>
                <c:pt idx="1885">
                  <c:v>1.3692432821235556E-2</c:v>
                </c:pt>
                <c:pt idx="1886">
                  <c:v>1.3694674800997397E-2</c:v>
                </c:pt>
                <c:pt idx="1887">
                  <c:v>1.3696921554894992E-2</c:v>
                </c:pt>
                <c:pt idx="1888">
                  <c:v>1.369917309436719E-2</c:v>
                </c:pt>
                <c:pt idx="1889">
                  <c:v>1.3703118722863901E-2</c:v>
                </c:pt>
                <c:pt idx="1890">
                  <c:v>1.3704113251768367E-2</c:v>
                </c:pt>
                <c:pt idx="1891">
                  <c:v>1.370637964817311E-2</c:v>
                </c:pt>
                <c:pt idx="1892">
                  <c:v>1.3708650876947196E-2</c:v>
                </c:pt>
                <c:pt idx="1893">
                  <c:v>1.3710926949531795E-2</c:v>
                </c:pt>
                <c:pt idx="1894">
                  <c:v>1.3713207877373236E-2</c:v>
                </c:pt>
                <c:pt idx="1895">
                  <c:v>1.3715493671915269E-2</c:v>
                </c:pt>
                <c:pt idx="1896">
                  <c:v>1.3717784344601641E-2</c:v>
                </c:pt>
                <c:pt idx="1897">
                  <c:v>1.3720079906876103E-2</c:v>
                </c:pt>
                <c:pt idx="1898">
                  <c:v>1.37215281094029E-2</c:v>
                </c:pt>
                <c:pt idx="1899">
                  <c:v>1.3723832605941323E-2</c:v>
                </c:pt>
                <c:pt idx="1900">
                  <c:v>1.3726142024366094E-2</c:v>
                </c:pt>
                <c:pt idx="1901">
                  <c:v>1.3728456376116338E-2</c:v>
                </c:pt>
                <c:pt idx="1902">
                  <c:v>1.3731631462662857E-2</c:v>
                </c:pt>
                <c:pt idx="1903">
                  <c:v>1.3733956602815529E-2</c:v>
                </c:pt>
                <c:pt idx="1904">
                  <c:v>1.3738002486857477E-2</c:v>
                </c:pt>
                <c:pt idx="1905">
                  <c:v>1.3738621803660518E-2</c:v>
                </c:pt>
                <c:pt idx="1906">
                  <c:v>1.3740961887248066E-2</c:v>
                </c:pt>
                <c:pt idx="1907">
                  <c:v>1.3742876824263561E-2</c:v>
                </c:pt>
                <c:pt idx="1908">
                  <c:v>1.3745226478492079E-2</c:v>
                </c:pt>
                <c:pt idx="1909">
                  <c:v>1.3747581158617628E-2</c:v>
                </c:pt>
                <c:pt idx="1910">
                  <c:v>1.3749940876087052E-2</c:v>
                </c:pt>
                <c:pt idx="1911">
                  <c:v>1.3752737594612119E-2</c:v>
                </c:pt>
                <c:pt idx="1912">
                  <c:v>1.3755107874084172E-2</c:v>
                </c:pt>
                <c:pt idx="1913">
                  <c:v>1.3757483226257193E-2</c:v>
                </c:pt>
                <c:pt idx="1914">
                  <c:v>1.3759863662582668E-2</c:v>
                </c:pt>
                <c:pt idx="1915">
                  <c:v>1.3761815424154555E-2</c:v>
                </c:pt>
                <c:pt idx="1916">
                  <c:v>1.3764205606020319E-2</c:v>
                </c:pt>
                <c:pt idx="1917">
                  <c:v>1.3766600905336546E-2</c:v>
                </c:pt>
                <c:pt idx="1918">
                  <c:v>1.3769001333555408E-2</c:v>
                </c:pt>
                <c:pt idx="1919">
                  <c:v>1.3771406902110428E-2</c:v>
                </c:pt>
                <c:pt idx="1920">
                  <c:v>1.3774253688540586E-2</c:v>
                </c:pt>
                <c:pt idx="1921">
                  <c:v>1.3776670034358215E-2</c:v>
                </c:pt>
                <c:pt idx="1922">
                  <c:v>1.3779091555878292E-2</c:v>
                </c:pt>
                <c:pt idx="1923">
                  <c:v>1.3781518264554878E-2</c:v>
                </c:pt>
                <c:pt idx="1924">
                  <c:v>1.3783950171823989E-2</c:v>
                </c:pt>
                <c:pt idx="1925">
                  <c:v>1.3786387289139687E-2</c:v>
                </c:pt>
                <c:pt idx="1926">
                  <c:v>1.3788829627940567E-2</c:v>
                </c:pt>
                <c:pt idx="1927">
                  <c:v>1.3791277199672951E-2</c:v>
                </c:pt>
                <c:pt idx="1928">
                  <c:v>1.3793730015780594E-2</c:v>
                </c:pt>
                <c:pt idx="1929">
                  <c:v>1.379574782429227E-2</c:v>
                </c:pt>
                <c:pt idx="1930">
                  <c:v>1.3798210691948753E-2</c:v>
                </c:pt>
                <c:pt idx="1931">
                  <c:v>1.380067883727687E-2</c:v>
                </c:pt>
                <c:pt idx="1932">
                  <c:v>1.3803152271723462E-2</c:v>
                </c:pt>
                <c:pt idx="1933">
                  <c:v>1.3806073162548499E-2</c:v>
                </c:pt>
                <c:pt idx="1934">
                  <c:v>1.3808557685262514E-2</c:v>
                </c:pt>
                <c:pt idx="1935">
                  <c:v>1.3811047532470923E-2</c:v>
                </c:pt>
                <c:pt idx="1936">
                  <c:v>1.3813542715614897E-2</c:v>
                </c:pt>
                <c:pt idx="1937">
                  <c:v>1.3815599181322469E-2</c:v>
                </c:pt>
                <c:pt idx="1938">
                  <c:v>1.381810459082633E-2</c:v>
                </c:pt>
                <c:pt idx="1939">
                  <c:v>1.382061536955792E-2</c:v>
                </c:pt>
                <c:pt idx="1940">
                  <c:v>1.3823131528969412E-2</c:v>
                </c:pt>
                <c:pt idx="1941">
                  <c:v>1.3825653080499656E-2</c:v>
                </c:pt>
                <c:pt idx="1942">
                  <c:v>1.3828626510083842E-2</c:v>
                </c:pt>
                <c:pt idx="1943">
                  <c:v>1.3831159365253315E-2</c:v>
                </c:pt>
                <c:pt idx="1944">
                  <c:v>1.3833697647921238E-2</c:v>
                </c:pt>
                <c:pt idx="1945">
                  <c:v>1.3836241369531361E-2</c:v>
                </c:pt>
                <c:pt idx="1946">
                  <c:v>1.383879054153259E-2</c:v>
                </c:pt>
                <c:pt idx="1947">
                  <c:v>1.3841345175368674E-2</c:v>
                </c:pt>
                <c:pt idx="1948">
                  <c:v>1.3843905282483363E-2</c:v>
                </c:pt>
                <c:pt idx="1949">
                  <c:v>1.3846470874325563E-2</c:v>
                </c:pt>
                <c:pt idx="1950">
                  <c:v>1.3847690985191452E-2</c:v>
                </c:pt>
                <c:pt idx="1951">
                  <c:v>1.3850266100886417E-2</c:v>
                </c:pt>
                <c:pt idx="1952">
                  <c:v>1.3852846732494824E-2</c:v>
                </c:pt>
                <c:pt idx="1953">
                  <c:v>1.3855432891461801E-2</c:v>
                </c:pt>
                <c:pt idx="1954">
                  <c:v>1.3859381504998497E-2</c:v>
                </c:pt>
                <c:pt idx="1955">
                  <c:v>1.386379228419697E-2</c:v>
                </c:pt>
                <c:pt idx="1956">
                  <c:v>1.3864584550930661E-2</c:v>
                </c:pt>
                <c:pt idx="1957">
                  <c:v>1.3867194432611755E-2</c:v>
                </c:pt>
                <c:pt idx="1958">
                  <c:v>1.3869809902021838E-2</c:v>
                </c:pt>
                <c:pt idx="1959">
                  <c:v>1.3871976107761697E-2</c:v>
                </c:pt>
                <c:pt idx="1960">
                  <c:v>1.3874602284099424E-2</c:v>
                </c:pt>
                <c:pt idx="1961">
                  <c:v>1.387723408145547E-2</c:v>
                </c:pt>
                <c:pt idx="1962">
                  <c:v>1.3879871511274011E-2</c:v>
                </c:pt>
                <c:pt idx="1963">
                  <c:v>1.3882971463227898E-2</c:v>
                </c:pt>
                <c:pt idx="1964">
                  <c:v>1.3885619437132559E-2</c:v>
                </c:pt>
                <c:pt idx="1965">
                  <c:v>1.3888267263691859E-2</c:v>
                </c:pt>
                <c:pt idx="1966">
                  <c:v>1.3890909853080462E-2</c:v>
                </c:pt>
                <c:pt idx="1967">
                  <c:v>1.3893542102487291E-2</c:v>
                </c:pt>
                <c:pt idx="1968">
                  <c:v>1.3895705626871369E-2</c:v>
                </c:pt>
                <c:pt idx="1969">
                  <c:v>1.3898306911706904E-2</c:v>
                </c:pt>
                <c:pt idx="1970">
                  <c:v>1.3900891202786703E-2</c:v>
                </c:pt>
                <c:pt idx="1971">
                  <c:v>1.3903458454062267E-2</c:v>
                </c:pt>
                <c:pt idx="1972">
                  <c:v>1.3906457716317338E-2</c:v>
                </c:pt>
                <c:pt idx="1973">
                  <c:v>1.3908989619732007E-2</c:v>
                </c:pt>
                <c:pt idx="1974">
                  <c:v>1.391150434124948E-2</c:v>
                </c:pt>
                <c:pt idx="1975">
                  <c:v>1.3914001834821431E-2</c:v>
                </c:pt>
                <c:pt idx="1976">
                  <c:v>1.3916482054394377E-2</c:v>
                </c:pt>
                <c:pt idx="1977">
                  <c:v>1.3918944953912256E-2</c:v>
                </c:pt>
                <c:pt idx="1978">
                  <c:v>1.3921390487321583E-2</c:v>
                </c:pt>
                <c:pt idx="1979">
                  <c:v>1.3923818608568875E-2</c:v>
                </c:pt>
                <c:pt idx="1980">
                  <c:v>1.3926229271603228E-2</c:v>
                </c:pt>
                <c:pt idx="1981">
                  <c:v>1.3928183646326531E-2</c:v>
                </c:pt>
                <c:pt idx="1982">
                  <c:v>1.3930560420365445E-2</c:v>
                </c:pt>
                <c:pt idx="1983">
                  <c:v>1.3932919601988836E-2</c:v>
                </c:pt>
                <c:pt idx="1984">
                  <c:v>1.3935261145134881E-2</c:v>
                </c:pt>
                <c:pt idx="1985">
                  <c:v>1.3938019101678023E-2</c:v>
                </c:pt>
                <c:pt idx="1986">
                  <c:v>1.3940324048301266E-2</c:v>
                </c:pt>
                <c:pt idx="1987">
                  <c:v>1.3942611214337186E-2</c:v>
                </c:pt>
                <c:pt idx="1988">
                  <c:v>1.3944880553729716E-2</c:v>
                </c:pt>
                <c:pt idx="1989">
                  <c:v>1.3946702672007483E-2</c:v>
                </c:pt>
                <c:pt idx="1990">
                  <c:v>1.3948937417249674E-2</c:v>
                </c:pt>
                <c:pt idx="1991">
                  <c:v>1.3951154201664373E-2</c:v>
                </c:pt>
                <c:pt idx="1992">
                  <c:v>1.3953352979197753E-2</c:v>
                </c:pt>
                <c:pt idx="1993">
                  <c:v>1.3955533703795986E-2</c:v>
                </c:pt>
                <c:pt idx="1994">
                  <c:v>1.3958119651643154E-2</c:v>
                </c:pt>
                <c:pt idx="1995">
                  <c:v>1.3960262915060218E-2</c:v>
                </c:pt>
                <c:pt idx="1996">
                  <c:v>1.3962387983413763E-2</c:v>
                </c:pt>
                <c:pt idx="1997">
                  <c:v>1.3965632942210992E-2</c:v>
                </c:pt>
                <c:pt idx="1998">
                  <c:v>1.3967716405445656E-2</c:v>
                </c:pt>
                <c:pt idx="1999">
                  <c:v>1.3969781520906112E-2</c:v>
                </c:pt>
                <c:pt idx="2000">
                  <c:v>1.3971828242527387E-2</c:v>
                </c:pt>
                <c:pt idx="2001">
                  <c:v>1.3973856524256626E-2</c:v>
                </c:pt>
                <c:pt idx="2002">
                  <c:v>1.3973799844943433E-2</c:v>
                </c:pt>
                <c:pt idx="2003">
                  <c:v>1.3975797356987776E-2</c:v>
                </c:pt>
                <c:pt idx="2004">
                  <c:v>1.3977776310959898E-2</c:v>
                </c:pt>
                <c:pt idx="2005">
                  <c:v>1.3979736660816628E-2</c:v>
                </c:pt>
                <c:pt idx="2006">
                  <c:v>1.3982495235131509E-2</c:v>
                </c:pt>
                <c:pt idx="2007">
                  <c:v>1.3985636397687271E-2</c:v>
                </c:pt>
                <c:pt idx="2008">
                  <c:v>1.3987534310578361E-2</c:v>
                </c:pt>
                <c:pt idx="2009">
                  <c:v>1.3989413415123055E-2</c:v>
                </c:pt>
                <c:pt idx="2010">
                  <c:v>1.399127366526365E-2</c:v>
                </c:pt>
                <c:pt idx="2011">
                  <c:v>1.3991909638990663E-2</c:v>
                </c:pt>
                <c:pt idx="2012">
                  <c:v>1.399373590056463E-2</c:v>
                </c:pt>
                <c:pt idx="2013">
                  <c:v>1.3995543181622772E-2</c:v>
                </c:pt>
                <c:pt idx="2014">
                  <c:v>1.3997331436116589E-2</c:v>
                </c:pt>
                <c:pt idx="2015">
                  <c:v>1.4000290487999386E-2</c:v>
                </c:pt>
                <c:pt idx="2016">
                  <c:v>1.4002036644556914E-2</c:v>
                </c:pt>
                <c:pt idx="2017">
                  <c:v>1.4003763624323378E-2</c:v>
                </c:pt>
                <c:pt idx="2018">
                  <c:v>1.4005471381243499E-2</c:v>
                </c:pt>
                <c:pt idx="2019">
                  <c:v>1.4005985698372747E-2</c:v>
                </c:pt>
                <c:pt idx="2020">
                  <c:v>1.400765882643551E-2</c:v>
                </c:pt>
                <c:pt idx="2021">
                  <c:v>1.4009312605586466E-2</c:v>
                </c:pt>
                <c:pt idx="2022">
                  <c:v>1.4010946989777118E-2</c:v>
                </c:pt>
                <c:pt idx="2023">
                  <c:v>1.4012561932961631E-2</c:v>
                </c:pt>
                <c:pt idx="2024">
                  <c:v>1.4015311663841958E-2</c:v>
                </c:pt>
                <c:pt idx="2025">
                  <c:v>1.4016883571272844E-2</c:v>
                </c:pt>
                <c:pt idx="2026">
                  <c:v>1.4018435887412715E-2</c:v>
                </c:pt>
                <c:pt idx="2027">
                  <c:v>1.4019968566208716E-2</c:v>
                </c:pt>
                <c:pt idx="2028">
                  <c:v>1.4021481561605563E-2</c:v>
                </c:pt>
                <c:pt idx="2029">
                  <c:v>1.4022974827545555E-2</c:v>
                </c:pt>
                <c:pt idx="2030">
                  <c:v>1.4024448317975832E-2</c:v>
                </c:pt>
                <c:pt idx="2031">
                  <c:v>1.4025901986841113E-2</c:v>
                </c:pt>
                <c:pt idx="2032">
                  <c:v>1.4026213978114654E-2</c:v>
                </c:pt>
                <c:pt idx="2033">
                  <c:v>1.4027631978522415E-2</c:v>
                </c:pt>
                <c:pt idx="2034">
                  <c:v>1.4029030031379897E-2</c:v>
                </c:pt>
                <c:pt idx="2035">
                  <c:v>1.4030408090646596E-2</c:v>
                </c:pt>
                <c:pt idx="2036">
                  <c:v>1.4031766110274013E-2</c:v>
                </c:pt>
                <c:pt idx="2037">
                  <c:v>1.4034205168154528E-2</c:v>
                </c:pt>
                <c:pt idx="2038">
                  <c:v>1.4035518796553313E-2</c:v>
                </c:pt>
                <c:pt idx="2039">
                  <c:v>1.4036812234952125E-2</c:v>
                </c:pt>
                <c:pt idx="2040">
                  <c:v>1.4038085437298101E-2</c:v>
                </c:pt>
                <c:pt idx="2041">
                  <c:v>1.4038254002116446E-2</c:v>
                </c:pt>
                <c:pt idx="2042">
                  <c:v>1.4039490816892375E-2</c:v>
                </c:pt>
                <c:pt idx="2043">
                  <c:v>1.4040707269692199E-2</c:v>
                </c:pt>
                <c:pt idx="2044">
                  <c:v>1.4041903314470083E-2</c:v>
                </c:pt>
                <c:pt idx="2045">
                  <c:v>1.4043078905177531E-2</c:v>
                </c:pt>
                <c:pt idx="2046">
                  <c:v>1.4045297115301962E-2</c:v>
                </c:pt>
                <c:pt idx="2047">
                  <c:v>1.4046427375785956E-2</c:v>
                </c:pt>
                <c:pt idx="2048">
                  <c:v>1.4047537031796672E-2</c:v>
                </c:pt>
                <c:pt idx="2049">
                  <c:v>1.4048430177684978E-2</c:v>
                </c:pt>
                <c:pt idx="2050">
                  <c:v>1.4049496967426522E-2</c:v>
                </c:pt>
                <c:pt idx="2051">
                  <c:v>1.4050543012047445E-2</c:v>
                </c:pt>
                <c:pt idx="2052">
                  <c:v>1.4051568265494585E-2</c:v>
                </c:pt>
                <c:pt idx="2053">
                  <c:v>1.4052572681722275E-2</c:v>
                </c:pt>
                <c:pt idx="2054">
                  <c:v>1.4052184928236169E-2</c:v>
                </c:pt>
                <c:pt idx="2055">
                  <c:v>1.4053153374624967E-2</c:v>
                </c:pt>
                <c:pt idx="2056">
                  <c:v>1.4054100862064902E-2</c:v>
                </c:pt>
                <c:pt idx="2057">
                  <c:v>1.405502734449853E-2</c:v>
                </c:pt>
                <c:pt idx="2058">
                  <c:v>1.4056269927915184E-2</c:v>
                </c:pt>
                <c:pt idx="2059">
                  <c:v>1.4058159018600358E-2</c:v>
                </c:pt>
                <c:pt idx="2060">
                  <c:v>1.405934994874433E-2</c:v>
                </c:pt>
                <c:pt idx="2061">
                  <c:v>1.4059852345504054E-2</c:v>
                </c:pt>
                <c:pt idx="2062">
                  <c:v>1.4060667154471851E-2</c:v>
                </c:pt>
                <c:pt idx="2063">
                  <c:v>1.4061460665716063E-2</c:v>
                </c:pt>
                <c:pt idx="2064">
                  <c:v>1.4062232833188526E-2</c:v>
                </c:pt>
                <c:pt idx="2065">
                  <c:v>1.4062983610843571E-2</c:v>
                </c:pt>
                <c:pt idx="2066">
                  <c:v>1.4063712952623042E-2</c:v>
                </c:pt>
                <c:pt idx="2067">
                  <c:v>1.4064420812486267E-2</c:v>
                </c:pt>
                <c:pt idx="2068">
                  <c:v>1.4065107144380085E-2</c:v>
                </c:pt>
                <c:pt idx="2069">
                  <c:v>1.406577190225633E-2</c:v>
                </c:pt>
                <c:pt idx="2070">
                  <c:v>1.406641504006434E-2</c:v>
                </c:pt>
                <c:pt idx="2071">
                  <c:v>1.4066084426941081E-2</c:v>
                </c:pt>
                <c:pt idx="2072">
                  <c:v>1.4067636271292983E-2</c:v>
                </c:pt>
                <c:pt idx="2073">
                  <c:v>1.4068214272612289E-2</c:v>
                </c:pt>
                <c:pt idx="2074">
                  <c:v>1.4068770469670699E-2</c:v>
                </c:pt>
                <c:pt idx="2075">
                  <c:v>1.4069304816420047E-2</c:v>
                </c:pt>
                <c:pt idx="2076">
                  <c:v>1.4069817266814666E-2</c:v>
                </c:pt>
                <c:pt idx="2077">
                  <c:v>1.4070307774803892E-2</c:v>
                </c:pt>
                <c:pt idx="2078">
                  <c:v>1.407077629433956E-2</c:v>
                </c:pt>
                <c:pt idx="2079">
                  <c:v>1.4071222779378501E-2</c:v>
                </c:pt>
                <c:pt idx="2080">
                  <c:v>1.4071647183867553E-2</c:v>
                </c:pt>
                <c:pt idx="2081">
                  <c:v>1.4072049461761049E-2</c:v>
                </c:pt>
                <c:pt idx="2082">
                  <c:v>1.4072429567008327E-2</c:v>
                </c:pt>
                <c:pt idx="2083">
                  <c:v>1.4072787453571212E-2</c:v>
                </c:pt>
                <c:pt idx="2084">
                  <c:v>1.4073123075396543E-2</c:v>
                </c:pt>
                <c:pt idx="2085">
                  <c:v>1.4073436386436156E-2</c:v>
                </c:pt>
                <c:pt idx="2086">
                  <c:v>1.4073727340644382E-2</c:v>
                </c:pt>
                <c:pt idx="2087">
                  <c:v>1.4073995891980551E-2</c:v>
                </c:pt>
                <c:pt idx="2088">
                  <c:v>1.4074241994386505E-2</c:v>
                </c:pt>
                <c:pt idx="2089">
                  <c:v>1.4074465601821573E-2</c:v>
                </c:pt>
                <c:pt idx="2090">
                  <c:v>1.4074666668242586E-2</c:v>
                </c:pt>
                <c:pt idx="2091">
                  <c:v>1.4074845147601378E-2</c:v>
                </c:pt>
                <c:pt idx="2092">
                  <c:v>1.4075000993849784E-2</c:v>
                </c:pt>
                <c:pt idx="2093">
                  <c:v>1.4074285994581284E-2</c:v>
                </c:pt>
                <c:pt idx="2094">
                  <c:v>1.407524460283277E-2</c:v>
                </c:pt>
                <c:pt idx="2095">
                  <c:v>1.4075332273476016E-2</c:v>
                </c:pt>
                <c:pt idx="2096">
                  <c:v>1.4075397126831202E-2</c:v>
                </c:pt>
                <c:pt idx="2097">
                  <c:v>1.407543911684267E-2</c:v>
                </c:pt>
                <c:pt idx="2098">
                  <c:v>1.4075458197477242E-2</c:v>
                </c:pt>
                <c:pt idx="2099">
                  <c:v>1.4075454322681757E-2</c:v>
                </c:pt>
                <c:pt idx="2100">
                  <c:v>1.4075427446413047E-2</c:v>
                </c:pt>
                <c:pt idx="2101">
                  <c:v>1.4075099267768546E-2</c:v>
                </c:pt>
                <c:pt idx="2102">
                  <c:v>1.407502460449943E-2</c:v>
                </c:pt>
                <c:pt idx="2103">
                  <c:v>1.4074926799243923E-2</c:v>
                </c:pt>
                <c:pt idx="2104">
                  <c:v>1.407480580594854E-2</c:v>
                </c:pt>
                <c:pt idx="2105">
                  <c:v>1.4074661578577848E-2</c:v>
                </c:pt>
                <c:pt idx="2106">
                  <c:v>1.4073710416873426E-2</c:v>
                </c:pt>
                <c:pt idx="2107">
                  <c:v>1.4074303237437861E-2</c:v>
                </c:pt>
                <c:pt idx="2108">
                  <c:v>1.4074089031582228E-2</c:v>
                </c:pt>
                <c:pt idx="2109">
                  <c:v>1.4073851407486343E-2</c:v>
                </c:pt>
                <c:pt idx="2110">
                  <c:v>1.407384449448601E-2</c:v>
                </c:pt>
                <c:pt idx="2111">
                  <c:v>1.4073558201047054E-2</c:v>
                </c:pt>
                <c:pt idx="2112">
                  <c:v>1.407299756530229E-2</c:v>
                </c:pt>
                <c:pt idx="2113">
                  <c:v>1.4072665807803399E-2</c:v>
                </c:pt>
                <c:pt idx="2114">
                  <c:v>1.4072310401853567E-2</c:v>
                </c:pt>
                <c:pt idx="2115">
                  <c:v>1.4071459179566759E-2</c:v>
                </c:pt>
                <c:pt idx="2116">
                  <c:v>1.407104446964702E-2</c:v>
                </c:pt>
                <c:pt idx="2117">
                  <c:v>1.4070605951060244E-2</c:v>
                </c:pt>
                <c:pt idx="2118">
                  <c:v>1.4070143577765926E-2</c:v>
                </c:pt>
                <c:pt idx="2119">
                  <c:v>1.4069895244383422E-2</c:v>
                </c:pt>
                <c:pt idx="2120">
                  <c:v>1.4069383288935066E-2</c:v>
                </c:pt>
                <c:pt idx="2121">
                  <c:v>1.4068847336442357E-2</c:v>
                </c:pt>
                <c:pt idx="2122">
                  <c:v>1.4068287340864705E-2</c:v>
                </c:pt>
                <c:pt idx="2123">
                  <c:v>1.406747227938876E-2</c:v>
                </c:pt>
                <c:pt idx="2124">
                  <c:v>1.4066865811062534E-2</c:v>
                </c:pt>
                <c:pt idx="2125">
                  <c:v>1.4066235165761221E-2</c:v>
                </c:pt>
                <c:pt idx="2126">
                  <c:v>1.4065580297454972E-2</c:v>
                </c:pt>
                <c:pt idx="2127">
                  <c:v>1.4065125105315162E-2</c:v>
                </c:pt>
                <c:pt idx="2128">
                  <c:v>1.406441988439866E-2</c:v>
                </c:pt>
                <c:pt idx="2129">
                  <c:v>1.4063690298123394E-2</c:v>
                </c:pt>
                <c:pt idx="2130">
                  <c:v>1.4062936300448777E-2</c:v>
                </c:pt>
                <c:pt idx="2131">
                  <c:v>1.4062157845336792E-2</c:v>
                </c:pt>
                <c:pt idx="2132">
                  <c:v>1.4061354886749429E-2</c:v>
                </c:pt>
                <c:pt idx="2133">
                  <c:v>1.4060527378653834E-2</c:v>
                </c:pt>
                <c:pt idx="2134">
                  <c:v>1.4059675275004258E-2</c:v>
                </c:pt>
                <c:pt idx="2135">
                  <c:v>1.4058798529765269E-2</c:v>
                </c:pt>
                <c:pt idx="2136">
                  <c:v>1.4057689220684289E-2</c:v>
                </c:pt>
                <c:pt idx="2137">
                  <c:v>1.4056764860836957E-2</c:v>
                </c:pt>
                <c:pt idx="2138">
                  <c:v>1.405581572554393E-2</c:v>
                </c:pt>
                <c:pt idx="2139">
                  <c:v>1.4054841768762039E-2</c:v>
                </c:pt>
                <c:pt idx="2140">
                  <c:v>1.4053842944464101E-2</c:v>
                </c:pt>
                <c:pt idx="2141">
                  <c:v>1.4053018006886842E-2</c:v>
                </c:pt>
                <c:pt idx="2142">
                  <c:v>1.4051967481488558E-2</c:v>
                </c:pt>
                <c:pt idx="2143">
                  <c:v>1.4050891946207076E-2</c:v>
                </c:pt>
                <c:pt idx="2144">
                  <c:v>1.4049791355001806E-2</c:v>
                </c:pt>
                <c:pt idx="2145">
                  <c:v>1.4048474198970595E-2</c:v>
                </c:pt>
                <c:pt idx="2146">
                  <c:v>1.4047325202827032E-2</c:v>
                </c:pt>
                <c:pt idx="2147">
                  <c:v>1.4046151016923858E-2</c:v>
                </c:pt>
                <c:pt idx="2148">
                  <c:v>1.4044951595225896E-2</c:v>
                </c:pt>
                <c:pt idx="2149">
                  <c:v>1.4044462084994958E-2</c:v>
                </c:pt>
                <c:pt idx="2150">
                  <c:v>1.4042659055448268E-2</c:v>
                </c:pt>
                <c:pt idx="2151">
                  <c:v>1.4041381783804978E-2</c:v>
                </c:pt>
                <c:pt idx="2152">
                  <c:v>1.4040079087954432E-2</c:v>
                </c:pt>
                <c:pt idx="2153">
                  <c:v>1.4038750921871511E-2</c:v>
                </c:pt>
                <c:pt idx="2154">
                  <c:v>1.4037397239513045E-2</c:v>
                </c:pt>
                <c:pt idx="2155">
                  <c:v>1.4036017994851338E-2</c:v>
                </c:pt>
                <c:pt idx="2156">
                  <c:v>1.4034613141848378E-2</c:v>
                </c:pt>
                <c:pt idx="2157">
                  <c:v>1.4033182634471307E-2</c:v>
                </c:pt>
                <c:pt idx="2158">
                  <c:v>1.4031224463435204E-2</c:v>
                </c:pt>
                <c:pt idx="2159">
                  <c:v>1.402974820963029E-2</c:v>
                </c:pt>
                <c:pt idx="2160">
                  <c:v>1.4028246176209791E-2</c:v>
                </c:pt>
                <c:pt idx="2161">
                  <c:v>1.4026718317141957E-2</c:v>
                </c:pt>
                <c:pt idx="2162">
                  <c:v>1.4025643670814087E-2</c:v>
                </c:pt>
                <c:pt idx="2163">
                  <c:v>1.4024058270494674E-2</c:v>
                </c:pt>
                <c:pt idx="2164">
                  <c:v>1.4023067805042493E-2</c:v>
                </c:pt>
                <c:pt idx="2165">
                  <c:v>1.4020809494015869E-2</c:v>
                </c:pt>
                <c:pt idx="2166">
                  <c:v>1.4019146025785611E-2</c:v>
                </c:pt>
                <c:pt idx="2167">
                  <c:v>1.401730655818767E-2</c:v>
                </c:pt>
                <c:pt idx="2168">
                  <c:v>1.4015592753753303E-2</c:v>
                </c:pt>
                <c:pt idx="2169">
                  <c:v>1.4013852746857403E-2</c:v>
                </c:pt>
                <c:pt idx="2170">
                  <c:v>1.4012086491462128E-2</c:v>
                </c:pt>
                <c:pt idx="2171">
                  <c:v>1.4010436043506965E-2</c:v>
                </c:pt>
                <c:pt idx="2172">
                  <c:v>1.4008615196609188E-2</c:v>
                </c:pt>
                <c:pt idx="2173">
                  <c:v>1.4006767958819361E-2</c:v>
                </c:pt>
                <c:pt idx="2174">
                  <c:v>1.4004894284112361E-2</c:v>
                </c:pt>
                <c:pt idx="2175">
                  <c:v>1.4002859876062423E-2</c:v>
                </c:pt>
                <c:pt idx="2176">
                  <c:v>1.4000935163089423E-2</c:v>
                </c:pt>
                <c:pt idx="2177">
                  <c:v>1.399898387941878E-2</c:v>
                </c:pt>
                <c:pt idx="2178">
                  <c:v>1.3997005979025978E-2</c:v>
                </c:pt>
                <c:pt idx="2179">
                  <c:v>1.3995001415878505E-2</c:v>
                </c:pt>
                <c:pt idx="2180">
                  <c:v>1.399309448293749E-2</c:v>
                </c:pt>
                <c:pt idx="2181">
                  <c:v>1.3991034460978023E-2</c:v>
                </c:pt>
                <c:pt idx="2182">
                  <c:v>1.3988947633864329E-2</c:v>
                </c:pt>
                <c:pt idx="2183">
                  <c:v>1.3986833955571293E-2</c:v>
                </c:pt>
                <c:pt idx="2184">
                  <c:v>1.3984693380068634E-2</c:v>
                </c:pt>
                <c:pt idx="2185">
                  <c:v>1.3982525861328657E-2</c:v>
                </c:pt>
                <c:pt idx="2186">
                  <c:v>1.3980331353323664E-2</c:v>
                </c:pt>
                <c:pt idx="2187">
                  <c:v>1.3978109810028536E-2</c:v>
                </c:pt>
                <c:pt idx="2188">
                  <c:v>1.3975752929159313E-2</c:v>
                </c:pt>
                <c:pt idx="2189">
                  <c:v>1.397347920698877E-2</c:v>
                </c:pt>
                <c:pt idx="2190">
                  <c:v>1.3971178315769883E-2</c:v>
                </c:pt>
                <c:pt idx="2191">
                  <c:v>1.3968850209483463E-2</c:v>
                </c:pt>
                <c:pt idx="2192">
                  <c:v>1.3966494842099664E-2</c:v>
                </c:pt>
                <c:pt idx="2193">
                  <c:v>1.3964210231588054E-2</c:v>
                </c:pt>
                <c:pt idx="2194">
                  <c:v>1.3961798152491595E-2</c:v>
                </c:pt>
                <c:pt idx="2195">
                  <c:v>1.3959358669888575E-2</c:v>
                </c:pt>
                <c:pt idx="2196">
                  <c:v>1.3956891737756454E-2</c:v>
                </c:pt>
                <c:pt idx="2197">
                  <c:v>1.3954307477848538E-2</c:v>
                </c:pt>
                <c:pt idx="2198">
                  <c:v>1.3951787577362929E-2</c:v>
                </c:pt>
                <c:pt idx="2199">
                  <c:v>1.3949240093610982E-2</c:v>
                </c:pt>
                <c:pt idx="2200">
                  <c:v>1.394666498056818E-2</c:v>
                </c:pt>
                <c:pt idx="2201">
                  <c:v>1.3944143723269844E-2</c:v>
                </c:pt>
                <c:pt idx="2202">
                  <c:v>1.394151112743819E-2</c:v>
                </c:pt>
                <c:pt idx="2203">
                  <c:v>1.3938850759899023E-2</c:v>
                </c:pt>
                <c:pt idx="2204">
                  <c:v>1.3936162574637536E-2</c:v>
                </c:pt>
                <c:pt idx="2205">
                  <c:v>1.393344652562861E-2</c:v>
                </c:pt>
                <c:pt idx="2206">
                  <c:v>1.3930702566844548E-2</c:v>
                </c:pt>
                <c:pt idx="2207">
                  <c:v>1.3927930652265389E-2</c:v>
                </c:pt>
                <c:pt idx="2208">
                  <c:v>1.3925130735871169E-2</c:v>
                </c:pt>
                <c:pt idx="2209">
                  <c:v>1.3922302771634192E-2</c:v>
                </c:pt>
                <c:pt idx="2210">
                  <c:v>1.3919258313309486E-2</c:v>
                </c:pt>
                <c:pt idx="2211">
                  <c:v>1.3916380489718629E-2</c:v>
                </c:pt>
                <c:pt idx="2212">
                  <c:v>1.3913474493280857E-2</c:v>
                </c:pt>
                <c:pt idx="2213">
                  <c:v>1.3910540277978698E-2</c:v>
                </c:pt>
                <c:pt idx="2214">
                  <c:v>1.3907740622093788E-2</c:v>
                </c:pt>
                <c:pt idx="2215">
                  <c:v>1.3904949090151116E-2</c:v>
                </c:pt>
                <c:pt idx="2216">
                  <c:v>1.3901717816644581E-2</c:v>
                </c:pt>
                <c:pt idx="2217">
                  <c:v>1.3898663812915964E-2</c:v>
                </c:pt>
                <c:pt idx="2218">
                  <c:v>1.3895581347154615E-2</c:v>
                </c:pt>
                <c:pt idx="2219">
                  <c:v>1.3892427058190826E-2</c:v>
                </c:pt>
                <c:pt idx="2220">
                  <c:v>1.3889289694792417E-2</c:v>
                </c:pt>
                <c:pt idx="2221">
                  <c:v>1.3886123735668221E-2</c:v>
                </c:pt>
                <c:pt idx="2222">
                  <c:v>1.3882929134799049E-2</c:v>
                </c:pt>
                <c:pt idx="2223">
                  <c:v>1.3879740477225282E-2</c:v>
                </c:pt>
                <c:pt idx="2224">
                  <c:v>1.3876486272876709E-2</c:v>
                </c:pt>
                <c:pt idx="2225">
                  <c:v>1.3873203284368568E-2</c:v>
                </c:pt>
                <c:pt idx="2226">
                  <c:v>1.3869891465675733E-2</c:v>
                </c:pt>
                <c:pt idx="2227">
                  <c:v>1.3866524893665577E-2</c:v>
                </c:pt>
                <c:pt idx="2228">
                  <c:v>1.3863157475966226E-2</c:v>
                </c:pt>
                <c:pt idx="2229">
                  <c:v>1.3859761094400902E-2</c:v>
                </c:pt>
                <c:pt idx="2230">
                  <c:v>1.3856335702953082E-2</c:v>
                </c:pt>
                <c:pt idx="2231">
                  <c:v>1.3852881255614236E-2</c:v>
                </c:pt>
                <c:pt idx="2232">
                  <c:v>1.3849412542744095E-2</c:v>
                </c:pt>
                <c:pt idx="2233">
                  <c:v>1.384589762430005E-2</c:v>
                </c:pt>
                <c:pt idx="2234">
                  <c:v>1.3842353507539982E-2</c:v>
                </c:pt>
                <c:pt idx="2235">
                  <c:v>1.3838780146454243E-2</c:v>
                </c:pt>
                <c:pt idx="2236">
                  <c:v>1.3835177495015135E-2</c:v>
                </c:pt>
                <c:pt idx="2237">
                  <c:v>1.3831545507218169E-2</c:v>
                </c:pt>
                <c:pt idx="2238">
                  <c:v>1.382788413704596E-2</c:v>
                </c:pt>
                <c:pt idx="2239">
                  <c:v>1.3824193338478548E-2</c:v>
                </c:pt>
                <c:pt idx="2240">
                  <c:v>1.382047306550886E-2</c:v>
                </c:pt>
                <c:pt idx="2241">
                  <c:v>1.3816728584666649E-2</c:v>
                </c:pt>
                <c:pt idx="2242">
                  <c:v>1.3812951485510538E-2</c:v>
                </c:pt>
                <c:pt idx="2243">
                  <c:v>1.380914477829176E-2</c:v>
                </c:pt>
                <c:pt idx="2244">
                  <c:v>1.3805308416996454E-2</c:v>
                </c:pt>
                <c:pt idx="2245">
                  <c:v>1.3801427974108148E-2</c:v>
                </c:pt>
                <c:pt idx="2246">
                  <c:v>1.3797529888426809E-2</c:v>
                </c:pt>
                <c:pt idx="2247">
                  <c:v>1.3793602006247298E-2</c:v>
                </c:pt>
                <c:pt idx="2248">
                  <c:v>1.3789644281562546E-2</c:v>
                </c:pt>
                <c:pt idx="2249">
                  <c:v>1.3785680188972194E-2</c:v>
                </c:pt>
                <c:pt idx="2250">
                  <c:v>1.3781664936985294E-2</c:v>
                </c:pt>
                <c:pt idx="2251">
                  <c:v>1.3777619708835509E-2</c:v>
                </c:pt>
                <c:pt idx="2252">
                  <c:v>1.3773544458527631E-2</c:v>
                </c:pt>
                <c:pt idx="2253">
                  <c:v>1.3769439140045137E-2</c:v>
                </c:pt>
                <c:pt idx="2254">
                  <c:v>1.3765268664148985E-2</c:v>
                </c:pt>
                <c:pt idx="2255">
                  <c:v>1.376110075360068E-2</c:v>
                </c:pt>
                <c:pt idx="2256">
                  <c:v>1.3756902632454481E-2</c:v>
                </c:pt>
                <c:pt idx="2257">
                  <c:v>1.3752674254708476E-2</c:v>
                </c:pt>
                <c:pt idx="2258">
                  <c:v>1.3748415574355594E-2</c:v>
                </c:pt>
                <c:pt idx="2259">
                  <c:v>1.3744126545383612E-2</c:v>
                </c:pt>
                <c:pt idx="2260">
                  <c:v>1.3739807121782882E-2</c:v>
                </c:pt>
                <c:pt idx="2261">
                  <c:v>1.3735457257543753E-2</c:v>
                </c:pt>
                <c:pt idx="2262">
                  <c:v>1.3731237353890511E-2</c:v>
                </c:pt>
                <c:pt idx="2263">
                  <c:v>1.3726833527466984E-2</c:v>
                </c:pt>
                <c:pt idx="2264">
                  <c:v>1.3722399135579013E-2</c:v>
                </c:pt>
                <c:pt idx="2265">
                  <c:v>1.3717934132217684E-2</c:v>
                </c:pt>
                <c:pt idx="2266">
                  <c:v>1.3713312862137172E-2</c:v>
                </c:pt>
                <c:pt idx="2267">
                  <c:v>1.3708716242371237E-2</c:v>
                </c:pt>
                <c:pt idx="2268">
                  <c:v>1.37041520054886E-2</c:v>
                </c:pt>
                <c:pt idx="2269">
                  <c:v>1.369955695991875E-2</c:v>
                </c:pt>
                <c:pt idx="2270">
                  <c:v>1.3694931059657195E-2</c:v>
                </c:pt>
                <c:pt idx="2271">
                  <c:v>1.3690349300455651E-2</c:v>
                </c:pt>
                <c:pt idx="2272">
                  <c:v>1.3685663945234516E-2</c:v>
                </c:pt>
                <c:pt idx="2273">
                  <c:v>1.3680947601705462E-2</c:v>
                </c:pt>
                <c:pt idx="2274">
                  <c:v>1.3676200223870616E-2</c:v>
                </c:pt>
                <c:pt idx="2275">
                  <c:v>1.3671337127777999E-2</c:v>
                </c:pt>
                <c:pt idx="2276">
                  <c:v>1.3666525133266756E-2</c:v>
                </c:pt>
                <c:pt idx="2277">
                  <c:v>1.3661681962032374E-2</c:v>
                </c:pt>
                <c:pt idx="2278">
                  <c:v>1.3656807568072943E-2</c:v>
                </c:pt>
                <c:pt idx="2279">
                  <c:v>1.3651901905391705E-2</c:v>
                </c:pt>
                <c:pt idx="2280">
                  <c:v>1.3647061660233994E-2</c:v>
                </c:pt>
                <c:pt idx="2281">
                  <c:v>1.3642095754171635E-2</c:v>
                </c:pt>
                <c:pt idx="2282">
                  <c:v>1.3637098445785867E-2</c:v>
                </c:pt>
                <c:pt idx="2283">
                  <c:v>1.3632069689078818E-2</c:v>
                </c:pt>
                <c:pt idx="2284">
                  <c:v>1.3626902951042526E-2</c:v>
                </c:pt>
                <c:pt idx="2285">
                  <c:v>1.3621808709977413E-2</c:v>
                </c:pt>
                <c:pt idx="2286">
                  <c:v>1.3616682878182268E-2</c:v>
                </c:pt>
                <c:pt idx="2287">
                  <c:v>1.3611525409657757E-2</c:v>
                </c:pt>
                <c:pt idx="2288">
                  <c:v>1.3606336258396811E-2</c:v>
                </c:pt>
                <c:pt idx="2289">
                  <c:v>1.3601115378410413E-2</c:v>
                </c:pt>
                <c:pt idx="2290">
                  <c:v>1.359586272369665E-2</c:v>
                </c:pt>
                <c:pt idx="2291">
                  <c:v>1.3590578248256187E-2</c:v>
                </c:pt>
                <c:pt idx="2292">
                  <c:v>1.3585261906087113E-2</c:v>
                </c:pt>
                <c:pt idx="2293">
                  <c:v>1.3580042344259802E-2</c:v>
                </c:pt>
                <c:pt idx="2294">
                  <c:v>1.3574664620041865E-2</c:v>
                </c:pt>
                <c:pt idx="2295">
                  <c:v>1.3569254895520189E-2</c:v>
                </c:pt>
                <c:pt idx="2296">
                  <c:v>1.3563813124691571E-2</c:v>
                </c:pt>
                <c:pt idx="2297">
                  <c:v>1.355820058449579E-2</c:v>
                </c:pt>
                <c:pt idx="2298">
                  <c:v>1.3552692076048986E-2</c:v>
                </c:pt>
                <c:pt idx="2299">
                  <c:v>1.3547151378904027E-2</c:v>
                </c:pt>
                <c:pt idx="2300">
                  <c:v>1.3541578447061572E-2</c:v>
                </c:pt>
                <c:pt idx="2301">
                  <c:v>1.3536121966208015E-2</c:v>
                </c:pt>
                <c:pt idx="2302">
                  <c:v>1.3530486951673026E-2</c:v>
                </c:pt>
                <c:pt idx="2303">
                  <c:v>1.3524819568875301E-2</c:v>
                </c:pt>
                <c:pt idx="2304">
                  <c:v>1.3519119771819632E-2</c:v>
                </c:pt>
                <c:pt idx="2305">
                  <c:v>1.3513387514508146E-2</c:v>
                </c:pt>
                <c:pt idx="2306">
                  <c:v>1.3507461351750122E-2</c:v>
                </c:pt>
                <c:pt idx="2307">
                  <c:v>1.3501661489214077E-2</c:v>
                </c:pt>
                <c:pt idx="2308">
                  <c:v>1.3495829024037446E-2</c:v>
                </c:pt>
                <c:pt idx="2309">
                  <c:v>1.3488783788283051E-2</c:v>
                </c:pt>
                <c:pt idx="2310">
                  <c:v>1.3482876182753437E-2</c:v>
                </c:pt>
                <c:pt idx="2311">
                  <c:v>1.3476935821210165E-2</c:v>
                </c:pt>
                <c:pt idx="2312">
                  <c:v>1.3470962657658511E-2</c:v>
                </c:pt>
                <c:pt idx="2313">
                  <c:v>1.3464956646113439E-2</c:v>
                </c:pt>
                <c:pt idx="2314">
                  <c:v>1.3459647303110072E-2</c:v>
                </c:pt>
                <c:pt idx="2315">
                  <c:v>1.3453585789308836E-2</c:v>
                </c:pt>
                <c:pt idx="2316">
                  <c:v>1.3447491307198137E-2</c:v>
                </c:pt>
                <c:pt idx="2317">
                  <c:v>1.3441363810784422E-2</c:v>
                </c:pt>
                <c:pt idx="2318">
                  <c:v>1.3435203254090677E-2</c:v>
                </c:pt>
                <c:pt idx="2319">
                  <c:v>1.3428228193526274E-2</c:v>
                </c:pt>
                <c:pt idx="2320">
                  <c:v>1.3421990958315535E-2</c:v>
                </c:pt>
                <c:pt idx="2321">
                  <c:v>1.3415519308465009E-2</c:v>
                </c:pt>
                <c:pt idx="2322">
                  <c:v>1.3409416794193487E-2</c:v>
                </c:pt>
                <c:pt idx="2323">
                  <c:v>1.3403697543186155E-2</c:v>
                </c:pt>
                <c:pt idx="2324">
                  <c:v>1.3397335037114821E-2</c:v>
                </c:pt>
                <c:pt idx="2325">
                  <c:v>1.3390939144432679E-2</c:v>
                </c:pt>
                <c:pt idx="2326">
                  <c:v>1.3384509819160506E-2</c:v>
                </c:pt>
                <c:pt idx="2327">
                  <c:v>1.3376687642326079E-2</c:v>
                </c:pt>
                <c:pt idx="2328">
                  <c:v>1.3370181239067414E-2</c:v>
                </c:pt>
                <c:pt idx="2329">
                  <c:v>1.3363641249864722E-2</c:v>
                </c:pt>
                <c:pt idx="2330">
                  <c:v>1.3357067628732289E-2</c:v>
                </c:pt>
                <c:pt idx="2331">
                  <c:v>1.3351141781665018E-2</c:v>
                </c:pt>
                <c:pt idx="2332">
                  <c:v>1.3343819306760318E-2</c:v>
                </c:pt>
                <c:pt idx="2333">
                  <c:v>1.3337144513951849E-2</c:v>
                </c:pt>
                <c:pt idx="2334">
                  <c:v>1.3330435905290761E-2</c:v>
                </c:pt>
                <c:pt idx="2335">
                  <c:v>1.3323693434788841E-2</c:v>
                </c:pt>
                <c:pt idx="2336">
                  <c:v>1.331691705646787E-2</c:v>
                </c:pt>
                <c:pt idx="2337">
                  <c:v>1.3310106724344628E-2</c:v>
                </c:pt>
                <c:pt idx="2338">
                  <c:v>1.3303262392445891E-2</c:v>
                </c:pt>
                <c:pt idx="2339">
                  <c:v>1.3296384014783447E-2</c:v>
                </c:pt>
                <c:pt idx="2340">
                  <c:v>1.3289471545386566E-2</c:v>
                </c:pt>
                <c:pt idx="2341">
                  <c:v>1.3282524938264539E-2</c:v>
                </c:pt>
                <c:pt idx="2342">
                  <c:v>1.3275544147449136E-2</c:v>
                </c:pt>
                <c:pt idx="2343">
                  <c:v>1.3268529126959638E-2</c:v>
                </c:pt>
                <c:pt idx="2344">
                  <c:v>1.3261479830817824E-2</c:v>
                </c:pt>
                <c:pt idx="2345">
                  <c:v>1.3254396213040476E-2</c:v>
                </c:pt>
                <c:pt idx="2346">
                  <c:v>1.3247278227661863E-2</c:v>
                </c:pt>
                <c:pt idx="2347">
                  <c:v>1.3240125828698768E-2</c:v>
                </c:pt>
                <c:pt idx="2348">
                  <c:v>1.3232938970175467E-2</c:v>
                </c:pt>
                <c:pt idx="2349">
                  <c:v>1.3225717606116238E-2</c:v>
                </c:pt>
                <c:pt idx="2350">
                  <c:v>1.3218461690550354E-2</c:v>
                </c:pt>
                <c:pt idx="2351">
                  <c:v>1.3211171177497094E-2</c:v>
                </c:pt>
                <c:pt idx="2352">
                  <c:v>1.3203846020983234E-2</c:v>
                </c:pt>
                <c:pt idx="2353">
                  <c:v>1.3197346134291767E-2</c:v>
                </c:pt>
                <c:pt idx="2354">
                  <c:v>1.3189091593685809E-2</c:v>
                </c:pt>
                <c:pt idx="2355">
                  <c:v>1.3181662230955793E-2</c:v>
                </c:pt>
                <c:pt idx="2356">
                  <c:v>1.3174198040874774E-2</c:v>
                </c:pt>
                <c:pt idx="2357">
                  <c:v>1.3166698977472024E-2</c:v>
                </c:pt>
                <c:pt idx="2358">
                  <c:v>1.3159164994771821E-2</c:v>
                </c:pt>
                <c:pt idx="2359">
                  <c:v>1.315159604680094E-2</c:v>
                </c:pt>
                <c:pt idx="2360">
                  <c:v>1.3143992087601142E-2</c:v>
                </c:pt>
                <c:pt idx="2361">
                  <c:v>1.3135568409571917E-2</c:v>
                </c:pt>
                <c:pt idx="2362">
                  <c:v>1.3127892063174672E-2</c:v>
                </c:pt>
                <c:pt idx="2363">
                  <c:v>1.3120180565468469E-2</c:v>
                </c:pt>
                <c:pt idx="2364">
                  <c:v>1.3112433870477178E-2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17408"/>
        <c:axId val="361223680"/>
      </c:lineChart>
      <c:dateAx>
        <c:axId val="3612174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61223680"/>
        <c:crosses val="autoZero"/>
        <c:auto val="1"/>
        <c:lblOffset val="100"/>
        <c:baseTimeUnit val="days"/>
      </c:dateAx>
      <c:valAx>
        <c:axId val="3612236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1217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opLeftCell="A29" workbookViewId="0">
      <selection activeCell="C57" sqref="C57"/>
    </sheetView>
  </sheetViews>
  <sheetFormatPr defaultRowHeight="11.25" x14ac:dyDescent="0.2"/>
  <cols>
    <col min="1" max="2" width="2.7109375" style="154" customWidth="1"/>
    <col min="3" max="3" width="20.7109375" style="154" customWidth="1"/>
    <col min="4" max="4" width="26.5703125" style="154" bestFit="1" customWidth="1"/>
    <col min="5" max="7" width="2.7109375" style="154" customWidth="1"/>
    <col min="8" max="9" width="20.7109375" style="154" customWidth="1"/>
    <col min="10" max="10" width="2.7109375" style="154" customWidth="1"/>
    <col min="11" max="13" width="9.140625" style="154"/>
    <col min="14" max="14" width="9.7109375" style="154" bestFit="1" customWidth="1"/>
    <col min="15" max="16384" width="9.140625" style="154"/>
  </cols>
  <sheetData>
    <row r="1" spans="2:10" ht="11.25" customHeight="1" x14ac:dyDescent="0.2"/>
    <row r="2" spans="2:10" ht="11.25" customHeight="1" x14ac:dyDescent="0.2">
      <c r="B2" s="230"/>
      <c r="C2" s="231"/>
      <c r="D2" s="231"/>
      <c r="E2" s="232"/>
    </row>
    <row r="3" spans="2:10" ht="11.25" customHeight="1" x14ac:dyDescent="0.2">
      <c r="B3" s="233"/>
      <c r="C3" s="239" t="s">
        <v>70</v>
      </c>
      <c r="D3" s="208">
        <f>_xll.qlSettingsEvaluationDate(Trigger)</f>
        <v>42152</v>
      </c>
      <c r="E3" s="234"/>
    </row>
    <row r="4" spans="2:10" ht="11.25" customHeight="1" x14ac:dyDescent="0.2">
      <c r="B4" s="233"/>
      <c r="C4" s="240" t="s">
        <v>83</v>
      </c>
      <c r="D4" s="209">
        <f>_xll.qlCalendarAdvance(Calendar,Evaluationdate,"2D","F",,Trigger)</f>
        <v>42156</v>
      </c>
      <c r="E4" s="234"/>
    </row>
    <row r="5" spans="2:10" ht="11.25" customHeight="1" x14ac:dyDescent="0.2">
      <c r="B5" s="104"/>
      <c r="C5" s="243" t="s">
        <v>30</v>
      </c>
      <c r="D5" s="242"/>
      <c r="E5" s="234"/>
    </row>
    <row r="6" spans="2:10" ht="11.25" customHeight="1" x14ac:dyDescent="0.2">
      <c r="B6" s="233"/>
      <c r="C6" s="240" t="s">
        <v>34</v>
      </c>
      <c r="D6" s="174" t="s">
        <v>35</v>
      </c>
      <c r="E6" s="234"/>
    </row>
    <row r="7" spans="2:10" ht="11.25" customHeight="1" x14ac:dyDescent="0.2">
      <c r="B7" s="104"/>
      <c r="C7" s="240" t="s">
        <v>23</v>
      </c>
      <c r="D7" s="210" t="s">
        <v>37</v>
      </c>
      <c r="E7" s="234"/>
    </row>
    <row r="8" spans="2:10" ht="11.25" customHeight="1" x14ac:dyDescent="0.2">
      <c r="B8" s="104"/>
      <c r="C8" s="240" t="s">
        <v>31</v>
      </c>
      <c r="D8" s="174" t="b">
        <v>1</v>
      </c>
      <c r="E8" s="234"/>
    </row>
    <row r="9" spans="2:10" ht="11.25" customHeight="1" x14ac:dyDescent="0.2">
      <c r="B9" s="104"/>
      <c r="C9" s="240" t="s">
        <v>32</v>
      </c>
      <c r="D9" s="174" t="b">
        <v>1</v>
      </c>
      <c r="E9" s="234"/>
    </row>
    <row r="10" spans="2:10" ht="11.25" customHeight="1" x14ac:dyDescent="0.2">
      <c r="B10" s="104"/>
      <c r="C10" s="240" t="s">
        <v>33</v>
      </c>
      <c r="D10" s="210" t="s">
        <v>243</v>
      </c>
      <c r="E10" s="234"/>
    </row>
    <row r="11" spans="2:10" ht="11.25" customHeight="1" x14ac:dyDescent="0.2">
      <c r="B11" s="104"/>
      <c r="C11" s="241" t="s">
        <v>188</v>
      </c>
      <c r="D11" s="211" t="s">
        <v>274</v>
      </c>
      <c r="E11" s="234"/>
    </row>
    <row r="12" spans="2:10" ht="11.25" customHeight="1" x14ac:dyDescent="0.2">
      <c r="B12" s="207"/>
      <c r="C12" s="212"/>
      <c r="D12" s="213"/>
      <c r="E12" s="235"/>
    </row>
    <row r="13" spans="2:10" ht="11.25" customHeight="1" x14ac:dyDescent="0.2"/>
    <row r="14" spans="2:10" x14ac:dyDescent="0.2">
      <c r="B14" s="230"/>
      <c r="C14" s="231"/>
      <c r="D14" s="231"/>
      <c r="E14" s="232"/>
      <c r="G14" s="230"/>
      <c r="H14" s="231"/>
      <c r="I14" s="231"/>
      <c r="J14" s="232"/>
    </row>
    <row r="15" spans="2:10" x14ac:dyDescent="0.2">
      <c r="B15" s="233"/>
      <c r="C15" s="246" t="s">
        <v>19</v>
      </c>
      <c r="D15" s="249" t="str">
        <f>_xll.qlPiecewiseYieldCurve(D17,D18,D19,_xll.ohPack(EURSTD!S3:S71),,,,D20,D21,D22,Permanent,Trigger,ObjectOverwrite)</f>
        <v>_MXEURSTD#0008</v>
      </c>
      <c r="E15" s="234"/>
      <c r="G15" s="104"/>
      <c r="H15" s="246" t="s">
        <v>19</v>
      </c>
      <c r="I15" s="249" t="str">
        <f>_xll.qlPiecewiseYieldCurve(I17,I18,I19,_xll.ohPack(EURON!S3:S71),,,,I20,I21,I22,Permanent,Trigger,ObjectOverwrite)</f>
        <v>_MXEURON#0008</v>
      </c>
      <c r="J15" s="234"/>
    </row>
    <row r="16" spans="2:10" x14ac:dyDescent="0.2">
      <c r="B16" s="233"/>
      <c r="C16" s="247" t="s">
        <v>20</v>
      </c>
      <c r="D16" s="250" t="str">
        <f>_xll.ohRangeRetrieveError(YieldCurve_STD)</f>
        <v/>
      </c>
      <c r="E16" s="234"/>
      <c r="G16" s="104"/>
      <c r="H16" s="247" t="s">
        <v>20</v>
      </c>
      <c r="I16" s="250" t="str">
        <f>_xll.ohRangeRetrieveError(YieldCurve_ON)</f>
        <v/>
      </c>
      <c r="J16" s="234"/>
    </row>
    <row r="17" spans="2:10" x14ac:dyDescent="0.2">
      <c r="B17" s="233"/>
      <c r="C17" s="246" t="s">
        <v>21</v>
      </c>
      <c r="D17" s="214" t="s">
        <v>42</v>
      </c>
      <c r="E17" s="234"/>
      <c r="G17" s="104"/>
      <c r="H17" s="246" t="s">
        <v>21</v>
      </c>
      <c r="I17" s="214" t="s">
        <v>53</v>
      </c>
      <c r="J17" s="234"/>
    </row>
    <row r="18" spans="2:10" x14ac:dyDescent="0.2">
      <c r="B18" s="233"/>
      <c r="C18" s="248" t="s">
        <v>22</v>
      </c>
      <c r="D18" s="215">
        <v>0</v>
      </c>
      <c r="E18" s="234"/>
      <c r="G18" s="104"/>
      <c r="H18" s="248" t="s">
        <v>22</v>
      </c>
      <c r="I18" s="215">
        <v>0</v>
      </c>
      <c r="J18" s="234"/>
    </row>
    <row r="19" spans="2:10" x14ac:dyDescent="0.2">
      <c r="B19" s="233"/>
      <c r="C19" s="248" t="s">
        <v>23</v>
      </c>
      <c r="D19" s="216" t="s">
        <v>24</v>
      </c>
      <c r="E19" s="234"/>
      <c r="G19" s="104"/>
      <c r="H19" s="248" t="s">
        <v>23</v>
      </c>
      <c r="I19" s="216" t="s">
        <v>24</v>
      </c>
      <c r="J19" s="234"/>
    </row>
    <row r="20" spans="2:10" x14ac:dyDescent="0.2">
      <c r="B20" s="233"/>
      <c r="C20" s="248" t="s">
        <v>25</v>
      </c>
      <c r="D20" s="217"/>
      <c r="E20" s="234"/>
      <c r="G20" s="104"/>
      <c r="H20" s="248" t="s">
        <v>25</v>
      </c>
      <c r="I20" s="217"/>
      <c r="J20" s="234"/>
    </row>
    <row r="21" spans="2:10" x14ac:dyDescent="0.2">
      <c r="B21" s="233"/>
      <c r="C21" s="248" t="s">
        <v>26</v>
      </c>
      <c r="D21" s="218" t="s">
        <v>27</v>
      </c>
      <c r="E21" s="234"/>
      <c r="G21" s="104"/>
      <c r="H21" s="248" t="s">
        <v>26</v>
      </c>
      <c r="I21" s="218" t="s">
        <v>219</v>
      </c>
      <c r="J21" s="234"/>
    </row>
    <row r="22" spans="2:10" x14ac:dyDescent="0.2">
      <c r="B22" s="233"/>
      <c r="C22" s="247" t="s">
        <v>28</v>
      </c>
      <c r="D22" s="219" t="s">
        <v>29</v>
      </c>
      <c r="E22" s="234"/>
      <c r="G22" s="104"/>
      <c r="H22" s="247" t="s">
        <v>28</v>
      </c>
      <c r="I22" s="219" t="s">
        <v>220</v>
      </c>
      <c r="J22" s="234"/>
    </row>
    <row r="23" spans="2:10" x14ac:dyDescent="0.2">
      <c r="B23" s="233"/>
      <c r="C23" s="220"/>
      <c r="D23" s="220"/>
      <c r="E23" s="234"/>
      <c r="G23" s="104"/>
      <c r="H23" s="220"/>
      <c r="I23" s="220"/>
      <c r="J23" s="234"/>
    </row>
    <row r="24" spans="2:10" x14ac:dyDescent="0.2">
      <c r="B24" s="233"/>
      <c r="C24" s="221">
        <f>_xll.qlTermStructureReferenceDate(D15)</f>
        <v>42152</v>
      </c>
      <c r="D24" s="222">
        <f>_xll.qlYieldTSDiscount(YieldCurve_STD,C24,,Trigger)</f>
        <v>1</v>
      </c>
      <c r="E24" s="234"/>
      <c r="G24" s="104"/>
      <c r="H24" s="221">
        <f>_xll.qlTermStructureReferenceDate(I15)</f>
        <v>42152</v>
      </c>
      <c r="I24" s="222">
        <f>_xll.qlYieldTSDiscount(YieldCurve_ON,H24,,Trigger)</f>
        <v>1</v>
      </c>
      <c r="J24" s="234"/>
    </row>
    <row r="25" spans="2:10" x14ac:dyDescent="0.2">
      <c r="B25" s="233"/>
      <c r="C25" s="510">
        <f>MAX(_xll.ohPack(EURSTD!V3:V71))</f>
        <v>42354</v>
      </c>
      <c r="D25" s="223">
        <f>_xll.qlYieldTSDiscount(YieldCurve_STD,C25,,Trigger)</f>
        <v>0.99946185621335637</v>
      </c>
      <c r="E25" s="234"/>
      <c r="G25" s="104"/>
      <c r="H25" s="510">
        <f>MAX(_xll.ohPack(EURON!X3:X71))</f>
        <v>64073</v>
      </c>
      <c r="I25" s="223">
        <f>_xll.qlYieldTSDiscount(YieldCurve_ON,H25,,Trigger)</f>
        <v>0.58132976806001424</v>
      </c>
      <c r="J25" s="234"/>
    </row>
    <row r="26" spans="2:10" x14ac:dyDescent="0.2">
      <c r="B26" s="233"/>
      <c r="C26" s="224" t="s">
        <v>20</v>
      </c>
      <c r="D26" s="225"/>
      <c r="E26" s="234"/>
      <c r="G26" s="104"/>
      <c r="H26" s="224" t="s">
        <v>20</v>
      </c>
      <c r="I26" s="225"/>
      <c r="J26" s="234"/>
    </row>
    <row r="27" spans="2:10" x14ac:dyDescent="0.2">
      <c r="B27" s="233"/>
      <c r="C27" s="226" t="str">
        <f>Euribor!D3</f>
        <v>Mx_EURSTD</v>
      </c>
      <c r="D27" s="227" t="b">
        <f>_xll.qlRelinkableHandleLinkTo(C27,D15,D15)</f>
        <v>1</v>
      </c>
      <c r="E27" s="234"/>
      <c r="G27" s="104"/>
      <c r="H27" s="226" t="str">
        <f>Euribor!D4</f>
        <v>Mx_EURON</v>
      </c>
      <c r="I27" s="227" t="b">
        <f>_xll.qlRelinkableHandleLinkTo(H27,I15,I15)</f>
        <v>1</v>
      </c>
      <c r="J27" s="234"/>
    </row>
    <row r="28" spans="2:10" x14ac:dyDescent="0.2">
      <c r="B28" s="236"/>
      <c r="C28" s="237"/>
      <c r="D28" s="237"/>
      <c r="E28" s="235"/>
      <c r="G28" s="236"/>
      <c r="H28" s="237"/>
      <c r="I28" s="237"/>
      <c r="J28" s="235"/>
    </row>
    <row r="29" spans="2:10" x14ac:dyDescent="0.2">
      <c r="B29" s="245"/>
      <c r="C29" s="162"/>
      <c r="D29" s="162"/>
      <c r="E29" s="162"/>
      <c r="G29" s="162"/>
      <c r="H29" s="162"/>
      <c r="I29" s="162"/>
      <c r="J29" s="162"/>
    </row>
    <row r="30" spans="2:10" x14ac:dyDescent="0.2">
      <c r="B30" s="230"/>
      <c r="C30" s="231"/>
      <c r="D30" s="231"/>
      <c r="E30" s="232"/>
      <c r="F30" s="244"/>
      <c r="G30" s="230"/>
      <c r="H30" s="231"/>
      <c r="I30" s="231"/>
      <c r="J30" s="232"/>
    </row>
    <row r="31" spans="2:10" x14ac:dyDescent="0.2">
      <c r="B31" s="104"/>
      <c r="C31" s="246" t="s">
        <v>19</v>
      </c>
      <c r="D31" s="249" t="str">
        <f>_xll.qlPiecewiseYieldCurve(D33,D34,D35,_xll.ohPack(EUR1M!T3:T95),,,,D36,D37,D38,Permanent,Trigger,ObjectOverwrite)</f>
        <v>_MXEUR1M#0016</v>
      </c>
      <c r="E31" s="234"/>
      <c r="F31" s="244"/>
      <c r="G31" s="104"/>
      <c r="H31" s="246" t="s">
        <v>19</v>
      </c>
      <c r="I31" s="249" t="str">
        <f>_xll.qlPiecewiseYieldCurve(I33,I34,I35,_xll.ohPack(EUR3M!T3:T93),,,,I36,I37,I38,Permanent,Trigger,ObjectOverwrite)</f>
        <v>_MXEUR3M#0019</v>
      </c>
      <c r="J31" s="234"/>
    </row>
    <row r="32" spans="2:10" x14ac:dyDescent="0.2">
      <c r="B32" s="104"/>
      <c r="C32" s="247" t="s">
        <v>20</v>
      </c>
      <c r="D32" s="250" t="str">
        <f>_xll.ohRangeRetrieveError(YieldCurve_1M)</f>
        <v/>
      </c>
      <c r="E32" s="234"/>
      <c r="F32" s="244"/>
      <c r="G32" s="104"/>
      <c r="H32" s="247" t="s">
        <v>20</v>
      </c>
      <c r="I32" s="250" t="str">
        <f>_xll.ohRangeRetrieveError(YieldCurve_3M)</f>
        <v/>
      </c>
      <c r="J32" s="234"/>
    </row>
    <row r="33" spans="2:10" x14ac:dyDescent="0.2">
      <c r="B33" s="104"/>
      <c r="C33" s="246" t="s">
        <v>21</v>
      </c>
      <c r="D33" s="214" t="s">
        <v>49</v>
      </c>
      <c r="E33" s="234"/>
      <c r="F33" s="244"/>
      <c r="G33" s="104"/>
      <c r="H33" s="246" t="s">
        <v>21</v>
      </c>
      <c r="I33" s="214" t="s">
        <v>41</v>
      </c>
      <c r="J33" s="234"/>
    </row>
    <row r="34" spans="2:10" x14ac:dyDescent="0.2">
      <c r="B34" s="104"/>
      <c r="C34" s="248" t="s">
        <v>22</v>
      </c>
      <c r="D34" s="215">
        <v>0</v>
      </c>
      <c r="E34" s="234"/>
      <c r="F34" s="244"/>
      <c r="G34" s="104"/>
      <c r="H34" s="248" t="s">
        <v>22</v>
      </c>
      <c r="I34" s="215">
        <v>0</v>
      </c>
      <c r="J34" s="234"/>
    </row>
    <row r="35" spans="2:10" x14ac:dyDescent="0.2">
      <c r="B35" s="104"/>
      <c r="C35" s="248" t="s">
        <v>23</v>
      </c>
      <c r="D35" s="216" t="s">
        <v>24</v>
      </c>
      <c r="E35" s="234"/>
      <c r="F35" s="244"/>
      <c r="G35" s="104"/>
      <c r="H35" s="248" t="s">
        <v>23</v>
      </c>
      <c r="I35" s="216" t="s">
        <v>24</v>
      </c>
      <c r="J35" s="234"/>
    </row>
    <row r="36" spans="2:10" x14ac:dyDescent="0.2">
      <c r="B36" s="104"/>
      <c r="C36" s="248" t="s">
        <v>25</v>
      </c>
      <c r="D36" s="217"/>
      <c r="E36" s="234"/>
      <c r="F36" s="244"/>
      <c r="G36" s="104"/>
      <c r="H36" s="248" t="s">
        <v>25</v>
      </c>
      <c r="I36" s="217"/>
      <c r="J36" s="234"/>
    </row>
    <row r="37" spans="2:10" x14ac:dyDescent="0.2">
      <c r="B37" s="104"/>
      <c r="C37" s="248" t="s">
        <v>26</v>
      </c>
      <c r="D37" s="218" t="s">
        <v>27</v>
      </c>
      <c r="E37" s="234"/>
      <c r="F37" s="244"/>
      <c r="G37" s="104"/>
      <c r="H37" s="248" t="s">
        <v>26</v>
      </c>
      <c r="I37" s="218" t="s">
        <v>27</v>
      </c>
      <c r="J37" s="234"/>
    </row>
    <row r="38" spans="2:10" x14ac:dyDescent="0.2">
      <c r="B38" s="104"/>
      <c r="C38" s="247" t="s">
        <v>28</v>
      </c>
      <c r="D38" s="219" t="s">
        <v>29</v>
      </c>
      <c r="E38" s="234"/>
      <c r="F38" s="244"/>
      <c r="G38" s="104"/>
      <c r="H38" s="247" t="s">
        <v>28</v>
      </c>
      <c r="I38" s="219" t="s">
        <v>29</v>
      </c>
      <c r="J38" s="234"/>
    </row>
    <row r="39" spans="2:10" x14ac:dyDescent="0.2">
      <c r="B39" s="104"/>
      <c r="C39" s="220"/>
      <c r="D39" s="220"/>
      <c r="E39" s="234"/>
      <c r="F39" s="244"/>
      <c r="G39" s="104"/>
      <c r="H39" s="220"/>
      <c r="I39" s="220"/>
      <c r="J39" s="234"/>
    </row>
    <row r="40" spans="2:10" x14ac:dyDescent="0.2">
      <c r="B40" s="104"/>
      <c r="C40" s="221">
        <f>_xll.qlTermStructureReferenceDate(D31)</f>
        <v>42152</v>
      </c>
      <c r="D40" s="222">
        <f>_xll.qlYieldTSDiscount(YieldCurve_1M,C40,,Trigger)</f>
        <v>1</v>
      </c>
      <c r="E40" s="234"/>
      <c r="F40" s="244"/>
      <c r="G40" s="104"/>
      <c r="H40" s="221">
        <f>_xll.qlTermStructureReferenceDate(I31)</f>
        <v>42152</v>
      </c>
      <c r="I40" s="222">
        <f>_xll.qlYieldTSDiscount(YieldCurve_3M,H40,,Trigger)</f>
        <v>1</v>
      </c>
      <c r="J40" s="234"/>
    </row>
    <row r="41" spans="2:10" x14ac:dyDescent="0.2">
      <c r="B41" s="104"/>
      <c r="C41" s="510">
        <f>MAX(_xll.ohPack(EUR6M!Y3:Y82))</f>
        <v>64073</v>
      </c>
      <c r="D41" s="223">
        <f>_xll.qlYieldTSDiscount(YieldCurve_1M,C41,,Trigger)</f>
        <v>0.47923414025068312</v>
      </c>
      <c r="E41" s="234"/>
      <c r="F41" s="244"/>
      <c r="G41" s="104"/>
      <c r="H41" s="510">
        <f>MAX(_xll.ohPack(EUR3M!Y3:Y71))</f>
        <v>64073</v>
      </c>
      <c r="I41" s="223">
        <f>_xll.qlYieldTSDiscount(YieldCurve_3M,H41,,Trigger)</f>
        <v>0.68976048983991867</v>
      </c>
      <c r="J41" s="234"/>
    </row>
    <row r="42" spans="2:10" x14ac:dyDescent="0.2">
      <c r="B42" s="104"/>
      <c r="C42" s="224" t="s">
        <v>20</v>
      </c>
      <c r="D42" s="225"/>
      <c r="E42" s="234"/>
      <c r="F42" s="244"/>
      <c r="G42" s="104"/>
      <c r="H42" s="224" t="s">
        <v>20</v>
      </c>
      <c r="I42" s="225"/>
      <c r="J42" s="234"/>
    </row>
    <row r="43" spans="2:10" x14ac:dyDescent="0.2">
      <c r="B43" s="104"/>
      <c r="C43" s="226" t="str">
        <f>Euribor!D5</f>
        <v>Mx_EUR1M</v>
      </c>
      <c r="D43" s="227" t="b">
        <f>_xll.qlRelinkableHandleLinkTo(C43,D31,D31)</f>
        <v>1</v>
      </c>
      <c r="E43" s="234"/>
      <c r="F43" s="244"/>
      <c r="G43" s="104"/>
      <c r="H43" s="226" t="str">
        <f>Euribor!D6</f>
        <v>Mx_EUR3M</v>
      </c>
      <c r="I43" s="227" t="b">
        <f>_xll.qlRelinkableHandleLinkTo(H43,I31,I31)</f>
        <v>1</v>
      </c>
      <c r="J43" s="234"/>
    </row>
    <row r="44" spans="2:10" x14ac:dyDescent="0.2">
      <c r="B44" s="236"/>
      <c r="C44" s="237"/>
      <c r="D44" s="237"/>
      <c r="E44" s="235"/>
      <c r="F44" s="244"/>
      <c r="G44" s="236"/>
      <c r="H44" s="237"/>
      <c r="I44" s="237"/>
      <c r="J44" s="235"/>
    </row>
    <row r="45" spans="2:10" x14ac:dyDescent="0.2">
      <c r="F45" s="244"/>
    </row>
    <row r="46" spans="2:10" x14ac:dyDescent="0.2">
      <c r="B46" s="230"/>
      <c r="C46" s="238"/>
      <c r="D46" s="238"/>
      <c r="E46" s="232"/>
      <c r="F46" s="244"/>
      <c r="G46" s="230"/>
      <c r="H46" s="231"/>
      <c r="I46" s="231"/>
      <c r="J46" s="232"/>
    </row>
    <row r="47" spans="2:10" x14ac:dyDescent="0.2">
      <c r="B47" s="233"/>
      <c r="C47" s="246" t="s">
        <v>19</v>
      </c>
      <c r="D47" s="249" t="str">
        <f>_xll.qlPiecewiseYieldCurve(D49,D50,D51,_xll.ohPack(EUR6M!T3:T71),,,,D52,D53,D54,Permanent,Trigger,ObjectOverwrite)</f>
        <v>_MXEUR6M#0009</v>
      </c>
      <c r="E47" s="234"/>
      <c r="F47" s="244"/>
      <c r="G47" s="104"/>
      <c r="H47" s="246" t="s">
        <v>19</v>
      </c>
      <c r="I47" s="249" t="str">
        <f>_xll.qlPiecewiseYieldCurve(I49,I50,I51,_xll.ohPack(EUR1Y!T3:T93),,,,I52,I53,I54,Permanent,Trigger,ObjectOverwrite)</f>
        <v>_MXEUR1Y#0035</v>
      </c>
      <c r="J47" s="234"/>
    </row>
    <row r="48" spans="2:10" x14ac:dyDescent="0.2">
      <c r="B48" s="233"/>
      <c r="C48" s="247" t="s">
        <v>20</v>
      </c>
      <c r="D48" s="250" t="str">
        <f>_xll.ohRangeRetrieveError(YieldCurve_6M)</f>
        <v/>
      </c>
      <c r="E48" s="234"/>
      <c r="G48" s="104"/>
      <c r="H48" s="247" t="s">
        <v>20</v>
      </c>
      <c r="I48" s="250" t="str">
        <f>_xll.ohRangeRetrieveError(YieldCurve_1Y)</f>
        <v/>
      </c>
      <c r="J48" s="234"/>
    </row>
    <row r="49" spans="2:10" x14ac:dyDescent="0.2">
      <c r="B49" s="104"/>
      <c r="C49" s="246" t="s">
        <v>21</v>
      </c>
      <c r="D49" s="214" t="s">
        <v>43</v>
      </c>
      <c r="E49" s="234"/>
      <c r="G49" s="104"/>
      <c r="H49" s="246" t="s">
        <v>21</v>
      </c>
      <c r="I49" s="214" t="s">
        <v>50</v>
      </c>
      <c r="J49" s="234"/>
    </row>
    <row r="50" spans="2:10" x14ac:dyDescent="0.2">
      <c r="B50" s="104"/>
      <c r="C50" s="248" t="s">
        <v>22</v>
      </c>
      <c r="D50" s="215">
        <v>0</v>
      </c>
      <c r="E50" s="234"/>
      <c r="G50" s="104"/>
      <c r="H50" s="248" t="s">
        <v>22</v>
      </c>
      <c r="I50" s="215">
        <v>0</v>
      </c>
      <c r="J50" s="234"/>
    </row>
    <row r="51" spans="2:10" x14ac:dyDescent="0.2">
      <c r="B51" s="104"/>
      <c r="C51" s="248" t="s">
        <v>23</v>
      </c>
      <c r="D51" s="216" t="s">
        <v>24</v>
      </c>
      <c r="E51" s="234"/>
      <c r="G51" s="104"/>
      <c r="H51" s="248" t="s">
        <v>23</v>
      </c>
      <c r="I51" s="216" t="s">
        <v>24</v>
      </c>
      <c r="J51" s="234"/>
    </row>
    <row r="52" spans="2:10" x14ac:dyDescent="0.2">
      <c r="B52" s="104"/>
      <c r="C52" s="248" t="s">
        <v>25</v>
      </c>
      <c r="D52" s="217"/>
      <c r="E52" s="234"/>
      <c r="G52" s="104"/>
      <c r="H52" s="248" t="s">
        <v>25</v>
      </c>
      <c r="I52" s="217"/>
      <c r="J52" s="234"/>
    </row>
    <row r="53" spans="2:10" x14ac:dyDescent="0.2">
      <c r="B53" s="104"/>
      <c r="C53" s="248" t="s">
        <v>26</v>
      </c>
      <c r="D53" s="218" t="s">
        <v>27</v>
      </c>
      <c r="E53" s="234"/>
      <c r="G53" s="104"/>
      <c r="H53" s="248" t="s">
        <v>26</v>
      </c>
      <c r="I53" s="218" t="s">
        <v>27</v>
      </c>
      <c r="J53" s="234"/>
    </row>
    <row r="54" spans="2:10" x14ac:dyDescent="0.2">
      <c r="B54" s="104"/>
      <c r="C54" s="247" t="s">
        <v>28</v>
      </c>
      <c r="D54" s="219" t="s">
        <v>29</v>
      </c>
      <c r="E54" s="234"/>
      <c r="G54" s="104"/>
      <c r="H54" s="247" t="s">
        <v>28</v>
      </c>
      <c r="I54" s="219" t="s">
        <v>29</v>
      </c>
      <c r="J54" s="234"/>
    </row>
    <row r="55" spans="2:10" x14ac:dyDescent="0.2">
      <c r="B55" s="104"/>
      <c r="C55" s="220"/>
      <c r="D55" s="220"/>
      <c r="E55" s="234"/>
      <c r="G55" s="104"/>
      <c r="H55" s="220"/>
      <c r="I55" s="220"/>
      <c r="J55" s="234"/>
    </row>
    <row r="56" spans="2:10" x14ac:dyDescent="0.2">
      <c r="B56" s="104"/>
      <c r="C56" s="221">
        <f>_xll.qlTermStructureReferenceDate(D47)</f>
        <v>42152</v>
      </c>
      <c r="D56" s="222">
        <f>_xll.qlYieldTSDiscount(YieldCurve_6M,C56,,Trigger)</f>
        <v>1</v>
      </c>
      <c r="E56" s="234"/>
      <c r="G56" s="104"/>
      <c r="H56" s="221">
        <f>_xll.qlTermStructureReferenceDate(I47)</f>
        <v>42152</v>
      </c>
      <c r="I56" s="222">
        <f>_xll.qlYieldTSDiscount(YieldCurve_1Y,H56,,Trigger)</f>
        <v>1</v>
      </c>
      <c r="J56" s="234"/>
    </row>
    <row r="57" spans="2:10" x14ac:dyDescent="0.2">
      <c r="B57" s="104"/>
      <c r="C57" s="510">
        <f>MAX(_xll.ohPack(EUR6M!Y3:Y71))</f>
        <v>64073</v>
      </c>
      <c r="D57" s="223">
        <f>_xll.qlYieldTSDiscount(YieldCurve_6M,C57,,Trigger)</f>
        <v>0.43719563504394732</v>
      </c>
      <c r="E57" s="234"/>
      <c r="G57" s="104"/>
      <c r="H57" s="510" t="e">
        <f>MAX(_xll.ohPack(#REF!))</f>
        <v>#REF!</v>
      </c>
      <c r="I57" s="511" t="e">
        <f>_xll.qlYieldTSDiscount(YieldCurve_1Y,H57,,Trigger)</f>
        <v>#NUM!</v>
      </c>
      <c r="J57" s="234"/>
    </row>
    <row r="58" spans="2:10" x14ac:dyDescent="0.2">
      <c r="B58" s="104"/>
      <c r="C58" s="224" t="s">
        <v>20</v>
      </c>
      <c r="D58" s="228"/>
      <c r="E58" s="234"/>
      <c r="G58" s="104"/>
      <c r="H58" s="224" t="s">
        <v>20</v>
      </c>
      <c r="I58" s="225"/>
      <c r="J58" s="234"/>
    </row>
    <row r="59" spans="2:10" x14ac:dyDescent="0.2">
      <c r="B59" s="104"/>
      <c r="C59" s="226" t="str">
        <f>Euribor!D7</f>
        <v>Mx_EUR6M</v>
      </c>
      <c r="D59" s="229" t="b">
        <f>_xll.qlRelinkableHandleLinkTo(C59,D47,D47)</f>
        <v>1</v>
      </c>
      <c r="E59" s="234"/>
      <c r="G59" s="104"/>
      <c r="H59" s="226" t="str">
        <f>Euribor!D8</f>
        <v>Mx_EUR1Y</v>
      </c>
      <c r="I59" s="229" t="b">
        <f>_xll.qlRelinkableHandleLinkTo(H59,I47,I47)</f>
        <v>1</v>
      </c>
      <c r="J59" s="234"/>
    </row>
    <row r="60" spans="2:10" x14ac:dyDescent="0.2">
      <c r="B60" s="236"/>
      <c r="C60" s="237"/>
      <c r="D60" s="237"/>
      <c r="E60" s="235"/>
      <c r="G60" s="236"/>
      <c r="H60" s="237"/>
      <c r="I60" s="237"/>
      <c r="J60" s="235"/>
    </row>
  </sheetData>
  <dataValidations count="6">
    <dataValidation type="list" allowBlank="1" showInputMessage="1" showErrorMessage="1" sqref="D51 D19 I35 D35 I51 I19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53 D21 I37 D37 I53 I21">
      <formula1>"Discount,ZeroYield,ForwardRate"</formula1>
    </dataValidation>
    <dataValidation type="list" allowBlank="1" showInputMessage="1" showErrorMessage="1" sqref="D54 D22 I38 D38 I54 I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80"/>
  <sheetViews>
    <sheetView showGridLines="0" topLeftCell="N1" workbookViewId="0">
      <selection activeCell="V2" sqref="V2"/>
    </sheetView>
  </sheetViews>
  <sheetFormatPr defaultRowHeight="11.25" outlineLevelCol="1" x14ac:dyDescent="0.2"/>
  <cols>
    <col min="1" max="1" width="7.5703125" style="154" hidden="1" customWidth="1" outlineLevel="1"/>
    <col min="2" max="2" width="5.7109375" style="154" hidden="1" customWidth="1" outlineLevel="1"/>
    <col min="3" max="4" width="6" style="256" hidden="1" customWidth="1" outlineLevel="1"/>
    <col min="5" max="5" width="7" style="190" hidden="1" customWidth="1" outlineLevel="1"/>
    <col min="6" max="6" width="19.5703125" style="257" hidden="1" customWidth="1" outlineLevel="1"/>
    <col min="7" max="7" width="6" style="154" hidden="1" customWidth="1" outlineLevel="1"/>
    <col min="8" max="9" width="11" style="154" hidden="1" customWidth="1" outlineLevel="1"/>
    <col min="10" max="10" width="12.85546875" style="154" hidden="1" customWidth="1" outlineLevel="1"/>
    <col min="11" max="11" width="15.140625" style="154" hidden="1" customWidth="1" outlineLevel="1" collapsed="1"/>
    <col min="12" max="12" width="9" style="190" hidden="1" customWidth="1" outlineLevel="1"/>
    <col min="13" max="13" width="2.7109375" style="154" hidden="1" customWidth="1" outlineLevel="1" collapsed="1"/>
    <col min="14" max="14" width="2.85546875" style="154" customWidth="1" collapsed="1"/>
    <col min="15" max="15" width="5" style="154" hidden="1" customWidth="1" outlineLevel="1"/>
    <col min="16" max="16" width="9" style="154" hidden="1" customWidth="1" outlineLevel="1"/>
    <col min="17" max="17" width="15.140625" style="154" hidden="1" customWidth="1" outlineLevel="1"/>
    <col min="18" max="18" width="6" style="154" hidden="1" customWidth="1" outlineLevel="1"/>
    <col min="19" max="19" width="15.140625" style="154" hidden="1" customWidth="1" outlineLevel="1"/>
    <col min="20" max="20" width="13.140625" style="154" bestFit="1" customWidth="1" collapsed="1"/>
    <col min="21" max="22" width="10.7109375" style="154" customWidth="1"/>
    <col min="23" max="24" width="17.28515625" style="154" bestFit="1" customWidth="1"/>
    <col min="25" max="25" width="12" style="154" bestFit="1" customWidth="1"/>
    <col min="26" max="26" width="15.140625" style="154" bestFit="1" customWidth="1"/>
    <col min="27" max="27" width="9" style="154" bestFit="1" customWidth="1"/>
    <col min="28" max="29" width="9.140625" style="154"/>
    <col min="30" max="30" width="12" style="154" bestFit="1" customWidth="1"/>
    <col min="31" max="16384" width="9.140625" style="154"/>
  </cols>
  <sheetData>
    <row r="1" spans="1:25" ht="21.95" customHeight="1" x14ac:dyDescent="0.2">
      <c r="C1" s="156"/>
      <c r="D1" s="156"/>
      <c r="E1" s="157"/>
      <c r="F1" s="158"/>
      <c r="G1" s="159"/>
      <c r="K1" s="154" t="str">
        <f>_xll.qlEonia(,,Permanent,Trigger,ObjectOverwrite)</f>
        <v>obj_0085e#0012</v>
      </c>
      <c r="L1" s="157"/>
      <c r="T1" s="330" t="s">
        <v>236</v>
      </c>
      <c r="U1" s="331"/>
      <c r="V1" s="331"/>
      <c r="W1" s="312"/>
      <c r="X1" s="311"/>
      <c r="Y1" s="254" t="s">
        <v>221</v>
      </c>
    </row>
    <row r="2" spans="1:25" ht="21.95" customHeight="1" x14ac:dyDescent="0.2">
      <c r="A2" s="118" t="s">
        <v>18</v>
      </c>
      <c r="B2" s="118" t="s">
        <v>261</v>
      </c>
      <c r="C2" s="118" t="s">
        <v>260</v>
      </c>
      <c r="D2" s="118" t="s">
        <v>57</v>
      </c>
      <c r="E2" s="118" t="s">
        <v>262</v>
      </c>
      <c r="F2" s="118" t="s">
        <v>13</v>
      </c>
      <c r="G2" s="118" t="s">
        <v>263</v>
      </c>
      <c r="H2" s="118" t="s">
        <v>264</v>
      </c>
      <c r="I2" s="118" t="s">
        <v>279</v>
      </c>
      <c r="J2" s="118" t="s">
        <v>217</v>
      </c>
      <c r="K2" s="118" t="s">
        <v>44</v>
      </c>
      <c r="L2" s="118" t="s">
        <v>48</v>
      </c>
      <c r="O2" s="151" t="s">
        <v>18</v>
      </c>
      <c r="P2" s="151"/>
      <c r="Q2" s="151" t="s">
        <v>44</v>
      </c>
      <c r="R2" s="151"/>
      <c r="S2" s="254" t="s">
        <v>44</v>
      </c>
      <c r="T2" s="254" t="s">
        <v>80</v>
      </c>
      <c r="U2" s="253" t="s">
        <v>218</v>
      </c>
      <c r="V2" s="253" t="s">
        <v>242</v>
      </c>
      <c r="W2" s="254" t="s">
        <v>38</v>
      </c>
      <c r="X2" s="254" t="s">
        <v>39</v>
      </c>
      <c r="Y2" s="258">
        <f t="array" ref="Y2:Y71">_xll.qlPiecewiseYieldCurveData(YieldCurve_ON,Trigger)</f>
        <v>1</v>
      </c>
    </row>
    <row r="3" spans="1:25" ht="11.25" customHeight="1" x14ac:dyDescent="0.2">
      <c r="A3" s="119" t="s">
        <v>47</v>
      </c>
      <c r="B3" s="121" t="str">
        <f t="array" ref="B3:B71">SUBSTITUTE(_xll.ohFilter(PastedValue!BC2:BC63,PastedValue!AY2:AY63="Dp"),"/N","N")</f>
        <v>ON</v>
      </c>
      <c r="C3" s="197" t="s">
        <v>67</v>
      </c>
      <c r="D3" s="197" t="str">
        <f t="shared" ref="D3:D34" si="0">IF(DataSelect="Reference",$B3,$C3)</f>
        <v>ON</v>
      </c>
      <c r="E3" s="120">
        <f>IF(C3="ON",0,IF(C3="TN",1,2))</f>
        <v>0</v>
      </c>
      <c r="F3" s="138" t="str">
        <f t="shared" ref="F3:F19" si="1">IF(RIGHT(C3,1)="M","Modified Following",IF(RIGHT(C3,1)="Y","Modified Following","Following"))</f>
        <v>Following</v>
      </c>
      <c r="G3" s="122" t="str">
        <f>IF(RIGHT(C3,1)="M","TRUE",IF(RIGHT(C3,1)="Y","TRUE","FALSE"))</f>
        <v>FALSE</v>
      </c>
      <c r="H3" s="123" t="s">
        <v>51</v>
      </c>
      <c r="I3" s="474">
        <f t="array" ref="I3:I71">_xll.ohFilter(PastedValue!BF2:BF63,PastedValue!AY2:AY63="Dp")/100</f>
        <v>-1.199999E-3</v>
      </c>
      <c r="J3" s="270" t="str">
        <f>Currency&amp;"X"&amp;C3&amp;"D="&amp;"ON"</f>
        <v>EURXOND=ON</v>
      </c>
      <c r="K3" s="125" t="str">
        <f>_xll.qlDepositRateHelper2(,IF(DataSelect="Mx_Live",$J3,$I3),IF(RIGHT($D3,1)="N","1D",$D3),$E3,Calendar,$F3,$G3,$H3,Permanent,Trigger,ObjectOverwrite)</f>
        <v>obj_00826#0012</v>
      </c>
      <c r="L3" s="120" t="b">
        <f t="shared" ref="L3:L17" si="2">IF(ISERROR(K3),FALSE,TRUE)</f>
        <v>1</v>
      </c>
      <c r="M3" s="155"/>
      <c r="O3" s="64" t="str">
        <f t="shared" ref="O3:O34" si="3">A3</f>
        <v>Dp</v>
      </c>
      <c r="P3" s="64" t="str">
        <f>D3</f>
        <v>ON</v>
      </c>
      <c r="Q3" s="34" t="str">
        <f>K3</f>
        <v>obj_00826#0012</v>
      </c>
      <c r="R3" s="34" t="b">
        <f>L3</f>
        <v>1</v>
      </c>
      <c r="S3" s="34" t="str">
        <f t="array" ref="S3:S71">_xll.ohPack(_xll.ohFilter(Q3:Q71,R3:R71))</f>
        <v>obj_00826#0012</v>
      </c>
      <c r="T3" s="34" t="str">
        <f>_xll.qlRateHelperQuoteName(S3,Trigger)</f>
        <v/>
      </c>
      <c r="U3" s="153">
        <f>_xll.qlRateHelperQuoteValue(S3,_xll.ohTrigger(Trigger,Quote!F2))</f>
        <v>-1.199999E-3</v>
      </c>
      <c r="V3" s="353" t="str">
        <f>IFERROR(_xll.qlFuturesRateHelperConvexityAdjustment(S3,Trigger),"--")</f>
        <v>--</v>
      </c>
      <c r="W3" s="35">
        <f>_xll.qlRateHelperEarliestDate(S3,Trigger)</f>
        <v>42152</v>
      </c>
      <c r="X3" s="35">
        <f>_xll.qlRateHelperLatestDate(S3,Trigger)</f>
        <v>42153</v>
      </c>
      <c r="Y3" s="259">
        <v>1.0000033333416667</v>
      </c>
    </row>
    <row r="4" spans="1:25" ht="11.25" customHeight="1" x14ac:dyDescent="0.2">
      <c r="A4" s="126" t="s">
        <v>47</v>
      </c>
      <c r="B4" s="129" t="str">
        <v>TN</v>
      </c>
      <c r="C4" s="198" t="s">
        <v>186</v>
      </c>
      <c r="D4" s="198" t="str">
        <f t="shared" si="0"/>
        <v>TN</v>
      </c>
      <c r="E4" s="128">
        <f t="shared" ref="E4:E67" si="4">IF(C4="ON",0,IF(C4="TN",1,2))</f>
        <v>1</v>
      </c>
      <c r="F4" s="146" t="str">
        <f t="shared" si="1"/>
        <v>Following</v>
      </c>
      <c r="G4" s="130" t="str">
        <f t="shared" ref="G4:G67" si="5">IF(RIGHT(C4,1)="M","TRUE",IF(RIGHT(C4,1)="Y","TRUE","FALSE"))</f>
        <v>FALSE</v>
      </c>
      <c r="H4" s="131" t="s">
        <v>51</v>
      </c>
      <c r="I4" s="475">
        <v>-1.1999999999999999E-3</v>
      </c>
      <c r="J4" s="271" t="str">
        <f>Currency&amp;"X"&amp;C4&amp;"D="&amp;"ON"</f>
        <v>EURXTND=ON</v>
      </c>
      <c r="K4" s="133" t="str">
        <f>_xll.qlDepositRateHelper2(,IF(DataSelect="Mx_Live",$J4,$I4),IF(RIGHT($D4,1)="N","1D",$D4),$E4,Calendar,$F4,$G4,$H4,Permanent,Trigger,ObjectOverwrite)</f>
        <v>obj_00854#0012</v>
      </c>
      <c r="L4" s="128" t="b">
        <f t="shared" si="2"/>
        <v>1</v>
      </c>
      <c r="M4" s="162"/>
      <c r="O4" s="64" t="str">
        <f t="shared" si="3"/>
        <v>Dp</v>
      </c>
      <c r="P4" s="64" t="str">
        <f t="shared" ref="P4:P67" si="6">D4</f>
        <v>TN</v>
      </c>
      <c r="Q4" s="34" t="str">
        <f t="shared" ref="Q4:Q67" si="7">K4</f>
        <v>obj_00854#0012</v>
      </c>
      <c r="R4" s="34" t="b">
        <f t="shared" ref="R4:R67" si="8">L4</f>
        <v>1</v>
      </c>
      <c r="S4" s="34" t="str">
        <v>obj_00854#0012</v>
      </c>
      <c r="T4" s="34" t="str">
        <f>_xll.qlRateHelperQuoteName(S4,Trigger)</f>
        <v/>
      </c>
      <c r="U4" s="153">
        <f>_xll.qlRateHelperQuoteValue(S4,_xll.ohTrigger(Trigger,Quote!F3))</f>
        <v>-1.1999999999999999E-3</v>
      </c>
      <c r="V4" s="353" t="str">
        <f>IFERROR(_xll.qlFuturesRateHelperConvexityAdjustment(S4,Trigger),"--")</f>
        <v>--</v>
      </c>
      <c r="W4" s="35">
        <f>_xll.qlRateHelperEarliestDate(S4,Trigger)</f>
        <v>42153</v>
      </c>
      <c r="X4" s="35">
        <f>_xll.qlRateHelperLatestDate(S4,Trigger)</f>
        <v>42156</v>
      </c>
      <c r="Y4" s="259">
        <v>1.0000133334748444</v>
      </c>
    </row>
    <row r="5" spans="1:25" ht="11.25" customHeight="1" x14ac:dyDescent="0.2">
      <c r="A5" s="199" t="s">
        <v>47</v>
      </c>
      <c r="B5" s="202" t="str">
        <v>SN</v>
      </c>
      <c r="C5" s="200" t="s">
        <v>187</v>
      </c>
      <c r="D5" s="200" t="str">
        <f t="shared" si="0"/>
        <v>SN</v>
      </c>
      <c r="E5" s="201">
        <f t="shared" si="4"/>
        <v>2</v>
      </c>
      <c r="F5" s="473" t="str">
        <f t="shared" si="1"/>
        <v>Following</v>
      </c>
      <c r="G5" s="203" t="str">
        <f t="shared" si="5"/>
        <v>FALSE</v>
      </c>
      <c r="H5" s="204" t="s">
        <v>51</v>
      </c>
      <c r="I5" s="476">
        <v>-1E-3</v>
      </c>
      <c r="J5" s="272" t="str">
        <f>Currency&amp;"X"&amp;C5&amp;"D="&amp;"ON"</f>
        <v>EURXSND=ON</v>
      </c>
      <c r="K5" s="206" t="str">
        <f>_xll.qlDepositRateHelper2(,IF(DataSelect="Mx_Live",$J5,$I5),IF(RIGHT($D5,1)="N","1D",$D5),$E5,Calendar,$F5,$G5,$H5,Permanent,Trigger,ObjectOverwrite)</f>
        <v>obj_0085a#0011</v>
      </c>
      <c r="L5" s="201" t="b">
        <f t="shared" si="2"/>
        <v>1</v>
      </c>
      <c r="M5" s="162"/>
      <c r="O5" s="64" t="str">
        <f t="shared" si="3"/>
        <v>Dp</v>
      </c>
      <c r="P5" s="64" t="str">
        <f t="shared" si="6"/>
        <v>SN</v>
      </c>
      <c r="Q5" s="34" t="str">
        <f t="shared" si="7"/>
        <v>obj_0085a#0011</v>
      </c>
      <c r="R5" s="34" t="b">
        <f t="shared" si="8"/>
        <v>1</v>
      </c>
      <c r="S5" s="34" t="str">
        <v>obj_0085a#0011</v>
      </c>
      <c r="T5" s="34" t="str">
        <f>_xll.qlRateHelperQuoteName(S5,Trigger)</f>
        <v/>
      </c>
      <c r="U5" s="153">
        <f>_xll.qlRateHelperQuoteValue(S5,_xll.ohTrigger(Trigger,Quote!F4))</f>
        <v>-1E-3</v>
      </c>
      <c r="V5" s="353" t="str">
        <f>IFERROR(_xll.qlFuturesRateHelperConvexityAdjustment(S5,Trigger),"--")</f>
        <v>--</v>
      </c>
      <c r="W5" s="35">
        <f>_xll.qlRateHelperEarliestDate(S5,Trigger)</f>
        <v>42156</v>
      </c>
      <c r="X5" s="35">
        <f>_xll.qlRateHelperLatestDate(S5,Trigger)</f>
        <v>42157</v>
      </c>
      <c r="Y5" s="259">
        <v>1.0000161112973758</v>
      </c>
    </row>
    <row r="6" spans="1:25" ht="11.25" customHeight="1" x14ac:dyDescent="0.2">
      <c r="A6" s="126" t="s">
        <v>47</v>
      </c>
      <c r="B6" s="129" t="str">
        <v>1W</v>
      </c>
      <c r="C6" s="127" t="s">
        <v>90</v>
      </c>
      <c r="D6" s="127" t="str">
        <f t="shared" si="0"/>
        <v>1W</v>
      </c>
      <c r="E6" s="128">
        <f t="shared" si="4"/>
        <v>2</v>
      </c>
      <c r="F6" s="146" t="str">
        <f t="shared" si="1"/>
        <v>Following</v>
      </c>
      <c r="G6" s="130" t="str">
        <f t="shared" si="5"/>
        <v>FALSE</v>
      </c>
      <c r="H6" s="131" t="s">
        <v>51</v>
      </c>
      <c r="I6" s="475">
        <v>-9.2999999999999995E-4</v>
      </c>
      <c r="J6" s="271" t="str">
        <f t="shared" ref="J6:J37" si="9">Currency&amp;"OISDDS"&amp;C6</f>
        <v>EUROISDDS1W</v>
      </c>
      <c r="K6" s="133" t="str">
        <f>_xll.qlDepositRateHelper2(,IF(DataSelect="Mx_Live",$J6,$I6),IF(RIGHT($D6,1)="N","1D",$D6),$E6,Calendar,$F6,$G6,$H6,Permanent,Trigger,ObjectOverwrite)</f>
        <v>obj_0085c#0013</v>
      </c>
      <c r="L6" s="128" t="b">
        <f t="shared" si="2"/>
        <v>1</v>
      </c>
      <c r="M6" s="162"/>
      <c r="O6" s="64" t="str">
        <f t="shared" si="3"/>
        <v>Dp</v>
      </c>
      <c r="P6" s="64" t="str">
        <f t="shared" si="6"/>
        <v>1W</v>
      </c>
      <c r="Q6" s="34" t="str">
        <f t="shared" si="7"/>
        <v>obj_0085c#0013</v>
      </c>
      <c r="R6" s="34" t="b">
        <f t="shared" si="8"/>
        <v>1</v>
      </c>
      <c r="S6" s="34" t="str">
        <v>obj_0085c#0013</v>
      </c>
      <c r="T6" s="34" t="str">
        <f>_xll.qlRateHelperQuoteName(S6,Trigger)</f>
        <v/>
      </c>
      <c r="U6" s="153">
        <f>_xll.qlRateHelperQuoteValue(S6,_xll.ohTrigger(Trigger,Quote!F5))</f>
        <v>-9.2999999999999995E-4</v>
      </c>
      <c r="V6" s="353" t="str">
        <f>IFERROR(_xll.qlFuturesRateHelperConvexityAdjustment(S6,Trigger),"--")</f>
        <v>--</v>
      </c>
      <c r="W6" s="35">
        <f>_xll.qlRateHelperEarliestDate(S6,Trigger)</f>
        <v>42156</v>
      </c>
      <c r="X6" s="35">
        <f>_xll.qlRateHelperLatestDate(S6,Trigger)</f>
        <v>42163</v>
      </c>
      <c r="Y6" s="259">
        <v>1.0000314173763043</v>
      </c>
    </row>
    <row r="7" spans="1:25" ht="11.25" customHeight="1" x14ac:dyDescent="0.2">
      <c r="A7" s="126" t="s">
        <v>47</v>
      </c>
      <c r="B7" s="129" t="str">
        <v>2W</v>
      </c>
      <c r="C7" s="127" t="s">
        <v>91</v>
      </c>
      <c r="D7" s="127" t="str">
        <f t="shared" si="0"/>
        <v>2W</v>
      </c>
      <c r="E7" s="128">
        <f t="shared" si="4"/>
        <v>2</v>
      </c>
      <c r="F7" s="146" t="str">
        <f t="shared" si="1"/>
        <v>Following</v>
      </c>
      <c r="G7" s="130" t="str">
        <f t="shared" si="5"/>
        <v>FALSE</v>
      </c>
      <c r="H7" s="131" t="s">
        <v>51</v>
      </c>
      <c r="I7" s="475">
        <v>-1.06E-3</v>
      </c>
      <c r="J7" s="271" t="str">
        <f t="shared" si="9"/>
        <v>EUROISDDS2W</v>
      </c>
      <c r="K7" s="133" t="str">
        <f>_xll.qlDepositRateHelper2(,IF(DataSelect="Mx_Live",$J7,$I7),IF(RIGHT($D7,1)="N","1D",$D7),$E7,Calendar,$F7,$G7,$H7,Permanent,Trigger,ObjectOverwrite)</f>
        <v>obj_00833#0011</v>
      </c>
      <c r="L7" s="128" t="b">
        <f t="shared" si="2"/>
        <v>1</v>
      </c>
      <c r="M7" s="162"/>
      <c r="O7" s="64" t="str">
        <f t="shared" si="3"/>
        <v>Dp</v>
      </c>
      <c r="P7" s="64" t="str">
        <f t="shared" si="6"/>
        <v>2W</v>
      </c>
      <c r="Q7" s="34" t="str">
        <f t="shared" si="7"/>
        <v>obj_00833#0011</v>
      </c>
      <c r="R7" s="34" t="b">
        <f t="shared" si="8"/>
        <v>1</v>
      </c>
      <c r="S7" s="34" t="str">
        <v>obj_00833#0011</v>
      </c>
      <c r="T7" s="34" t="str">
        <f>_xll.qlRateHelperQuoteName(S7,Trigger)</f>
        <v/>
      </c>
      <c r="U7" s="153">
        <f>_xll.qlRateHelperQuoteValue(S7,_xll.ohTrigger(Trigger,Quote!F6))</f>
        <v>-1.06E-3</v>
      </c>
      <c r="V7" s="353" t="str">
        <f>IFERROR(_xll.qlFuturesRateHelperConvexityAdjustment(S7,Trigger),"--")</f>
        <v>--</v>
      </c>
      <c r="W7" s="35">
        <f>_xll.qlRateHelperEarliestDate(S7,Trigger)</f>
        <v>42156</v>
      </c>
      <c r="X7" s="35">
        <f>_xll.qlRateHelperLatestDate(S7,Trigger)</f>
        <v>42170</v>
      </c>
      <c r="Y7" s="259">
        <v>1.0000545579462581</v>
      </c>
    </row>
    <row r="8" spans="1:25" ht="11.25" customHeight="1" x14ac:dyDescent="0.2">
      <c r="A8" s="126" t="s">
        <v>47</v>
      </c>
      <c r="B8" s="129" t="str">
        <v>3W</v>
      </c>
      <c r="C8" s="127" t="s">
        <v>92</v>
      </c>
      <c r="D8" s="127" t="str">
        <f t="shared" si="0"/>
        <v>3W</v>
      </c>
      <c r="E8" s="128">
        <f t="shared" si="4"/>
        <v>2</v>
      </c>
      <c r="F8" s="146" t="str">
        <f t="shared" si="1"/>
        <v>Following</v>
      </c>
      <c r="G8" s="130" t="str">
        <f t="shared" si="5"/>
        <v>FALSE</v>
      </c>
      <c r="H8" s="131" t="s">
        <v>51</v>
      </c>
      <c r="I8" s="475">
        <v>-1.09E-3</v>
      </c>
      <c r="J8" s="271" t="str">
        <f t="shared" si="9"/>
        <v>EUROISDDS3W</v>
      </c>
      <c r="K8" s="133" t="str">
        <f>_xll.qlDepositRateHelper2(,IF(DataSelect="Mx_Live",$J8,$I8),IF(RIGHT($D8,1)="N","1D",$D8),$E8,Calendar,$F8,$G8,$H8,Permanent,Trigger,ObjectOverwrite)</f>
        <v>obj_00828#0011</v>
      </c>
      <c r="L8" s="128" t="b">
        <f t="shared" si="2"/>
        <v>1</v>
      </c>
      <c r="M8" s="162"/>
      <c r="O8" s="64" t="str">
        <f t="shared" si="3"/>
        <v>Dp</v>
      </c>
      <c r="P8" s="64" t="str">
        <f t="shared" si="6"/>
        <v>3W</v>
      </c>
      <c r="Q8" s="34" t="str">
        <f t="shared" si="7"/>
        <v>obj_00828#0011</v>
      </c>
      <c r="R8" s="34" t="b">
        <f t="shared" si="8"/>
        <v>1</v>
      </c>
      <c r="S8" s="34" t="str">
        <v>obj_00828#0011</v>
      </c>
      <c r="T8" s="34" t="str">
        <f>_xll.qlRateHelperQuoteName(S8,Trigger)</f>
        <v/>
      </c>
      <c r="U8" s="153">
        <f>_xll.qlRateHelperQuoteValue(S8,_xll.ohTrigger(Trigger,Quote!F7))</f>
        <v>-1.09E-3</v>
      </c>
      <c r="V8" s="353" t="str">
        <f>IFERROR(_xll.qlFuturesRateHelperConvexityAdjustment(S8,Trigger),"--")</f>
        <v>--</v>
      </c>
      <c r="W8" s="35">
        <f>_xll.qlRateHelperEarliestDate(S8,Trigger)</f>
        <v>42156</v>
      </c>
      <c r="X8" s="35">
        <f>_xll.qlRateHelperLatestDate(S8,Trigger)</f>
        <v>42177</v>
      </c>
      <c r="Y8" s="259">
        <v>1.0000769216991412</v>
      </c>
    </row>
    <row r="9" spans="1:25" ht="11.25" customHeight="1" x14ac:dyDescent="0.2">
      <c r="A9" s="126" t="s">
        <v>47</v>
      </c>
      <c r="B9" s="129" t="str">
        <v>1M</v>
      </c>
      <c r="C9" s="127" t="s">
        <v>6</v>
      </c>
      <c r="D9" s="127" t="str">
        <f t="shared" si="0"/>
        <v>1M</v>
      </c>
      <c r="E9" s="128">
        <f t="shared" si="4"/>
        <v>2</v>
      </c>
      <c r="F9" s="146" t="str">
        <f t="shared" si="1"/>
        <v>Modified Following</v>
      </c>
      <c r="G9" s="130" t="str">
        <f t="shared" si="5"/>
        <v>TRUE</v>
      </c>
      <c r="H9" s="131" t="s">
        <v>51</v>
      </c>
      <c r="I9" s="475">
        <v>-1.14E-3</v>
      </c>
      <c r="J9" s="271" t="str">
        <f t="shared" si="9"/>
        <v>EUROISDDS1M</v>
      </c>
      <c r="K9" s="133" t="str">
        <f>_xll.qlDepositRateHelper2(,IF(DataSelect="Mx_Live",$J9,$I9),IF(RIGHT($D9,1)="N","1D",$D9),$E9,Calendar,$F9,$G9,$H9,Permanent,Trigger,ObjectOverwrite)</f>
        <v>obj_00844#0011</v>
      </c>
      <c r="L9" s="128" t="b">
        <f t="shared" si="2"/>
        <v>1</v>
      </c>
      <c r="M9" s="162"/>
      <c r="O9" s="64" t="str">
        <f t="shared" si="3"/>
        <v>Dp</v>
      </c>
      <c r="P9" s="64" t="str">
        <f t="shared" si="6"/>
        <v>1M</v>
      </c>
      <c r="Q9" s="34" t="str">
        <f t="shared" si="7"/>
        <v>obj_00844#0011</v>
      </c>
      <c r="R9" s="34" t="b">
        <f t="shared" si="8"/>
        <v>1</v>
      </c>
      <c r="S9" s="34" t="str">
        <v>obj_00844#0011</v>
      </c>
      <c r="T9" s="34" t="str">
        <f>_xll.qlRateHelperQuoteName(S9,Trigger)</f>
        <v/>
      </c>
      <c r="U9" s="153">
        <f>_xll.qlRateHelperQuoteValue(S9,_xll.ohTrigger(Trigger,Quote!F8))</f>
        <v>-1.14E-3</v>
      </c>
      <c r="V9" s="353" t="str">
        <f>IFERROR(_xll.qlFuturesRateHelperConvexityAdjustment(S9,Trigger),"--")</f>
        <v>--</v>
      </c>
      <c r="W9" s="35">
        <f>_xll.qlRateHelperEarliestDate(S9,Trigger)</f>
        <v>42156</v>
      </c>
      <c r="X9" s="35">
        <f>_xll.qlRateHelperLatestDate(S9,Trigger)</f>
        <v>42186</v>
      </c>
      <c r="Y9" s="259">
        <v>1.0001083437673486</v>
      </c>
    </row>
    <row r="10" spans="1:25" ht="11.25" customHeight="1" x14ac:dyDescent="0.2">
      <c r="A10" s="126" t="s">
        <v>47</v>
      </c>
      <c r="B10" s="129" t="str">
        <v>2M</v>
      </c>
      <c r="C10" s="127" t="s">
        <v>93</v>
      </c>
      <c r="D10" s="127" t="str">
        <f t="shared" si="0"/>
        <v>2M</v>
      </c>
      <c r="E10" s="128">
        <f t="shared" si="4"/>
        <v>2</v>
      </c>
      <c r="F10" s="146" t="str">
        <f t="shared" si="1"/>
        <v>Modified Following</v>
      </c>
      <c r="G10" s="130" t="str">
        <f t="shared" si="5"/>
        <v>TRUE</v>
      </c>
      <c r="H10" s="131" t="s">
        <v>51</v>
      </c>
      <c r="I10" s="475">
        <v>-1.2199999999999999E-3</v>
      </c>
      <c r="J10" s="271" t="str">
        <f t="shared" si="9"/>
        <v>EUROISDDS2M</v>
      </c>
      <c r="K10" s="133" t="str">
        <f>_xll.qlDepositRateHelper2(,IF(DataSelect="Mx_Live",$J10,$I10),IF(RIGHT($D10,1)="N","1D",$D10),$E10,Calendar,$F10,$G10,$H10,Permanent,Trigger,ObjectOverwrite)</f>
        <v>obj_00821#0012</v>
      </c>
      <c r="L10" s="128" t="b">
        <f t="shared" si="2"/>
        <v>1</v>
      </c>
      <c r="M10" s="162"/>
      <c r="O10" s="64" t="str">
        <f t="shared" si="3"/>
        <v>Dp</v>
      </c>
      <c r="P10" s="64" t="str">
        <f t="shared" si="6"/>
        <v>2M</v>
      </c>
      <c r="Q10" s="34" t="str">
        <f t="shared" si="7"/>
        <v>obj_00821#0012</v>
      </c>
      <c r="R10" s="34" t="b">
        <f t="shared" si="8"/>
        <v>1</v>
      </c>
      <c r="S10" s="34" t="str">
        <v>obj_00821#0012</v>
      </c>
      <c r="T10" s="34" t="str">
        <f>_xll.qlRateHelperQuoteName(S10,Trigger)</f>
        <v/>
      </c>
      <c r="U10" s="153">
        <f>_xll.qlRateHelperQuoteValue(S10,_xll.ohTrigger(Trigger,Quote!F9))</f>
        <v>-1.2199999999999999E-3</v>
      </c>
      <c r="V10" s="353" t="str">
        <f>IFERROR(_xll.qlFuturesRateHelperConvexityAdjustment(S10,Trigger),"--")</f>
        <v>--</v>
      </c>
      <c r="W10" s="35">
        <f>_xll.qlRateHelperEarliestDate(S10,Trigger)</f>
        <v>42156</v>
      </c>
      <c r="X10" s="35">
        <f>_xll.qlRateHelperLatestDate(S10,Trigger)</f>
        <v>42219</v>
      </c>
      <c r="Y10" s="259">
        <v>1.0002268819141331</v>
      </c>
    </row>
    <row r="11" spans="1:25" ht="11.25" customHeight="1" x14ac:dyDescent="0.2">
      <c r="A11" s="126" t="s">
        <v>47</v>
      </c>
      <c r="B11" s="129" t="str">
        <v>3M</v>
      </c>
      <c r="C11" s="127" t="s">
        <v>0</v>
      </c>
      <c r="D11" s="127" t="str">
        <f t="shared" si="0"/>
        <v>3M</v>
      </c>
      <c r="E11" s="128">
        <f t="shared" si="4"/>
        <v>2</v>
      </c>
      <c r="F11" s="146" t="str">
        <f t="shared" si="1"/>
        <v>Modified Following</v>
      </c>
      <c r="G11" s="130" t="str">
        <f t="shared" si="5"/>
        <v>TRUE</v>
      </c>
      <c r="H11" s="131" t="s">
        <v>51</v>
      </c>
      <c r="I11" s="475">
        <v>-1.24E-3</v>
      </c>
      <c r="J11" s="271" t="str">
        <f t="shared" si="9"/>
        <v>EUROISDDS3M</v>
      </c>
      <c r="K11" s="133" t="str">
        <f>_xll.qlDepositRateHelper2(,IF(DataSelect="Mx_Live",$J11,$I11),IF(RIGHT($D11,1)="N","1D",$D11),$E11,Calendar,$F11,$G11,$H11,Permanent,Trigger,ObjectOverwrite)</f>
        <v>obj_0084d#0011</v>
      </c>
      <c r="L11" s="128" t="b">
        <f t="shared" si="2"/>
        <v>1</v>
      </c>
      <c r="M11" s="162"/>
      <c r="O11" s="64" t="str">
        <f t="shared" si="3"/>
        <v>Dp</v>
      </c>
      <c r="P11" s="64" t="str">
        <f t="shared" si="6"/>
        <v>3M</v>
      </c>
      <c r="Q11" s="34" t="str">
        <f t="shared" si="7"/>
        <v>obj_0084d#0011</v>
      </c>
      <c r="R11" s="34" t="b">
        <f t="shared" si="8"/>
        <v>1</v>
      </c>
      <c r="S11" s="34" t="str">
        <v>obj_0084d#0011</v>
      </c>
      <c r="T11" s="34" t="str">
        <f>_xll.qlRateHelperQuoteName(S11,Trigger)</f>
        <v/>
      </c>
      <c r="U11" s="153">
        <f>_xll.qlRateHelperQuoteValue(S11,_xll.ohTrigger(Trigger,Quote!F10))</f>
        <v>-1.24E-3</v>
      </c>
      <c r="V11" s="353" t="str">
        <f>IFERROR(_xll.qlFuturesRateHelperConvexityAdjustment(S11,Trigger),"--")</f>
        <v>--</v>
      </c>
      <c r="W11" s="35">
        <f>_xll.qlRateHelperEarliestDate(S11,Trigger)</f>
        <v>42156</v>
      </c>
      <c r="X11" s="35">
        <f>_xll.qlRateHelperLatestDate(S11,Trigger)</f>
        <v>42248</v>
      </c>
      <c r="Y11" s="259">
        <v>1.0003303270407022</v>
      </c>
    </row>
    <row r="12" spans="1:25" ht="11.25" customHeight="1" x14ac:dyDescent="0.2">
      <c r="A12" s="126" t="s">
        <v>47</v>
      </c>
      <c r="B12" s="129" t="str">
        <v>4M</v>
      </c>
      <c r="C12" s="127" t="s">
        <v>94</v>
      </c>
      <c r="D12" s="127" t="str">
        <f t="shared" si="0"/>
        <v>4M</v>
      </c>
      <c r="E12" s="128">
        <f t="shared" si="4"/>
        <v>2</v>
      </c>
      <c r="F12" s="146" t="str">
        <f t="shared" si="1"/>
        <v>Modified Following</v>
      </c>
      <c r="G12" s="130" t="str">
        <f t="shared" si="5"/>
        <v>TRUE</v>
      </c>
      <c r="H12" s="131" t="s">
        <v>51</v>
      </c>
      <c r="I12" s="475">
        <v>-1.2600000000000001E-3</v>
      </c>
      <c r="J12" s="271" t="str">
        <f t="shared" si="9"/>
        <v>EUROISDDS4M</v>
      </c>
      <c r="K12" s="133" t="str">
        <f>_xll.qlDepositRateHelper2(,IF(DataSelect="Mx_Live",$J12,$I12),IF(RIGHT($D12,1)="N","1D",$D12),$E12,Calendar,$F12,$G12,$H12,Permanent,Trigger,ObjectOverwrite)</f>
        <v>obj_00858#0011</v>
      </c>
      <c r="L12" s="128" t="b">
        <f t="shared" si="2"/>
        <v>1</v>
      </c>
      <c r="M12" s="162"/>
      <c r="O12" s="64" t="str">
        <f t="shared" si="3"/>
        <v>Dp</v>
      </c>
      <c r="P12" s="64" t="str">
        <f t="shared" si="6"/>
        <v>4M</v>
      </c>
      <c r="Q12" s="34" t="str">
        <f t="shared" si="7"/>
        <v>obj_00858#0011</v>
      </c>
      <c r="R12" s="34" t="b">
        <f t="shared" si="8"/>
        <v>1</v>
      </c>
      <c r="S12" s="34" t="str">
        <v>obj_00858#0011</v>
      </c>
      <c r="T12" s="34" t="str">
        <f>_xll.qlRateHelperQuoteName(S12,Trigger)</f>
        <v/>
      </c>
      <c r="U12" s="153">
        <f>_xll.qlRateHelperQuoteValue(S12,_xll.ohTrigger(Trigger,Quote!F11))</f>
        <v>-1.2600000000000001E-3</v>
      </c>
      <c r="V12" s="353" t="str">
        <f>IFERROR(_xll.qlFuturesRateHelperConvexityAdjustment(S12,Trigger),"--")</f>
        <v>--</v>
      </c>
      <c r="W12" s="35">
        <f>_xll.qlRateHelperEarliestDate(S12,Trigger)</f>
        <v>42156</v>
      </c>
      <c r="X12" s="35">
        <f>_xll.qlRateHelperLatestDate(S12,Trigger)</f>
        <v>42278</v>
      </c>
      <c r="Y12" s="259">
        <v>1.000440521577558</v>
      </c>
    </row>
    <row r="13" spans="1:25" ht="11.25" customHeight="1" x14ac:dyDescent="0.2">
      <c r="A13" s="126" t="s">
        <v>47</v>
      </c>
      <c r="B13" s="129" t="str">
        <v>5M</v>
      </c>
      <c r="C13" s="127" t="s">
        <v>95</v>
      </c>
      <c r="D13" s="127" t="str">
        <f t="shared" si="0"/>
        <v>5M</v>
      </c>
      <c r="E13" s="128">
        <f t="shared" si="4"/>
        <v>2</v>
      </c>
      <c r="F13" s="146" t="str">
        <f t="shared" si="1"/>
        <v>Modified Following</v>
      </c>
      <c r="G13" s="130" t="str">
        <f t="shared" si="5"/>
        <v>TRUE</v>
      </c>
      <c r="H13" s="131" t="s">
        <v>51</v>
      </c>
      <c r="I13" s="475">
        <v>-1.2700000000000001E-3</v>
      </c>
      <c r="J13" s="271" t="str">
        <f t="shared" si="9"/>
        <v>EUROISDDS5M</v>
      </c>
      <c r="K13" s="133" t="str">
        <f>_xll.qlDepositRateHelper2(,IF(DataSelect="Mx_Live",$J13,$I13),IF(RIGHT($D13,1)="N","1D",$D13),$E13,Calendar,$F13,$G13,$H13,Permanent,Trigger,ObjectOverwrite)</f>
        <v>obj_00847#0013</v>
      </c>
      <c r="L13" s="128" t="b">
        <f t="shared" si="2"/>
        <v>1</v>
      </c>
      <c r="M13" s="162"/>
      <c r="O13" s="64" t="str">
        <f t="shared" si="3"/>
        <v>Dp</v>
      </c>
      <c r="P13" s="64" t="str">
        <f t="shared" si="6"/>
        <v>5M</v>
      </c>
      <c r="Q13" s="34" t="str">
        <f t="shared" si="7"/>
        <v>obj_00847#0013</v>
      </c>
      <c r="R13" s="34" t="b">
        <f t="shared" si="8"/>
        <v>1</v>
      </c>
      <c r="S13" s="34" t="str">
        <v>obj_00847#0013</v>
      </c>
      <c r="T13" s="34" t="str">
        <f>_xll.qlRateHelperQuoteName(S13,Trigger)</f>
        <v/>
      </c>
      <c r="U13" s="153">
        <f>_xll.qlRateHelperQuoteValue(S13,_xll.ohTrigger(Trigger,Quote!F12))</f>
        <v>-1.2700000000000001E-3</v>
      </c>
      <c r="V13" s="353" t="str">
        <f>IFERROR(_xll.qlFuturesRateHelperConvexityAdjustment(S13,Trigger),"--")</f>
        <v>--</v>
      </c>
      <c r="W13" s="35">
        <f>_xll.qlRateHelperEarliestDate(S13,Trigger)</f>
        <v>42156</v>
      </c>
      <c r="X13" s="35">
        <f>_xll.qlRateHelperLatestDate(S13,Trigger)</f>
        <v>42310</v>
      </c>
      <c r="Y13" s="259">
        <v>1.0005569138115202</v>
      </c>
    </row>
    <row r="14" spans="1:25" ht="11.25" customHeight="1" x14ac:dyDescent="0.2">
      <c r="A14" s="126" t="s">
        <v>47</v>
      </c>
      <c r="B14" s="129" t="str">
        <v>6M</v>
      </c>
      <c r="C14" s="127" t="s">
        <v>7</v>
      </c>
      <c r="D14" s="127" t="str">
        <f t="shared" si="0"/>
        <v>6M</v>
      </c>
      <c r="E14" s="128">
        <f t="shared" si="4"/>
        <v>2</v>
      </c>
      <c r="F14" s="146" t="str">
        <f t="shared" si="1"/>
        <v>Modified Following</v>
      </c>
      <c r="G14" s="130" t="str">
        <f t="shared" si="5"/>
        <v>TRUE</v>
      </c>
      <c r="H14" s="131" t="s">
        <v>51</v>
      </c>
      <c r="I14" s="475">
        <v>-1.2900000000000001E-3</v>
      </c>
      <c r="J14" s="271" t="str">
        <f t="shared" si="9"/>
        <v>EUROISDDS6M</v>
      </c>
      <c r="K14" s="133" t="str">
        <f>_xll.qlDepositRateHelper2(,IF(DataSelect="Mx_Live",$J14,$I14),IF(RIGHT($D14,1)="N","1D",$D14),$E14,Calendar,$F14,$G14,$H14,Permanent,Trigger,ObjectOverwrite)</f>
        <v>obj_0084e#0011</v>
      </c>
      <c r="L14" s="128" t="b">
        <f t="shared" si="2"/>
        <v>1</v>
      </c>
      <c r="M14" s="162"/>
      <c r="O14" s="64" t="str">
        <f t="shared" si="3"/>
        <v>Dp</v>
      </c>
      <c r="P14" s="64" t="str">
        <f t="shared" si="6"/>
        <v>6M</v>
      </c>
      <c r="Q14" s="34" t="str">
        <f t="shared" si="7"/>
        <v>obj_0084e#0011</v>
      </c>
      <c r="R14" s="34" t="b">
        <f t="shared" si="8"/>
        <v>1</v>
      </c>
      <c r="S14" s="34" t="str">
        <v>obj_0084e#0011</v>
      </c>
      <c r="T14" s="34" t="str">
        <f>_xll.qlRateHelperQuoteName(S14,Trigger)</f>
        <v/>
      </c>
      <c r="U14" s="153">
        <f>_xll.qlRateHelperQuoteValue(S14,_xll.ohTrigger(Trigger,Quote!F13))</f>
        <v>-1.2900000000000001E-3</v>
      </c>
      <c r="V14" s="353" t="str">
        <f>IFERROR(_xll.qlFuturesRateHelperConvexityAdjustment(S14,Trigger),"--")</f>
        <v>--</v>
      </c>
      <c r="W14" s="35">
        <f>_xll.qlRateHelperEarliestDate(S14,Trigger)</f>
        <v>42156</v>
      </c>
      <c r="X14" s="35">
        <f>_xll.qlRateHelperLatestDate(S14,Trigger)</f>
        <v>42339</v>
      </c>
      <c r="Y14" s="259">
        <v>1.000669522514233</v>
      </c>
    </row>
    <row r="15" spans="1:25" ht="11.25" customHeight="1" x14ac:dyDescent="0.2">
      <c r="A15" s="126" t="s">
        <v>47</v>
      </c>
      <c r="B15" s="129" t="str">
        <v>7M</v>
      </c>
      <c r="C15" s="127" t="s">
        <v>96</v>
      </c>
      <c r="D15" s="127" t="str">
        <f t="shared" si="0"/>
        <v>7M</v>
      </c>
      <c r="E15" s="128">
        <f t="shared" si="4"/>
        <v>2</v>
      </c>
      <c r="F15" s="146" t="str">
        <f t="shared" si="1"/>
        <v>Modified Following</v>
      </c>
      <c r="G15" s="130" t="str">
        <f t="shared" si="5"/>
        <v>TRUE</v>
      </c>
      <c r="H15" s="131" t="s">
        <v>51</v>
      </c>
      <c r="I15" s="475">
        <v>-1.31E-3</v>
      </c>
      <c r="J15" s="271" t="str">
        <f t="shared" si="9"/>
        <v>EUROISDDS7M</v>
      </c>
      <c r="K15" s="133" t="str">
        <f>_xll.qlDepositRateHelper2(,IF(DataSelect="Mx_Live",$J15,$I15),IF(RIGHT($D15,1)="N","1D",$D15),$E15,Calendar,$F15,$G15,$H15,Permanent,Trigger,ObjectOverwrite)</f>
        <v>obj_00835#0011</v>
      </c>
      <c r="L15" s="128" t="b">
        <f t="shared" si="2"/>
        <v>1</v>
      </c>
      <c r="M15" s="162"/>
      <c r="O15" s="64" t="str">
        <f t="shared" si="3"/>
        <v>Dp</v>
      </c>
      <c r="P15" s="64" t="str">
        <f t="shared" si="6"/>
        <v>7M</v>
      </c>
      <c r="Q15" s="34" t="str">
        <f t="shared" si="7"/>
        <v>obj_00835#0011</v>
      </c>
      <c r="R15" s="34" t="b">
        <f t="shared" si="8"/>
        <v>1</v>
      </c>
      <c r="S15" s="34" t="str">
        <v>obj_00835#0011</v>
      </c>
      <c r="T15" s="34" t="str">
        <f>_xll.qlRateHelperQuoteName(S15,Trigger)</f>
        <v/>
      </c>
      <c r="U15" s="153">
        <f>_xll.qlRateHelperQuoteValue(S15,_xll.ohTrigger(Trigger,Quote!F14))</f>
        <v>-1.31E-3</v>
      </c>
      <c r="V15" s="353" t="str">
        <f>IFERROR(_xll.qlFuturesRateHelperConvexityAdjustment(S15,Trigger),"--")</f>
        <v>--</v>
      </c>
      <c r="W15" s="35">
        <f>_xll.qlRateHelperEarliestDate(S15,Trigger)</f>
        <v>42156</v>
      </c>
      <c r="X15" s="35">
        <f>_xll.qlRateHelperLatestDate(S15,Trigger)</f>
        <v>42373</v>
      </c>
      <c r="Y15" s="259">
        <v>1.0008036069230111</v>
      </c>
    </row>
    <row r="16" spans="1:25" ht="11.25" customHeight="1" x14ac:dyDescent="0.2">
      <c r="A16" s="126" t="s">
        <v>47</v>
      </c>
      <c r="B16" s="129" t="str">
        <v>8M</v>
      </c>
      <c r="C16" s="127" t="s">
        <v>148</v>
      </c>
      <c r="D16" s="127" t="str">
        <f t="shared" si="0"/>
        <v>8M</v>
      </c>
      <c r="E16" s="128">
        <f t="shared" si="4"/>
        <v>2</v>
      </c>
      <c r="F16" s="146" t="str">
        <f t="shared" si="1"/>
        <v>Modified Following</v>
      </c>
      <c r="G16" s="130" t="str">
        <f t="shared" si="5"/>
        <v>TRUE</v>
      </c>
      <c r="H16" s="131" t="s">
        <v>51</v>
      </c>
      <c r="I16" s="475">
        <v>-1.2999999999999999E-3</v>
      </c>
      <c r="J16" s="271" t="str">
        <f t="shared" si="9"/>
        <v>EUROISDDS8M</v>
      </c>
      <c r="K16" s="133" t="str">
        <f>_xll.qlDepositRateHelper2(,IF(DataSelect="Mx_Live",$J16,$I16),IF(RIGHT($D16,1)="N","1D",$D16),$E16,Calendar,$F16,$G16,$H16,Permanent,Trigger,ObjectOverwrite)</f>
        <v>obj_0082f#0011</v>
      </c>
      <c r="L16" s="128" t="b">
        <f t="shared" si="2"/>
        <v>1</v>
      </c>
      <c r="M16" s="162"/>
      <c r="O16" s="64" t="str">
        <f t="shared" si="3"/>
        <v>Dp</v>
      </c>
      <c r="P16" s="64" t="str">
        <f t="shared" si="6"/>
        <v>8M</v>
      </c>
      <c r="Q16" s="34" t="str">
        <f t="shared" si="7"/>
        <v>obj_0082f#0011</v>
      </c>
      <c r="R16" s="34" t="b">
        <f t="shared" si="8"/>
        <v>1</v>
      </c>
      <c r="S16" s="34" t="str">
        <v>obj_0082f#0011</v>
      </c>
      <c r="T16" s="34" t="str">
        <f>_xll.qlRateHelperQuoteName(S16,Trigger)</f>
        <v/>
      </c>
      <c r="U16" s="153">
        <f>_xll.qlRateHelperQuoteValue(S16,_xll.ohTrigger(Trigger,Quote!F15))</f>
        <v>-1.2999999999999999E-3</v>
      </c>
      <c r="V16" s="353" t="str">
        <f>IFERROR(_xll.qlFuturesRateHelperConvexityAdjustment(S16,Trigger),"--")</f>
        <v>--</v>
      </c>
      <c r="W16" s="35">
        <f>_xll.qlRateHelperEarliestDate(S16,Trigger)</f>
        <v>42156</v>
      </c>
      <c r="X16" s="35">
        <f>_xll.qlRateHelperLatestDate(S16,Trigger)</f>
        <v>42401</v>
      </c>
      <c r="Y16" s="259">
        <v>1.0008988509302204</v>
      </c>
    </row>
    <row r="17" spans="1:25" ht="11.25" customHeight="1" x14ac:dyDescent="0.2">
      <c r="A17" s="126" t="s">
        <v>47</v>
      </c>
      <c r="B17" s="129" t="str">
        <v>9M</v>
      </c>
      <c r="C17" s="127" t="s">
        <v>149</v>
      </c>
      <c r="D17" s="127" t="str">
        <f t="shared" si="0"/>
        <v>9M</v>
      </c>
      <c r="E17" s="128">
        <f t="shared" si="4"/>
        <v>2</v>
      </c>
      <c r="F17" s="146" t="str">
        <f t="shared" si="1"/>
        <v>Modified Following</v>
      </c>
      <c r="G17" s="130" t="str">
        <f t="shared" si="5"/>
        <v>TRUE</v>
      </c>
      <c r="H17" s="131" t="s">
        <v>51</v>
      </c>
      <c r="I17" s="475">
        <v>-1.31E-3</v>
      </c>
      <c r="J17" s="271" t="str">
        <f t="shared" si="9"/>
        <v>EUROISDDS9M</v>
      </c>
      <c r="K17" s="133" t="str">
        <f>_xll.qlDepositRateHelper2(,IF(DataSelect="Mx_Live",$J17,$I17),IF(RIGHT($D17,1)="N","1D",$D17),$E17,Calendar,$F17,$G17,$H17,Permanent,Trigger,ObjectOverwrite)</f>
        <v>obj_0084b#0012</v>
      </c>
      <c r="L17" s="128" t="b">
        <f t="shared" si="2"/>
        <v>1</v>
      </c>
      <c r="M17" s="162"/>
      <c r="O17" s="64" t="str">
        <f t="shared" si="3"/>
        <v>Dp</v>
      </c>
      <c r="P17" s="64" t="str">
        <f t="shared" si="6"/>
        <v>9M</v>
      </c>
      <c r="Q17" s="34" t="str">
        <f t="shared" si="7"/>
        <v>obj_0084b#0012</v>
      </c>
      <c r="R17" s="34" t="b">
        <f t="shared" si="8"/>
        <v>1</v>
      </c>
      <c r="S17" s="34" t="str">
        <v>obj_0084b#0012</v>
      </c>
      <c r="T17" s="34" t="str">
        <f>_xll.qlRateHelperQuoteName(S17,Trigger)</f>
        <v/>
      </c>
      <c r="U17" s="153">
        <f>_xll.qlRateHelperQuoteValue(S17,_xll.ohTrigger(Trigger,Quote!F16))</f>
        <v>-1.31E-3</v>
      </c>
      <c r="V17" s="353" t="str">
        <f>IFERROR(_xll.qlFuturesRateHelperConvexityAdjustment(S17,Trigger),"--")</f>
        <v>--</v>
      </c>
      <c r="W17" s="35">
        <f>_xll.qlRateHelperEarliestDate(S17,Trigger)</f>
        <v>42156</v>
      </c>
      <c r="X17" s="35">
        <f>_xll.qlRateHelperLatestDate(S17,Trigger)</f>
        <v>42430</v>
      </c>
      <c r="Y17" s="259">
        <v>1.0010113974498462</v>
      </c>
    </row>
    <row r="18" spans="1:25" ht="11.25" customHeight="1" x14ac:dyDescent="0.2">
      <c r="A18" s="126" t="s">
        <v>47</v>
      </c>
      <c r="B18" s="129" t="str">
        <v>10M</v>
      </c>
      <c r="C18" s="127" t="s">
        <v>150</v>
      </c>
      <c r="D18" s="127" t="str">
        <f t="shared" si="0"/>
        <v>10M</v>
      </c>
      <c r="E18" s="128">
        <f t="shared" si="4"/>
        <v>2</v>
      </c>
      <c r="F18" s="146" t="str">
        <f t="shared" si="1"/>
        <v>Modified Following</v>
      </c>
      <c r="G18" s="130" t="str">
        <f t="shared" si="5"/>
        <v>TRUE</v>
      </c>
      <c r="H18" s="131" t="s">
        <v>51</v>
      </c>
      <c r="I18" s="475">
        <v>-1.31E-3</v>
      </c>
      <c r="J18" s="271" t="str">
        <f t="shared" si="9"/>
        <v>EUROISDDS10M</v>
      </c>
      <c r="K18" s="133" t="str">
        <f>_xll.qlDepositRateHelper2(,IF(DataSelect="Mx_Live",$J18,$I18),IF(RIGHT($D18,1)="N","1D",$D18),$E18,Calendar,$F18,$G18,$H18,Permanent,Trigger,ObjectOverwrite)</f>
        <v>obj_00853#0011</v>
      </c>
      <c r="L18" s="128" t="b">
        <f t="shared" ref="L18:L71" si="10">IF(ISERROR(K18),FALSE,TRUE)</f>
        <v>1</v>
      </c>
      <c r="M18" s="162"/>
      <c r="O18" s="64" t="str">
        <f t="shared" si="3"/>
        <v>Dp</v>
      </c>
      <c r="P18" s="64" t="str">
        <f t="shared" si="6"/>
        <v>10M</v>
      </c>
      <c r="Q18" s="34" t="str">
        <f t="shared" si="7"/>
        <v>obj_00853#0011</v>
      </c>
      <c r="R18" s="34" t="b">
        <f t="shared" si="8"/>
        <v>1</v>
      </c>
      <c r="S18" s="34" t="str">
        <v>obj_00853#0011</v>
      </c>
      <c r="T18" s="34" t="str">
        <f>_xll.qlRateHelperQuoteName(S18,Trigger)</f>
        <v/>
      </c>
      <c r="U18" s="153">
        <f>_xll.qlRateHelperQuoteValue(S18,_xll.ohTrigger(Trigger,Quote!F17))</f>
        <v>-1.31E-3</v>
      </c>
      <c r="V18" s="353" t="str">
        <f>IFERROR(_xll.qlFuturesRateHelperConvexityAdjustment(S18,Trigger),"--")</f>
        <v>--</v>
      </c>
      <c r="W18" s="35">
        <f>_xll.qlRateHelperEarliestDate(S18,Trigger)</f>
        <v>42156</v>
      </c>
      <c r="X18" s="35">
        <f>_xll.qlRateHelperLatestDate(S18,Trigger)</f>
        <v>42461</v>
      </c>
      <c r="Y18" s="259">
        <v>1.0011244425610293</v>
      </c>
    </row>
    <row r="19" spans="1:25" ht="11.25" customHeight="1" x14ac:dyDescent="0.2">
      <c r="A19" s="126" t="s">
        <v>47</v>
      </c>
      <c r="B19" s="129" t="str">
        <v>11M</v>
      </c>
      <c r="C19" s="127" t="s">
        <v>151</v>
      </c>
      <c r="D19" s="127" t="str">
        <f t="shared" si="0"/>
        <v>11M</v>
      </c>
      <c r="E19" s="128">
        <f t="shared" si="4"/>
        <v>2</v>
      </c>
      <c r="F19" s="146" t="str">
        <f t="shared" si="1"/>
        <v>Modified Following</v>
      </c>
      <c r="G19" s="130" t="str">
        <f t="shared" si="5"/>
        <v>TRUE</v>
      </c>
      <c r="H19" s="131" t="s">
        <v>51</v>
      </c>
      <c r="I19" s="475">
        <v>-1.2999999999999999E-3</v>
      </c>
      <c r="J19" s="271" t="str">
        <f t="shared" si="9"/>
        <v>EUROISDDS11M</v>
      </c>
      <c r="K19" s="133" t="str">
        <f>_xll.qlDepositRateHelper2(,IF(DataSelect="Mx_Live",$J19,$I19),IF(RIGHT($D19,1)="N","1D",$D19),$E19,Calendar,$F19,$G19,$H19,Permanent,Trigger,ObjectOverwrite)</f>
        <v>obj_00851#0011</v>
      </c>
      <c r="L19" s="128" t="b">
        <f t="shared" si="10"/>
        <v>1</v>
      </c>
      <c r="M19" s="162"/>
      <c r="O19" s="64" t="str">
        <f t="shared" si="3"/>
        <v>Dp</v>
      </c>
      <c r="P19" s="64" t="str">
        <f t="shared" si="6"/>
        <v>11M</v>
      </c>
      <c r="Q19" s="34" t="str">
        <f t="shared" si="7"/>
        <v>obj_00851#0011</v>
      </c>
      <c r="R19" s="34" t="b">
        <f t="shared" si="8"/>
        <v>1</v>
      </c>
      <c r="S19" s="34" t="str">
        <v>obj_00851#0011</v>
      </c>
      <c r="T19" s="34" t="str">
        <f>_xll.qlRateHelperQuoteName(S19,Trigger)</f>
        <v/>
      </c>
      <c r="U19" s="153">
        <f>_xll.qlRateHelperQuoteValue(S19,_xll.ohTrigger(Trigger,Quote!F18))</f>
        <v>-1.2999999999999999E-3</v>
      </c>
      <c r="V19" s="353" t="str">
        <f>IFERROR(_xll.qlFuturesRateHelperConvexityAdjustment(S19,Trigger),"--")</f>
        <v>--</v>
      </c>
      <c r="W19" s="35">
        <f>_xll.qlRateHelperEarliestDate(S19,Trigger)</f>
        <v>42156</v>
      </c>
      <c r="X19" s="35">
        <f>_xll.qlRateHelperLatestDate(S19,Trigger)</f>
        <v>42492</v>
      </c>
      <c r="Y19" s="259">
        <v>1.0012281569719703</v>
      </c>
    </row>
    <row r="20" spans="1:25" ht="11.25" customHeight="1" x14ac:dyDescent="0.2">
      <c r="A20" s="126" t="s">
        <v>47</v>
      </c>
      <c r="B20" s="129" t="str">
        <v>1Y</v>
      </c>
      <c r="C20" s="127" t="s">
        <v>52</v>
      </c>
      <c r="D20" s="127" t="str">
        <f t="shared" si="0"/>
        <v>1Y</v>
      </c>
      <c r="E20" s="128">
        <f t="shared" si="4"/>
        <v>2</v>
      </c>
      <c r="F20" s="146" t="str">
        <f>IF(RIGHT(C20,1)="M","Modified Following",IF(RIGHT(C20,1)="Y","Modified Following","Following"))</f>
        <v>Modified Following</v>
      </c>
      <c r="G20" s="130" t="str">
        <f t="shared" si="5"/>
        <v>TRUE</v>
      </c>
      <c r="H20" s="131" t="s">
        <v>51</v>
      </c>
      <c r="I20" s="475">
        <v>-1.2999999999999999E-3</v>
      </c>
      <c r="J20" s="271" t="str">
        <f t="shared" si="9"/>
        <v>EUROISDDS1Y</v>
      </c>
      <c r="K20" s="133" t="str">
        <f>_xll.qlDepositRateHelper2(,IF(DataSelect="Mx_Live",$J20,$I20),IF(RIGHT($D20,1)="N","1D",$D20),$E20,Calendar,$F20,$G20,$H20,Permanent,Trigger,ObjectOverwrite)</f>
        <v>obj_00839#0013</v>
      </c>
      <c r="L20" s="128" t="b">
        <f t="shared" si="10"/>
        <v>1</v>
      </c>
      <c r="M20" s="162"/>
      <c r="O20" s="64" t="str">
        <f t="shared" si="3"/>
        <v>Dp</v>
      </c>
      <c r="P20" s="64" t="str">
        <f t="shared" si="6"/>
        <v>1Y</v>
      </c>
      <c r="Q20" s="34" t="str">
        <f t="shared" si="7"/>
        <v>obj_00839#0013</v>
      </c>
      <c r="R20" s="34" t="b">
        <f t="shared" si="8"/>
        <v>1</v>
      </c>
      <c r="S20" s="34" t="str">
        <v>obj_00839#0013</v>
      </c>
      <c r="T20" s="34" t="str">
        <f>_xll.qlRateHelperQuoteName(S20,Trigger)</f>
        <v/>
      </c>
      <c r="U20" s="153">
        <f>_xll.qlRateHelperQuoteValue(S20,_xll.ohTrigger(Trigger,Quote!F19))</f>
        <v>-1.2999999999999999E-3</v>
      </c>
      <c r="V20" s="353" t="str">
        <f>IFERROR(_xll.qlFuturesRateHelperConvexityAdjustment(S20,Trigger),"--")</f>
        <v>--</v>
      </c>
      <c r="W20" s="35">
        <f>_xll.qlRateHelperEarliestDate(S20,Trigger)</f>
        <v>42156</v>
      </c>
      <c r="X20" s="35">
        <f>_xll.qlRateHelperLatestDate(S20,Trigger)</f>
        <v>42522</v>
      </c>
      <c r="Y20" s="259">
        <v>1.0013367669017688</v>
      </c>
    </row>
    <row r="21" spans="1:25" ht="11.25" customHeight="1" x14ac:dyDescent="0.2">
      <c r="A21" s="126" t="s">
        <v>47</v>
      </c>
      <c r="B21" s="129" t="str">
        <v>13M</v>
      </c>
      <c r="C21" s="127" t="s">
        <v>152</v>
      </c>
      <c r="D21" s="127" t="str">
        <f t="shared" si="0"/>
        <v>13M</v>
      </c>
      <c r="E21" s="128">
        <f t="shared" si="4"/>
        <v>2</v>
      </c>
      <c r="F21" s="146" t="str">
        <f t="shared" ref="F21:F71" si="11">IF(RIGHT(C21,1)="M","Modified Following",IF(RIGHT(C21,1)="Y","Modified Following","Following"))</f>
        <v>Modified Following</v>
      </c>
      <c r="G21" s="130" t="str">
        <f t="shared" si="5"/>
        <v>TRUE</v>
      </c>
      <c r="H21" s="131" t="s">
        <v>51</v>
      </c>
      <c r="I21" s="475">
        <v>-1.2999999999999999E-3</v>
      </c>
      <c r="J21" s="271" t="str">
        <f t="shared" si="9"/>
        <v>EUROISDDS13M</v>
      </c>
      <c r="K21" s="133" t="str">
        <f>_xll.qlDepositRateHelper2(,IF(DataSelect="Mx_Live",$J21,$I21),IF(RIGHT($D21,1)="N","1D",$D21),$E21,Calendar,$F21,$G21,$H21,Permanent,Trigger,ObjectOverwrite)</f>
        <v>obj_00852#0011</v>
      </c>
      <c r="L21" s="128" t="b">
        <f t="shared" si="10"/>
        <v>1</v>
      </c>
      <c r="M21" s="162"/>
      <c r="O21" s="64" t="str">
        <f t="shared" si="3"/>
        <v>Dp</v>
      </c>
      <c r="P21" s="64" t="str">
        <f t="shared" si="6"/>
        <v>13M</v>
      </c>
      <c r="Q21" s="34" t="str">
        <f t="shared" si="7"/>
        <v>obj_00852#0011</v>
      </c>
      <c r="R21" s="34" t="b">
        <f t="shared" si="8"/>
        <v>1</v>
      </c>
      <c r="S21" s="34" t="str">
        <v>obj_00852#0011</v>
      </c>
      <c r="T21" s="34" t="str">
        <f>_xll.qlRateHelperQuoteName(S21,Trigger)</f>
        <v/>
      </c>
      <c r="U21" s="153">
        <f>_xll.qlRateHelperQuoteValue(S21,_xll.ohTrigger(Trigger,Quote!F20))</f>
        <v>-1.2999999999999999E-3</v>
      </c>
      <c r="V21" s="353" t="str">
        <f>IFERROR(_xll.qlFuturesRateHelperConvexityAdjustment(S21,Trigger),"--")</f>
        <v>--</v>
      </c>
      <c r="W21" s="35">
        <f>_xll.qlRateHelperEarliestDate(S21,Trigger)</f>
        <v>42156</v>
      </c>
      <c r="X21" s="35">
        <f>_xll.qlRateHelperLatestDate(S21,Trigger)</f>
        <v>42552</v>
      </c>
      <c r="Y21" s="259">
        <v>1.0014454003974151</v>
      </c>
    </row>
    <row r="22" spans="1:25" ht="11.25" customHeight="1" x14ac:dyDescent="0.2">
      <c r="A22" s="126" t="s">
        <v>47</v>
      </c>
      <c r="B22" s="129" t="str">
        <v>14M</v>
      </c>
      <c r="C22" s="127" t="s">
        <v>153</v>
      </c>
      <c r="D22" s="127" t="str">
        <f t="shared" si="0"/>
        <v>14M</v>
      </c>
      <c r="E22" s="128">
        <f t="shared" si="4"/>
        <v>2</v>
      </c>
      <c r="F22" s="146" t="str">
        <f t="shared" si="11"/>
        <v>Modified Following</v>
      </c>
      <c r="G22" s="130" t="str">
        <f t="shared" si="5"/>
        <v>TRUE</v>
      </c>
      <c r="H22" s="131" t="s">
        <v>51</v>
      </c>
      <c r="I22" s="475">
        <v>-1.2999999999999999E-3</v>
      </c>
      <c r="J22" s="271" t="str">
        <f t="shared" si="9"/>
        <v>EUROISDDS14M</v>
      </c>
      <c r="K22" s="133" t="str">
        <f>_xll.qlDepositRateHelper2(,IF(DataSelect="Mx_Live",$J22,$I22),IF(RIGHT($D22,1)="N","1D",$D22),$E22,Calendar,$F22,$G22,$H22,Permanent,Trigger,ObjectOverwrite)</f>
        <v>obj_00827#0011</v>
      </c>
      <c r="L22" s="128" t="b">
        <f t="shared" si="10"/>
        <v>1</v>
      </c>
      <c r="O22" s="64" t="str">
        <f t="shared" si="3"/>
        <v>Dp</v>
      </c>
      <c r="P22" s="64" t="str">
        <f t="shared" si="6"/>
        <v>14M</v>
      </c>
      <c r="Q22" s="34" t="str">
        <f t="shared" si="7"/>
        <v>obj_00827#0011</v>
      </c>
      <c r="R22" s="34" t="b">
        <f t="shared" si="8"/>
        <v>1</v>
      </c>
      <c r="S22" s="34" t="str">
        <v>obj_00827#0011</v>
      </c>
      <c r="T22" s="34" t="str">
        <f>_xll.qlRateHelperQuoteName(S22,Trigger)</f>
        <v/>
      </c>
      <c r="U22" s="153">
        <f>_xll.qlRateHelperQuoteValue(S22,_xll.ohTrigger(Trigger,Quote!F21))</f>
        <v>-1.2999999999999999E-3</v>
      </c>
      <c r="V22" s="353" t="str">
        <f>IFERROR(_xll.qlFuturesRateHelperConvexityAdjustment(S22,Trigger),"--")</f>
        <v>--</v>
      </c>
      <c r="W22" s="35">
        <f>_xll.qlRateHelperEarliestDate(S22,Trigger)</f>
        <v>42156</v>
      </c>
      <c r="X22" s="35">
        <f>_xll.qlRateHelperLatestDate(S22,Trigger)</f>
        <v>42583</v>
      </c>
      <c r="Y22" s="259">
        <v>1.0015576797749668</v>
      </c>
    </row>
    <row r="23" spans="1:25" ht="11.25" customHeight="1" x14ac:dyDescent="0.2">
      <c r="A23" s="126" t="s">
        <v>47</v>
      </c>
      <c r="B23" s="129" t="str">
        <v>15M</v>
      </c>
      <c r="C23" s="127" t="s">
        <v>154</v>
      </c>
      <c r="D23" s="127" t="str">
        <f t="shared" si="0"/>
        <v>15M</v>
      </c>
      <c r="E23" s="128">
        <f t="shared" si="4"/>
        <v>2</v>
      </c>
      <c r="F23" s="146" t="str">
        <f t="shared" si="11"/>
        <v>Modified Following</v>
      </c>
      <c r="G23" s="130" t="str">
        <f t="shared" si="5"/>
        <v>TRUE</v>
      </c>
      <c r="H23" s="131" t="s">
        <v>51</v>
      </c>
      <c r="I23" s="475">
        <v>-1.2900000000000001E-3</v>
      </c>
      <c r="J23" s="271" t="str">
        <f t="shared" si="9"/>
        <v>EUROISDDS15M</v>
      </c>
      <c r="K23" s="133" t="str">
        <f>_xll.qlDepositRateHelper2(,IF(DataSelect="Mx_Live",$J23,$I23),IF(RIGHT($D23,1)="N","1D",$D23),$E23,Calendar,$F23,$G23,$H23,Permanent,Trigger,ObjectOverwrite)</f>
        <v>obj_00834#0013</v>
      </c>
      <c r="L23" s="128" t="b">
        <f t="shared" si="10"/>
        <v>1</v>
      </c>
      <c r="O23" s="64" t="str">
        <f t="shared" si="3"/>
        <v>Dp</v>
      </c>
      <c r="P23" s="64" t="str">
        <f t="shared" si="6"/>
        <v>15M</v>
      </c>
      <c r="Q23" s="34" t="str">
        <f t="shared" si="7"/>
        <v>obj_00834#0013</v>
      </c>
      <c r="R23" s="34" t="b">
        <f t="shared" si="8"/>
        <v>1</v>
      </c>
      <c r="S23" s="34" t="str">
        <v>obj_00834#0013</v>
      </c>
      <c r="T23" s="34" t="str">
        <f>_xll.qlRateHelperQuoteName(S23,Trigger)</f>
        <v/>
      </c>
      <c r="U23" s="153">
        <f>_xll.qlRateHelperQuoteValue(S23,_xll.ohTrigger(Trigger,Quote!F22))</f>
        <v>-1.2900000000000001E-3</v>
      </c>
      <c r="V23" s="353" t="str">
        <f>IFERROR(_xll.qlFuturesRateHelperConvexityAdjustment(S23,Trigger),"--")</f>
        <v>--</v>
      </c>
      <c r="W23" s="35">
        <f>_xll.qlRateHelperEarliestDate(S23,Trigger)</f>
        <v>42156</v>
      </c>
      <c r="X23" s="35">
        <f>_xll.qlRateHelperLatestDate(S23,Trigger)</f>
        <v>42614</v>
      </c>
      <c r="Y23" s="259">
        <v>1.001657219915596</v>
      </c>
    </row>
    <row r="24" spans="1:25" ht="11.25" customHeight="1" x14ac:dyDescent="0.2">
      <c r="A24" s="126" t="s">
        <v>47</v>
      </c>
      <c r="B24" s="129" t="str">
        <v>16M</v>
      </c>
      <c r="C24" s="127" t="s">
        <v>155</v>
      </c>
      <c r="D24" s="127" t="str">
        <f t="shared" si="0"/>
        <v>16M</v>
      </c>
      <c r="E24" s="128">
        <f t="shared" si="4"/>
        <v>2</v>
      </c>
      <c r="F24" s="146" t="str">
        <f t="shared" si="11"/>
        <v>Modified Following</v>
      </c>
      <c r="G24" s="130" t="str">
        <f t="shared" si="5"/>
        <v>TRUE</v>
      </c>
      <c r="H24" s="131" t="s">
        <v>51</v>
      </c>
      <c r="I24" s="475">
        <v>-1.2800000000000001E-3</v>
      </c>
      <c r="J24" s="271" t="str">
        <f t="shared" si="9"/>
        <v>EUROISDDS16M</v>
      </c>
      <c r="K24" s="133" t="str">
        <f>_xll.qlDepositRateHelper2(,IF(DataSelect="Mx_Live",$J24,$I24),IF(RIGHT($D24,1)="N","1D",$D24),$E24,Calendar,$F24,$G24,$H24,Permanent,Trigger,ObjectOverwrite)</f>
        <v>obj_00857#0011</v>
      </c>
      <c r="L24" s="128" t="b">
        <f t="shared" si="10"/>
        <v>1</v>
      </c>
      <c r="O24" s="64" t="str">
        <f t="shared" si="3"/>
        <v>Dp</v>
      </c>
      <c r="P24" s="64" t="str">
        <f t="shared" si="6"/>
        <v>16M</v>
      </c>
      <c r="Q24" s="34" t="str">
        <f t="shared" si="7"/>
        <v>obj_00857#0011</v>
      </c>
      <c r="R24" s="34" t="b">
        <f t="shared" si="8"/>
        <v>1</v>
      </c>
      <c r="S24" s="34" t="str">
        <v>obj_00857#0011</v>
      </c>
      <c r="T24" s="34" t="str">
        <f>_xll.qlRateHelperQuoteName(S24,Trigger)</f>
        <v/>
      </c>
      <c r="U24" s="153">
        <f>_xll.qlRateHelperQuoteValue(S24,_xll.ohTrigger(Trigger,Quote!F23))</f>
        <v>-1.2800000000000001E-3</v>
      </c>
      <c r="V24" s="353" t="str">
        <f>IFERROR(_xll.qlFuturesRateHelperConvexityAdjustment(S24,Trigger),"--")</f>
        <v>--</v>
      </c>
      <c r="W24" s="35">
        <f>_xll.qlRateHelperEarliestDate(S24,Trigger)</f>
        <v>42156</v>
      </c>
      <c r="X24" s="35">
        <f>_xll.qlRateHelperLatestDate(S24,Trigger)</f>
        <v>42646</v>
      </c>
      <c r="Y24" s="259">
        <v>1.0017586196032198</v>
      </c>
    </row>
    <row r="25" spans="1:25" ht="11.25" customHeight="1" x14ac:dyDescent="0.2">
      <c r="A25" s="126" t="s">
        <v>47</v>
      </c>
      <c r="B25" s="129" t="str">
        <v>17M</v>
      </c>
      <c r="C25" s="127" t="s">
        <v>156</v>
      </c>
      <c r="D25" s="127" t="str">
        <f t="shared" si="0"/>
        <v>17M</v>
      </c>
      <c r="E25" s="128">
        <f t="shared" si="4"/>
        <v>2</v>
      </c>
      <c r="F25" s="146" t="str">
        <f t="shared" si="11"/>
        <v>Modified Following</v>
      </c>
      <c r="G25" s="130" t="str">
        <f t="shared" si="5"/>
        <v>TRUE</v>
      </c>
      <c r="H25" s="131" t="s">
        <v>51</v>
      </c>
      <c r="I25" s="475">
        <v>-1.2700000000000001E-3</v>
      </c>
      <c r="J25" s="271" t="str">
        <f t="shared" si="9"/>
        <v>EUROISDDS17M</v>
      </c>
      <c r="K25" s="133" t="str">
        <f>_xll.qlDepositRateHelper2(,IF(DataSelect="Mx_Live",$J25,$I25),IF(RIGHT($D25,1)="N","1D",$D25),$E25,Calendar,$F25,$G25,$H25,Permanent,Trigger,ObjectOverwrite)</f>
        <v>obj_00855#0012</v>
      </c>
      <c r="L25" s="128" t="b">
        <f t="shared" si="10"/>
        <v>1</v>
      </c>
      <c r="O25" s="64" t="str">
        <f t="shared" si="3"/>
        <v>Dp</v>
      </c>
      <c r="P25" s="64" t="str">
        <f t="shared" si="6"/>
        <v>17M</v>
      </c>
      <c r="Q25" s="34" t="str">
        <f t="shared" si="7"/>
        <v>obj_00855#0012</v>
      </c>
      <c r="R25" s="34" t="b">
        <f t="shared" si="8"/>
        <v>1</v>
      </c>
      <c r="S25" s="34" t="str">
        <v>obj_00855#0012</v>
      </c>
      <c r="T25" s="34" t="str">
        <f>_xll.qlRateHelperQuoteName(S25,Trigger)</f>
        <v/>
      </c>
      <c r="U25" s="153">
        <f>_xll.qlRateHelperQuoteValue(S25,_xll.ohTrigger(Trigger,Quote!F24))</f>
        <v>-1.2700000000000001E-3</v>
      </c>
      <c r="V25" s="353" t="str">
        <f>IFERROR(_xll.qlFuturesRateHelperConvexityAdjustment(S25,Trigger),"--")</f>
        <v>--</v>
      </c>
      <c r="W25" s="35">
        <f>_xll.qlRateHelperEarliestDate(S25,Trigger)</f>
        <v>42156</v>
      </c>
      <c r="X25" s="35">
        <f>_xll.qlRateHelperLatestDate(S25,Trigger)</f>
        <v>42675</v>
      </c>
      <c r="Y25" s="259">
        <v>1.0018476330035713</v>
      </c>
    </row>
    <row r="26" spans="1:25" ht="11.25" customHeight="1" x14ac:dyDescent="0.2">
      <c r="A26" s="126" t="s">
        <v>47</v>
      </c>
      <c r="B26" s="129" t="str">
        <v>18M</v>
      </c>
      <c r="C26" s="127" t="s">
        <v>157</v>
      </c>
      <c r="D26" s="127" t="str">
        <f t="shared" si="0"/>
        <v>18M</v>
      </c>
      <c r="E26" s="128">
        <f t="shared" si="4"/>
        <v>2</v>
      </c>
      <c r="F26" s="146" t="str">
        <f t="shared" si="11"/>
        <v>Modified Following</v>
      </c>
      <c r="G26" s="130" t="str">
        <f t="shared" si="5"/>
        <v>TRUE</v>
      </c>
      <c r="H26" s="131" t="s">
        <v>51</v>
      </c>
      <c r="I26" s="475">
        <v>-1.2600000000000001E-3</v>
      </c>
      <c r="J26" s="271" t="str">
        <f t="shared" si="9"/>
        <v>EUROISDDS18M</v>
      </c>
      <c r="K26" s="133" t="str">
        <f>_xll.qlDepositRateHelper2(,IF(DataSelect="Mx_Live",$J26,$I26),IF(RIGHT($D26,1)="N","1D",$D26),$E26,Calendar,$F26,$G26,$H26,Permanent,Trigger,ObjectOverwrite)</f>
        <v>obj_00836#0011</v>
      </c>
      <c r="L26" s="128" t="b">
        <f t="shared" si="10"/>
        <v>1</v>
      </c>
      <c r="O26" s="64" t="str">
        <f t="shared" si="3"/>
        <v>Dp</v>
      </c>
      <c r="P26" s="64" t="str">
        <f t="shared" si="6"/>
        <v>18M</v>
      </c>
      <c r="Q26" s="34" t="str">
        <f t="shared" si="7"/>
        <v>obj_00836#0011</v>
      </c>
      <c r="R26" s="34" t="b">
        <f t="shared" si="8"/>
        <v>1</v>
      </c>
      <c r="S26" s="34" t="str">
        <v>obj_00836#0011</v>
      </c>
      <c r="T26" s="34" t="str">
        <f>_xll.qlRateHelperQuoteName(S26,Trigger)</f>
        <v/>
      </c>
      <c r="U26" s="153">
        <f>_xll.qlRateHelperQuoteValue(S26,_xll.ohTrigger(Trigger,Quote!F25))</f>
        <v>-1.2600000000000001E-3</v>
      </c>
      <c r="V26" s="353" t="str">
        <f>IFERROR(_xll.qlFuturesRateHelperConvexityAdjustment(S26,Trigger),"--")</f>
        <v>--</v>
      </c>
      <c r="W26" s="35">
        <f>_xll.qlRateHelperEarliestDate(S26,Trigger)</f>
        <v>42156</v>
      </c>
      <c r="X26" s="35">
        <f>_xll.qlRateHelperLatestDate(S26,Trigger)</f>
        <v>42705</v>
      </c>
      <c r="Y26" s="259">
        <v>1.0019385584148386</v>
      </c>
    </row>
    <row r="27" spans="1:25" ht="11.25" customHeight="1" x14ac:dyDescent="0.2">
      <c r="A27" s="126" t="s">
        <v>47</v>
      </c>
      <c r="B27" s="129" t="str">
        <v>19M</v>
      </c>
      <c r="C27" s="127" t="s">
        <v>158</v>
      </c>
      <c r="D27" s="127" t="str">
        <f t="shared" si="0"/>
        <v>19M</v>
      </c>
      <c r="E27" s="128">
        <f t="shared" si="4"/>
        <v>2</v>
      </c>
      <c r="F27" s="146" t="str">
        <f t="shared" si="11"/>
        <v>Modified Following</v>
      </c>
      <c r="G27" s="130" t="str">
        <f t="shared" si="5"/>
        <v>TRUE</v>
      </c>
      <c r="H27" s="131" t="s">
        <v>51</v>
      </c>
      <c r="I27" s="475">
        <v>-1.25E-3</v>
      </c>
      <c r="J27" s="271" t="str">
        <f t="shared" si="9"/>
        <v>EUROISDDS19M</v>
      </c>
      <c r="K27" s="133" t="str">
        <f>_xll.qlDepositRateHelper2(,IF(DataSelect="Mx_Live",$J27,$I27),IF(RIGHT($D27,1)="N","1D",$D27),$E27,Calendar,$F27,$G27,$H27,Permanent,Trigger,ObjectOverwrite)</f>
        <v>obj_00846#0013</v>
      </c>
      <c r="L27" s="128" t="b">
        <f t="shared" si="10"/>
        <v>1</v>
      </c>
      <c r="O27" s="64" t="str">
        <f t="shared" si="3"/>
        <v>Dp</v>
      </c>
      <c r="P27" s="64" t="str">
        <f t="shared" si="6"/>
        <v>19M</v>
      </c>
      <c r="Q27" s="34" t="str">
        <f t="shared" si="7"/>
        <v>obj_00846#0013</v>
      </c>
      <c r="R27" s="34" t="b">
        <f t="shared" si="8"/>
        <v>1</v>
      </c>
      <c r="S27" s="34" t="str">
        <v>obj_00846#0013</v>
      </c>
      <c r="T27" s="34" t="str">
        <f>_xll.qlRateHelperQuoteName(S27,Trigger)</f>
        <v/>
      </c>
      <c r="U27" s="153">
        <f>_xll.qlRateHelperQuoteValue(S27,_xll.ohTrigger(Trigger,Quote!F26))</f>
        <v>-1.25E-3</v>
      </c>
      <c r="V27" s="353" t="str">
        <f>IFERROR(_xll.qlFuturesRateHelperConvexityAdjustment(S27,Trigger),"--")</f>
        <v>--</v>
      </c>
      <c r="W27" s="35">
        <f>_xll.qlRateHelperEarliestDate(S27,Trigger)</f>
        <v>42156</v>
      </c>
      <c r="X27" s="35">
        <f>_xll.qlRateHelperLatestDate(S27,Trigger)</f>
        <v>42737</v>
      </c>
      <c r="Y27" s="259">
        <v>1.0020347995113588</v>
      </c>
    </row>
    <row r="28" spans="1:25" ht="11.25" customHeight="1" x14ac:dyDescent="0.2">
      <c r="A28" s="126" t="s">
        <v>47</v>
      </c>
      <c r="B28" s="129" t="str">
        <v>20M</v>
      </c>
      <c r="C28" s="127" t="s">
        <v>159</v>
      </c>
      <c r="D28" s="127" t="str">
        <f t="shared" si="0"/>
        <v>20M</v>
      </c>
      <c r="E28" s="128">
        <f t="shared" si="4"/>
        <v>2</v>
      </c>
      <c r="F28" s="146" t="str">
        <f t="shared" si="11"/>
        <v>Modified Following</v>
      </c>
      <c r="G28" s="130" t="str">
        <f t="shared" si="5"/>
        <v>TRUE</v>
      </c>
      <c r="H28" s="131" t="s">
        <v>51</v>
      </c>
      <c r="I28" s="475">
        <v>-1.24E-3</v>
      </c>
      <c r="J28" s="271" t="str">
        <f t="shared" si="9"/>
        <v>EUROISDDS20M</v>
      </c>
      <c r="K28" s="133" t="str">
        <f>_xll.qlDepositRateHelper2(,IF(DataSelect="Mx_Live",$J28,$I28),IF(RIGHT($D28,1)="N","1D",$D28),$E28,Calendar,$F28,$G28,$H28,Permanent,Trigger,ObjectOverwrite)</f>
        <v>obj_00823#0011</v>
      </c>
      <c r="L28" s="128" t="b">
        <f t="shared" si="10"/>
        <v>1</v>
      </c>
      <c r="O28" s="64" t="str">
        <f t="shared" si="3"/>
        <v>Dp</v>
      </c>
      <c r="P28" s="64" t="str">
        <f t="shared" si="6"/>
        <v>20M</v>
      </c>
      <c r="Q28" s="34" t="str">
        <f t="shared" si="7"/>
        <v>obj_00823#0011</v>
      </c>
      <c r="R28" s="34" t="b">
        <f t="shared" si="8"/>
        <v>1</v>
      </c>
      <c r="S28" s="34" t="str">
        <v>obj_00823#0011</v>
      </c>
      <c r="T28" s="34" t="str">
        <f>_xll.qlRateHelperQuoteName(S28,Trigger)</f>
        <v/>
      </c>
      <c r="U28" s="153">
        <f>_xll.qlRateHelperQuoteValue(S28,_xll.ohTrigger(Trigger,Quote!F27))</f>
        <v>-1.24E-3</v>
      </c>
      <c r="V28" s="353" t="str">
        <f>IFERROR(_xll.qlFuturesRateHelperConvexityAdjustment(S28,Trigger),"--")</f>
        <v>--</v>
      </c>
      <c r="W28" s="35">
        <f>_xll.qlRateHelperEarliestDate(S28,Trigger)</f>
        <v>42156</v>
      </c>
      <c r="X28" s="35">
        <f>_xll.qlRateHelperLatestDate(S28,Trigger)</f>
        <v>42767</v>
      </c>
      <c r="Y28" s="259">
        <v>1.0021223556457652</v>
      </c>
    </row>
    <row r="29" spans="1:25" ht="11.25" customHeight="1" x14ac:dyDescent="0.2">
      <c r="A29" s="126" t="s">
        <v>47</v>
      </c>
      <c r="B29" s="129" t="str">
        <v>21M</v>
      </c>
      <c r="C29" s="127" t="s">
        <v>160</v>
      </c>
      <c r="D29" s="127" t="str">
        <f t="shared" si="0"/>
        <v>21M</v>
      </c>
      <c r="E29" s="128">
        <f t="shared" si="4"/>
        <v>2</v>
      </c>
      <c r="F29" s="146" t="str">
        <f t="shared" si="11"/>
        <v>Modified Following</v>
      </c>
      <c r="G29" s="130" t="str">
        <f t="shared" si="5"/>
        <v>TRUE</v>
      </c>
      <c r="H29" s="131" t="s">
        <v>51</v>
      </c>
      <c r="I29" s="475">
        <v>-1.2199999999999999E-3</v>
      </c>
      <c r="J29" s="271" t="str">
        <f t="shared" si="9"/>
        <v>EUROISDDS21M</v>
      </c>
      <c r="K29" s="133" t="str">
        <f>_xll.qlDepositRateHelper2(,IF(DataSelect="Mx_Live",$J29,$I29),IF(RIGHT($D29,1)="N","1D",$D29),$E29,Calendar,$F29,$G29,$H29,Permanent,Trigger,ObjectOverwrite)</f>
        <v>obj_00840#0011</v>
      </c>
      <c r="L29" s="128" t="b">
        <f t="shared" si="10"/>
        <v>1</v>
      </c>
      <c r="O29" s="64" t="str">
        <f t="shared" si="3"/>
        <v>Dp</v>
      </c>
      <c r="P29" s="64" t="str">
        <f t="shared" si="6"/>
        <v>21M</v>
      </c>
      <c r="Q29" s="34" t="str">
        <f t="shared" si="7"/>
        <v>obj_00840#0011</v>
      </c>
      <c r="R29" s="34" t="b">
        <f t="shared" si="8"/>
        <v>1</v>
      </c>
      <c r="S29" s="34" t="str">
        <v>obj_00840#0011</v>
      </c>
      <c r="T29" s="34" t="str">
        <f>_xll.qlRateHelperQuoteName(S29,Trigger)</f>
        <v/>
      </c>
      <c r="U29" s="153">
        <f>_xll.qlRateHelperQuoteValue(S29,_xll.ohTrigger(Trigger,Quote!F28))</f>
        <v>-1.2199999999999999E-3</v>
      </c>
      <c r="V29" s="353" t="str">
        <f>IFERROR(_xll.qlFuturesRateHelperConvexityAdjustment(S29,Trigger),"--")</f>
        <v>--</v>
      </c>
      <c r="W29" s="35">
        <f>_xll.qlRateHelperEarliestDate(S29,Trigger)</f>
        <v>42156</v>
      </c>
      <c r="X29" s="35">
        <f>_xll.qlRateHelperLatestDate(S29,Trigger)</f>
        <v>42795</v>
      </c>
      <c r="Y29" s="259">
        <v>1.0021835619783084</v>
      </c>
    </row>
    <row r="30" spans="1:25" ht="11.25" customHeight="1" x14ac:dyDescent="0.2">
      <c r="A30" s="126" t="s">
        <v>47</v>
      </c>
      <c r="B30" s="129" t="str">
        <v>22M</v>
      </c>
      <c r="C30" s="127" t="s">
        <v>161</v>
      </c>
      <c r="D30" s="127" t="str">
        <f t="shared" si="0"/>
        <v>22M</v>
      </c>
      <c r="E30" s="128">
        <f t="shared" si="4"/>
        <v>2</v>
      </c>
      <c r="F30" s="146" t="str">
        <f t="shared" si="11"/>
        <v>Modified Following</v>
      </c>
      <c r="G30" s="130" t="str">
        <f t="shared" si="5"/>
        <v>TRUE</v>
      </c>
      <c r="H30" s="131" t="s">
        <v>51</v>
      </c>
      <c r="I30" s="475">
        <v>-1.1999999999999999E-3</v>
      </c>
      <c r="J30" s="271" t="str">
        <f t="shared" si="9"/>
        <v>EUROISDDS22M</v>
      </c>
      <c r="K30" s="133" t="str">
        <f>_xll.qlDepositRateHelper2(,IF(DataSelect="Mx_Live",$J30,$I30),IF(RIGHT($D30,1)="N","1D",$D30),$E30,Calendar,$F30,$G30,$H30,Permanent,Trigger,ObjectOverwrite)</f>
        <v>obj_0082a#0011</v>
      </c>
      <c r="L30" s="128" t="b">
        <f t="shared" si="10"/>
        <v>1</v>
      </c>
      <c r="O30" s="64" t="str">
        <f t="shared" si="3"/>
        <v>Dp</v>
      </c>
      <c r="P30" s="64" t="str">
        <f t="shared" si="6"/>
        <v>22M</v>
      </c>
      <c r="Q30" s="34" t="str">
        <f t="shared" si="7"/>
        <v>obj_0082a#0011</v>
      </c>
      <c r="R30" s="34" t="b">
        <f t="shared" si="8"/>
        <v>1</v>
      </c>
      <c r="S30" s="34" t="str">
        <v>obj_0082a#0011</v>
      </c>
      <c r="T30" s="34" t="str">
        <f>_xll.qlRateHelperQuoteName(S30,Trigger)</f>
        <v/>
      </c>
      <c r="U30" s="153">
        <f>_xll.qlRateHelperQuoteValue(S30,_xll.ohTrigger(Trigger,Quote!F29))</f>
        <v>-1.1999999999999999E-3</v>
      </c>
      <c r="V30" s="353" t="str">
        <f>IFERROR(_xll.qlFuturesRateHelperConvexityAdjustment(S30,Trigger),"--")</f>
        <v>--</v>
      </c>
      <c r="W30" s="35">
        <f>_xll.qlRateHelperEarliestDate(S30,Trigger)</f>
        <v>42156</v>
      </c>
      <c r="X30" s="35">
        <f>_xll.qlRateHelperLatestDate(S30,Trigger)</f>
        <v>42828</v>
      </c>
      <c r="Y30" s="259">
        <v>1.0022583922735373</v>
      </c>
    </row>
    <row r="31" spans="1:25" ht="11.25" customHeight="1" x14ac:dyDescent="0.2">
      <c r="A31" s="126" t="s">
        <v>47</v>
      </c>
      <c r="B31" s="129" t="str">
        <v>23M</v>
      </c>
      <c r="C31" s="127" t="s">
        <v>162</v>
      </c>
      <c r="D31" s="127" t="str">
        <f t="shared" si="0"/>
        <v>23M</v>
      </c>
      <c r="E31" s="128">
        <f t="shared" si="4"/>
        <v>2</v>
      </c>
      <c r="F31" s="146" t="str">
        <f t="shared" si="11"/>
        <v>Modified Following</v>
      </c>
      <c r="G31" s="130" t="str">
        <f t="shared" si="5"/>
        <v>TRUE</v>
      </c>
      <c r="H31" s="131" t="s">
        <v>51</v>
      </c>
      <c r="I31" s="475">
        <v>-1.1799999999999998E-3</v>
      </c>
      <c r="J31" s="271" t="str">
        <f t="shared" si="9"/>
        <v>EUROISDDS23M</v>
      </c>
      <c r="K31" s="133" t="str">
        <f>_xll.qlDepositRateHelper2(,IF(DataSelect="Mx_Live",$J31,$I31),IF(RIGHT($D31,1)="N","1D",$D31),$E31,Calendar,$F31,$G31,$H31,Permanent,Trigger,ObjectOverwrite)</f>
        <v>obj_0083f#0012</v>
      </c>
      <c r="L31" s="128" t="b">
        <f t="shared" si="10"/>
        <v>1</v>
      </c>
      <c r="O31" s="64" t="str">
        <f t="shared" si="3"/>
        <v>Dp</v>
      </c>
      <c r="P31" s="64" t="str">
        <f t="shared" si="6"/>
        <v>23M</v>
      </c>
      <c r="Q31" s="34" t="str">
        <f t="shared" si="7"/>
        <v>obj_0083f#0012</v>
      </c>
      <c r="R31" s="34" t="b">
        <f t="shared" si="8"/>
        <v>1</v>
      </c>
      <c r="S31" s="34" t="str">
        <v>obj_0083f#0012</v>
      </c>
      <c r="T31" s="34" t="str">
        <f>_xll.qlRateHelperQuoteName(S31,Trigger)</f>
        <v/>
      </c>
      <c r="U31" s="153">
        <f>_xll.qlRateHelperQuoteValue(S31,_xll.ohTrigger(Trigger,Quote!F30))</f>
        <v>-1.1799999999999998E-3</v>
      </c>
      <c r="V31" s="353" t="str">
        <f>IFERROR(_xll.qlFuturesRateHelperConvexityAdjustment(S31,Trigger),"--")</f>
        <v>--</v>
      </c>
      <c r="W31" s="35">
        <f>_xll.qlRateHelperEarliestDate(S31,Trigger)</f>
        <v>42156</v>
      </c>
      <c r="X31" s="35">
        <f>_xll.qlRateHelperLatestDate(S31,Trigger)</f>
        <v>42857</v>
      </c>
      <c r="Y31" s="259">
        <v>1.0023163780904802</v>
      </c>
    </row>
    <row r="32" spans="1:25" ht="11.25" customHeight="1" x14ac:dyDescent="0.2">
      <c r="A32" s="126" t="s">
        <v>47</v>
      </c>
      <c r="B32" s="129" t="str">
        <v>2Y</v>
      </c>
      <c r="C32" s="127" t="s">
        <v>163</v>
      </c>
      <c r="D32" s="127" t="str">
        <f t="shared" si="0"/>
        <v>2Y</v>
      </c>
      <c r="E32" s="128">
        <f t="shared" si="4"/>
        <v>2</v>
      </c>
      <c r="F32" s="146" t="str">
        <f t="shared" si="11"/>
        <v>Modified Following</v>
      </c>
      <c r="G32" s="130" t="str">
        <f t="shared" si="5"/>
        <v>TRUE</v>
      </c>
      <c r="H32" s="131" t="s">
        <v>51</v>
      </c>
      <c r="I32" s="475">
        <v>-1.15E-3</v>
      </c>
      <c r="J32" s="271" t="str">
        <f t="shared" si="9"/>
        <v>EUROISDDS2Y</v>
      </c>
      <c r="K32" s="133" t="str">
        <f>_xll.qlDepositRateHelper2(,IF(DataSelect="Mx_Live",$J32,$I32),IF(RIGHT($D32,1)="N","1D",$D32),$E32,Calendar,$F32,$G32,$H32,Permanent,Trigger,ObjectOverwrite)</f>
        <v>obj_0085f#0011</v>
      </c>
      <c r="L32" s="128" t="b">
        <f t="shared" si="10"/>
        <v>1</v>
      </c>
      <c r="O32" s="64" t="str">
        <f t="shared" si="3"/>
        <v>Dp</v>
      </c>
      <c r="P32" s="64" t="str">
        <f t="shared" si="6"/>
        <v>2Y</v>
      </c>
      <c r="Q32" s="34" t="str">
        <f t="shared" si="7"/>
        <v>obj_0085f#0011</v>
      </c>
      <c r="R32" s="34" t="b">
        <f t="shared" si="8"/>
        <v>1</v>
      </c>
      <c r="S32" s="34" t="str">
        <v>obj_0085f#0011</v>
      </c>
      <c r="T32" s="34" t="str">
        <f>_xll.qlRateHelperQuoteName(S32,Trigger)</f>
        <v/>
      </c>
      <c r="U32" s="153">
        <f>_xll.qlRateHelperQuoteValue(S32,_xll.ohTrigger(Trigger,Quote!F31))</f>
        <v>-1.15E-3</v>
      </c>
      <c r="V32" s="353" t="str">
        <f>IFERROR(_xll.qlFuturesRateHelperConvexityAdjustment(S32,Trigger),"--")</f>
        <v>--</v>
      </c>
      <c r="W32" s="35">
        <f>_xll.qlRateHelperEarliestDate(S32,Trigger)</f>
        <v>42156</v>
      </c>
      <c r="X32" s="35">
        <f>_xll.qlRateHelperLatestDate(S32,Trigger)</f>
        <v>42887</v>
      </c>
      <c r="Y32" s="259">
        <v>1.0023539692087762</v>
      </c>
    </row>
    <row r="33" spans="1:25" ht="11.25" customHeight="1" x14ac:dyDescent="0.2">
      <c r="A33" s="126" t="s">
        <v>47</v>
      </c>
      <c r="B33" s="129" t="str">
        <v>3Y</v>
      </c>
      <c r="C33" s="127" t="s">
        <v>100</v>
      </c>
      <c r="D33" s="127" t="str">
        <f t="shared" si="0"/>
        <v>3Y</v>
      </c>
      <c r="E33" s="128">
        <f t="shared" si="4"/>
        <v>2</v>
      </c>
      <c r="F33" s="146" t="str">
        <f t="shared" si="11"/>
        <v>Modified Following</v>
      </c>
      <c r="G33" s="130" t="str">
        <f t="shared" si="5"/>
        <v>TRUE</v>
      </c>
      <c r="H33" s="131" t="s">
        <v>51</v>
      </c>
      <c r="I33" s="475">
        <v>-6.6E-4</v>
      </c>
      <c r="J33" s="271" t="str">
        <f t="shared" si="9"/>
        <v>EUROISDDS3Y</v>
      </c>
      <c r="K33" s="133" t="str">
        <f>_xll.qlDepositRateHelper2(,IF(DataSelect="Mx_Live",$J33,$I33),IF(RIGHT($D33,1)="N","1D",$D33),$E33,Calendar,$F33,$G33,$H33,Permanent,Trigger,ObjectOverwrite)</f>
        <v>obj_0084f#0011</v>
      </c>
      <c r="L33" s="128" t="b">
        <f t="shared" si="10"/>
        <v>1</v>
      </c>
      <c r="O33" s="64" t="str">
        <f t="shared" si="3"/>
        <v>Dp</v>
      </c>
      <c r="P33" s="64" t="str">
        <f t="shared" si="6"/>
        <v>3Y</v>
      </c>
      <c r="Q33" s="34" t="str">
        <f t="shared" si="7"/>
        <v>obj_0084f#0011</v>
      </c>
      <c r="R33" s="34" t="b">
        <f t="shared" si="8"/>
        <v>1</v>
      </c>
      <c r="S33" s="34" t="str">
        <v>obj_0084f#0011</v>
      </c>
      <c r="T33" s="34" t="str">
        <f>_xll.qlRateHelperQuoteName(S33,Trigger)</f>
        <v/>
      </c>
      <c r="U33" s="153">
        <f>_xll.qlRateHelperQuoteValue(S33,_xll.ohTrigger(Trigger,Quote!F32))</f>
        <v>-6.6E-4</v>
      </c>
      <c r="V33" s="353" t="str">
        <f>IFERROR(_xll.qlFuturesRateHelperConvexityAdjustment(S33,Trigger),"--")</f>
        <v>--</v>
      </c>
      <c r="W33" s="35">
        <f>_xll.qlRateHelperEarliestDate(S33,Trigger)</f>
        <v>42156</v>
      </c>
      <c r="X33" s="35">
        <f>_xll.qlRateHelperLatestDate(S33,Trigger)</f>
        <v>43252</v>
      </c>
      <c r="Y33" s="259">
        <v>1.0020267392028166</v>
      </c>
    </row>
    <row r="34" spans="1:25" ht="11.25" customHeight="1" x14ac:dyDescent="0.2">
      <c r="A34" s="126" t="s">
        <v>47</v>
      </c>
      <c r="B34" s="129" t="str">
        <v>4Y</v>
      </c>
      <c r="C34" s="127" t="s">
        <v>101</v>
      </c>
      <c r="D34" s="127" t="str">
        <f t="shared" si="0"/>
        <v>4Y</v>
      </c>
      <c r="E34" s="128">
        <f t="shared" si="4"/>
        <v>2</v>
      </c>
      <c r="F34" s="146" t="str">
        <f t="shared" si="11"/>
        <v>Modified Following</v>
      </c>
      <c r="G34" s="130" t="str">
        <f t="shared" si="5"/>
        <v>TRUE</v>
      </c>
      <c r="H34" s="131" t="s">
        <v>51</v>
      </c>
      <c r="I34" s="475">
        <v>1.7000000000000001E-4</v>
      </c>
      <c r="J34" s="271" t="str">
        <f t="shared" si="9"/>
        <v>EUROISDDS4Y</v>
      </c>
      <c r="K34" s="133" t="str">
        <f>_xll.qlDepositRateHelper2(,IF(DataSelect="Mx_Live",$J34,$I34),IF(RIGHT($D34,1)="N","1D",$D34),$E34,Calendar,$F34,$G34,$H34,Permanent,Trigger,ObjectOverwrite)</f>
        <v>obj_00841#0013</v>
      </c>
      <c r="L34" s="128" t="b">
        <f t="shared" si="10"/>
        <v>1</v>
      </c>
      <c r="O34" s="64" t="str">
        <f t="shared" si="3"/>
        <v>Dp</v>
      </c>
      <c r="P34" s="64" t="str">
        <f t="shared" si="6"/>
        <v>4Y</v>
      </c>
      <c r="Q34" s="34" t="str">
        <f t="shared" si="7"/>
        <v>obj_00841#0013</v>
      </c>
      <c r="R34" s="34" t="b">
        <f t="shared" si="8"/>
        <v>1</v>
      </c>
      <c r="S34" s="34" t="str">
        <v>obj_00841#0013</v>
      </c>
      <c r="T34" s="34" t="str">
        <f>_xll.qlRateHelperQuoteName(S34,Trigger)</f>
        <v/>
      </c>
      <c r="U34" s="153">
        <f>_xll.qlRateHelperQuoteValue(S34,_xll.ohTrigger(Trigger,Quote!F33))</f>
        <v>1.7000000000000001E-4</v>
      </c>
      <c r="V34" s="353" t="str">
        <f>IFERROR(_xll.qlFuturesRateHelperConvexityAdjustment(S34,Trigger),"--")</f>
        <v>--</v>
      </c>
      <c r="W34" s="35">
        <f>_xll.qlRateHelperEarliestDate(S34,Trigger)</f>
        <v>42156</v>
      </c>
      <c r="X34" s="35">
        <f>_xll.qlRateHelperLatestDate(S34,Trigger)</f>
        <v>43619</v>
      </c>
      <c r="Y34" s="259">
        <v>0.99932294011812073</v>
      </c>
    </row>
    <row r="35" spans="1:25" ht="11.25" customHeight="1" x14ac:dyDescent="0.2">
      <c r="A35" s="126" t="s">
        <v>47</v>
      </c>
      <c r="B35" s="129" t="str">
        <v>5Y</v>
      </c>
      <c r="C35" s="127" t="s">
        <v>102</v>
      </c>
      <c r="D35" s="127" t="str">
        <f t="shared" ref="D35:D71" si="12">IF(DataSelect="Reference",$B35,$C35)</f>
        <v>5Y</v>
      </c>
      <c r="E35" s="128">
        <f t="shared" si="4"/>
        <v>2</v>
      </c>
      <c r="F35" s="146" t="str">
        <f t="shared" si="11"/>
        <v>Modified Following</v>
      </c>
      <c r="G35" s="130" t="str">
        <f t="shared" si="5"/>
        <v>TRUE</v>
      </c>
      <c r="H35" s="131" t="s">
        <v>51</v>
      </c>
      <c r="I35" s="475">
        <v>1.2099999999999999E-3</v>
      </c>
      <c r="J35" s="271" t="str">
        <f t="shared" si="9"/>
        <v>EUROISDDS5Y</v>
      </c>
      <c r="K35" s="133" t="str">
        <f>_xll.qlDepositRateHelper2(,IF(DataSelect="Mx_Live",$J35,$I35),IF(RIGHT($D35,1)="N","1D",$D35),$E35,Calendar,$F35,$G35,$H35,Permanent,Trigger,ObjectOverwrite)</f>
        <v>obj_0083d#0011</v>
      </c>
      <c r="L35" s="128" t="b">
        <f t="shared" si="10"/>
        <v>1</v>
      </c>
      <c r="O35" s="64" t="str">
        <f t="shared" ref="O35:O71" si="13">A35</f>
        <v>Dp</v>
      </c>
      <c r="P35" s="64" t="str">
        <f t="shared" si="6"/>
        <v>5Y</v>
      </c>
      <c r="Q35" s="34" t="str">
        <f t="shared" si="7"/>
        <v>obj_0083d#0011</v>
      </c>
      <c r="R35" s="34" t="b">
        <f t="shared" si="8"/>
        <v>1</v>
      </c>
      <c r="S35" s="34" t="str">
        <v>obj_0083d#0011</v>
      </c>
      <c r="T35" s="34" t="str">
        <f>_xll.qlRateHelperQuoteName(S35,Trigger)</f>
        <v/>
      </c>
      <c r="U35" s="153">
        <f>_xll.qlRateHelperQuoteValue(S35,_xll.ohTrigger(Trigger,Quote!F34))</f>
        <v>1.2099999999999999E-3</v>
      </c>
      <c r="V35" s="353" t="str">
        <f>IFERROR(_xll.qlFuturesRateHelperConvexityAdjustment(S35,Trigger),"--")</f>
        <v>--</v>
      </c>
      <c r="W35" s="35">
        <f>_xll.qlRateHelperEarliestDate(S35,Trigger)</f>
        <v>42156</v>
      </c>
      <c r="X35" s="35">
        <f>_xll.qlRateHelperLatestDate(S35,Trigger)</f>
        <v>43983</v>
      </c>
      <c r="Y35" s="259">
        <v>0.99390998076038983</v>
      </c>
    </row>
    <row r="36" spans="1:25" ht="11.25" customHeight="1" x14ac:dyDescent="0.2">
      <c r="A36" s="126" t="s">
        <v>47</v>
      </c>
      <c r="B36" s="129" t="str">
        <v>6Y</v>
      </c>
      <c r="C36" s="127" t="s">
        <v>103</v>
      </c>
      <c r="D36" s="127" t="str">
        <f t="shared" si="12"/>
        <v>6Y</v>
      </c>
      <c r="E36" s="128">
        <f t="shared" si="4"/>
        <v>2</v>
      </c>
      <c r="F36" s="146" t="str">
        <f t="shared" si="11"/>
        <v>Modified Following</v>
      </c>
      <c r="G36" s="130" t="str">
        <f t="shared" si="5"/>
        <v>TRUE</v>
      </c>
      <c r="H36" s="131" t="s">
        <v>51</v>
      </c>
      <c r="I36" s="475">
        <v>2.3699999999999997E-3</v>
      </c>
      <c r="J36" s="271" t="str">
        <f t="shared" si="9"/>
        <v>EUROISDDS6Y</v>
      </c>
      <c r="K36" s="133" t="str">
        <f>_xll.qlDepositRateHelper2(,IF(DataSelect="Mx_Live",$J36,$I36),IF(RIGHT($D36,1)="N","1D",$D36),$E36,Calendar,$F36,$G36,$H36,Permanent,Trigger,ObjectOverwrite)</f>
        <v>obj_00843#0013</v>
      </c>
      <c r="L36" s="128" t="b">
        <f t="shared" si="10"/>
        <v>1</v>
      </c>
      <c r="O36" s="64" t="str">
        <f t="shared" si="13"/>
        <v>Dp</v>
      </c>
      <c r="P36" s="64" t="str">
        <f t="shared" si="6"/>
        <v>6Y</v>
      </c>
      <c r="Q36" s="34" t="str">
        <f t="shared" si="7"/>
        <v>obj_00843#0013</v>
      </c>
      <c r="R36" s="34" t="b">
        <f t="shared" si="8"/>
        <v>1</v>
      </c>
      <c r="S36" s="34" t="str">
        <v>obj_00843#0013</v>
      </c>
      <c r="T36" s="34" t="str">
        <f>_xll.qlRateHelperQuoteName(S36,Trigger)</f>
        <v/>
      </c>
      <c r="U36" s="153">
        <f>_xll.qlRateHelperQuoteValue(S36,_xll.ohTrigger(Trigger,Quote!F35))</f>
        <v>2.3699999999999997E-3</v>
      </c>
      <c r="V36" s="353" t="str">
        <f>IFERROR(_xll.qlFuturesRateHelperConvexityAdjustment(S36,Trigger),"--")</f>
        <v>--</v>
      </c>
      <c r="W36" s="35">
        <f>_xll.qlRateHelperEarliestDate(S36,Trigger)</f>
        <v>42156</v>
      </c>
      <c r="X36" s="35">
        <f>_xll.qlRateHelperLatestDate(S36,Trigger)</f>
        <v>44348</v>
      </c>
      <c r="Y36" s="259">
        <v>0.98578775892176418</v>
      </c>
    </row>
    <row r="37" spans="1:25" ht="11.25" customHeight="1" x14ac:dyDescent="0.2">
      <c r="A37" s="126" t="s">
        <v>47</v>
      </c>
      <c r="B37" s="129" t="str">
        <v>7Y</v>
      </c>
      <c r="C37" s="127" t="s">
        <v>104</v>
      </c>
      <c r="D37" s="127" t="str">
        <f t="shared" si="12"/>
        <v>7Y</v>
      </c>
      <c r="E37" s="128">
        <f t="shared" si="4"/>
        <v>2</v>
      </c>
      <c r="F37" s="146" t="str">
        <f t="shared" si="11"/>
        <v>Modified Following</v>
      </c>
      <c r="G37" s="130" t="str">
        <f t="shared" si="5"/>
        <v>TRUE</v>
      </c>
      <c r="H37" s="131" t="s">
        <v>51</v>
      </c>
      <c r="I37" s="475">
        <v>3.5299999999999997E-3</v>
      </c>
      <c r="J37" s="271" t="str">
        <f t="shared" si="9"/>
        <v>EUROISDDS7Y</v>
      </c>
      <c r="K37" s="133" t="str">
        <f>_xll.qlDepositRateHelper2(,IF(DataSelect="Mx_Live",$J37,$I37),IF(RIGHT($D37,1)="N","1D",$D37),$E37,Calendar,$F37,$G37,$H37,Permanent,Trigger,ObjectOverwrite)</f>
        <v>obj_00849#0013</v>
      </c>
      <c r="L37" s="128" t="b">
        <f t="shared" si="10"/>
        <v>1</v>
      </c>
      <c r="O37" s="64" t="str">
        <f t="shared" si="13"/>
        <v>Dp</v>
      </c>
      <c r="P37" s="64" t="str">
        <f t="shared" si="6"/>
        <v>7Y</v>
      </c>
      <c r="Q37" s="34" t="str">
        <f t="shared" si="7"/>
        <v>obj_00849#0013</v>
      </c>
      <c r="R37" s="34" t="b">
        <f t="shared" si="8"/>
        <v>1</v>
      </c>
      <c r="S37" s="34" t="str">
        <v>obj_00849#0013</v>
      </c>
      <c r="T37" s="34" t="str">
        <f>_xll.qlRateHelperQuoteName(S37,Trigger)</f>
        <v/>
      </c>
      <c r="U37" s="153">
        <f>_xll.qlRateHelperQuoteValue(S37,_xll.ohTrigger(Trigger,Quote!F36))</f>
        <v>3.5299999999999997E-3</v>
      </c>
      <c r="V37" s="353" t="str">
        <f>IFERROR(_xll.qlFuturesRateHelperConvexityAdjustment(S37,Trigger),"--")</f>
        <v>--</v>
      </c>
      <c r="W37" s="35">
        <f>_xll.qlRateHelperEarliestDate(S37,Trigger)</f>
        <v>42156</v>
      </c>
      <c r="X37" s="35">
        <f>_xll.qlRateHelperLatestDate(S37,Trigger)</f>
        <v>44713</v>
      </c>
      <c r="Y37" s="259">
        <v>0.97555347098772194</v>
      </c>
    </row>
    <row r="38" spans="1:25" ht="11.25" customHeight="1" x14ac:dyDescent="0.2">
      <c r="A38" s="126" t="s">
        <v>47</v>
      </c>
      <c r="B38" s="129" t="str">
        <v>8Y</v>
      </c>
      <c r="C38" s="127" t="s">
        <v>105</v>
      </c>
      <c r="D38" s="127" t="str">
        <f t="shared" si="12"/>
        <v>8Y</v>
      </c>
      <c r="E38" s="128">
        <f t="shared" si="4"/>
        <v>2</v>
      </c>
      <c r="F38" s="146" t="str">
        <f t="shared" si="11"/>
        <v>Modified Following</v>
      </c>
      <c r="G38" s="130" t="str">
        <f t="shared" si="5"/>
        <v>TRUE</v>
      </c>
      <c r="H38" s="131" t="s">
        <v>51</v>
      </c>
      <c r="I38" s="475">
        <v>4.6300000000000004E-3</v>
      </c>
      <c r="J38" s="271" t="str">
        <f t="shared" ref="J38:J71" si="14">Currency&amp;"OISDDS"&amp;C38</f>
        <v>EUROISDDS8Y</v>
      </c>
      <c r="K38" s="133" t="str">
        <f>_xll.qlDepositRateHelper2(,IF(DataSelect="Mx_Live",$J38,$I38),IF(RIGHT($D38,1)="N","1D",$D38),$E38,Calendar,$F38,$G38,$H38,Permanent,Trigger,ObjectOverwrite)</f>
        <v>obj_00859#0012</v>
      </c>
      <c r="L38" s="128" t="b">
        <f t="shared" si="10"/>
        <v>1</v>
      </c>
      <c r="O38" s="64" t="str">
        <f t="shared" si="13"/>
        <v>Dp</v>
      </c>
      <c r="P38" s="64" t="str">
        <f t="shared" si="6"/>
        <v>8Y</v>
      </c>
      <c r="Q38" s="34" t="str">
        <f t="shared" si="7"/>
        <v>obj_00859#0012</v>
      </c>
      <c r="R38" s="34" t="b">
        <f t="shared" si="8"/>
        <v>1</v>
      </c>
      <c r="S38" s="34" t="str">
        <v>obj_00859#0012</v>
      </c>
      <c r="T38" s="34" t="str">
        <f>_xll.qlRateHelperQuoteName(S38,Trigger)</f>
        <v/>
      </c>
      <c r="U38" s="153">
        <f>_xll.qlRateHelperQuoteValue(S38,_xll.ohTrigger(Trigger,Quote!F37))</f>
        <v>4.6300000000000004E-3</v>
      </c>
      <c r="V38" s="353" t="str">
        <f>IFERROR(_xll.qlFuturesRateHelperConvexityAdjustment(S38,Trigger),"--")</f>
        <v>--</v>
      </c>
      <c r="W38" s="35">
        <f>_xll.qlRateHelperEarliestDate(S38,Trigger)</f>
        <v>42156</v>
      </c>
      <c r="X38" s="35">
        <f>_xll.qlRateHelperLatestDate(S38,Trigger)</f>
        <v>45078</v>
      </c>
      <c r="Y38" s="259">
        <v>0.96379380177195406</v>
      </c>
    </row>
    <row r="39" spans="1:25" ht="11.25" customHeight="1" x14ac:dyDescent="0.2">
      <c r="A39" s="126" t="s">
        <v>47</v>
      </c>
      <c r="B39" s="129" t="str">
        <v>9Y</v>
      </c>
      <c r="C39" s="127" t="s">
        <v>106</v>
      </c>
      <c r="D39" s="127" t="str">
        <f t="shared" si="12"/>
        <v>9Y</v>
      </c>
      <c r="E39" s="128">
        <f t="shared" si="4"/>
        <v>2</v>
      </c>
      <c r="F39" s="146" t="str">
        <f t="shared" si="11"/>
        <v>Modified Following</v>
      </c>
      <c r="G39" s="130" t="str">
        <f t="shared" si="5"/>
        <v>TRUE</v>
      </c>
      <c r="H39" s="131" t="s">
        <v>51</v>
      </c>
      <c r="I39" s="475">
        <v>5.6399999999999992E-3</v>
      </c>
      <c r="J39" s="271" t="str">
        <f t="shared" si="14"/>
        <v>EUROISDDS9Y</v>
      </c>
      <c r="K39" s="133" t="str">
        <f>_xll.qlDepositRateHelper2(,IF(DataSelect="Mx_Live",$J39,$I39),IF(RIGHT($D39,1)="N","1D",$D39),$E39,Calendar,$F39,$G39,$H39,Permanent,Trigger,ObjectOverwrite)</f>
        <v>obj_00830#0012</v>
      </c>
      <c r="L39" s="128" t="b">
        <f t="shared" si="10"/>
        <v>1</v>
      </c>
      <c r="O39" s="64" t="str">
        <f t="shared" si="13"/>
        <v>Dp</v>
      </c>
      <c r="P39" s="64" t="str">
        <f t="shared" si="6"/>
        <v>9Y</v>
      </c>
      <c r="Q39" s="34" t="str">
        <f t="shared" si="7"/>
        <v>obj_00830#0012</v>
      </c>
      <c r="R39" s="34" t="b">
        <f t="shared" si="8"/>
        <v>1</v>
      </c>
      <c r="S39" s="34" t="str">
        <v>obj_00830#0012</v>
      </c>
      <c r="T39" s="34" t="str">
        <f>_xll.qlRateHelperQuoteName(S39,Trigger)</f>
        <v/>
      </c>
      <c r="U39" s="153">
        <f>_xll.qlRateHelperQuoteValue(S39,_xll.ohTrigger(Trigger,Quote!F38))</f>
        <v>5.6399999999999992E-3</v>
      </c>
      <c r="V39" s="353" t="str">
        <f>IFERROR(_xll.qlFuturesRateHelperConvexityAdjustment(S39,Trigger),"--")</f>
        <v>--</v>
      </c>
      <c r="W39" s="35">
        <f>_xll.qlRateHelperEarliestDate(S39,Trigger)</f>
        <v>42156</v>
      </c>
      <c r="X39" s="35">
        <f>_xll.qlRateHelperLatestDate(S39,Trigger)</f>
        <v>45446</v>
      </c>
      <c r="Y39" s="259">
        <v>0.95099583799828613</v>
      </c>
    </row>
    <row r="40" spans="1:25" ht="11.25" customHeight="1" x14ac:dyDescent="0.2">
      <c r="A40" s="126" t="s">
        <v>47</v>
      </c>
      <c r="B40" s="129" t="str">
        <v>10Y</v>
      </c>
      <c r="C40" s="127" t="s">
        <v>107</v>
      </c>
      <c r="D40" s="127" t="str">
        <f t="shared" si="12"/>
        <v>10Y</v>
      </c>
      <c r="E40" s="128">
        <f t="shared" si="4"/>
        <v>2</v>
      </c>
      <c r="F40" s="146" t="str">
        <f t="shared" si="11"/>
        <v>Modified Following</v>
      </c>
      <c r="G40" s="130" t="str">
        <f t="shared" si="5"/>
        <v>TRUE</v>
      </c>
      <c r="H40" s="131" t="s">
        <v>51</v>
      </c>
      <c r="I40" s="475">
        <v>6.5200000000000006E-3</v>
      </c>
      <c r="J40" s="271" t="str">
        <f t="shared" si="14"/>
        <v>EUROISDDS10Y</v>
      </c>
      <c r="K40" s="133" t="str">
        <f>_xll.qlDepositRateHelper2(,IF(DataSelect="Mx_Live",$J40,$I40),IF(RIGHT($D40,1)="N","1D",$D40),$E40,Calendar,$F40,$G40,$H40,Permanent,Trigger,ObjectOverwrite)</f>
        <v>obj_00829#0012</v>
      </c>
      <c r="L40" s="128" t="b">
        <f t="shared" si="10"/>
        <v>1</v>
      </c>
      <c r="O40" s="64" t="str">
        <f t="shared" si="13"/>
        <v>Dp</v>
      </c>
      <c r="P40" s="64" t="str">
        <f t="shared" si="6"/>
        <v>10Y</v>
      </c>
      <c r="Q40" s="34" t="str">
        <f t="shared" si="7"/>
        <v>obj_00829#0012</v>
      </c>
      <c r="R40" s="34" t="b">
        <f t="shared" si="8"/>
        <v>1</v>
      </c>
      <c r="S40" s="34" t="str">
        <v>obj_00829#0012</v>
      </c>
      <c r="T40" s="34" t="str">
        <f>_xll.qlRateHelperQuoteName(S40,Trigger)</f>
        <v/>
      </c>
      <c r="U40" s="153">
        <f>_xll.qlRateHelperQuoteValue(S40,_xll.ohTrigger(Trigger,Quote!F39))</f>
        <v>6.5200000000000006E-3</v>
      </c>
      <c r="V40" s="353" t="str">
        <f>IFERROR(_xll.qlFuturesRateHelperConvexityAdjustment(S40,Trigger),"--")</f>
        <v>--</v>
      </c>
      <c r="W40" s="35">
        <f>_xll.qlRateHelperEarliestDate(S40,Trigger)</f>
        <v>42156</v>
      </c>
      <c r="X40" s="35">
        <f>_xll.qlRateHelperLatestDate(S40,Trigger)</f>
        <v>45810</v>
      </c>
      <c r="Y40" s="259">
        <v>0.93794219490070541</v>
      </c>
    </row>
    <row r="41" spans="1:25" ht="11.25" customHeight="1" x14ac:dyDescent="0.2">
      <c r="A41" s="126" t="s">
        <v>47</v>
      </c>
      <c r="B41" s="129" t="str">
        <v>11Y</v>
      </c>
      <c r="C41" s="127" t="s">
        <v>108</v>
      </c>
      <c r="D41" s="127" t="str">
        <f t="shared" si="12"/>
        <v>11Y</v>
      </c>
      <c r="E41" s="128">
        <f t="shared" si="4"/>
        <v>2</v>
      </c>
      <c r="F41" s="146" t="str">
        <f t="shared" si="11"/>
        <v>Modified Following</v>
      </c>
      <c r="G41" s="130" t="str">
        <f t="shared" si="5"/>
        <v>TRUE</v>
      </c>
      <c r="H41" s="131" t="s">
        <v>51</v>
      </c>
      <c r="I41" s="475">
        <v>7.3099999999999997E-3</v>
      </c>
      <c r="J41" s="271" t="str">
        <f t="shared" si="14"/>
        <v>EUROISDDS11Y</v>
      </c>
      <c r="K41" s="133" t="str">
        <f>_xll.qlDepositRateHelper2(,IF(DataSelect="Mx_Live",$J41,$I41),IF(RIGHT($D41,1)="N","1D",$D41),$E41,Calendar,$F41,$G41,$H41,Permanent,Trigger,ObjectOverwrite)</f>
        <v>obj_00824#0011</v>
      </c>
      <c r="L41" s="128" t="b">
        <f t="shared" si="10"/>
        <v>1</v>
      </c>
      <c r="O41" s="64" t="str">
        <f t="shared" si="13"/>
        <v>Dp</v>
      </c>
      <c r="P41" s="64" t="str">
        <f t="shared" si="6"/>
        <v>11Y</v>
      </c>
      <c r="Q41" s="34" t="str">
        <f t="shared" si="7"/>
        <v>obj_00824#0011</v>
      </c>
      <c r="R41" s="34" t="b">
        <f t="shared" si="8"/>
        <v>1</v>
      </c>
      <c r="S41" s="34" t="str">
        <v>obj_00824#0011</v>
      </c>
      <c r="T41" s="34" t="str">
        <f>_xll.qlRateHelperQuoteName(S41,Trigger)</f>
        <v/>
      </c>
      <c r="U41" s="153">
        <f>_xll.qlRateHelperQuoteValue(S41,_xll.ohTrigger(Trigger,Quote!F40))</f>
        <v>7.3099999999999997E-3</v>
      </c>
      <c r="V41" s="353" t="str">
        <f>IFERROR(_xll.qlFuturesRateHelperConvexityAdjustment(S41,Trigger),"--")</f>
        <v>--</v>
      </c>
      <c r="W41" s="35">
        <f>_xll.qlRateHelperEarliestDate(S41,Trigger)</f>
        <v>42156</v>
      </c>
      <c r="X41" s="35">
        <f>_xll.qlRateHelperLatestDate(S41,Trigger)</f>
        <v>46174</v>
      </c>
      <c r="Y41" s="259">
        <v>0.924579035919735</v>
      </c>
    </row>
    <row r="42" spans="1:25" ht="11.25" customHeight="1" x14ac:dyDescent="0.2">
      <c r="A42" s="126" t="s">
        <v>47</v>
      </c>
      <c r="B42" s="129" t="str">
        <v>12Y</v>
      </c>
      <c r="C42" s="127" t="s">
        <v>109</v>
      </c>
      <c r="D42" s="127" t="str">
        <f t="shared" si="12"/>
        <v>12Y</v>
      </c>
      <c r="E42" s="128">
        <f t="shared" si="4"/>
        <v>2</v>
      </c>
      <c r="F42" s="146" t="str">
        <f t="shared" si="11"/>
        <v>Modified Following</v>
      </c>
      <c r="G42" s="130" t="str">
        <f t="shared" si="5"/>
        <v>TRUE</v>
      </c>
      <c r="H42" s="131" t="s">
        <v>51</v>
      </c>
      <c r="I42" s="475">
        <v>8.0000000000000002E-3</v>
      </c>
      <c r="J42" s="271" t="str">
        <f t="shared" si="14"/>
        <v>EUROISDDS12Y</v>
      </c>
      <c r="K42" s="133" t="str">
        <f>_xll.qlDepositRateHelper2(,IF(DataSelect="Mx_Live",$J42,$I42),IF(RIGHT($D42,1)="N","1D",$D42),$E42,Calendar,$F42,$G42,$H42,Permanent,Trigger,ObjectOverwrite)</f>
        <v>obj_00820#0011</v>
      </c>
      <c r="L42" s="128" t="b">
        <f t="shared" si="10"/>
        <v>1</v>
      </c>
      <c r="O42" s="64" t="str">
        <f t="shared" si="13"/>
        <v>Dp</v>
      </c>
      <c r="P42" s="64" t="str">
        <f t="shared" si="6"/>
        <v>12Y</v>
      </c>
      <c r="Q42" s="34" t="str">
        <f t="shared" si="7"/>
        <v>obj_00820#0011</v>
      </c>
      <c r="R42" s="34" t="b">
        <f t="shared" si="8"/>
        <v>1</v>
      </c>
      <c r="S42" s="34" t="str">
        <v>obj_00820#0011</v>
      </c>
      <c r="T42" s="34" t="str">
        <f>_xll.qlRateHelperQuoteName(S42,Trigger)</f>
        <v/>
      </c>
      <c r="U42" s="153">
        <f>_xll.qlRateHelperQuoteValue(S42,_xll.ohTrigger(Trigger,Quote!F41))</f>
        <v>8.0000000000000002E-3</v>
      </c>
      <c r="V42" s="353" t="str">
        <f>IFERROR(_xll.qlFuturesRateHelperConvexityAdjustment(S42,Trigger),"--")</f>
        <v>--</v>
      </c>
      <c r="W42" s="35">
        <f>_xll.qlRateHelperEarliestDate(S42,Trigger)</f>
        <v>42156</v>
      </c>
      <c r="X42" s="35">
        <f>_xll.qlRateHelperLatestDate(S42,Trigger)</f>
        <v>46539</v>
      </c>
      <c r="Y42" s="259">
        <v>0.91125691040171719</v>
      </c>
    </row>
    <row r="43" spans="1:25" ht="11.25" customHeight="1" x14ac:dyDescent="0.2">
      <c r="A43" s="126" t="s">
        <v>47</v>
      </c>
      <c r="B43" s="129" t="str">
        <v>13Y</v>
      </c>
      <c r="C43" s="127" t="s">
        <v>110</v>
      </c>
      <c r="D43" s="127" t="str">
        <f t="shared" si="12"/>
        <v>13Y</v>
      </c>
      <c r="E43" s="128">
        <f t="shared" si="4"/>
        <v>2</v>
      </c>
      <c r="F43" s="146" t="str">
        <f t="shared" si="11"/>
        <v>Modified Following</v>
      </c>
      <c r="G43" s="130" t="str">
        <f t="shared" si="5"/>
        <v>TRUE</v>
      </c>
      <c r="H43" s="131" t="s">
        <v>51</v>
      </c>
      <c r="I43" s="475">
        <v>8.5900000000000004E-3</v>
      </c>
      <c r="J43" s="271" t="str">
        <f t="shared" si="14"/>
        <v>EUROISDDS13Y</v>
      </c>
      <c r="K43" s="133" t="str">
        <f>_xll.qlDepositRateHelper2(,IF(DataSelect="Mx_Live",$J43,$I43),IF(RIGHT($D43,1)="N","1D",$D43),$E43,Calendar,$F43,$G43,$H43,Permanent,Trigger,ObjectOverwrite)</f>
        <v>obj_00856#0011</v>
      </c>
      <c r="L43" s="128" t="b">
        <f t="shared" si="10"/>
        <v>1</v>
      </c>
      <c r="O43" s="64" t="str">
        <f t="shared" si="13"/>
        <v>Dp</v>
      </c>
      <c r="P43" s="64" t="str">
        <f t="shared" si="6"/>
        <v>13Y</v>
      </c>
      <c r="Q43" s="34" t="str">
        <f t="shared" si="7"/>
        <v>obj_00856#0011</v>
      </c>
      <c r="R43" s="34" t="b">
        <f t="shared" si="8"/>
        <v>1</v>
      </c>
      <c r="S43" s="34" t="str">
        <v>obj_00856#0011</v>
      </c>
      <c r="T43" s="34" t="str">
        <f>_xll.qlRateHelperQuoteName(S43,Trigger)</f>
        <v/>
      </c>
      <c r="U43" s="153">
        <f>_xll.qlRateHelperQuoteValue(S43,_xll.ohTrigger(Trigger,Quote!F42))</f>
        <v>8.5900000000000004E-3</v>
      </c>
      <c r="V43" s="353" t="str">
        <f>IFERROR(_xll.qlFuturesRateHelperConvexityAdjustment(S43,Trigger),"--")</f>
        <v>--</v>
      </c>
      <c r="W43" s="35">
        <f>_xll.qlRateHelperEarliestDate(S43,Trigger)</f>
        <v>42156</v>
      </c>
      <c r="X43" s="35">
        <f>_xll.qlRateHelperLatestDate(S43,Trigger)</f>
        <v>46905</v>
      </c>
      <c r="Y43" s="259">
        <v>0.89822921723272686</v>
      </c>
    </row>
    <row r="44" spans="1:25" ht="11.25" customHeight="1" x14ac:dyDescent="0.2">
      <c r="A44" s="126" t="s">
        <v>47</v>
      </c>
      <c r="B44" s="129" t="str">
        <v>14Y</v>
      </c>
      <c r="C44" s="127" t="s">
        <v>111</v>
      </c>
      <c r="D44" s="127" t="str">
        <f t="shared" si="12"/>
        <v>14Y</v>
      </c>
      <c r="E44" s="128">
        <f t="shared" si="4"/>
        <v>2</v>
      </c>
      <c r="F44" s="146" t="str">
        <f t="shared" si="11"/>
        <v>Modified Following</v>
      </c>
      <c r="G44" s="130" t="str">
        <f t="shared" si="5"/>
        <v>TRUE</v>
      </c>
      <c r="H44" s="131" t="s">
        <v>51</v>
      </c>
      <c r="I44" s="475">
        <v>9.1000000000000004E-3</v>
      </c>
      <c r="J44" s="271" t="str">
        <f t="shared" si="14"/>
        <v>EUROISDDS14Y</v>
      </c>
      <c r="K44" s="133" t="str">
        <f>_xll.qlDepositRateHelper2(,IF(DataSelect="Mx_Live",$J44,$I44),IF(RIGHT($D44,1)="N","1D",$D44),$E44,Calendar,$F44,$G44,$H44,Permanent,Trigger,ObjectOverwrite)</f>
        <v>obj_0083c#0013</v>
      </c>
      <c r="L44" s="128" t="b">
        <f t="shared" si="10"/>
        <v>1</v>
      </c>
      <c r="O44" s="64" t="str">
        <f t="shared" si="13"/>
        <v>Dp</v>
      </c>
      <c r="P44" s="64" t="str">
        <f t="shared" si="6"/>
        <v>14Y</v>
      </c>
      <c r="Q44" s="34" t="str">
        <f t="shared" si="7"/>
        <v>obj_0083c#0013</v>
      </c>
      <c r="R44" s="34" t="b">
        <f t="shared" si="8"/>
        <v>1</v>
      </c>
      <c r="S44" s="34" t="str">
        <v>obj_0083c#0013</v>
      </c>
      <c r="T44" s="34" t="str">
        <f>_xll.qlRateHelperQuoteName(S44,Trigger)</f>
        <v/>
      </c>
      <c r="U44" s="153">
        <f>_xll.qlRateHelperQuoteValue(S44,_xll.ohTrigger(Trigger,Quote!F43))</f>
        <v>9.1000000000000004E-3</v>
      </c>
      <c r="V44" s="353" t="str">
        <f>IFERROR(_xll.qlFuturesRateHelperConvexityAdjustment(S44,Trigger),"--")</f>
        <v>--</v>
      </c>
      <c r="W44" s="35">
        <f>_xll.qlRateHelperEarliestDate(S44,Trigger)</f>
        <v>42156</v>
      </c>
      <c r="X44" s="35">
        <f>_xll.qlRateHelperLatestDate(S44,Trigger)</f>
        <v>47270</v>
      </c>
      <c r="Y44" s="259">
        <v>0.8855391903695552</v>
      </c>
    </row>
    <row r="45" spans="1:25" ht="11.25" customHeight="1" x14ac:dyDescent="0.2">
      <c r="A45" s="126" t="s">
        <v>47</v>
      </c>
      <c r="B45" s="129" t="str">
        <v>15Y</v>
      </c>
      <c r="C45" s="127" t="s">
        <v>112</v>
      </c>
      <c r="D45" s="127" t="str">
        <f t="shared" si="12"/>
        <v>15Y</v>
      </c>
      <c r="E45" s="128">
        <f t="shared" si="4"/>
        <v>2</v>
      </c>
      <c r="F45" s="146" t="str">
        <f t="shared" si="11"/>
        <v>Modified Following</v>
      </c>
      <c r="G45" s="130" t="str">
        <f t="shared" si="5"/>
        <v>TRUE</v>
      </c>
      <c r="H45" s="131" t="s">
        <v>51</v>
      </c>
      <c r="I45" s="475">
        <v>9.5399999999999999E-3</v>
      </c>
      <c r="J45" s="271" t="str">
        <f t="shared" si="14"/>
        <v>EUROISDDS15Y</v>
      </c>
      <c r="K45" s="133" t="str">
        <f>_xll.qlDepositRateHelper2(,IF(DataSelect="Mx_Live",$J45,$I45),IF(RIGHT($D45,1)="N","1D",$D45),$E45,Calendar,$F45,$G45,$H45,Permanent,Trigger,ObjectOverwrite)</f>
        <v>obj_00850#0011</v>
      </c>
      <c r="L45" s="128" t="b">
        <f t="shared" si="10"/>
        <v>1</v>
      </c>
      <c r="O45" s="64" t="str">
        <f t="shared" si="13"/>
        <v>Dp</v>
      </c>
      <c r="P45" s="64" t="str">
        <f t="shared" si="6"/>
        <v>15Y</v>
      </c>
      <c r="Q45" s="34" t="str">
        <f t="shared" si="7"/>
        <v>obj_00850#0011</v>
      </c>
      <c r="R45" s="34" t="b">
        <f t="shared" si="8"/>
        <v>1</v>
      </c>
      <c r="S45" s="34" t="str">
        <v>obj_00850#0011</v>
      </c>
      <c r="T45" s="34" t="str">
        <f>_xll.qlRateHelperQuoteName(S45,Trigger)</f>
        <v/>
      </c>
      <c r="U45" s="153">
        <f>_xll.qlRateHelperQuoteValue(S45,_xll.ohTrigger(Trigger,Quote!F44))</f>
        <v>9.5399999999999999E-3</v>
      </c>
      <c r="V45" s="353" t="str">
        <f>IFERROR(_xll.qlFuturesRateHelperConvexityAdjustment(S45,Trigger),"--")</f>
        <v>--</v>
      </c>
      <c r="W45" s="35">
        <f>_xll.qlRateHelperEarliestDate(S45,Trigger)</f>
        <v>42156</v>
      </c>
      <c r="X45" s="35">
        <f>_xll.qlRateHelperLatestDate(S45,Trigger)</f>
        <v>47637</v>
      </c>
      <c r="Y45" s="259">
        <v>0.87318610751021819</v>
      </c>
    </row>
    <row r="46" spans="1:25" ht="11.25" customHeight="1" x14ac:dyDescent="0.2">
      <c r="A46" s="126" t="s">
        <v>47</v>
      </c>
      <c r="B46" s="129" t="str">
        <v>16Y</v>
      </c>
      <c r="C46" s="127" t="s">
        <v>113</v>
      </c>
      <c r="D46" s="127" t="str">
        <f t="shared" si="12"/>
        <v>16Y</v>
      </c>
      <c r="E46" s="128">
        <f t="shared" si="4"/>
        <v>2</v>
      </c>
      <c r="F46" s="146" t="str">
        <f t="shared" si="11"/>
        <v>Modified Following</v>
      </c>
      <c r="G46" s="130" t="str">
        <f t="shared" si="5"/>
        <v>TRUE</v>
      </c>
      <c r="H46" s="131" t="s">
        <v>51</v>
      </c>
      <c r="I46" s="475">
        <v>9.92E-3</v>
      </c>
      <c r="J46" s="271" t="str">
        <f t="shared" si="14"/>
        <v>EUROISDDS16Y</v>
      </c>
      <c r="K46" s="133" t="str">
        <f>_xll.qlDepositRateHelper2(,IF(DataSelect="Mx_Live",$J46,$I46),IF(RIGHT($D46,1)="N","1D",$D46),$E46,Calendar,$F46,$G46,$H46,Permanent,Trigger,ObjectOverwrite)</f>
        <v>obj_00825#0011</v>
      </c>
      <c r="L46" s="128" t="b">
        <f t="shared" si="10"/>
        <v>1</v>
      </c>
      <c r="O46" s="64" t="str">
        <f t="shared" si="13"/>
        <v>Dp</v>
      </c>
      <c r="P46" s="64" t="str">
        <f t="shared" si="6"/>
        <v>16Y</v>
      </c>
      <c r="Q46" s="34" t="str">
        <f t="shared" si="7"/>
        <v>obj_00825#0011</v>
      </c>
      <c r="R46" s="34" t="b">
        <f t="shared" si="8"/>
        <v>1</v>
      </c>
      <c r="S46" s="34" t="str">
        <v>obj_00825#0011</v>
      </c>
      <c r="T46" s="34" t="str">
        <f>_xll.qlRateHelperQuoteName(S46,Trigger)</f>
        <v/>
      </c>
      <c r="U46" s="153">
        <f>_xll.qlRateHelperQuoteValue(S46,_xll.ohTrigger(Trigger,Quote!F45))</f>
        <v>9.92E-3</v>
      </c>
      <c r="V46" s="353" t="str">
        <f>IFERROR(_xll.qlFuturesRateHelperConvexityAdjustment(S46,Trigger),"--")</f>
        <v>--</v>
      </c>
      <c r="W46" s="35">
        <f>_xll.qlRateHelperEarliestDate(S46,Trigger)</f>
        <v>42156</v>
      </c>
      <c r="X46" s="35">
        <f>_xll.qlRateHelperLatestDate(S46,Trigger)</f>
        <v>48001</v>
      </c>
      <c r="Y46" s="259">
        <v>0.86129176743093905</v>
      </c>
    </row>
    <row r="47" spans="1:25" ht="11.25" customHeight="1" x14ac:dyDescent="0.2">
      <c r="A47" s="126" t="s">
        <v>47</v>
      </c>
      <c r="B47" s="129" t="str">
        <v>17Y</v>
      </c>
      <c r="C47" s="127" t="s">
        <v>114</v>
      </c>
      <c r="D47" s="127" t="str">
        <f t="shared" si="12"/>
        <v>17Y</v>
      </c>
      <c r="E47" s="128">
        <f t="shared" si="4"/>
        <v>2</v>
      </c>
      <c r="F47" s="146" t="str">
        <f t="shared" si="11"/>
        <v>Modified Following</v>
      </c>
      <c r="G47" s="130" t="str">
        <f t="shared" si="5"/>
        <v>TRUE</v>
      </c>
      <c r="H47" s="131" t="s">
        <v>51</v>
      </c>
      <c r="I47" s="475">
        <v>1.0240000000000001E-2</v>
      </c>
      <c r="J47" s="271" t="str">
        <f t="shared" si="14"/>
        <v>EUROISDDS17Y</v>
      </c>
      <c r="K47" s="133" t="str">
        <f>_xll.qlDepositRateHelper2(,IF(DataSelect="Mx_Live",$J47,$I47),IF(RIGHT($D47,1)="N","1D",$D47),$E47,Calendar,$F47,$G47,$H47,Permanent,Trigger,ObjectOverwrite)</f>
        <v>obj_0085d#0012</v>
      </c>
      <c r="L47" s="128" t="b">
        <f t="shared" si="10"/>
        <v>1</v>
      </c>
      <c r="O47" s="64" t="str">
        <f t="shared" si="13"/>
        <v>Dp</v>
      </c>
      <c r="P47" s="64" t="str">
        <f t="shared" si="6"/>
        <v>17Y</v>
      </c>
      <c r="Q47" s="34" t="str">
        <f t="shared" si="7"/>
        <v>obj_0085d#0012</v>
      </c>
      <c r="R47" s="34" t="b">
        <f t="shared" si="8"/>
        <v>1</v>
      </c>
      <c r="S47" s="34" t="str">
        <v>obj_0085d#0012</v>
      </c>
      <c r="T47" s="34" t="str">
        <f>_xll.qlRateHelperQuoteName(S47,Trigger)</f>
        <v/>
      </c>
      <c r="U47" s="153">
        <f>_xll.qlRateHelperQuoteValue(S47,_xll.ohTrigger(Trigger,Quote!F46))</f>
        <v>1.0240000000000001E-2</v>
      </c>
      <c r="V47" s="353" t="str">
        <f>IFERROR(_xll.qlFuturesRateHelperConvexityAdjustment(S47,Trigger),"--")</f>
        <v>--</v>
      </c>
      <c r="W47" s="35">
        <f>_xll.qlRateHelperEarliestDate(S47,Trigger)</f>
        <v>42156</v>
      </c>
      <c r="X47" s="35">
        <f>_xll.qlRateHelperLatestDate(S47,Trigger)</f>
        <v>48366</v>
      </c>
      <c r="Y47" s="259">
        <v>0.84988894944498405</v>
      </c>
    </row>
    <row r="48" spans="1:25" ht="11.25" customHeight="1" x14ac:dyDescent="0.2">
      <c r="A48" s="126" t="s">
        <v>47</v>
      </c>
      <c r="B48" s="129" t="str">
        <v>18Y</v>
      </c>
      <c r="C48" s="127" t="s">
        <v>115</v>
      </c>
      <c r="D48" s="127" t="str">
        <f t="shared" si="12"/>
        <v>18Y</v>
      </c>
      <c r="E48" s="128">
        <f t="shared" si="4"/>
        <v>2</v>
      </c>
      <c r="F48" s="146" t="str">
        <f t="shared" si="11"/>
        <v>Modified Following</v>
      </c>
      <c r="G48" s="130" t="str">
        <f t="shared" si="5"/>
        <v>TRUE</v>
      </c>
      <c r="H48" s="131" t="s">
        <v>51</v>
      </c>
      <c r="I48" s="475">
        <v>1.052E-2</v>
      </c>
      <c r="J48" s="271" t="str">
        <f t="shared" si="14"/>
        <v>EUROISDDS18Y</v>
      </c>
      <c r="K48" s="133" t="str">
        <f>_xll.qlDepositRateHelper2(,IF(DataSelect="Mx_Live",$J48,$I48),IF(RIGHT($D48,1)="N","1D",$D48),$E48,Calendar,$F48,$G48,$H48,Permanent,Trigger,ObjectOverwrite)</f>
        <v>obj_0084a#0011</v>
      </c>
      <c r="L48" s="128" t="b">
        <f t="shared" si="10"/>
        <v>1</v>
      </c>
      <c r="O48" s="64" t="str">
        <f t="shared" si="13"/>
        <v>Dp</v>
      </c>
      <c r="P48" s="64" t="str">
        <f t="shared" si="6"/>
        <v>18Y</v>
      </c>
      <c r="Q48" s="34" t="str">
        <f t="shared" si="7"/>
        <v>obj_0084a#0011</v>
      </c>
      <c r="R48" s="34" t="b">
        <f t="shared" si="8"/>
        <v>1</v>
      </c>
      <c r="S48" s="34" t="str">
        <v>obj_0084a#0011</v>
      </c>
      <c r="T48" s="34" t="str">
        <f>_xll.qlRateHelperQuoteName(S48,Trigger)</f>
        <v/>
      </c>
      <c r="U48" s="153">
        <f>_xll.qlRateHelperQuoteValue(S48,_xll.ohTrigger(Trigger,Quote!F47))</f>
        <v>1.052E-2</v>
      </c>
      <c r="V48" s="353" t="str">
        <f>IFERROR(_xll.qlFuturesRateHelperConvexityAdjustment(S48,Trigger),"--")</f>
        <v>--</v>
      </c>
      <c r="W48" s="35">
        <f>_xll.qlRateHelperEarliestDate(S48,Trigger)</f>
        <v>42156</v>
      </c>
      <c r="X48" s="35">
        <f>_xll.qlRateHelperLatestDate(S48,Trigger)</f>
        <v>48731</v>
      </c>
      <c r="Y48" s="259">
        <v>0.83884157534901949</v>
      </c>
    </row>
    <row r="49" spans="1:25" ht="11.25" customHeight="1" x14ac:dyDescent="0.2">
      <c r="A49" s="126" t="s">
        <v>47</v>
      </c>
      <c r="B49" s="129" t="str">
        <v>19Y</v>
      </c>
      <c r="C49" s="127" t="s">
        <v>116</v>
      </c>
      <c r="D49" s="127" t="str">
        <f t="shared" si="12"/>
        <v>19Y</v>
      </c>
      <c r="E49" s="128">
        <f t="shared" si="4"/>
        <v>2</v>
      </c>
      <c r="F49" s="146" t="str">
        <f t="shared" si="11"/>
        <v>Modified Following</v>
      </c>
      <c r="G49" s="130" t="str">
        <f t="shared" si="5"/>
        <v>TRUE</v>
      </c>
      <c r="H49" s="131" t="s">
        <v>51</v>
      </c>
      <c r="I49" s="475">
        <v>1.0740000000000001E-2</v>
      </c>
      <c r="J49" s="271" t="str">
        <f t="shared" si="14"/>
        <v>EUROISDDS19Y</v>
      </c>
      <c r="K49" s="133" t="str">
        <f>_xll.qlDepositRateHelper2(,IF(DataSelect="Mx_Live",$J49,$I49),IF(RIGHT($D49,1)="N","1D",$D49),$E49,Calendar,$F49,$G49,$H49,Permanent,Trigger,ObjectOverwrite)</f>
        <v>obj_00822#0011</v>
      </c>
      <c r="L49" s="128" t="b">
        <f t="shared" si="10"/>
        <v>1</v>
      </c>
      <c r="O49" s="64" t="str">
        <f t="shared" si="13"/>
        <v>Dp</v>
      </c>
      <c r="P49" s="64" t="str">
        <f t="shared" si="6"/>
        <v>19Y</v>
      </c>
      <c r="Q49" s="34" t="str">
        <f t="shared" si="7"/>
        <v>obj_00822#0011</v>
      </c>
      <c r="R49" s="34" t="b">
        <f t="shared" si="8"/>
        <v>1</v>
      </c>
      <c r="S49" s="34" t="str">
        <v>obj_00822#0011</v>
      </c>
      <c r="T49" s="34" t="str">
        <f>_xll.qlRateHelperQuoteName(S49,Trigger)</f>
        <v/>
      </c>
      <c r="U49" s="153">
        <f>_xll.qlRateHelperQuoteValue(S49,_xll.ohTrigger(Trigger,Quote!F48))</f>
        <v>1.0740000000000001E-2</v>
      </c>
      <c r="V49" s="353" t="str">
        <f>IFERROR(_xll.qlFuturesRateHelperConvexityAdjustment(S49,Trigger),"--")</f>
        <v>--</v>
      </c>
      <c r="W49" s="35">
        <f>_xll.qlRateHelperEarliestDate(S49,Trigger)</f>
        <v>42156</v>
      </c>
      <c r="X49" s="35">
        <f>_xll.qlRateHelperLatestDate(S49,Trigger)</f>
        <v>49096</v>
      </c>
      <c r="Y49" s="259">
        <v>0.8284817171503297</v>
      </c>
    </row>
    <row r="50" spans="1:25" ht="11.25" customHeight="1" x14ac:dyDescent="0.2">
      <c r="A50" s="126" t="s">
        <v>47</v>
      </c>
      <c r="B50" s="129" t="str">
        <v>20Y</v>
      </c>
      <c r="C50" s="127" t="s">
        <v>117</v>
      </c>
      <c r="D50" s="127" t="str">
        <f t="shared" si="12"/>
        <v>20Y</v>
      </c>
      <c r="E50" s="128">
        <f t="shared" si="4"/>
        <v>2</v>
      </c>
      <c r="F50" s="146" t="str">
        <f t="shared" si="11"/>
        <v>Modified Following</v>
      </c>
      <c r="G50" s="130" t="str">
        <f t="shared" si="5"/>
        <v>TRUE</v>
      </c>
      <c r="H50" s="131" t="s">
        <v>51</v>
      </c>
      <c r="I50" s="475">
        <v>1.093E-2</v>
      </c>
      <c r="J50" s="271" t="str">
        <f t="shared" si="14"/>
        <v>EUROISDDS20Y</v>
      </c>
      <c r="K50" s="133" t="str">
        <f>_xll.qlDepositRateHelper2(,IF(DataSelect="Mx_Live",$J50,$I50),IF(RIGHT($D50,1)="N","1D",$D50),$E50,Calendar,$F50,$G50,$H50,Permanent,Trigger,ObjectOverwrite)</f>
        <v>obj_0085b#0011</v>
      </c>
      <c r="L50" s="128" t="b">
        <f t="shared" si="10"/>
        <v>1</v>
      </c>
      <c r="O50" s="64" t="str">
        <f t="shared" si="13"/>
        <v>Dp</v>
      </c>
      <c r="P50" s="64" t="str">
        <f t="shared" si="6"/>
        <v>20Y</v>
      </c>
      <c r="Q50" s="34" t="str">
        <f t="shared" si="7"/>
        <v>obj_0085b#0011</v>
      </c>
      <c r="R50" s="34" t="b">
        <f t="shared" si="8"/>
        <v>1</v>
      </c>
      <c r="S50" s="34" t="str">
        <v>obj_0085b#0011</v>
      </c>
      <c r="T50" s="34" t="str">
        <f>_xll.qlRateHelperQuoteName(S50,Trigger)</f>
        <v/>
      </c>
      <c r="U50" s="153">
        <f>_xll.qlRateHelperQuoteValue(S50,_xll.ohTrigger(Trigger,Quote!F49))</f>
        <v>1.093E-2</v>
      </c>
      <c r="V50" s="353" t="str">
        <f>IFERROR(_xll.qlFuturesRateHelperConvexityAdjustment(S50,Trigger),"--")</f>
        <v>--</v>
      </c>
      <c r="W50" s="35">
        <f>_xll.qlRateHelperEarliestDate(S50,Trigger)</f>
        <v>42156</v>
      </c>
      <c r="X50" s="35">
        <f>_xll.qlRateHelperLatestDate(S50,Trigger)</f>
        <v>49461</v>
      </c>
      <c r="Y50" s="259">
        <v>0.81848356808367251</v>
      </c>
    </row>
    <row r="51" spans="1:25" ht="11.25" customHeight="1" x14ac:dyDescent="0.2">
      <c r="A51" s="126" t="s">
        <v>47</v>
      </c>
      <c r="B51" s="129" t="str">
        <v>21Y</v>
      </c>
      <c r="C51" s="127" t="s">
        <v>118</v>
      </c>
      <c r="D51" s="127" t="str">
        <f t="shared" si="12"/>
        <v>21Y</v>
      </c>
      <c r="E51" s="128">
        <f t="shared" si="4"/>
        <v>2</v>
      </c>
      <c r="F51" s="146" t="str">
        <f t="shared" si="11"/>
        <v>Modified Following</v>
      </c>
      <c r="G51" s="130" t="str">
        <f t="shared" si="5"/>
        <v>TRUE</v>
      </c>
      <c r="H51" s="131" t="s">
        <v>51</v>
      </c>
      <c r="I51" s="475">
        <v>1.1080000000000001E-2</v>
      </c>
      <c r="J51" s="271" t="str">
        <f t="shared" si="14"/>
        <v>EUROISDDS21Y</v>
      </c>
      <c r="K51" s="133" t="str">
        <f>_xll.qlDepositRateHelper2(,IF(DataSelect="Mx_Live",$J51,$I51),IF(RIGHT($D51,1)="N","1D",$D51),$E51,Calendar,$F51,$G51,$H51,Permanent,Trigger,ObjectOverwrite)</f>
        <v>obj_0082b#0011</v>
      </c>
      <c r="L51" s="128" t="b">
        <f t="shared" si="10"/>
        <v>1</v>
      </c>
      <c r="O51" s="64" t="str">
        <f t="shared" si="13"/>
        <v>Dp</v>
      </c>
      <c r="P51" s="64" t="str">
        <f t="shared" si="6"/>
        <v>21Y</v>
      </c>
      <c r="Q51" s="34" t="str">
        <f t="shared" si="7"/>
        <v>obj_0082b#0011</v>
      </c>
      <c r="R51" s="34" t="b">
        <f t="shared" si="8"/>
        <v>1</v>
      </c>
      <c r="S51" s="34" t="str">
        <v>obj_0082b#0011</v>
      </c>
      <c r="T51" s="34" t="str">
        <f>_xll.qlRateHelperQuoteName(S51,Trigger)</f>
        <v/>
      </c>
      <c r="U51" s="153">
        <f>_xll.qlRateHelperQuoteValue(S51,_xll.ohTrigger(Trigger,Quote!F50))</f>
        <v>1.1080000000000001E-2</v>
      </c>
      <c r="V51" s="353" t="str">
        <f>IFERROR(_xll.qlFuturesRateHelperConvexityAdjustment(S51,Trigger),"--")</f>
        <v>--</v>
      </c>
      <c r="W51" s="35">
        <f>_xll.qlRateHelperEarliestDate(S51,Trigger)</f>
        <v>42156</v>
      </c>
      <c r="X51" s="35">
        <f>_xll.qlRateHelperLatestDate(S51,Trigger)</f>
        <v>49828</v>
      </c>
      <c r="Y51" s="259">
        <v>0.80898907926707375</v>
      </c>
    </row>
    <row r="52" spans="1:25" ht="11.25" customHeight="1" x14ac:dyDescent="0.2">
      <c r="A52" s="126" t="s">
        <v>47</v>
      </c>
      <c r="B52" s="129" t="str">
        <v>22Y</v>
      </c>
      <c r="C52" s="127" t="s">
        <v>119</v>
      </c>
      <c r="D52" s="127" t="str">
        <f t="shared" si="12"/>
        <v>22Y</v>
      </c>
      <c r="E52" s="128">
        <f t="shared" si="4"/>
        <v>2</v>
      </c>
      <c r="F52" s="146" t="str">
        <f t="shared" si="11"/>
        <v>Modified Following</v>
      </c>
      <c r="G52" s="130" t="str">
        <f t="shared" si="5"/>
        <v>TRUE</v>
      </c>
      <c r="H52" s="131" t="s">
        <v>51</v>
      </c>
      <c r="I52" s="475">
        <v>1.1200000000000002E-2</v>
      </c>
      <c r="J52" s="271" t="str">
        <f t="shared" si="14"/>
        <v>EUROISDDS22Y</v>
      </c>
      <c r="K52" s="133" t="str">
        <f>_xll.qlDepositRateHelper2(,IF(DataSelect="Mx_Live",$J52,$I52),IF(RIGHT($D52,1)="N","1D",$D52),$E52,Calendar,$F52,$G52,$H52,Permanent,Trigger,ObjectOverwrite)</f>
        <v>obj_0082c#0012</v>
      </c>
      <c r="L52" s="128" t="b">
        <f t="shared" si="10"/>
        <v>1</v>
      </c>
      <c r="O52" s="64" t="str">
        <f t="shared" si="13"/>
        <v>Dp</v>
      </c>
      <c r="P52" s="64" t="str">
        <f t="shared" si="6"/>
        <v>22Y</v>
      </c>
      <c r="Q52" s="34" t="str">
        <f t="shared" si="7"/>
        <v>obj_0082c#0012</v>
      </c>
      <c r="R52" s="34" t="b">
        <f t="shared" si="8"/>
        <v>1</v>
      </c>
      <c r="S52" s="34" t="str">
        <v>obj_0082c#0012</v>
      </c>
      <c r="T52" s="34" t="str">
        <f>_xll.qlRateHelperQuoteName(S52,Trigger)</f>
        <v/>
      </c>
      <c r="U52" s="153">
        <f>_xll.qlRateHelperQuoteValue(S52,_xll.ohTrigger(Trigger,Quote!F51))</f>
        <v>1.1200000000000002E-2</v>
      </c>
      <c r="V52" s="353" t="str">
        <f>IFERROR(_xll.qlFuturesRateHelperConvexityAdjustment(S52,Trigger),"--")</f>
        <v>--</v>
      </c>
      <c r="W52" s="35">
        <f>_xll.qlRateHelperEarliestDate(S52,Trigger)</f>
        <v>42156</v>
      </c>
      <c r="X52" s="35">
        <f>_xll.qlRateHelperLatestDate(S52,Trigger)</f>
        <v>50192</v>
      </c>
      <c r="Y52" s="259">
        <v>0.80000497785558866</v>
      </c>
    </row>
    <row r="53" spans="1:25" ht="11.25" customHeight="1" x14ac:dyDescent="0.2">
      <c r="A53" s="126" t="s">
        <v>47</v>
      </c>
      <c r="B53" s="129" t="str">
        <v>23Y</v>
      </c>
      <c r="C53" s="127" t="s">
        <v>120</v>
      </c>
      <c r="D53" s="127" t="str">
        <f t="shared" si="12"/>
        <v>23Y</v>
      </c>
      <c r="E53" s="128">
        <f t="shared" si="4"/>
        <v>2</v>
      </c>
      <c r="F53" s="146" t="str">
        <f t="shared" si="11"/>
        <v>Modified Following</v>
      </c>
      <c r="G53" s="130" t="str">
        <f t="shared" si="5"/>
        <v>TRUE</v>
      </c>
      <c r="H53" s="131" t="s">
        <v>51</v>
      </c>
      <c r="I53" s="475">
        <v>1.129E-2</v>
      </c>
      <c r="J53" s="271" t="str">
        <f t="shared" si="14"/>
        <v>EUROISDDS23Y</v>
      </c>
      <c r="K53" s="133" t="str">
        <f>_xll.qlDepositRateHelper2(,IF(DataSelect="Mx_Live",$J53,$I53),IF(RIGHT($D53,1)="N","1D",$D53),$E53,Calendar,$F53,$G53,$H53,Permanent,Trigger,ObjectOverwrite)</f>
        <v>obj_00845#0012</v>
      </c>
      <c r="L53" s="128" t="b">
        <f t="shared" si="10"/>
        <v>1</v>
      </c>
      <c r="O53" s="64" t="str">
        <f t="shared" si="13"/>
        <v>Dp</v>
      </c>
      <c r="P53" s="64" t="str">
        <f t="shared" si="6"/>
        <v>23Y</v>
      </c>
      <c r="Q53" s="34" t="str">
        <f t="shared" si="7"/>
        <v>obj_00845#0012</v>
      </c>
      <c r="R53" s="34" t="b">
        <f t="shared" si="8"/>
        <v>1</v>
      </c>
      <c r="S53" s="34" t="str">
        <v>obj_00845#0012</v>
      </c>
      <c r="T53" s="34" t="str">
        <f>_xll.qlRateHelperQuoteName(S53,Trigger)</f>
        <v/>
      </c>
      <c r="U53" s="153">
        <f>_xll.qlRateHelperQuoteValue(S53,_xll.ohTrigger(Trigger,Quote!F52))</f>
        <v>1.129E-2</v>
      </c>
      <c r="V53" s="353" t="str">
        <f>IFERROR(_xll.qlFuturesRateHelperConvexityAdjustment(S53,Trigger),"--")</f>
        <v>--</v>
      </c>
      <c r="W53" s="35">
        <f>_xll.qlRateHelperEarliestDate(S53,Trigger)</f>
        <v>42156</v>
      </c>
      <c r="X53" s="35">
        <f>_xll.qlRateHelperLatestDate(S53,Trigger)</f>
        <v>50557</v>
      </c>
      <c r="Y53" s="259">
        <v>0.79148498400626721</v>
      </c>
    </row>
    <row r="54" spans="1:25" ht="11.25" customHeight="1" x14ac:dyDescent="0.2">
      <c r="A54" s="126" t="s">
        <v>47</v>
      </c>
      <c r="B54" s="129" t="str">
        <v>24Y</v>
      </c>
      <c r="C54" s="127" t="s">
        <v>121</v>
      </c>
      <c r="D54" s="127" t="str">
        <f t="shared" si="12"/>
        <v>24Y</v>
      </c>
      <c r="E54" s="128">
        <f t="shared" si="4"/>
        <v>2</v>
      </c>
      <c r="F54" s="146" t="str">
        <f t="shared" si="11"/>
        <v>Modified Following</v>
      </c>
      <c r="G54" s="130" t="str">
        <f t="shared" si="5"/>
        <v>TRUE</v>
      </c>
      <c r="H54" s="131" t="s">
        <v>51</v>
      </c>
      <c r="I54" s="475">
        <v>1.137E-2</v>
      </c>
      <c r="J54" s="271" t="str">
        <f t="shared" si="14"/>
        <v>EUROISDDS24Y</v>
      </c>
      <c r="K54" s="133" t="str">
        <f>_xll.qlDepositRateHelper2(,IF(DataSelect="Mx_Live",$J54,$I54),IF(RIGHT($D54,1)="N","1D",$D54),$E54,Calendar,$F54,$G54,$H54,Permanent,Trigger,ObjectOverwrite)</f>
        <v>obj_00842#0011</v>
      </c>
      <c r="L54" s="128" t="b">
        <f t="shared" si="10"/>
        <v>1</v>
      </c>
      <c r="O54" s="64" t="str">
        <f t="shared" si="13"/>
        <v>Dp</v>
      </c>
      <c r="P54" s="64" t="str">
        <f t="shared" si="6"/>
        <v>24Y</v>
      </c>
      <c r="Q54" s="34" t="str">
        <f t="shared" si="7"/>
        <v>obj_00842#0011</v>
      </c>
      <c r="R54" s="34" t="b">
        <f t="shared" si="8"/>
        <v>1</v>
      </c>
      <c r="S54" s="34" t="str">
        <v>obj_00842#0011</v>
      </c>
      <c r="T54" s="34" t="str">
        <f>_xll.qlRateHelperQuoteName(S54,Trigger)</f>
        <v/>
      </c>
      <c r="U54" s="153">
        <f>_xll.qlRateHelperQuoteValue(S54,_xll.ohTrigger(Trigger,Quote!F53))</f>
        <v>1.137E-2</v>
      </c>
      <c r="V54" s="353" t="str">
        <f>IFERROR(_xll.qlFuturesRateHelperConvexityAdjustment(S54,Trigger),"--")</f>
        <v>--</v>
      </c>
      <c r="W54" s="35">
        <f>_xll.qlRateHelperEarliestDate(S54,Trigger)</f>
        <v>42156</v>
      </c>
      <c r="X54" s="35">
        <f>_xll.qlRateHelperLatestDate(S54,Trigger)</f>
        <v>50922</v>
      </c>
      <c r="Y54" s="259">
        <v>0.78318196596794287</v>
      </c>
    </row>
    <row r="55" spans="1:25" ht="11.25" customHeight="1" x14ac:dyDescent="0.2">
      <c r="A55" s="126" t="s">
        <v>47</v>
      </c>
      <c r="B55" s="129" t="str">
        <v>25Y</v>
      </c>
      <c r="C55" s="127" t="s">
        <v>122</v>
      </c>
      <c r="D55" s="127" t="str">
        <f t="shared" si="12"/>
        <v>25Y</v>
      </c>
      <c r="E55" s="128">
        <f t="shared" si="4"/>
        <v>2</v>
      </c>
      <c r="F55" s="146" t="str">
        <f t="shared" si="11"/>
        <v>Modified Following</v>
      </c>
      <c r="G55" s="130" t="str">
        <f t="shared" si="5"/>
        <v>TRUE</v>
      </c>
      <c r="H55" s="131" t="s">
        <v>51</v>
      </c>
      <c r="I55" s="475">
        <v>1.1439999999999999E-2</v>
      </c>
      <c r="J55" s="271" t="str">
        <f t="shared" si="14"/>
        <v>EUROISDDS25Y</v>
      </c>
      <c r="K55" s="133" t="str">
        <f>_xll.qlDepositRateHelper2(,IF(DataSelect="Mx_Live",$J55,$I55),IF(RIGHT($D55,1)="N","1D",$D55),$E55,Calendar,$F55,$G55,$H55,Permanent,Trigger,ObjectOverwrite)</f>
        <v>obj_0084c#0011</v>
      </c>
      <c r="L55" s="128" t="b">
        <f t="shared" si="10"/>
        <v>1</v>
      </c>
      <c r="O55" s="64" t="str">
        <f t="shared" si="13"/>
        <v>Dp</v>
      </c>
      <c r="P55" s="64" t="str">
        <f t="shared" si="6"/>
        <v>25Y</v>
      </c>
      <c r="Q55" s="34" t="str">
        <f t="shared" si="7"/>
        <v>obj_0084c#0011</v>
      </c>
      <c r="R55" s="34" t="b">
        <f t="shared" si="8"/>
        <v>1</v>
      </c>
      <c r="S55" s="34" t="str">
        <v>obj_0084c#0011</v>
      </c>
      <c r="T55" s="34" t="str">
        <f>_xll.qlRateHelperQuoteName(S55,Trigger)</f>
        <v/>
      </c>
      <c r="U55" s="153">
        <f>_xll.qlRateHelperQuoteValue(S55,_xll.ohTrigger(Trigger,Quote!F54))</f>
        <v>1.1439999999999999E-2</v>
      </c>
      <c r="V55" s="353" t="str">
        <f>IFERROR(_xll.qlFuturesRateHelperConvexityAdjustment(S55,Trigger),"--")</f>
        <v>--</v>
      </c>
      <c r="W55" s="35">
        <f>_xll.qlRateHelperEarliestDate(S55,Trigger)</f>
        <v>42156</v>
      </c>
      <c r="X55" s="35">
        <f>_xll.qlRateHelperLatestDate(S55,Trigger)</f>
        <v>51288</v>
      </c>
      <c r="Y55" s="259">
        <v>0.77508717041783193</v>
      </c>
    </row>
    <row r="56" spans="1:25" ht="11.25" customHeight="1" x14ac:dyDescent="0.2">
      <c r="A56" s="126" t="s">
        <v>47</v>
      </c>
      <c r="B56" s="129" t="str">
        <v>26Y</v>
      </c>
      <c r="C56" s="127" t="s">
        <v>123</v>
      </c>
      <c r="D56" s="127" t="str">
        <f t="shared" si="12"/>
        <v>26Y</v>
      </c>
      <c r="E56" s="128">
        <f t="shared" si="4"/>
        <v>2</v>
      </c>
      <c r="F56" s="146" t="str">
        <f t="shared" si="11"/>
        <v>Modified Following</v>
      </c>
      <c r="G56" s="130" t="str">
        <f t="shared" si="5"/>
        <v>TRUE</v>
      </c>
      <c r="H56" s="131" t="s">
        <v>51</v>
      </c>
      <c r="I56" s="475">
        <v>1.1509999999999999E-2</v>
      </c>
      <c r="J56" s="271" t="str">
        <f t="shared" si="14"/>
        <v>EUROISDDS26Y</v>
      </c>
      <c r="K56" s="133" t="str">
        <f>_xll.qlDepositRateHelper2(,IF(DataSelect="Mx_Live",$J56,$I56),IF(RIGHT($D56,1)="N","1D",$D56),$E56,Calendar,$F56,$G56,$H56,Permanent,Trigger,ObjectOverwrite)</f>
        <v>obj_0082e#0013</v>
      </c>
      <c r="L56" s="128" t="b">
        <f t="shared" si="10"/>
        <v>1</v>
      </c>
      <c r="O56" s="64" t="str">
        <f t="shared" si="13"/>
        <v>Dp</v>
      </c>
      <c r="P56" s="64" t="str">
        <f t="shared" si="6"/>
        <v>26Y</v>
      </c>
      <c r="Q56" s="34" t="str">
        <f t="shared" si="7"/>
        <v>obj_0082e#0013</v>
      </c>
      <c r="R56" s="34" t="b">
        <f t="shared" si="8"/>
        <v>1</v>
      </c>
      <c r="S56" s="34" t="str">
        <v>obj_0082e#0013</v>
      </c>
      <c r="T56" s="34" t="str">
        <f>_xll.qlRateHelperQuoteName(S56,Trigger)</f>
        <v/>
      </c>
      <c r="U56" s="153">
        <f>_xll.qlRateHelperQuoteValue(S56,_xll.ohTrigger(Trigger,Quote!F55))</f>
        <v>1.1509999999999999E-2</v>
      </c>
      <c r="V56" s="353" t="str">
        <f>IFERROR(_xll.qlFuturesRateHelperConvexityAdjustment(S56,Trigger),"--")</f>
        <v>--</v>
      </c>
      <c r="W56" s="35">
        <f>_xll.qlRateHelperEarliestDate(S56,Trigger)</f>
        <v>42156</v>
      </c>
      <c r="X56" s="35">
        <f>_xll.qlRateHelperLatestDate(S56,Trigger)</f>
        <v>51655</v>
      </c>
      <c r="Y56" s="259">
        <v>0.76705542587839615</v>
      </c>
    </row>
    <row r="57" spans="1:25" ht="11.25" customHeight="1" x14ac:dyDescent="0.2">
      <c r="A57" s="126" t="s">
        <v>47</v>
      </c>
      <c r="B57" s="129" t="str">
        <v>27Y</v>
      </c>
      <c r="C57" s="127" t="s">
        <v>124</v>
      </c>
      <c r="D57" s="127" t="str">
        <f t="shared" si="12"/>
        <v>27Y</v>
      </c>
      <c r="E57" s="128">
        <f t="shared" si="4"/>
        <v>2</v>
      </c>
      <c r="F57" s="146" t="str">
        <f t="shared" si="11"/>
        <v>Modified Following</v>
      </c>
      <c r="G57" s="130" t="str">
        <f t="shared" si="5"/>
        <v>TRUE</v>
      </c>
      <c r="H57" s="131" t="s">
        <v>51</v>
      </c>
      <c r="I57" s="475">
        <v>1.158E-2</v>
      </c>
      <c r="J57" s="271" t="str">
        <f t="shared" si="14"/>
        <v>EUROISDDS27Y</v>
      </c>
      <c r="K57" s="133" t="str">
        <f>_xll.qlDepositRateHelper2(,IF(DataSelect="Mx_Live",$J57,$I57),IF(RIGHT($D57,1)="N","1D",$D57),$E57,Calendar,$F57,$G57,$H57,Permanent,Trigger,ObjectOverwrite)</f>
        <v>obj_0082d#0013</v>
      </c>
      <c r="L57" s="128" t="b">
        <f t="shared" si="10"/>
        <v>1</v>
      </c>
      <c r="O57" s="64" t="str">
        <f t="shared" si="13"/>
        <v>Dp</v>
      </c>
      <c r="P57" s="64" t="str">
        <f t="shared" si="6"/>
        <v>27Y</v>
      </c>
      <c r="Q57" s="34" t="str">
        <f t="shared" si="7"/>
        <v>obj_0082d#0013</v>
      </c>
      <c r="R57" s="34" t="b">
        <f t="shared" si="8"/>
        <v>1</v>
      </c>
      <c r="S57" s="34" t="str">
        <v>obj_0082d#0013</v>
      </c>
      <c r="T57" s="34" t="str">
        <f>_xll.qlRateHelperQuoteName(S57,Trigger)</f>
        <v/>
      </c>
      <c r="U57" s="153">
        <f>_xll.qlRateHelperQuoteValue(S57,_xll.ohTrigger(Trigger,Quote!F56))</f>
        <v>1.158E-2</v>
      </c>
      <c r="V57" s="353" t="str">
        <f>IFERROR(_xll.qlFuturesRateHelperConvexityAdjustment(S57,Trigger),"--")</f>
        <v>--</v>
      </c>
      <c r="W57" s="35">
        <f>_xll.qlRateHelperEarliestDate(S57,Trigger)</f>
        <v>42156</v>
      </c>
      <c r="X57" s="35">
        <f>_xll.qlRateHelperLatestDate(S57,Trigger)</f>
        <v>52019</v>
      </c>
      <c r="Y57" s="259">
        <v>0.75916179038444154</v>
      </c>
    </row>
    <row r="58" spans="1:25" ht="11.25" customHeight="1" x14ac:dyDescent="0.2">
      <c r="A58" s="126" t="s">
        <v>47</v>
      </c>
      <c r="B58" s="129" t="str">
        <v>28Y</v>
      </c>
      <c r="C58" s="127" t="s">
        <v>125</v>
      </c>
      <c r="D58" s="127" t="str">
        <f t="shared" si="12"/>
        <v>28Y</v>
      </c>
      <c r="E58" s="128">
        <f t="shared" si="4"/>
        <v>2</v>
      </c>
      <c r="F58" s="146" t="str">
        <f t="shared" si="11"/>
        <v>Modified Following</v>
      </c>
      <c r="G58" s="130" t="str">
        <f t="shared" si="5"/>
        <v>TRUE</v>
      </c>
      <c r="H58" s="131" t="s">
        <v>51</v>
      </c>
      <c r="I58" s="475">
        <v>1.1639999999999999E-2</v>
      </c>
      <c r="J58" s="271" t="str">
        <f t="shared" si="14"/>
        <v>EUROISDDS28Y</v>
      </c>
      <c r="K58" s="133" t="str">
        <f>_xll.qlDepositRateHelper2(,IF(DataSelect="Mx_Live",$J58,$I58),IF(RIGHT($D58,1)="N","1D",$D58),$E58,Calendar,$F58,$G58,$H58,Permanent,Trigger,ObjectOverwrite)</f>
        <v>obj_00848#0013</v>
      </c>
      <c r="L58" s="128" t="b">
        <f t="shared" si="10"/>
        <v>1</v>
      </c>
      <c r="O58" s="64" t="str">
        <f t="shared" si="13"/>
        <v>Dp</v>
      </c>
      <c r="P58" s="64" t="str">
        <f t="shared" si="6"/>
        <v>28Y</v>
      </c>
      <c r="Q58" s="34" t="str">
        <f t="shared" si="7"/>
        <v>obj_00848#0013</v>
      </c>
      <c r="R58" s="34" t="b">
        <f t="shared" si="8"/>
        <v>1</v>
      </c>
      <c r="S58" s="34" t="str">
        <v>obj_00848#0013</v>
      </c>
      <c r="T58" s="34" t="str">
        <f>_xll.qlRateHelperQuoteName(S58,Trigger)</f>
        <v/>
      </c>
      <c r="U58" s="153">
        <f>_xll.qlRateHelperQuoteValue(S58,_xll.ohTrigger(Trigger,Quote!F57))</f>
        <v>1.1639999999999999E-2</v>
      </c>
      <c r="V58" s="353" t="str">
        <f>IFERROR(_xll.qlFuturesRateHelperConvexityAdjustment(S58,Trigger),"--")</f>
        <v>--</v>
      </c>
      <c r="W58" s="35">
        <f>_xll.qlRateHelperEarliestDate(S58,Trigger)</f>
        <v>42156</v>
      </c>
      <c r="X58" s="35">
        <f>_xll.qlRateHelperLatestDate(S58,Trigger)</f>
        <v>52383</v>
      </c>
      <c r="Y58" s="259">
        <v>0.75150944933496899</v>
      </c>
    </row>
    <row r="59" spans="1:25" ht="11.25" customHeight="1" x14ac:dyDescent="0.2">
      <c r="A59" s="126" t="s">
        <v>47</v>
      </c>
      <c r="B59" s="129" t="str">
        <v>29Y</v>
      </c>
      <c r="C59" s="127" t="s">
        <v>126</v>
      </c>
      <c r="D59" s="127" t="str">
        <f t="shared" si="12"/>
        <v>29Y</v>
      </c>
      <c r="E59" s="128">
        <f t="shared" si="4"/>
        <v>2</v>
      </c>
      <c r="F59" s="146" t="str">
        <f t="shared" si="11"/>
        <v>Modified Following</v>
      </c>
      <c r="G59" s="130" t="str">
        <f t="shared" si="5"/>
        <v>TRUE</v>
      </c>
      <c r="H59" s="131" t="s">
        <v>51</v>
      </c>
      <c r="I59" s="475">
        <v>1.171E-2</v>
      </c>
      <c r="J59" s="271" t="str">
        <f t="shared" si="14"/>
        <v>EUROISDDS29Y</v>
      </c>
      <c r="K59" s="133" t="str">
        <f>_xll.qlDepositRateHelper2(,IF(DataSelect="Mx_Live",$J59,$I59),IF(RIGHT($D59,1)="N","1D",$D59),$E59,Calendar,$F59,$G59,$H59,Permanent,Trigger,ObjectOverwrite)</f>
        <v>obj_00838#0012</v>
      </c>
      <c r="L59" s="128" t="b">
        <f t="shared" si="10"/>
        <v>1</v>
      </c>
      <c r="O59" s="64" t="str">
        <f t="shared" si="13"/>
        <v>Dp</v>
      </c>
      <c r="P59" s="64" t="str">
        <f t="shared" si="6"/>
        <v>29Y</v>
      </c>
      <c r="Q59" s="34" t="str">
        <f t="shared" si="7"/>
        <v>obj_00838#0012</v>
      </c>
      <c r="R59" s="34" t="b">
        <f t="shared" si="8"/>
        <v>1</v>
      </c>
      <c r="S59" s="34" t="str">
        <v>obj_00838#0012</v>
      </c>
      <c r="T59" s="34" t="str">
        <f>_xll.qlRateHelperQuoteName(S59,Trigger)</f>
        <v/>
      </c>
      <c r="U59" s="153">
        <f>_xll.qlRateHelperQuoteValue(S59,_xll.ohTrigger(Trigger,Quote!F58))</f>
        <v>1.171E-2</v>
      </c>
      <c r="V59" s="353" t="str">
        <f>IFERROR(_xll.qlFuturesRateHelperConvexityAdjustment(S59,Trigger),"--")</f>
        <v>--</v>
      </c>
      <c r="W59" s="35">
        <f>_xll.qlRateHelperEarliestDate(S59,Trigger)</f>
        <v>42156</v>
      </c>
      <c r="X59" s="35">
        <f>_xll.qlRateHelperLatestDate(S59,Trigger)</f>
        <v>52749</v>
      </c>
      <c r="Y59" s="259">
        <v>0.74374391117052718</v>
      </c>
    </row>
    <row r="60" spans="1:25" ht="11.25" customHeight="1" x14ac:dyDescent="0.2">
      <c r="A60" s="126" t="s">
        <v>47</v>
      </c>
      <c r="B60" s="129" t="str">
        <v>30Y</v>
      </c>
      <c r="C60" s="127" t="s">
        <v>127</v>
      </c>
      <c r="D60" s="127" t="str">
        <f t="shared" si="12"/>
        <v>30Y</v>
      </c>
      <c r="E60" s="128">
        <f t="shared" si="4"/>
        <v>2</v>
      </c>
      <c r="F60" s="146" t="str">
        <f t="shared" si="11"/>
        <v>Modified Following</v>
      </c>
      <c r="G60" s="130" t="str">
        <f t="shared" si="5"/>
        <v>TRUE</v>
      </c>
      <c r="H60" s="131" t="s">
        <v>51</v>
      </c>
      <c r="I60" s="475">
        <v>1.1770000000000001E-2</v>
      </c>
      <c r="J60" s="271" t="str">
        <f t="shared" si="14"/>
        <v>EUROISDDS30Y</v>
      </c>
      <c r="K60" s="133" t="str">
        <f>_xll.qlDepositRateHelper2(,IF(DataSelect="Mx_Live",$J60,$I60),IF(RIGHT($D60,1)="N","1D",$D60),$E60,Calendar,$F60,$G60,$H60,Permanent,Trigger,ObjectOverwrite)</f>
        <v>obj_0083b#0012</v>
      </c>
      <c r="L60" s="128" t="b">
        <f t="shared" si="10"/>
        <v>1</v>
      </c>
      <c r="O60" s="64" t="str">
        <f t="shared" si="13"/>
        <v>Dp</v>
      </c>
      <c r="P60" s="64" t="str">
        <f t="shared" si="6"/>
        <v>30Y</v>
      </c>
      <c r="Q60" s="34" t="str">
        <f t="shared" si="7"/>
        <v>obj_0083b#0012</v>
      </c>
      <c r="R60" s="34" t="b">
        <f t="shared" si="8"/>
        <v>1</v>
      </c>
      <c r="S60" s="34" t="str">
        <v>obj_0083b#0012</v>
      </c>
      <c r="T60" s="34" t="str">
        <f>_xll.qlRateHelperQuoteName(S60,Trigger)</f>
        <v/>
      </c>
      <c r="U60" s="153">
        <f>_xll.qlRateHelperQuoteValue(S60,_xll.ohTrigger(Trigger,Quote!F59))</f>
        <v>1.1770000000000001E-2</v>
      </c>
      <c r="V60" s="353" t="str">
        <f>IFERROR(_xll.qlFuturesRateHelperConvexityAdjustment(S60,Trigger),"--")</f>
        <v>--</v>
      </c>
      <c r="W60" s="35">
        <f>_xll.qlRateHelperEarliestDate(S60,Trigger)</f>
        <v>42156</v>
      </c>
      <c r="X60" s="35">
        <f>_xll.qlRateHelperLatestDate(S60,Trigger)</f>
        <v>53114</v>
      </c>
      <c r="Y60" s="259">
        <v>0.7362427815953837</v>
      </c>
    </row>
    <row r="61" spans="1:25" ht="11.25" customHeight="1" x14ac:dyDescent="0.2">
      <c r="A61" s="126" t="s">
        <v>47</v>
      </c>
      <c r="B61" s="129" t="str">
        <v>35Y</v>
      </c>
      <c r="C61" s="127" t="s">
        <v>177</v>
      </c>
      <c r="D61" s="127" t="str">
        <f t="shared" si="12"/>
        <v>35Y</v>
      </c>
      <c r="E61" s="128">
        <f t="shared" si="4"/>
        <v>2</v>
      </c>
      <c r="F61" s="146" t="str">
        <f t="shared" si="11"/>
        <v>Modified Following</v>
      </c>
      <c r="G61" s="130" t="str">
        <f t="shared" si="5"/>
        <v>TRUE</v>
      </c>
      <c r="H61" s="131" t="s">
        <v>51</v>
      </c>
      <c r="I61" s="475">
        <v>1.204E-2</v>
      </c>
      <c r="J61" s="271" t="str">
        <f t="shared" si="14"/>
        <v>EUROISDDS35Y</v>
      </c>
      <c r="K61" s="133" t="str">
        <f>_xll.qlDepositRateHelper2(,IF(DataSelect="Mx_Live",$J61,$I61),IF(RIGHT($D61,1)="N","1D",$D61),$E61,Calendar,$F61,$G61,$H61,Permanent,Trigger,ObjectOverwrite)</f>
        <v>obj_0083e#0012</v>
      </c>
      <c r="L61" s="128" t="b">
        <f t="shared" si="10"/>
        <v>1</v>
      </c>
      <c r="O61" s="64" t="str">
        <f t="shared" si="13"/>
        <v>Dp</v>
      </c>
      <c r="P61" s="64" t="str">
        <f t="shared" si="6"/>
        <v>35Y</v>
      </c>
      <c r="Q61" s="34" t="str">
        <f t="shared" si="7"/>
        <v>obj_0083e#0012</v>
      </c>
      <c r="R61" s="34" t="b">
        <f t="shared" si="8"/>
        <v>1</v>
      </c>
      <c r="S61" s="34" t="str">
        <v>obj_0083e#0012</v>
      </c>
      <c r="T61" s="34" t="str">
        <f>_xll.qlRateHelperQuoteName(S61,Trigger)</f>
        <v/>
      </c>
      <c r="U61" s="153">
        <f>_xll.qlRateHelperQuoteValue(S61,_xll.ohTrigger(Trigger,Quote!F60))</f>
        <v>1.204E-2</v>
      </c>
      <c r="V61" s="353" t="str">
        <f>IFERROR(_xll.qlFuturesRateHelperConvexityAdjustment(S61,Trigger),"--")</f>
        <v>--</v>
      </c>
      <c r="W61" s="35">
        <f>_xll.qlRateHelperEarliestDate(S61,Trigger)</f>
        <v>42156</v>
      </c>
      <c r="X61" s="35">
        <f>_xll.qlRateHelperLatestDate(S61,Trigger)</f>
        <v>54940</v>
      </c>
      <c r="Y61" s="259">
        <v>0.70050834444320365</v>
      </c>
    </row>
    <row r="62" spans="1:25" ht="11.25" customHeight="1" x14ac:dyDescent="0.2">
      <c r="A62" s="126" t="s">
        <v>47</v>
      </c>
      <c r="B62" s="129" t="str">
        <v>40Y</v>
      </c>
      <c r="C62" s="127" t="s">
        <v>182</v>
      </c>
      <c r="D62" s="127" t="str">
        <f t="shared" si="12"/>
        <v>40Y</v>
      </c>
      <c r="E62" s="128">
        <f t="shared" si="4"/>
        <v>2</v>
      </c>
      <c r="F62" s="146" t="str">
        <f t="shared" si="11"/>
        <v>Modified Following</v>
      </c>
      <c r="G62" s="130" t="str">
        <f t="shared" si="5"/>
        <v>TRUE</v>
      </c>
      <c r="H62" s="131" t="s">
        <v>51</v>
      </c>
      <c r="I62" s="475">
        <v>1.2159999999999999E-2</v>
      </c>
      <c r="J62" s="271" t="str">
        <f t="shared" si="14"/>
        <v>EUROISDDS40Y</v>
      </c>
      <c r="K62" s="133" t="str">
        <f>_xll.qlDepositRateHelper2(,IF(DataSelect="Mx_Live",$J62,$I62),IF(RIGHT($D62,1)="N","1D",$D62),$E62,Calendar,$F62,$G62,$H62,Permanent,Trigger,ObjectOverwrite)</f>
        <v>obj_0083a#0011</v>
      </c>
      <c r="L62" s="128" t="b">
        <f t="shared" si="10"/>
        <v>1</v>
      </c>
      <c r="O62" s="64" t="str">
        <f t="shared" si="13"/>
        <v>Dp</v>
      </c>
      <c r="P62" s="64" t="str">
        <f t="shared" si="6"/>
        <v>40Y</v>
      </c>
      <c r="Q62" s="34" t="str">
        <f t="shared" si="7"/>
        <v>obj_0083a#0011</v>
      </c>
      <c r="R62" s="34" t="b">
        <f t="shared" si="8"/>
        <v>1</v>
      </c>
      <c r="S62" s="34" t="str">
        <v>obj_0083a#0011</v>
      </c>
      <c r="T62" s="34" t="str">
        <f>_xll.qlRateHelperQuoteName(S62,Trigger)</f>
        <v/>
      </c>
      <c r="U62" s="153">
        <f>_xll.qlRateHelperQuoteValue(S62,_xll.ohTrigger(Trigger,Quote!F61))</f>
        <v>1.2159999999999999E-2</v>
      </c>
      <c r="V62" s="353" t="str">
        <f>IFERROR(_xll.qlFuturesRateHelperConvexityAdjustment(S62,Trigger),"--")</f>
        <v>--</v>
      </c>
      <c r="W62" s="35">
        <f>_xll.qlRateHelperEarliestDate(S62,Trigger)</f>
        <v>42156</v>
      </c>
      <c r="X62" s="35">
        <f>_xll.qlRateHelperLatestDate(S62,Trigger)</f>
        <v>56766</v>
      </c>
      <c r="Y62" s="259">
        <v>0.66958004508994551</v>
      </c>
    </row>
    <row r="63" spans="1:25" ht="11.25" customHeight="1" x14ac:dyDescent="0.2">
      <c r="A63" s="126" t="s">
        <v>47</v>
      </c>
      <c r="B63" s="129" t="str">
        <v>50Y</v>
      </c>
      <c r="C63" s="127" t="s">
        <v>183</v>
      </c>
      <c r="D63" s="127" t="str">
        <f t="shared" si="12"/>
        <v>50Y</v>
      </c>
      <c r="E63" s="128">
        <f t="shared" si="4"/>
        <v>2</v>
      </c>
      <c r="F63" s="146" t="str">
        <f t="shared" si="11"/>
        <v>Modified Following</v>
      </c>
      <c r="G63" s="130" t="str">
        <f t="shared" si="5"/>
        <v>TRUE</v>
      </c>
      <c r="H63" s="131" t="s">
        <v>51</v>
      </c>
      <c r="I63" s="475">
        <v>1.1859999999999999E-2</v>
      </c>
      <c r="J63" s="271" t="str">
        <f t="shared" si="14"/>
        <v>EUROISDDS50Y</v>
      </c>
      <c r="K63" s="133" t="str">
        <f>_xll.qlDepositRateHelper2(,IF(DataSelect="Mx_Live",$J63,$I63),IF(RIGHT($D63,1)="N","1D",$D63),$E63,Calendar,$F63,$G63,$H63,Permanent,Trigger,ObjectOverwrite)</f>
        <v>obj_00832#0013</v>
      </c>
      <c r="L63" s="128" t="b">
        <f t="shared" si="10"/>
        <v>1</v>
      </c>
      <c r="O63" s="64" t="str">
        <f t="shared" si="13"/>
        <v>Dp</v>
      </c>
      <c r="P63" s="64" t="str">
        <f t="shared" si="6"/>
        <v>50Y</v>
      </c>
      <c r="Q63" s="34" t="str">
        <f t="shared" si="7"/>
        <v>obj_00832#0013</v>
      </c>
      <c r="R63" s="34" t="b">
        <f t="shared" si="8"/>
        <v>1</v>
      </c>
      <c r="S63" s="34" t="str">
        <v>obj_00832#0013</v>
      </c>
      <c r="T63" s="34" t="str">
        <f>_xll.qlRateHelperQuoteName(S63,Trigger)</f>
        <v/>
      </c>
      <c r="U63" s="153">
        <f>_xll.qlRateHelperQuoteValue(S63,_xll.ohTrigger(Trigger,Quote!F62))</f>
        <v>1.1859999999999999E-2</v>
      </c>
      <c r="V63" s="353" t="str">
        <f>IFERROR(_xll.qlFuturesRateHelperConvexityAdjustment(S63,Trigger),"--")</f>
        <v>--</v>
      </c>
      <c r="W63" s="35">
        <f>_xll.qlRateHelperEarliestDate(S63,Trigger)</f>
        <v>42156</v>
      </c>
      <c r="X63" s="35">
        <f>_xll.qlRateHelperLatestDate(S63,Trigger)</f>
        <v>60419</v>
      </c>
      <c r="Y63" s="259">
        <v>0.62435884846548695</v>
      </c>
    </row>
    <row r="64" spans="1:25" ht="11.25" customHeight="1" x14ac:dyDescent="0.2">
      <c r="A64" s="126" t="s">
        <v>47</v>
      </c>
      <c r="B64" s="129" t="str">
        <v>60Y</v>
      </c>
      <c r="C64" s="127" t="s">
        <v>184</v>
      </c>
      <c r="D64" s="127" t="str">
        <f t="shared" si="12"/>
        <v>60Y</v>
      </c>
      <c r="E64" s="128">
        <f t="shared" si="4"/>
        <v>2</v>
      </c>
      <c r="F64" s="146" t="str">
        <f t="shared" si="11"/>
        <v>Modified Following</v>
      </c>
      <c r="G64" s="130" t="str">
        <f t="shared" si="5"/>
        <v>TRUE</v>
      </c>
      <c r="H64" s="131" t="s">
        <v>51</v>
      </c>
      <c r="I64" s="475">
        <v>1.183E-2</v>
      </c>
      <c r="J64" s="271" t="str">
        <f t="shared" si="14"/>
        <v>EUROISDDS60Y</v>
      </c>
      <c r="K64" s="133" t="str">
        <f>_xll.qlDepositRateHelper2(,IF(DataSelect="Mx_Live",$J64,$I64),IF(RIGHT($D64,1)="N","1D",$D64),$E64,Calendar,$F64,$G64,$H64,Permanent,Trigger,ObjectOverwrite)</f>
        <v>obj_00837#0011</v>
      </c>
      <c r="L64" s="128" t="b">
        <f t="shared" si="10"/>
        <v>1</v>
      </c>
      <c r="O64" s="64" t="str">
        <f t="shared" si="13"/>
        <v>Dp</v>
      </c>
      <c r="P64" s="64" t="str">
        <f t="shared" si="6"/>
        <v>60Y</v>
      </c>
      <c r="Q64" s="34" t="str">
        <f t="shared" si="7"/>
        <v>obj_00837#0011</v>
      </c>
      <c r="R64" s="34" t="b">
        <f t="shared" si="8"/>
        <v>1</v>
      </c>
      <c r="S64" s="34" t="str">
        <v>obj_00837#0011</v>
      </c>
      <c r="T64" s="34" t="str">
        <f>_xll.qlRateHelperQuoteName(S64,Trigger)</f>
        <v/>
      </c>
      <c r="U64" s="153">
        <f>_xll.qlRateHelperQuoteValue(S64,_xll.ohTrigger(Trigger,Quote!F63))</f>
        <v>1.183E-2</v>
      </c>
      <c r="V64" s="353" t="str">
        <f>IFERROR(_xll.qlFuturesRateHelperConvexityAdjustment(S64,Trigger),"--")</f>
        <v>--</v>
      </c>
      <c r="W64" s="35">
        <f>_xll.qlRateHelperEarliestDate(S64,Trigger)</f>
        <v>42156</v>
      </c>
      <c r="X64" s="35">
        <f>_xll.qlRateHelperLatestDate(S64,Trigger)</f>
        <v>64073</v>
      </c>
      <c r="Y64" s="259">
        <v>0.58132976806001424</v>
      </c>
    </row>
    <row r="65" spans="1:25" ht="11.25" customHeight="1" x14ac:dyDescent="0.2">
      <c r="A65" s="126" t="s">
        <v>47</v>
      </c>
      <c r="B65" s="129" t="e">
        <v>#N/A</v>
      </c>
      <c r="C65" s="127" t="e">
        <v>#N/A</v>
      </c>
      <c r="D65" s="127" t="e">
        <f t="shared" si="12"/>
        <v>#N/A</v>
      </c>
      <c r="E65" s="128" t="e">
        <f t="shared" si="4"/>
        <v>#N/A</v>
      </c>
      <c r="F65" s="146" t="e">
        <f t="shared" si="11"/>
        <v>#N/A</v>
      </c>
      <c r="G65" s="130" t="e">
        <f t="shared" si="5"/>
        <v>#N/A</v>
      </c>
      <c r="H65" s="131" t="s">
        <v>51</v>
      </c>
      <c r="I65" s="475" t="e">
        <v>#N/A</v>
      </c>
      <c r="J65" s="271" t="e">
        <f t="shared" si="14"/>
        <v>#N/A</v>
      </c>
      <c r="K65" s="133" t="e">
        <f>_xll.qlDepositRateHelper2(,IF(DataSelect="Mx_Live",$J65,$I65),IF(RIGHT($D65,1)="N","1D",$D65),$E65,Calendar,$F65,$G65,$H65,Permanent,Trigger,ObjectOverwrite)</f>
        <v>#VALUE!</v>
      </c>
      <c r="L65" s="128" t="b">
        <f t="shared" si="10"/>
        <v>0</v>
      </c>
      <c r="O65" s="64" t="str">
        <f t="shared" si="13"/>
        <v>Dp</v>
      </c>
      <c r="P65" s="64" t="e">
        <f t="shared" si="6"/>
        <v>#N/A</v>
      </c>
      <c r="Q65" s="34" t="e">
        <f t="shared" si="7"/>
        <v>#VALUE!</v>
      </c>
      <c r="R65" s="34" t="b">
        <f t="shared" si="8"/>
        <v>0</v>
      </c>
      <c r="S65" s="34" t="e">
        <v>#N/A</v>
      </c>
      <c r="T65" s="34" t="e">
        <f>_xll.qlRateHelperQuoteName(S65,Trigger)</f>
        <v>#VALUE!</v>
      </c>
      <c r="U65" s="153" t="e">
        <f>_xll.qlRateHelperQuoteValue(S65,_xll.ohTrigger(Trigger,Quote!F64))</f>
        <v>#VALUE!</v>
      </c>
      <c r="V65" s="353" t="str">
        <f>IFERROR(_xll.qlFuturesRateHelperConvexityAdjustment(S65,Trigger),"--")</f>
        <v>--</v>
      </c>
      <c r="W65" s="35" t="e">
        <f>_xll.qlRateHelperEarliestDate(S65,Trigger)</f>
        <v>#VALUE!</v>
      </c>
      <c r="X65" s="35" t="e">
        <f>_xll.qlRateHelperLatestDate(S65,Trigger)</f>
        <v>#VALUE!</v>
      </c>
      <c r="Y65" s="259" t="e">
        <v>#N/A</v>
      </c>
    </row>
    <row r="66" spans="1:25" ht="11.25" customHeight="1" x14ac:dyDescent="0.2">
      <c r="A66" s="126" t="s">
        <v>47</v>
      </c>
      <c r="B66" s="129" t="e">
        <v>#N/A</v>
      </c>
      <c r="C66" s="127" t="e">
        <v>#N/A</v>
      </c>
      <c r="D66" s="127" t="e">
        <f t="shared" si="12"/>
        <v>#N/A</v>
      </c>
      <c r="E66" s="128" t="e">
        <f t="shared" si="4"/>
        <v>#N/A</v>
      </c>
      <c r="F66" s="146" t="e">
        <f t="shared" si="11"/>
        <v>#N/A</v>
      </c>
      <c r="G66" s="130" t="e">
        <f t="shared" si="5"/>
        <v>#N/A</v>
      </c>
      <c r="H66" s="131" t="s">
        <v>51</v>
      </c>
      <c r="I66" s="475" t="e">
        <v>#N/A</v>
      </c>
      <c r="J66" s="271" t="e">
        <f t="shared" si="14"/>
        <v>#N/A</v>
      </c>
      <c r="K66" s="133" t="e">
        <f>_xll.qlDepositRateHelper2(,IF(DataSelect="Mx_Live",$J66,$I66),IF(RIGHT($D66,1)="N","1D",$D66),$E66,Calendar,$F66,$G66,$H66,Permanent,Trigger,ObjectOverwrite)</f>
        <v>#VALUE!</v>
      </c>
      <c r="L66" s="128" t="b">
        <f t="shared" si="10"/>
        <v>0</v>
      </c>
      <c r="O66" s="64" t="str">
        <f t="shared" si="13"/>
        <v>Dp</v>
      </c>
      <c r="P66" s="64" t="e">
        <f t="shared" si="6"/>
        <v>#N/A</v>
      </c>
      <c r="Q66" s="34" t="e">
        <f t="shared" si="7"/>
        <v>#VALUE!</v>
      </c>
      <c r="R66" s="34" t="b">
        <f t="shared" si="8"/>
        <v>0</v>
      </c>
      <c r="S66" s="34" t="e">
        <v>#N/A</v>
      </c>
      <c r="T66" s="34" t="e">
        <f>_xll.qlRateHelperQuoteName(S66,Trigger)</f>
        <v>#VALUE!</v>
      </c>
      <c r="U66" s="153" t="e">
        <f>_xll.qlRateHelperQuoteValue(S66,_xll.ohTrigger(Trigger,Quote!F65))</f>
        <v>#VALUE!</v>
      </c>
      <c r="V66" s="353" t="str">
        <f>IFERROR(_xll.qlFuturesRateHelperConvexityAdjustment(S66,Trigger),"--")</f>
        <v>--</v>
      </c>
      <c r="W66" s="35" t="e">
        <f>_xll.qlRateHelperEarliestDate(S66,Trigger)</f>
        <v>#VALUE!</v>
      </c>
      <c r="X66" s="35" t="e">
        <f>_xll.qlRateHelperLatestDate(S66,Trigger)</f>
        <v>#VALUE!</v>
      </c>
      <c r="Y66" s="259" t="e">
        <v>#N/A</v>
      </c>
    </row>
    <row r="67" spans="1:25" ht="11.25" customHeight="1" x14ac:dyDescent="0.2">
      <c r="A67" s="126" t="s">
        <v>47</v>
      </c>
      <c r="B67" s="129" t="e">
        <v>#N/A</v>
      </c>
      <c r="C67" s="127" t="e">
        <v>#N/A</v>
      </c>
      <c r="D67" s="127" t="e">
        <f t="shared" si="12"/>
        <v>#N/A</v>
      </c>
      <c r="E67" s="128" t="e">
        <f t="shared" si="4"/>
        <v>#N/A</v>
      </c>
      <c r="F67" s="146" t="e">
        <f t="shared" si="11"/>
        <v>#N/A</v>
      </c>
      <c r="G67" s="130" t="e">
        <f t="shared" si="5"/>
        <v>#N/A</v>
      </c>
      <c r="H67" s="131" t="s">
        <v>51</v>
      </c>
      <c r="I67" s="475" t="e">
        <v>#N/A</v>
      </c>
      <c r="J67" s="271" t="e">
        <f t="shared" si="14"/>
        <v>#N/A</v>
      </c>
      <c r="K67" s="133" t="e">
        <f>_xll.qlDepositRateHelper2(,IF(DataSelect="Mx_Live",$J67,$I67),IF(RIGHT($D67,1)="N","1D",$D67),$E67,Calendar,$F67,$G67,$H67,Permanent,Trigger,ObjectOverwrite)</f>
        <v>#VALUE!</v>
      </c>
      <c r="L67" s="128" t="b">
        <f t="shared" si="10"/>
        <v>0</v>
      </c>
      <c r="O67" s="64" t="str">
        <f t="shared" si="13"/>
        <v>Dp</v>
      </c>
      <c r="P67" s="64" t="e">
        <f t="shared" si="6"/>
        <v>#N/A</v>
      </c>
      <c r="Q67" s="34" t="e">
        <f t="shared" si="7"/>
        <v>#VALUE!</v>
      </c>
      <c r="R67" s="34" t="b">
        <f t="shared" si="8"/>
        <v>0</v>
      </c>
      <c r="S67" s="34" t="e">
        <v>#N/A</v>
      </c>
      <c r="T67" s="34" t="e">
        <f>_xll.qlRateHelperQuoteName(S67,Trigger)</f>
        <v>#VALUE!</v>
      </c>
      <c r="U67" s="153" t="e">
        <f>_xll.qlRateHelperQuoteValue(S67,_xll.ohTrigger(Trigger,Quote!F66))</f>
        <v>#VALUE!</v>
      </c>
      <c r="V67" s="353" t="str">
        <f>IFERROR(_xll.qlFuturesRateHelperConvexityAdjustment(S67,Trigger),"--")</f>
        <v>--</v>
      </c>
      <c r="W67" s="35" t="e">
        <f>_xll.qlRateHelperEarliestDate(S67,Trigger)</f>
        <v>#VALUE!</v>
      </c>
      <c r="X67" s="35" t="e">
        <f>_xll.qlRateHelperLatestDate(S67,Trigger)</f>
        <v>#VALUE!</v>
      </c>
      <c r="Y67" s="259" t="e">
        <v>#N/A</v>
      </c>
    </row>
    <row r="68" spans="1:25" ht="11.25" customHeight="1" x14ac:dyDescent="0.2">
      <c r="A68" s="126" t="s">
        <v>47</v>
      </c>
      <c r="B68" s="129" t="e">
        <v>#N/A</v>
      </c>
      <c r="C68" s="127" t="e">
        <v>#N/A</v>
      </c>
      <c r="D68" s="127" t="e">
        <f t="shared" si="12"/>
        <v>#N/A</v>
      </c>
      <c r="E68" s="128" t="e">
        <f t="shared" ref="E68:E71" si="15">IF(C68="ON",0,IF(C68="TN",1,2))</f>
        <v>#N/A</v>
      </c>
      <c r="F68" s="146" t="e">
        <f t="shared" si="11"/>
        <v>#N/A</v>
      </c>
      <c r="G68" s="130" t="e">
        <f t="shared" ref="G68:G71" si="16">IF(RIGHT(C68,1)="M","TRUE",IF(RIGHT(C68,1)="Y","TRUE","FALSE"))</f>
        <v>#N/A</v>
      </c>
      <c r="H68" s="131" t="s">
        <v>51</v>
      </c>
      <c r="I68" s="475" t="e">
        <v>#N/A</v>
      </c>
      <c r="J68" s="271" t="e">
        <f t="shared" si="14"/>
        <v>#N/A</v>
      </c>
      <c r="K68" s="133" t="e">
        <f>_xll.qlDepositRateHelper2(,IF(DataSelect="Mx_Live",$J68,$I68),IF(RIGHT($D68,1)="N","1D",$D68),$E68,Calendar,$F68,$G68,$H68,Permanent,Trigger,ObjectOverwrite)</f>
        <v>#VALUE!</v>
      </c>
      <c r="L68" s="128" t="b">
        <f t="shared" si="10"/>
        <v>0</v>
      </c>
      <c r="O68" s="64" t="str">
        <f t="shared" si="13"/>
        <v>Dp</v>
      </c>
      <c r="P68" s="64" t="e">
        <f t="shared" ref="P68:P71" si="17">D68</f>
        <v>#N/A</v>
      </c>
      <c r="Q68" s="34" t="e">
        <f t="shared" ref="Q68:Q71" si="18">K68</f>
        <v>#VALUE!</v>
      </c>
      <c r="R68" s="34" t="b">
        <f t="shared" ref="R68:R71" si="19">L68</f>
        <v>0</v>
      </c>
      <c r="S68" s="34" t="e">
        <v>#N/A</v>
      </c>
      <c r="T68" s="34" t="e">
        <f>_xll.qlRateHelperQuoteName(S68,Trigger)</f>
        <v>#VALUE!</v>
      </c>
      <c r="U68" s="153" t="e">
        <f>_xll.qlRateHelperQuoteValue(S68,_xll.ohTrigger(Trigger,Quote!F67))</f>
        <v>#VALUE!</v>
      </c>
      <c r="V68" s="353" t="str">
        <f>IFERROR(_xll.qlFuturesRateHelperConvexityAdjustment(S68,Trigger),"--")</f>
        <v>--</v>
      </c>
      <c r="W68" s="35" t="e">
        <f>_xll.qlRateHelperEarliestDate(S68,Trigger)</f>
        <v>#VALUE!</v>
      </c>
      <c r="X68" s="35" t="e">
        <f>_xll.qlRateHelperLatestDate(S68,Trigger)</f>
        <v>#VALUE!</v>
      </c>
      <c r="Y68" s="259" t="e">
        <v>#N/A</v>
      </c>
    </row>
    <row r="69" spans="1:25" ht="11.25" customHeight="1" x14ac:dyDescent="0.2">
      <c r="A69" s="126" t="s">
        <v>47</v>
      </c>
      <c r="B69" s="129" t="e">
        <v>#N/A</v>
      </c>
      <c r="C69" s="127" t="e">
        <v>#N/A</v>
      </c>
      <c r="D69" s="127" t="e">
        <f t="shared" si="12"/>
        <v>#N/A</v>
      </c>
      <c r="E69" s="128" t="e">
        <f t="shared" si="15"/>
        <v>#N/A</v>
      </c>
      <c r="F69" s="146" t="e">
        <f t="shared" si="11"/>
        <v>#N/A</v>
      </c>
      <c r="G69" s="130" t="e">
        <f t="shared" si="16"/>
        <v>#N/A</v>
      </c>
      <c r="H69" s="131" t="s">
        <v>51</v>
      </c>
      <c r="I69" s="475" t="e">
        <v>#N/A</v>
      </c>
      <c r="J69" s="271" t="e">
        <f t="shared" si="14"/>
        <v>#N/A</v>
      </c>
      <c r="K69" s="133" t="e">
        <f>_xll.qlDepositRateHelper2(,IF(DataSelect="Mx_Live",$J69,$I69),IF(RIGHT($D69,1)="N","1D",$D69),$E69,Calendar,$F69,$G69,$H69,Permanent,Trigger,ObjectOverwrite)</f>
        <v>#VALUE!</v>
      </c>
      <c r="L69" s="128" t="b">
        <f t="shared" si="10"/>
        <v>0</v>
      </c>
      <c r="O69" s="64" t="str">
        <f t="shared" si="13"/>
        <v>Dp</v>
      </c>
      <c r="P69" s="64" t="e">
        <f t="shared" si="17"/>
        <v>#N/A</v>
      </c>
      <c r="Q69" s="34" t="e">
        <f t="shared" si="18"/>
        <v>#VALUE!</v>
      </c>
      <c r="R69" s="34" t="b">
        <f t="shared" si="19"/>
        <v>0</v>
      </c>
      <c r="S69" s="34" t="e">
        <v>#N/A</v>
      </c>
      <c r="T69" s="34" t="e">
        <f>_xll.qlRateHelperQuoteName(S69,Trigger)</f>
        <v>#VALUE!</v>
      </c>
      <c r="U69" s="153" t="e">
        <f>_xll.qlRateHelperQuoteValue(S69,_xll.ohTrigger(Trigger,Quote!F68))</f>
        <v>#VALUE!</v>
      </c>
      <c r="V69" s="353" t="str">
        <f>IFERROR(_xll.qlFuturesRateHelperConvexityAdjustment(S69,Trigger),"--")</f>
        <v>--</v>
      </c>
      <c r="W69" s="35" t="e">
        <f>_xll.qlRateHelperEarliestDate(S69,Trigger)</f>
        <v>#VALUE!</v>
      </c>
      <c r="X69" s="35" t="e">
        <f>_xll.qlRateHelperLatestDate(S69,Trigger)</f>
        <v>#VALUE!</v>
      </c>
      <c r="Y69" s="259" t="e">
        <v>#N/A</v>
      </c>
    </row>
    <row r="70" spans="1:25" ht="11.25" customHeight="1" x14ac:dyDescent="0.2">
      <c r="A70" s="126" t="s">
        <v>47</v>
      </c>
      <c r="B70" s="129" t="e">
        <v>#N/A</v>
      </c>
      <c r="C70" s="127" t="e">
        <v>#N/A</v>
      </c>
      <c r="D70" s="127" t="e">
        <f t="shared" si="12"/>
        <v>#N/A</v>
      </c>
      <c r="E70" s="128" t="e">
        <f t="shared" si="15"/>
        <v>#N/A</v>
      </c>
      <c r="F70" s="146" t="e">
        <f t="shared" si="11"/>
        <v>#N/A</v>
      </c>
      <c r="G70" s="130" t="e">
        <f t="shared" si="16"/>
        <v>#N/A</v>
      </c>
      <c r="H70" s="131" t="s">
        <v>51</v>
      </c>
      <c r="I70" s="475" t="e">
        <v>#N/A</v>
      </c>
      <c r="J70" s="271" t="e">
        <f t="shared" si="14"/>
        <v>#N/A</v>
      </c>
      <c r="K70" s="133" t="e">
        <f>_xll.qlDepositRateHelper2(,IF(DataSelect="Mx_Live",$J70,$I70),IF(RIGHT($D70,1)="N","1D",$D70),$E70,Calendar,$F70,$G70,$H70,Permanent,Trigger,ObjectOverwrite)</f>
        <v>#VALUE!</v>
      </c>
      <c r="L70" s="128" t="b">
        <f t="shared" si="10"/>
        <v>0</v>
      </c>
      <c r="O70" s="64" t="str">
        <f t="shared" si="13"/>
        <v>Dp</v>
      </c>
      <c r="P70" s="64" t="e">
        <f t="shared" si="17"/>
        <v>#N/A</v>
      </c>
      <c r="Q70" s="34" t="e">
        <f t="shared" si="18"/>
        <v>#VALUE!</v>
      </c>
      <c r="R70" s="34" t="b">
        <f t="shared" si="19"/>
        <v>0</v>
      </c>
      <c r="S70" s="34" t="e">
        <v>#N/A</v>
      </c>
      <c r="T70" s="34" t="e">
        <f>_xll.qlRateHelperQuoteName(S70,Trigger)</f>
        <v>#VALUE!</v>
      </c>
      <c r="U70" s="153" t="e">
        <f>_xll.qlRateHelperQuoteValue(S70,_xll.ohTrigger(Trigger,Quote!F69))</f>
        <v>#VALUE!</v>
      </c>
      <c r="V70" s="353" t="str">
        <f>IFERROR(_xll.qlFuturesRateHelperConvexityAdjustment(S70,Trigger),"--")</f>
        <v>--</v>
      </c>
      <c r="W70" s="35" t="e">
        <f>_xll.qlRateHelperEarliestDate(S70,Trigger)</f>
        <v>#VALUE!</v>
      </c>
      <c r="X70" s="35" t="e">
        <f>_xll.qlRateHelperLatestDate(S70,Trigger)</f>
        <v>#VALUE!</v>
      </c>
      <c r="Y70" s="259" t="e">
        <v>#N/A</v>
      </c>
    </row>
    <row r="71" spans="1:25" ht="11.25" customHeight="1" x14ac:dyDescent="0.2">
      <c r="A71" s="14" t="s">
        <v>47</v>
      </c>
      <c r="B71" s="47" t="e">
        <v>#N/A</v>
      </c>
      <c r="C71" s="54" t="e">
        <v>#N/A</v>
      </c>
      <c r="D71" s="54" t="e">
        <f t="shared" si="12"/>
        <v>#N/A</v>
      </c>
      <c r="E71" s="43" t="e">
        <f t="shared" si="15"/>
        <v>#N/A</v>
      </c>
      <c r="F71" s="71" t="e">
        <f t="shared" si="11"/>
        <v>#N/A</v>
      </c>
      <c r="G71" s="55" t="e">
        <f t="shared" si="16"/>
        <v>#N/A</v>
      </c>
      <c r="H71" s="15" t="s">
        <v>51</v>
      </c>
      <c r="I71" s="477" t="e">
        <v>#N/A</v>
      </c>
      <c r="J71" s="273" t="e">
        <f t="shared" si="14"/>
        <v>#N/A</v>
      </c>
      <c r="K71" s="17" t="e">
        <f>_xll.qlDepositRateHelper2(,IF(DataSelect="Mx_Live",$J71,$I71),IF(RIGHT($D71,1)="N","1D",$D71),$E71,Calendar,$F71,$G71,$H71,Permanent,Trigger,ObjectOverwrite)</f>
        <v>#VALUE!</v>
      </c>
      <c r="L71" s="43" t="b">
        <f t="shared" si="10"/>
        <v>0</v>
      </c>
      <c r="O71" s="66" t="str">
        <f t="shared" si="13"/>
        <v>Dp</v>
      </c>
      <c r="P71" s="66" t="e">
        <f t="shared" si="17"/>
        <v>#N/A</v>
      </c>
      <c r="Q71" s="36" t="e">
        <f t="shared" si="18"/>
        <v>#VALUE!</v>
      </c>
      <c r="R71" s="36" t="b">
        <f t="shared" si="19"/>
        <v>0</v>
      </c>
      <c r="S71" s="36" t="e">
        <v>#N/A</v>
      </c>
      <c r="T71" s="36" t="e">
        <f>_xll.qlRateHelperQuoteName(S71,Trigger)</f>
        <v>#VALUE!</v>
      </c>
      <c r="U71" s="255" t="e">
        <f>_xll.qlRateHelperQuoteValue(S71,_xll.ohTrigger(Trigger,Quote!F70))</f>
        <v>#VALUE!</v>
      </c>
      <c r="V71" s="354" t="str">
        <f>IFERROR(_xll.qlFuturesRateHelperConvexityAdjustment(S71,Trigger),"--")</f>
        <v>--</v>
      </c>
      <c r="W71" s="73" t="e">
        <f>_xll.qlRateHelperEarliestDate(S71,Trigger)</f>
        <v>#VALUE!</v>
      </c>
      <c r="X71" s="73" t="e">
        <f>_xll.qlRateHelperLatestDate(S71,Trigger)</f>
        <v>#VALUE!</v>
      </c>
      <c r="Y71" s="260" t="e">
        <v>#N/A</v>
      </c>
    </row>
    <row r="72" spans="1:25" ht="11.25" customHeight="1" x14ac:dyDescent="0.2"/>
    <row r="73" spans="1:25" ht="11.25" customHeight="1" x14ac:dyDescent="0.2"/>
    <row r="74" spans="1:25" ht="11.25" customHeight="1" x14ac:dyDescent="0.2"/>
    <row r="75" spans="1:25" ht="11.25" customHeight="1" x14ac:dyDescent="0.2"/>
    <row r="76" spans="1:25" ht="11.25" customHeight="1" x14ac:dyDescent="0.2"/>
    <row r="77" spans="1:25" ht="11.25" customHeight="1" x14ac:dyDescent="0.2"/>
    <row r="78" spans="1:25" ht="11.25" customHeight="1" x14ac:dyDescent="0.2"/>
    <row r="79" spans="1:25" ht="11.25" customHeight="1" x14ac:dyDescent="0.2"/>
    <row r="80" spans="1:25" ht="11.25" customHeight="1" x14ac:dyDescent="0.2"/>
  </sheetData>
  <dataValidations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2384"/>
  <sheetViews>
    <sheetView workbookViewId="0">
      <selection activeCell="D15" sqref="D15"/>
    </sheetView>
  </sheetViews>
  <sheetFormatPr defaultRowHeight="15" outlineLevelCol="1" x14ac:dyDescent="0.25"/>
  <cols>
    <col min="1" max="1" width="5" style="163" customWidth="1" outlineLevel="1"/>
    <col min="2" max="2" width="9.7109375" style="163" customWidth="1" outlineLevel="1"/>
    <col min="3" max="3" width="10.28515625" style="163" customWidth="1" outlineLevel="1"/>
    <col min="4" max="4" width="10" style="166" customWidth="1" outlineLevel="1"/>
    <col min="5" max="5" width="8.7109375" style="165" customWidth="1" outlineLevel="1"/>
    <col min="6" max="6" width="19" style="167" customWidth="1" outlineLevel="1"/>
    <col min="7" max="7" width="10" style="163" customWidth="1" outlineLevel="1"/>
    <col min="8" max="8" width="20.28515625" style="163" customWidth="1" outlineLevel="1"/>
    <col min="9" max="9" width="11.5703125" style="163" customWidth="1" outlineLevel="1"/>
    <col min="10" max="10" width="19.28515625" style="163" customWidth="1" outlineLevel="1"/>
    <col min="11" max="11" width="15.140625" style="163" customWidth="1" outlineLevel="1"/>
    <col min="12" max="12" width="9" style="165" customWidth="1" outlineLevel="1"/>
    <col min="13" max="13" width="2.7109375" style="163" customWidth="1"/>
    <col min="14" max="15" width="5" style="163" customWidth="1" outlineLevel="1"/>
    <col min="16" max="16" width="15.140625" style="163" customWidth="1" outlineLevel="1"/>
    <col min="17" max="17" width="9.140625" style="163" customWidth="1" outlineLevel="1"/>
    <col min="18" max="18" width="8.85546875" style="163" customWidth="1" outlineLevel="1"/>
    <col min="19" max="19" width="5" style="163" customWidth="1" outlineLevel="1"/>
    <col min="20" max="20" width="15.140625" style="163" customWidth="1" outlineLevel="1"/>
    <col min="21" max="21" width="19.28515625" style="163" bestFit="1" customWidth="1"/>
    <col min="22" max="22" width="10.7109375" style="163" customWidth="1"/>
    <col min="23" max="23" width="9" style="163" bestFit="1" customWidth="1"/>
    <col min="24" max="25" width="17.28515625" style="163" bestFit="1" customWidth="1"/>
    <col min="26" max="26" width="9" style="163" bestFit="1" customWidth="1"/>
    <col min="27" max="27" width="2.7109375" style="163" customWidth="1"/>
    <col min="28" max="28" width="15.140625" style="163" customWidth="1"/>
    <col min="29" max="29" width="14.85546875" style="163" customWidth="1"/>
    <col min="30" max="30" width="2.7109375" style="163" customWidth="1"/>
    <col min="31" max="31" width="3" style="377" bestFit="1" customWidth="1"/>
    <col min="32" max="32" width="5" style="377" bestFit="1" customWidth="1"/>
    <col min="33" max="33" width="15.140625" style="377" bestFit="1" customWidth="1"/>
    <col min="34" max="35" width="8" style="377" bestFit="1" customWidth="1"/>
    <col min="36" max="36" width="8" style="163" bestFit="1" customWidth="1"/>
    <col min="37" max="37" width="17.28515625" style="163" bestFit="1" customWidth="1"/>
    <col min="38" max="38" width="11.7109375" style="163" customWidth="1"/>
    <col min="39" max="39" width="2.7109375" style="163" customWidth="1"/>
    <col min="40" max="40" width="3" style="163" bestFit="1" customWidth="1"/>
    <col min="41" max="41" width="5" style="163" bestFit="1" customWidth="1"/>
    <col min="42" max="42" width="15.140625" style="163" bestFit="1" customWidth="1"/>
    <col min="43" max="45" width="8" style="163" bestFit="1" customWidth="1"/>
    <col min="46" max="46" width="17.28515625" style="163" hidden="1" customWidth="1" outlineLevel="1"/>
    <col min="47" max="47" width="17.28515625" style="163" customWidth="1" collapsed="1"/>
    <col min="48" max="48" width="8" style="163" bestFit="1" customWidth="1"/>
    <col min="49" max="49" width="6" style="163" bestFit="1" customWidth="1"/>
    <col min="50" max="50" width="2.7109375" style="163" customWidth="1"/>
    <col min="51" max="51" width="3" style="163" bestFit="1" customWidth="1"/>
    <col min="52" max="54" width="17.28515625" style="163" bestFit="1" customWidth="1"/>
    <col min="55" max="56" width="8" style="163" bestFit="1" customWidth="1"/>
    <col min="57" max="16384" width="9.140625" style="163"/>
  </cols>
  <sheetData>
    <row r="1" spans="1:57" s="154" customFormat="1" ht="21.75" customHeight="1" x14ac:dyDescent="0.2">
      <c r="B1" s="155"/>
      <c r="C1" s="155"/>
      <c r="D1" s="156"/>
      <c r="E1" s="157"/>
      <c r="F1" s="158"/>
      <c r="G1" s="159"/>
      <c r="H1" s="154" t="s">
        <v>1</v>
      </c>
      <c r="I1" s="154" t="s">
        <v>7</v>
      </c>
      <c r="L1" s="157"/>
      <c r="U1" s="330" t="s">
        <v>137</v>
      </c>
      <c r="V1" s="331"/>
      <c r="W1" s="331"/>
      <c r="X1" s="312"/>
      <c r="Y1" s="311"/>
      <c r="Z1" s="350" t="s">
        <v>238</v>
      </c>
      <c r="AB1" s="351" t="s">
        <v>226</v>
      </c>
      <c r="AC1" s="349">
        <v>6</v>
      </c>
      <c r="AN1" s="363"/>
      <c r="AO1" s="363"/>
      <c r="AP1" s="363" t="s">
        <v>80</v>
      </c>
      <c r="AQ1" s="363" t="s">
        <v>245</v>
      </c>
      <c r="AR1" s="363" t="s">
        <v>246</v>
      </c>
      <c r="AS1" s="363" t="s">
        <v>247</v>
      </c>
      <c r="AT1" s="363" t="s">
        <v>248</v>
      </c>
      <c r="AU1" s="363" t="s">
        <v>251</v>
      </c>
      <c r="AV1" s="363" t="s">
        <v>249</v>
      </c>
      <c r="AW1" s="385" t="s">
        <v>256</v>
      </c>
      <c r="AY1" s="191"/>
      <c r="AZ1" s="191" t="s">
        <v>211</v>
      </c>
      <c r="BA1" s="191" t="s">
        <v>252</v>
      </c>
      <c r="BB1" s="191" t="s">
        <v>212</v>
      </c>
      <c r="BC1" s="191" t="s">
        <v>213</v>
      </c>
      <c r="BD1" s="191" t="s">
        <v>259</v>
      </c>
      <c r="BE1" s="154" t="str">
        <f>_xll.qlEuribor(,"6M","EUR6M")</f>
        <v>obj_00acd#0010</v>
      </c>
    </row>
    <row r="2" spans="1:57" s="154" customFormat="1" ht="22.5" customHeight="1" x14ac:dyDescent="0.2">
      <c r="A2" s="118" t="s">
        <v>18</v>
      </c>
      <c r="B2" s="118" t="s">
        <v>222</v>
      </c>
      <c r="C2" s="118" t="s">
        <v>223</v>
      </c>
      <c r="D2" s="118" t="s">
        <v>1</v>
      </c>
      <c r="E2" s="118" t="s">
        <v>2</v>
      </c>
      <c r="F2" s="118" t="s">
        <v>13</v>
      </c>
      <c r="G2" s="118" t="s">
        <v>3</v>
      </c>
      <c r="H2" s="118" t="s">
        <v>4</v>
      </c>
      <c r="I2" s="118" t="s">
        <v>216</v>
      </c>
      <c r="J2" s="118" t="s">
        <v>217</v>
      </c>
      <c r="K2" s="118" t="s">
        <v>44</v>
      </c>
      <c r="L2" s="118" t="s">
        <v>48</v>
      </c>
      <c r="N2" s="254" t="s">
        <v>255</v>
      </c>
      <c r="O2" s="254"/>
      <c r="P2" s="254" t="s">
        <v>44</v>
      </c>
      <c r="Q2" s="254" t="s">
        <v>224</v>
      </c>
      <c r="R2" s="254" t="s">
        <v>237</v>
      </c>
      <c r="S2" s="254" t="s">
        <v>225</v>
      </c>
      <c r="T2" s="254" t="s">
        <v>44</v>
      </c>
      <c r="U2" s="254" t="s">
        <v>80</v>
      </c>
      <c r="V2" s="253" t="s">
        <v>40</v>
      </c>
      <c r="W2" s="253"/>
      <c r="X2" s="254" t="s">
        <v>38</v>
      </c>
      <c r="Y2" s="254" t="s">
        <v>39</v>
      </c>
      <c r="Z2" s="152">
        <f t="array" ref="Z2:Z71">_xll.qlPiecewiseYieldCurveData(GeneralSettings!D47,Trigger)</f>
        <v>-1.2166676805520972E-3</v>
      </c>
      <c r="AB2" s="351" t="s">
        <v>227</v>
      </c>
      <c r="AC2" s="348" t="s">
        <v>241</v>
      </c>
      <c r="AN2" s="365">
        <v>1</v>
      </c>
      <c r="AO2" s="365" t="str">
        <f>"X"&amp;AN2+6&amp;"F"</f>
        <v>X7F</v>
      </c>
      <c r="AP2" s="365" t="str">
        <f t="shared" ref="AP2:AP19" si="0">Currency&amp;AN2&amp;AO2&amp;"=ICAP"</f>
        <v>EUR1X7F=ICAP</v>
      </c>
      <c r="AQ2" s="366" t="e">
        <f>_xll.RtGet("IDN",AP2,$AQ$1)/100</f>
        <v>#VALUE!</v>
      </c>
      <c r="AR2" s="366" t="e">
        <f>_xll.RtGet("IDN",AP2,$AR$1)/100</f>
        <v>#VALUE!</v>
      </c>
      <c r="AS2" s="366" t="e">
        <f>AVERAGE(AQ2:AR2)</f>
        <v>#VALUE!</v>
      </c>
      <c r="AT2" s="367">
        <f>_xll.qlInterestRateIndexFixingDate($AC$5,AU2)</f>
        <v>42184</v>
      </c>
      <c r="AU2" s="367">
        <f>_xll.qlCalendarAdvance(Calendar,Settlementdate,AN2&amp;"M","mf",TRUE,Trigger)</f>
        <v>42186</v>
      </c>
      <c r="AV2" s="366">
        <f>_xll.qlIndexFixing($AC$5,AT2,,_xll.ohTrigger(Trigger,Quote!$AE$2))</f>
        <v>6.0479501990934347E-4</v>
      </c>
      <c r="AW2" s="382" t="e">
        <f>(AS2-AV2)*10000</f>
        <v>#VALUE!</v>
      </c>
      <c r="AY2" s="183" t="s">
        <v>214</v>
      </c>
      <c r="AZ2" s="184">
        <f>Evaluationdate</f>
        <v>42152</v>
      </c>
      <c r="BA2" s="184">
        <f>Settlementdate</f>
        <v>42156</v>
      </c>
      <c r="BB2" s="184">
        <f>_xll.qlInterestRateIndexMaturity(Currency&amp;"ibor"&amp;$I$1,BA2,Trigger)</f>
        <v>42339</v>
      </c>
      <c r="BC2" s="358">
        <f>_xll.qlIndexFixing($AC$5,AZ2,,_xll.ohTrigger(Trigger,Quote!$AE$2))</f>
        <v>4.8999999999999998E-4</v>
      </c>
      <c r="BD2" s="358" t="e">
        <f>_xll.qlIndexFixing($BE$1,BA2,,_xll.ohTrigger(Trigger,Quote!$AE$2))</f>
        <v>#NUM!</v>
      </c>
    </row>
    <row r="3" spans="1:57" s="154" customFormat="1" ht="11.25" customHeight="1" x14ac:dyDescent="0.2">
      <c r="A3" s="119" t="s">
        <v>47</v>
      </c>
      <c r="B3" s="478" t="str">
        <f t="array" ref="B3:B19">SUBSTITUTE(_xll.ohFilter(PastedValue!Y2:Y74,PastedValue!U2:U74="Dp"),"/N","N")</f>
        <v>ON</v>
      </c>
      <c r="C3" s="119" t="str">
        <f t="array" ref="C3:C19">_xll.ohFilter(Quote!Z4:Z102,Quote!Y4:Y102="Dp")</f>
        <v>ON</v>
      </c>
      <c r="D3" s="197" t="s">
        <v>67</v>
      </c>
      <c r="E3" s="120">
        <f>IF(D3="ON",0,IF(D3="TN",1,2))</f>
        <v>0</v>
      </c>
      <c r="F3" s="121" t="str">
        <f>IF(OR(RIGHT(D3,1)="M",RIGHT(D3,1)="D"),"Modified Following","Following")</f>
        <v>Following</v>
      </c>
      <c r="G3" s="122" t="str">
        <f>IF(OR(RIGHT(D3,1)="M",RIGHT(D3,1)="D"),"TRUE","FALSE")</f>
        <v>FALSE</v>
      </c>
      <c r="H3" s="123" t="s">
        <v>51</v>
      </c>
      <c r="I3" s="124">
        <f t="array" ref="I3:I19">_xll.ohFilter(PastedValue!AB2:AB62,PastedValue!U2:U62="Dp")/100</f>
        <v>-1.199999E-3</v>
      </c>
      <c r="J3" s="124" t="str">
        <f>Currency&amp;"X"&amp;C3&amp;"D="&amp;$I$1</f>
        <v>EURXOND=6M</v>
      </c>
      <c r="K3" s="125" t="str">
        <f>_xll.qlDepositRateHelper2(,IF(DataSelect="Reference",I3,J3),IF(RIGHT(D3,1)="N","1D",D3),E3,Calendar,F3,G3,H3,,Trigger)</f>
        <v>obj_00a4f#0008</v>
      </c>
      <c r="L3" s="120" t="b">
        <f>IF(ISERROR(K3),FALSE,TRUE)</f>
        <v>1</v>
      </c>
      <c r="M3" s="155"/>
      <c r="N3" s="64" t="str">
        <f t="shared" ref="N3:N19" si="1">A3</f>
        <v>Dp</v>
      </c>
      <c r="O3" s="64" t="str">
        <f>D3</f>
        <v>ON</v>
      </c>
      <c r="P3" s="34" t="str">
        <f>K3</f>
        <v>obj_00a4f#0008</v>
      </c>
      <c r="Q3" s="34" t="b">
        <f>L3</f>
        <v>1</v>
      </c>
      <c r="R3" s="34">
        <v>1</v>
      </c>
      <c r="S3" s="34">
        <v>1</v>
      </c>
      <c r="T3" s="34" t="str">
        <f t="array" ref="T3:T71">_xll.qlRateHelperSelection(_xll.ohFilter(P3:P71,Q3:Q71),_xll.ohFilter(S3:S71,Q3:Q71),$AC$1,$AC$3,$AC$4,$AC$2,_xll.ohFilter(R3:R71,Q3:Q71),Trigger)</f>
        <v>obj_00a4f</v>
      </c>
      <c r="U3" s="34" t="str">
        <f>_xll.qlRateHelperQuoteName(T3)</f>
        <v/>
      </c>
      <c r="V3" s="153">
        <f>_xll.qlRateHelperQuoteValue(T3,_xll.ohTrigger(Trigger,Quote!$AE$2))</f>
        <v>-1.199999E-3</v>
      </c>
      <c r="W3" s="352" t="str">
        <f>IFERROR(_xll.qlFuturesRateHelperConvexityAdjustment(T3,Trigger),"--")</f>
        <v>--</v>
      </c>
      <c r="X3" s="35">
        <f>_xll.qlRateHelperEarliestDate(T3,Trigger)</f>
        <v>42152</v>
      </c>
      <c r="Y3" s="35">
        <f>_xll.qlRateHelperLatestDate(T3,Trigger)</f>
        <v>42153</v>
      </c>
      <c r="Z3" s="153">
        <v>-1.2166676805520972E-3</v>
      </c>
      <c r="AB3" s="351" t="s">
        <v>239</v>
      </c>
      <c r="AC3" s="360">
        <v>0</v>
      </c>
      <c r="AD3" s="364"/>
      <c r="AN3" s="337">
        <v>2</v>
      </c>
      <c r="AO3" s="337" t="str">
        <f t="shared" ref="AO3:AO19" si="2">"X"&amp;AN3+6&amp;"F"</f>
        <v>X8F</v>
      </c>
      <c r="AP3" s="337" t="str">
        <f t="shared" si="0"/>
        <v>EUR2X8F=ICAP</v>
      </c>
      <c r="AQ3" s="368" t="e">
        <f>_xll.RtGet("IDN",AP3,$AQ$1)/100</f>
        <v>#VALUE!</v>
      </c>
      <c r="AR3" s="368" t="e">
        <f>_xll.RtGet("IDN",AP3,$AR$1)/100</f>
        <v>#VALUE!</v>
      </c>
      <c r="AS3" s="368" t="e">
        <f t="shared" ref="AS3:AS19" si="3">AVERAGE(AQ3:AR3)</f>
        <v>#VALUE!</v>
      </c>
      <c r="AT3" s="369">
        <f>_xll.qlInterestRateIndexFixingDate($AC$5,AU3)</f>
        <v>42215</v>
      </c>
      <c r="AU3" s="369">
        <f>_xll.qlCalendarAdvance(Calendar,Settlementdate,AN3&amp;"M","mf",TRUE,Trigger)</f>
        <v>42219</v>
      </c>
      <c r="AV3" s="368">
        <f>_xll.qlIndexFixing($AC$5,AT3,,_xll.ohTrigger(Trigger,Quote!$AE$2))</f>
        <v>6.6266408883273466E-4</v>
      </c>
      <c r="AW3" s="383" t="e">
        <f t="shared" ref="AW3:AW19" si="4">(AS3-AV3)*10000</f>
        <v>#VALUE!</v>
      </c>
      <c r="AY3" s="185" t="s">
        <v>214</v>
      </c>
      <c r="AZ3" s="186">
        <f>_xll.qlInterestRateIndexFixingDate(Currency&amp;"ibor"&amp;$I$1,BA3,Trigger)</f>
        <v>42153</v>
      </c>
      <c r="BA3" s="186">
        <f>_xll.qlCalendarAdvance(Calendar,BA2,AY3,"f",,Trigger)</f>
        <v>42157</v>
      </c>
      <c r="BB3" s="186">
        <f>_xll.qlInterestRateIndexMaturity(Currency&amp;"ibor"&amp;$I$1,BA3,Trigger)</f>
        <v>42340</v>
      </c>
      <c r="BC3" s="359">
        <f>_xll.qlIndexFixing($AC$5,AZ3,,_xll.ohTrigger(Trigger,Quote!$AE$2))</f>
        <v>4.9630872140617426E-4</v>
      </c>
      <c r="BD3" s="359" t="e">
        <f>_xll.qlIndexFixing($BE$1,BA3,,_xll.ohTrigger(Trigger,Quote!$AE$2))</f>
        <v>#NUM!</v>
      </c>
    </row>
    <row r="4" spans="1:57" s="154" customFormat="1" ht="11.25" customHeight="1" x14ac:dyDescent="0.2">
      <c r="A4" s="126" t="s">
        <v>47</v>
      </c>
      <c r="B4" s="479" t="str">
        <v>TN</v>
      </c>
      <c r="C4" s="126" t="str">
        <v>TN</v>
      </c>
      <c r="D4" s="198" t="s">
        <v>186</v>
      </c>
      <c r="E4" s="128">
        <f t="shared" ref="E4:E19" si="5">IF(D4="ON",0,IF(D4="TN",1,2))</f>
        <v>1</v>
      </c>
      <c r="F4" s="129" t="str">
        <f t="shared" ref="F4:F17" si="6">IF(OR(RIGHT(D4,1)="M",RIGHT(D4,1)="D"),"Modified Following","Following")</f>
        <v>Following</v>
      </c>
      <c r="G4" s="130" t="str">
        <f t="shared" ref="G4:G17" si="7">IF(OR(RIGHT(D4,1)="M",RIGHT(D4,1)="D"),"TRUE","FALSE")</f>
        <v>FALSE</v>
      </c>
      <c r="H4" s="131" t="s">
        <v>51</v>
      </c>
      <c r="I4" s="132">
        <v>-1.1999999999999999E-3</v>
      </c>
      <c r="J4" s="132" t="str">
        <f>Currency&amp;"X"&amp;C4&amp;"D="&amp;$I$1</f>
        <v>EURXTND=6M</v>
      </c>
      <c r="K4" s="133" t="str">
        <f>_xll.qlDepositRateHelper2(,IF(DataSelect="Reference",I4,J4),IF(RIGHT(D4,1)="N","1D",D4),E4,Calendar,F4,G4,H4,,Trigger)</f>
        <v>obj_00a54#0008</v>
      </c>
      <c r="L4" s="128" t="b">
        <f t="shared" ref="L4:L19" si="8">IF(ISERROR(K4),FALSE,TRUE)</f>
        <v>1</v>
      </c>
      <c r="M4" s="162"/>
      <c r="N4" s="64" t="str">
        <f t="shared" si="1"/>
        <v>Dp</v>
      </c>
      <c r="O4" s="64" t="str">
        <f t="shared" ref="O4:O19" si="9">D4</f>
        <v>TN</v>
      </c>
      <c r="P4" s="34" t="str">
        <f t="shared" ref="P4:Q17" si="10">K4</f>
        <v>obj_00a54#0008</v>
      </c>
      <c r="Q4" s="34" t="b">
        <f t="shared" si="10"/>
        <v>1</v>
      </c>
      <c r="R4" s="34">
        <v>1</v>
      </c>
      <c r="S4" s="34">
        <v>1</v>
      </c>
      <c r="T4" s="34" t="str">
        <v>obj_00a54</v>
      </c>
      <c r="U4" s="34" t="str">
        <f>_xll.qlRateHelperQuoteName(T4)</f>
        <v/>
      </c>
      <c r="V4" s="153">
        <f>_xll.qlRateHelperQuoteValue(T4,_xll.ohTrigger(Trigger,Quote!$AE$2))</f>
        <v>-1.1999999999999999E-3</v>
      </c>
      <c r="W4" s="352" t="str">
        <f>IFERROR(_xll.qlFuturesRateHelperConvexityAdjustment(T4,Trigger),"--")</f>
        <v>--</v>
      </c>
      <c r="X4" s="35">
        <f>_xll.qlRateHelperEarliestDate(T4,Trigger)</f>
        <v>42153</v>
      </c>
      <c r="Y4" s="35">
        <f>_xll.qlRateHelperLatestDate(T4,Trigger)</f>
        <v>42156</v>
      </c>
      <c r="Z4" s="153">
        <v>-1.2166714826671358E-3</v>
      </c>
      <c r="AB4" s="351" t="s">
        <v>240</v>
      </c>
      <c r="AC4" s="360">
        <v>4</v>
      </c>
      <c r="AD4" s="364"/>
      <c r="AN4" s="337">
        <v>3</v>
      </c>
      <c r="AO4" s="337" t="str">
        <f t="shared" si="2"/>
        <v>X9F</v>
      </c>
      <c r="AP4" s="337" t="str">
        <f t="shared" si="0"/>
        <v>EUR3X9F=ICAP</v>
      </c>
      <c r="AQ4" s="368" t="e">
        <f>_xll.RtGet("IDN",AP4,$AQ$1)/100</f>
        <v>#VALUE!</v>
      </c>
      <c r="AR4" s="368" t="e">
        <f>_xll.RtGet("IDN",AP4,$AR$1)/100</f>
        <v>#VALUE!</v>
      </c>
      <c r="AS4" s="368" t="e">
        <f t="shared" si="3"/>
        <v>#VALUE!</v>
      </c>
      <c r="AT4" s="369">
        <f>_xll.qlInterestRateIndexFixingDate($AC$5,AU4)</f>
        <v>42244</v>
      </c>
      <c r="AU4" s="369">
        <f>_xll.qlCalendarAdvance(Calendar,Settlementdate,AN4&amp;"M","mf",TRUE,Trigger)</f>
        <v>42248</v>
      </c>
      <c r="AV4" s="368">
        <f>_xll.qlIndexFixing($AC$5,AT4,,_xll.ohTrigger(Trigger,Quote!$AE$2))</f>
        <v>6.9809941871399597E-4</v>
      </c>
      <c r="AW4" s="383" t="e">
        <f t="shared" si="4"/>
        <v>#VALUE!</v>
      </c>
      <c r="AY4" s="185" t="s">
        <v>214</v>
      </c>
      <c r="AZ4" s="186">
        <f>_xll.qlInterestRateIndexFixingDate(Currency&amp;"ibor"&amp;$I$1,BA4,Trigger)</f>
        <v>42156</v>
      </c>
      <c r="BA4" s="186">
        <f>_xll.qlCalendarAdvance(Calendar,BA3,AY4,"f",,Trigger)</f>
        <v>42158</v>
      </c>
      <c r="BB4" s="186">
        <f>_xll.qlInterestRateIndexMaturity(Currency&amp;"ibor"&amp;$I$1,BA4,Trigger)</f>
        <v>42341</v>
      </c>
      <c r="BC4" s="359">
        <f>_xll.qlIndexFixing($AC$5,AZ4,,_xll.ohTrigger(Trigger,Quote!$AE$2))</f>
        <v>5.0100666416273817E-4</v>
      </c>
      <c r="BD4" s="359" t="e">
        <f>_xll.qlIndexFixing($BE$1,BA4,,_xll.ohTrigger(Trigger,Quote!$AE$2))</f>
        <v>#NUM!</v>
      </c>
    </row>
    <row r="5" spans="1:57" s="154" customFormat="1" ht="11.25" customHeight="1" x14ac:dyDescent="0.2">
      <c r="A5" s="199" t="s">
        <v>47</v>
      </c>
      <c r="B5" s="480" t="str">
        <v>SN</v>
      </c>
      <c r="C5" s="199" t="str">
        <v>SN</v>
      </c>
      <c r="D5" s="200" t="s">
        <v>187</v>
      </c>
      <c r="E5" s="201">
        <f t="shared" si="5"/>
        <v>2</v>
      </c>
      <c r="F5" s="202" t="str">
        <f t="shared" si="6"/>
        <v>Following</v>
      </c>
      <c r="G5" s="203" t="str">
        <f t="shared" si="7"/>
        <v>FALSE</v>
      </c>
      <c r="H5" s="204" t="s">
        <v>51</v>
      </c>
      <c r="I5" s="205">
        <v>2.8000000000000004E-3</v>
      </c>
      <c r="J5" s="205" t="str">
        <f>Currency&amp;"_CURVE_DEP"&amp;$I$1&amp;"_"&amp;C5</f>
        <v>EUR_CURVE_DEP6M_SN</v>
      </c>
      <c r="K5" s="206" t="str">
        <f>_xll.qlDepositRateHelper2(,IF(DataSelect="Reference",I5,J5),IF(RIGHT(D5,1)="N","1D",D5),E5,Calendar,F5,G5,H5,,Trigger)</f>
        <v>obj_00a7c#0008</v>
      </c>
      <c r="L5" s="201" t="b">
        <f t="shared" si="8"/>
        <v>1</v>
      </c>
      <c r="M5" s="162"/>
      <c r="N5" s="64" t="str">
        <f t="shared" si="1"/>
        <v>Dp</v>
      </c>
      <c r="O5" s="64" t="str">
        <f t="shared" si="9"/>
        <v>SN</v>
      </c>
      <c r="P5" s="34" t="str">
        <f t="shared" si="10"/>
        <v>obj_00a7c#0008</v>
      </c>
      <c r="Q5" s="34" t="b">
        <f t="shared" si="10"/>
        <v>1</v>
      </c>
      <c r="R5" s="34">
        <v>1</v>
      </c>
      <c r="S5" s="34">
        <v>1</v>
      </c>
      <c r="T5" s="34" t="str">
        <v>obj_00a7c</v>
      </c>
      <c r="U5" s="34" t="str">
        <f>_xll.qlRateHelperQuoteName(T5)</f>
        <v/>
      </c>
      <c r="V5" s="153">
        <f>_xll.qlRateHelperQuoteValue(T5,_xll.ohTrigger(Trigger,Quote!$AE$2))</f>
        <v>2.8000000000000004E-3</v>
      </c>
      <c r="W5" s="352" t="str">
        <f>IFERROR(_xll.qlFuturesRateHelperConvexityAdjustment(T5,Trigger),"--")</f>
        <v>--</v>
      </c>
      <c r="X5" s="35">
        <f>_xll.qlRateHelperEarliestDate(T5,Trigger)</f>
        <v>42156</v>
      </c>
      <c r="Y5" s="35">
        <f>_xll.qlRateHelperLatestDate(T5,Trigger)</f>
        <v>42157</v>
      </c>
      <c r="Z5" s="153">
        <v>-4.0556161658150501E-4</v>
      </c>
      <c r="AB5" s="351" t="s">
        <v>9</v>
      </c>
      <c r="AC5" s="360" t="str">
        <f>_xll.qlEuribor(,$I$1,GeneralSettings!$D$47,,GeneralSettings!D47)</f>
        <v>obj_00aa0#0009</v>
      </c>
      <c r="AD5" s="364"/>
      <c r="AN5" s="337">
        <v>4</v>
      </c>
      <c r="AO5" s="337" t="str">
        <f t="shared" si="2"/>
        <v>X10F</v>
      </c>
      <c r="AP5" s="337" t="str">
        <f t="shared" si="0"/>
        <v>EUR4X10F=ICAP</v>
      </c>
      <c r="AQ5" s="368" t="e">
        <f>_xll.RtGet("IDN",AP5,$AQ$1)/100</f>
        <v>#VALUE!</v>
      </c>
      <c r="AR5" s="368" t="e">
        <f>_xll.RtGet("IDN",AP5,$AR$1)/100</f>
        <v>#VALUE!</v>
      </c>
      <c r="AS5" s="368" t="e">
        <f t="shared" si="3"/>
        <v>#VALUE!</v>
      </c>
      <c r="AT5" s="369">
        <f>_xll.qlInterestRateIndexFixingDate($AC$5,AU5)</f>
        <v>42276</v>
      </c>
      <c r="AU5" s="369">
        <f>_xll.qlCalendarAdvance(Calendar,Settlementdate,AN5&amp;"M","mf",TRUE,Trigger)</f>
        <v>42278</v>
      </c>
      <c r="AV5" s="368">
        <f>_xll.qlIndexFixing($AC$5,AT5,,_xll.ohTrigger(Trigger,Quote!$AE$2))</f>
        <v>7.2946147044313848E-4</v>
      </c>
      <c r="AW5" s="383" t="e">
        <f t="shared" si="4"/>
        <v>#VALUE!</v>
      </c>
      <c r="AY5" s="185" t="s">
        <v>214</v>
      </c>
      <c r="AZ5" s="186">
        <f>_xll.qlInterestRateIndexFixingDate(Currency&amp;"ibor"&amp;$I$1,BA5,Trigger)</f>
        <v>42157</v>
      </c>
      <c r="BA5" s="186">
        <f>_xll.qlCalendarAdvance(Calendar,BA4,AY5,"f",,Trigger)</f>
        <v>42159</v>
      </c>
      <c r="BB5" s="186">
        <f>_xll.qlInterestRateIndexMaturity(Currency&amp;"ibor"&amp;$I$1,BA5,Trigger)</f>
        <v>42342</v>
      </c>
      <c r="BC5" s="359">
        <f>_xll.qlIndexFixing($AC$5,AZ5,,_xll.ohTrigger(Trigger,Quote!$AE$2))</f>
        <v>5.0534478653291943E-4</v>
      </c>
      <c r="BD5" s="359" t="e">
        <f>_xll.qlIndexFixing($BE$1,BA5,,_xll.ohTrigger(Trigger,Quote!$AE$2))</f>
        <v>#NUM!</v>
      </c>
    </row>
    <row r="6" spans="1:57" s="154" customFormat="1" ht="11.25" customHeight="1" x14ac:dyDescent="0.2">
      <c r="A6" s="126" t="s">
        <v>47</v>
      </c>
      <c r="B6" s="479" t="str">
        <v>1W</v>
      </c>
      <c r="C6" s="126" t="str">
        <v>1W</v>
      </c>
      <c r="D6" s="127" t="str">
        <f>IF(DataSelect="Mx_Live",IF(LEFT(C6,1)="#",(_xll.qlCalendarBusinessDaysBetween(Calendar,Settlementdate,DATE(RIGHT(LEFT(C6,5),4),LEFT(RIGHT(C6,4),2),RIGHT(C6,2)),,TRUE,Trigger)-1)&amp;"D",C6),IF(LEFT(B6,1)="#",(_xll.qlCalendarBusinessDaysBetween(Calendar,Settlementdate,DATE(RIGHT(LEFT(B6,5),4),LEFT(RIGHT(B6,4),2),RIGHT(B6,2)),,TRUE,Trigger)-1)&amp;"D",B6))</f>
        <v>1W</v>
      </c>
      <c r="E6" s="128">
        <f t="shared" si="5"/>
        <v>2</v>
      </c>
      <c r="F6" s="129" t="str">
        <f t="shared" si="6"/>
        <v>Following</v>
      </c>
      <c r="G6" s="130" t="str">
        <f t="shared" si="7"/>
        <v>FALSE</v>
      </c>
      <c r="H6" s="131" t="s">
        <v>51</v>
      </c>
      <c r="I6" s="132">
        <v>3.7699999999999995E-4</v>
      </c>
      <c r="J6" s="132" t="str">
        <f t="shared" ref="J6:J19" si="11">IF(LEFT(C6,1)="#","STUB6M",Currency&amp;"_CURVE_DEP"&amp;$I$1&amp;"_"&amp;C6)</f>
        <v>EUR_CURVE_DEP6M_1W</v>
      </c>
      <c r="K6" s="133" t="str">
        <f>_xll.qlDepositRateHelper2(,IF(DataSelect="Reference",I6,J6),IF(RIGHT(D6,1)="N","1D",D6),E6,Calendar,F6,G6,H6,,Trigger)</f>
        <v>obj_00a99#0009</v>
      </c>
      <c r="L6" s="128" t="b">
        <f t="shared" si="8"/>
        <v>1</v>
      </c>
      <c r="M6" s="162"/>
      <c r="N6" s="64" t="str">
        <f t="shared" si="1"/>
        <v>Dp</v>
      </c>
      <c r="O6" s="64" t="str">
        <f t="shared" si="9"/>
        <v>1W</v>
      </c>
      <c r="P6" s="34" t="str">
        <f t="shared" si="10"/>
        <v>obj_00a99#0009</v>
      </c>
      <c r="Q6" s="34" t="b">
        <f t="shared" si="10"/>
        <v>1</v>
      </c>
      <c r="R6" s="34">
        <v>1</v>
      </c>
      <c r="S6" s="34">
        <v>1</v>
      </c>
      <c r="T6" s="34" t="str">
        <v>obj_00a99</v>
      </c>
      <c r="U6" s="34" t="str">
        <f>_xll.qlRateHelperQuoteName(T6)</f>
        <v/>
      </c>
      <c r="V6" s="153">
        <f>_xll.qlRateHelperQuoteValue(T6,_xll.ohTrigger(Trigger,Quote!$AE$2))</f>
        <v>3.7699999999999995E-4</v>
      </c>
      <c r="W6" s="352" t="str">
        <f>IFERROR(_xll.qlFuturesRateHelperConvexityAdjustment(T6,Trigger),"--")</f>
        <v>--</v>
      </c>
      <c r="X6" s="35">
        <f>_xll.qlRateHelperEarliestDate(T6,Trigger)</f>
        <v>42156</v>
      </c>
      <c r="Y6" s="35">
        <f>_xll.qlRateHelperLatestDate(T6,Trigger)</f>
        <v>42163</v>
      </c>
      <c r="Z6" s="153">
        <v>-1.991857236260999E-4</v>
      </c>
      <c r="AD6" s="364"/>
      <c r="AN6" s="337">
        <v>5</v>
      </c>
      <c r="AO6" s="337" t="str">
        <f t="shared" si="2"/>
        <v>X11F</v>
      </c>
      <c r="AP6" s="337" t="str">
        <f t="shared" si="0"/>
        <v>EUR5X11F=ICAP</v>
      </c>
      <c r="AQ6" s="368" t="e">
        <f>_xll.RtGet("IDN",AP6,$AQ$1)/100</f>
        <v>#VALUE!</v>
      </c>
      <c r="AR6" s="368" t="e">
        <f>_xll.RtGet("IDN",AP6,$AR$1)/100</f>
        <v>#VALUE!</v>
      </c>
      <c r="AS6" s="368" t="e">
        <f t="shared" si="3"/>
        <v>#VALUE!</v>
      </c>
      <c r="AT6" s="369">
        <f>_xll.qlInterestRateIndexFixingDate($AC$5,AU6)</f>
        <v>42306</v>
      </c>
      <c r="AU6" s="369">
        <f>_xll.qlCalendarAdvance(Calendar,Settlementdate,AN6&amp;"M","mf",TRUE,Trigger)</f>
        <v>42310</v>
      </c>
      <c r="AV6" s="368">
        <f>_xll.qlIndexFixing($AC$5,AT6,,_xll.ohTrigger(Trigger,Quote!$AE$2))</f>
        <v>7.8205874667829306E-4</v>
      </c>
      <c r="AW6" s="383" t="e">
        <f t="shared" si="4"/>
        <v>#VALUE!</v>
      </c>
      <c r="AY6" s="185" t="s">
        <v>214</v>
      </c>
      <c r="AZ6" s="186">
        <f>_xll.qlInterestRateIndexFixingDate(Currency&amp;"ibor"&amp;$I$1,BA6,Trigger)</f>
        <v>42158</v>
      </c>
      <c r="BA6" s="186">
        <f>_xll.qlCalendarAdvance(Calendar,BA5,AY6,"f",,Trigger)</f>
        <v>42160</v>
      </c>
      <c r="BB6" s="186">
        <f>_xll.qlInterestRateIndexMaturity(Currency&amp;"ibor"&amp;$I$1,BA6,Trigger)</f>
        <v>42345</v>
      </c>
      <c r="BC6" s="359">
        <f>_xll.qlIndexFixing($AC$5,AZ6,,_xll.ohTrigger(Trigger,Quote!$AE$2))</f>
        <v>5.1106320350749696E-4</v>
      </c>
      <c r="BD6" s="359" t="e">
        <f>_xll.qlIndexFixing($BE$1,BA6,,_xll.ohTrigger(Trigger,Quote!$AE$2))</f>
        <v>#NUM!</v>
      </c>
    </row>
    <row r="7" spans="1:57" s="154" customFormat="1" ht="11.25" customHeight="1" x14ac:dyDescent="0.2">
      <c r="A7" s="126" t="s">
        <v>47</v>
      </c>
      <c r="B7" s="479" t="str">
        <v>2W</v>
      </c>
      <c r="C7" s="126" t="str">
        <v>2W</v>
      </c>
      <c r="D7" s="127" t="str">
        <f>IF(DataSelect="Mx_Live",IF(LEFT(C7,1)="#",(_xll.qlCalendarBusinessDaysBetween(Calendar,Settlementdate,DATE(RIGHT(LEFT(C7,5),4),LEFT(RIGHT(C7,4),2),RIGHT(C7,2)),,TRUE,Trigger)-1)&amp;"D",C7),IF(LEFT(B7,1)="#",(_xll.qlCalendarBusinessDaysBetween(Calendar,Settlementdate,DATE(RIGHT(LEFT(B7,5),4),LEFT(RIGHT(B7,4),2),RIGHT(B7,2)),,TRUE,Trigger)-1)&amp;"D",B7))</f>
        <v>2W</v>
      </c>
      <c r="E7" s="128">
        <f t="shared" si="5"/>
        <v>2</v>
      </c>
      <c r="F7" s="129" t="str">
        <f t="shared" si="6"/>
        <v>Following</v>
      </c>
      <c r="G7" s="130" t="str">
        <f t="shared" si="7"/>
        <v>FALSE</v>
      </c>
      <c r="H7" s="131" t="s">
        <v>51</v>
      </c>
      <c r="I7" s="132">
        <v>1.5900000000000002E-4</v>
      </c>
      <c r="J7" s="132" t="str">
        <f t="shared" si="11"/>
        <v>EUR_CURVE_DEP6M_2W</v>
      </c>
      <c r="K7" s="133" t="str">
        <f>_xll.qlDepositRateHelper2(,IF(DataSelect="Reference",I7,J7),IF(RIGHT(D7,1)="N","1D",D7),E7,Calendar,F7,G7,H7,,Trigger)</f>
        <v>obj_00a98#0009</v>
      </c>
      <c r="L7" s="128" t="b">
        <f t="shared" si="8"/>
        <v>1</v>
      </c>
      <c r="M7" s="162"/>
      <c r="N7" s="64" t="str">
        <f t="shared" si="1"/>
        <v>Dp</v>
      </c>
      <c r="O7" s="64" t="str">
        <f t="shared" si="9"/>
        <v>2W</v>
      </c>
      <c r="P7" s="34" t="str">
        <f t="shared" si="10"/>
        <v>obj_00a98#0009</v>
      </c>
      <c r="Q7" s="34" t="b">
        <f t="shared" si="10"/>
        <v>1</v>
      </c>
      <c r="R7" s="34">
        <v>1</v>
      </c>
      <c r="S7" s="34">
        <v>1</v>
      </c>
      <c r="T7" s="34" t="str">
        <v>obj_00a98</v>
      </c>
      <c r="U7" s="34" t="str">
        <f>_xll.qlRateHelperQuoteName(T7)</f>
        <v/>
      </c>
      <c r="V7" s="153">
        <f>_xll.qlRateHelperQuoteValue(T7,_xll.ohTrigger(Trigger,Quote!$AE$2))</f>
        <v>1.5900000000000002E-4</v>
      </c>
      <c r="W7" s="352" t="str">
        <f>IFERROR(_xll.qlFuturesRateHelperConvexityAdjustment(T7,Trigger),"--")</f>
        <v>--</v>
      </c>
      <c r="X7" s="35">
        <f>_xll.qlRateHelperEarliestDate(T7,Trigger)</f>
        <v>42156</v>
      </c>
      <c r="Y7" s="35">
        <f>_xll.qlRateHelperLatestDate(T7,Trigger)</f>
        <v>42170</v>
      </c>
      <c r="Z7" s="153">
        <v>-1.4498756897566551E-4</v>
      </c>
      <c r="AD7" s="364"/>
      <c r="AN7" s="337">
        <v>6</v>
      </c>
      <c r="AO7" s="337" t="str">
        <f t="shared" si="2"/>
        <v>X12F</v>
      </c>
      <c r="AP7" s="337" t="str">
        <f t="shared" si="0"/>
        <v>EUR6X12F=ICAP</v>
      </c>
      <c r="AQ7" s="368" t="e">
        <f>_xll.RtGet("IDN",AP7,$AQ$1)/100</f>
        <v>#VALUE!</v>
      </c>
      <c r="AR7" s="368" t="e">
        <f>_xll.RtGet("IDN",AP7,$AR$1)/100</f>
        <v>#VALUE!</v>
      </c>
      <c r="AS7" s="368" t="e">
        <f t="shared" si="3"/>
        <v>#VALUE!</v>
      </c>
      <c r="AT7" s="369">
        <f>_xll.qlInterestRateIndexFixingDate($AC$5,AU7)</f>
        <v>42335</v>
      </c>
      <c r="AU7" s="369">
        <f>_xll.qlCalendarAdvance(Calendar,Settlementdate,AN7&amp;"M","mf",TRUE,Trigger)</f>
        <v>42339</v>
      </c>
      <c r="AV7" s="368">
        <f>_xll.qlIndexFixing($AC$5,AT7,,_xll.ohTrigger(Trigger,Quote!$AE$2))</f>
        <v>8.3028798250324247E-4</v>
      </c>
      <c r="AW7" s="383" t="e">
        <f t="shared" si="4"/>
        <v>#VALUE!</v>
      </c>
      <c r="AY7" s="185" t="s">
        <v>214</v>
      </c>
      <c r="AZ7" s="186">
        <f>_xll.qlInterestRateIndexFixingDate(Currency&amp;"ibor"&amp;$I$1,BA7,Trigger)</f>
        <v>42159</v>
      </c>
      <c r="BA7" s="186">
        <f>_xll.qlCalendarAdvance(Calendar,BA6,AY7,"f",,Trigger)</f>
        <v>42163</v>
      </c>
      <c r="BB7" s="186">
        <f>_xll.qlInterestRateIndexMaturity(Currency&amp;"ibor"&amp;$I$1,BA7,Trigger)</f>
        <v>42346</v>
      </c>
      <c r="BC7" s="359">
        <f>_xll.qlIndexFixing($AC$5,AZ7,,_xll.ohTrigger(Trigger,Quote!$AE$2))</f>
        <v>5.1909902750968049E-4</v>
      </c>
      <c r="BD7" s="359" t="e">
        <f>_xll.qlIndexFixing($BE$1,BA7,,_xll.ohTrigger(Trigger,Quote!$AE$2))</f>
        <v>#NUM!</v>
      </c>
    </row>
    <row r="8" spans="1:57" s="154" customFormat="1" ht="11.25" customHeight="1" x14ac:dyDescent="0.2">
      <c r="A8" s="126" t="s">
        <v>47</v>
      </c>
      <c r="B8" s="479" t="str">
        <v>3W</v>
      </c>
      <c r="C8" s="126" t="str">
        <v>3W</v>
      </c>
      <c r="D8" s="127" t="str">
        <f>IF(DataSelect="Mx_Live",IF(LEFT(C8,1)="#",(_xll.qlCalendarBusinessDaysBetween(Calendar,Settlementdate,DATE(RIGHT(LEFT(C8,5),4),LEFT(RIGHT(C8,4),2),RIGHT(C8,2)),,TRUE,Trigger)-1)&amp;"D",C8),IF(LEFT(B8,1)="#",(_xll.qlCalendarBusinessDaysBetween(Calendar,Settlementdate,DATE(RIGHT(LEFT(B8,5),4),LEFT(RIGHT(B8,4),2),RIGHT(B8,2)),,TRUE,Trigger)-1)&amp;"D",B8))</f>
        <v>3W</v>
      </c>
      <c r="E8" s="128">
        <f t="shared" si="5"/>
        <v>2</v>
      </c>
      <c r="F8" s="129" t="str">
        <f t="shared" si="6"/>
        <v>Following</v>
      </c>
      <c r="G8" s="130" t="str">
        <f t="shared" si="7"/>
        <v>FALSE</v>
      </c>
      <c r="H8" s="131" t="s">
        <v>51</v>
      </c>
      <c r="I8" s="132">
        <v>1.47E-4</v>
      </c>
      <c r="J8" s="132" t="str">
        <f t="shared" si="11"/>
        <v>EUR_CURVE_DEP6M_3W</v>
      </c>
      <c r="K8" s="133" t="str">
        <f>_xll.qlDepositRateHelper2(,IF(DataSelect="Reference",I8,J8),IF(RIGHT(D8,1)="N","1D",D8),E8,Calendar,F8,G8,H8,,Trigger)</f>
        <v>obj_00a94#0009</v>
      </c>
      <c r="L8" s="128" t="b">
        <f t="shared" si="8"/>
        <v>1</v>
      </c>
      <c r="M8" s="162"/>
      <c r="N8" s="64" t="str">
        <f t="shared" si="1"/>
        <v>Dp</v>
      </c>
      <c r="O8" s="64" t="str">
        <f t="shared" si="9"/>
        <v>3W</v>
      </c>
      <c r="P8" s="34" t="str">
        <f t="shared" si="10"/>
        <v>obj_00a94#0009</v>
      </c>
      <c r="Q8" s="34" t="b">
        <f t="shared" si="10"/>
        <v>1</v>
      </c>
      <c r="R8" s="34">
        <v>1</v>
      </c>
      <c r="S8" s="34">
        <v>1</v>
      </c>
      <c r="T8" s="34" t="str">
        <v>obj_00a94</v>
      </c>
      <c r="U8" s="34" t="str">
        <f>_xll.qlRateHelperQuoteName(T8)</f>
        <v/>
      </c>
      <c r="V8" s="153">
        <f>_xll.qlRateHelperQuoteValue(T8,_xll.ohTrigger(Trigger,Quote!$AE$2))</f>
        <v>1.47E-4</v>
      </c>
      <c r="W8" s="352" t="str">
        <f>IFERROR(_xll.qlFuturesRateHelperConvexityAdjustment(T8,Trigger),"--")</f>
        <v>--</v>
      </c>
      <c r="X8" s="35">
        <f>_xll.qlRateHelperEarliestDate(T8,Trigger)</f>
        <v>42156</v>
      </c>
      <c r="Y8" s="35">
        <f>_xll.qlRateHelperLatestDate(T8,Trigger)</f>
        <v>42177</v>
      </c>
      <c r="Z8" s="153">
        <v>-6.9472973973661937E-5</v>
      </c>
      <c r="AD8" s="364"/>
      <c r="AN8" s="337">
        <v>7</v>
      </c>
      <c r="AO8" s="337" t="str">
        <f t="shared" si="2"/>
        <v>X13F</v>
      </c>
      <c r="AP8" s="337" t="str">
        <f t="shared" si="0"/>
        <v>EUR7X13F=ICAP</v>
      </c>
      <c r="AQ8" s="368" t="e">
        <f>_xll.RtGet("IDN",AP8,$AQ$1)/100</f>
        <v>#VALUE!</v>
      </c>
      <c r="AR8" s="368" t="e">
        <f>_xll.RtGet("IDN",AP8,$AR$1)/100</f>
        <v>#VALUE!</v>
      </c>
      <c r="AS8" s="368" t="e">
        <f t="shared" si="3"/>
        <v>#VALUE!</v>
      </c>
      <c r="AT8" s="369">
        <f>_xll.qlInterestRateIndexFixingDate($AC$5,AU8)</f>
        <v>42368</v>
      </c>
      <c r="AU8" s="369">
        <f>_xll.qlCalendarAdvance(Calendar,Settlementdate,AN8&amp;"M","mf",TRUE,Trigger)</f>
        <v>42373</v>
      </c>
      <c r="AV8" s="368">
        <f>_xll.qlIndexFixing($AC$5,AT8,,_xll.ohTrigger(Trigger,Quote!$AE$2))</f>
        <v>8.7413037029276637E-4</v>
      </c>
      <c r="AW8" s="383" t="e">
        <f t="shared" si="4"/>
        <v>#VALUE!</v>
      </c>
      <c r="AY8" s="185" t="s">
        <v>214</v>
      </c>
      <c r="AZ8" s="186">
        <f>_xll.qlInterestRateIndexFixingDate(Currency&amp;"ibor"&amp;$I$1,BA8,Trigger)</f>
        <v>42160</v>
      </c>
      <c r="BA8" s="186">
        <f>_xll.qlCalendarAdvance(Calendar,BA7,AY8,"f",,Trigger)</f>
        <v>42164</v>
      </c>
      <c r="BB8" s="186">
        <f>_xll.qlInterestRateIndexMaturity(Currency&amp;"ibor"&amp;$I$1,BA8,Trigger)</f>
        <v>42347</v>
      </c>
      <c r="BC8" s="359">
        <f>_xll.qlIndexFixing($AC$5,AZ8,,_xll.ohTrigger(Trigger,Quote!$AE$2))</f>
        <v>5.2336229527821896E-4</v>
      </c>
      <c r="BD8" s="359" t="e">
        <f>_xll.qlIndexFixing($BE$1,BA8,,_xll.ohTrigger(Trigger,Quote!$AE$2))</f>
        <v>#NUM!</v>
      </c>
    </row>
    <row r="9" spans="1:57" s="154" customFormat="1" ht="11.25" customHeight="1" x14ac:dyDescent="0.2">
      <c r="A9" s="126" t="s">
        <v>47</v>
      </c>
      <c r="B9" s="479" t="str">
        <v>1M</v>
      </c>
      <c r="C9" s="126" t="str">
        <v>1M</v>
      </c>
      <c r="D9" s="127" t="str">
        <f>IF(DataSelect="Mx_Live",IF(LEFT(C9,1)="#",(_xll.qlCalendarBusinessDaysBetween(Calendar,Settlementdate,DATE(RIGHT(LEFT(C9,5),4),LEFT(RIGHT(C9,4),2),RIGHT(C9,2)),,TRUE,Trigger)-1)&amp;"D",C9),IF(LEFT(B9,1)="#",(_xll.qlCalendarBusinessDaysBetween(Calendar,Settlementdate,DATE(RIGHT(LEFT(B9,5),4),LEFT(RIGHT(B9,4),2),RIGHT(B9,2)),,TRUE,Trigger)-1)&amp;"D",B9))</f>
        <v>1M</v>
      </c>
      <c r="E9" s="128">
        <f t="shared" si="5"/>
        <v>2</v>
      </c>
      <c r="F9" s="129" t="str">
        <f t="shared" si="6"/>
        <v>Modified Following</v>
      </c>
      <c r="G9" s="130" t="str">
        <f t="shared" si="7"/>
        <v>TRUE</v>
      </c>
      <c r="H9" s="131" t="s">
        <v>51</v>
      </c>
      <c r="I9" s="132">
        <v>1.25E-4</v>
      </c>
      <c r="J9" s="132" t="str">
        <f t="shared" si="11"/>
        <v>EUR_CURVE_DEP6M_1M</v>
      </c>
      <c r="K9" s="133" t="str">
        <f>_xll.qlDepositRateHelper2(,IF(DataSelect="Reference",I9,J9),IF(RIGHT(D9,1)="N","1D",D9),E9,Calendar,F9,G9,H9,,Trigger)</f>
        <v>obj_00a95#0009</v>
      </c>
      <c r="L9" s="128" t="b">
        <f t="shared" si="8"/>
        <v>1</v>
      </c>
      <c r="M9" s="162"/>
      <c r="N9" s="64" t="str">
        <f t="shared" si="1"/>
        <v>Dp</v>
      </c>
      <c r="O9" s="64" t="str">
        <f t="shared" si="9"/>
        <v>1M</v>
      </c>
      <c r="P9" s="34" t="str">
        <f t="shared" si="10"/>
        <v>obj_00a95#0009</v>
      </c>
      <c r="Q9" s="34" t="b">
        <f t="shared" si="10"/>
        <v>1</v>
      </c>
      <c r="R9" s="34">
        <v>1</v>
      </c>
      <c r="S9" s="34">
        <v>1</v>
      </c>
      <c r="T9" s="34" t="str">
        <v>obj_00a95</v>
      </c>
      <c r="U9" s="34" t="str">
        <f>_xll.qlRateHelperQuoteName(T9)</f>
        <v/>
      </c>
      <c r="V9" s="153">
        <f>_xll.qlRateHelperQuoteValue(T9,_xll.ohTrigger(Trigger,Quote!$AE$2))</f>
        <v>1.25E-4</v>
      </c>
      <c r="W9" s="352" t="str">
        <f>IFERROR(_xll.qlFuturesRateHelperConvexityAdjustment(T9,Trigger),"--")</f>
        <v>--</v>
      </c>
      <c r="X9" s="35">
        <f>_xll.qlRateHelperEarliestDate(T9,Trigger)</f>
        <v>42156</v>
      </c>
      <c r="Y9" s="35">
        <f>_xll.qlRateHelperLatestDate(T9,Trigger)</f>
        <v>42186</v>
      </c>
      <c r="Z9" s="153">
        <v>-3.1312423522888927E-5</v>
      </c>
      <c r="AD9" s="364"/>
      <c r="AN9" s="337">
        <v>8</v>
      </c>
      <c r="AO9" s="337" t="str">
        <f t="shared" si="2"/>
        <v>X14F</v>
      </c>
      <c r="AP9" s="337" t="str">
        <f t="shared" si="0"/>
        <v>EUR8X14F=ICAP</v>
      </c>
      <c r="AQ9" s="368" t="e">
        <f>_xll.RtGet("IDN",AP9,$AQ$1)/100</f>
        <v>#VALUE!</v>
      </c>
      <c r="AR9" s="368" t="e">
        <f>_xll.RtGet("IDN",AP9,$AR$1)/100</f>
        <v>#VALUE!</v>
      </c>
      <c r="AS9" s="368" t="e">
        <f t="shared" si="3"/>
        <v>#VALUE!</v>
      </c>
      <c r="AT9" s="369">
        <f>_xll.qlInterestRateIndexFixingDate($AC$5,AU9)</f>
        <v>42397</v>
      </c>
      <c r="AU9" s="369">
        <f>_xll.qlCalendarAdvance(Calendar,Settlementdate,AN9&amp;"M","mf",TRUE,Trigger)</f>
        <v>42401</v>
      </c>
      <c r="AV9" s="368">
        <f>_xll.qlIndexFixing($AC$5,AT9,,_xll.ohTrigger(Trigger,Quote!$AE$2))</f>
        <v>9.0000867794733845E-4</v>
      </c>
      <c r="AW9" s="383" t="e">
        <f t="shared" si="4"/>
        <v>#VALUE!</v>
      </c>
      <c r="AY9" s="185" t="s">
        <v>214</v>
      </c>
      <c r="AZ9" s="186">
        <f>_xll.qlInterestRateIndexFixingDate(Currency&amp;"ibor"&amp;$I$1,BA9,Trigger)</f>
        <v>42163</v>
      </c>
      <c r="BA9" s="186">
        <f>_xll.qlCalendarAdvance(Calendar,BA8,AY9,"f",,Trigger)</f>
        <v>42165</v>
      </c>
      <c r="BB9" s="186">
        <f>_xll.qlInterestRateIndexMaturity(Currency&amp;"ibor"&amp;$I$1,BA9,Trigger)</f>
        <v>42348</v>
      </c>
      <c r="BC9" s="359">
        <f>_xll.qlIndexFixing($AC$5,AZ9,,_xll.ohTrigger(Trigger,Quote!$AE$2))</f>
        <v>5.2755311723565862E-4</v>
      </c>
      <c r="BD9" s="359" t="e">
        <f>_xll.qlIndexFixing($BE$1,BA9,,_xll.ohTrigger(Trigger,Quote!$AE$2))</f>
        <v>#NUM!</v>
      </c>
    </row>
    <row r="10" spans="1:57" s="154" customFormat="1" ht="11.25" customHeight="1" x14ac:dyDescent="0.2">
      <c r="A10" s="126" t="s">
        <v>47</v>
      </c>
      <c r="B10" s="479" t="str">
        <v>2M</v>
      </c>
      <c r="C10" s="126" t="str">
        <v>2M</v>
      </c>
      <c r="D10" s="127" t="str">
        <f>IF(DataSelect="Mx_Live",IF(LEFT(C10,1)="#",(_xll.qlCalendarBusinessDaysBetween(Calendar,Settlementdate,DATE(RIGHT(LEFT(C10,5),4),LEFT(RIGHT(C10,4),2),RIGHT(C10,2)),,TRUE,Trigger)-1)&amp;"D",C10),IF(LEFT(B10,1)="#",(_xll.qlCalendarBusinessDaysBetween(Calendar,Settlementdate,DATE(RIGHT(LEFT(B10,5),4),LEFT(RIGHT(B10,4),2),RIGHT(B10,2)),,TRUE,Trigger)-1)&amp;"D",B10))</f>
        <v>2M</v>
      </c>
      <c r="E10" s="128">
        <f t="shared" si="5"/>
        <v>2</v>
      </c>
      <c r="F10" s="129" t="str">
        <f t="shared" si="6"/>
        <v>Modified Following</v>
      </c>
      <c r="G10" s="130" t="str">
        <f t="shared" si="7"/>
        <v>TRUE</v>
      </c>
      <c r="H10" s="131" t="s">
        <v>51</v>
      </c>
      <c r="I10" s="132">
        <v>2.8899999999999998E-4</v>
      </c>
      <c r="J10" s="132" t="str">
        <f t="shared" si="11"/>
        <v>EUR_CURVE_DEP6M_2M</v>
      </c>
      <c r="K10" s="133" t="str">
        <f>_xll.qlDepositRateHelper2(,IF(DataSelect="Reference",I10,J10),IF(RIGHT(D10,1)="N","1D",D10),E10,Calendar,F10,G10,H10,,Trigger)</f>
        <v>obj_00a9a#0009</v>
      </c>
      <c r="L10" s="128" t="b">
        <f t="shared" si="8"/>
        <v>1</v>
      </c>
      <c r="M10" s="162"/>
      <c r="N10" s="64" t="str">
        <f t="shared" si="1"/>
        <v>Dp</v>
      </c>
      <c r="O10" s="64" t="str">
        <f t="shared" si="9"/>
        <v>2M</v>
      </c>
      <c r="P10" s="34" t="str">
        <f t="shared" si="10"/>
        <v>obj_00a9a#0009</v>
      </c>
      <c r="Q10" s="34" t="b">
        <f t="shared" si="10"/>
        <v>1</v>
      </c>
      <c r="R10" s="34">
        <v>1</v>
      </c>
      <c r="S10" s="34">
        <v>1</v>
      </c>
      <c r="T10" s="34" t="str">
        <v>obj_00a9a</v>
      </c>
      <c r="U10" s="34" t="str">
        <f>_xll.qlRateHelperQuoteName(T10)</f>
        <v/>
      </c>
      <c r="V10" s="153">
        <f>_xll.qlRateHelperQuoteValue(T10,_xll.ohTrigger(Trigger,Quote!$AE$2))</f>
        <v>2.8899999999999998E-4</v>
      </c>
      <c r="W10" s="352" t="str">
        <f>IFERROR(_xll.qlFuturesRateHelperConvexityAdjustment(T10,Trigger),"--")</f>
        <v>--</v>
      </c>
      <c r="X10" s="35">
        <f>_xll.qlRateHelperEarliestDate(T10,Trigger)</f>
        <v>42156</v>
      </c>
      <c r="Y10" s="35">
        <f>_xll.qlRateHelperLatestDate(T10,Trigger)</f>
        <v>42219</v>
      </c>
      <c r="Z10" s="153">
        <v>2.0287645195477837E-4</v>
      </c>
      <c r="AD10" s="364"/>
      <c r="AN10" s="337">
        <v>9</v>
      </c>
      <c r="AO10" s="337" t="str">
        <f t="shared" si="2"/>
        <v>X15F</v>
      </c>
      <c r="AP10" s="337" t="str">
        <f t="shared" si="0"/>
        <v>EUR9X15F=ICAP</v>
      </c>
      <c r="AQ10" s="368" t="e">
        <f>_xll.RtGet("IDN",AP10,$AQ$1)/100</f>
        <v>#VALUE!</v>
      </c>
      <c r="AR10" s="368" t="e">
        <f>_xll.RtGet("IDN",AP10,$AR$1)/100</f>
        <v>#VALUE!</v>
      </c>
      <c r="AS10" s="368" t="e">
        <f t="shared" si="3"/>
        <v>#VALUE!</v>
      </c>
      <c r="AT10" s="369">
        <f>_xll.qlInterestRateIndexFixingDate($AC$5,AU10)</f>
        <v>42426</v>
      </c>
      <c r="AU10" s="369">
        <f>_xll.qlCalendarAdvance(Calendar,Settlementdate,AN10&amp;"M","mf",TRUE,Trigger)</f>
        <v>42430</v>
      </c>
      <c r="AV10" s="368">
        <f>_xll.qlIndexFixing($AC$5,AT10,,_xll.ohTrigger(Trigger,Quote!$AE$2))</f>
        <v>9.235597482694913E-4</v>
      </c>
      <c r="AW10" s="383" t="e">
        <f t="shared" si="4"/>
        <v>#VALUE!</v>
      </c>
      <c r="AY10" s="185" t="s">
        <v>214</v>
      </c>
      <c r="AZ10" s="186">
        <f>_xll.qlInterestRateIndexFixingDate(Currency&amp;"ibor"&amp;$I$1,BA10,Trigger)</f>
        <v>42164</v>
      </c>
      <c r="BA10" s="186">
        <f>_xll.qlCalendarAdvance(Calendar,BA9,AY10,"f",,Trigger)</f>
        <v>42166</v>
      </c>
      <c r="BB10" s="186">
        <f>_xll.qlInterestRateIndexMaturity(Currency&amp;"ibor"&amp;$I$1,BA10,Trigger)</f>
        <v>42349</v>
      </c>
      <c r="BC10" s="359">
        <f>_xll.qlIndexFixing($AC$5,AZ10,,_xll.ohTrigger(Trigger,Quote!$AE$2))</f>
        <v>5.3167149291854523E-4</v>
      </c>
      <c r="BD10" s="359" t="e">
        <f>_xll.qlIndexFixing($BE$1,BA10,,_xll.ohTrigger(Trigger,Quote!$AE$2))</f>
        <v>#NUM!</v>
      </c>
    </row>
    <row r="11" spans="1:57" s="154" customFormat="1" ht="11.25" customHeight="1" x14ac:dyDescent="0.2">
      <c r="A11" s="126" t="s">
        <v>47</v>
      </c>
      <c r="B11" s="479" t="str">
        <v>3M</v>
      </c>
      <c r="C11" s="126" t="str">
        <v>3M</v>
      </c>
      <c r="D11" s="127" t="str">
        <f>IF(DataSelect="Mx_Live",IF(LEFT(C11,1)="#",(_xll.qlCalendarBusinessDaysBetween(Calendar,Settlementdate,DATE(RIGHT(LEFT(C11,5),4),LEFT(RIGHT(C11,4),2),RIGHT(C11,2)),,TRUE,Trigger)-1)&amp;"D",C11),IF(LEFT(B11,1)="#",(_xll.qlCalendarBusinessDaysBetween(Calendar,Settlementdate,DATE(RIGHT(LEFT(B11,5),4),LEFT(RIGHT(B11,4),2),RIGHT(B11,2)),,TRUE,Trigger)-1)&amp;"D",B11))</f>
        <v>3M</v>
      </c>
      <c r="E11" s="128">
        <f t="shared" si="5"/>
        <v>2</v>
      </c>
      <c r="F11" s="129" t="str">
        <f t="shared" si="6"/>
        <v>Modified Following</v>
      </c>
      <c r="G11" s="130" t="str">
        <f t="shared" si="7"/>
        <v>TRUE</v>
      </c>
      <c r="H11" s="131" t="s">
        <v>51</v>
      </c>
      <c r="I11" s="132">
        <v>3.88E-4</v>
      </c>
      <c r="J11" s="132" t="str">
        <f t="shared" si="11"/>
        <v>EUR_CURVE_DEP6M_3M</v>
      </c>
      <c r="K11" s="133" t="str">
        <f>_xll.qlDepositRateHelper2(,IF(DataSelect="Reference",I11,J11),IF(RIGHT(D11,1)="N","1D",D11),E11,Calendar,F11,G11,H11,,Trigger)</f>
        <v>obj_00a9b#0009</v>
      </c>
      <c r="L11" s="128" t="b">
        <f t="shared" si="8"/>
        <v>1</v>
      </c>
      <c r="M11" s="162"/>
      <c r="N11" s="64" t="str">
        <f t="shared" si="1"/>
        <v>Dp</v>
      </c>
      <c r="O11" s="64" t="str">
        <f t="shared" si="9"/>
        <v>3M</v>
      </c>
      <c r="P11" s="34" t="str">
        <f t="shared" si="10"/>
        <v>obj_00a9b#0009</v>
      </c>
      <c r="Q11" s="34" t="b">
        <f t="shared" si="10"/>
        <v>1</v>
      </c>
      <c r="R11" s="34">
        <v>1</v>
      </c>
      <c r="S11" s="34">
        <v>1</v>
      </c>
      <c r="T11" s="34" t="str">
        <v>obj_00a9b</v>
      </c>
      <c r="U11" s="34" t="str">
        <f>_xll.qlRateHelperQuoteName(T11)</f>
        <v/>
      </c>
      <c r="V11" s="153">
        <f>_xll.qlRateHelperQuoteValue(T11,_xll.ohTrigger(Trigger,Quote!$AE$2))</f>
        <v>3.88E-4</v>
      </c>
      <c r="W11" s="352" t="str">
        <f>IFERROR(_xll.qlFuturesRateHelperConvexityAdjustment(T11,Trigger),"--")</f>
        <v>--</v>
      </c>
      <c r="X11" s="35">
        <f>_xll.qlRateHelperEarliestDate(T11,Trigger)</f>
        <v>42156</v>
      </c>
      <c r="Y11" s="35">
        <f>_xll.qlRateHelperLatestDate(T11,Trigger)</f>
        <v>42248</v>
      </c>
      <c r="Z11" s="153">
        <v>3.2628435060182018E-4</v>
      </c>
      <c r="AD11" s="364"/>
      <c r="AN11" s="337">
        <v>10</v>
      </c>
      <c r="AO11" s="337" t="str">
        <f t="shared" si="2"/>
        <v>X16F</v>
      </c>
      <c r="AP11" s="337" t="str">
        <f t="shared" si="0"/>
        <v>EUR10X16F=ICAP</v>
      </c>
      <c r="AQ11" s="368" t="e">
        <f>_xll.RtGet("IDN",AP11,$AQ$1)/100</f>
        <v>#VALUE!</v>
      </c>
      <c r="AR11" s="368" t="e">
        <f>_xll.RtGet("IDN",AP11,$AR$1)/100</f>
        <v>#VALUE!</v>
      </c>
      <c r="AS11" s="368" t="e">
        <f t="shared" si="3"/>
        <v>#VALUE!</v>
      </c>
      <c r="AT11" s="369">
        <f>_xll.qlInterestRateIndexFixingDate($AC$5,AU11)</f>
        <v>42459</v>
      </c>
      <c r="AU11" s="369">
        <f>_xll.qlCalendarAdvance(Calendar,Settlementdate,AN11&amp;"M","mf",TRUE,Trigger)</f>
        <v>42461</v>
      </c>
      <c r="AV11" s="368">
        <f>_xll.qlIndexFixing($AC$5,AT11,,_xll.ohTrigger(Trigger,Quote!$AE$2))</f>
        <v>9.5700951377142903E-4</v>
      </c>
      <c r="AW11" s="383" t="e">
        <f t="shared" si="4"/>
        <v>#VALUE!</v>
      </c>
      <c r="AY11" s="185" t="s">
        <v>214</v>
      </c>
      <c r="AZ11" s="186">
        <f>_xll.qlInterestRateIndexFixingDate(Currency&amp;"ibor"&amp;$I$1,BA11,Trigger)</f>
        <v>42165</v>
      </c>
      <c r="BA11" s="186">
        <f>_xll.qlCalendarAdvance(Calendar,BA10,AY11,"f",,Trigger)</f>
        <v>42167</v>
      </c>
      <c r="BB11" s="186">
        <f>_xll.qlInterestRateIndexMaturity(Currency&amp;"ibor"&amp;$I$1,BA11,Trigger)</f>
        <v>42352</v>
      </c>
      <c r="BC11" s="359">
        <f>_xll.qlIndexFixing($AC$5,AZ11,,_xll.ohTrigger(Trigger,Quote!$AE$2))</f>
        <v>5.3732499818067748E-4</v>
      </c>
      <c r="BD11" s="359" t="e">
        <f>_xll.qlIndexFixing($BE$1,BA11,,_xll.ohTrigger(Trigger,Quote!$AE$2))</f>
        <v>#NUM!</v>
      </c>
    </row>
    <row r="12" spans="1:57" s="154" customFormat="1" ht="11.25" customHeight="1" x14ac:dyDescent="0.2">
      <c r="A12" s="126" t="s">
        <v>47</v>
      </c>
      <c r="B12" s="479" t="str">
        <v>4M</v>
      </c>
      <c r="C12" s="126" t="str">
        <v>4M</v>
      </c>
      <c r="D12" s="127" t="str">
        <f>IF(DataSelect="Mx_Live",IF(LEFT(C12,1)="#",(_xll.qlCalendarBusinessDaysBetween(Calendar,Settlementdate,DATE(RIGHT(LEFT(C12,5),4),LEFT(RIGHT(C12,4),2),RIGHT(C12,2)),,TRUE,Trigger)-1)&amp;"D",C12),IF(LEFT(B12,1)="#",(_xll.qlCalendarBusinessDaysBetween(Calendar,Settlementdate,DATE(RIGHT(LEFT(B12,5),4),LEFT(RIGHT(B12,4),2),RIGHT(B12,2)),,TRUE,Trigger)-1)&amp;"D",B12))</f>
        <v>4M</v>
      </c>
      <c r="E12" s="128">
        <f t="shared" si="5"/>
        <v>2</v>
      </c>
      <c r="F12" s="129" t="str">
        <f t="shared" si="6"/>
        <v>Modified Following</v>
      </c>
      <c r="G12" s="130" t="str">
        <f t="shared" si="7"/>
        <v>TRUE</v>
      </c>
      <c r="H12" s="131" t="s">
        <v>51</v>
      </c>
      <c r="I12" s="132">
        <v>4.5900000000000004E-4</v>
      </c>
      <c r="J12" s="132" t="str">
        <f t="shared" si="11"/>
        <v>EUR_CURVE_DEP6M_4M</v>
      </c>
      <c r="K12" s="133" t="str">
        <f>_xll.qlDepositRateHelper2(,IF(DataSelect="Reference",I12,J12),IF(RIGHT(D12,1)="N","1D",D12),E12,Calendar,F12,G12,H12,,Trigger)</f>
        <v>obj_00a9d#0009</v>
      </c>
      <c r="L12" s="128" t="b">
        <f t="shared" si="8"/>
        <v>1</v>
      </c>
      <c r="M12" s="162"/>
      <c r="N12" s="64" t="str">
        <f t="shared" si="1"/>
        <v>Dp</v>
      </c>
      <c r="O12" s="64" t="str">
        <f t="shared" si="9"/>
        <v>4M</v>
      </c>
      <c r="P12" s="34" t="str">
        <f t="shared" si="10"/>
        <v>obj_00a9d#0009</v>
      </c>
      <c r="Q12" s="34" t="b">
        <f t="shared" si="10"/>
        <v>1</v>
      </c>
      <c r="R12" s="34">
        <v>1</v>
      </c>
      <c r="S12" s="34">
        <v>1</v>
      </c>
      <c r="T12" s="34" t="str">
        <v>obj_00a9d</v>
      </c>
      <c r="U12" s="34" t="str">
        <f>_xll.qlRateHelperQuoteName(T12)</f>
        <v/>
      </c>
      <c r="V12" s="153">
        <f>_xll.qlRateHelperQuoteValue(T12,_xll.ohTrigger(Trigger,Quote!$AE$2))</f>
        <v>4.5900000000000004E-4</v>
      </c>
      <c r="W12" s="352" t="str">
        <f>IFERROR(_xll.qlFuturesRateHelperConvexityAdjustment(T12,Trigger),"--")</f>
        <v>--</v>
      </c>
      <c r="X12" s="35">
        <f>_xll.qlRateHelperEarliestDate(T12,Trigger)</f>
        <v>42156</v>
      </c>
      <c r="Y12" s="35">
        <f>_xll.qlRateHelperLatestDate(T12,Trigger)</f>
        <v>42278</v>
      </c>
      <c r="Z12" s="153">
        <v>4.1194165708946648E-4</v>
      </c>
      <c r="AD12" s="364"/>
      <c r="AN12" s="337">
        <v>11</v>
      </c>
      <c r="AO12" s="337" t="str">
        <f t="shared" si="2"/>
        <v>X17F</v>
      </c>
      <c r="AP12" s="337" t="str">
        <f t="shared" si="0"/>
        <v>EUR11X17F=ICAP</v>
      </c>
      <c r="AQ12" s="368" t="e">
        <f>_xll.RtGet("IDN",AP12,$AQ$1)/100</f>
        <v>#VALUE!</v>
      </c>
      <c r="AR12" s="368" t="e">
        <f>_xll.RtGet("IDN",AP12,$AR$1)/100</f>
        <v>#VALUE!</v>
      </c>
      <c r="AS12" s="368" t="e">
        <f t="shared" si="3"/>
        <v>#VALUE!</v>
      </c>
      <c r="AT12" s="369">
        <f>_xll.qlInterestRateIndexFixingDate($AC$5,AU12)</f>
        <v>42488</v>
      </c>
      <c r="AU12" s="369">
        <f>_xll.qlCalendarAdvance(Calendar,Settlementdate,AN12&amp;"M","mf",TRUE,Trigger)</f>
        <v>42492</v>
      </c>
      <c r="AV12" s="368">
        <f>_xll.qlIndexFixing($AC$5,AT12,,_xll.ohTrigger(Trigger,Quote!$AE$2))</f>
        <v>9.9826209303560914E-4</v>
      </c>
      <c r="AW12" s="383" t="e">
        <f t="shared" si="4"/>
        <v>#VALUE!</v>
      </c>
      <c r="AY12" s="185" t="s">
        <v>214</v>
      </c>
      <c r="AZ12" s="186">
        <f>_xll.qlInterestRateIndexFixingDate(Currency&amp;"ibor"&amp;$I$1,BA12,Trigger)</f>
        <v>42166</v>
      </c>
      <c r="BA12" s="186">
        <f>_xll.qlCalendarAdvance(Calendar,BA11,AY12,"f",,Trigger)</f>
        <v>42170</v>
      </c>
      <c r="BB12" s="186">
        <f>_xll.qlInterestRateIndexMaturity(Currency&amp;"ibor"&amp;$I$1,BA12,Trigger)</f>
        <v>42353</v>
      </c>
      <c r="BC12" s="359">
        <f>_xll.qlIndexFixing($AC$5,AZ12,,_xll.ohTrigger(Trigger,Quote!$AE$2))</f>
        <v>5.4742052393512279E-4</v>
      </c>
      <c r="BD12" s="359" t="e">
        <f>_xll.qlIndexFixing($BE$1,BA12,,_xll.ohTrigger(Trigger,Quote!$AE$2))</f>
        <v>#NUM!</v>
      </c>
    </row>
    <row r="13" spans="1:57" s="154" customFormat="1" ht="11.25" customHeight="1" x14ac:dyDescent="0.2">
      <c r="A13" s="126" t="s">
        <v>47</v>
      </c>
      <c r="B13" s="479" t="str">
        <v>5M</v>
      </c>
      <c r="C13" s="126" t="str">
        <v>5M</v>
      </c>
      <c r="D13" s="127" t="str">
        <f>IF(DataSelect="Mx_Live",IF(LEFT(C13,1)="#",(_xll.qlCalendarBusinessDaysBetween(Calendar,Settlementdate,DATE(RIGHT(LEFT(C13,5),4),LEFT(RIGHT(C13,4),2),RIGHT(C13,2)),,TRUE,Trigger)-1)&amp;"D",C13),IF(LEFT(B13,1)="#",(_xll.qlCalendarBusinessDaysBetween(Calendar,Settlementdate,DATE(RIGHT(LEFT(B13,5),4),LEFT(RIGHT(B13,4),2),RIGHT(B13,2)),,TRUE,Trigger)-1)&amp;"D",B13))</f>
        <v>5M</v>
      </c>
      <c r="E13" s="128">
        <f t="shared" si="5"/>
        <v>2</v>
      </c>
      <c r="F13" s="129" t="str">
        <f t="shared" si="6"/>
        <v>Modified Following</v>
      </c>
      <c r="G13" s="130" t="str">
        <f t="shared" si="7"/>
        <v>TRUE</v>
      </c>
      <c r="H13" s="131" t="s">
        <v>51</v>
      </c>
      <c r="I13" s="132">
        <v>4.84E-4</v>
      </c>
      <c r="J13" s="132" t="str">
        <f t="shared" si="11"/>
        <v>EUR_CURVE_DEP6M_5M</v>
      </c>
      <c r="K13" s="133" t="str">
        <f>_xll.qlDepositRateHelper2(,IF(DataSelect="Reference",I13,J13),IF(RIGHT(D13,1)="N","1D",D13),E13,Calendar,F13,G13,H13,,Trigger)</f>
        <v>obj_00a9c#0009</v>
      </c>
      <c r="L13" s="128" t="b">
        <f t="shared" si="8"/>
        <v>1</v>
      </c>
      <c r="M13" s="162"/>
      <c r="N13" s="64" t="str">
        <f t="shared" si="1"/>
        <v>Dp</v>
      </c>
      <c r="O13" s="64" t="str">
        <f t="shared" si="9"/>
        <v>5M</v>
      </c>
      <c r="P13" s="34" t="str">
        <f t="shared" si="10"/>
        <v>obj_00a9c#0009</v>
      </c>
      <c r="Q13" s="34" t="b">
        <f t="shared" si="10"/>
        <v>1</v>
      </c>
      <c r="R13" s="34">
        <v>1</v>
      </c>
      <c r="S13" s="34">
        <v>1</v>
      </c>
      <c r="T13" s="34" t="str">
        <v>obj_00a9c</v>
      </c>
      <c r="U13" s="34" t="str">
        <f>_xll.qlRateHelperQuoteName(T13)</f>
        <v/>
      </c>
      <c r="V13" s="153">
        <f>_xll.qlRateHelperQuoteValue(T13,_xll.ohTrigger(Trigger,Quote!$AE$2))</f>
        <v>4.84E-4</v>
      </c>
      <c r="W13" s="352" t="str">
        <f>IFERROR(_xll.qlFuturesRateHelperConvexityAdjustment(T13,Trigger),"--")</f>
        <v>--</v>
      </c>
      <c r="X13" s="35">
        <f>_xll.qlRateHelperEarliestDate(T13,Trigger)</f>
        <v>42156</v>
      </c>
      <c r="Y13" s="35">
        <f>_xll.qlRateHelperLatestDate(T13,Trigger)</f>
        <v>42310</v>
      </c>
      <c r="Z13" s="153">
        <v>4.4744755740707857E-4</v>
      </c>
      <c r="AD13" s="364"/>
      <c r="AN13" s="337">
        <v>12</v>
      </c>
      <c r="AO13" s="337" t="str">
        <f t="shared" si="2"/>
        <v>X18F</v>
      </c>
      <c r="AP13" s="337" t="str">
        <f t="shared" si="0"/>
        <v>EUR12X18F=ICAP</v>
      </c>
      <c r="AQ13" s="368" t="e">
        <f>_xll.RtGet("IDN",AP13,$AQ$1)/100</f>
        <v>#VALUE!</v>
      </c>
      <c r="AR13" s="368" t="e">
        <f>_xll.RtGet("IDN",AP13,$AR$1)/100</f>
        <v>#VALUE!</v>
      </c>
      <c r="AS13" s="368" t="e">
        <f t="shared" si="3"/>
        <v>#VALUE!</v>
      </c>
      <c r="AT13" s="369">
        <f>_xll.qlInterestRateIndexFixingDate($AC$5,AU13)</f>
        <v>42520</v>
      </c>
      <c r="AU13" s="369">
        <f>_xll.qlCalendarAdvance(Calendar,Settlementdate,AN13&amp;"M","mf",TRUE,Trigger)</f>
        <v>42522</v>
      </c>
      <c r="AV13" s="368">
        <f>_xll.qlIndexFixing($AC$5,AT13,,_xll.ohTrigger(Trigger,Quote!$AE$2))</f>
        <v>1.0373626764311986E-3</v>
      </c>
      <c r="AW13" s="383" t="e">
        <f t="shared" si="4"/>
        <v>#VALUE!</v>
      </c>
      <c r="AY13" s="185" t="s">
        <v>214</v>
      </c>
      <c r="AZ13" s="186">
        <f>_xll.qlInterestRateIndexFixingDate(Currency&amp;"ibor"&amp;$I$1,BA13,Trigger)</f>
        <v>42167</v>
      </c>
      <c r="BA13" s="186">
        <f>_xll.qlCalendarAdvance(Calendar,BA12,AY13,"f",,Trigger)</f>
        <v>42171</v>
      </c>
      <c r="BB13" s="186">
        <f>_xll.qlInterestRateIndexMaturity(Currency&amp;"ibor"&amp;$I$1,BA13,Trigger)</f>
        <v>42354</v>
      </c>
      <c r="BC13" s="359">
        <f>_xll.qlIndexFixing($AC$5,AZ13,,_xll.ohTrigger(Trigger,Quote!$AE$2))</f>
        <v>5.508647364153692E-4</v>
      </c>
      <c r="BD13" s="359" t="e">
        <f>_xll.qlIndexFixing($BE$1,BA13,,_xll.ohTrigger(Trigger,Quote!$AE$2))</f>
        <v>#NUM!</v>
      </c>
    </row>
    <row r="14" spans="1:57" s="154" customFormat="1" ht="11.25" customHeight="1" x14ac:dyDescent="0.2">
      <c r="A14" s="126" t="s">
        <v>47</v>
      </c>
      <c r="B14" s="479" t="str">
        <v>6M</v>
      </c>
      <c r="C14" s="126" t="str">
        <v>6M</v>
      </c>
      <c r="D14" s="127" t="str">
        <f>IF(DataSelect="Mx_Live",IF(LEFT(C14,1)="#",(_xll.qlCalendarBusinessDaysBetween(Calendar,Settlementdate,DATE(RIGHT(LEFT(C14,5),4),LEFT(RIGHT(C14,4),2),RIGHT(C14,2)),,TRUE,Trigger)-1)&amp;"D",C14),IF(LEFT(B14,1)="#",(_xll.qlCalendarBusinessDaysBetween(Calendar,Settlementdate,DATE(RIGHT(LEFT(B14,5),4),LEFT(RIGHT(B14,4),2),RIGHT(B14,2)),,TRUE,Trigger)-1)&amp;"D",B14))</f>
        <v>6M</v>
      </c>
      <c r="E14" s="128">
        <f t="shared" si="5"/>
        <v>2</v>
      </c>
      <c r="F14" s="129" t="str">
        <f t="shared" si="6"/>
        <v>Modified Following</v>
      </c>
      <c r="G14" s="130" t="str">
        <f t="shared" si="7"/>
        <v>TRUE</v>
      </c>
      <c r="H14" s="131" t="s">
        <v>51</v>
      </c>
      <c r="I14" s="132">
        <v>5.0799999999999999E-4</v>
      </c>
      <c r="J14" s="132" t="str">
        <f t="shared" si="11"/>
        <v>EUR_CURVE_DEP6M_6M</v>
      </c>
      <c r="K14" s="133" t="str">
        <f>_xll.qlDepositRateHelper2(,IF(DataSelect="Reference",I14,J14),IF(RIGHT(D14,1)="N","1D",D14),E14,Calendar,F14,G14,H14,,Trigger)</f>
        <v>obj_00a97#0009</v>
      </c>
      <c r="L14" s="128" t="b">
        <f t="shared" si="8"/>
        <v>1</v>
      </c>
      <c r="M14" s="162"/>
      <c r="N14" s="64" t="str">
        <f t="shared" si="1"/>
        <v>Dp</v>
      </c>
      <c r="O14" s="64" t="str">
        <f t="shared" si="9"/>
        <v>6M</v>
      </c>
      <c r="P14" s="34" t="str">
        <f t="shared" si="10"/>
        <v>obj_00a97#0009</v>
      </c>
      <c r="Q14" s="34" t="b">
        <f t="shared" si="10"/>
        <v>1</v>
      </c>
      <c r="R14" s="34">
        <v>1</v>
      </c>
      <c r="S14" s="34">
        <v>1</v>
      </c>
      <c r="T14" s="34" t="str">
        <v>obj_00a97</v>
      </c>
      <c r="U14" s="34" t="str">
        <f>_xll.qlRateHelperQuoteName(T14)</f>
        <v/>
      </c>
      <c r="V14" s="153">
        <f>_xll.qlRateHelperQuoteValue(T14,_xll.ohTrigger(Trigger,Quote!$AE$2))</f>
        <v>5.0799999999999999E-4</v>
      </c>
      <c r="W14" s="352" t="str">
        <f>IFERROR(_xll.qlFuturesRateHelperConvexityAdjustment(T14,Trigger),"--")</f>
        <v>--</v>
      </c>
      <c r="X14" s="35">
        <f>_xll.qlRateHelperEarliestDate(T14,Trigger)</f>
        <v>42156</v>
      </c>
      <c r="Y14" s="35">
        <f>_xll.qlRateHelperLatestDate(T14,Trigger)</f>
        <v>42339</v>
      </c>
      <c r="Z14" s="153">
        <v>4.7794819722071921E-4</v>
      </c>
      <c r="AD14" s="364"/>
      <c r="AN14" s="337">
        <v>13</v>
      </c>
      <c r="AO14" s="337" t="str">
        <f t="shared" si="2"/>
        <v>X19F</v>
      </c>
      <c r="AP14" s="337" t="str">
        <f t="shared" si="0"/>
        <v>EUR13X19F=ICAP</v>
      </c>
      <c r="AQ14" s="368" t="e">
        <f>_xll.RtGet("IDN",AP14,$AQ$1)/100</f>
        <v>#VALUE!</v>
      </c>
      <c r="AR14" s="368" t="e">
        <f>_xll.RtGet("IDN",AP14,$AR$1)/100</f>
        <v>#VALUE!</v>
      </c>
      <c r="AS14" s="368" t="e">
        <f t="shared" si="3"/>
        <v>#VALUE!</v>
      </c>
      <c r="AT14" s="369">
        <f>_xll.qlInterestRateIndexFixingDate($AC$5,AU14)</f>
        <v>42550</v>
      </c>
      <c r="AU14" s="369">
        <f>_xll.qlCalendarAdvance(Calendar,Settlementdate,AN14&amp;"M","mf",TRUE,Trigger)</f>
        <v>42552</v>
      </c>
      <c r="AV14" s="368">
        <f>_xll.qlIndexFixing($AC$5,AT14,,_xll.ohTrigger(Trigger,Quote!$AE$2))</f>
        <v>1.0940498348217772E-3</v>
      </c>
      <c r="AW14" s="383" t="e">
        <f t="shared" si="4"/>
        <v>#VALUE!</v>
      </c>
      <c r="AY14" s="185" t="s">
        <v>214</v>
      </c>
      <c r="AZ14" s="186">
        <f>_xll.qlInterestRateIndexFixingDate(Currency&amp;"ibor"&amp;$I$1,BA14,Trigger)</f>
        <v>42170</v>
      </c>
      <c r="BA14" s="186">
        <f>_xll.qlCalendarAdvance(Calendar,BA13,AY14,"f",,Trigger)</f>
        <v>42172</v>
      </c>
      <c r="BB14" s="186">
        <f>_xll.qlInterestRateIndexMaturity(Currency&amp;"ibor"&amp;$I$1,BA14,Trigger)</f>
        <v>42355</v>
      </c>
      <c r="BC14" s="359">
        <f>_xll.qlIndexFixing($AC$5,AZ14,,_xll.ohTrigger(Trigger,Quote!$AE$2))</f>
        <v>5.5427503971195802E-4</v>
      </c>
      <c r="BD14" s="359" t="e">
        <f>_xll.qlIndexFixing($BE$1,BA14,,_xll.ohTrigger(Trigger,Quote!$AE$2))</f>
        <v>#NUM!</v>
      </c>
    </row>
    <row r="15" spans="1:57" s="154" customFormat="1" ht="11.25" customHeight="1" x14ac:dyDescent="0.2">
      <c r="A15" s="126" t="s">
        <v>47</v>
      </c>
      <c r="B15" s="479" t="str">
        <v>#20151216</v>
      </c>
      <c r="C15" s="126" t="str">
        <v>7M</v>
      </c>
      <c r="D15" s="127" t="str">
        <f>IF(DataSelect="Mx_Live",IF(LEFT(C15,1)="#",(_xll.qlCalendarBusinessDaysBetween(Calendar,Settlementdate,DATE(RIGHT(LEFT(C15,5),4),LEFT(RIGHT(C15,4),2),RIGHT(C15,2)),,TRUE,Trigger)-1)&amp;"D",C15),IF(LEFT(B15,1)="#",(_xll.qlCalendarBusinessDaysBetween(Calendar,Settlementdate,DATE(RIGHT(LEFT(B15,5),4),LEFT(RIGHT(B15,4),2),RIGHT(B15,2)),,TRUE,Trigger)-1)&amp;"D",B15))</f>
        <v>142D</v>
      </c>
      <c r="E15" s="128">
        <f t="shared" si="5"/>
        <v>2</v>
      </c>
      <c r="F15" s="129" t="str">
        <f t="shared" si="6"/>
        <v>Modified Following</v>
      </c>
      <c r="G15" s="130" t="str">
        <f t="shared" si="7"/>
        <v>TRUE</v>
      </c>
      <c r="H15" s="131" t="s">
        <v>51</v>
      </c>
      <c r="I15" s="132">
        <v>5.2067699999999999E-4</v>
      </c>
      <c r="J15" s="132" t="str">
        <f t="shared" si="11"/>
        <v>EUR_CURVE_DEP6M_7M</v>
      </c>
      <c r="K15" s="133" t="str">
        <f>_xll.qlDepositRateHelper2(,IF(DataSelect="Reference",I15,J15),IF(RIGHT(D15,1)="N","1D",D15),E15,Calendar,F15,G15,H15,,Trigger)</f>
        <v>obj_00a96#0009</v>
      </c>
      <c r="L15" s="128" t="b">
        <f t="shared" si="8"/>
        <v>1</v>
      </c>
      <c r="M15" s="162"/>
      <c r="N15" s="64" t="str">
        <f t="shared" si="1"/>
        <v>Dp</v>
      </c>
      <c r="O15" s="64" t="str">
        <f t="shared" si="9"/>
        <v>142D</v>
      </c>
      <c r="P15" s="34" t="str">
        <f t="shared" si="10"/>
        <v>obj_00a96#0009</v>
      </c>
      <c r="Q15" s="34" t="b">
        <f t="shared" si="10"/>
        <v>1</v>
      </c>
      <c r="R15" s="34">
        <v>1</v>
      </c>
      <c r="S15" s="34">
        <v>1</v>
      </c>
      <c r="T15" s="34" t="str">
        <v>obj_00a96</v>
      </c>
      <c r="U15" s="34" t="str">
        <f>_xll.qlRateHelperQuoteName(T15)</f>
        <v/>
      </c>
      <c r="V15" s="153">
        <f>_xll.qlRateHelperQuoteValue(T15,_xll.ohTrigger(Trigger,Quote!$AE$2))</f>
        <v>5.2067699999999999E-4</v>
      </c>
      <c r="W15" s="352" t="str">
        <f>IFERROR(_xll.qlFuturesRateHelperConvexityAdjustment(T15,Trigger),"--")</f>
        <v>--</v>
      </c>
      <c r="X15" s="35">
        <f>_xll.qlRateHelperEarliestDate(T15,Trigger)</f>
        <v>42156</v>
      </c>
      <c r="Y15" s="35">
        <f>_xll.qlRateHelperLatestDate(T15,Trigger)</f>
        <v>42354</v>
      </c>
      <c r="Z15" s="153">
        <v>4.9328840597987606E-4</v>
      </c>
      <c r="AD15" s="364"/>
      <c r="AN15" s="337">
        <v>14</v>
      </c>
      <c r="AO15" s="337" t="str">
        <f t="shared" si="2"/>
        <v>X20F</v>
      </c>
      <c r="AP15" s="337" t="str">
        <f t="shared" si="0"/>
        <v>EUR14X20F=ICAP</v>
      </c>
      <c r="AQ15" s="368" t="e">
        <f>_xll.RtGet("IDN",AP15,$AQ$1)/100</f>
        <v>#VALUE!</v>
      </c>
      <c r="AR15" s="368" t="e">
        <f>_xll.RtGet("IDN",AP15,$AR$1)/100</f>
        <v>#VALUE!</v>
      </c>
      <c r="AS15" s="368" t="e">
        <f t="shared" si="3"/>
        <v>#VALUE!</v>
      </c>
      <c r="AT15" s="369">
        <f>_xll.qlInterestRateIndexFixingDate($AC$5,AU15)</f>
        <v>42579</v>
      </c>
      <c r="AU15" s="369">
        <f>_xll.qlCalendarAdvance(Calendar,Settlementdate,AN15&amp;"M","mf",TRUE,Trigger)</f>
        <v>42583</v>
      </c>
      <c r="AV15" s="368">
        <f>_xll.qlIndexFixing($AC$5,AT15,,_xll.ohTrigger(Trigger,Quote!$AE$2))</f>
        <v>1.1723929859200465E-3</v>
      </c>
      <c r="AW15" s="383" t="e">
        <f t="shared" si="4"/>
        <v>#VALUE!</v>
      </c>
      <c r="AY15" s="185" t="s">
        <v>214</v>
      </c>
      <c r="AZ15" s="186">
        <f>_xll.qlInterestRateIndexFixingDate(Currency&amp;"ibor"&amp;$I$1,BA15,Trigger)</f>
        <v>42171</v>
      </c>
      <c r="BA15" s="186">
        <f>_xll.qlCalendarAdvance(Calendar,BA14,AY15,"f",,Trigger)</f>
        <v>42173</v>
      </c>
      <c r="BB15" s="186">
        <f>_xll.qlInterestRateIndexMaturity(Currency&amp;"ibor"&amp;$I$1,BA15,Trigger)</f>
        <v>42356</v>
      </c>
      <c r="BC15" s="359">
        <f>_xll.qlIndexFixing($AC$5,AZ15,,_xll.ohTrigger(Trigger,Quote!$AE$2))</f>
        <v>5.5758076163023535E-4</v>
      </c>
      <c r="BD15" s="359" t="e">
        <f>_xll.qlIndexFixing($BE$1,BA15,,_xll.ohTrigger(Trigger,Quote!$AE$2))</f>
        <v>#NUM!</v>
      </c>
    </row>
    <row r="16" spans="1:57" s="154" customFormat="1" ht="11.25" customHeight="1" x14ac:dyDescent="0.2">
      <c r="A16" s="126" t="s">
        <v>47</v>
      </c>
      <c r="B16" s="479" t="e">
        <v>#N/A</v>
      </c>
      <c r="C16" s="126" t="str">
        <v>8M</v>
      </c>
      <c r="D16" s="127" t="e">
        <f>IF(DataSelect="Mx_Live",IF(LEFT(C16,1)="#",(_xll.qlCalendarBusinessDaysBetween(Calendar,Settlementdate,DATE(RIGHT(LEFT(C16,5),4),LEFT(RIGHT(C16,4),2),RIGHT(C16,2)),,TRUE,Trigger)-1)&amp;"D",C16),IF(LEFT(B16,1)="#",(_xll.qlCalendarBusinessDaysBetween(Calendar,Settlementdate,DATE(RIGHT(LEFT(B16,5),4),LEFT(RIGHT(B16,4),2),RIGHT(B16,2)),,TRUE,Trigger)-1)&amp;"D",B16))</f>
        <v>#N/A</v>
      </c>
      <c r="E16" s="128" t="e">
        <f t="shared" si="5"/>
        <v>#N/A</v>
      </c>
      <c r="F16" s="129" t="e">
        <f t="shared" si="6"/>
        <v>#N/A</v>
      </c>
      <c r="G16" s="130" t="e">
        <f t="shared" si="7"/>
        <v>#N/A</v>
      </c>
      <c r="H16" s="131" t="s">
        <v>51</v>
      </c>
      <c r="I16" s="132" t="e">
        <v>#N/A</v>
      </c>
      <c r="J16" s="132" t="str">
        <f t="shared" si="11"/>
        <v>EUR_CURVE_DEP6M_8M</v>
      </c>
      <c r="K16" s="133" t="e">
        <f>_xll.qlDepositRateHelper2(,IF(DataSelect="Reference",I16,J16),IF(RIGHT(D16,1)="N","1D",D16),E16,Calendar,F16,G16,H16,,Trigger)</f>
        <v>#VALUE!</v>
      </c>
      <c r="L16" s="128" t="b">
        <f t="shared" si="8"/>
        <v>0</v>
      </c>
      <c r="M16" s="162"/>
      <c r="N16" s="64" t="str">
        <f t="shared" si="1"/>
        <v>Dp</v>
      </c>
      <c r="O16" s="64" t="e">
        <f t="shared" si="9"/>
        <v>#N/A</v>
      </c>
      <c r="P16" s="34" t="e">
        <f t="shared" si="10"/>
        <v>#VALUE!</v>
      </c>
      <c r="Q16" s="34" t="b">
        <f t="shared" si="10"/>
        <v>0</v>
      </c>
      <c r="R16" s="34">
        <v>1</v>
      </c>
      <c r="S16" s="34">
        <v>1</v>
      </c>
      <c r="T16" s="34" t="str">
        <v>obj_00a80</v>
      </c>
      <c r="U16" s="34" t="str">
        <f>_xll.qlRateHelperQuoteName(T16)</f>
        <v/>
      </c>
      <c r="V16" s="153">
        <f>_xll.qlRateHelperQuoteValue(T16,_xll.ohTrigger(Trigger,Quote!$AE$2))</f>
        <v>99.919899999999998</v>
      </c>
      <c r="W16" s="352">
        <f>IFERROR(_xll.qlFuturesRateHelperConvexityAdjustment(T16,Trigger),"--")</f>
        <v>0</v>
      </c>
      <c r="X16" s="35">
        <f>_xll.qlRateHelperEarliestDate(T16,Trigger)</f>
        <v>42354</v>
      </c>
      <c r="Y16" s="35">
        <f>_xll.qlRateHelperLatestDate(T16,Trigger)</f>
        <v>42445</v>
      </c>
      <c r="Z16" s="153">
        <v>5.9228720895836107E-4</v>
      </c>
      <c r="AD16" s="364"/>
      <c r="AN16" s="337">
        <v>15</v>
      </c>
      <c r="AO16" s="337" t="str">
        <f t="shared" si="2"/>
        <v>X21F</v>
      </c>
      <c r="AP16" s="337" t="str">
        <f t="shared" si="0"/>
        <v>EUR15X21F=ICAP</v>
      </c>
      <c r="AQ16" s="368" t="e">
        <f>_xll.RtGet("IDN",AP16,$AQ$1)/100</f>
        <v>#VALUE!</v>
      </c>
      <c r="AR16" s="368" t="e">
        <f>_xll.RtGet("IDN",AP16,$AR$1)/100</f>
        <v>#VALUE!</v>
      </c>
      <c r="AS16" s="368" t="e">
        <f t="shared" si="3"/>
        <v>#VALUE!</v>
      </c>
      <c r="AT16" s="369">
        <f>_xll.qlInterestRateIndexFixingDate($AC$5,AU16)</f>
        <v>42612</v>
      </c>
      <c r="AU16" s="369">
        <f>_xll.qlCalendarAdvance(Calendar,Settlementdate,AN16&amp;"M","mf",TRUE,Trigger)</f>
        <v>42614</v>
      </c>
      <c r="AV16" s="368">
        <f>_xll.qlIndexFixing($AC$5,AT16,,_xll.ohTrigger(Trigger,Quote!$AE$2))</f>
        <v>1.2520474620590308E-3</v>
      </c>
      <c r="AW16" s="383" t="e">
        <f t="shared" si="4"/>
        <v>#VALUE!</v>
      </c>
      <c r="AY16" s="185" t="s">
        <v>214</v>
      </c>
      <c r="AZ16" s="186">
        <f>_xll.qlInterestRateIndexFixingDate(Currency&amp;"ibor"&amp;$I$1,BA16,Trigger)</f>
        <v>42172</v>
      </c>
      <c r="BA16" s="186">
        <f>_xll.qlCalendarAdvance(Calendar,BA15,AY16,"f",,Trigger)</f>
        <v>42174</v>
      </c>
      <c r="BB16" s="186">
        <f>_xll.qlInterestRateIndexMaturity(Currency&amp;"ibor"&amp;$I$1,BA16,Trigger)</f>
        <v>42359</v>
      </c>
      <c r="BC16" s="359">
        <f>_xll.qlIndexFixing($AC$5,AZ16,,_xll.ohTrigger(Trigger,Quote!$AE$2))</f>
        <v>5.6241738993038958E-4</v>
      </c>
      <c r="BD16" s="359" t="e">
        <f>_xll.qlIndexFixing($BE$1,BA16,,_xll.ohTrigger(Trigger,Quote!$AE$2))</f>
        <v>#NUM!</v>
      </c>
    </row>
    <row r="17" spans="1:56" s="154" customFormat="1" ht="11.25" customHeight="1" x14ac:dyDescent="0.2">
      <c r="A17" s="126" t="s">
        <v>47</v>
      </c>
      <c r="B17" s="479" t="e">
        <v>#N/A</v>
      </c>
      <c r="C17" s="126" t="str">
        <v>9M</v>
      </c>
      <c r="D17" s="127" t="e">
        <f>IF(DataSelect="Mx_Live",IF(LEFT(C17,1)="#",(_xll.qlCalendarBusinessDaysBetween(Calendar,Settlementdate,DATE(RIGHT(LEFT(C17,5),4),LEFT(RIGHT(C17,4),2),RIGHT(C17,2)),,TRUE,Trigger)-1)&amp;"D",C17),IF(LEFT(B17,1)="#",(_xll.qlCalendarBusinessDaysBetween(Calendar,Settlementdate,DATE(RIGHT(LEFT(B17,5),4),LEFT(RIGHT(B17,4),2),RIGHT(B17,2)),,TRUE,Trigger)-1)&amp;"D",B17))</f>
        <v>#N/A</v>
      </c>
      <c r="E17" s="128" t="e">
        <f t="shared" si="5"/>
        <v>#N/A</v>
      </c>
      <c r="F17" s="129" t="e">
        <f t="shared" si="6"/>
        <v>#N/A</v>
      </c>
      <c r="G17" s="130" t="e">
        <f t="shared" si="7"/>
        <v>#N/A</v>
      </c>
      <c r="H17" s="131" t="s">
        <v>51</v>
      </c>
      <c r="I17" s="132" t="e">
        <v>#N/A</v>
      </c>
      <c r="J17" s="132" t="str">
        <f t="shared" si="11"/>
        <v>EUR_CURVE_DEP6M_9M</v>
      </c>
      <c r="K17" s="133" t="e">
        <f>_xll.qlDepositRateHelper2(,IF(DataSelect="Reference",I17,J17),IF(RIGHT(D17,1)="N","1D",D17),E17,Calendar,F17,G17,H17,,Trigger)</f>
        <v>#VALUE!</v>
      </c>
      <c r="L17" s="128" t="b">
        <f t="shared" si="8"/>
        <v>0</v>
      </c>
      <c r="M17" s="162"/>
      <c r="N17" s="64" t="str">
        <f t="shared" si="1"/>
        <v>Dp</v>
      </c>
      <c r="O17" s="64" t="e">
        <f t="shared" si="9"/>
        <v>#N/A</v>
      </c>
      <c r="P17" s="34" t="e">
        <f t="shared" si="10"/>
        <v>#VALUE!</v>
      </c>
      <c r="Q17" s="34" t="b">
        <f t="shared" si="10"/>
        <v>0</v>
      </c>
      <c r="R17" s="34">
        <v>1</v>
      </c>
      <c r="S17" s="34">
        <v>1</v>
      </c>
      <c r="T17" s="34" t="str">
        <v>obj_00a82</v>
      </c>
      <c r="U17" s="34" t="str">
        <f>_xll.qlRateHelperQuoteName(T17)</f>
        <v/>
      </c>
      <c r="V17" s="153">
        <f>_xll.qlRateHelperQuoteValue(T17,_xll.ohTrigger(Trigger,Quote!$AE$2))</f>
        <v>99.909499999999994</v>
      </c>
      <c r="W17" s="352">
        <f>IFERROR(_xll.qlFuturesRateHelperConvexityAdjustment(T17,Trigger),"--")</f>
        <v>-2.5000000000000002E-6</v>
      </c>
      <c r="X17" s="35">
        <f>_xll.qlRateHelperEarliestDate(T17,Trigger)</f>
        <v>42445</v>
      </c>
      <c r="Y17" s="35">
        <f>_xll.qlRateHelperLatestDate(T17,Trigger)</f>
        <v>42537</v>
      </c>
      <c r="Z17" s="153">
        <v>6.7059719805437595E-4</v>
      </c>
      <c r="AD17" s="364"/>
      <c r="AN17" s="337">
        <v>16</v>
      </c>
      <c r="AO17" s="337" t="str">
        <f t="shared" si="2"/>
        <v>X22F</v>
      </c>
      <c r="AP17" s="337" t="str">
        <f t="shared" si="0"/>
        <v>EUR16X22F=ICAP</v>
      </c>
      <c r="AQ17" s="368" t="e">
        <f>_xll.RtGet("IDN",AP17,$AQ$1)/100</f>
        <v>#VALUE!</v>
      </c>
      <c r="AR17" s="368" t="e">
        <f>_xll.RtGet("IDN",AP17,$AR$1)/100</f>
        <v>#VALUE!</v>
      </c>
      <c r="AS17" s="368" t="e">
        <f t="shared" si="3"/>
        <v>#VALUE!</v>
      </c>
      <c r="AT17" s="369">
        <f>_xll.qlInterestRateIndexFixingDate($AC$5,AU17)</f>
        <v>42642</v>
      </c>
      <c r="AU17" s="369">
        <f>_xll.qlCalendarAdvance(Calendar,Settlementdate,AN17&amp;"M","mf",TRUE,Trigger)</f>
        <v>42646</v>
      </c>
      <c r="AV17" s="368">
        <f>_xll.qlIndexFixing($AC$5,AT17,,_xll.ohTrigger(Trigger,Quote!$AE$2))</f>
        <v>1.3436115719007884E-3</v>
      </c>
      <c r="AW17" s="383" t="e">
        <f t="shared" si="4"/>
        <v>#VALUE!</v>
      </c>
      <c r="AY17" s="185" t="s">
        <v>214</v>
      </c>
      <c r="AZ17" s="186">
        <f>_xll.qlInterestRateIndexFixingDate(Currency&amp;"ibor"&amp;$I$1,BA17,Trigger)</f>
        <v>42173</v>
      </c>
      <c r="BA17" s="186">
        <f>_xll.qlCalendarAdvance(Calendar,BA16,AY17,"f",,Trigger)</f>
        <v>42177</v>
      </c>
      <c r="BB17" s="186">
        <f>_xll.qlInterestRateIndexMaturity(Currency&amp;"ibor"&amp;$I$1,BA17,Trigger)</f>
        <v>42360</v>
      </c>
      <c r="BC17" s="359">
        <f>_xll.qlIndexFixing($AC$5,AZ17,,_xll.ohTrigger(Trigger,Quote!$AE$2))</f>
        <v>5.697578252298822E-4</v>
      </c>
      <c r="BD17" s="359" t="e">
        <f>_xll.qlIndexFixing($BE$1,BA17,,_xll.ohTrigger(Trigger,Quote!$AE$2))</f>
        <v>#NUM!</v>
      </c>
    </row>
    <row r="18" spans="1:56" s="154" customFormat="1" ht="11.25" customHeight="1" x14ac:dyDescent="0.2">
      <c r="A18" s="126" t="s">
        <v>47</v>
      </c>
      <c r="B18" s="479" t="e">
        <v>#N/A</v>
      </c>
      <c r="C18" s="126" t="str">
        <v>10M</v>
      </c>
      <c r="D18" s="127" t="e">
        <f>IF(DataSelect="Mx_Live",IF(LEFT(C18,1)="#",(_xll.qlCalendarBusinessDaysBetween(Calendar,Settlementdate,DATE(RIGHT(LEFT(C18,5),4),LEFT(RIGHT(C18,4),2),RIGHT(C18,2)),,TRUE,Trigger)-1)&amp;"D",C18),IF(LEFT(B18,1)="#",(_xll.qlCalendarBusinessDaysBetween(Calendar,Settlementdate,DATE(RIGHT(LEFT(B18,5),4),LEFT(RIGHT(B18,4),2),RIGHT(B18,2)),,TRUE,Trigger)-1)&amp;"D",B18))</f>
        <v>#N/A</v>
      </c>
      <c r="E18" s="128" t="e">
        <f t="shared" si="5"/>
        <v>#N/A</v>
      </c>
      <c r="F18" s="129" t="e">
        <f t="shared" ref="F18:F19" si="12">IF(OR(RIGHT(D18,1)="M",RIGHT(D18,1)="D"),"Modified Following","Following")</f>
        <v>#N/A</v>
      </c>
      <c r="G18" s="130" t="e">
        <f t="shared" ref="G18:G19" si="13">IF(OR(RIGHT(D18,1)="M",RIGHT(D18,1)="D"),"TRUE","FALSE")</f>
        <v>#N/A</v>
      </c>
      <c r="H18" s="131" t="s">
        <v>51</v>
      </c>
      <c r="I18" s="132" t="e">
        <v>#N/A</v>
      </c>
      <c r="J18" s="132" t="str">
        <f t="shared" si="11"/>
        <v>EUR_CURVE_DEP6M_10M</v>
      </c>
      <c r="K18" s="133" t="e">
        <f>_xll.qlDepositRateHelper2(,IF(DataSelect="Reference",I18,J18),IF(RIGHT(D18,1)="N","1D",D18),E18,Calendar,F18,G18,H18,,Trigger)</f>
        <v>#VALUE!</v>
      </c>
      <c r="L18" s="128" t="b">
        <f t="shared" si="8"/>
        <v>0</v>
      </c>
      <c r="M18" s="164"/>
      <c r="N18" s="64" t="str">
        <f t="shared" si="1"/>
        <v>Dp</v>
      </c>
      <c r="O18" s="64" t="e">
        <f t="shared" si="9"/>
        <v>#N/A</v>
      </c>
      <c r="P18" s="34" t="e">
        <f t="shared" ref="P18:P19" si="14">K18</f>
        <v>#VALUE!</v>
      </c>
      <c r="Q18" s="34" t="b">
        <f t="shared" ref="Q18:Q19" si="15">L18</f>
        <v>0</v>
      </c>
      <c r="R18" s="34">
        <v>1</v>
      </c>
      <c r="S18" s="34">
        <v>1</v>
      </c>
      <c r="T18" s="34" t="str">
        <v>obj_00a81</v>
      </c>
      <c r="U18" s="34" t="str">
        <f>_xll.qlRateHelperQuoteName(T18)</f>
        <v/>
      </c>
      <c r="V18" s="52">
        <f>_xll.qlRateHelperQuoteValue(T18,_xll.ohTrigger(Trigger,Quote!$AE$2))</f>
        <v>99.904300000000006</v>
      </c>
      <c r="W18" s="352">
        <f>IFERROR(_xll.qlFuturesRateHelperConvexityAdjustment(T18,Trigger),"--")</f>
        <v>-2.5000000000000002E-6</v>
      </c>
      <c r="X18" s="35">
        <f>_xll.qlRateHelperEarliestDate(T18,Trigger)</f>
        <v>42536</v>
      </c>
      <c r="Y18" s="35">
        <f>_xll.qlRateHelperLatestDate(T18,Trigger)</f>
        <v>42628</v>
      </c>
      <c r="Z18" s="153">
        <v>7.2830151593942583E-4</v>
      </c>
      <c r="AD18" s="373"/>
      <c r="AN18" s="337">
        <v>17</v>
      </c>
      <c r="AO18" s="337" t="str">
        <f t="shared" si="2"/>
        <v>X23F</v>
      </c>
      <c r="AP18" s="337" t="str">
        <f t="shared" si="0"/>
        <v>EUR17X23F=ICAP</v>
      </c>
      <c r="AQ18" s="368" t="e">
        <f>_xll.RtGet("IDN",AP18,$AQ$1)/100</f>
        <v>#VALUE!</v>
      </c>
      <c r="AR18" s="368" t="e">
        <f>_xll.RtGet("IDN",AP18,$AR$1)/100</f>
        <v>#VALUE!</v>
      </c>
      <c r="AS18" s="368" t="e">
        <f t="shared" si="3"/>
        <v>#VALUE!</v>
      </c>
      <c r="AT18" s="369">
        <f>_xll.qlInterestRateIndexFixingDate($AC$5,AU18)</f>
        <v>42671</v>
      </c>
      <c r="AU18" s="369">
        <f>_xll.qlCalendarAdvance(Calendar,Settlementdate,AN18&amp;"M","mf",TRUE,Trigger)</f>
        <v>42675</v>
      </c>
      <c r="AV18" s="368">
        <f>_xll.qlIndexFixing($AC$5,AT18,,_xll.ohTrigger(Trigger,Quote!$AE$2))</f>
        <v>1.4321677793355675E-3</v>
      </c>
      <c r="AW18" s="383" t="e">
        <f t="shared" si="4"/>
        <v>#VALUE!</v>
      </c>
      <c r="AY18" s="185" t="s">
        <v>214</v>
      </c>
      <c r="AZ18" s="186">
        <f>_xll.qlInterestRateIndexFixingDate(Currency&amp;"ibor"&amp;$I$1,BA18,Trigger)</f>
        <v>42174</v>
      </c>
      <c r="BA18" s="186">
        <f>_xll.qlCalendarAdvance(Calendar,BA17,AY18,"f",,Trigger)</f>
        <v>42178</v>
      </c>
      <c r="BB18" s="186">
        <f>_xll.qlInterestRateIndexMaturity(Currency&amp;"ibor"&amp;$I$1,BA18,Trigger)</f>
        <v>42361</v>
      </c>
      <c r="BC18" s="359">
        <f>_xll.qlIndexFixing($AC$5,AZ18,,_xll.ohTrigger(Trigger,Quote!$AE$2))</f>
        <v>5.7345843611471292E-4</v>
      </c>
      <c r="BD18" s="359" t="e">
        <f>_xll.qlIndexFixing($BE$1,BA18,,_xll.ohTrigger(Trigger,Quote!$AE$2))</f>
        <v>#NUM!</v>
      </c>
    </row>
    <row r="19" spans="1:56" s="154" customFormat="1" ht="11.25" customHeight="1" x14ac:dyDescent="0.2">
      <c r="A19" s="14" t="s">
        <v>47</v>
      </c>
      <c r="B19" s="481" t="e">
        <v>#N/A</v>
      </c>
      <c r="C19" s="14" t="str">
        <v>11M</v>
      </c>
      <c r="D19" s="54" t="e">
        <f>IF(DataSelect="Mx_Live",IF(LEFT(C19,1)="#",(_xll.qlCalendarBusinessDaysBetween(Calendar,Settlementdate,DATE(RIGHT(LEFT(C19,5),4),LEFT(RIGHT(C19,4),2),RIGHT(C19,2)),,TRUE,Trigger)-1)&amp;"D",C19),IF(LEFT(B19,1)="#",(_xll.qlCalendarBusinessDaysBetween(Calendar,Settlementdate,DATE(RIGHT(LEFT(B19,5),4),LEFT(RIGHT(B19,4),2),RIGHT(B19,2)),,TRUE,Trigger)-1)&amp;"D",B19))</f>
        <v>#N/A</v>
      </c>
      <c r="E19" s="43" t="e">
        <f t="shared" si="5"/>
        <v>#N/A</v>
      </c>
      <c r="F19" s="47" t="e">
        <f t="shared" si="12"/>
        <v>#N/A</v>
      </c>
      <c r="G19" s="55" t="e">
        <f t="shared" si="13"/>
        <v>#N/A</v>
      </c>
      <c r="H19" s="15" t="s">
        <v>51</v>
      </c>
      <c r="I19" s="16" t="e">
        <v>#N/A</v>
      </c>
      <c r="J19" s="16" t="str">
        <f t="shared" si="11"/>
        <v>EUR_CURVE_DEP6M_11M</v>
      </c>
      <c r="K19" s="17" t="e">
        <f>_xll.qlDepositRateHelper2(,IF(DataSelect="Reference",I19,J19),IF(RIGHT(D19,1)="N","1D",D19),E19,Calendar,F19,G19,H19,,Trigger)</f>
        <v>#VALUE!</v>
      </c>
      <c r="L19" s="43" t="b">
        <f t="shared" si="8"/>
        <v>0</v>
      </c>
      <c r="M19" s="162"/>
      <c r="N19" s="64" t="str">
        <f t="shared" si="1"/>
        <v>Dp</v>
      </c>
      <c r="O19" s="64" t="e">
        <f t="shared" si="9"/>
        <v>#N/A</v>
      </c>
      <c r="P19" s="34" t="e">
        <f t="shared" si="14"/>
        <v>#VALUE!</v>
      </c>
      <c r="Q19" s="34" t="b">
        <f t="shared" si="15"/>
        <v>0</v>
      </c>
      <c r="R19" s="34">
        <v>1</v>
      </c>
      <c r="S19" s="34">
        <v>1</v>
      </c>
      <c r="T19" s="34" t="str">
        <v>obj_00a7f</v>
      </c>
      <c r="U19" s="34" t="str">
        <f>_xll.qlRateHelperQuoteName(T19)</f>
        <v/>
      </c>
      <c r="V19" s="52">
        <f>_xll.qlRateHelperQuoteValue(T19,_xll.ohTrigger(Trigger,Quote!$AE$2))</f>
        <v>99.883799999999994</v>
      </c>
      <c r="W19" s="352">
        <f>IFERROR(_xll.qlFuturesRateHelperConvexityAdjustment(T19,Trigger),"--")</f>
        <v>0</v>
      </c>
      <c r="X19" s="35">
        <f>_xll.qlRateHelperEarliestDate(T19,Trigger)</f>
        <v>42634</v>
      </c>
      <c r="Y19" s="35">
        <f>_xll.qlRateHelperLatestDate(T19,Trigger)</f>
        <v>42725</v>
      </c>
      <c r="Z19" s="153">
        <v>8.036338906095233E-4</v>
      </c>
      <c r="AD19" s="373"/>
      <c r="AN19" s="370">
        <v>18</v>
      </c>
      <c r="AO19" s="370" t="str">
        <f t="shared" si="2"/>
        <v>X24F</v>
      </c>
      <c r="AP19" s="370" t="str">
        <f t="shared" si="0"/>
        <v>EUR18X24F=ICAP</v>
      </c>
      <c r="AQ19" s="371" t="e">
        <f>_xll.RtGet("IDN",AP19,$AQ$1)/100</f>
        <v>#VALUE!</v>
      </c>
      <c r="AR19" s="371" t="e">
        <f>_xll.RtGet("IDN",AP19,$AR$1)/100</f>
        <v>#VALUE!</v>
      </c>
      <c r="AS19" s="371" t="e">
        <f t="shared" si="3"/>
        <v>#VALUE!</v>
      </c>
      <c r="AT19" s="372">
        <f>_xll.qlInterestRateIndexFixingDate($AC$5,AU19)</f>
        <v>42703</v>
      </c>
      <c r="AU19" s="372">
        <f>_xll.qlCalendarAdvance(Calendar,Settlementdate,AN19&amp;"M","mf",TRUE,Trigger)</f>
        <v>42705</v>
      </c>
      <c r="AV19" s="371">
        <f>_xll.qlIndexFixing($AC$5,AT19,,_xll.ohTrigger(Trigger,Quote!$AE$2))</f>
        <v>1.5272532611697355E-3</v>
      </c>
      <c r="AW19" s="384" t="e">
        <f t="shared" si="4"/>
        <v>#VALUE!</v>
      </c>
      <c r="AY19" s="185" t="s">
        <v>214</v>
      </c>
      <c r="AZ19" s="186">
        <f>_xll.qlInterestRateIndexFixingDate(Currency&amp;"ibor"&amp;$I$1,BA19,Trigger)</f>
        <v>42177</v>
      </c>
      <c r="BA19" s="186">
        <f>_xll.qlCalendarAdvance(Calendar,BA18,AY19,"f",,Trigger)</f>
        <v>42179</v>
      </c>
      <c r="BB19" s="186">
        <f>_xll.qlInterestRateIndexMaturity(Currency&amp;"ibor"&amp;$I$1,BA19,Trigger)</f>
        <v>42362</v>
      </c>
      <c r="BC19" s="359">
        <f>_xll.qlIndexFixing($AC$5,AZ19,,_xll.ohTrigger(Trigger,Quote!$AE$2))</f>
        <v>5.7712506604597365E-4</v>
      </c>
      <c r="BD19" s="359" t="e">
        <f>_xll.qlIndexFixing($BE$1,BA19,,_xll.ohTrigger(Trigger,Quote!$AE$2))</f>
        <v>#NUM!</v>
      </c>
    </row>
    <row r="20" spans="1:56" s="154" customFormat="1" ht="11.25" customHeight="1" x14ac:dyDescent="0.2">
      <c r="A20" s="163"/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5"/>
      <c r="M20" s="162"/>
      <c r="N20" s="263" t="str">
        <f t="shared" ref="N20:N27" si="16">A22</f>
        <v>Sf</v>
      </c>
      <c r="O20" s="263" t="str">
        <f>E22</f>
        <v>Z5</v>
      </c>
      <c r="P20" s="263" t="str">
        <f>K22</f>
        <v>obj_00a80#0008</v>
      </c>
      <c r="Q20" s="264" t="b">
        <f>L22</f>
        <v>1</v>
      </c>
      <c r="R20" s="264">
        <v>1</v>
      </c>
      <c r="S20" s="264">
        <v>1</v>
      </c>
      <c r="T20" s="34" t="str">
        <v>obj_00a7d</v>
      </c>
      <c r="U20" s="34" t="str">
        <f>_xll.qlRateHelperQuoteName(T20)</f>
        <v/>
      </c>
      <c r="V20" s="52">
        <f>_xll.qlRateHelperQuoteValue(T20,_xll.ohTrigger(Trigger,Quote!$AE$2))</f>
        <v>99.854849999999999</v>
      </c>
      <c r="W20" s="352">
        <f>IFERROR(_xll.qlFuturesRateHelperConvexityAdjustment(T20,Trigger),"--")</f>
        <v>0</v>
      </c>
      <c r="X20" s="35">
        <f>_xll.qlRateHelperEarliestDate(T20,Trigger)</f>
        <v>42725</v>
      </c>
      <c r="Y20" s="35">
        <f>_xll.qlRateHelperLatestDate(T20,Trigger)</f>
        <v>42815</v>
      </c>
      <c r="Z20" s="153">
        <v>8.9427989267911226E-4</v>
      </c>
      <c r="AD20" s="373"/>
      <c r="AY20" s="185" t="s">
        <v>214</v>
      </c>
      <c r="AZ20" s="186">
        <f>_xll.qlInterestRateIndexFixingDate(Currency&amp;"ibor"&amp;$I$1,BA20,Trigger)</f>
        <v>42178</v>
      </c>
      <c r="BA20" s="186">
        <f>_xll.qlCalendarAdvance(Calendar,BA19,AY20,"f",,Trigger)</f>
        <v>42180</v>
      </c>
      <c r="BB20" s="186">
        <f>_xll.qlInterestRateIndexMaturity(Currency&amp;"ibor"&amp;$I$1,BA20,Trigger)</f>
        <v>42366</v>
      </c>
      <c r="BC20" s="359">
        <f>_xll.qlIndexFixing($AC$5,AZ20,,_xll.ohTrigger(Trigger,Quote!$AE$2))</f>
        <v>5.8310074609586014E-4</v>
      </c>
      <c r="BD20" s="359" t="e">
        <f>_xll.qlIndexFixing($BE$1,BA20,,_xll.ohTrigger(Trigger,Quote!$AE$2))</f>
        <v>#NUM!</v>
      </c>
    </row>
    <row r="21" spans="1:56" s="154" customFormat="1" ht="11.25" customHeight="1" x14ac:dyDescent="0.2">
      <c r="A21" s="118" t="s">
        <v>18</v>
      </c>
      <c r="B21" s="118" t="s">
        <v>233</v>
      </c>
      <c r="C21" s="118" t="s">
        <v>234</v>
      </c>
      <c r="D21" s="118" t="s">
        <v>235</v>
      </c>
      <c r="E21" s="118" t="s">
        <v>8</v>
      </c>
      <c r="F21" s="118" t="s">
        <v>13</v>
      </c>
      <c r="G21" s="118" t="s">
        <v>9</v>
      </c>
      <c r="H21" s="118" t="s">
        <v>5</v>
      </c>
      <c r="I21" s="118" t="s">
        <v>10</v>
      </c>
      <c r="J21" s="118"/>
      <c r="K21" s="118" t="s">
        <v>44</v>
      </c>
      <c r="L21" s="118" t="s">
        <v>48</v>
      </c>
      <c r="M21" s="162"/>
      <c r="N21" s="64" t="str">
        <f t="shared" si="16"/>
        <v>Sf</v>
      </c>
      <c r="O21" s="64" t="str">
        <f t="shared" ref="O21:O27" si="17">E23</f>
        <v>H6</v>
      </c>
      <c r="P21" s="64" t="str">
        <f t="shared" ref="P21:Q27" si="18">K23</f>
        <v>obj_00a82#0008</v>
      </c>
      <c r="Q21" s="34" t="b">
        <f t="shared" si="18"/>
        <v>1</v>
      </c>
      <c r="R21" s="34">
        <v>1</v>
      </c>
      <c r="S21" s="34">
        <v>1</v>
      </c>
      <c r="T21" s="34" t="str">
        <v>obj_00a7e</v>
      </c>
      <c r="U21" s="34" t="str">
        <f>_xll.qlRateHelperQuoteName(T21)</f>
        <v/>
      </c>
      <c r="V21" s="52">
        <f>_xll.qlRateHelperQuoteValue(T21,_xll.ohTrigger(Trigger,Quote!$AE$2))</f>
        <v>99.827150000000003</v>
      </c>
      <c r="W21" s="352">
        <f>IFERROR(_xll.qlFuturesRateHelperConvexityAdjustment(T21,Trigger),"--")</f>
        <v>1.7500000000000002E-5</v>
      </c>
      <c r="X21" s="35">
        <f>_xll.qlRateHelperEarliestDate(T21,Trigger)</f>
        <v>42809</v>
      </c>
      <c r="Y21" s="35">
        <f>_xll.qlRateHelperLatestDate(T21,Trigger)</f>
        <v>42901</v>
      </c>
      <c r="Z21" s="153">
        <v>9.9216954596529315E-4</v>
      </c>
      <c r="AD21" s="373"/>
      <c r="AY21" s="185" t="s">
        <v>214</v>
      </c>
      <c r="AZ21" s="186">
        <f>_xll.qlInterestRateIndexFixingDate(Currency&amp;"ibor"&amp;$I$1,BA21,Trigger)</f>
        <v>42179</v>
      </c>
      <c r="BA21" s="186">
        <f>_xll.qlCalendarAdvance(Calendar,BA20,AY21,"f",,Trigger)</f>
        <v>42181</v>
      </c>
      <c r="BB21" s="186">
        <f>_xll.qlInterestRateIndexMaturity(Currency&amp;"ibor"&amp;$I$1,BA21,Trigger)</f>
        <v>42366</v>
      </c>
      <c r="BC21" s="359">
        <f>_xll.qlIndexFixing($AC$5,AZ21,,_xll.ohTrigger(Trigger,Quote!$AE$2))</f>
        <v>5.8589955186726301E-4</v>
      </c>
      <c r="BD21" s="359" t="e">
        <f>_xll.qlIndexFixing($BE$1,BA21,,_xll.ohTrigger(Trigger,Quote!$AE$2))</f>
        <v>#NUM!</v>
      </c>
    </row>
    <row r="22" spans="1:56" s="154" customFormat="1" ht="11.25" customHeight="1" x14ac:dyDescent="0.2">
      <c r="A22" s="134" t="s">
        <v>45</v>
      </c>
      <c r="B22" s="136">
        <f t="array" ref="B22:B29">_xll.ohFilter(PastedValue!V2:V62,PastedValue!U2:U62="Sf")</f>
        <v>42354</v>
      </c>
      <c r="C22" s="135" t="str">
        <f>_xll.qlIMMcode(B22,Trigger)</f>
        <v>Z5</v>
      </c>
      <c r="D22" s="135" t="str">
        <f>_xll.qlIMMNextCode(DATE(RIGHT(LEFT(Stub,5),4),LEFT(RIGHT(Stub,4),2),RIGHT(Stub,2))-1)</f>
        <v>Z5</v>
      </c>
      <c r="E22" s="137" t="str">
        <f t="shared" ref="E22:E29" si="19">IF(DataSelect="Mx_Live",D22,C22)</f>
        <v>Z5</v>
      </c>
      <c r="F22" s="121" t="s">
        <v>15</v>
      </c>
      <c r="G22" s="138" t="s">
        <v>54</v>
      </c>
      <c r="H22" s="139">
        <f t="array" ref="H22:H29">_xll.ohFilter(PastedValue!AB2:AB62,PastedValue!U2:U62="Sf")</f>
        <v>99.919899999999998</v>
      </c>
      <c r="I22" s="355">
        <f>Quote!AP23/100</f>
        <v>0</v>
      </c>
      <c r="J22" s="140" t="str">
        <f t="shared" ref="J22:J29" si="20">Currency&amp;"_CURVE_FUT"&amp;$I$1&amp;"_"&amp;E22</f>
        <v>EUR_CURVE_FUT6M_Z5</v>
      </c>
      <c r="K22" s="141" t="str">
        <f>_xll.qlFuturesRateHelper(,IF(DataSelect="Reference",$H22,J22),,$E22,$G22,$I22,Permanent,Trigger,ObjectOverwrite)</f>
        <v>obj_00a80#0008</v>
      </c>
      <c r="L22" s="120" t="b">
        <f>IF(ISNUMBER(H22),TRUE,FALSE)</f>
        <v>1</v>
      </c>
      <c r="M22" s="162"/>
      <c r="N22" s="64" t="str">
        <f t="shared" si="16"/>
        <v>Sf</v>
      </c>
      <c r="O22" s="64" t="str">
        <f t="shared" si="17"/>
        <v>M6</v>
      </c>
      <c r="P22" s="64" t="str">
        <f t="shared" si="18"/>
        <v>obj_00a81#0008</v>
      </c>
      <c r="Q22" s="34" t="b">
        <f t="shared" si="18"/>
        <v>1</v>
      </c>
      <c r="R22" s="34">
        <v>1</v>
      </c>
      <c r="S22" s="34">
        <v>1</v>
      </c>
      <c r="T22" s="34" t="str">
        <v>obj_00a68</v>
      </c>
      <c r="U22" s="34" t="str">
        <f>_xll.qlRateHelperQuoteName(T22)</f>
        <v/>
      </c>
      <c r="V22" s="52">
        <f>_xll.qlRateHelperQuoteValue(T22,_xll.ohTrigger(Trigger,Quote!$AE$2))</f>
        <v>1.6300000000000002E-3</v>
      </c>
      <c r="W22" s="352" t="str">
        <f>IFERROR(_xll.qlFuturesRateHelperConvexityAdjustment(T22,Trigger),"--")</f>
        <v>--</v>
      </c>
      <c r="X22" s="35">
        <f>_xll.qlRateHelperEarliestDate(T22,Trigger)</f>
        <v>42156</v>
      </c>
      <c r="Y22" s="35">
        <f>_xll.qlRateHelperLatestDate(T22,Trigger)</f>
        <v>43252</v>
      </c>
      <c r="Z22" s="153">
        <v>1.6210968029317899E-3</v>
      </c>
      <c r="AD22" s="373"/>
      <c r="AY22" s="185" t="s">
        <v>214</v>
      </c>
      <c r="AZ22" s="186">
        <f>_xll.qlInterestRateIndexFixingDate(Currency&amp;"ibor"&amp;$I$1,BA22,Trigger)</f>
        <v>42180</v>
      </c>
      <c r="BA22" s="186">
        <f>_xll.qlCalendarAdvance(Calendar,BA21,AY22,"f",,Trigger)</f>
        <v>42184</v>
      </c>
      <c r="BB22" s="186">
        <f>_xll.qlInterestRateIndexMaturity(Currency&amp;"ibor"&amp;$I$1,BA22,Trigger)</f>
        <v>42367</v>
      </c>
      <c r="BC22" s="359">
        <f>_xll.qlIndexFixing($AC$5,AZ22,,_xll.ohTrigger(Trigger,Quote!$AE$2))</f>
        <v>5.9494849481164477E-4</v>
      </c>
      <c r="BD22" s="359" t="e">
        <f>_xll.qlIndexFixing($BE$1,BA22,,_xll.ohTrigger(Trigger,Quote!$AE$2))</f>
        <v>#NUM!</v>
      </c>
    </row>
    <row r="23" spans="1:56" s="154" customFormat="1" ht="11.25" customHeight="1" x14ac:dyDescent="0.2">
      <c r="A23" s="142" t="s">
        <v>45</v>
      </c>
      <c r="B23" s="144">
        <v>42445</v>
      </c>
      <c r="C23" s="143" t="str">
        <f>_xll.qlIMMcode(B23,Trigger)</f>
        <v>H6</v>
      </c>
      <c r="D23" s="143" t="str">
        <f>_xll.qlIMMNextCode(D22,TRUE,Trigger)</f>
        <v>H6</v>
      </c>
      <c r="E23" s="145" t="str">
        <f t="shared" si="19"/>
        <v>H6</v>
      </c>
      <c r="F23" s="129" t="s">
        <v>15</v>
      </c>
      <c r="G23" s="146" t="s">
        <v>54</v>
      </c>
      <c r="H23" s="147">
        <v>99.909499999999994</v>
      </c>
      <c r="I23" s="356">
        <f>Quote!AP24/100</f>
        <v>-2.5000000000000002E-6</v>
      </c>
      <c r="J23" s="148" t="str">
        <f t="shared" si="20"/>
        <v>EUR_CURVE_FUT6M_H6</v>
      </c>
      <c r="K23" s="149" t="str">
        <f>_xll.qlFuturesRateHelper(,IF(DataSelect="Reference",$H23,J23),,$E23,$G23,$I23,Permanent,Trigger,ObjectOverwrite)</f>
        <v>obj_00a82#0008</v>
      </c>
      <c r="L23" s="149" t="b">
        <f t="shared" ref="L23:L29" si="21">IF(ISNUMBER(H23),TRUE,FALSE)</f>
        <v>1</v>
      </c>
      <c r="M23" s="162"/>
      <c r="N23" s="64" t="str">
        <f t="shared" si="16"/>
        <v>Sf</v>
      </c>
      <c r="O23" s="64" t="str">
        <f t="shared" si="17"/>
        <v>U6</v>
      </c>
      <c r="P23" s="64" t="str">
        <f t="shared" si="18"/>
        <v>obj_00a7f#0008</v>
      </c>
      <c r="Q23" s="34" t="b">
        <f t="shared" si="18"/>
        <v>1</v>
      </c>
      <c r="R23" s="34">
        <v>1</v>
      </c>
      <c r="S23" s="34">
        <v>1</v>
      </c>
      <c r="T23" s="34" t="str">
        <v>obj_00a72</v>
      </c>
      <c r="U23" s="34" t="str">
        <f>_xll.qlRateHelperQuoteName(T23)</f>
        <v/>
      </c>
      <c r="V23" s="52">
        <f>_xll.qlRateHelperQuoteValue(T23,_xll.ohTrigger(Trigger,Quote!$AE$2))</f>
        <v>2.5800000000000003E-3</v>
      </c>
      <c r="W23" s="352" t="str">
        <f>IFERROR(_xll.qlFuturesRateHelperConvexityAdjustment(T23,Trigger),"--")</f>
        <v>--</v>
      </c>
      <c r="X23" s="35">
        <f>_xll.qlRateHelperEarliestDate(T23,Trigger)</f>
        <v>42156</v>
      </c>
      <c r="Y23" s="35">
        <f>_xll.qlRateHelperLatestDate(T23,Trigger)</f>
        <v>43619</v>
      </c>
      <c r="Z23" s="153">
        <v>2.5720068139259106E-3</v>
      </c>
      <c r="AD23" s="373"/>
      <c r="AY23" s="185" t="s">
        <v>214</v>
      </c>
      <c r="AZ23" s="186">
        <f>_xll.qlInterestRateIndexFixingDate(Currency&amp;"ibor"&amp;$I$1,BA23,Trigger)</f>
        <v>42181</v>
      </c>
      <c r="BA23" s="186">
        <f>_xll.qlCalendarAdvance(Calendar,BA22,AY23,"f",,Trigger)</f>
        <v>42185</v>
      </c>
      <c r="BB23" s="186">
        <f>_xll.qlInterestRateIndexMaturity(Currency&amp;"ibor"&amp;$I$1,BA23,Trigger)</f>
        <v>42369</v>
      </c>
      <c r="BC23" s="359">
        <f>_xll.qlIndexFixing($AC$5,AZ23,,_xll.ohTrigger(Trigger,Quote!$AE$2))</f>
        <v>5.9915148545096276E-4</v>
      </c>
      <c r="BD23" s="359" t="e">
        <f>_xll.qlIndexFixing($BE$1,BA23,,_xll.ohTrigger(Trigger,Quote!$AE$2))</f>
        <v>#NUM!</v>
      </c>
    </row>
    <row r="24" spans="1:56" s="154" customFormat="1" ht="11.25" customHeight="1" x14ac:dyDescent="0.2">
      <c r="A24" s="142" t="s">
        <v>45</v>
      </c>
      <c r="B24" s="144">
        <v>42536</v>
      </c>
      <c r="C24" s="143" t="str">
        <f>_xll.qlIMMcode(B24,Trigger)</f>
        <v>M6</v>
      </c>
      <c r="D24" s="143" t="str">
        <f>_xll.qlIMMNextCode(D23,TRUE,Trigger)</f>
        <v>M6</v>
      </c>
      <c r="E24" s="145" t="str">
        <f t="shared" si="19"/>
        <v>M6</v>
      </c>
      <c r="F24" s="129" t="s">
        <v>15</v>
      </c>
      <c r="G24" s="146" t="s">
        <v>54</v>
      </c>
      <c r="H24" s="147">
        <v>99.904300000000006</v>
      </c>
      <c r="I24" s="356">
        <f>Quote!AP25/100</f>
        <v>-2.5000000000000002E-6</v>
      </c>
      <c r="J24" s="148" t="str">
        <f t="shared" si="20"/>
        <v>EUR_CURVE_FUT6M_M6</v>
      </c>
      <c r="K24" s="149" t="str">
        <f>_xll.qlFuturesRateHelper(,IF(DataSelect="Reference",$H24,J24),,$E24,$G24,$I24,Permanent,Trigger,ObjectOverwrite)</f>
        <v>obj_00a81#0008</v>
      </c>
      <c r="L24" s="149" t="b">
        <f t="shared" si="21"/>
        <v>1</v>
      </c>
      <c r="M24" s="162"/>
      <c r="N24" s="64" t="str">
        <f t="shared" si="16"/>
        <v>Sf</v>
      </c>
      <c r="O24" s="64" t="str">
        <f t="shared" si="17"/>
        <v>Z6</v>
      </c>
      <c r="P24" s="64" t="str">
        <f t="shared" si="18"/>
        <v>obj_00a7d#0008</v>
      </c>
      <c r="Q24" s="34" t="b">
        <f t="shared" si="18"/>
        <v>1</v>
      </c>
      <c r="R24" s="34">
        <v>1</v>
      </c>
      <c r="S24" s="34">
        <v>1</v>
      </c>
      <c r="T24" s="34" t="str">
        <v>obj_00a6c</v>
      </c>
      <c r="U24" s="34" t="str">
        <f>_xll.qlRateHelperQuoteName(T24)</f>
        <v/>
      </c>
      <c r="V24" s="52">
        <f>_xll.qlRateHelperQuoteValue(T24,_xll.ohTrigger(Trigger,Quote!$AE$2))</f>
        <v>3.7000000000000002E-3</v>
      </c>
      <c r="W24" s="352" t="str">
        <f>IFERROR(_xll.qlFuturesRateHelperConvexityAdjustment(T24,Trigger),"--")</f>
        <v>--</v>
      </c>
      <c r="X24" s="35">
        <f>_xll.qlRateHelperEarliestDate(T24,Trigger)</f>
        <v>42156</v>
      </c>
      <c r="Y24" s="35">
        <f>_xll.qlRateHelperLatestDate(T24,Trigger)</f>
        <v>43983</v>
      </c>
      <c r="Z24" s="153">
        <v>3.6944342975638676E-3</v>
      </c>
      <c r="AD24" s="364"/>
      <c r="AY24" s="185" t="s">
        <v>214</v>
      </c>
      <c r="AZ24" s="186">
        <f>_xll.qlInterestRateIndexFixingDate(Currency&amp;"ibor"&amp;$I$1,BA24,Trigger)</f>
        <v>42184</v>
      </c>
      <c r="BA24" s="186">
        <f>_xll.qlCalendarAdvance(Calendar,BA23,AY24,"f",,Trigger)</f>
        <v>42186</v>
      </c>
      <c r="BB24" s="186">
        <f>_xll.qlInterestRateIndexMaturity(Currency&amp;"ibor"&amp;$I$1,BA24,Trigger)</f>
        <v>42373</v>
      </c>
      <c r="BC24" s="359">
        <f>_xll.qlIndexFixing($AC$5,AZ24,,_xll.ohTrigger(Trigger,Quote!$AE$2))</f>
        <v>6.0479501990934347E-4</v>
      </c>
      <c r="BD24" s="359" t="e">
        <f>_xll.qlIndexFixing($BE$1,BA24,,_xll.ohTrigger(Trigger,Quote!$AE$2))</f>
        <v>#NUM!</v>
      </c>
    </row>
    <row r="25" spans="1:56" s="154" customFormat="1" ht="11.25" customHeight="1" x14ac:dyDescent="0.2">
      <c r="A25" s="142" t="s">
        <v>45</v>
      </c>
      <c r="B25" s="144">
        <v>42634</v>
      </c>
      <c r="C25" s="143" t="str">
        <f>_xll.qlIMMcode(B25,Trigger)</f>
        <v>U6</v>
      </c>
      <c r="D25" s="143" t="str">
        <f>_xll.qlIMMNextCode(D24,TRUE,Trigger)</f>
        <v>U6</v>
      </c>
      <c r="E25" s="145" t="str">
        <f t="shared" si="19"/>
        <v>U6</v>
      </c>
      <c r="F25" s="129" t="s">
        <v>15</v>
      </c>
      <c r="G25" s="146" t="s">
        <v>54</v>
      </c>
      <c r="H25" s="147">
        <v>99.883799999999994</v>
      </c>
      <c r="I25" s="356">
        <f>Quote!AP26/100</f>
        <v>0</v>
      </c>
      <c r="J25" s="148" t="str">
        <f t="shared" si="20"/>
        <v>EUR_CURVE_FUT6M_U6</v>
      </c>
      <c r="K25" s="149" t="str">
        <f>_xll.qlFuturesRateHelper(,IF(DataSelect="Reference",$H25,J25),,$E25,$G25,$I25,Permanent,Trigger,ObjectOverwrite)</f>
        <v>obj_00a7f#0008</v>
      </c>
      <c r="L25" s="149" t="b">
        <f t="shared" si="21"/>
        <v>1</v>
      </c>
      <c r="M25" s="162"/>
      <c r="N25" s="64" t="str">
        <f t="shared" si="16"/>
        <v>Sf</v>
      </c>
      <c r="O25" s="64" t="str">
        <f t="shared" si="17"/>
        <v>H7</v>
      </c>
      <c r="P25" s="64" t="str">
        <f t="shared" si="18"/>
        <v>obj_00a7e#0008</v>
      </c>
      <c r="Q25" s="34" t="b">
        <f t="shared" si="18"/>
        <v>1</v>
      </c>
      <c r="R25" s="34">
        <v>1</v>
      </c>
      <c r="S25" s="34">
        <v>1</v>
      </c>
      <c r="T25" s="34" t="str">
        <v>obj_00a77</v>
      </c>
      <c r="U25" s="34" t="str">
        <f>_xll.qlRateHelperQuoteName(T25)</f>
        <v/>
      </c>
      <c r="V25" s="52">
        <f>_xll.qlRateHelperQuoteValue(T25,_xll.ohTrigger(Trigger,Quote!$AE$2))</f>
        <v>4.8900000000000002E-3</v>
      </c>
      <c r="W25" s="352" t="str">
        <f>IFERROR(_xll.qlFuturesRateHelperConvexityAdjustment(T25,Trigger),"--")</f>
        <v>--</v>
      </c>
      <c r="X25" s="35">
        <f>_xll.qlRateHelperEarliestDate(T25,Trigger)</f>
        <v>42156</v>
      </c>
      <c r="Y25" s="35">
        <f>_xll.qlRateHelperLatestDate(T25,Trigger)</f>
        <v>44348</v>
      </c>
      <c r="Z25" s="153">
        <v>4.8943728588579701E-3</v>
      </c>
      <c r="AD25" s="364"/>
      <c r="AY25" s="185" t="s">
        <v>214</v>
      </c>
      <c r="AZ25" s="186">
        <f>_xll.qlInterestRateIndexFixingDate(Currency&amp;"ibor"&amp;$I$1,BA25,Trigger)</f>
        <v>42185</v>
      </c>
      <c r="BA25" s="186">
        <f>_xll.qlCalendarAdvance(Calendar,BA24,AY25,"f",,Trigger)</f>
        <v>42187</v>
      </c>
      <c r="BB25" s="186">
        <f>_xll.qlInterestRateIndexMaturity(Currency&amp;"ibor"&amp;$I$1,BA25,Trigger)</f>
        <v>42373</v>
      </c>
      <c r="BC25" s="359">
        <f>_xll.qlIndexFixing($AC$5,AZ25,,_xll.ohTrigger(Trigger,Quote!$AE$2))</f>
        <v>6.0689519014751393E-4</v>
      </c>
      <c r="BD25" s="359" t="e">
        <f>_xll.qlIndexFixing($BE$1,BA25,,_xll.ohTrigger(Trigger,Quote!$AE$2))</f>
        <v>#NUM!</v>
      </c>
    </row>
    <row r="26" spans="1:56" s="154" customFormat="1" ht="11.25" customHeight="1" x14ac:dyDescent="0.2">
      <c r="A26" s="142" t="s">
        <v>45</v>
      </c>
      <c r="B26" s="144">
        <v>42725</v>
      </c>
      <c r="C26" s="143" t="str">
        <f>_xll.qlIMMcode(B26,Trigger)</f>
        <v>Z6</v>
      </c>
      <c r="D26" s="143" t="str">
        <f>_xll.qlIMMNextCode(D25,TRUE,Trigger)</f>
        <v>Z6</v>
      </c>
      <c r="E26" s="145" t="str">
        <f t="shared" si="19"/>
        <v>Z6</v>
      </c>
      <c r="F26" s="129" t="s">
        <v>15</v>
      </c>
      <c r="G26" s="146" t="s">
        <v>54</v>
      </c>
      <c r="H26" s="147">
        <v>99.854849999999999</v>
      </c>
      <c r="I26" s="356">
        <f>Quote!AP27/100</f>
        <v>0</v>
      </c>
      <c r="J26" s="148" t="str">
        <f t="shared" si="20"/>
        <v>EUR_CURVE_FUT6M_Z6</v>
      </c>
      <c r="K26" s="149" t="str">
        <f>_xll.qlFuturesRateHelper(,IF(DataSelect="Reference",$H26,J26),,$E26,$G26,$I26,Permanent,Trigger,ObjectOverwrite)</f>
        <v>obj_00a7d#0008</v>
      </c>
      <c r="L26" s="149" t="b">
        <f t="shared" si="21"/>
        <v>1</v>
      </c>
      <c r="M26" s="162"/>
      <c r="N26" s="64" t="str">
        <f t="shared" si="16"/>
        <v>Sf</v>
      </c>
      <c r="O26" s="64" t="e">
        <f t="shared" si="17"/>
        <v>#NUM!</v>
      </c>
      <c r="P26" s="64" t="e">
        <f t="shared" si="18"/>
        <v>#NUM!</v>
      </c>
      <c r="Q26" s="34" t="b">
        <f t="shared" si="18"/>
        <v>0</v>
      </c>
      <c r="R26" s="34">
        <v>1</v>
      </c>
      <c r="S26" s="34">
        <v>1</v>
      </c>
      <c r="T26" s="34" t="str">
        <v>obj_00a56</v>
      </c>
      <c r="U26" s="34" t="str">
        <f>_xll.qlRateHelperQuoteName(T26)</f>
        <v/>
      </c>
      <c r="V26" s="52">
        <f>_xll.qlRateHelperQuoteValue(T26,_xll.ohTrigger(Trigger,Quote!$AE$2))</f>
        <v>6.0699999999999999E-3</v>
      </c>
      <c r="W26" s="352" t="str">
        <f>IFERROR(_xll.qlFuturesRateHelperConvexityAdjustment(T26,Trigger),"--")</f>
        <v>--</v>
      </c>
      <c r="X26" s="35">
        <f>_xll.qlRateHelperEarliestDate(T26,Trigger)</f>
        <v>42156</v>
      </c>
      <c r="Y26" s="35">
        <f>_xll.qlRateHelperLatestDate(T26,Trigger)</f>
        <v>44713</v>
      </c>
      <c r="Z26" s="153">
        <v>6.0909707392454932E-3</v>
      </c>
      <c r="AD26" s="364"/>
      <c r="AY26" s="185" t="s">
        <v>214</v>
      </c>
      <c r="AZ26" s="186">
        <f>_xll.qlInterestRateIndexFixingDate(Currency&amp;"ibor"&amp;$I$1,BA26,Trigger)</f>
        <v>42186</v>
      </c>
      <c r="BA26" s="186">
        <f>_xll.qlCalendarAdvance(Calendar,BA25,AY26,"f",,Trigger)</f>
        <v>42188</v>
      </c>
      <c r="BB26" s="186">
        <f>_xll.qlInterestRateIndexMaturity(Currency&amp;"ibor"&amp;$I$1,BA26,Trigger)</f>
        <v>42373</v>
      </c>
      <c r="BC26" s="359">
        <f>_xll.qlIndexFixing($AC$5,AZ26,,_xll.ohTrigger(Trigger,Quote!$AE$2))</f>
        <v>6.0894237254843634E-4</v>
      </c>
      <c r="BD26" s="359" t="e">
        <f>_xll.qlIndexFixing($BE$1,BA26,,_xll.ohTrigger(Trigger,Quote!$AE$2))</f>
        <v>#NUM!</v>
      </c>
    </row>
    <row r="27" spans="1:56" s="154" customFormat="1" ht="11.25" customHeight="1" x14ac:dyDescent="0.2">
      <c r="A27" s="142" t="s">
        <v>45</v>
      </c>
      <c r="B27" s="144">
        <v>42809</v>
      </c>
      <c r="C27" s="143" t="str">
        <f>_xll.qlIMMcode(B27,Trigger)</f>
        <v>H7</v>
      </c>
      <c r="D27" s="143" t="str">
        <f>_xll.qlIMMNextCode(D26,TRUE,Trigger)</f>
        <v>H7</v>
      </c>
      <c r="E27" s="145" t="str">
        <f t="shared" si="19"/>
        <v>H7</v>
      </c>
      <c r="F27" s="129" t="s">
        <v>15</v>
      </c>
      <c r="G27" s="146" t="s">
        <v>54</v>
      </c>
      <c r="H27" s="147">
        <v>99.827150000000003</v>
      </c>
      <c r="I27" s="356">
        <f>Quote!AP28/100</f>
        <v>1.7500000000000002E-5</v>
      </c>
      <c r="J27" s="148" t="str">
        <f t="shared" si="20"/>
        <v>EUR_CURVE_FUT6M_H7</v>
      </c>
      <c r="K27" s="149" t="str">
        <f>_xll.qlFuturesRateHelper(,IF(DataSelect="Reference",$H27,J27),,$E27,$G27,$I27,Permanent,Trigger,ObjectOverwrite)</f>
        <v>obj_00a7e#0008</v>
      </c>
      <c r="L27" s="149" t="b">
        <f t="shared" si="21"/>
        <v>1</v>
      </c>
      <c r="M27" s="162"/>
      <c r="N27" s="66" t="str">
        <f t="shared" si="16"/>
        <v>Sf</v>
      </c>
      <c r="O27" s="66" t="e">
        <f t="shared" si="17"/>
        <v>#NUM!</v>
      </c>
      <c r="P27" s="66" t="e">
        <f t="shared" si="18"/>
        <v>#NUM!</v>
      </c>
      <c r="Q27" s="36" t="b">
        <f t="shared" si="18"/>
        <v>0</v>
      </c>
      <c r="R27" s="36">
        <v>1</v>
      </c>
      <c r="S27" s="36">
        <v>1</v>
      </c>
      <c r="T27" s="34" t="str">
        <v>obj_00a58</v>
      </c>
      <c r="U27" s="34" t="str">
        <f>_xll.qlRateHelperQuoteName(T27)</f>
        <v/>
      </c>
      <c r="V27" s="52">
        <f>_xll.qlRateHelperQuoteValue(T27,_xll.ohTrigger(Trigger,Quote!$AE$2))</f>
        <v>7.1799999999999998E-3</v>
      </c>
      <c r="W27" s="352" t="str">
        <f>IFERROR(_xll.qlFuturesRateHelperConvexityAdjustment(T27,Trigger),"--")</f>
        <v>--</v>
      </c>
      <c r="X27" s="35">
        <f>_xll.qlRateHelperEarliestDate(T27,Trigger)</f>
        <v>42156</v>
      </c>
      <c r="Y27" s="35">
        <f>_xll.qlRateHelperLatestDate(T27,Trigger)</f>
        <v>45078</v>
      </c>
      <c r="Z27" s="153">
        <v>7.2237411659279438E-3</v>
      </c>
      <c r="AD27" s="364"/>
      <c r="AY27" s="185" t="s">
        <v>214</v>
      </c>
      <c r="AZ27" s="186">
        <f>_xll.qlInterestRateIndexFixingDate(Currency&amp;"ibor"&amp;$I$1,BA27,Trigger)</f>
        <v>42187</v>
      </c>
      <c r="BA27" s="186">
        <f>_xll.qlCalendarAdvance(Calendar,BA26,AY27,"f",,Trigger)</f>
        <v>42191</v>
      </c>
      <c r="BB27" s="186">
        <f>_xll.qlInterestRateIndexMaturity(Currency&amp;"ibor"&amp;$I$1,BA27,Trigger)</f>
        <v>42375</v>
      </c>
      <c r="BC27" s="359">
        <f>_xll.qlIndexFixing($AC$5,AZ27,,_xll.ohTrigger(Trigger,Quote!$AE$2))</f>
        <v>6.1618848077243699E-4</v>
      </c>
      <c r="BD27" s="359" t="e">
        <f>_xll.qlIndexFixing($BE$1,BA27,,_xll.ohTrigger(Trigger,Quote!$AE$2))</f>
        <v>#NUM!</v>
      </c>
    </row>
    <row r="28" spans="1:56" s="154" customFormat="1" ht="11.25" customHeight="1" x14ac:dyDescent="0.2">
      <c r="A28" s="142" t="s">
        <v>45</v>
      </c>
      <c r="B28" s="144" t="e">
        <v>#N/A</v>
      </c>
      <c r="C28" s="143" t="e">
        <f>_xll.qlIMMcode(B28,Trigger)</f>
        <v>#NUM!</v>
      </c>
      <c r="D28" s="143" t="str">
        <f>_xll.qlIMMNextCode(D27,TRUE,Trigger)</f>
        <v>M7</v>
      </c>
      <c r="E28" s="145" t="e">
        <f t="shared" si="19"/>
        <v>#NUM!</v>
      </c>
      <c r="F28" s="129" t="s">
        <v>15</v>
      </c>
      <c r="G28" s="146" t="s">
        <v>54</v>
      </c>
      <c r="H28" s="147" t="e">
        <v>#N/A</v>
      </c>
      <c r="I28" s="356">
        <f>Quote!AP29/100</f>
        <v>0</v>
      </c>
      <c r="J28" s="148" t="e">
        <f t="shared" si="20"/>
        <v>#NUM!</v>
      </c>
      <c r="K28" s="149" t="e">
        <f>_xll.qlFuturesRateHelper(,IF(DataSelect="Reference",$H28,J28),,$E28,$G28,$I28,Permanent,Trigger,ObjectOverwrite)</f>
        <v>#NUM!</v>
      </c>
      <c r="L28" s="149" t="b">
        <f t="shared" si="21"/>
        <v>0</v>
      </c>
      <c r="M28" s="162"/>
      <c r="N28" s="64" t="str">
        <f t="shared" ref="N28:N71" si="22">A33</f>
        <v>Sw</v>
      </c>
      <c r="O28" s="64" t="str">
        <f t="shared" ref="O28:O71" si="23">B33</f>
        <v>3Y</v>
      </c>
      <c r="P28" s="64" t="str">
        <f>K33</f>
        <v>obj_00a68#0008</v>
      </c>
      <c r="Q28" s="64" t="b">
        <f>L33</f>
        <v>1</v>
      </c>
      <c r="R28" s="265">
        <v>1</v>
      </c>
      <c r="S28" s="265">
        <v>1</v>
      </c>
      <c r="T28" s="34" t="str">
        <v>obj_00a78</v>
      </c>
      <c r="U28" s="34" t="str">
        <f>_xll.qlRateHelperQuoteName(T28)</f>
        <v/>
      </c>
      <c r="V28" s="52">
        <f>_xll.qlRateHelperQuoteValue(T28,_xll.ohTrigger(Trigger,Quote!$AE$2))</f>
        <v>8.1899999999999994E-3</v>
      </c>
      <c r="W28" s="352" t="str">
        <f>IFERROR(_xll.qlFuturesRateHelperConvexityAdjustment(T28,Trigger),"--")</f>
        <v>--</v>
      </c>
      <c r="X28" s="35">
        <f>_xll.qlRateHelperEarliestDate(T28,Trigger)</f>
        <v>42156</v>
      </c>
      <c r="Y28" s="35">
        <f>_xll.qlRateHelperLatestDate(T28,Trigger)</f>
        <v>45446</v>
      </c>
      <c r="Z28" s="153">
        <v>8.2588008546964371E-3</v>
      </c>
      <c r="AD28" s="364"/>
      <c r="AY28" s="185" t="s">
        <v>214</v>
      </c>
      <c r="AZ28" s="186">
        <f>_xll.qlInterestRateIndexFixingDate(Currency&amp;"ibor"&amp;$I$1,BA28,Trigger)</f>
        <v>42188</v>
      </c>
      <c r="BA28" s="186">
        <f>_xll.qlCalendarAdvance(Calendar,BA27,AY28,"f",,Trigger)</f>
        <v>42192</v>
      </c>
      <c r="BB28" s="186">
        <f>_xll.qlInterestRateIndexMaturity(Currency&amp;"ibor"&amp;$I$1,BA28,Trigger)</f>
        <v>42376</v>
      </c>
      <c r="BC28" s="359">
        <f>_xll.qlIndexFixing($AC$5,AZ28,,_xll.ohTrigger(Trigger,Quote!$AE$2))</f>
        <v>6.1871821777492253E-4</v>
      </c>
      <c r="BD28" s="359" t="e">
        <f>_xll.qlIndexFixing($BE$1,BA28,,_xll.ohTrigger(Trigger,Quote!$AE$2))</f>
        <v>#NUM!</v>
      </c>
    </row>
    <row r="29" spans="1:56" s="154" customFormat="1" ht="11.25" customHeight="1" x14ac:dyDescent="0.2">
      <c r="A29" s="60" t="s">
        <v>45</v>
      </c>
      <c r="B29" s="150" t="e">
        <v>#N/A</v>
      </c>
      <c r="C29" s="22" t="e">
        <f>_xll.qlIMMcode(B29,Trigger)</f>
        <v>#NUM!</v>
      </c>
      <c r="D29" s="22" t="str">
        <f>_xll.qlIMMNextCode(D28,TRUE,Trigger)</f>
        <v>U7</v>
      </c>
      <c r="E29" s="20" t="e">
        <f t="shared" si="19"/>
        <v>#NUM!</v>
      </c>
      <c r="F29" s="47" t="s">
        <v>15</v>
      </c>
      <c r="G29" s="71" t="s">
        <v>54</v>
      </c>
      <c r="H29" s="41" t="e">
        <v>#N/A</v>
      </c>
      <c r="I29" s="357">
        <f>Quote!AP30/100</f>
        <v>0</v>
      </c>
      <c r="J29" s="23" t="e">
        <f t="shared" si="20"/>
        <v>#NUM!</v>
      </c>
      <c r="K29" s="24" t="e">
        <f>_xll.qlFuturesRateHelper(,IF(DataSelect="Reference",$H29,J29),,$E29,$G29,$I29,Permanent,Trigger,ObjectOverwrite)</f>
        <v>#NUM!</v>
      </c>
      <c r="L29" s="24" t="b">
        <f t="shared" si="21"/>
        <v>0</v>
      </c>
      <c r="M29" s="162"/>
      <c r="N29" s="64" t="str">
        <f t="shared" si="22"/>
        <v>Sw</v>
      </c>
      <c r="O29" s="64" t="str">
        <f t="shared" si="23"/>
        <v>4Y</v>
      </c>
      <c r="P29" s="64" t="str">
        <f t="shared" ref="P29:Q44" si="24">K34</f>
        <v>obj_00a72#0008</v>
      </c>
      <c r="Q29" s="64" t="b">
        <f t="shared" si="24"/>
        <v>1</v>
      </c>
      <c r="R29" s="265">
        <v>1</v>
      </c>
      <c r="S29" s="265">
        <v>1</v>
      </c>
      <c r="T29" s="34" t="str">
        <v>obj_00a76</v>
      </c>
      <c r="U29" s="34" t="str">
        <f>_xll.qlRateHelperQuoteName(T29)</f>
        <v/>
      </c>
      <c r="V29" s="52">
        <f>_xll.qlRateHelperQuoteValue(T29,_xll.ohTrigger(Trigger,Quote!$AE$2))</f>
        <v>9.0500000000000008E-3</v>
      </c>
      <c r="W29" s="352" t="str">
        <f>IFERROR(_xll.qlFuturesRateHelperConvexityAdjustment(T29,Trigger),"--")</f>
        <v>--</v>
      </c>
      <c r="X29" s="35">
        <f>_xll.qlRateHelperEarliestDate(T29,Trigger)</f>
        <v>42156</v>
      </c>
      <c r="Y29" s="35">
        <f>_xll.qlRateHelperLatestDate(T29,Trigger)</f>
        <v>45810</v>
      </c>
      <c r="Z29" s="153">
        <v>9.1475853063365878E-3</v>
      </c>
      <c r="AD29" s="364"/>
      <c r="AY29" s="185" t="s">
        <v>214</v>
      </c>
      <c r="AZ29" s="186">
        <f>_xll.qlInterestRateIndexFixingDate(Currency&amp;"ibor"&amp;$I$1,BA29,Trigger)</f>
        <v>42191</v>
      </c>
      <c r="BA29" s="186">
        <f>_xll.qlCalendarAdvance(Calendar,BA28,AY29,"f",,Trigger)</f>
        <v>42193</v>
      </c>
      <c r="BB29" s="186">
        <f>_xll.qlInterestRateIndexMaturity(Currency&amp;"ibor"&amp;$I$1,BA29,Trigger)</f>
        <v>42377</v>
      </c>
      <c r="BC29" s="359">
        <f>_xll.qlIndexFixing($AC$5,AZ29,,_xll.ohTrigger(Trigger,Quote!$AE$2))</f>
        <v>6.2118351996036088E-4</v>
      </c>
      <c r="BD29" s="359" t="e">
        <f>_xll.qlIndexFixing($BE$1,BA29,,_xll.ohTrigger(Trigger,Quote!$AE$2))</f>
        <v>#NUM!</v>
      </c>
    </row>
    <row r="30" spans="1:56" s="154" customFormat="1" ht="11.25" customHeight="1" x14ac:dyDescent="0.2">
      <c r="A30" s="163"/>
      <c r="B30" s="163"/>
      <c r="C30" s="163"/>
      <c r="D30" s="166"/>
      <c r="E30" s="165"/>
      <c r="F30" s="167"/>
      <c r="G30" s="163"/>
      <c r="H30" s="163"/>
      <c r="I30" s="163"/>
      <c r="J30" s="163"/>
      <c r="K30" s="163"/>
      <c r="L30" s="165"/>
      <c r="M30" s="162"/>
      <c r="N30" s="64" t="str">
        <f t="shared" si="22"/>
        <v>Sw</v>
      </c>
      <c r="O30" s="64" t="str">
        <f t="shared" si="23"/>
        <v>5Y</v>
      </c>
      <c r="P30" s="64" t="str">
        <f t="shared" si="24"/>
        <v>obj_00a6c#0008</v>
      </c>
      <c r="Q30" s="64" t="b">
        <f t="shared" si="24"/>
        <v>1</v>
      </c>
      <c r="R30" s="265">
        <v>1</v>
      </c>
      <c r="S30" s="265">
        <v>1</v>
      </c>
      <c r="T30" s="34" t="str">
        <v>obj_00a60</v>
      </c>
      <c r="U30" s="34" t="str">
        <f>_xll.qlRateHelperQuoteName(T30)</f>
        <v/>
      </c>
      <c r="V30" s="52">
        <f>_xll.qlRateHelperQuoteValue(T30,_xll.ohTrigger(Trigger,Quote!$AE$2))</f>
        <v>9.8081175199999995E-3</v>
      </c>
      <c r="W30" s="352" t="str">
        <f>IFERROR(_xll.qlFuturesRateHelperConvexityAdjustment(T30,Trigger),"--")</f>
        <v>--</v>
      </c>
      <c r="X30" s="35">
        <f>_xll.qlRateHelperEarliestDate(T30,Trigger)</f>
        <v>42156</v>
      </c>
      <c r="Y30" s="35">
        <f>_xll.qlRateHelperLatestDate(T30,Trigger)</f>
        <v>46174</v>
      </c>
      <c r="Z30" s="153">
        <v>9.9358910689179569E-3</v>
      </c>
      <c r="AD30" s="364"/>
      <c r="AY30" s="185" t="s">
        <v>214</v>
      </c>
      <c r="AZ30" s="186">
        <f>_xll.qlInterestRateIndexFixingDate(Currency&amp;"ibor"&amp;$I$1,BA30,Trigger)</f>
        <v>42192</v>
      </c>
      <c r="BA30" s="186">
        <f>_xll.qlCalendarAdvance(Calendar,BA29,AY30,"f",,Trigger)</f>
        <v>42194</v>
      </c>
      <c r="BB30" s="186">
        <f>_xll.qlInterestRateIndexMaturity(Currency&amp;"ibor"&amp;$I$1,BA30,Trigger)</f>
        <v>42380</v>
      </c>
      <c r="BC30" s="359">
        <f>_xll.qlIndexFixing($AC$5,AZ30,,_xll.ohTrigger(Trigger,Quote!$AE$2))</f>
        <v>6.250207798635405E-4</v>
      </c>
      <c r="BD30" s="359" t="e">
        <f>_xll.qlIndexFixing($BE$1,BA30,,_xll.ohTrigger(Trigger,Quote!$AE$2))</f>
        <v>#NUM!</v>
      </c>
    </row>
    <row r="31" spans="1:56" s="154" customFormat="1" ht="11.25" customHeight="1" x14ac:dyDescent="0.2">
      <c r="A31" s="163"/>
      <c r="B31" s="163"/>
      <c r="C31" s="163"/>
      <c r="D31" s="163"/>
      <c r="E31" s="163"/>
      <c r="F31" s="163"/>
      <c r="G31" s="163"/>
      <c r="H31" s="160" t="s">
        <v>7</v>
      </c>
      <c r="I31" s="118" t="s">
        <v>9</v>
      </c>
      <c r="J31" s="118"/>
      <c r="K31" s="3" t="str">
        <f>_xll.qlEuribor(,H31,,,Trigger)</f>
        <v>obj_00a49#0007</v>
      </c>
      <c r="M31" s="162"/>
      <c r="N31" s="64" t="str">
        <f t="shared" si="22"/>
        <v>Sw</v>
      </c>
      <c r="O31" s="64" t="str">
        <f t="shared" si="23"/>
        <v>6Y</v>
      </c>
      <c r="P31" s="64" t="str">
        <f t="shared" si="24"/>
        <v>obj_00a77#0008</v>
      </c>
      <c r="Q31" s="64" t="b">
        <f t="shared" si="24"/>
        <v>1</v>
      </c>
      <c r="R31" s="265">
        <v>1</v>
      </c>
      <c r="S31" s="265">
        <v>1</v>
      </c>
      <c r="T31" s="34" t="str">
        <v>obj_00a6d</v>
      </c>
      <c r="U31" s="34" t="str">
        <f>_xll.qlRateHelperQuoteName(T31)</f>
        <v/>
      </c>
      <c r="V31" s="52">
        <f>_xll.qlRateHelperQuoteValue(T31,_xll.ohTrigger(Trigger,Quote!$AE$2))</f>
        <v>1.047E-2</v>
      </c>
      <c r="W31" s="352" t="str">
        <f>IFERROR(_xll.qlFuturesRateHelperConvexityAdjustment(T31,Trigger),"--")</f>
        <v>--</v>
      </c>
      <c r="X31" s="35">
        <f>_xll.qlRateHelperEarliestDate(T31,Trigger)</f>
        <v>42156</v>
      </c>
      <c r="Y31" s="35">
        <f>_xll.qlRateHelperLatestDate(T31,Trigger)</f>
        <v>46539</v>
      </c>
      <c r="Z31" s="153">
        <v>1.0628008949406091E-2</v>
      </c>
      <c r="AD31" s="364"/>
      <c r="AY31" s="185" t="s">
        <v>214</v>
      </c>
      <c r="AZ31" s="186">
        <f>_xll.qlInterestRateIndexFixingDate(Currency&amp;"ibor"&amp;$I$1,BA31,Trigger)</f>
        <v>42193</v>
      </c>
      <c r="BA31" s="186">
        <f>_xll.qlCalendarAdvance(Calendar,BA30,AY31,"f",,Trigger)</f>
        <v>42195</v>
      </c>
      <c r="BB31" s="186">
        <f>_xll.qlInterestRateIndexMaturity(Currency&amp;"ibor"&amp;$I$1,BA31,Trigger)</f>
        <v>42380</v>
      </c>
      <c r="BC31" s="359">
        <f>_xll.qlIndexFixing($AC$5,AZ31,,_xll.ohTrigger(Trigger,Quote!$AE$2))</f>
        <v>6.2663607051597324E-4</v>
      </c>
      <c r="BD31" s="359" t="e">
        <f>_xll.qlIndexFixing($BE$1,BA31,,_xll.ohTrigger(Trigger,Quote!$AE$2))</f>
        <v>#NUM!</v>
      </c>
    </row>
    <row r="32" spans="1:56" s="154" customFormat="1" ht="11.25" customHeight="1" x14ac:dyDescent="0.2">
      <c r="A32" s="118" t="s">
        <v>18</v>
      </c>
      <c r="B32" s="118" t="s">
        <v>222</v>
      </c>
      <c r="C32" s="118" t="s">
        <v>223</v>
      </c>
      <c r="D32" s="118" t="s">
        <v>1</v>
      </c>
      <c r="E32" s="118" t="s">
        <v>11</v>
      </c>
      <c r="F32" s="118" t="s">
        <v>13</v>
      </c>
      <c r="G32" s="118" t="s">
        <v>12</v>
      </c>
      <c r="H32" s="118" t="s">
        <v>4</v>
      </c>
      <c r="I32" s="118" t="s">
        <v>5</v>
      </c>
      <c r="J32" s="118"/>
      <c r="K32" s="118" t="s">
        <v>44</v>
      </c>
      <c r="L32" s="118" t="s">
        <v>48</v>
      </c>
      <c r="M32" s="162"/>
      <c r="N32" s="64" t="str">
        <f t="shared" si="22"/>
        <v>Sw</v>
      </c>
      <c r="O32" s="64" t="str">
        <f t="shared" si="23"/>
        <v>7Y</v>
      </c>
      <c r="P32" s="64" t="str">
        <f t="shared" si="24"/>
        <v>obj_00a56#0008</v>
      </c>
      <c r="Q32" s="64" t="b">
        <f t="shared" si="24"/>
        <v>1</v>
      </c>
      <c r="R32" s="265">
        <v>1</v>
      </c>
      <c r="S32" s="265">
        <v>1</v>
      </c>
      <c r="T32" s="34" t="str">
        <v>obj_00a5d</v>
      </c>
      <c r="U32" s="34" t="str">
        <f>_xll.qlRateHelperQuoteName(T32)</f>
        <v/>
      </c>
      <c r="V32" s="52">
        <f>_xll.qlRateHelperQuoteValue(T32,_xll.ohTrigger(Trigger,Quote!$AE$2))</f>
        <v>1.1023238600000001E-2</v>
      </c>
      <c r="W32" s="352" t="str">
        <f>IFERROR(_xll.qlFuturesRateHelperConvexityAdjustment(T32,Trigger),"--")</f>
        <v>--</v>
      </c>
      <c r="X32" s="35">
        <f>_xll.qlRateHelperEarliestDate(T32,Trigger)</f>
        <v>42156</v>
      </c>
      <c r="Y32" s="35">
        <f>_xll.qlRateHelperLatestDate(T32,Trigger)</f>
        <v>46905</v>
      </c>
      <c r="Z32" s="153">
        <v>1.1206417596002258E-2</v>
      </c>
      <c r="AD32" s="364"/>
      <c r="AY32" s="185" t="s">
        <v>214</v>
      </c>
      <c r="AZ32" s="186">
        <f>_xll.qlInterestRateIndexFixingDate(Currency&amp;"ibor"&amp;$I$1,BA32,Trigger)</f>
        <v>42194</v>
      </c>
      <c r="BA32" s="186">
        <f>_xll.qlCalendarAdvance(Calendar,BA31,AY32,"f",,Trigger)</f>
        <v>42198</v>
      </c>
      <c r="BB32" s="186">
        <f>_xll.qlInterestRateIndexMaturity(Currency&amp;"ibor"&amp;$I$1,BA32,Trigger)</f>
        <v>42382</v>
      </c>
      <c r="BC32" s="359">
        <f>_xll.qlIndexFixing($AC$5,AZ32,,_xll.ohTrigger(Trigger,Quote!$AE$2))</f>
        <v>6.3254350034456044E-4</v>
      </c>
      <c r="BD32" s="359" t="e">
        <f>_xll.qlIndexFixing($BE$1,BA32,,_xll.ohTrigger(Trigger,Quote!$AE$2))</f>
        <v>#NUM!</v>
      </c>
    </row>
    <row r="33" spans="1:56" s="154" customFormat="1" ht="11.25" customHeight="1" x14ac:dyDescent="0.2">
      <c r="A33" s="125" t="s">
        <v>46</v>
      </c>
      <c r="B33" s="169" t="str">
        <f t="array" ref="B33:B77">_xll.ohFilter(PastedValue!Y2:Y62,PastedValue!U2:U62="Sw")</f>
        <v>3Y</v>
      </c>
      <c r="C33" s="168" t="s">
        <v>100</v>
      </c>
      <c r="D33" s="168" t="str">
        <f t="shared" ref="D33:D77" si="25">IF(DataSelect="MX_Live",C33,B33)</f>
        <v>3Y</v>
      </c>
      <c r="E33" s="168" t="s">
        <v>14</v>
      </c>
      <c r="F33" s="170" t="s">
        <v>15</v>
      </c>
      <c r="G33" s="168" t="s">
        <v>16</v>
      </c>
      <c r="H33" s="170" t="s">
        <v>17</v>
      </c>
      <c r="I33" s="171">
        <f t="array" ref="I33:I77">_xll.ohFilter(PastedValue!AB2:AB62,PastedValue!U2:U62="Sw")/100</f>
        <v>1.6300000000000002E-3</v>
      </c>
      <c r="J33" s="171" t="str">
        <f t="shared" ref="J33:J77" si="26">Currency&amp;"AB6R"&amp;B33&amp;"="</f>
        <v>EURAB6R3Y=</v>
      </c>
      <c r="K33" s="123" t="str">
        <f>_xll.qlSwapRateHelper2(,IF(DataSelect="Reference",$I33,J33),,$B33,Calendar,$G33,$F33,$H33,$K$31,0,E33,Discounting,Permanent,,ObjectOverwrite)</f>
        <v>obj_00a68#0008</v>
      </c>
      <c r="L33" s="120" t="b">
        <f t="shared" ref="L33:L77" si="27">IF(ISNUMBER(I33),TRUE,FALSE)</f>
        <v>1</v>
      </c>
      <c r="N33" s="64" t="str">
        <f t="shared" si="22"/>
        <v>Sw</v>
      </c>
      <c r="O33" s="64" t="str">
        <f t="shared" si="23"/>
        <v>8Y</v>
      </c>
      <c r="P33" s="64" t="str">
        <f t="shared" si="24"/>
        <v>obj_00a58#0008</v>
      </c>
      <c r="Q33" s="64" t="b">
        <f t="shared" si="24"/>
        <v>1</v>
      </c>
      <c r="R33" s="265">
        <v>1</v>
      </c>
      <c r="S33" s="265">
        <v>1</v>
      </c>
      <c r="T33" s="34" t="str">
        <v>obj_00a70</v>
      </c>
      <c r="U33" s="34" t="str">
        <f>_xll.qlRateHelperQuoteName(T33)</f>
        <v/>
      </c>
      <c r="V33" s="52">
        <f>_xll.qlRateHelperQuoteValue(T33,_xll.ohTrigger(Trigger,Quote!$AE$2))</f>
        <v>1.1488977419999999E-2</v>
      </c>
      <c r="W33" s="352" t="str">
        <f>IFERROR(_xll.qlFuturesRateHelperConvexityAdjustment(T33,Trigger),"--")</f>
        <v>--</v>
      </c>
      <c r="X33" s="35">
        <f>_xll.qlRateHelperEarliestDate(T33,Trigger)</f>
        <v>42156</v>
      </c>
      <c r="Y33" s="35">
        <f>_xll.qlRateHelperLatestDate(T33,Trigger)</f>
        <v>47270</v>
      </c>
      <c r="Z33" s="153">
        <v>1.1696904648187571E-2</v>
      </c>
      <c r="AD33" s="364"/>
      <c r="AY33" s="185" t="s">
        <v>214</v>
      </c>
      <c r="AZ33" s="186">
        <f>_xll.qlInterestRateIndexFixingDate(Currency&amp;"ibor"&amp;$I$1,BA33,Trigger)</f>
        <v>42195</v>
      </c>
      <c r="BA33" s="186">
        <f>_xll.qlCalendarAdvance(Calendar,BA32,AY33,"f",,Trigger)</f>
        <v>42199</v>
      </c>
      <c r="BB33" s="186">
        <f>_xll.qlInterestRateIndexMaturity(Currency&amp;"ibor"&amp;$I$1,BA33,Trigger)</f>
        <v>42383</v>
      </c>
      <c r="BC33" s="359">
        <f>_xll.qlIndexFixing($AC$5,AZ33,,_xll.ohTrigger(Trigger,Quote!$AE$2))</f>
        <v>6.346221887411895E-4</v>
      </c>
      <c r="BD33" s="359" t="e">
        <f>_xll.qlIndexFixing($BE$1,BA33,,_xll.ohTrigger(Trigger,Quote!$AE$2))</f>
        <v>#NUM!</v>
      </c>
    </row>
    <row r="34" spans="1:56" s="154" customFormat="1" ht="11.25" customHeight="1" x14ac:dyDescent="0.2">
      <c r="A34" s="133" t="s">
        <v>46</v>
      </c>
      <c r="B34" s="173" t="str">
        <v>4Y</v>
      </c>
      <c r="C34" s="172" t="s">
        <v>101</v>
      </c>
      <c r="D34" s="172" t="str">
        <f t="shared" si="25"/>
        <v>4Y</v>
      </c>
      <c r="E34" s="172" t="s">
        <v>14</v>
      </c>
      <c r="F34" s="174" t="s">
        <v>15</v>
      </c>
      <c r="G34" s="172" t="s">
        <v>16</v>
      </c>
      <c r="H34" s="174" t="s">
        <v>17</v>
      </c>
      <c r="I34" s="175">
        <v>2.5800000000000003E-3</v>
      </c>
      <c r="J34" s="175" t="str">
        <f t="shared" si="26"/>
        <v>EURAB6R4Y=</v>
      </c>
      <c r="K34" s="131" t="str">
        <f>_xll.qlSwapRateHelper2(,IF(DataSelect="Reference",$I34,J34),,$B34,Calendar,$G34,$F34,$H34,$K$31,0,E34,Discounting,Permanent,,ObjectOverwrite)</f>
        <v>obj_00a72#0008</v>
      </c>
      <c r="L34" s="128" t="b">
        <f t="shared" si="27"/>
        <v>1</v>
      </c>
      <c r="N34" s="64" t="str">
        <f t="shared" si="22"/>
        <v>Sw</v>
      </c>
      <c r="O34" s="64" t="str">
        <f t="shared" si="23"/>
        <v>9Y</v>
      </c>
      <c r="P34" s="64" t="str">
        <f t="shared" si="24"/>
        <v>obj_00a78#0008</v>
      </c>
      <c r="Q34" s="64" t="b">
        <f t="shared" si="24"/>
        <v>1</v>
      </c>
      <c r="R34" s="265">
        <v>1</v>
      </c>
      <c r="S34" s="265">
        <v>1</v>
      </c>
      <c r="T34" s="34" t="str">
        <v>obj_00a61</v>
      </c>
      <c r="U34" s="34" t="str">
        <f>_xll.qlRateHelperQuoteName(T34)</f>
        <v/>
      </c>
      <c r="V34" s="52">
        <f>_xll.qlRateHelperQuoteValue(T34,_xll.ohTrigger(Trigger,Quote!$AE$2))</f>
        <v>1.188E-2</v>
      </c>
      <c r="W34" s="352" t="str">
        <f>IFERROR(_xll.qlFuturesRateHelperConvexityAdjustment(T34,Trigger),"--")</f>
        <v>--</v>
      </c>
      <c r="X34" s="35">
        <f>_xll.qlRateHelperEarliestDate(T34,Trigger)</f>
        <v>42156</v>
      </c>
      <c r="Y34" s="35">
        <f>_xll.qlRateHelperLatestDate(T34,Trigger)</f>
        <v>47637</v>
      </c>
      <c r="Z34" s="153">
        <v>1.2109406361706435E-2</v>
      </c>
      <c r="AD34" s="364"/>
      <c r="AY34" s="185" t="s">
        <v>214</v>
      </c>
      <c r="AZ34" s="186">
        <f>_xll.qlInterestRateIndexFixingDate(Currency&amp;"ibor"&amp;$I$1,BA34,Trigger)</f>
        <v>42198</v>
      </c>
      <c r="BA34" s="186">
        <f>_xll.qlCalendarAdvance(Calendar,BA33,AY34,"f",,Trigger)</f>
        <v>42200</v>
      </c>
      <c r="BB34" s="186">
        <f>_xll.qlInterestRateIndexMaturity(Currency&amp;"ibor"&amp;$I$1,BA34,Trigger)</f>
        <v>42384</v>
      </c>
      <c r="BC34" s="359">
        <f>_xll.qlIndexFixing($AC$5,AZ34,,_xll.ohTrigger(Trigger,Quote!$AE$2))</f>
        <v>6.3663644075115746E-4</v>
      </c>
      <c r="BD34" s="359" t="e">
        <f>_xll.qlIndexFixing($BE$1,BA34,,_xll.ohTrigger(Trigger,Quote!$AE$2))</f>
        <v>#NUM!</v>
      </c>
    </row>
    <row r="35" spans="1:56" s="154" customFormat="1" ht="11.25" customHeight="1" x14ac:dyDescent="0.2">
      <c r="A35" s="133" t="s">
        <v>46</v>
      </c>
      <c r="B35" s="173" t="str">
        <v>5Y</v>
      </c>
      <c r="C35" s="172" t="s">
        <v>102</v>
      </c>
      <c r="D35" s="172" t="str">
        <f t="shared" si="25"/>
        <v>5Y</v>
      </c>
      <c r="E35" s="172" t="s">
        <v>14</v>
      </c>
      <c r="F35" s="174" t="s">
        <v>15</v>
      </c>
      <c r="G35" s="172" t="s">
        <v>16</v>
      </c>
      <c r="H35" s="174" t="s">
        <v>17</v>
      </c>
      <c r="I35" s="175">
        <v>3.7000000000000002E-3</v>
      </c>
      <c r="J35" s="175" t="str">
        <f t="shared" si="26"/>
        <v>EURAB6R5Y=</v>
      </c>
      <c r="K35" s="131" t="str">
        <f>_xll.qlSwapRateHelper2(,IF(DataSelect="Reference",$I35,J35),,$B35,Calendar,$G35,$F35,$H35,$K$31,0,E35,Discounting,Permanent,,ObjectOverwrite)</f>
        <v>obj_00a6c#0008</v>
      </c>
      <c r="L35" s="128" t="b">
        <f t="shared" si="27"/>
        <v>1</v>
      </c>
      <c r="N35" s="64" t="str">
        <f t="shared" si="22"/>
        <v>Sw</v>
      </c>
      <c r="O35" s="64" t="str">
        <f t="shared" si="23"/>
        <v>10Y</v>
      </c>
      <c r="P35" s="64" t="str">
        <f t="shared" si="24"/>
        <v>obj_00a76#0008</v>
      </c>
      <c r="Q35" s="64" t="b">
        <f t="shared" si="24"/>
        <v>1</v>
      </c>
      <c r="R35" s="265">
        <v>1</v>
      </c>
      <c r="S35" s="265">
        <v>1</v>
      </c>
      <c r="T35" s="34" t="str">
        <v>obj_00a6e</v>
      </c>
      <c r="U35" s="34" t="str">
        <f>_xll.qlRateHelperQuoteName(T35)</f>
        <v/>
      </c>
      <c r="V35" s="52">
        <f>_xll.qlRateHelperQuoteValue(T35,_xll.ohTrigger(Trigger,Quote!$AE$2))</f>
        <v>1.220716543E-2</v>
      </c>
      <c r="W35" s="352" t="str">
        <f>IFERROR(_xll.qlFuturesRateHelperConvexityAdjustment(T35,Trigger),"--")</f>
        <v>--</v>
      </c>
      <c r="X35" s="35">
        <f>_xll.qlRateHelperEarliestDate(T35,Trigger)</f>
        <v>42156</v>
      </c>
      <c r="Y35" s="35">
        <f>_xll.qlRateHelperLatestDate(T35,Trigger)</f>
        <v>48001</v>
      </c>
      <c r="Z35" s="153">
        <v>1.2454820421187117E-2</v>
      </c>
      <c r="AD35" s="364"/>
      <c r="AY35" s="185" t="s">
        <v>214</v>
      </c>
      <c r="AZ35" s="186">
        <f>_xll.qlInterestRateIndexFixingDate(Currency&amp;"ibor"&amp;$I$1,BA35,Trigger)</f>
        <v>42199</v>
      </c>
      <c r="BA35" s="186">
        <f>_xll.qlCalendarAdvance(Calendar,BA34,AY35,"f",,Trigger)</f>
        <v>42201</v>
      </c>
      <c r="BB35" s="186">
        <f>_xll.qlInterestRateIndexMaturity(Currency&amp;"ibor"&amp;$I$1,BA35,Trigger)</f>
        <v>42387</v>
      </c>
      <c r="BC35" s="359">
        <f>_xll.qlIndexFixing($AC$5,AZ35,,_xll.ohTrigger(Trigger,Quote!$AE$2))</f>
        <v>6.4002298065486544E-4</v>
      </c>
      <c r="BD35" s="359" t="e">
        <f>_xll.qlIndexFixing($BE$1,BA35,,_xll.ohTrigger(Trigger,Quote!$AE$2))</f>
        <v>#NUM!</v>
      </c>
    </row>
    <row r="36" spans="1:56" s="154" customFormat="1" ht="11.25" customHeight="1" x14ac:dyDescent="0.2">
      <c r="A36" s="133" t="s">
        <v>46</v>
      </c>
      <c r="B36" s="173" t="str">
        <v>6Y</v>
      </c>
      <c r="C36" s="172" t="s">
        <v>103</v>
      </c>
      <c r="D36" s="172" t="str">
        <f t="shared" si="25"/>
        <v>6Y</v>
      </c>
      <c r="E36" s="172" t="s">
        <v>14</v>
      </c>
      <c r="F36" s="174" t="s">
        <v>15</v>
      </c>
      <c r="G36" s="172" t="s">
        <v>16</v>
      </c>
      <c r="H36" s="174" t="s">
        <v>17</v>
      </c>
      <c r="I36" s="175">
        <v>4.8900000000000002E-3</v>
      </c>
      <c r="J36" s="175" t="str">
        <f t="shared" si="26"/>
        <v>EURAB6R6Y=</v>
      </c>
      <c r="K36" s="131" t="str">
        <f>_xll.qlSwapRateHelper2(,IF(DataSelect="Reference",$I36,J36),,$B36,Calendar,$G36,$F36,$H36,$K$31,0,E36,Discounting,Permanent,,ObjectOverwrite)</f>
        <v>obj_00a77#0008</v>
      </c>
      <c r="L36" s="128" t="b">
        <f t="shared" si="27"/>
        <v>1</v>
      </c>
      <c r="N36" s="64" t="str">
        <f t="shared" si="22"/>
        <v>Sw</v>
      </c>
      <c r="O36" s="64" t="str">
        <f t="shared" si="23"/>
        <v>11Y</v>
      </c>
      <c r="P36" s="64" t="str">
        <f t="shared" si="24"/>
        <v>obj_00a60#0008</v>
      </c>
      <c r="Q36" s="64" t="b">
        <f t="shared" si="24"/>
        <v>1</v>
      </c>
      <c r="R36" s="265">
        <v>1</v>
      </c>
      <c r="S36" s="265">
        <v>1</v>
      </c>
      <c r="T36" s="34" t="str">
        <v>obj_00a4c</v>
      </c>
      <c r="U36" s="34" t="str">
        <f>_xll.qlRateHelperQuoteName(T36)</f>
        <v/>
      </c>
      <c r="V36" s="52">
        <f>_xll.qlRateHelperQuoteValue(T36,_xll.ohTrigger(Trigger,Quote!$AE$2))</f>
        <v>1.248263036E-2</v>
      </c>
      <c r="W36" s="352" t="str">
        <f>IFERROR(_xll.qlFuturesRateHelperConvexityAdjustment(T36,Trigger),"--")</f>
        <v>--</v>
      </c>
      <c r="X36" s="35">
        <f>_xll.qlRateHelperEarliestDate(T36,Trigger)</f>
        <v>42156</v>
      </c>
      <c r="Y36" s="35">
        <f>_xll.qlRateHelperLatestDate(T36,Trigger)</f>
        <v>48366</v>
      </c>
      <c r="Z36" s="153">
        <v>1.2743434744301339E-2</v>
      </c>
      <c r="AD36" s="364"/>
      <c r="AY36" s="185" t="s">
        <v>214</v>
      </c>
      <c r="AZ36" s="186">
        <f>_xll.qlInterestRateIndexFixingDate(Currency&amp;"ibor"&amp;$I$1,BA36,Trigger)</f>
        <v>42200</v>
      </c>
      <c r="BA36" s="186">
        <f>_xll.qlCalendarAdvance(Calendar,BA35,AY36,"f",,Trigger)</f>
        <v>42202</v>
      </c>
      <c r="BB36" s="186">
        <f>_xll.qlInterestRateIndexMaturity(Currency&amp;"ibor"&amp;$I$1,BA36,Trigger)</f>
        <v>42387</v>
      </c>
      <c r="BC36" s="359">
        <f>_xll.qlIndexFixing($AC$5,AZ36,,_xll.ohTrigger(Trigger,Quote!$AE$2))</f>
        <v>6.4118949029856305E-4</v>
      </c>
      <c r="BD36" s="359" t="e">
        <f>_xll.qlIndexFixing($BE$1,BA36,,_xll.ohTrigger(Trigger,Quote!$AE$2))</f>
        <v>#NUM!</v>
      </c>
    </row>
    <row r="37" spans="1:56" s="154" customFormat="1" ht="11.25" customHeight="1" x14ac:dyDescent="0.2">
      <c r="A37" s="133" t="s">
        <v>46</v>
      </c>
      <c r="B37" s="173" t="str">
        <v>7Y</v>
      </c>
      <c r="C37" s="172" t="s">
        <v>104</v>
      </c>
      <c r="D37" s="172" t="str">
        <f t="shared" si="25"/>
        <v>7Y</v>
      </c>
      <c r="E37" s="172" t="s">
        <v>14</v>
      </c>
      <c r="F37" s="174" t="s">
        <v>15</v>
      </c>
      <c r="G37" s="172" t="s">
        <v>16</v>
      </c>
      <c r="H37" s="174" t="s">
        <v>17</v>
      </c>
      <c r="I37" s="175">
        <v>6.0699999999999999E-3</v>
      </c>
      <c r="J37" s="175" t="str">
        <f t="shared" si="26"/>
        <v>EURAB6R7Y=</v>
      </c>
      <c r="K37" s="131" t="str">
        <f>_xll.qlSwapRateHelper2(,IF(DataSelect="Reference",$I37,J37),,$B37,Calendar,$G37,$F37,$H37,$K$31,0,E37,Discounting,Permanent,,ObjectOverwrite)</f>
        <v>obj_00a56#0008</v>
      </c>
      <c r="L37" s="128" t="b">
        <f t="shared" si="27"/>
        <v>1</v>
      </c>
      <c r="N37" s="64" t="str">
        <f t="shared" si="22"/>
        <v>Sw</v>
      </c>
      <c r="O37" s="64" t="str">
        <f t="shared" si="23"/>
        <v>12Y</v>
      </c>
      <c r="P37" s="64" t="str">
        <f t="shared" si="24"/>
        <v>obj_00a6d#0008</v>
      </c>
      <c r="Q37" s="64" t="b">
        <f t="shared" si="24"/>
        <v>1</v>
      </c>
      <c r="R37" s="265">
        <v>1</v>
      </c>
      <c r="S37" s="265">
        <v>1</v>
      </c>
      <c r="T37" s="34" t="str">
        <v>obj_00a5c</v>
      </c>
      <c r="U37" s="34" t="str">
        <f>_xll.qlRateHelperQuoteName(T37)</f>
        <v/>
      </c>
      <c r="V37" s="52">
        <f>_xll.qlRateHelperQuoteValue(T37,_xll.ohTrigger(Trigger,Quote!$AE$2))</f>
        <v>1.2702611720000001E-2</v>
      </c>
      <c r="W37" s="352" t="str">
        <f>IFERROR(_xll.qlFuturesRateHelperConvexityAdjustment(T37,Trigger),"--")</f>
        <v>--</v>
      </c>
      <c r="X37" s="35">
        <f>_xll.qlRateHelperEarliestDate(T37,Trigger)</f>
        <v>42156</v>
      </c>
      <c r="Y37" s="35">
        <f>_xll.qlRateHelperLatestDate(T37,Trigger)</f>
        <v>48731</v>
      </c>
      <c r="Z37" s="153">
        <v>1.2974129899203834E-2</v>
      </c>
      <c r="AD37" s="364"/>
      <c r="AY37" s="185" t="s">
        <v>214</v>
      </c>
      <c r="AZ37" s="186">
        <f>_xll.qlInterestRateIndexFixingDate(Currency&amp;"ibor"&amp;$I$1,BA37,Trigger)</f>
        <v>42201</v>
      </c>
      <c r="BA37" s="186">
        <f>_xll.qlCalendarAdvance(Calendar,BA36,AY37,"f",,Trigger)</f>
        <v>42205</v>
      </c>
      <c r="BB37" s="186">
        <f>_xll.qlInterestRateIndexMaturity(Currency&amp;"ibor"&amp;$I$1,BA37,Trigger)</f>
        <v>42389</v>
      </c>
      <c r="BC37" s="359">
        <f>_xll.qlIndexFixing($AC$5,AZ37,,_xll.ohTrigger(Trigger,Quote!$AE$2))</f>
        <v>6.4574114824865415E-4</v>
      </c>
      <c r="BD37" s="359" t="e">
        <f>_xll.qlIndexFixing($BE$1,BA37,,_xll.ohTrigger(Trigger,Quote!$AE$2))</f>
        <v>#NUM!</v>
      </c>
    </row>
    <row r="38" spans="1:56" s="154" customFormat="1" ht="11.25" customHeight="1" x14ac:dyDescent="0.2">
      <c r="A38" s="133" t="s">
        <v>46</v>
      </c>
      <c r="B38" s="173" t="str">
        <v>8Y</v>
      </c>
      <c r="C38" s="172" t="s">
        <v>105</v>
      </c>
      <c r="D38" s="172" t="str">
        <f t="shared" si="25"/>
        <v>8Y</v>
      </c>
      <c r="E38" s="172" t="s">
        <v>14</v>
      </c>
      <c r="F38" s="174" t="s">
        <v>15</v>
      </c>
      <c r="G38" s="172" t="s">
        <v>16</v>
      </c>
      <c r="H38" s="174" t="s">
        <v>17</v>
      </c>
      <c r="I38" s="175">
        <v>7.1799999999999998E-3</v>
      </c>
      <c r="J38" s="175" t="str">
        <f t="shared" si="26"/>
        <v>EURAB6R8Y=</v>
      </c>
      <c r="K38" s="131" t="str">
        <f>_xll.qlSwapRateHelper2(,IF(DataSelect="Reference",$I38,J38),,$B38,Calendar,$G38,$F38,$H38,$K$31,0,E38,Discounting,Permanent,,ObjectOverwrite)</f>
        <v>obj_00a58#0008</v>
      </c>
      <c r="L38" s="128" t="b">
        <f t="shared" si="27"/>
        <v>1</v>
      </c>
      <c r="N38" s="64" t="str">
        <f t="shared" si="22"/>
        <v>Sw</v>
      </c>
      <c r="O38" s="64" t="str">
        <f t="shared" si="23"/>
        <v>13Y</v>
      </c>
      <c r="P38" s="64" t="str">
        <f t="shared" si="24"/>
        <v>obj_00a5d#0008</v>
      </c>
      <c r="Q38" s="64" t="b">
        <f t="shared" si="24"/>
        <v>1</v>
      </c>
      <c r="R38" s="265">
        <v>1</v>
      </c>
      <c r="S38" s="265">
        <v>1</v>
      </c>
      <c r="T38" s="34" t="str">
        <v>obj_00a6b</v>
      </c>
      <c r="U38" s="34" t="str">
        <f>_xll.qlRateHelperQuoteName(T38)</f>
        <v/>
      </c>
      <c r="V38" s="52">
        <f>_xll.qlRateHelperQuoteValue(T38,_xll.ohTrigger(Trigger,Quote!$AE$2))</f>
        <v>1.288084726E-2</v>
      </c>
      <c r="W38" s="352" t="str">
        <f>IFERROR(_xll.qlFuturesRateHelperConvexityAdjustment(T38,Trigger),"--")</f>
        <v>--</v>
      </c>
      <c r="X38" s="35">
        <f>_xll.qlRateHelperEarliestDate(T38,Trigger)</f>
        <v>42156</v>
      </c>
      <c r="Y38" s="35">
        <f>_xll.qlRateHelperLatestDate(T38,Trigger)</f>
        <v>49096</v>
      </c>
      <c r="Z38" s="153">
        <v>1.3159579158465435E-2</v>
      </c>
      <c r="AD38" s="364"/>
      <c r="AY38" s="185" t="s">
        <v>214</v>
      </c>
      <c r="AZ38" s="186">
        <f>_xll.qlInterestRateIndexFixingDate(Currency&amp;"ibor"&amp;$I$1,BA38,Trigger)</f>
        <v>42202</v>
      </c>
      <c r="BA38" s="186">
        <f>_xll.qlCalendarAdvance(Calendar,BA37,AY38,"f",,Trigger)</f>
        <v>42206</v>
      </c>
      <c r="BB38" s="186">
        <f>_xll.qlInterestRateIndexMaturity(Currency&amp;"ibor"&amp;$I$1,BA38,Trigger)</f>
        <v>42390</v>
      </c>
      <c r="BC38" s="359">
        <f>_xll.qlIndexFixing($AC$5,AZ38,,_xll.ohTrigger(Trigger,Quote!$AE$2))</f>
        <v>6.4736877797877889E-4</v>
      </c>
      <c r="BD38" s="359" t="e">
        <f>_xll.qlIndexFixing($BE$1,BA38,,_xll.ohTrigger(Trigger,Quote!$AE$2))</f>
        <v>#NUM!</v>
      </c>
    </row>
    <row r="39" spans="1:56" s="154" customFormat="1" ht="11.25" customHeight="1" x14ac:dyDescent="0.2">
      <c r="A39" s="133" t="s">
        <v>46</v>
      </c>
      <c r="B39" s="173" t="str">
        <v>9Y</v>
      </c>
      <c r="C39" s="172" t="s">
        <v>106</v>
      </c>
      <c r="D39" s="172" t="str">
        <f t="shared" si="25"/>
        <v>9Y</v>
      </c>
      <c r="E39" s="172" t="s">
        <v>14</v>
      </c>
      <c r="F39" s="174" t="s">
        <v>15</v>
      </c>
      <c r="G39" s="172" t="s">
        <v>16</v>
      </c>
      <c r="H39" s="174" t="s">
        <v>17</v>
      </c>
      <c r="I39" s="175">
        <v>8.1899999999999994E-3</v>
      </c>
      <c r="J39" s="175" t="str">
        <f t="shared" si="26"/>
        <v>EURAB6R9Y=</v>
      </c>
      <c r="K39" s="131" t="str">
        <f>_xll.qlSwapRateHelper2(,IF(DataSelect="Reference",$I39,J39),,$B39,Calendar,$G39,$F39,$H39,$K$31,0,E39,Discounting,Permanent,,ObjectOverwrite)</f>
        <v>obj_00a78#0008</v>
      </c>
      <c r="L39" s="128" t="b">
        <f t="shared" si="27"/>
        <v>1</v>
      </c>
      <c r="N39" s="64" t="str">
        <f t="shared" si="22"/>
        <v>Sw</v>
      </c>
      <c r="O39" s="64" t="str">
        <f t="shared" si="23"/>
        <v>14Y</v>
      </c>
      <c r="P39" s="64" t="str">
        <f t="shared" si="24"/>
        <v>obj_00a70#0008</v>
      </c>
      <c r="Q39" s="64" t="b">
        <f t="shared" si="24"/>
        <v>1</v>
      </c>
      <c r="R39" s="265">
        <v>1</v>
      </c>
      <c r="S39" s="265">
        <v>1</v>
      </c>
      <c r="T39" s="34" t="str">
        <v>obj_00a62</v>
      </c>
      <c r="U39" s="34" t="str">
        <f>_xll.qlRateHelperQuoteName(T39)</f>
        <v/>
      </c>
      <c r="V39" s="52">
        <f>_xll.qlRateHelperQuoteValue(T39,_xll.ohTrigger(Trigger,Quote!$AE$2))</f>
        <v>1.302E-2</v>
      </c>
      <c r="W39" s="352" t="str">
        <f>IFERROR(_xll.qlFuturesRateHelperConvexityAdjustment(T39,Trigger),"--")</f>
        <v>--</v>
      </c>
      <c r="X39" s="35">
        <f>_xll.qlRateHelperEarliestDate(T39,Trigger)</f>
        <v>42156</v>
      </c>
      <c r="Y39" s="35">
        <f>_xll.qlRateHelperLatestDate(T39,Trigger)</f>
        <v>49461</v>
      </c>
      <c r="Z39" s="153">
        <v>1.3302127069198822E-2</v>
      </c>
      <c r="AD39" s="364"/>
      <c r="AY39" s="185" t="s">
        <v>214</v>
      </c>
      <c r="AZ39" s="186">
        <f>_xll.qlInterestRateIndexFixingDate(Currency&amp;"ibor"&amp;$I$1,BA39,Trigger)</f>
        <v>42205</v>
      </c>
      <c r="BA39" s="186">
        <f>_xll.qlCalendarAdvance(Calendar,BA38,AY39,"f",,Trigger)</f>
        <v>42207</v>
      </c>
      <c r="BB39" s="186">
        <f>_xll.qlInterestRateIndexMaturity(Currency&amp;"ibor"&amp;$I$1,BA39,Trigger)</f>
        <v>42391</v>
      </c>
      <c r="BC39" s="359">
        <f>_xll.qlIndexFixing($AC$5,AZ39,,_xll.ohTrigger(Trigger,Quote!$AE$2))</f>
        <v>6.4893197006324951E-4</v>
      </c>
      <c r="BD39" s="359" t="e">
        <f>_xll.qlIndexFixing($BE$1,BA39,,_xll.ohTrigger(Trigger,Quote!$AE$2))</f>
        <v>#NUM!</v>
      </c>
    </row>
    <row r="40" spans="1:56" s="154" customFormat="1" ht="11.25" customHeight="1" x14ac:dyDescent="0.2">
      <c r="A40" s="133" t="s">
        <v>46</v>
      </c>
      <c r="B40" s="173" t="str">
        <v>10Y</v>
      </c>
      <c r="C40" s="172" t="s">
        <v>107</v>
      </c>
      <c r="D40" s="172" t="str">
        <f t="shared" si="25"/>
        <v>10Y</v>
      </c>
      <c r="E40" s="172" t="s">
        <v>14</v>
      </c>
      <c r="F40" s="174" t="s">
        <v>15</v>
      </c>
      <c r="G40" s="172" t="s">
        <v>16</v>
      </c>
      <c r="H40" s="174" t="s">
        <v>17</v>
      </c>
      <c r="I40" s="175">
        <v>9.0500000000000008E-3</v>
      </c>
      <c r="J40" s="175" t="str">
        <f t="shared" si="26"/>
        <v>EURAB6R10Y=</v>
      </c>
      <c r="K40" s="131" t="str">
        <f>_xll.qlSwapRateHelper2(,IF(DataSelect="Reference",$I40,J40),,$B40,Calendar,$G40,$F40,$H40,$K$31,0,E40,Discounting,Permanent,,ObjectOverwrite)</f>
        <v>obj_00a76#0008</v>
      </c>
      <c r="L40" s="128" t="b">
        <f t="shared" si="27"/>
        <v>1</v>
      </c>
      <c r="N40" s="64" t="str">
        <f t="shared" si="22"/>
        <v>Sw</v>
      </c>
      <c r="O40" s="64" t="str">
        <f t="shared" si="23"/>
        <v>15Y</v>
      </c>
      <c r="P40" s="64" t="str">
        <f t="shared" si="24"/>
        <v>obj_00a61#0008</v>
      </c>
      <c r="Q40" s="64" t="b">
        <f t="shared" si="24"/>
        <v>1</v>
      </c>
      <c r="R40" s="265">
        <v>1</v>
      </c>
      <c r="S40" s="265">
        <v>1</v>
      </c>
      <c r="T40" s="34" t="str">
        <v>obj_00a79</v>
      </c>
      <c r="U40" s="34" t="str">
        <f>_xll.qlRateHelperQuoteName(T40)</f>
        <v/>
      </c>
      <c r="V40" s="52">
        <f>_xll.qlRateHelperQuoteValue(T40,_xll.ohTrigger(Trigger,Quote!$AE$2))</f>
        <v>1.312587787E-2</v>
      </c>
      <c r="W40" s="352" t="str">
        <f>IFERROR(_xll.qlFuturesRateHelperConvexityAdjustment(T40,Trigger),"--")</f>
        <v>--</v>
      </c>
      <c r="X40" s="35">
        <f>_xll.qlRateHelperEarliestDate(T40,Trigger)</f>
        <v>42156</v>
      </c>
      <c r="Y40" s="35">
        <f>_xll.qlRateHelperLatestDate(T40,Trigger)</f>
        <v>49828</v>
      </c>
      <c r="Z40" s="153">
        <v>1.3406101750974096E-2</v>
      </c>
      <c r="AD40" s="364"/>
      <c r="AY40" s="185" t="s">
        <v>214</v>
      </c>
      <c r="AZ40" s="186">
        <f>_xll.qlInterestRateIndexFixingDate(Currency&amp;"ibor"&amp;$I$1,BA40,Trigger)</f>
        <v>42206</v>
      </c>
      <c r="BA40" s="186">
        <f>_xll.qlCalendarAdvance(Calendar,BA39,AY40,"f",,Trigger)</f>
        <v>42208</v>
      </c>
      <c r="BB40" s="186">
        <f>_xll.qlInterestRateIndexMaturity(Currency&amp;"ibor"&amp;$I$1,BA40,Trigger)</f>
        <v>42394</v>
      </c>
      <c r="BC40" s="359">
        <f>_xll.qlIndexFixing($AC$5,AZ40,,_xll.ohTrigger(Trigger,Quote!$AE$2))</f>
        <v>6.5190171991376248E-4</v>
      </c>
      <c r="BD40" s="359" t="e">
        <f>_xll.qlIndexFixing($BE$1,BA40,,_xll.ohTrigger(Trigger,Quote!$AE$2))</f>
        <v>#NUM!</v>
      </c>
    </row>
    <row r="41" spans="1:56" s="154" customFormat="1" ht="11.25" customHeight="1" x14ac:dyDescent="0.2">
      <c r="A41" s="133" t="s">
        <v>46</v>
      </c>
      <c r="B41" s="173" t="str">
        <v>11Y</v>
      </c>
      <c r="C41" s="172" t="s">
        <v>108</v>
      </c>
      <c r="D41" s="172" t="str">
        <f t="shared" si="25"/>
        <v>11Y</v>
      </c>
      <c r="E41" s="172" t="s">
        <v>14</v>
      </c>
      <c r="F41" s="174" t="s">
        <v>15</v>
      </c>
      <c r="G41" s="172" t="s">
        <v>16</v>
      </c>
      <c r="H41" s="174" t="s">
        <v>17</v>
      </c>
      <c r="I41" s="175">
        <v>9.8081175199999995E-3</v>
      </c>
      <c r="J41" s="175" t="str">
        <f t="shared" si="26"/>
        <v>EURAB6R11Y=</v>
      </c>
      <c r="K41" s="131" t="str">
        <f>_xll.qlSwapRateHelper2(,IF(DataSelect="Reference",$I41,J41),,$B41,Calendar,$G41,$F41,$H41,$K$31,0,E41,Discounting,Permanent,,ObjectOverwrite)</f>
        <v>obj_00a60#0008</v>
      </c>
      <c r="L41" s="128" t="b">
        <f t="shared" si="27"/>
        <v>1</v>
      </c>
      <c r="N41" s="64" t="str">
        <f t="shared" si="22"/>
        <v>Sw</v>
      </c>
      <c r="O41" s="64" t="str">
        <f t="shared" si="23"/>
        <v>16Y</v>
      </c>
      <c r="P41" s="64" t="str">
        <f t="shared" si="24"/>
        <v>obj_00a6e#0008</v>
      </c>
      <c r="Q41" s="64" t="b">
        <f t="shared" si="24"/>
        <v>1</v>
      </c>
      <c r="R41" s="265">
        <v>1</v>
      </c>
      <c r="S41" s="265">
        <v>1</v>
      </c>
      <c r="T41" s="34" t="str">
        <v>obj_00a7b</v>
      </c>
      <c r="U41" s="34" t="str">
        <f>_xll.qlRateHelperQuoteName(T41)</f>
        <v/>
      </c>
      <c r="V41" s="52">
        <f>_xll.qlRateHelperQuoteValue(T41,_xll.ohTrigger(Trigger,Quote!$AE$2))</f>
        <v>1.320336202E-2</v>
      </c>
      <c r="W41" s="352" t="str">
        <f>IFERROR(_xll.qlFuturesRateHelperConvexityAdjustment(T41,Trigger),"--")</f>
        <v>--</v>
      </c>
      <c r="X41" s="35">
        <f>_xll.qlRateHelperEarliestDate(T41,Trigger)</f>
        <v>42156</v>
      </c>
      <c r="Y41" s="35">
        <f>_xll.qlRateHelperLatestDate(T41,Trigger)</f>
        <v>50192</v>
      </c>
      <c r="Z41" s="153">
        <v>1.3480366634208641E-2</v>
      </c>
      <c r="AD41" s="364"/>
      <c r="AY41" s="185" t="s">
        <v>214</v>
      </c>
      <c r="AZ41" s="186">
        <f>_xll.qlInterestRateIndexFixingDate(Currency&amp;"ibor"&amp;$I$1,BA41,Trigger)</f>
        <v>42207</v>
      </c>
      <c r="BA41" s="186">
        <f>_xll.qlCalendarAdvance(Calendar,BA40,AY41,"f",,Trigger)</f>
        <v>42209</v>
      </c>
      <c r="BB41" s="186">
        <f>_xll.qlInterestRateIndexMaturity(Currency&amp;"ibor"&amp;$I$1,BA41,Trigger)</f>
        <v>42394</v>
      </c>
      <c r="BC41" s="359">
        <f>_xll.qlIndexFixing($AC$5,AZ41,,_xll.ohTrigger(Trigger,Quote!$AE$2))</f>
        <v>6.5260256145957616E-4</v>
      </c>
      <c r="BD41" s="359" t="e">
        <f>_xll.qlIndexFixing($BE$1,BA41,,_xll.ohTrigger(Trigger,Quote!$AE$2))</f>
        <v>#NUM!</v>
      </c>
    </row>
    <row r="42" spans="1:56" s="154" customFormat="1" ht="11.25" customHeight="1" x14ac:dyDescent="0.2">
      <c r="A42" s="133" t="s">
        <v>46</v>
      </c>
      <c r="B42" s="173" t="str">
        <v>12Y</v>
      </c>
      <c r="C42" s="172" t="s">
        <v>109</v>
      </c>
      <c r="D42" s="172" t="str">
        <f t="shared" si="25"/>
        <v>12Y</v>
      </c>
      <c r="E42" s="172" t="s">
        <v>14</v>
      </c>
      <c r="F42" s="174" t="s">
        <v>15</v>
      </c>
      <c r="G42" s="172" t="s">
        <v>16</v>
      </c>
      <c r="H42" s="174" t="s">
        <v>17</v>
      </c>
      <c r="I42" s="175">
        <v>1.047E-2</v>
      </c>
      <c r="J42" s="175" t="str">
        <f t="shared" si="26"/>
        <v>EURAB6R12Y=</v>
      </c>
      <c r="K42" s="131" t="str">
        <f>_xll.qlSwapRateHelper2(,IF(DataSelect="Reference",$I42,J42),,$B42,Calendar,$G42,$F42,$H42,$K$31,0,E42,Discounting,Permanent,,ObjectOverwrite)</f>
        <v>obj_00a6d#0008</v>
      </c>
      <c r="L42" s="128" t="b">
        <f t="shared" si="27"/>
        <v>1</v>
      </c>
      <c r="N42" s="64" t="str">
        <f t="shared" si="22"/>
        <v>Sw</v>
      </c>
      <c r="O42" s="64" t="str">
        <f t="shared" si="23"/>
        <v>17Y</v>
      </c>
      <c r="P42" s="64" t="str">
        <f t="shared" si="24"/>
        <v>obj_00a4c#0008</v>
      </c>
      <c r="Q42" s="64" t="b">
        <f t="shared" si="24"/>
        <v>1</v>
      </c>
      <c r="R42" s="265">
        <v>1</v>
      </c>
      <c r="S42" s="265">
        <v>1</v>
      </c>
      <c r="T42" s="34" t="str">
        <v>obj_00a4a</v>
      </c>
      <c r="U42" s="34" t="str">
        <f>_xll.qlRateHelperQuoteName(T42)</f>
        <v/>
      </c>
      <c r="V42" s="52">
        <f>_xll.qlRateHelperQuoteValue(T42,_xll.ohTrigger(Trigger,Quote!$AE$2))</f>
        <v>1.326258892E-2</v>
      </c>
      <c r="W42" s="352" t="str">
        <f>IFERROR(_xll.qlFuturesRateHelperConvexityAdjustment(T42,Trigger),"--")</f>
        <v>--</v>
      </c>
      <c r="X42" s="35">
        <f>_xll.qlRateHelperEarliestDate(T42,Trigger)</f>
        <v>42156</v>
      </c>
      <c r="Y42" s="35">
        <f>_xll.qlRateHelperLatestDate(T42,Trigger)</f>
        <v>50557</v>
      </c>
      <c r="Z42" s="153">
        <v>1.3534525344829159E-2</v>
      </c>
      <c r="AD42" s="364"/>
      <c r="AY42" s="185" t="s">
        <v>214</v>
      </c>
      <c r="AZ42" s="186">
        <f>_xll.qlInterestRateIndexFixingDate(Currency&amp;"ibor"&amp;$I$1,BA42,Trigger)</f>
        <v>42208</v>
      </c>
      <c r="BA42" s="186">
        <f>_xll.qlCalendarAdvance(Calendar,BA41,AY42,"f",,Trigger)</f>
        <v>42212</v>
      </c>
      <c r="BB42" s="186">
        <f>_xll.qlInterestRateIndexMaturity(Currency&amp;"ibor"&amp;$I$1,BA42,Trigger)</f>
        <v>42396</v>
      </c>
      <c r="BC42" s="359">
        <f>_xll.qlIndexFixing($AC$5,AZ42,,_xll.ohTrigger(Trigger,Quote!$AE$2))</f>
        <v>6.5578136060885704E-4</v>
      </c>
      <c r="BD42" s="359" t="e">
        <f>_xll.qlIndexFixing($BE$1,BA42,,_xll.ohTrigger(Trigger,Quote!$AE$2))</f>
        <v>#NUM!</v>
      </c>
    </row>
    <row r="43" spans="1:56" s="154" customFormat="1" ht="11.25" customHeight="1" x14ac:dyDescent="0.2">
      <c r="A43" s="133" t="s">
        <v>46</v>
      </c>
      <c r="B43" s="173" t="str">
        <v>13Y</v>
      </c>
      <c r="C43" s="172" t="s">
        <v>110</v>
      </c>
      <c r="D43" s="172" t="str">
        <f t="shared" si="25"/>
        <v>13Y</v>
      </c>
      <c r="E43" s="172" t="s">
        <v>14</v>
      </c>
      <c r="F43" s="174" t="s">
        <v>15</v>
      </c>
      <c r="G43" s="172" t="s">
        <v>16</v>
      </c>
      <c r="H43" s="174" t="s">
        <v>17</v>
      </c>
      <c r="I43" s="175">
        <v>1.1023238600000001E-2</v>
      </c>
      <c r="J43" s="175" t="str">
        <f t="shared" si="26"/>
        <v>EURAB6R13Y=</v>
      </c>
      <c r="K43" s="131" t="str">
        <f>_xll.qlSwapRateHelper2(,IF(DataSelect="Reference",$I43,J43),,$B43,Calendar,$G43,$F43,$H43,$K$31,0,E43,Discounting,Permanent,,ObjectOverwrite)</f>
        <v>obj_00a5d#0008</v>
      </c>
      <c r="L43" s="128" t="b">
        <f t="shared" si="27"/>
        <v>1</v>
      </c>
      <c r="N43" s="64" t="str">
        <f t="shared" si="22"/>
        <v>Sw</v>
      </c>
      <c r="O43" s="64" t="str">
        <f t="shared" si="23"/>
        <v>18Y</v>
      </c>
      <c r="P43" s="64" t="str">
        <f t="shared" si="24"/>
        <v>obj_00a5c#0008</v>
      </c>
      <c r="Q43" s="64" t="b">
        <f t="shared" si="24"/>
        <v>1</v>
      </c>
      <c r="R43" s="265">
        <v>1</v>
      </c>
      <c r="S43" s="265">
        <v>1</v>
      </c>
      <c r="T43" s="34" t="str">
        <v>obj_00a64</v>
      </c>
      <c r="U43" s="34" t="str">
        <f>_xll.qlRateHelperQuoteName(T43)</f>
        <v/>
      </c>
      <c r="V43" s="52">
        <f>_xll.qlRateHelperQuoteValue(T43,_xll.ohTrigger(Trigger,Quote!$AE$2))</f>
        <v>1.330816234E-2</v>
      </c>
      <c r="W43" s="352" t="str">
        <f>IFERROR(_xll.qlFuturesRateHelperConvexityAdjustment(T43,Trigger),"--")</f>
        <v>--</v>
      </c>
      <c r="X43" s="35">
        <f>_xll.qlRateHelperEarliestDate(T43,Trigger)</f>
        <v>42156</v>
      </c>
      <c r="Y43" s="35">
        <f>_xll.qlRateHelperLatestDate(T43,Trigger)</f>
        <v>50922</v>
      </c>
      <c r="Z43" s="153">
        <v>1.357378441147619E-2</v>
      </c>
      <c r="AD43" s="364"/>
      <c r="AY43" s="185" t="s">
        <v>214</v>
      </c>
      <c r="AZ43" s="186">
        <f>_xll.qlInterestRateIndexFixingDate(Currency&amp;"ibor"&amp;$I$1,BA43,Trigger)</f>
        <v>42209</v>
      </c>
      <c r="BA43" s="186">
        <f>_xll.qlCalendarAdvance(Calendar,BA42,AY43,"f",,Trigger)</f>
        <v>42213</v>
      </c>
      <c r="BB43" s="186">
        <f>_xll.qlInterestRateIndexMaturity(Currency&amp;"ibor"&amp;$I$1,BA43,Trigger)</f>
        <v>42397</v>
      </c>
      <c r="BC43" s="359">
        <f>_xll.qlIndexFixing($AC$5,AZ43,,_xll.ohTrigger(Trigger,Quote!$AE$2))</f>
        <v>6.5695792379573468E-4</v>
      </c>
      <c r="BD43" s="359" t="e">
        <f>_xll.qlIndexFixing($BE$1,BA43,,_xll.ohTrigger(Trigger,Quote!$AE$2))</f>
        <v>#NUM!</v>
      </c>
    </row>
    <row r="44" spans="1:56" s="154" customFormat="1" ht="11.25" customHeight="1" x14ac:dyDescent="0.2">
      <c r="A44" s="133" t="s">
        <v>46</v>
      </c>
      <c r="B44" s="173" t="str">
        <v>14Y</v>
      </c>
      <c r="C44" s="172" t="s">
        <v>111</v>
      </c>
      <c r="D44" s="172" t="str">
        <f t="shared" si="25"/>
        <v>14Y</v>
      </c>
      <c r="E44" s="172" t="s">
        <v>14</v>
      </c>
      <c r="F44" s="174" t="s">
        <v>15</v>
      </c>
      <c r="G44" s="172" t="s">
        <v>16</v>
      </c>
      <c r="H44" s="174" t="s">
        <v>17</v>
      </c>
      <c r="I44" s="175">
        <v>1.1488977419999999E-2</v>
      </c>
      <c r="J44" s="175" t="str">
        <f t="shared" si="26"/>
        <v>EURAB6R14Y=</v>
      </c>
      <c r="K44" s="131" t="str">
        <f>_xll.qlSwapRateHelper2(,IF(DataSelect="Reference",$I44,J44),,$B44,Calendar,$G44,$F44,$H44,$K$31,0,E44,Discounting,Permanent,,ObjectOverwrite)</f>
        <v>obj_00a70#0008</v>
      </c>
      <c r="L44" s="128" t="b">
        <f t="shared" si="27"/>
        <v>1</v>
      </c>
      <c r="N44" s="64" t="str">
        <f t="shared" si="22"/>
        <v>Sw</v>
      </c>
      <c r="O44" s="64" t="str">
        <f t="shared" si="23"/>
        <v>19Y</v>
      </c>
      <c r="P44" s="64" t="str">
        <f t="shared" si="24"/>
        <v>obj_00a6b#0008</v>
      </c>
      <c r="Q44" s="64" t="b">
        <f t="shared" si="24"/>
        <v>1</v>
      </c>
      <c r="R44" s="265">
        <v>1</v>
      </c>
      <c r="S44" s="265">
        <v>1</v>
      </c>
      <c r="T44" s="34" t="str">
        <v>obj_00a5b</v>
      </c>
      <c r="U44" s="34" t="str">
        <f>_xll.qlRateHelperQuoteName(T44)</f>
        <v/>
      </c>
      <c r="V44" s="52">
        <f>_xll.qlRateHelperQuoteValue(T44,_xll.ohTrigger(Trigger,Quote!$AE$2))</f>
        <v>1.3349999999999999E-2</v>
      </c>
      <c r="W44" s="352" t="str">
        <f>IFERROR(_xll.qlFuturesRateHelperConvexityAdjustment(T44,Trigger),"--")</f>
        <v>--</v>
      </c>
      <c r="X44" s="35">
        <f>_xll.qlRateHelperEarliestDate(T44,Trigger)</f>
        <v>42156</v>
      </c>
      <c r="Y44" s="35">
        <f>_xll.qlRateHelperLatestDate(T44,Trigger)</f>
        <v>51288</v>
      </c>
      <c r="Z44" s="153">
        <v>1.3608291995626628E-2</v>
      </c>
      <c r="AD44" s="364"/>
      <c r="AY44" s="185" t="s">
        <v>214</v>
      </c>
      <c r="AZ44" s="186">
        <f>_xll.qlInterestRateIndexFixingDate(Currency&amp;"ibor"&amp;$I$1,BA44,Trigger)</f>
        <v>42212</v>
      </c>
      <c r="BA44" s="186">
        <f>_xll.qlCalendarAdvance(Calendar,BA43,AY44,"f",,Trigger)</f>
        <v>42214</v>
      </c>
      <c r="BB44" s="186">
        <f>_xll.qlInterestRateIndexMaturity(Currency&amp;"ibor"&amp;$I$1,BA44,Trigger)</f>
        <v>42398</v>
      </c>
      <c r="BC44" s="359">
        <f>_xll.qlIndexFixing($AC$5,AZ44,,_xll.ohTrigger(Trigger,Quote!$AE$2))</f>
        <v>6.5807004838902084E-4</v>
      </c>
      <c r="BD44" s="359" t="e">
        <f>_xll.qlIndexFixing($BE$1,BA44,,_xll.ohTrigger(Trigger,Quote!$AE$2))</f>
        <v>#NUM!</v>
      </c>
    </row>
    <row r="45" spans="1:56" s="154" customFormat="1" ht="11.25" customHeight="1" x14ac:dyDescent="0.2">
      <c r="A45" s="133" t="s">
        <v>46</v>
      </c>
      <c r="B45" s="173" t="str">
        <v>15Y</v>
      </c>
      <c r="C45" s="172" t="s">
        <v>112</v>
      </c>
      <c r="D45" s="172" t="str">
        <f t="shared" si="25"/>
        <v>15Y</v>
      </c>
      <c r="E45" s="172" t="s">
        <v>14</v>
      </c>
      <c r="F45" s="174" t="s">
        <v>15</v>
      </c>
      <c r="G45" s="172" t="s">
        <v>16</v>
      </c>
      <c r="H45" s="174" t="s">
        <v>17</v>
      </c>
      <c r="I45" s="175">
        <v>1.188E-2</v>
      </c>
      <c r="J45" s="175" t="str">
        <f t="shared" si="26"/>
        <v>EURAB6R15Y=</v>
      </c>
      <c r="K45" s="131" t="str">
        <f>_xll.qlSwapRateHelper2(,IF(DataSelect="Reference",$I45,J45),,$B45,Calendar,$G45,$F45,$H45,$K$31,0,E45,Discounting,Permanent,,ObjectOverwrite)</f>
        <v>obj_00a61#0008</v>
      </c>
      <c r="L45" s="128" t="b">
        <f t="shared" si="27"/>
        <v>1</v>
      </c>
      <c r="N45" s="64" t="str">
        <f t="shared" si="22"/>
        <v>Sw</v>
      </c>
      <c r="O45" s="64" t="str">
        <f t="shared" si="23"/>
        <v>20Y</v>
      </c>
      <c r="P45" s="64" t="str">
        <f t="shared" ref="P45:Q60" si="28">K50</f>
        <v>obj_00a62#0008</v>
      </c>
      <c r="Q45" s="64" t="b">
        <f t="shared" si="28"/>
        <v>1</v>
      </c>
      <c r="R45" s="265">
        <v>1</v>
      </c>
      <c r="S45" s="265">
        <v>1</v>
      </c>
      <c r="T45" s="34" t="str">
        <v>obj_00a59</v>
      </c>
      <c r="U45" s="34" t="str">
        <f>_xll.qlRateHelperQuoteName(T45)</f>
        <v/>
      </c>
      <c r="V45" s="52">
        <f>_xll.qlRateHelperQuoteValue(T45,_xll.ohTrigger(Trigger,Quote!$AE$2))</f>
        <v>1.3388080899999998E-2</v>
      </c>
      <c r="W45" s="352" t="str">
        <f>IFERROR(_xll.qlFuturesRateHelperConvexityAdjustment(T45,Trigger),"--")</f>
        <v>--</v>
      </c>
      <c r="X45" s="35">
        <f>_xll.qlRateHelperEarliestDate(T45,Trigger)</f>
        <v>42156</v>
      </c>
      <c r="Y45" s="35">
        <f>_xll.qlRateHelperLatestDate(T45,Trigger)</f>
        <v>51655</v>
      </c>
      <c r="Z45" s="153">
        <v>1.364086520666281E-2</v>
      </c>
      <c r="AD45" s="364"/>
      <c r="AY45" s="185" t="s">
        <v>214</v>
      </c>
      <c r="AZ45" s="186">
        <f>_xll.qlInterestRateIndexFixingDate(Currency&amp;"ibor"&amp;$I$1,BA45,Trigger)</f>
        <v>42213</v>
      </c>
      <c r="BA45" s="186">
        <f>_xll.qlCalendarAdvance(Calendar,BA44,AY45,"f",,Trigger)</f>
        <v>42215</v>
      </c>
      <c r="BB45" s="186">
        <f>_xll.qlInterestRateIndexMaturity(Currency&amp;"ibor"&amp;$I$1,BA45,Trigger)</f>
        <v>42398</v>
      </c>
      <c r="BC45" s="359">
        <f>_xll.qlIndexFixing($AC$5,AZ45,,_xll.ohTrigger(Trigger,Quote!$AE$2))</f>
        <v>6.5835312554120534E-4</v>
      </c>
      <c r="BD45" s="359" t="e">
        <f>_xll.qlIndexFixing($BE$1,BA45,,_xll.ohTrigger(Trigger,Quote!$AE$2))</f>
        <v>#NUM!</v>
      </c>
    </row>
    <row r="46" spans="1:56" s="154" customFormat="1" ht="11.25" customHeight="1" x14ac:dyDescent="0.2">
      <c r="A46" s="133" t="s">
        <v>46</v>
      </c>
      <c r="B46" s="173" t="str">
        <v>16Y</v>
      </c>
      <c r="C46" s="172" t="s">
        <v>113</v>
      </c>
      <c r="D46" s="172" t="str">
        <f t="shared" si="25"/>
        <v>16Y</v>
      </c>
      <c r="E46" s="172" t="s">
        <v>14</v>
      </c>
      <c r="F46" s="174" t="s">
        <v>15</v>
      </c>
      <c r="G46" s="172" t="s">
        <v>16</v>
      </c>
      <c r="H46" s="174" t="s">
        <v>17</v>
      </c>
      <c r="I46" s="175">
        <v>1.220716543E-2</v>
      </c>
      <c r="J46" s="175" t="str">
        <f t="shared" si="26"/>
        <v>EURAB6R16Y=</v>
      </c>
      <c r="K46" s="131" t="str">
        <f>_xll.qlSwapRateHelper2(,IF(DataSelect="Reference",$I46,J46),,$B46,Calendar,$G46,$F46,$H46,$K$31,0,E46,Discounting,Permanent,,ObjectOverwrite)</f>
        <v>obj_00a6e#0008</v>
      </c>
      <c r="L46" s="128" t="b">
        <f t="shared" si="27"/>
        <v>1</v>
      </c>
      <c r="N46" s="64" t="str">
        <f t="shared" si="22"/>
        <v>Sw</v>
      </c>
      <c r="O46" s="64" t="str">
        <f t="shared" si="23"/>
        <v>21Y</v>
      </c>
      <c r="P46" s="64" t="str">
        <f t="shared" si="28"/>
        <v>obj_00a79#0008</v>
      </c>
      <c r="Q46" s="64" t="b">
        <f t="shared" si="28"/>
        <v>1</v>
      </c>
      <c r="R46" s="265">
        <v>1</v>
      </c>
      <c r="S46" s="265">
        <v>1</v>
      </c>
      <c r="T46" s="34" t="str">
        <v>obj_00a5e</v>
      </c>
      <c r="U46" s="34" t="str">
        <f>_xll.qlRateHelperQuoteName(T46)</f>
        <v/>
      </c>
      <c r="V46" s="52">
        <f>_xll.qlRateHelperQuoteValue(T46,_xll.ohTrigger(Trigger,Quote!$AE$2))</f>
        <v>1.342471393E-2</v>
      </c>
      <c r="W46" s="352" t="str">
        <f>IFERROR(_xll.qlFuturesRateHelperConvexityAdjustment(T46,Trigger),"--")</f>
        <v>--</v>
      </c>
      <c r="X46" s="35">
        <f>_xll.qlRateHelperEarliestDate(T46,Trigger)</f>
        <v>42156</v>
      </c>
      <c r="Y46" s="35">
        <f>_xll.qlRateHelperLatestDate(T46,Trigger)</f>
        <v>52019</v>
      </c>
      <c r="Z46" s="153">
        <v>1.3672771548198138E-2</v>
      </c>
      <c r="AD46" s="364"/>
      <c r="AY46" s="185" t="s">
        <v>214</v>
      </c>
      <c r="AZ46" s="186">
        <f>_xll.qlInterestRateIndexFixingDate(Currency&amp;"ibor"&amp;$I$1,BA46,Trigger)</f>
        <v>42214</v>
      </c>
      <c r="BA46" s="186">
        <f>_xll.qlCalendarAdvance(Calendar,BA45,AY46,"f",,Trigger)</f>
        <v>42216</v>
      </c>
      <c r="BB46" s="186">
        <f>_xll.qlInterestRateIndexMaturity(Currency&amp;"ibor"&amp;$I$1,BA46,Trigger)</f>
        <v>42398</v>
      </c>
      <c r="BC46" s="359">
        <f>_xll.qlIndexFixing($AC$5,AZ46,,_xll.ohTrigger(Trigger,Quote!$AE$2))</f>
        <v>6.585623767426577E-4</v>
      </c>
      <c r="BD46" s="359" t="e">
        <f>_xll.qlIndexFixing($BE$1,BA46,,_xll.ohTrigger(Trigger,Quote!$AE$2))</f>
        <v>#NUM!</v>
      </c>
    </row>
    <row r="47" spans="1:56" s="154" customFormat="1" ht="11.25" customHeight="1" x14ac:dyDescent="0.2">
      <c r="A47" s="133" t="s">
        <v>46</v>
      </c>
      <c r="B47" s="173" t="str">
        <v>17Y</v>
      </c>
      <c r="C47" s="172" t="s">
        <v>114</v>
      </c>
      <c r="D47" s="172" t="str">
        <f t="shared" si="25"/>
        <v>17Y</v>
      </c>
      <c r="E47" s="172" t="s">
        <v>14</v>
      </c>
      <c r="F47" s="174" t="s">
        <v>15</v>
      </c>
      <c r="G47" s="172" t="s">
        <v>16</v>
      </c>
      <c r="H47" s="174" t="s">
        <v>17</v>
      </c>
      <c r="I47" s="175">
        <v>1.248263036E-2</v>
      </c>
      <c r="J47" s="175" t="str">
        <f t="shared" si="26"/>
        <v>EURAB6R17Y=</v>
      </c>
      <c r="K47" s="131" t="str">
        <f>_xll.qlSwapRateHelper2(,IF(DataSelect="Reference",$I47,J47),,$B47,Calendar,$G47,$F47,$H47,$K$31,0,E47,Discounting,Permanent,,ObjectOverwrite)</f>
        <v>obj_00a4c#0008</v>
      </c>
      <c r="L47" s="128" t="b">
        <f t="shared" si="27"/>
        <v>1</v>
      </c>
      <c r="N47" s="64" t="str">
        <f t="shared" si="22"/>
        <v>Sw</v>
      </c>
      <c r="O47" s="64" t="str">
        <f t="shared" si="23"/>
        <v>22Y</v>
      </c>
      <c r="P47" s="64" t="str">
        <f t="shared" si="28"/>
        <v>obj_00a7b#0008</v>
      </c>
      <c r="Q47" s="64" t="b">
        <f t="shared" si="28"/>
        <v>1</v>
      </c>
      <c r="R47" s="265">
        <v>1</v>
      </c>
      <c r="S47" s="265">
        <v>1</v>
      </c>
      <c r="T47" s="34" t="str">
        <v>obj_00a75</v>
      </c>
      <c r="U47" s="34" t="str">
        <f>_xll.qlRateHelperQuoteName(T47)</f>
        <v/>
      </c>
      <c r="V47" s="52">
        <f>_xll.qlRateHelperQuoteValue(T47,_xll.ohTrigger(Trigger,Quote!$AE$2))</f>
        <v>1.346021828E-2</v>
      </c>
      <c r="W47" s="352" t="str">
        <f>IFERROR(_xll.qlFuturesRateHelperConvexityAdjustment(T47,Trigger),"--")</f>
        <v>--</v>
      </c>
      <c r="X47" s="35">
        <f>_xll.qlRateHelperEarliestDate(T47,Trigger)</f>
        <v>42156</v>
      </c>
      <c r="Y47" s="35">
        <f>_xll.qlRateHelperLatestDate(T47,Trigger)</f>
        <v>52383</v>
      </c>
      <c r="Z47" s="153">
        <v>1.3704223141615174E-2</v>
      </c>
      <c r="AD47" s="364"/>
      <c r="AY47" s="185" t="s">
        <v>214</v>
      </c>
      <c r="AZ47" s="186">
        <f>_xll.qlInterestRateIndexFixingDate(Currency&amp;"ibor"&amp;$I$1,BA47,Trigger)</f>
        <v>42215</v>
      </c>
      <c r="BA47" s="186">
        <f>_xll.qlCalendarAdvance(Calendar,BA46,AY47,"f",,Trigger)</f>
        <v>42219</v>
      </c>
      <c r="BB47" s="186">
        <f>_xll.qlInterestRateIndexMaturity(Currency&amp;"ibor"&amp;$I$1,BA47,Trigger)</f>
        <v>42403</v>
      </c>
      <c r="BC47" s="359">
        <f>_xll.qlIndexFixing($AC$5,AZ47,,_xll.ohTrigger(Trigger,Quote!$AE$2))</f>
        <v>6.6266408883273466E-4</v>
      </c>
      <c r="BD47" s="359" t="e">
        <f>_xll.qlIndexFixing($BE$1,BA47,,_xll.ohTrigger(Trigger,Quote!$AE$2))</f>
        <v>#NUM!</v>
      </c>
    </row>
    <row r="48" spans="1:56" s="154" customFormat="1" ht="11.25" customHeight="1" x14ac:dyDescent="0.2">
      <c r="A48" s="133" t="s">
        <v>46</v>
      </c>
      <c r="B48" s="173" t="str">
        <v>18Y</v>
      </c>
      <c r="C48" s="172" t="s">
        <v>115</v>
      </c>
      <c r="D48" s="172" t="str">
        <f t="shared" si="25"/>
        <v>18Y</v>
      </c>
      <c r="E48" s="172" t="s">
        <v>14</v>
      </c>
      <c r="F48" s="174" t="s">
        <v>15</v>
      </c>
      <c r="G48" s="172" t="s">
        <v>16</v>
      </c>
      <c r="H48" s="174" t="s">
        <v>17</v>
      </c>
      <c r="I48" s="175">
        <v>1.2702611720000001E-2</v>
      </c>
      <c r="J48" s="175" t="str">
        <f t="shared" si="26"/>
        <v>EURAB6R18Y=</v>
      </c>
      <c r="K48" s="131" t="str">
        <f>_xll.qlSwapRateHelper2(,IF(DataSelect="Reference",$I48,J48),,$B48,Calendar,$G48,$F48,$H48,$K$31,0,E48,Discounting,Permanent,,ObjectOverwrite)</f>
        <v>obj_00a5c#0008</v>
      </c>
      <c r="L48" s="128" t="b">
        <f t="shared" si="27"/>
        <v>1</v>
      </c>
      <c r="N48" s="64" t="str">
        <f t="shared" si="22"/>
        <v>Sw</v>
      </c>
      <c r="O48" s="64" t="str">
        <f t="shared" si="23"/>
        <v>23Y</v>
      </c>
      <c r="P48" s="64" t="str">
        <f t="shared" si="28"/>
        <v>obj_00a4a#0008</v>
      </c>
      <c r="Q48" s="64" t="b">
        <f t="shared" si="28"/>
        <v>1</v>
      </c>
      <c r="R48" s="265">
        <v>1</v>
      </c>
      <c r="S48" s="265">
        <v>1</v>
      </c>
      <c r="T48" s="34" t="str">
        <v>obj_00a4e</v>
      </c>
      <c r="U48" s="34" t="str">
        <f>_xll.qlRateHelperQuoteName(T48)</f>
        <v/>
      </c>
      <c r="V48" s="52">
        <f>_xll.qlRateHelperQuoteValue(T48,_xll.ohTrigger(Trigger,Quote!$AE$2))</f>
        <v>1.3496090519999998E-2</v>
      </c>
      <c r="W48" s="352" t="str">
        <f>IFERROR(_xll.qlFuturesRateHelperConvexityAdjustment(T48,Trigger),"--")</f>
        <v>--</v>
      </c>
      <c r="X48" s="35">
        <f>_xll.qlRateHelperEarliestDate(T48,Trigger)</f>
        <v>42156</v>
      </c>
      <c r="Y48" s="35">
        <f>_xll.qlRateHelperLatestDate(T48,Trigger)</f>
        <v>52749</v>
      </c>
      <c r="Z48" s="153">
        <v>1.3735670389772334E-2</v>
      </c>
      <c r="AD48" s="364"/>
      <c r="AY48" s="185" t="s">
        <v>214</v>
      </c>
      <c r="AZ48" s="186">
        <f>_xll.qlInterestRateIndexFixingDate(Currency&amp;"ibor"&amp;$I$1,BA48,Trigger)</f>
        <v>42216</v>
      </c>
      <c r="BA48" s="186">
        <f>_xll.qlCalendarAdvance(Calendar,BA47,AY48,"f",,Trigger)</f>
        <v>42220</v>
      </c>
      <c r="BB48" s="186">
        <f>_xll.qlInterestRateIndexMaturity(Currency&amp;"ibor"&amp;$I$1,BA48,Trigger)</f>
        <v>42404</v>
      </c>
      <c r="BC48" s="359">
        <f>_xll.qlIndexFixing($AC$5,AZ48,,_xll.ohTrigger(Trigger,Quote!$AE$2))</f>
        <v>6.6442555177041913E-4</v>
      </c>
      <c r="BD48" s="359" t="e">
        <f>_xll.qlIndexFixing($BE$1,BA48,,_xll.ohTrigger(Trigger,Quote!$AE$2))</f>
        <v>#NUM!</v>
      </c>
    </row>
    <row r="49" spans="1:56" s="154" customFormat="1" ht="11.25" customHeight="1" x14ac:dyDescent="0.2">
      <c r="A49" s="133" t="s">
        <v>46</v>
      </c>
      <c r="B49" s="173" t="str">
        <v>19Y</v>
      </c>
      <c r="C49" s="172" t="s">
        <v>116</v>
      </c>
      <c r="D49" s="172" t="str">
        <f t="shared" si="25"/>
        <v>19Y</v>
      </c>
      <c r="E49" s="172" t="s">
        <v>14</v>
      </c>
      <c r="F49" s="174" t="s">
        <v>15</v>
      </c>
      <c r="G49" s="172" t="s">
        <v>16</v>
      </c>
      <c r="H49" s="174" t="s">
        <v>17</v>
      </c>
      <c r="I49" s="175">
        <v>1.288084726E-2</v>
      </c>
      <c r="J49" s="175" t="str">
        <f t="shared" si="26"/>
        <v>EURAB6R19Y=</v>
      </c>
      <c r="K49" s="131" t="str">
        <f>_xll.qlSwapRateHelper2(,IF(DataSelect="Reference",$I49,J49),,$B49,Calendar,$G49,$F49,$H49,$K$31,0,E49,Discounting,Permanent,,ObjectOverwrite)</f>
        <v>obj_00a6b#0008</v>
      </c>
      <c r="L49" s="128" t="b">
        <f t="shared" si="27"/>
        <v>1</v>
      </c>
      <c r="N49" s="64" t="str">
        <f t="shared" si="22"/>
        <v>Sw</v>
      </c>
      <c r="O49" s="64" t="str">
        <f t="shared" si="23"/>
        <v>24Y</v>
      </c>
      <c r="P49" s="64" t="str">
        <f t="shared" si="28"/>
        <v>obj_00a64#0008</v>
      </c>
      <c r="Q49" s="64" t="b">
        <f t="shared" si="28"/>
        <v>1</v>
      </c>
      <c r="R49" s="265">
        <v>1</v>
      </c>
      <c r="S49" s="265">
        <v>1</v>
      </c>
      <c r="T49" s="34" t="str">
        <v>obj_00a6f</v>
      </c>
      <c r="U49" s="34" t="str">
        <f>_xll.qlRateHelperQuoteName(T49)</f>
        <v/>
      </c>
      <c r="V49" s="52">
        <f>_xll.qlRateHelperQuoteValue(T49,_xll.ohTrigger(Trigger,Quote!$AE$2))</f>
        <v>1.353E-2</v>
      </c>
      <c r="W49" s="352" t="str">
        <f>IFERROR(_xll.qlFuturesRateHelperConvexityAdjustment(T49,Trigger),"--")</f>
        <v>--</v>
      </c>
      <c r="X49" s="35">
        <f>_xll.qlRateHelperEarliestDate(T49,Trigger)</f>
        <v>42156</v>
      </c>
      <c r="Y49" s="35">
        <f>_xll.qlRateHelperLatestDate(T49,Trigger)</f>
        <v>53114</v>
      </c>
      <c r="Z49" s="153">
        <v>1.3766822012203183E-2</v>
      </c>
      <c r="AD49" s="364"/>
      <c r="AY49" s="185" t="s">
        <v>214</v>
      </c>
      <c r="AZ49" s="186">
        <f>_xll.qlInterestRateIndexFixingDate(Currency&amp;"ibor"&amp;$I$1,BA49,Trigger)</f>
        <v>42219</v>
      </c>
      <c r="BA49" s="186">
        <f>_xll.qlCalendarAdvance(Calendar,BA48,AY49,"f",,Trigger)</f>
        <v>42221</v>
      </c>
      <c r="BB49" s="186">
        <f>_xll.qlInterestRateIndexMaturity(Currency&amp;"ibor"&amp;$I$1,BA49,Trigger)</f>
        <v>42405</v>
      </c>
      <c r="BC49" s="359">
        <f>_xll.qlIndexFixing($AC$5,AZ49,,_xll.ohTrigger(Trigger,Quote!$AE$2))</f>
        <v>6.6615304652679235E-4</v>
      </c>
      <c r="BD49" s="359" t="e">
        <f>_xll.qlIndexFixing($BE$1,BA49,,_xll.ohTrigger(Trigger,Quote!$AE$2))</f>
        <v>#NUM!</v>
      </c>
    </row>
    <row r="50" spans="1:56" s="154" customFormat="1" ht="11.25" customHeight="1" x14ac:dyDescent="0.2">
      <c r="A50" s="133" t="s">
        <v>46</v>
      </c>
      <c r="B50" s="173" t="str">
        <v>20Y</v>
      </c>
      <c r="C50" s="172" t="s">
        <v>117</v>
      </c>
      <c r="D50" s="172" t="str">
        <f t="shared" si="25"/>
        <v>20Y</v>
      </c>
      <c r="E50" s="172" t="s">
        <v>14</v>
      </c>
      <c r="F50" s="174" t="s">
        <v>15</v>
      </c>
      <c r="G50" s="172" t="s">
        <v>16</v>
      </c>
      <c r="H50" s="174" t="s">
        <v>17</v>
      </c>
      <c r="I50" s="175">
        <v>1.302E-2</v>
      </c>
      <c r="J50" s="175" t="str">
        <f t="shared" si="26"/>
        <v>EURAB6R20Y=</v>
      </c>
      <c r="K50" s="131" t="str">
        <f>_xll.qlSwapRateHelper2(,IF(DataSelect="Reference",$I50,J50),,$B50,Calendar,$G50,$F50,$H50,$K$31,0,E50,Discounting,Permanent,,ObjectOverwrite)</f>
        <v>obj_00a62#0008</v>
      </c>
      <c r="L50" s="128" t="b">
        <f t="shared" si="27"/>
        <v>1</v>
      </c>
      <c r="N50" s="64" t="str">
        <f t="shared" si="22"/>
        <v>Sw</v>
      </c>
      <c r="O50" s="64" t="str">
        <f t="shared" si="23"/>
        <v>25Y</v>
      </c>
      <c r="P50" s="64" t="str">
        <f t="shared" si="28"/>
        <v>obj_00a5b#0008</v>
      </c>
      <c r="Q50" s="64" t="b">
        <f t="shared" si="28"/>
        <v>1</v>
      </c>
      <c r="R50" s="265">
        <v>1</v>
      </c>
      <c r="S50" s="265">
        <v>1</v>
      </c>
      <c r="T50" s="34" t="str">
        <v>obj_00a66</v>
      </c>
      <c r="U50" s="34" t="str">
        <f>_xll.qlRateHelperQuoteName(T50)</f>
        <v/>
      </c>
      <c r="V50" s="52">
        <f>_xll.qlRateHelperQuoteValue(T50,_xll.ohTrigger(Trigger,Quote!$AE$2))</f>
        <v>1.356332559E-2</v>
      </c>
      <c r="W50" s="352" t="str">
        <f>IFERROR(_xll.qlFuturesRateHelperConvexityAdjustment(T50,Trigger),"--")</f>
        <v>--</v>
      </c>
      <c r="X50" s="35">
        <f>_xll.qlRateHelperEarliestDate(T50,Trigger)</f>
        <v>42156</v>
      </c>
      <c r="Y50" s="35">
        <f>_xll.qlRateHelperLatestDate(T50,Trigger)</f>
        <v>53479</v>
      </c>
      <c r="Z50" s="153">
        <v>1.3797993707331025E-2</v>
      </c>
      <c r="AD50" s="364"/>
      <c r="AY50" s="185" t="s">
        <v>214</v>
      </c>
      <c r="AZ50" s="186">
        <f>_xll.qlInterestRateIndexFixingDate(Currency&amp;"ibor"&amp;$I$1,BA50,Trigger)</f>
        <v>42220</v>
      </c>
      <c r="BA50" s="186">
        <f>_xll.qlCalendarAdvance(Calendar,BA49,AY50,"f",,Trigger)</f>
        <v>42222</v>
      </c>
      <c r="BB50" s="186">
        <f>_xll.qlInterestRateIndexMaturity(Currency&amp;"ibor"&amp;$I$1,BA50,Trigger)</f>
        <v>42408</v>
      </c>
      <c r="BC50" s="359">
        <f>_xll.qlIndexFixing($AC$5,AZ50,,_xll.ohTrigger(Trigger,Quote!$AE$2))</f>
        <v>6.6945354104660615E-4</v>
      </c>
      <c r="BD50" s="359" t="e">
        <f>_xll.qlIndexFixing($BE$1,BA50,,_xll.ohTrigger(Trigger,Quote!$AE$2))</f>
        <v>#NUM!</v>
      </c>
    </row>
    <row r="51" spans="1:56" s="154" customFormat="1" ht="11.25" customHeight="1" x14ac:dyDescent="0.2">
      <c r="A51" s="133" t="s">
        <v>46</v>
      </c>
      <c r="B51" s="173" t="str">
        <v>21Y</v>
      </c>
      <c r="C51" s="172" t="s">
        <v>118</v>
      </c>
      <c r="D51" s="172" t="str">
        <f t="shared" si="25"/>
        <v>21Y</v>
      </c>
      <c r="E51" s="172" t="s">
        <v>14</v>
      </c>
      <c r="F51" s="174" t="s">
        <v>15</v>
      </c>
      <c r="G51" s="172" t="s">
        <v>16</v>
      </c>
      <c r="H51" s="174" t="s">
        <v>17</v>
      </c>
      <c r="I51" s="175">
        <v>1.312587787E-2</v>
      </c>
      <c r="J51" s="175" t="str">
        <f t="shared" si="26"/>
        <v>EURAB6R21Y=</v>
      </c>
      <c r="K51" s="131" t="str">
        <f>_xll.qlSwapRateHelper2(,IF(DataSelect="Reference",$I51,J51),,$B51,Calendar,$G51,$F51,$H51,$K$31,0,E51,Discounting,Permanent,,ObjectOverwrite)</f>
        <v>obj_00a79#0008</v>
      </c>
      <c r="L51" s="128" t="b">
        <f t="shared" si="27"/>
        <v>1</v>
      </c>
      <c r="N51" s="64" t="str">
        <f t="shared" si="22"/>
        <v>Sw</v>
      </c>
      <c r="O51" s="64" t="str">
        <f t="shared" si="23"/>
        <v>26Y</v>
      </c>
      <c r="P51" s="64" t="str">
        <f t="shared" si="28"/>
        <v>obj_00a59#0008</v>
      </c>
      <c r="Q51" s="64" t="b">
        <f t="shared" si="28"/>
        <v>1</v>
      </c>
      <c r="R51" s="265">
        <v>1</v>
      </c>
      <c r="S51" s="265">
        <v>1</v>
      </c>
      <c r="T51" s="34" t="str">
        <v>obj_00a6a</v>
      </c>
      <c r="U51" s="34" t="str">
        <f>_xll.qlRateHelperQuoteName(T51)</f>
        <v/>
      </c>
      <c r="V51" s="52">
        <f>_xll.qlRateHelperQuoteValue(T51,_xll.ohTrigger(Trigger,Quote!$AE$2))</f>
        <v>1.3594986659999999E-2</v>
      </c>
      <c r="W51" s="352" t="str">
        <f>IFERROR(_xll.qlFuturesRateHelperConvexityAdjustment(T51,Trigger),"--")</f>
        <v>--</v>
      </c>
      <c r="X51" s="35">
        <f>_xll.qlRateHelperEarliestDate(T51,Trigger)</f>
        <v>42156</v>
      </c>
      <c r="Y51" s="35">
        <f>_xll.qlRateHelperLatestDate(T51,Trigger)</f>
        <v>53846</v>
      </c>
      <c r="Z51" s="153">
        <v>1.3827731647410394E-2</v>
      </c>
      <c r="AD51" s="364"/>
      <c r="AY51" s="185" t="s">
        <v>214</v>
      </c>
      <c r="AZ51" s="186">
        <f>_xll.qlInterestRateIndexFixingDate(Currency&amp;"ibor"&amp;$I$1,BA51,Trigger)</f>
        <v>42221</v>
      </c>
      <c r="BA51" s="186">
        <f>_xll.qlCalendarAdvance(Calendar,BA50,AY51,"f",,Trigger)</f>
        <v>42223</v>
      </c>
      <c r="BB51" s="186">
        <f>_xll.qlInterestRateIndexMaturity(Currency&amp;"ibor"&amp;$I$1,BA51,Trigger)</f>
        <v>42408</v>
      </c>
      <c r="BC51" s="359">
        <f>_xll.qlIndexFixing($AC$5,AZ51,,_xll.ohTrigger(Trigger,Quote!$AE$2))</f>
        <v>6.7031078843732424E-4</v>
      </c>
      <c r="BD51" s="359" t="e">
        <f>_xll.qlIndexFixing($BE$1,BA51,,_xll.ohTrigger(Trigger,Quote!$AE$2))</f>
        <v>#NUM!</v>
      </c>
    </row>
    <row r="52" spans="1:56" s="154" customFormat="1" ht="11.25" customHeight="1" x14ac:dyDescent="0.2">
      <c r="A52" s="133" t="s">
        <v>46</v>
      </c>
      <c r="B52" s="173" t="str">
        <v>22Y</v>
      </c>
      <c r="C52" s="172" t="s">
        <v>119</v>
      </c>
      <c r="D52" s="172" t="str">
        <f t="shared" si="25"/>
        <v>22Y</v>
      </c>
      <c r="E52" s="172" t="s">
        <v>14</v>
      </c>
      <c r="F52" s="174" t="s">
        <v>15</v>
      </c>
      <c r="G52" s="172" t="s">
        <v>16</v>
      </c>
      <c r="H52" s="174" t="s">
        <v>17</v>
      </c>
      <c r="I52" s="175">
        <v>1.320336202E-2</v>
      </c>
      <c r="J52" s="175" t="str">
        <f t="shared" si="26"/>
        <v>EURAB6R22Y=</v>
      </c>
      <c r="K52" s="131" t="str">
        <f>_xll.qlSwapRateHelper2(,IF(DataSelect="Reference",$I52,J52),,$B52,Calendar,$G52,$F52,$H52,$K$31,0,E52,Discounting,Permanent,,ObjectOverwrite)</f>
        <v>obj_00a7b#0008</v>
      </c>
      <c r="L52" s="128" t="b">
        <f t="shared" si="27"/>
        <v>1</v>
      </c>
      <c r="N52" s="64" t="str">
        <f t="shared" si="22"/>
        <v>Sw</v>
      </c>
      <c r="O52" s="64" t="str">
        <f t="shared" si="23"/>
        <v>27Y</v>
      </c>
      <c r="P52" s="64" t="str">
        <f t="shared" si="28"/>
        <v>obj_00a5e#0008</v>
      </c>
      <c r="Q52" s="64" t="b">
        <f t="shared" si="28"/>
        <v>1</v>
      </c>
      <c r="R52" s="265">
        <v>1</v>
      </c>
      <c r="S52" s="265">
        <v>1</v>
      </c>
      <c r="T52" s="34" t="str">
        <v>obj_00a5f</v>
      </c>
      <c r="U52" s="34" t="str">
        <f>_xll.qlRateHelperQuoteName(T52)</f>
        <v/>
      </c>
      <c r="V52" s="52">
        <f>_xll.qlRateHelperQuoteValue(T52,_xll.ohTrigger(Trigger,Quote!$AE$2))</f>
        <v>1.3624873070000001E-2</v>
      </c>
      <c r="W52" s="352" t="str">
        <f>IFERROR(_xll.qlFuturesRateHelperConvexityAdjustment(T52,Trigger),"--")</f>
        <v>--</v>
      </c>
      <c r="X52" s="35">
        <f>_xll.qlRateHelperEarliestDate(T52,Trigger)</f>
        <v>42156</v>
      </c>
      <c r="Y52" s="35">
        <f>_xll.qlRateHelperLatestDate(T52,Trigger)</f>
        <v>54210</v>
      </c>
      <c r="Z52" s="153">
        <v>1.3854807980121373E-2</v>
      </c>
      <c r="AD52" s="364"/>
      <c r="AY52" s="185" t="s">
        <v>214</v>
      </c>
      <c r="AZ52" s="186">
        <f>_xll.qlInterestRateIndexFixingDate(Currency&amp;"ibor"&amp;$I$1,BA52,Trigger)</f>
        <v>42222</v>
      </c>
      <c r="BA52" s="186">
        <f>_xll.qlCalendarAdvance(Calendar,BA51,AY52,"f",,Trigger)</f>
        <v>42226</v>
      </c>
      <c r="BB52" s="186">
        <f>_xll.qlInterestRateIndexMaturity(Currency&amp;"ibor"&amp;$I$1,BA52,Trigger)</f>
        <v>42410</v>
      </c>
      <c r="BC52" s="359">
        <f>_xll.qlIndexFixing($AC$5,AZ52,,_xll.ohTrigger(Trigger,Quote!$AE$2))</f>
        <v>6.7428099450015668E-4</v>
      </c>
      <c r="BD52" s="359" t="e">
        <f>_xll.qlIndexFixing($BE$1,BA52,,_xll.ohTrigger(Trigger,Quote!$AE$2))</f>
        <v>#NUM!</v>
      </c>
    </row>
    <row r="53" spans="1:56" s="154" customFormat="1" ht="11.25" customHeight="1" x14ac:dyDescent="0.2">
      <c r="A53" s="133" t="s">
        <v>46</v>
      </c>
      <c r="B53" s="173" t="str">
        <v>23Y</v>
      </c>
      <c r="C53" s="172" t="s">
        <v>120</v>
      </c>
      <c r="D53" s="172" t="str">
        <f t="shared" si="25"/>
        <v>23Y</v>
      </c>
      <c r="E53" s="172" t="s">
        <v>14</v>
      </c>
      <c r="F53" s="174" t="s">
        <v>15</v>
      </c>
      <c r="G53" s="172" t="s">
        <v>16</v>
      </c>
      <c r="H53" s="174" t="s">
        <v>17</v>
      </c>
      <c r="I53" s="175">
        <v>1.326258892E-2</v>
      </c>
      <c r="J53" s="175" t="str">
        <f t="shared" si="26"/>
        <v>EURAB6R23Y=</v>
      </c>
      <c r="K53" s="131" t="str">
        <f>_xll.qlSwapRateHelper2(,IF(DataSelect="Reference",$I53,J53),,$B53,Calendar,$G53,$F53,$H53,$K$31,0,E53,Discounting,Permanent,,ObjectOverwrite)</f>
        <v>obj_00a4a#0008</v>
      </c>
      <c r="L53" s="128" t="b">
        <f t="shared" si="27"/>
        <v>1</v>
      </c>
      <c r="N53" s="64" t="str">
        <f t="shared" si="22"/>
        <v>Sw</v>
      </c>
      <c r="O53" s="64" t="str">
        <f t="shared" si="23"/>
        <v>28Y</v>
      </c>
      <c r="P53" s="64" t="str">
        <f t="shared" si="28"/>
        <v>obj_00a75#0008</v>
      </c>
      <c r="Q53" s="64" t="b">
        <f t="shared" si="28"/>
        <v>1</v>
      </c>
      <c r="R53" s="265">
        <v>1</v>
      </c>
      <c r="S53" s="265">
        <v>1</v>
      </c>
      <c r="T53" s="34" t="str">
        <v>obj_00a65</v>
      </c>
      <c r="U53" s="34" t="str">
        <f>_xll.qlRateHelperQuoteName(T53)</f>
        <v/>
      </c>
      <c r="V53" s="52">
        <f>_xll.qlRateHelperQuoteValue(T53,_xll.ohTrigger(Trigger,Quote!$AE$2))</f>
        <v>1.3650192930000001E-2</v>
      </c>
      <c r="W53" s="352" t="str">
        <f>IFERROR(_xll.qlFuturesRateHelperConvexityAdjustment(T53,Trigger),"--")</f>
        <v>--</v>
      </c>
      <c r="X53" s="35">
        <f>_xll.qlRateHelperEarliestDate(T53,Trigger)</f>
        <v>42156</v>
      </c>
      <c r="Y53" s="35">
        <f>_xll.qlRateHelperLatestDate(T53,Trigger)</f>
        <v>54575</v>
      </c>
      <c r="Z53" s="153">
        <v>1.3877793175567376E-2</v>
      </c>
      <c r="AD53" s="364"/>
      <c r="AY53" s="185" t="s">
        <v>214</v>
      </c>
      <c r="AZ53" s="186">
        <f>_xll.qlInterestRateIndexFixingDate(Currency&amp;"ibor"&amp;$I$1,BA53,Trigger)</f>
        <v>42223</v>
      </c>
      <c r="BA53" s="186">
        <f>_xll.qlCalendarAdvance(Calendar,BA52,AY53,"f",,Trigger)</f>
        <v>42227</v>
      </c>
      <c r="BB53" s="186">
        <f>_xll.qlInterestRateIndexMaturity(Currency&amp;"ibor"&amp;$I$1,BA53,Trigger)</f>
        <v>42411</v>
      </c>
      <c r="BC53" s="359">
        <f>_xll.qlIndexFixing($AC$5,AZ53,,_xll.ohTrigger(Trigger,Quote!$AE$2))</f>
        <v>6.7580467834055973E-4</v>
      </c>
      <c r="BD53" s="359" t="e">
        <f>_xll.qlIndexFixing($BE$1,BA53,,_xll.ohTrigger(Trigger,Quote!$AE$2))</f>
        <v>#NUM!</v>
      </c>
    </row>
    <row r="54" spans="1:56" s="154" customFormat="1" ht="11.25" customHeight="1" x14ac:dyDescent="0.2">
      <c r="A54" s="133" t="s">
        <v>46</v>
      </c>
      <c r="B54" s="173" t="str">
        <v>24Y</v>
      </c>
      <c r="C54" s="172" t="s">
        <v>121</v>
      </c>
      <c r="D54" s="172" t="str">
        <f t="shared" si="25"/>
        <v>24Y</v>
      </c>
      <c r="E54" s="172" t="s">
        <v>14</v>
      </c>
      <c r="F54" s="174" t="s">
        <v>15</v>
      </c>
      <c r="G54" s="172" t="s">
        <v>16</v>
      </c>
      <c r="H54" s="174" t="s">
        <v>17</v>
      </c>
      <c r="I54" s="175">
        <v>1.330816234E-2</v>
      </c>
      <c r="J54" s="175" t="str">
        <f t="shared" si="26"/>
        <v>EURAB6R24Y=</v>
      </c>
      <c r="K54" s="131" t="str">
        <f>_xll.qlSwapRateHelper2(,IF(DataSelect="Reference",$I54,J54),,$B54,Calendar,$G54,$F54,$H54,$K$31,0,E54,Discounting,Permanent,,ObjectOverwrite)</f>
        <v>obj_00a64#0008</v>
      </c>
      <c r="L54" s="128" t="b">
        <f t="shared" si="27"/>
        <v>1</v>
      </c>
      <c r="N54" s="64" t="str">
        <f t="shared" si="22"/>
        <v>Sw</v>
      </c>
      <c r="O54" s="64" t="str">
        <f t="shared" si="23"/>
        <v>29Y</v>
      </c>
      <c r="P54" s="64" t="str">
        <f t="shared" si="28"/>
        <v>obj_00a4e#0008</v>
      </c>
      <c r="Q54" s="64" t="b">
        <f t="shared" si="28"/>
        <v>1</v>
      </c>
      <c r="R54" s="265">
        <v>1</v>
      </c>
      <c r="S54" s="265">
        <v>1</v>
      </c>
      <c r="T54" s="34" t="str">
        <v>obj_00a50</v>
      </c>
      <c r="U54" s="34" t="str">
        <f>_xll.qlRateHelperQuoteName(T54)</f>
        <v/>
      </c>
      <c r="V54" s="52">
        <f>_xll.qlRateHelperQuoteValue(T54,_xll.ohTrigger(Trigger,Quote!$AE$2))</f>
        <v>1.367E-2</v>
      </c>
      <c r="W54" s="352" t="str">
        <f>IFERROR(_xll.qlFuturesRateHelperConvexityAdjustment(T54,Trigger),"--")</f>
        <v>--</v>
      </c>
      <c r="X54" s="35">
        <f>_xll.qlRateHelperEarliestDate(T54,Trigger)</f>
        <v>42156</v>
      </c>
      <c r="Y54" s="35">
        <f>_xll.qlRateHelperLatestDate(T54,Trigger)</f>
        <v>54940</v>
      </c>
      <c r="Z54" s="153">
        <v>1.389423547119693E-2</v>
      </c>
      <c r="AD54" s="364"/>
      <c r="AY54" s="185" t="s">
        <v>214</v>
      </c>
      <c r="AZ54" s="186">
        <f>_xll.qlInterestRateIndexFixingDate(Currency&amp;"ibor"&amp;$I$1,BA54,Trigger)</f>
        <v>42226</v>
      </c>
      <c r="BA54" s="186">
        <f>_xll.qlCalendarAdvance(Calendar,BA53,AY54,"f",,Trigger)</f>
        <v>42228</v>
      </c>
      <c r="BB54" s="186">
        <f>_xll.qlInterestRateIndexMaturity(Currency&amp;"ibor"&amp;$I$1,BA54,Trigger)</f>
        <v>42412</v>
      </c>
      <c r="BC54" s="359">
        <f>_xll.qlIndexFixing($AC$5,AZ54,,_xll.ohTrigger(Trigger,Quote!$AE$2))</f>
        <v>6.7729439340751658E-4</v>
      </c>
      <c r="BD54" s="359" t="e">
        <f>_xll.qlIndexFixing($BE$1,BA54,,_xll.ohTrigger(Trigger,Quote!$AE$2))</f>
        <v>#NUM!</v>
      </c>
    </row>
    <row r="55" spans="1:56" s="154" customFormat="1" ht="11.25" customHeight="1" x14ac:dyDescent="0.2">
      <c r="A55" s="133" t="s">
        <v>46</v>
      </c>
      <c r="B55" s="173" t="str">
        <v>25Y</v>
      </c>
      <c r="C55" s="172" t="s">
        <v>122</v>
      </c>
      <c r="D55" s="172" t="str">
        <f t="shared" si="25"/>
        <v>25Y</v>
      </c>
      <c r="E55" s="172" t="s">
        <v>14</v>
      </c>
      <c r="F55" s="174" t="s">
        <v>15</v>
      </c>
      <c r="G55" s="172" t="s">
        <v>16</v>
      </c>
      <c r="H55" s="174" t="s">
        <v>17</v>
      </c>
      <c r="I55" s="175">
        <v>1.3349999999999999E-2</v>
      </c>
      <c r="J55" s="175" t="str">
        <f t="shared" si="26"/>
        <v>EURAB6R25Y=</v>
      </c>
      <c r="K55" s="131" t="str">
        <f>_xll.qlSwapRateHelper2(,IF(DataSelect="Reference",$I55,J55),,$B55,Calendar,$G55,$F55,$H55,$K$31,0,E55,Discounting,Permanent,,ObjectOverwrite)</f>
        <v>obj_00a5b#0008</v>
      </c>
      <c r="L55" s="128" t="b">
        <f t="shared" si="27"/>
        <v>1</v>
      </c>
      <c r="N55" s="64" t="str">
        <f t="shared" si="22"/>
        <v>Sw</v>
      </c>
      <c r="O55" s="64" t="str">
        <f t="shared" si="23"/>
        <v>30Y</v>
      </c>
      <c r="P55" s="64" t="str">
        <f t="shared" si="28"/>
        <v>obj_00a6f#0008</v>
      </c>
      <c r="Q55" s="64" t="b">
        <f t="shared" si="28"/>
        <v>1</v>
      </c>
      <c r="R55" s="265">
        <v>1</v>
      </c>
      <c r="S55" s="265">
        <v>1</v>
      </c>
      <c r="T55" s="34" t="str">
        <v>obj_00a5a</v>
      </c>
      <c r="U55" s="34" t="str">
        <f>_xll.qlRateHelperQuoteName(T55)</f>
        <v/>
      </c>
      <c r="V55" s="52">
        <f>_xll.qlRateHelperQuoteValue(T55,_xll.ohTrigger(Trigger,Quote!$AE$2))</f>
        <v>1.3685639140000001E-2</v>
      </c>
      <c r="W55" s="352" t="str">
        <f>IFERROR(_xll.qlFuturesRateHelperConvexityAdjustment(T55,Trigger),"--")</f>
        <v>--</v>
      </c>
      <c r="X55" s="35">
        <f>_xll.qlRateHelperEarliestDate(T55,Trigger)</f>
        <v>42156</v>
      </c>
      <c r="Y55" s="35">
        <f>_xll.qlRateHelperLatestDate(T55,Trigger)</f>
        <v>55305</v>
      </c>
      <c r="Z55" s="153">
        <v>1.3905787583582713E-2</v>
      </c>
      <c r="AD55" s="364"/>
      <c r="AY55" s="185" t="s">
        <v>214</v>
      </c>
      <c r="AZ55" s="186">
        <f>_xll.qlInterestRateIndexFixingDate(Currency&amp;"ibor"&amp;$I$1,BA55,Trigger)</f>
        <v>42227</v>
      </c>
      <c r="BA55" s="186">
        <f>_xll.qlCalendarAdvance(Calendar,BA54,AY55,"f",,Trigger)</f>
        <v>42229</v>
      </c>
      <c r="BB55" s="186">
        <f>_xll.qlInterestRateIndexMaturity(Currency&amp;"ibor"&amp;$I$1,BA55,Trigger)</f>
        <v>42415</v>
      </c>
      <c r="BC55" s="359">
        <f>_xll.qlIndexFixing($AC$5,AZ55,,_xll.ohTrigger(Trigger,Quote!$AE$2))</f>
        <v>6.8040149705202028E-4</v>
      </c>
      <c r="BD55" s="359" t="e">
        <f>_xll.qlIndexFixing($BE$1,BA55,,_xll.ohTrigger(Trigger,Quote!$AE$2))</f>
        <v>#NUM!</v>
      </c>
    </row>
    <row r="56" spans="1:56" s="154" customFormat="1" ht="11.25" customHeight="1" x14ac:dyDescent="0.2">
      <c r="A56" s="133" t="s">
        <v>46</v>
      </c>
      <c r="B56" s="173" t="str">
        <v>26Y</v>
      </c>
      <c r="C56" s="172" t="s">
        <v>123</v>
      </c>
      <c r="D56" s="172" t="str">
        <f t="shared" si="25"/>
        <v>26Y</v>
      </c>
      <c r="E56" s="172" t="s">
        <v>14</v>
      </c>
      <c r="F56" s="174" t="s">
        <v>15</v>
      </c>
      <c r="G56" s="172" t="s">
        <v>16</v>
      </c>
      <c r="H56" s="174" t="s">
        <v>17</v>
      </c>
      <c r="I56" s="175">
        <v>1.3388080899999998E-2</v>
      </c>
      <c r="J56" s="175" t="str">
        <f t="shared" si="26"/>
        <v>EURAB6R26Y=</v>
      </c>
      <c r="K56" s="131" t="str">
        <f>_xll.qlSwapRateHelper2(,IF(DataSelect="Reference",$I56,J56),,$B56,Calendar,$G56,$F56,$H56,$K$31,0,E56,Discounting,Permanent,,ObjectOverwrite)</f>
        <v>obj_00a59#0008</v>
      </c>
      <c r="L56" s="128" t="b">
        <f t="shared" si="27"/>
        <v>1</v>
      </c>
      <c r="N56" s="64" t="str">
        <f t="shared" si="22"/>
        <v>Sw</v>
      </c>
      <c r="O56" s="64" t="str">
        <f t="shared" si="23"/>
        <v>31Y</v>
      </c>
      <c r="P56" s="64" t="str">
        <f t="shared" si="28"/>
        <v>obj_00a66#0008</v>
      </c>
      <c r="Q56" s="64" t="b">
        <f t="shared" si="28"/>
        <v>1</v>
      </c>
      <c r="R56" s="265">
        <v>1</v>
      </c>
      <c r="S56" s="265">
        <v>1</v>
      </c>
      <c r="T56" s="34" t="str">
        <v>obj_00a63</v>
      </c>
      <c r="U56" s="34" t="str">
        <f>_xll.qlRateHelperQuoteName(T56)</f>
        <v/>
      </c>
      <c r="V56" s="52">
        <f>_xll.qlRateHelperQuoteValue(T56,_xll.ohTrigger(Trigger,Quote!$AE$2))</f>
        <v>1.369708735E-2</v>
      </c>
      <c r="W56" s="352" t="str">
        <f>IFERROR(_xll.qlFuturesRateHelperConvexityAdjustment(T56,Trigger),"--")</f>
        <v>--</v>
      </c>
      <c r="X56" s="35">
        <f>_xll.qlRateHelperEarliestDate(T56,Trigger)</f>
        <v>42156</v>
      </c>
      <c r="Y56" s="35">
        <f>_xll.qlRateHelperLatestDate(T56,Trigger)</f>
        <v>55673</v>
      </c>
      <c r="Z56" s="153">
        <v>1.3911279797898661E-2</v>
      </c>
      <c r="AD56" s="364"/>
      <c r="AY56" s="185" t="s">
        <v>214</v>
      </c>
      <c r="AZ56" s="186">
        <f>_xll.qlInterestRateIndexFixingDate(Currency&amp;"ibor"&amp;$I$1,BA56,Trigger)</f>
        <v>42228</v>
      </c>
      <c r="BA56" s="186">
        <f>_xll.qlCalendarAdvance(Calendar,BA55,AY56,"f",,Trigger)</f>
        <v>42230</v>
      </c>
      <c r="BB56" s="186">
        <f>_xll.qlInterestRateIndexMaturity(Currency&amp;"ibor"&amp;$I$1,BA56,Trigger)</f>
        <v>42415</v>
      </c>
      <c r="BC56" s="359">
        <f>_xll.qlIndexFixing($AC$5,AZ56,,_xll.ohTrigger(Trigger,Quote!$AE$2))</f>
        <v>6.8100017354887272E-4</v>
      </c>
      <c r="BD56" s="359" t="e">
        <f>_xll.qlIndexFixing($BE$1,BA56,,_xll.ohTrigger(Trigger,Quote!$AE$2))</f>
        <v>#NUM!</v>
      </c>
    </row>
    <row r="57" spans="1:56" s="154" customFormat="1" ht="11.25" customHeight="1" x14ac:dyDescent="0.2">
      <c r="A57" s="133" t="s">
        <v>46</v>
      </c>
      <c r="B57" s="173" t="str">
        <v>27Y</v>
      </c>
      <c r="C57" s="172" t="s">
        <v>124</v>
      </c>
      <c r="D57" s="172" t="str">
        <f t="shared" si="25"/>
        <v>27Y</v>
      </c>
      <c r="E57" s="172" t="s">
        <v>14</v>
      </c>
      <c r="F57" s="174" t="s">
        <v>15</v>
      </c>
      <c r="G57" s="172" t="s">
        <v>16</v>
      </c>
      <c r="H57" s="174" t="s">
        <v>17</v>
      </c>
      <c r="I57" s="175">
        <v>1.342471393E-2</v>
      </c>
      <c r="J57" s="175" t="str">
        <f t="shared" si="26"/>
        <v>EURAB6R27Y=</v>
      </c>
      <c r="K57" s="131" t="str">
        <f>_xll.qlSwapRateHelper2(,IF(DataSelect="Reference",$I57,J57),,$B57,Calendar,$G57,$F57,$H57,$K$31,0,E57,Discounting,Permanent,,ObjectOverwrite)</f>
        <v>obj_00a5e#0008</v>
      </c>
      <c r="L57" s="128" t="b">
        <f t="shared" si="27"/>
        <v>1</v>
      </c>
      <c r="N57" s="64" t="str">
        <f t="shared" si="22"/>
        <v>Sw</v>
      </c>
      <c r="O57" s="64" t="str">
        <f t="shared" si="23"/>
        <v>32Y</v>
      </c>
      <c r="P57" s="64" t="str">
        <f t="shared" si="28"/>
        <v>obj_00a6a#0008</v>
      </c>
      <c r="Q57" s="64" t="b">
        <f t="shared" si="28"/>
        <v>1</v>
      </c>
      <c r="R57" s="265">
        <v>1</v>
      </c>
      <c r="S57" s="265">
        <v>1</v>
      </c>
      <c r="T57" s="34" t="str">
        <v>obj_00a71</v>
      </c>
      <c r="U57" s="34" t="str">
        <f>_xll.qlRateHelperQuoteName(T57)</f>
        <v/>
      </c>
      <c r="V57" s="52">
        <f>_xll.qlRateHelperQuoteValue(T57,_xll.ohTrigger(Trigger,Quote!$AE$2))</f>
        <v>1.3702806670000001E-2</v>
      </c>
      <c r="W57" s="352" t="str">
        <f>IFERROR(_xll.qlFuturesRateHelperConvexityAdjustment(T57,Trigger),"--")</f>
        <v>--</v>
      </c>
      <c r="X57" s="35">
        <f>_xll.qlRateHelperEarliestDate(T57,Trigger)</f>
        <v>42156</v>
      </c>
      <c r="Y57" s="35">
        <f>_xll.qlRateHelperLatestDate(T57,Trigger)</f>
        <v>56037</v>
      </c>
      <c r="Z57" s="153">
        <v>1.3910770082512052E-2</v>
      </c>
      <c r="AD57" s="364"/>
      <c r="AY57" s="185" t="s">
        <v>214</v>
      </c>
      <c r="AZ57" s="186">
        <f>_xll.qlInterestRateIndexFixingDate(Currency&amp;"ibor"&amp;$I$1,BA57,Trigger)</f>
        <v>42229</v>
      </c>
      <c r="BA57" s="186">
        <f>_xll.qlCalendarAdvance(Calendar,BA56,AY57,"f",,Trigger)</f>
        <v>42233</v>
      </c>
      <c r="BB57" s="186">
        <f>_xll.qlInterestRateIndexMaturity(Currency&amp;"ibor"&amp;$I$1,BA57,Trigger)</f>
        <v>42417</v>
      </c>
      <c r="BC57" s="359">
        <f>_xll.qlIndexFixing($AC$5,AZ57,,_xll.ohTrigger(Trigger,Quote!$AE$2))</f>
        <v>6.842334344783884E-4</v>
      </c>
      <c r="BD57" s="359" t="e">
        <f>_xll.qlIndexFixing($BE$1,BA57,,_xll.ohTrigger(Trigger,Quote!$AE$2))</f>
        <v>#NUM!</v>
      </c>
    </row>
    <row r="58" spans="1:56" s="154" customFormat="1" ht="11.25" customHeight="1" x14ac:dyDescent="0.2">
      <c r="A58" s="133" t="s">
        <v>46</v>
      </c>
      <c r="B58" s="173" t="str">
        <v>28Y</v>
      </c>
      <c r="C58" s="172" t="s">
        <v>125</v>
      </c>
      <c r="D58" s="172" t="str">
        <f t="shared" si="25"/>
        <v>28Y</v>
      </c>
      <c r="E58" s="172" t="s">
        <v>14</v>
      </c>
      <c r="F58" s="174" t="s">
        <v>15</v>
      </c>
      <c r="G58" s="172" t="s">
        <v>16</v>
      </c>
      <c r="H58" s="174" t="s">
        <v>17</v>
      </c>
      <c r="I58" s="175">
        <v>1.346021828E-2</v>
      </c>
      <c r="J58" s="175" t="str">
        <f t="shared" si="26"/>
        <v>EURAB6R28Y=</v>
      </c>
      <c r="K58" s="131" t="str">
        <f>_xll.qlSwapRateHelper2(,IF(DataSelect="Reference",$I58,J58),,$B58,Calendar,$G58,$F58,$H58,$K$31,0,E58,Discounting,Permanent,,ObjectOverwrite)</f>
        <v>obj_00a75#0008</v>
      </c>
      <c r="L58" s="128" t="b">
        <f t="shared" si="27"/>
        <v>1</v>
      </c>
      <c r="N58" s="64" t="str">
        <f t="shared" si="22"/>
        <v>Sw</v>
      </c>
      <c r="O58" s="64" t="str">
        <f t="shared" si="23"/>
        <v>33Y</v>
      </c>
      <c r="P58" s="64" t="str">
        <f t="shared" si="28"/>
        <v>obj_00a5f#0008</v>
      </c>
      <c r="Q58" s="64" t="b">
        <f t="shared" si="28"/>
        <v>1</v>
      </c>
      <c r="R58" s="265">
        <v>1</v>
      </c>
      <c r="S58" s="265">
        <v>1</v>
      </c>
      <c r="T58" s="34" t="str">
        <v>obj_00a69</v>
      </c>
      <c r="U58" s="34" t="str">
        <f>_xll.qlRateHelperQuoteName(T58)</f>
        <v/>
      </c>
      <c r="V58" s="52">
        <f>_xll.qlRateHelperQuoteValue(T58,_xll.ohTrigger(Trigger,Quote!$AE$2))</f>
        <v>1.3703755159999999E-2</v>
      </c>
      <c r="W58" s="352" t="str">
        <f>IFERROR(_xll.qlFuturesRateHelperConvexityAdjustment(T58,Trigger),"--")</f>
        <v>--</v>
      </c>
      <c r="X58" s="35">
        <f>_xll.qlRateHelperEarliestDate(T58,Trigger)</f>
        <v>42156</v>
      </c>
      <c r="Y58" s="35">
        <f>_xll.qlRateHelperLatestDate(T58,Trigger)</f>
        <v>56401</v>
      </c>
      <c r="Z58" s="153">
        <v>1.390433492087347E-2</v>
      </c>
      <c r="AD58" s="364"/>
      <c r="AY58" s="185" t="s">
        <v>214</v>
      </c>
      <c r="AZ58" s="186">
        <f>_xll.qlInterestRateIndexFixingDate(Currency&amp;"ibor"&amp;$I$1,BA58,Trigger)</f>
        <v>42230</v>
      </c>
      <c r="BA58" s="186">
        <f>_xll.qlCalendarAdvance(Calendar,BA57,AY58,"f",,Trigger)</f>
        <v>42234</v>
      </c>
      <c r="BB58" s="186">
        <f>_xll.qlInterestRateIndexMaturity(Currency&amp;"ibor"&amp;$I$1,BA58,Trigger)</f>
        <v>42418</v>
      </c>
      <c r="BC58" s="359">
        <f>_xll.qlIndexFixing($AC$5,AZ58,,_xll.ohTrigger(Trigger,Quote!$AE$2))</f>
        <v>6.8551933533461922E-4</v>
      </c>
      <c r="BD58" s="359" t="e">
        <f>_xll.qlIndexFixing($BE$1,BA58,,_xll.ohTrigger(Trigger,Quote!$AE$2))</f>
        <v>#NUM!</v>
      </c>
    </row>
    <row r="59" spans="1:56" s="154" customFormat="1" ht="11.25" customHeight="1" x14ac:dyDescent="0.2">
      <c r="A59" s="133" t="s">
        <v>46</v>
      </c>
      <c r="B59" s="173" t="str">
        <v>29Y</v>
      </c>
      <c r="C59" s="172" t="s">
        <v>126</v>
      </c>
      <c r="D59" s="172" t="str">
        <f t="shared" si="25"/>
        <v>29Y</v>
      </c>
      <c r="E59" s="172" t="s">
        <v>14</v>
      </c>
      <c r="F59" s="174" t="s">
        <v>15</v>
      </c>
      <c r="G59" s="172" t="s">
        <v>16</v>
      </c>
      <c r="H59" s="174" t="s">
        <v>17</v>
      </c>
      <c r="I59" s="175">
        <v>1.3496090519999998E-2</v>
      </c>
      <c r="J59" s="175" t="str">
        <f t="shared" si="26"/>
        <v>EURAB6R29Y=</v>
      </c>
      <c r="K59" s="131" t="str">
        <f>_xll.qlSwapRateHelper2(,IF(DataSelect="Reference",$I59,J59),,$B59,Calendar,$G59,$F59,$H59,$K$31,0,E59,Discounting,Permanent,,ObjectOverwrite)</f>
        <v>obj_00a4e#0008</v>
      </c>
      <c r="L59" s="128" t="b">
        <f t="shared" si="27"/>
        <v>1</v>
      </c>
      <c r="N59" s="64" t="str">
        <f t="shared" si="22"/>
        <v>Sw</v>
      </c>
      <c r="O59" s="64" t="str">
        <f t="shared" si="23"/>
        <v>34Y</v>
      </c>
      <c r="P59" s="64" t="str">
        <f t="shared" si="28"/>
        <v>obj_00a65#0008</v>
      </c>
      <c r="Q59" s="64" t="b">
        <f t="shared" si="28"/>
        <v>1</v>
      </c>
      <c r="R59" s="265">
        <v>1</v>
      </c>
      <c r="S59" s="265">
        <v>1</v>
      </c>
      <c r="T59" s="34" t="str">
        <v>obj_00a57</v>
      </c>
      <c r="U59" s="34" t="str">
        <f>_xll.qlRateHelperQuoteName(T59)</f>
        <v/>
      </c>
      <c r="V59" s="52">
        <f>_xll.qlRateHelperQuoteValue(T59,_xll.ohTrigger(Trigger,Quote!$AE$2))</f>
        <v>1.37E-2</v>
      </c>
      <c r="W59" s="352" t="str">
        <f>IFERROR(_xll.qlFuturesRateHelperConvexityAdjustment(T59,Trigger),"--")</f>
        <v>--</v>
      </c>
      <c r="X59" s="35">
        <f>_xll.qlRateHelperEarliestDate(T59,Trigger)</f>
        <v>42156</v>
      </c>
      <c r="Y59" s="35">
        <f>_xll.qlRateHelperLatestDate(T59,Trigger)</f>
        <v>56766</v>
      </c>
      <c r="Z59" s="153">
        <v>1.3891975852899257E-2</v>
      </c>
      <c r="AD59" s="364"/>
      <c r="AY59" s="185" t="s">
        <v>214</v>
      </c>
      <c r="AZ59" s="186">
        <f>_xll.qlInterestRateIndexFixingDate(Currency&amp;"ibor"&amp;$I$1,BA59,Trigger)</f>
        <v>42233</v>
      </c>
      <c r="BA59" s="186">
        <f>_xll.qlCalendarAdvance(Calendar,BA58,AY59,"f",,Trigger)</f>
        <v>42235</v>
      </c>
      <c r="BB59" s="186">
        <f>_xll.qlInterestRateIndexMaturity(Currency&amp;"ibor"&amp;$I$1,BA59,Trigger)</f>
        <v>42419</v>
      </c>
      <c r="BC59" s="359">
        <f>_xll.qlIndexFixing($AC$5,AZ59,,_xll.ohTrigger(Trigger,Quote!$AE$2))</f>
        <v>6.8677126691085244E-4</v>
      </c>
      <c r="BD59" s="359" t="e">
        <f>_xll.qlIndexFixing($BE$1,BA59,,_xll.ohTrigger(Trigger,Quote!$AE$2))</f>
        <v>#NUM!</v>
      </c>
    </row>
    <row r="60" spans="1:56" s="154" customFormat="1" ht="11.25" customHeight="1" x14ac:dyDescent="0.2">
      <c r="A60" s="133" t="s">
        <v>46</v>
      </c>
      <c r="B60" s="173" t="str">
        <v>30Y</v>
      </c>
      <c r="C60" s="172" t="s">
        <v>127</v>
      </c>
      <c r="D60" s="172" t="str">
        <f t="shared" si="25"/>
        <v>30Y</v>
      </c>
      <c r="E60" s="172" t="s">
        <v>14</v>
      </c>
      <c r="F60" s="174" t="s">
        <v>15</v>
      </c>
      <c r="G60" s="172" t="s">
        <v>16</v>
      </c>
      <c r="H60" s="174" t="s">
        <v>17</v>
      </c>
      <c r="I60" s="175">
        <v>1.353E-2</v>
      </c>
      <c r="J60" s="175" t="str">
        <f t="shared" si="26"/>
        <v>EURAB6R30Y=</v>
      </c>
      <c r="K60" s="131" t="str">
        <f>_xll.qlSwapRateHelper2(,IF(DataSelect="Reference",$I60,J60),,$B60,Calendar,$G60,$F60,$H60,$K$31,0,E60,Discounting,Permanent,,ObjectOverwrite)</f>
        <v>obj_00a6f#0008</v>
      </c>
      <c r="L60" s="128" t="b">
        <f t="shared" si="27"/>
        <v>1</v>
      </c>
      <c r="N60" s="64" t="str">
        <f t="shared" si="22"/>
        <v>Sw</v>
      </c>
      <c r="O60" s="64" t="str">
        <f t="shared" si="23"/>
        <v>35Y</v>
      </c>
      <c r="P60" s="64" t="str">
        <f t="shared" si="28"/>
        <v>obj_00a50#0008</v>
      </c>
      <c r="Q60" s="64" t="b">
        <f t="shared" si="28"/>
        <v>1</v>
      </c>
      <c r="R60" s="265">
        <v>1</v>
      </c>
      <c r="S60" s="265">
        <v>1</v>
      </c>
      <c r="T60" s="34" t="str">
        <v>obj_00a73</v>
      </c>
      <c r="U60" s="34" t="str">
        <f>_xll.qlRateHelperQuoteName(T60)</f>
        <v/>
      </c>
      <c r="V60" s="52">
        <f>_xll.qlRateHelperQuoteValue(T60,_xll.ohTrigger(Trigger,Quote!$AE$2))</f>
        <v>8.0099999999999998E-3</v>
      </c>
      <c r="W60" s="352" t="str">
        <f>IFERROR(_xll.qlFuturesRateHelperConvexityAdjustment(T60,Trigger),"--")</f>
        <v>--</v>
      </c>
      <c r="X60" s="35">
        <f>_xll.qlRateHelperEarliestDate(T60,Trigger)</f>
        <v>42156</v>
      </c>
      <c r="Y60" s="35">
        <f>_xll.qlRateHelperLatestDate(T60,Trigger)</f>
        <v>60419</v>
      </c>
      <c r="Z60" s="153">
        <v>7.1325844549670206E-3</v>
      </c>
      <c r="AD60" s="364"/>
      <c r="AY60" s="185" t="s">
        <v>214</v>
      </c>
      <c r="AZ60" s="186">
        <f>_xll.qlInterestRateIndexFixingDate(Currency&amp;"ibor"&amp;$I$1,BA60,Trigger)</f>
        <v>42234</v>
      </c>
      <c r="BA60" s="186">
        <f>_xll.qlCalendarAdvance(Calendar,BA59,AY60,"f",,Trigger)</f>
        <v>42236</v>
      </c>
      <c r="BB60" s="186">
        <f>_xll.qlInterestRateIndexMaturity(Currency&amp;"ibor"&amp;$I$1,BA60,Trigger)</f>
        <v>42422</v>
      </c>
      <c r="BC60" s="359">
        <f>_xll.qlIndexFixing($AC$5,AZ60,,_xll.ohTrigger(Trigger,Quote!$AE$2))</f>
        <v>6.8970286763458586E-4</v>
      </c>
      <c r="BD60" s="359" t="e">
        <f>_xll.qlIndexFixing($BE$1,BA60,,_xll.ohTrigger(Trigger,Quote!$AE$2))</f>
        <v>#NUM!</v>
      </c>
    </row>
    <row r="61" spans="1:56" s="154" customFormat="1" ht="11.25" customHeight="1" x14ac:dyDescent="0.2">
      <c r="A61" s="133" t="s">
        <v>46</v>
      </c>
      <c r="B61" s="173" t="str">
        <v>31Y</v>
      </c>
      <c r="C61" s="172" t="s">
        <v>128</v>
      </c>
      <c r="D61" s="172" t="str">
        <f t="shared" si="25"/>
        <v>31Y</v>
      </c>
      <c r="E61" s="172" t="s">
        <v>14</v>
      </c>
      <c r="F61" s="174" t="s">
        <v>15</v>
      </c>
      <c r="G61" s="172" t="s">
        <v>16</v>
      </c>
      <c r="H61" s="174" t="s">
        <v>17</v>
      </c>
      <c r="I61" s="175">
        <v>1.356332559E-2</v>
      </c>
      <c r="J61" s="175" t="str">
        <f t="shared" si="26"/>
        <v>EURAB6R31Y=</v>
      </c>
      <c r="K61" s="131" t="str">
        <f>_xll.qlSwapRateHelper2(,IF(DataSelect="Reference",$I61,J61),,$B61,Calendar,$G61,$F61,$H61,$K$31,0,E61,Discounting,Permanent,,ObjectOverwrite)</f>
        <v>obj_00a66#0008</v>
      </c>
      <c r="L61" s="128" t="b">
        <f t="shared" si="27"/>
        <v>1</v>
      </c>
      <c r="N61" s="64" t="str">
        <f t="shared" si="22"/>
        <v>Sw</v>
      </c>
      <c r="O61" s="64" t="str">
        <f t="shared" si="23"/>
        <v>36Y</v>
      </c>
      <c r="P61" s="64" t="str">
        <f t="shared" ref="P61:Q71" si="29">K66</f>
        <v>obj_00a5a#0008</v>
      </c>
      <c r="Q61" s="64" t="b">
        <f t="shared" si="29"/>
        <v>1</v>
      </c>
      <c r="R61" s="265">
        <v>1</v>
      </c>
      <c r="S61" s="265">
        <v>1</v>
      </c>
      <c r="T61" s="34" t="str">
        <v>obj_00a67</v>
      </c>
      <c r="U61" s="34" t="str">
        <f>_xll.qlRateHelperQuoteName(T61)</f>
        <v/>
      </c>
      <c r="V61" s="52">
        <f>_xll.qlRateHelperQuoteValue(T61,_xll.ohTrigger(Trigger,Quote!$AE$2))</f>
        <v>1.3089999999999999E-2</v>
      </c>
      <c r="W61" s="352" t="str">
        <f>IFERROR(_xll.qlFuturesRateHelperConvexityAdjustment(T61,Trigger),"--")</f>
        <v>--</v>
      </c>
      <c r="X61" s="35">
        <f>_xll.qlRateHelperEarliestDate(T61,Trigger)</f>
        <v>42156</v>
      </c>
      <c r="Y61" s="35">
        <f>_xll.qlRateHelperLatestDate(T61,Trigger)</f>
        <v>64073</v>
      </c>
      <c r="Z61" s="153">
        <v>1.3776364897386264E-2</v>
      </c>
      <c r="AD61" s="364"/>
      <c r="AY61" s="185" t="s">
        <v>214</v>
      </c>
      <c r="AZ61" s="186">
        <f>_xll.qlInterestRateIndexFixingDate(Currency&amp;"ibor"&amp;$I$1,BA61,Trigger)</f>
        <v>42235</v>
      </c>
      <c r="BA61" s="186">
        <f>_xll.qlCalendarAdvance(Calendar,BA60,AY61,"f",,Trigger)</f>
        <v>42237</v>
      </c>
      <c r="BB61" s="186">
        <f>_xll.qlInterestRateIndexMaturity(Currency&amp;"ibor"&amp;$I$1,BA61,Trigger)</f>
        <v>42422</v>
      </c>
      <c r="BC61" s="359">
        <f>_xll.qlIndexFixing($AC$5,AZ61,,_xll.ohTrigger(Trigger,Quote!$AE$2))</f>
        <v>6.9003407212380851E-4</v>
      </c>
      <c r="BD61" s="359" t="e">
        <f>_xll.qlIndexFixing($BE$1,BA61,,_xll.ohTrigger(Trigger,Quote!$AE$2))</f>
        <v>#NUM!</v>
      </c>
    </row>
    <row r="62" spans="1:56" s="154" customFormat="1" ht="11.25" customHeight="1" x14ac:dyDescent="0.2">
      <c r="A62" s="133" t="s">
        <v>46</v>
      </c>
      <c r="B62" s="173" t="str">
        <v>32Y</v>
      </c>
      <c r="C62" s="172" t="s">
        <v>129</v>
      </c>
      <c r="D62" s="172" t="str">
        <f t="shared" si="25"/>
        <v>32Y</v>
      </c>
      <c r="E62" s="172" t="s">
        <v>14</v>
      </c>
      <c r="F62" s="174" t="s">
        <v>15</v>
      </c>
      <c r="G62" s="172" t="s">
        <v>16</v>
      </c>
      <c r="H62" s="174" t="s">
        <v>17</v>
      </c>
      <c r="I62" s="175">
        <v>1.3594986659999999E-2</v>
      </c>
      <c r="J62" s="175" t="str">
        <f t="shared" si="26"/>
        <v>EURAB6R32Y=</v>
      </c>
      <c r="K62" s="131" t="str">
        <f>_xll.qlSwapRateHelper2(,IF(DataSelect="Reference",$I62,J62),,$B62,Calendar,$G62,$F62,$H62,$K$31,0,E62,Discounting,Permanent,,ObjectOverwrite)</f>
        <v>obj_00a6a#0008</v>
      </c>
      <c r="L62" s="128" t="b">
        <f t="shared" si="27"/>
        <v>1</v>
      </c>
      <c r="N62" s="64" t="str">
        <f t="shared" si="22"/>
        <v>Sw</v>
      </c>
      <c r="O62" s="64" t="str">
        <f t="shared" si="23"/>
        <v>37Y</v>
      </c>
      <c r="P62" s="64" t="str">
        <f t="shared" si="29"/>
        <v>obj_00a63#0008</v>
      </c>
      <c r="Q62" s="64" t="b">
        <f t="shared" si="29"/>
        <v>1</v>
      </c>
      <c r="R62" s="265">
        <v>1</v>
      </c>
      <c r="S62" s="265">
        <v>1</v>
      </c>
      <c r="T62" s="34" t="e">
        <v>#N/A</v>
      </c>
      <c r="U62" s="34" t="e">
        <f>_xll.qlRateHelperQuoteName(T62)</f>
        <v>#VALUE!</v>
      </c>
      <c r="V62" s="52" t="e">
        <f>_xll.qlRateHelperQuoteValue(T62,_xll.ohTrigger(Trigger,Quote!$AE$2))</f>
        <v>#VALUE!</v>
      </c>
      <c r="W62" s="352" t="str">
        <f>IFERROR(_xll.qlFuturesRateHelperConvexityAdjustment(T62,Trigger),"--")</f>
        <v>--</v>
      </c>
      <c r="X62" s="35" t="e">
        <f>_xll.qlRateHelperEarliestDate(T62,Trigger)</f>
        <v>#VALUE!</v>
      </c>
      <c r="Y62" s="35" t="e">
        <f>_xll.qlRateHelperLatestDate(T62,Trigger)</f>
        <v>#VALUE!</v>
      </c>
      <c r="Z62" s="153" t="e">
        <v>#N/A</v>
      </c>
      <c r="AD62" s="364"/>
      <c r="AY62" s="185" t="s">
        <v>214</v>
      </c>
      <c r="AZ62" s="186">
        <f>_xll.qlInterestRateIndexFixingDate(Currency&amp;"ibor"&amp;$I$1,BA62,Trigger)</f>
        <v>42236</v>
      </c>
      <c r="BA62" s="186">
        <f>_xll.qlCalendarAdvance(Calendar,BA61,AY62,"f",,Trigger)</f>
        <v>42240</v>
      </c>
      <c r="BB62" s="186">
        <f>_xll.qlInterestRateIndexMaturity(Currency&amp;"ibor"&amp;$I$1,BA62,Trigger)</f>
        <v>42424</v>
      </c>
      <c r="BC62" s="359">
        <f>_xll.qlIndexFixing($AC$5,AZ62,,_xll.ohTrigger(Trigger,Quote!$AE$2))</f>
        <v>6.925213833760016E-4</v>
      </c>
      <c r="BD62" s="359" t="e">
        <f>_xll.qlIndexFixing($BE$1,BA62,,_xll.ohTrigger(Trigger,Quote!$AE$2))</f>
        <v>#NUM!</v>
      </c>
    </row>
    <row r="63" spans="1:56" s="154" customFormat="1" ht="11.25" customHeight="1" x14ac:dyDescent="0.2">
      <c r="A63" s="133" t="s">
        <v>46</v>
      </c>
      <c r="B63" s="173" t="str">
        <v>33Y</v>
      </c>
      <c r="C63" s="172" t="s">
        <v>130</v>
      </c>
      <c r="D63" s="172" t="str">
        <f t="shared" si="25"/>
        <v>33Y</v>
      </c>
      <c r="E63" s="172" t="s">
        <v>14</v>
      </c>
      <c r="F63" s="174" t="s">
        <v>15</v>
      </c>
      <c r="G63" s="172" t="s">
        <v>16</v>
      </c>
      <c r="H63" s="174" t="s">
        <v>17</v>
      </c>
      <c r="I63" s="175">
        <v>1.3624873070000001E-2</v>
      </c>
      <c r="J63" s="175" t="str">
        <f t="shared" si="26"/>
        <v>EURAB6R33Y=</v>
      </c>
      <c r="K63" s="131" t="str">
        <f>_xll.qlSwapRateHelper2(,IF(DataSelect="Reference",$I63,J63),,$B63,Calendar,$G63,$F63,$H63,$K$31,0,E63,Discounting,Permanent,,ObjectOverwrite)</f>
        <v>obj_00a5f#0008</v>
      </c>
      <c r="L63" s="128" t="b">
        <f t="shared" si="27"/>
        <v>1</v>
      </c>
      <c r="N63" s="64" t="str">
        <f t="shared" si="22"/>
        <v>Sw</v>
      </c>
      <c r="O63" s="64" t="str">
        <f t="shared" si="23"/>
        <v>38Y</v>
      </c>
      <c r="P63" s="64" t="str">
        <f t="shared" si="29"/>
        <v>obj_00a71#0008</v>
      </c>
      <c r="Q63" s="64" t="b">
        <f t="shared" si="29"/>
        <v>1</v>
      </c>
      <c r="R63" s="265">
        <v>1</v>
      </c>
      <c r="S63" s="265">
        <v>1</v>
      </c>
      <c r="T63" s="34" t="e">
        <v>#N/A</v>
      </c>
      <c r="U63" s="34" t="e">
        <f>_xll.qlRateHelperQuoteName(T63)</f>
        <v>#VALUE!</v>
      </c>
      <c r="V63" s="52" t="e">
        <f>_xll.qlRateHelperQuoteValue(T63,_xll.ohTrigger(Trigger,Quote!$AE$2))</f>
        <v>#VALUE!</v>
      </c>
      <c r="W63" s="352" t="str">
        <f>IFERROR(_xll.qlFuturesRateHelperConvexityAdjustment(T63,Trigger),"--")</f>
        <v>--</v>
      </c>
      <c r="X63" s="35" t="e">
        <f>_xll.qlRateHelperEarliestDate(T63,Trigger)</f>
        <v>#VALUE!</v>
      </c>
      <c r="Y63" s="35" t="e">
        <f>_xll.qlRateHelperLatestDate(T63,Trigger)</f>
        <v>#VALUE!</v>
      </c>
      <c r="Z63" s="153" t="e">
        <v>#N/A</v>
      </c>
      <c r="AD63" s="364"/>
      <c r="AY63" s="185" t="s">
        <v>214</v>
      </c>
      <c r="AZ63" s="186">
        <f>_xll.qlInterestRateIndexFixingDate(Currency&amp;"ibor"&amp;$I$1,BA63,Trigger)</f>
        <v>42237</v>
      </c>
      <c r="BA63" s="186">
        <f>_xll.qlCalendarAdvance(Calendar,BA62,AY63,"f",,Trigger)</f>
        <v>42241</v>
      </c>
      <c r="BB63" s="186">
        <f>_xll.qlInterestRateIndexMaturity(Currency&amp;"ibor"&amp;$I$1,BA63,Trigger)</f>
        <v>42425</v>
      </c>
      <c r="BC63" s="359">
        <f>_xll.qlIndexFixing($AC$5,AZ63,,_xll.ohTrigger(Trigger,Quote!$AE$2))</f>
        <v>6.9356949796633744E-4</v>
      </c>
      <c r="BD63" s="359" t="e">
        <f>_xll.qlIndexFixing($BE$1,BA63,,_xll.ohTrigger(Trigger,Quote!$AE$2))</f>
        <v>#NUM!</v>
      </c>
    </row>
    <row r="64" spans="1:56" s="154" customFormat="1" ht="11.25" customHeight="1" x14ac:dyDescent="0.2">
      <c r="A64" s="133" t="s">
        <v>46</v>
      </c>
      <c r="B64" s="173" t="str">
        <v>34Y</v>
      </c>
      <c r="C64" s="172" t="s">
        <v>131</v>
      </c>
      <c r="D64" s="172" t="str">
        <f t="shared" si="25"/>
        <v>34Y</v>
      </c>
      <c r="E64" s="172" t="s">
        <v>14</v>
      </c>
      <c r="F64" s="174" t="s">
        <v>15</v>
      </c>
      <c r="G64" s="172" t="s">
        <v>16</v>
      </c>
      <c r="H64" s="174" t="s">
        <v>17</v>
      </c>
      <c r="I64" s="175">
        <v>1.3650192930000001E-2</v>
      </c>
      <c r="J64" s="175" t="str">
        <f t="shared" si="26"/>
        <v>EURAB6R34Y=</v>
      </c>
      <c r="K64" s="131" t="str">
        <f>_xll.qlSwapRateHelper2(,IF(DataSelect="Reference",$I64,J64),,$B64,Calendar,$G64,$F64,$H64,$K$31,0,E64,Discounting,Permanent,,ObjectOverwrite)</f>
        <v>obj_00a65#0008</v>
      </c>
      <c r="L64" s="128" t="b">
        <f t="shared" si="27"/>
        <v>1</v>
      </c>
      <c r="N64" s="64" t="str">
        <f t="shared" si="22"/>
        <v>Sw</v>
      </c>
      <c r="O64" s="64" t="str">
        <f t="shared" si="23"/>
        <v>39Y</v>
      </c>
      <c r="P64" s="64" t="str">
        <f t="shared" si="29"/>
        <v>obj_00a69#0008</v>
      </c>
      <c r="Q64" s="64" t="b">
        <f t="shared" si="29"/>
        <v>1</v>
      </c>
      <c r="R64" s="265">
        <v>1</v>
      </c>
      <c r="S64" s="265">
        <v>1</v>
      </c>
      <c r="T64" s="34" t="e">
        <v>#N/A</v>
      </c>
      <c r="U64" s="34" t="e">
        <f>_xll.qlRateHelperQuoteName(T64)</f>
        <v>#VALUE!</v>
      </c>
      <c r="V64" s="52" t="e">
        <f>_xll.qlRateHelperQuoteValue(T64,_xll.ohTrigger(Trigger,Quote!$AE$2))</f>
        <v>#VALUE!</v>
      </c>
      <c r="W64" s="352" t="str">
        <f>IFERROR(_xll.qlFuturesRateHelperConvexityAdjustment(T64,Trigger),"--")</f>
        <v>--</v>
      </c>
      <c r="X64" s="35" t="e">
        <f>_xll.qlRateHelperEarliestDate(T64,Trigger)</f>
        <v>#VALUE!</v>
      </c>
      <c r="Y64" s="35" t="e">
        <f>_xll.qlRateHelperLatestDate(T64,Trigger)</f>
        <v>#VALUE!</v>
      </c>
      <c r="Z64" s="34" t="e">
        <v>#N/A</v>
      </c>
      <c r="AY64" s="185" t="s">
        <v>214</v>
      </c>
      <c r="AZ64" s="186">
        <f>_xll.qlInterestRateIndexFixingDate(Currency&amp;"ibor"&amp;$I$1,BA64,Trigger)</f>
        <v>42240</v>
      </c>
      <c r="BA64" s="186">
        <f>_xll.qlCalendarAdvance(Calendar,BA63,AY64,"f",,Trigger)</f>
        <v>42242</v>
      </c>
      <c r="BB64" s="186">
        <f>_xll.qlInterestRateIndexMaturity(Currency&amp;"ibor"&amp;$I$1,BA64,Trigger)</f>
        <v>42426</v>
      </c>
      <c r="BC64" s="359">
        <f>_xll.qlIndexFixing($AC$5,AZ64,,_xll.ohTrigger(Trigger,Quote!$AE$2))</f>
        <v>6.9458364285788035E-4</v>
      </c>
      <c r="BD64" s="359" t="e">
        <f>_xll.qlIndexFixing($BE$1,BA64,,_xll.ohTrigger(Trigger,Quote!$AE$2))</f>
        <v>#NUM!</v>
      </c>
    </row>
    <row r="65" spans="1:56" s="154" customFormat="1" ht="11.25" customHeight="1" x14ac:dyDescent="0.2">
      <c r="A65" s="133" t="s">
        <v>46</v>
      </c>
      <c r="B65" s="173" t="str">
        <v>35Y</v>
      </c>
      <c r="C65" s="172" t="s">
        <v>177</v>
      </c>
      <c r="D65" s="172" t="str">
        <f t="shared" si="25"/>
        <v>35Y</v>
      </c>
      <c r="E65" s="172" t="s">
        <v>14</v>
      </c>
      <c r="F65" s="174" t="s">
        <v>15</v>
      </c>
      <c r="G65" s="172" t="s">
        <v>16</v>
      </c>
      <c r="H65" s="174" t="s">
        <v>17</v>
      </c>
      <c r="I65" s="175">
        <v>1.367E-2</v>
      </c>
      <c r="J65" s="175" t="str">
        <f t="shared" si="26"/>
        <v>EURAB6R35Y=</v>
      </c>
      <c r="K65" s="131" t="str">
        <f>_xll.qlSwapRateHelper2(,IF(DataSelect="Reference",$I65,J65),,$B65,Calendar,$G65,$F65,$H65,$K$31,0,E65,Discounting,Permanent,,ObjectOverwrite)</f>
        <v>obj_00a50#0008</v>
      </c>
      <c r="L65" s="128" t="b">
        <f t="shared" si="27"/>
        <v>1</v>
      </c>
      <c r="N65" s="64" t="str">
        <f t="shared" si="22"/>
        <v>Sw</v>
      </c>
      <c r="O65" s="64" t="str">
        <f t="shared" si="23"/>
        <v>40Y</v>
      </c>
      <c r="P65" s="64" t="str">
        <f t="shared" si="29"/>
        <v>obj_00a57#0008</v>
      </c>
      <c r="Q65" s="64" t="b">
        <f t="shared" si="29"/>
        <v>1</v>
      </c>
      <c r="R65" s="265">
        <v>1</v>
      </c>
      <c r="S65" s="265">
        <v>1</v>
      </c>
      <c r="T65" s="34" t="e">
        <v>#N/A</v>
      </c>
      <c r="U65" s="34" t="e">
        <f>_xll.qlRateHelperQuoteName(T65)</f>
        <v>#VALUE!</v>
      </c>
      <c r="V65" s="52" t="e">
        <f>_xll.qlRateHelperQuoteValue(T65,_xll.ohTrigger(Trigger,Quote!$AE$2))</f>
        <v>#VALUE!</v>
      </c>
      <c r="W65" s="352" t="str">
        <f>IFERROR(_xll.qlFuturesRateHelperConvexityAdjustment(T65,Trigger),"--")</f>
        <v>--</v>
      </c>
      <c r="X65" s="35" t="e">
        <f>_xll.qlRateHelperEarliestDate(T65,Trigger)</f>
        <v>#VALUE!</v>
      </c>
      <c r="Y65" s="35" t="e">
        <f>_xll.qlRateHelperLatestDate(T65,Trigger)</f>
        <v>#VALUE!</v>
      </c>
      <c r="Z65" s="34" t="e">
        <v>#N/A</v>
      </c>
      <c r="AY65" s="185" t="s">
        <v>214</v>
      </c>
      <c r="AZ65" s="186">
        <f>_xll.qlInterestRateIndexFixingDate(Currency&amp;"ibor"&amp;$I$1,BA65,Trigger)</f>
        <v>42241</v>
      </c>
      <c r="BA65" s="186">
        <f>_xll.qlCalendarAdvance(Calendar,BA64,AY65,"f",,Trigger)</f>
        <v>42243</v>
      </c>
      <c r="BB65" s="186">
        <f>_xll.qlInterestRateIndexMaturity(Currency&amp;"ibor"&amp;$I$1,BA65,Trigger)</f>
        <v>42429</v>
      </c>
      <c r="BC65" s="359">
        <f>_xll.qlIndexFixing($AC$5,AZ65,,_xll.ohTrigger(Trigger,Quote!$AE$2))</f>
        <v>6.973576290631784E-4</v>
      </c>
      <c r="BD65" s="359" t="e">
        <f>_xll.qlIndexFixing($BE$1,BA65,,_xll.ohTrigger(Trigger,Quote!$AE$2))</f>
        <v>#NUM!</v>
      </c>
    </row>
    <row r="66" spans="1:56" s="154" customFormat="1" ht="11.25" customHeight="1" x14ac:dyDescent="0.2">
      <c r="A66" s="133" t="s">
        <v>46</v>
      </c>
      <c r="B66" s="173" t="str">
        <v>36Y</v>
      </c>
      <c r="C66" s="172" t="s">
        <v>178</v>
      </c>
      <c r="D66" s="172" t="str">
        <f t="shared" si="25"/>
        <v>36Y</v>
      </c>
      <c r="E66" s="172" t="s">
        <v>14</v>
      </c>
      <c r="F66" s="174" t="s">
        <v>15</v>
      </c>
      <c r="G66" s="172" t="s">
        <v>16</v>
      </c>
      <c r="H66" s="174" t="s">
        <v>17</v>
      </c>
      <c r="I66" s="175">
        <v>1.3685639140000001E-2</v>
      </c>
      <c r="J66" s="175" t="str">
        <f t="shared" si="26"/>
        <v>EURAB6R36Y=</v>
      </c>
      <c r="K66" s="131" t="str">
        <f>_xll.qlSwapRateHelper2(,IF(DataSelect="Reference",$I66,J66),,$B66,Calendar,$G66,$F66,$H66,$K$31,0,E66,Discounting,Permanent,,ObjectOverwrite)</f>
        <v>obj_00a5a#0008</v>
      </c>
      <c r="L66" s="128" t="b">
        <f t="shared" si="27"/>
        <v>1</v>
      </c>
      <c r="N66" s="64" t="str">
        <f t="shared" si="22"/>
        <v>Sw</v>
      </c>
      <c r="O66" s="64" t="str">
        <f t="shared" si="23"/>
        <v>50Y</v>
      </c>
      <c r="P66" s="64" t="str">
        <f t="shared" si="29"/>
        <v>obj_00a7a#0008</v>
      </c>
      <c r="Q66" s="64" t="b">
        <f t="shared" si="29"/>
        <v>1</v>
      </c>
      <c r="R66" s="265">
        <v>1</v>
      </c>
      <c r="S66" s="265">
        <v>1</v>
      </c>
      <c r="T66" s="34" t="e">
        <v>#N/A</v>
      </c>
      <c r="U66" s="34" t="e">
        <f>_xll.qlRateHelperQuoteName(T66)</f>
        <v>#VALUE!</v>
      </c>
      <c r="V66" s="52" t="e">
        <f>_xll.qlRateHelperQuoteValue(T66,_xll.ohTrigger(Trigger,Quote!$AE$2))</f>
        <v>#VALUE!</v>
      </c>
      <c r="W66" s="352" t="str">
        <f>IFERROR(_xll.qlFuturesRateHelperConvexityAdjustment(T66,Trigger),"--")</f>
        <v>--</v>
      </c>
      <c r="X66" s="35" t="e">
        <f>_xll.qlRateHelperEarliestDate(T66,Trigger)</f>
        <v>#VALUE!</v>
      </c>
      <c r="Y66" s="35" t="e">
        <f>_xll.qlRateHelperLatestDate(T66,Trigger)</f>
        <v>#VALUE!</v>
      </c>
      <c r="Z66" s="34" t="e">
        <v>#N/A</v>
      </c>
      <c r="AY66" s="185" t="s">
        <v>214</v>
      </c>
      <c r="AZ66" s="186">
        <f>_xll.qlInterestRateIndexFixingDate(Currency&amp;"ibor"&amp;$I$1,BA66,Trigger)</f>
        <v>42242</v>
      </c>
      <c r="BA66" s="186">
        <f>_xll.qlCalendarAdvance(Calendar,BA65,AY66,"f",,Trigger)</f>
        <v>42244</v>
      </c>
      <c r="BB66" s="186">
        <f>_xll.qlInterestRateIndexMaturity(Currency&amp;"ibor"&amp;$I$1,BA66,Trigger)</f>
        <v>42429</v>
      </c>
      <c r="BC66" s="359">
        <f>_xll.qlIndexFixing($AC$5,AZ66,,_xll.ohTrigger(Trigger,Quote!$AE$2))</f>
        <v>6.9741246111246148E-4</v>
      </c>
      <c r="BD66" s="359" t="e">
        <f>_xll.qlIndexFixing($BE$1,BA66,,_xll.ohTrigger(Trigger,Quote!$AE$2))</f>
        <v>#NUM!</v>
      </c>
    </row>
    <row r="67" spans="1:56" s="154" customFormat="1" ht="11.25" customHeight="1" x14ac:dyDescent="0.2">
      <c r="A67" s="133" t="s">
        <v>46</v>
      </c>
      <c r="B67" s="173" t="str">
        <v>37Y</v>
      </c>
      <c r="C67" s="172" t="s">
        <v>179</v>
      </c>
      <c r="D67" s="172" t="str">
        <f t="shared" si="25"/>
        <v>37Y</v>
      </c>
      <c r="E67" s="172" t="s">
        <v>14</v>
      </c>
      <c r="F67" s="174" t="s">
        <v>15</v>
      </c>
      <c r="G67" s="172" t="s">
        <v>16</v>
      </c>
      <c r="H67" s="174" t="s">
        <v>17</v>
      </c>
      <c r="I67" s="175">
        <v>1.369708735E-2</v>
      </c>
      <c r="J67" s="175" t="str">
        <f t="shared" si="26"/>
        <v>EURAB6R37Y=</v>
      </c>
      <c r="K67" s="131" t="str">
        <f>_xll.qlSwapRateHelper2(,IF(DataSelect="Reference",$I67,J67),,$B67,Calendar,$G67,$F67,$H67,$K$31,0,E67,Discounting,Permanent,,ObjectOverwrite)</f>
        <v>obj_00a63#0008</v>
      </c>
      <c r="L67" s="128" t="b">
        <f t="shared" si="27"/>
        <v>1</v>
      </c>
      <c r="N67" s="64" t="str">
        <f t="shared" si="22"/>
        <v>Sw</v>
      </c>
      <c r="O67" s="64" t="str">
        <f t="shared" si="23"/>
        <v>60Y</v>
      </c>
      <c r="P67" s="64" t="str">
        <f t="shared" si="29"/>
        <v>obj_00a67#0008</v>
      </c>
      <c r="Q67" s="64" t="b">
        <f t="shared" si="29"/>
        <v>1</v>
      </c>
      <c r="R67" s="265">
        <v>1</v>
      </c>
      <c r="S67" s="265">
        <v>1</v>
      </c>
      <c r="T67" s="34" t="e">
        <v>#N/A</v>
      </c>
      <c r="U67" s="34" t="e">
        <f>_xll.qlRateHelperQuoteName(T67)</f>
        <v>#VALUE!</v>
      </c>
      <c r="V67" s="52" t="e">
        <f>_xll.qlRateHelperQuoteValue(T67,_xll.ohTrigger(Trigger,Quote!$AE$2))</f>
        <v>#VALUE!</v>
      </c>
      <c r="W67" s="352" t="str">
        <f>IFERROR(_xll.qlFuturesRateHelperConvexityAdjustment(T67,Trigger),"--")</f>
        <v>--</v>
      </c>
      <c r="X67" s="35" t="e">
        <f>_xll.qlRateHelperEarliestDate(T67,Trigger)</f>
        <v>#VALUE!</v>
      </c>
      <c r="Y67" s="35" t="e">
        <f>_xll.qlRateHelperLatestDate(T67,Trigger)</f>
        <v>#VALUE!</v>
      </c>
      <c r="Z67" s="34" t="e">
        <v>#N/A</v>
      </c>
      <c r="AY67" s="185" t="s">
        <v>214</v>
      </c>
      <c r="AZ67" s="186">
        <f>_xll.qlInterestRateIndexFixingDate(Currency&amp;"ibor"&amp;$I$1,BA67,Trigger)</f>
        <v>42243</v>
      </c>
      <c r="BA67" s="186">
        <f>_xll.qlCalendarAdvance(Calendar,BA66,AY67,"f",,Trigger)</f>
        <v>42247</v>
      </c>
      <c r="BB67" s="186">
        <f>_xll.qlInterestRateIndexMaturity(Currency&amp;"ibor"&amp;$I$1,BA67,Trigger)</f>
        <v>42429</v>
      </c>
      <c r="BC67" s="359">
        <f>_xll.qlIndexFixing($AC$5,AZ67,,_xll.ohTrigger(Trigger,Quote!$AE$2))</f>
        <v>6.9730378298570571E-4</v>
      </c>
      <c r="BD67" s="359" t="e">
        <f>_xll.qlIndexFixing($BE$1,BA67,,_xll.ohTrigger(Trigger,Quote!$AE$2))</f>
        <v>#NUM!</v>
      </c>
    </row>
    <row r="68" spans="1:56" s="154" customFormat="1" ht="11.25" customHeight="1" x14ac:dyDescent="0.2">
      <c r="A68" s="133" t="s">
        <v>46</v>
      </c>
      <c r="B68" s="173" t="str">
        <v>38Y</v>
      </c>
      <c r="C68" s="172" t="s">
        <v>180</v>
      </c>
      <c r="D68" s="172" t="str">
        <f t="shared" si="25"/>
        <v>38Y</v>
      </c>
      <c r="E68" s="172" t="s">
        <v>14</v>
      </c>
      <c r="F68" s="174" t="s">
        <v>15</v>
      </c>
      <c r="G68" s="172" t="s">
        <v>16</v>
      </c>
      <c r="H68" s="174" t="s">
        <v>17</v>
      </c>
      <c r="I68" s="175">
        <v>1.3702806670000001E-2</v>
      </c>
      <c r="J68" s="175" t="str">
        <f t="shared" si="26"/>
        <v>EURAB6R38Y=</v>
      </c>
      <c r="K68" s="131" t="str">
        <f>_xll.qlSwapRateHelper2(,IF(DataSelect="Reference",$I68,J68),,$B68,Calendar,$G68,$F68,$H68,$K$31,0,E68,Discounting,Permanent,,ObjectOverwrite)</f>
        <v>obj_00a71#0008</v>
      </c>
      <c r="L68" s="128" t="b">
        <f t="shared" si="27"/>
        <v>1</v>
      </c>
      <c r="N68" s="64" t="str">
        <f t="shared" si="22"/>
        <v>Sw</v>
      </c>
      <c r="O68" s="64" t="str">
        <f t="shared" si="23"/>
        <v>50Y</v>
      </c>
      <c r="P68" s="64" t="str">
        <f t="shared" si="29"/>
        <v>obj_00a73#0008</v>
      </c>
      <c r="Q68" s="64" t="b">
        <f t="shared" si="29"/>
        <v>1</v>
      </c>
      <c r="R68" s="265">
        <v>1</v>
      </c>
      <c r="S68" s="265">
        <v>1</v>
      </c>
      <c r="T68" s="34" t="e">
        <v>#N/A</v>
      </c>
      <c r="U68" s="34" t="e">
        <f>_xll.qlRateHelperQuoteName(T68)</f>
        <v>#VALUE!</v>
      </c>
      <c r="V68" s="52" t="e">
        <f>_xll.qlRateHelperQuoteValue(T68,_xll.ohTrigger(Trigger,Quote!$AE$2))</f>
        <v>#VALUE!</v>
      </c>
      <c r="W68" s="352" t="str">
        <f>IFERROR(_xll.qlFuturesRateHelperConvexityAdjustment(T68,Trigger),"--")</f>
        <v>--</v>
      </c>
      <c r="X68" s="35" t="e">
        <f>_xll.qlRateHelperEarliestDate(T68,Trigger)</f>
        <v>#VALUE!</v>
      </c>
      <c r="Y68" s="35" t="e">
        <f>_xll.qlRateHelperLatestDate(T68,Trigger)</f>
        <v>#VALUE!</v>
      </c>
      <c r="Z68" s="34" t="e">
        <v>#N/A</v>
      </c>
      <c r="AY68" s="185" t="s">
        <v>214</v>
      </c>
      <c r="AZ68" s="186">
        <f>_xll.qlInterestRateIndexFixingDate(Currency&amp;"ibor"&amp;$I$1,BA68,Trigger)</f>
        <v>42244</v>
      </c>
      <c r="BA68" s="186">
        <f>_xll.qlCalendarAdvance(Calendar,BA67,AY68,"f",,Trigger)</f>
        <v>42248</v>
      </c>
      <c r="BB68" s="186">
        <f>_xll.qlInterestRateIndexMaturity(Currency&amp;"ibor"&amp;$I$1,BA68,Trigger)</f>
        <v>42430</v>
      </c>
      <c r="BC68" s="359">
        <f>_xll.qlIndexFixing($AC$5,AZ68,,_xll.ohTrigger(Trigger,Quote!$AE$2))</f>
        <v>6.9809941871399597E-4</v>
      </c>
      <c r="BD68" s="359" t="e">
        <f>_xll.qlIndexFixing($BE$1,BA68,,_xll.ohTrigger(Trigger,Quote!$AE$2))</f>
        <v>#NUM!</v>
      </c>
    </row>
    <row r="69" spans="1:56" s="154" customFormat="1" ht="11.25" customHeight="1" x14ac:dyDescent="0.2">
      <c r="A69" s="133" t="s">
        <v>46</v>
      </c>
      <c r="B69" s="173" t="str">
        <v>39Y</v>
      </c>
      <c r="C69" s="172" t="s">
        <v>181</v>
      </c>
      <c r="D69" s="172" t="str">
        <f t="shared" si="25"/>
        <v>39Y</v>
      </c>
      <c r="E69" s="172" t="s">
        <v>14</v>
      </c>
      <c r="F69" s="174" t="s">
        <v>15</v>
      </c>
      <c r="G69" s="172" t="s">
        <v>16</v>
      </c>
      <c r="H69" s="174" t="s">
        <v>17</v>
      </c>
      <c r="I69" s="175">
        <v>1.3703755159999999E-2</v>
      </c>
      <c r="J69" s="175" t="str">
        <f t="shared" si="26"/>
        <v>EURAB6R39Y=</v>
      </c>
      <c r="K69" s="131" t="str">
        <f>_xll.qlSwapRateHelper2(,IF(DataSelect="Reference",$I69,J69),,$B69,Calendar,$G69,$F69,$H69,$K$31,0,E69,Discounting,Permanent,,ObjectOverwrite)</f>
        <v>obj_00a69#0008</v>
      </c>
      <c r="L69" s="128" t="b">
        <f t="shared" si="27"/>
        <v>1</v>
      </c>
      <c r="N69" s="64" t="str">
        <f t="shared" si="22"/>
        <v>Sw</v>
      </c>
      <c r="O69" s="64" t="str">
        <f t="shared" si="23"/>
        <v>60Y</v>
      </c>
      <c r="P69" s="64" t="str">
        <f t="shared" si="29"/>
        <v>obj_00a74#0008</v>
      </c>
      <c r="Q69" s="64" t="b">
        <f t="shared" si="29"/>
        <v>1</v>
      </c>
      <c r="R69" s="265">
        <v>1</v>
      </c>
      <c r="S69" s="265">
        <v>1</v>
      </c>
      <c r="T69" s="34" t="e">
        <v>#N/A</v>
      </c>
      <c r="U69" s="34" t="e">
        <f>_xll.qlRateHelperQuoteName(T69)</f>
        <v>#VALUE!</v>
      </c>
      <c r="V69" s="52" t="e">
        <f>_xll.qlRateHelperQuoteValue(T69,_xll.ohTrigger(Trigger,Quote!$AE$2))</f>
        <v>#VALUE!</v>
      </c>
      <c r="W69" s="352" t="str">
        <f>IFERROR(_xll.qlFuturesRateHelperConvexityAdjustment(T69,Trigger),"--")</f>
        <v>--</v>
      </c>
      <c r="X69" s="35" t="e">
        <f>_xll.qlRateHelperEarliestDate(T69,Trigger)</f>
        <v>#VALUE!</v>
      </c>
      <c r="Y69" s="35" t="e">
        <f>_xll.qlRateHelperLatestDate(T69,Trigger)</f>
        <v>#VALUE!</v>
      </c>
      <c r="Z69" s="34" t="e">
        <v>#N/A</v>
      </c>
      <c r="AD69" s="163"/>
      <c r="AY69" s="185" t="s">
        <v>214</v>
      </c>
      <c r="AZ69" s="186">
        <f>_xll.qlInterestRateIndexFixingDate(Currency&amp;"ibor"&amp;$I$1,BA69,Trigger)</f>
        <v>42247</v>
      </c>
      <c r="BA69" s="186">
        <f>_xll.qlCalendarAdvance(Calendar,BA68,AY69,"f",,Trigger)</f>
        <v>42249</v>
      </c>
      <c r="BB69" s="186">
        <f>_xll.qlInterestRateIndexMaturity(Currency&amp;"ibor"&amp;$I$1,BA69,Trigger)</f>
        <v>42431</v>
      </c>
      <c r="BC69" s="359">
        <f>_xll.qlIndexFixing($AC$5,AZ69,,_xll.ohTrigger(Trigger,Quote!$AE$2))</f>
        <v>6.9959700979020038E-4</v>
      </c>
      <c r="BD69" s="359" t="e">
        <f>_xll.qlIndexFixing($BE$1,BA69,,_xll.ohTrigger(Trigger,Quote!$AE$2))</f>
        <v>#NUM!</v>
      </c>
    </row>
    <row r="70" spans="1:56" s="154" customFormat="1" ht="11.25" customHeight="1" x14ac:dyDescent="0.2">
      <c r="A70" s="133" t="s">
        <v>46</v>
      </c>
      <c r="B70" s="173" t="str">
        <v>40Y</v>
      </c>
      <c r="C70" s="172" t="s">
        <v>182</v>
      </c>
      <c r="D70" s="172" t="str">
        <f t="shared" si="25"/>
        <v>40Y</v>
      </c>
      <c r="E70" s="172" t="s">
        <v>14</v>
      </c>
      <c r="F70" s="174" t="s">
        <v>15</v>
      </c>
      <c r="G70" s="172" t="s">
        <v>16</v>
      </c>
      <c r="H70" s="174" t="s">
        <v>17</v>
      </c>
      <c r="I70" s="175">
        <v>1.37E-2</v>
      </c>
      <c r="J70" s="175" t="str">
        <f t="shared" si="26"/>
        <v>EURAB6R40Y=</v>
      </c>
      <c r="K70" s="131" t="str">
        <f>_xll.qlSwapRateHelper2(,IF(DataSelect="Reference",$I70,J70),,$B70,Calendar,$G70,$F70,$H70,$K$31,0,E70,Discounting,Permanent,,ObjectOverwrite)</f>
        <v>obj_00a57#0008</v>
      </c>
      <c r="L70" s="128" t="b">
        <f t="shared" si="27"/>
        <v>1</v>
      </c>
      <c r="N70" s="64" t="str">
        <f t="shared" si="22"/>
        <v>Sw</v>
      </c>
      <c r="O70" s="64" t="e">
        <f t="shared" si="23"/>
        <v>#N/A</v>
      </c>
      <c r="P70" s="64" t="e">
        <f t="shared" si="29"/>
        <v>#VALUE!</v>
      </c>
      <c r="Q70" s="64" t="b">
        <f t="shared" si="29"/>
        <v>0</v>
      </c>
      <c r="R70" s="265">
        <v>1</v>
      </c>
      <c r="S70" s="265">
        <v>1</v>
      </c>
      <c r="T70" s="34" t="e">
        <v>#N/A</v>
      </c>
      <c r="U70" s="34" t="e">
        <f>_xll.qlRateHelperQuoteName(T70)</f>
        <v>#VALUE!</v>
      </c>
      <c r="V70" s="52" t="e">
        <f>_xll.qlRateHelperQuoteValue(T70,_xll.ohTrigger(Trigger,Quote!$AE$2))</f>
        <v>#VALUE!</v>
      </c>
      <c r="W70" s="352" t="str">
        <f>IFERROR(_xll.qlFuturesRateHelperConvexityAdjustment(T70,Trigger),"--")</f>
        <v>--</v>
      </c>
      <c r="X70" s="35" t="e">
        <f>_xll.qlRateHelperEarliestDate(T70,Trigger)</f>
        <v>#VALUE!</v>
      </c>
      <c r="Y70" s="35" t="e">
        <f>_xll.qlRateHelperLatestDate(T70,Trigger)</f>
        <v>#VALUE!</v>
      </c>
      <c r="Z70" s="34" t="e">
        <v>#N/A</v>
      </c>
      <c r="AD70" s="163"/>
      <c r="AY70" s="185" t="s">
        <v>214</v>
      </c>
      <c r="AZ70" s="186">
        <f>_xll.qlInterestRateIndexFixingDate(Currency&amp;"ibor"&amp;$I$1,BA70,Trigger)</f>
        <v>42248</v>
      </c>
      <c r="BA70" s="186">
        <f>_xll.qlCalendarAdvance(Calendar,BA69,AY70,"f",,Trigger)</f>
        <v>42250</v>
      </c>
      <c r="BB70" s="186">
        <f>_xll.qlInterestRateIndexMaturity(Currency&amp;"ibor"&amp;$I$1,BA70,Trigger)</f>
        <v>42432</v>
      </c>
      <c r="BC70" s="359">
        <f>_xll.qlIndexFixing($AC$5,AZ70,,_xll.ohTrigger(Trigger,Quote!$AE$2))</f>
        <v>7.0107543988766699E-4</v>
      </c>
      <c r="BD70" s="359" t="e">
        <f>_xll.qlIndexFixing($BE$1,BA70,,_xll.ohTrigger(Trigger,Quote!$AE$2))</f>
        <v>#NUM!</v>
      </c>
    </row>
    <row r="71" spans="1:56" s="154" customFormat="1" ht="11.25" customHeight="1" x14ac:dyDescent="0.2">
      <c r="A71" s="133" t="s">
        <v>46</v>
      </c>
      <c r="B71" s="173" t="str">
        <v>50Y</v>
      </c>
      <c r="C71" s="172" t="s">
        <v>183</v>
      </c>
      <c r="D71" s="172" t="str">
        <f t="shared" si="25"/>
        <v>50Y</v>
      </c>
      <c r="E71" s="172" t="s">
        <v>14</v>
      </c>
      <c r="F71" s="174" t="s">
        <v>15</v>
      </c>
      <c r="G71" s="172" t="s">
        <v>16</v>
      </c>
      <c r="H71" s="174" t="s">
        <v>17</v>
      </c>
      <c r="I71" s="175">
        <v>1.324E-2</v>
      </c>
      <c r="J71" s="175" t="str">
        <f t="shared" si="26"/>
        <v>EURAB6R50Y=</v>
      </c>
      <c r="K71" s="131" t="str">
        <f>_xll.qlSwapRateHelper2(,IF(DataSelect="Reference",$I71,J71),,$B71,Calendar,$G71,$F71,$H71,$K$31,0,E71,Discounting,Permanent,,ObjectOverwrite)</f>
        <v>obj_00a7a#0008</v>
      </c>
      <c r="L71" s="128" t="b">
        <f t="shared" si="27"/>
        <v>1</v>
      </c>
      <c r="N71" s="66" t="str">
        <f t="shared" si="22"/>
        <v>Sw</v>
      </c>
      <c r="O71" s="64" t="e">
        <f t="shared" si="23"/>
        <v>#N/A</v>
      </c>
      <c r="P71" s="64" t="e">
        <f t="shared" si="29"/>
        <v>#VALUE!</v>
      </c>
      <c r="Q71" s="64" t="b">
        <f t="shared" si="29"/>
        <v>0</v>
      </c>
      <c r="R71" s="267">
        <v>1</v>
      </c>
      <c r="S71" s="266">
        <v>1</v>
      </c>
      <c r="T71" s="36" t="e">
        <v>#N/A</v>
      </c>
      <c r="U71" s="36" t="e">
        <f>_xll.qlRateHelperQuoteName(T71)</f>
        <v>#VALUE!</v>
      </c>
      <c r="V71" s="72" t="e">
        <f>_xll.qlRateHelperQuoteValue(T71,_xll.ohTrigger(Trigger,Quote!$AE$2))</f>
        <v>#VALUE!</v>
      </c>
      <c r="W71" s="361" t="str">
        <f>IFERROR(_xll.qlFuturesRateHelperConvexityAdjustment(T71,Trigger),"--")</f>
        <v>--</v>
      </c>
      <c r="X71" s="73" t="e">
        <f>_xll.qlRateHelperEarliestDate(T71,Trigger)</f>
        <v>#VALUE!</v>
      </c>
      <c r="Y71" s="73" t="e">
        <f>_xll.qlRateHelperLatestDate(T71,Trigger)</f>
        <v>#VALUE!</v>
      </c>
      <c r="Z71" s="36" t="e">
        <v>#N/A</v>
      </c>
      <c r="AD71" s="163"/>
      <c r="AY71" s="185" t="s">
        <v>214</v>
      </c>
      <c r="AZ71" s="186">
        <f>_xll.qlInterestRateIndexFixingDate(Currency&amp;"ibor"&amp;$I$1,BA71,Trigger)</f>
        <v>42249</v>
      </c>
      <c r="BA71" s="186">
        <f>_xll.qlCalendarAdvance(Calendar,BA70,AY71,"f",,Trigger)</f>
        <v>42251</v>
      </c>
      <c r="BB71" s="186">
        <f>_xll.qlInterestRateIndexMaturity(Currency&amp;"ibor"&amp;$I$1,BA71,Trigger)</f>
        <v>42433</v>
      </c>
      <c r="BC71" s="359">
        <f>_xll.qlIndexFixing($AC$5,AZ71,,_xll.ohTrigger(Trigger,Quote!$AE$2))</f>
        <v>7.0253470896291408E-4</v>
      </c>
      <c r="BD71" s="359" t="e">
        <f>_xll.qlIndexFixing($BE$1,BA71,,_xll.ohTrigger(Trigger,Quote!$AE$2))</f>
        <v>#NUM!</v>
      </c>
    </row>
    <row r="72" spans="1:56" ht="11.25" customHeight="1" x14ac:dyDescent="0.25">
      <c r="A72" s="133" t="s">
        <v>46</v>
      </c>
      <c r="B72" s="173" t="str">
        <v>60Y</v>
      </c>
      <c r="C72" s="172" t="s">
        <v>184</v>
      </c>
      <c r="D72" s="172" t="str">
        <f t="shared" si="25"/>
        <v>60Y</v>
      </c>
      <c r="E72" s="172" t="s">
        <v>14</v>
      </c>
      <c r="F72" s="174" t="s">
        <v>15</v>
      </c>
      <c r="G72" s="172" t="s">
        <v>16</v>
      </c>
      <c r="H72" s="174" t="s">
        <v>17</v>
      </c>
      <c r="I72" s="175">
        <v>1.3089999999999999E-2</v>
      </c>
      <c r="J72" s="175" t="str">
        <f t="shared" si="26"/>
        <v>EURAB6R60Y=</v>
      </c>
      <c r="K72" s="131" t="str">
        <f>_xll.qlSwapRateHelper2(,IF(DataSelect="Reference",$I72,J72),,$B72,Calendar,$G72,$F72,$H72,$K$31,0,E72,Discounting,Permanent,,ObjectOverwrite)</f>
        <v>obj_00a67#0008</v>
      </c>
      <c r="L72" s="128" t="b">
        <f t="shared" si="27"/>
        <v>1</v>
      </c>
      <c r="M72" s="154"/>
      <c r="N72" s="161"/>
      <c r="O72" s="161"/>
      <c r="P72" s="161"/>
      <c r="Q72" s="161"/>
      <c r="R72" s="262"/>
      <c r="S72" s="262"/>
      <c r="AY72" s="185" t="s">
        <v>214</v>
      </c>
      <c r="AZ72" s="186">
        <f>_xll.qlInterestRateIndexFixingDate(Currency&amp;"ibor"&amp;$I$1,BA72,Trigger)</f>
        <v>42250</v>
      </c>
      <c r="BA72" s="186">
        <f>_xll.qlCalendarAdvance(Calendar,BA71,AY72,"f",,Trigger)</f>
        <v>42254</v>
      </c>
      <c r="BB72" s="186">
        <f>_xll.qlInterestRateIndexMaturity(Currency&amp;"ibor"&amp;$I$1,BA72,Trigger)</f>
        <v>42436</v>
      </c>
      <c r="BC72" s="359">
        <f>_xll.qlIndexFixing($AC$5,AZ72,,_xll.ohTrigger(Trigger,Quote!$AE$2))</f>
        <v>7.0679754963457679E-4</v>
      </c>
      <c r="BD72" s="359" t="e">
        <f>_xll.qlIndexFixing($BE$1,BA72,,_xll.ohTrigger(Trigger,Quote!$AE$2))</f>
        <v>#NUM!</v>
      </c>
    </row>
    <row r="73" spans="1:56" ht="11.25" customHeight="1" x14ac:dyDescent="0.25">
      <c r="A73" s="133" t="s">
        <v>46</v>
      </c>
      <c r="B73" s="173" t="str">
        <v>50Y</v>
      </c>
      <c r="C73" s="172" t="e">
        <v>#N/A</v>
      </c>
      <c r="D73" s="172" t="str">
        <f t="shared" si="25"/>
        <v>50Y</v>
      </c>
      <c r="E73" s="172" t="s">
        <v>14</v>
      </c>
      <c r="F73" s="174" t="s">
        <v>15</v>
      </c>
      <c r="G73" s="172" t="s">
        <v>16</v>
      </c>
      <c r="H73" s="174" t="s">
        <v>17</v>
      </c>
      <c r="I73" s="175">
        <v>8.0099999999999998E-3</v>
      </c>
      <c r="J73" s="175" t="str">
        <f t="shared" si="26"/>
        <v>EURAB6R50Y=</v>
      </c>
      <c r="K73" s="131" t="str">
        <f>_xll.qlSwapRateHelper2(,IF(DataSelect="Reference",$I73,J73),,$B73,Calendar,$G73,$F73,$H73,$K$31,0,E73,Discounting,Permanent,,ObjectOverwrite)</f>
        <v>obj_00a73#0008</v>
      </c>
      <c r="L73" s="128" t="b">
        <f t="shared" si="27"/>
        <v>1</v>
      </c>
      <c r="M73" s="154"/>
      <c r="AY73" s="185" t="s">
        <v>214</v>
      </c>
      <c r="AZ73" s="186">
        <f>_xll.qlInterestRateIndexFixingDate(Currency&amp;"ibor"&amp;$I$1,BA73,Trigger)</f>
        <v>42251</v>
      </c>
      <c r="BA73" s="186">
        <f>_xll.qlCalendarAdvance(Calendar,BA72,AY73,"f",,Trigger)</f>
        <v>42255</v>
      </c>
      <c r="BB73" s="186">
        <f>_xll.qlInterestRateIndexMaturity(Currency&amp;"ibor"&amp;$I$1,BA73,Trigger)</f>
        <v>42437</v>
      </c>
      <c r="BC73" s="359">
        <f>_xll.qlIndexFixing($AC$5,AZ73,,_xll.ohTrigger(Trigger,Quote!$AE$2))</f>
        <v>7.0818017420281915E-4</v>
      </c>
      <c r="BD73" s="359" t="e">
        <f>_xll.qlIndexFixing($BE$1,BA73,,_xll.ohTrigger(Trigger,Quote!$AE$2))</f>
        <v>#NUM!</v>
      </c>
    </row>
    <row r="74" spans="1:56" ht="11.25" customHeight="1" x14ac:dyDescent="0.25">
      <c r="A74" s="133" t="s">
        <v>46</v>
      </c>
      <c r="B74" s="173" t="str">
        <v>60Y</v>
      </c>
      <c r="C74" s="172" t="e">
        <v>#N/A</v>
      </c>
      <c r="D74" s="172" t="str">
        <f t="shared" si="25"/>
        <v>60Y</v>
      </c>
      <c r="E74" s="172" t="s">
        <v>14</v>
      </c>
      <c r="F74" s="174" t="s">
        <v>15</v>
      </c>
      <c r="G74" s="172" t="s">
        <v>16</v>
      </c>
      <c r="H74" s="174" t="s">
        <v>17</v>
      </c>
      <c r="I74" s="175">
        <v>7.8600000000000007E-3</v>
      </c>
      <c r="J74" s="175" t="str">
        <f t="shared" si="26"/>
        <v>EURAB6R60Y=</v>
      </c>
      <c r="K74" s="131" t="str">
        <f>_xll.qlSwapRateHelper2(,IF(DataSelect="Reference",$I74,J74),,$B74,Calendar,$G74,$F74,$H74,$K$31,0,E74,Discounting,Permanent,,ObjectOverwrite)</f>
        <v>obj_00a74#0008</v>
      </c>
      <c r="L74" s="128" t="b">
        <f t="shared" si="27"/>
        <v>1</v>
      </c>
      <c r="M74" s="154"/>
      <c r="AY74" s="185" t="s">
        <v>214</v>
      </c>
      <c r="AZ74" s="186">
        <f>_xll.qlInterestRateIndexFixingDate(Currency&amp;"ibor"&amp;$I$1,BA74,Trigger)</f>
        <v>42254</v>
      </c>
      <c r="BA74" s="186">
        <f>_xll.qlCalendarAdvance(Calendar,BA73,AY74,"f",,Trigger)</f>
        <v>42256</v>
      </c>
      <c r="BB74" s="186">
        <f>_xll.qlInterestRateIndexMaturity(Currency&amp;"ibor"&amp;$I$1,BA74,Trigger)</f>
        <v>42438</v>
      </c>
      <c r="BC74" s="359">
        <f>_xll.qlIndexFixing($AC$5,AZ74,,_xll.ohTrigger(Trigger,Quote!$AE$2))</f>
        <v>7.0954363754285302E-4</v>
      </c>
      <c r="BD74" s="359" t="e">
        <f>_xll.qlIndexFixing($BE$1,BA74,,_xll.ohTrigger(Trigger,Quote!$AE$2))</f>
        <v>#NUM!</v>
      </c>
    </row>
    <row r="75" spans="1:56" ht="11.25" customHeight="1" x14ac:dyDescent="0.25">
      <c r="A75" s="133" t="s">
        <v>46</v>
      </c>
      <c r="B75" s="173" t="e">
        <v>#N/A</v>
      </c>
      <c r="C75" s="172" t="e">
        <v>#N/A</v>
      </c>
      <c r="D75" s="172" t="e">
        <f t="shared" si="25"/>
        <v>#N/A</v>
      </c>
      <c r="E75" s="172" t="s">
        <v>14</v>
      </c>
      <c r="F75" s="174" t="s">
        <v>15</v>
      </c>
      <c r="G75" s="172" t="s">
        <v>16</v>
      </c>
      <c r="H75" s="174" t="s">
        <v>17</v>
      </c>
      <c r="I75" s="175" t="e">
        <v>#N/A</v>
      </c>
      <c r="J75" s="175" t="e">
        <f t="shared" si="26"/>
        <v>#N/A</v>
      </c>
      <c r="K75" s="131" t="e">
        <f>_xll.qlSwapRateHelper2(,IF(DataSelect="Reference",$I75,J75),,$B75,Calendar,$G75,$F75,$H75,$K$31,0,E75,Discounting,Permanent,,ObjectOverwrite)</f>
        <v>#VALUE!</v>
      </c>
      <c r="L75" s="128" t="b">
        <f t="shared" si="27"/>
        <v>0</v>
      </c>
      <c r="M75" s="154"/>
      <c r="AY75" s="185" t="s">
        <v>214</v>
      </c>
      <c r="AZ75" s="186">
        <f>_xll.qlInterestRateIndexFixingDate(Currency&amp;"ibor"&amp;$I$1,BA75,Trigger)</f>
        <v>42255</v>
      </c>
      <c r="BA75" s="186">
        <f>_xll.qlCalendarAdvance(Calendar,BA74,AY75,"f",,Trigger)</f>
        <v>42257</v>
      </c>
      <c r="BB75" s="186">
        <f>_xll.qlInterestRateIndexMaturity(Currency&amp;"ibor"&amp;$I$1,BA75,Trigger)</f>
        <v>42439</v>
      </c>
      <c r="BC75" s="359">
        <f>_xll.qlIndexFixing($AC$5,AZ75,,_xll.ohTrigger(Trigger,Quote!$AE$2))</f>
        <v>7.1088793961471036E-4</v>
      </c>
      <c r="BD75" s="359" t="e">
        <f>_xll.qlIndexFixing($BE$1,BA75,,_xll.ohTrigger(Trigger,Quote!$AE$2))</f>
        <v>#NUM!</v>
      </c>
    </row>
    <row r="76" spans="1:56" ht="11.25" customHeight="1" x14ac:dyDescent="0.25">
      <c r="A76" s="133" t="s">
        <v>46</v>
      </c>
      <c r="B76" s="173" t="e">
        <v>#N/A</v>
      </c>
      <c r="C76" s="172" t="e">
        <v>#N/A</v>
      </c>
      <c r="D76" s="172" t="e">
        <f t="shared" si="25"/>
        <v>#N/A</v>
      </c>
      <c r="E76" s="172" t="s">
        <v>14</v>
      </c>
      <c r="F76" s="174" t="s">
        <v>15</v>
      </c>
      <c r="G76" s="172" t="s">
        <v>16</v>
      </c>
      <c r="H76" s="174" t="s">
        <v>17</v>
      </c>
      <c r="I76" s="175" t="e">
        <v>#N/A</v>
      </c>
      <c r="J76" s="175" t="e">
        <f t="shared" si="26"/>
        <v>#N/A</v>
      </c>
      <c r="K76" s="131" t="e">
        <f>_xll.qlSwapRateHelper2(,IF(DataSelect="Reference",$I76,J76),,$B76,Calendar,$G76,$F76,$H76,$K$31,0,E76,Discounting,Permanent,,ObjectOverwrite)</f>
        <v>#VALUE!</v>
      </c>
      <c r="L76" s="128" t="b">
        <f t="shared" si="27"/>
        <v>0</v>
      </c>
      <c r="M76" s="154"/>
      <c r="AY76" s="185" t="s">
        <v>214</v>
      </c>
      <c r="AZ76" s="186">
        <f>_xll.qlInterestRateIndexFixingDate(Currency&amp;"ibor"&amp;$I$1,BA76,Trigger)</f>
        <v>42256</v>
      </c>
      <c r="BA76" s="186">
        <f>_xll.qlCalendarAdvance(Calendar,BA75,AY76,"f",,Trigger)</f>
        <v>42258</v>
      </c>
      <c r="BB76" s="186">
        <f>_xll.qlInterestRateIndexMaturity(Currency&amp;"ibor"&amp;$I$1,BA76,Trigger)</f>
        <v>42440</v>
      </c>
      <c r="BC76" s="359">
        <f>_xll.qlIndexFixing($AC$5,AZ76,,_xll.ohTrigger(Trigger,Quote!$AE$2))</f>
        <v>7.1221308037930158E-4</v>
      </c>
      <c r="BD76" s="359" t="e">
        <f>_xll.qlIndexFixing($BE$1,BA76,,_xll.ohTrigger(Trigger,Quote!$AE$2))</f>
        <v>#NUM!</v>
      </c>
    </row>
    <row r="77" spans="1:56" ht="11.25" customHeight="1" x14ac:dyDescent="0.25">
      <c r="A77" s="17" t="s">
        <v>46</v>
      </c>
      <c r="B77" s="177" t="e">
        <v>#N/A</v>
      </c>
      <c r="C77" s="176" t="e">
        <v>#N/A</v>
      </c>
      <c r="D77" s="176" t="e">
        <f t="shared" si="25"/>
        <v>#N/A</v>
      </c>
      <c r="E77" s="176" t="s">
        <v>14</v>
      </c>
      <c r="F77" s="9" t="s">
        <v>15</v>
      </c>
      <c r="G77" s="176" t="s">
        <v>16</v>
      </c>
      <c r="H77" s="9" t="s">
        <v>17</v>
      </c>
      <c r="I77" s="178" t="e">
        <v>#N/A</v>
      </c>
      <c r="J77" s="178" t="e">
        <f t="shared" si="26"/>
        <v>#N/A</v>
      </c>
      <c r="K77" s="15" t="e">
        <f>_xll.qlSwapRateHelper2(,IF(DataSelect="Reference",$I77,J77),,$B77,Calendar,$G77,$F77,$H77,$K$31,0,E77,Discounting,Permanent,,ObjectOverwrite)</f>
        <v>#VALUE!</v>
      </c>
      <c r="L77" s="43" t="b">
        <f t="shared" si="27"/>
        <v>0</v>
      </c>
      <c r="M77" s="154"/>
      <c r="AY77" s="185" t="s">
        <v>214</v>
      </c>
      <c r="AZ77" s="186">
        <f>_xll.qlInterestRateIndexFixingDate(Currency&amp;"ibor"&amp;$I$1,BA77,Trigger)</f>
        <v>42257</v>
      </c>
      <c r="BA77" s="186">
        <f>_xll.qlCalendarAdvance(Calendar,BA76,AY77,"f",,Trigger)</f>
        <v>42261</v>
      </c>
      <c r="BB77" s="186">
        <f>_xll.qlInterestRateIndexMaturity(Currency&amp;"ibor"&amp;$I$1,BA77,Trigger)</f>
        <v>42443</v>
      </c>
      <c r="BC77" s="359">
        <f>_xll.qlIndexFixing($AC$5,AZ77,,_xll.ohTrigger(Trigger,Quote!$AE$2))</f>
        <v>7.1607353444780558E-4</v>
      </c>
      <c r="BD77" s="359" t="e">
        <f>_xll.qlIndexFixing($BE$1,BA77,,_xll.ohTrigger(Trigger,Quote!$AE$2))</f>
        <v>#NUM!</v>
      </c>
    </row>
    <row r="78" spans="1:56" ht="11.25" customHeight="1" x14ac:dyDescent="0.25">
      <c r="M78" s="154"/>
      <c r="AY78" s="185" t="s">
        <v>214</v>
      </c>
      <c r="AZ78" s="186">
        <f>_xll.qlInterestRateIndexFixingDate(Currency&amp;"ibor"&amp;$I$1,BA78,Trigger)</f>
        <v>42258</v>
      </c>
      <c r="BA78" s="186">
        <f>_xll.qlCalendarAdvance(Calendar,BA77,AY78,"f",,Trigger)</f>
        <v>42262</v>
      </c>
      <c r="BB78" s="186">
        <f>_xll.qlInterestRateIndexMaturity(Currency&amp;"ibor"&amp;$I$1,BA78,Trigger)</f>
        <v>42444</v>
      </c>
      <c r="BC78" s="359">
        <f>_xll.qlIndexFixing($AC$5,AZ78,,_xll.ohTrigger(Trigger,Quote!$AE$2))</f>
        <v>7.1732202960429477E-4</v>
      </c>
      <c r="BD78" s="359" t="e">
        <f>_xll.qlIndexFixing($BE$1,BA78,,_xll.ohTrigger(Trigger,Quote!$AE$2))</f>
        <v>#NUM!</v>
      </c>
    </row>
    <row r="79" spans="1:56" ht="11.25" customHeight="1" x14ac:dyDescent="0.25">
      <c r="AY79" s="185" t="s">
        <v>214</v>
      </c>
      <c r="AZ79" s="186">
        <f>_xll.qlInterestRateIndexFixingDate(Currency&amp;"ibor"&amp;$I$1,BA79,Trigger)</f>
        <v>42261</v>
      </c>
      <c r="BA79" s="186">
        <f>_xll.qlCalendarAdvance(Calendar,BA78,AY79,"f",,Trigger)</f>
        <v>42263</v>
      </c>
      <c r="BB79" s="186">
        <f>_xll.qlInterestRateIndexMaturity(Currency&amp;"ibor"&amp;$I$1,BA79,Trigger)</f>
        <v>42445</v>
      </c>
      <c r="BC79" s="359">
        <f>_xll.qlIndexFixing($AC$5,AZ79,,_xll.ohTrigger(Trigger,Quote!$AE$2))</f>
        <v>7.1855136326641467E-4</v>
      </c>
      <c r="BD79" s="359" t="e">
        <f>_xll.qlIndexFixing($BE$1,BA79,,_xll.ohTrigger(Trigger,Quote!$AE$2))</f>
        <v>#NUM!</v>
      </c>
    </row>
    <row r="80" spans="1:56" ht="11.25" customHeight="1" x14ac:dyDescent="0.25">
      <c r="AY80" s="185" t="s">
        <v>214</v>
      </c>
      <c r="AZ80" s="186">
        <f>_xll.qlInterestRateIndexFixingDate(Currency&amp;"ibor"&amp;$I$1,BA80,Trigger)</f>
        <v>42262</v>
      </c>
      <c r="BA80" s="186">
        <f>_xll.qlCalendarAdvance(Calendar,BA79,AY80,"f",,Trigger)</f>
        <v>42264</v>
      </c>
      <c r="BB80" s="186">
        <f>_xll.qlInterestRateIndexMaturity(Currency&amp;"ibor"&amp;$I$1,BA80,Trigger)</f>
        <v>42446</v>
      </c>
      <c r="BC80" s="359">
        <f>_xll.qlIndexFixing($AC$5,AZ80,,_xll.ohTrigger(Trigger,Quote!$AE$2))</f>
        <v>7.1938426907886661E-4</v>
      </c>
      <c r="BD80" s="359" t="e">
        <f>_xll.qlIndexFixing($BE$1,BA80,,_xll.ohTrigger(Trigger,Quote!$AE$2))</f>
        <v>#NUM!</v>
      </c>
    </row>
    <row r="81" spans="51:56" ht="11.25" customHeight="1" x14ac:dyDescent="0.25">
      <c r="AY81" s="185" t="s">
        <v>214</v>
      </c>
      <c r="AZ81" s="186">
        <f>_xll.qlInterestRateIndexFixingDate(Currency&amp;"ibor"&amp;$I$1,BA81,Trigger)</f>
        <v>42263</v>
      </c>
      <c r="BA81" s="186">
        <f>_xll.qlCalendarAdvance(Calendar,BA80,AY81,"f",,Trigger)</f>
        <v>42265</v>
      </c>
      <c r="BB81" s="186">
        <f>_xll.qlInterestRateIndexMaturity(Currency&amp;"ibor"&amp;$I$1,BA81,Trigger)</f>
        <v>42447</v>
      </c>
      <c r="BC81" s="359">
        <f>_xll.qlIndexFixing($AC$5,AZ81,,_xll.ohTrigger(Trigger,Quote!$AE$2))</f>
        <v>7.2019544650563452E-4</v>
      </c>
      <c r="BD81" s="359" t="e">
        <f>_xll.qlIndexFixing($BE$1,BA81,,_xll.ohTrigger(Trigger,Quote!$AE$2))</f>
        <v>#NUM!</v>
      </c>
    </row>
    <row r="82" spans="51:56" ht="11.25" customHeight="1" x14ac:dyDescent="0.25">
      <c r="AY82" s="185" t="s">
        <v>214</v>
      </c>
      <c r="AZ82" s="186">
        <f>_xll.qlInterestRateIndexFixingDate(Currency&amp;"ibor"&amp;$I$1,BA82,Trigger)</f>
        <v>42264</v>
      </c>
      <c r="BA82" s="186">
        <f>_xll.qlCalendarAdvance(Calendar,BA81,AY82,"f",,Trigger)</f>
        <v>42268</v>
      </c>
      <c r="BB82" s="186">
        <f>_xll.qlInterestRateIndexMaturity(Currency&amp;"ibor"&amp;$I$1,BA82,Trigger)</f>
        <v>42450</v>
      </c>
      <c r="BC82" s="359">
        <f>_xll.qlIndexFixing($AC$5,AZ82,,_xll.ohTrigger(Trigger,Quote!$AE$2))</f>
        <v>7.2249860820918638E-4</v>
      </c>
      <c r="BD82" s="359" t="e">
        <f>_xll.qlIndexFixing($BE$1,BA82,,_xll.ohTrigger(Trigger,Quote!$AE$2))</f>
        <v>#NUM!</v>
      </c>
    </row>
    <row r="83" spans="51:56" ht="11.25" customHeight="1" x14ac:dyDescent="0.25">
      <c r="AY83" s="185" t="s">
        <v>214</v>
      </c>
      <c r="AZ83" s="186">
        <f>_xll.qlInterestRateIndexFixingDate(Currency&amp;"ibor"&amp;$I$1,BA83,Trigger)</f>
        <v>42265</v>
      </c>
      <c r="BA83" s="186">
        <f>_xll.qlCalendarAdvance(Calendar,BA82,AY83,"f",,Trigger)</f>
        <v>42269</v>
      </c>
      <c r="BB83" s="186">
        <f>_xll.qlInterestRateIndexMaturity(Currency&amp;"ibor"&amp;$I$1,BA83,Trigger)</f>
        <v>42451</v>
      </c>
      <c r="BC83" s="359">
        <f>_xll.qlIndexFixing($AC$5,AZ83,,_xll.ohTrigger(Trigger,Quote!$AE$2))</f>
        <v>7.2322287183408435E-4</v>
      </c>
      <c r="BD83" s="359" t="e">
        <f>_xll.qlIndexFixing($BE$1,BA83,,_xll.ohTrigger(Trigger,Quote!$AE$2))</f>
        <v>#NUM!</v>
      </c>
    </row>
    <row r="84" spans="51:56" ht="11.25" customHeight="1" x14ac:dyDescent="0.25">
      <c r="AY84" s="185" t="s">
        <v>214</v>
      </c>
      <c r="AZ84" s="186">
        <f>_xll.qlInterestRateIndexFixingDate(Currency&amp;"ibor"&amp;$I$1,BA84,Trigger)</f>
        <v>42268</v>
      </c>
      <c r="BA84" s="186">
        <f>_xll.qlCalendarAdvance(Calendar,BA83,AY84,"f",,Trigger)</f>
        <v>42270</v>
      </c>
      <c r="BB84" s="186">
        <f>_xll.qlInterestRateIndexMaturity(Currency&amp;"ibor"&amp;$I$1,BA84,Trigger)</f>
        <v>42452</v>
      </c>
      <c r="BC84" s="359">
        <f>_xll.qlIndexFixing($AC$5,AZ84,,_xll.ohTrigger(Trigger,Quote!$AE$2))</f>
        <v>7.2392540694636684E-4</v>
      </c>
      <c r="BD84" s="359" t="e">
        <f>_xll.qlIndexFixing($BE$1,BA84,,_xll.ohTrigger(Trigger,Quote!$AE$2))</f>
        <v>#NUM!</v>
      </c>
    </row>
    <row r="85" spans="51:56" ht="11.25" customHeight="1" x14ac:dyDescent="0.25">
      <c r="AY85" s="185" t="s">
        <v>214</v>
      </c>
      <c r="AZ85" s="186">
        <f>_xll.qlInterestRateIndexFixingDate(Currency&amp;"ibor"&amp;$I$1,BA85,Trigger)</f>
        <v>42269</v>
      </c>
      <c r="BA85" s="186">
        <f>_xll.qlCalendarAdvance(Calendar,BA84,AY85,"f",,Trigger)</f>
        <v>42271</v>
      </c>
      <c r="BB85" s="186">
        <f>_xll.qlInterestRateIndexMaturity(Currency&amp;"ibor"&amp;$I$1,BA85,Trigger)</f>
        <v>42453</v>
      </c>
      <c r="BC85" s="359">
        <f>_xll.qlIndexFixing($AC$5,AZ85,,_xll.ohTrigger(Trigger,Quote!$AE$2))</f>
        <v>7.2460621352363414E-4</v>
      </c>
      <c r="BD85" s="359" t="e">
        <f>_xll.qlIndexFixing($BE$1,BA85,,_xll.ohTrigger(Trigger,Quote!$AE$2))</f>
        <v>#NUM!</v>
      </c>
    </row>
    <row r="86" spans="51:56" ht="11.25" customHeight="1" x14ac:dyDescent="0.25">
      <c r="AY86" s="185" t="s">
        <v>214</v>
      </c>
      <c r="AZ86" s="186">
        <f>_xll.qlInterestRateIndexFixingDate(Currency&amp;"ibor"&amp;$I$1,BA86,Trigger)</f>
        <v>42270</v>
      </c>
      <c r="BA86" s="186">
        <f>_xll.qlCalendarAdvance(Calendar,BA85,AY86,"f",,Trigger)</f>
        <v>42272</v>
      </c>
      <c r="BB86" s="186">
        <f>_xll.qlInterestRateIndexMaturity(Currency&amp;"ibor"&amp;$I$1,BA86,Trigger)</f>
        <v>42458</v>
      </c>
      <c r="BC86" s="359">
        <f>_xll.qlIndexFixing($AC$5,AZ86,,_xll.ohTrigger(Trigger,Quote!$AE$2))</f>
        <v>7.2792501588318207E-4</v>
      </c>
      <c r="BD86" s="359" t="e">
        <f>_xll.qlIndexFixing($BE$1,BA86,,_xll.ohTrigger(Trigger,Quote!$AE$2))</f>
        <v>#NUM!</v>
      </c>
    </row>
    <row r="87" spans="51:56" ht="11.25" customHeight="1" x14ac:dyDescent="0.25">
      <c r="AY87" s="185" t="s">
        <v>214</v>
      </c>
      <c r="AZ87" s="186">
        <f>_xll.qlInterestRateIndexFixingDate(Currency&amp;"ibor"&amp;$I$1,BA87,Trigger)</f>
        <v>42271</v>
      </c>
      <c r="BA87" s="186">
        <f>_xll.qlCalendarAdvance(Calendar,BA86,AY87,"f",,Trigger)</f>
        <v>42275</v>
      </c>
      <c r="BB87" s="186">
        <f>_xll.qlInterestRateIndexMaturity(Currency&amp;"ibor"&amp;$I$1,BA87,Trigger)</f>
        <v>42458</v>
      </c>
      <c r="BC87" s="359">
        <f>_xll.qlIndexFixing($AC$5,AZ87,,_xll.ohTrigger(Trigger,Quote!$AE$2))</f>
        <v>7.2779164938575598E-4</v>
      </c>
      <c r="BD87" s="359" t="e">
        <f>_xll.qlIndexFixing($BE$1,BA87,,_xll.ohTrigger(Trigger,Quote!$AE$2))</f>
        <v>#NUM!</v>
      </c>
    </row>
    <row r="88" spans="51:56" ht="11.25" customHeight="1" x14ac:dyDescent="0.25">
      <c r="AY88" s="185" t="s">
        <v>214</v>
      </c>
      <c r="AZ88" s="186">
        <f>_xll.qlInterestRateIndexFixingDate(Currency&amp;"ibor"&amp;$I$1,BA88,Trigger)</f>
        <v>42272</v>
      </c>
      <c r="BA88" s="186">
        <f>_xll.qlCalendarAdvance(Calendar,BA87,AY88,"f",,Trigger)</f>
        <v>42276</v>
      </c>
      <c r="BB88" s="186">
        <f>_xll.qlInterestRateIndexMaturity(Currency&amp;"ibor"&amp;$I$1,BA88,Trigger)</f>
        <v>42458</v>
      </c>
      <c r="BC88" s="359">
        <f>_xll.qlIndexFixing($AC$5,AZ88,,_xll.ohTrigger(Trigger,Quote!$AE$2))</f>
        <v>7.2768431762315383E-4</v>
      </c>
      <c r="BD88" s="359" t="e">
        <f>_xll.qlIndexFixing($BE$1,BA88,,_xll.ohTrigger(Trigger,Quote!$AE$2))</f>
        <v>#NUM!</v>
      </c>
    </row>
    <row r="89" spans="51:56" ht="11.25" customHeight="1" x14ac:dyDescent="0.25">
      <c r="AY89" s="185" t="s">
        <v>214</v>
      </c>
      <c r="AZ89" s="186">
        <f>_xll.qlInterestRateIndexFixingDate(Currency&amp;"ibor"&amp;$I$1,BA89,Trigger)</f>
        <v>42275</v>
      </c>
      <c r="BA89" s="186">
        <f>_xll.qlCalendarAdvance(Calendar,BA88,AY89,"f",,Trigger)</f>
        <v>42277</v>
      </c>
      <c r="BB89" s="186">
        <f>_xll.qlInterestRateIndexMaturity(Currency&amp;"ibor"&amp;$I$1,BA89,Trigger)</f>
        <v>42460</v>
      </c>
      <c r="BC89" s="359">
        <f>_xll.qlIndexFixing($AC$5,AZ89,,_xll.ohTrigger(Trigger,Quote!$AE$2))</f>
        <v>7.2892647340499237E-4</v>
      </c>
      <c r="BD89" s="359" t="e">
        <f>_xll.qlIndexFixing($BE$1,BA89,,_xll.ohTrigger(Trigger,Quote!$AE$2))</f>
        <v>#NUM!</v>
      </c>
    </row>
    <row r="90" spans="51:56" ht="11.25" customHeight="1" x14ac:dyDescent="0.25">
      <c r="AY90" s="185" t="s">
        <v>214</v>
      </c>
      <c r="AZ90" s="186">
        <f>_xll.qlInterestRateIndexFixingDate(Currency&amp;"ibor"&amp;$I$1,BA90,Trigger)</f>
        <v>42276</v>
      </c>
      <c r="BA90" s="186">
        <f>_xll.qlCalendarAdvance(Calendar,BA89,AY90,"f",,Trigger)</f>
        <v>42278</v>
      </c>
      <c r="BB90" s="186">
        <f>_xll.qlInterestRateIndexMaturity(Currency&amp;"ibor"&amp;$I$1,BA90,Trigger)</f>
        <v>42461</v>
      </c>
      <c r="BC90" s="359">
        <f>_xll.qlIndexFixing($AC$5,AZ90,,_xll.ohTrigger(Trigger,Quote!$AE$2))</f>
        <v>7.2946147044313848E-4</v>
      </c>
      <c r="BD90" s="359" t="e">
        <f>_xll.qlIndexFixing($BE$1,BA90,,_xll.ohTrigger(Trigger,Quote!$AE$2))</f>
        <v>#NUM!</v>
      </c>
    </row>
    <row r="91" spans="51:56" ht="11.25" customHeight="1" x14ac:dyDescent="0.25">
      <c r="AY91" s="185" t="s">
        <v>214</v>
      </c>
      <c r="AZ91" s="186">
        <f>_xll.qlInterestRateIndexFixingDate(Currency&amp;"ibor"&amp;$I$1,BA91,Trigger)</f>
        <v>42277</v>
      </c>
      <c r="BA91" s="186">
        <f>_xll.qlCalendarAdvance(Calendar,BA90,AY91,"f",,Trigger)</f>
        <v>42279</v>
      </c>
      <c r="BB91" s="186">
        <f>_xll.qlInterestRateIndexMaturity(Currency&amp;"ibor"&amp;$I$1,BA91,Trigger)</f>
        <v>42464</v>
      </c>
      <c r="BC91" s="359">
        <f>_xll.qlIndexFixing($AC$5,AZ91,,_xll.ohTrigger(Trigger,Quote!$AE$2))</f>
        <v>7.325705421470615E-4</v>
      </c>
      <c r="BD91" s="359" t="e">
        <f>_xll.qlIndexFixing($BE$1,BA91,,_xll.ohTrigger(Trigger,Quote!$AE$2))</f>
        <v>#NUM!</v>
      </c>
    </row>
    <row r="92" spans="51:56" ht="11.25" customHeight="1" x14ac:dyDescent="0.25">
      <c r="AY92" s="185" t="s">
        <v>214</v>
      </c>
      <c r="AZ92" s="186">
        <f>_xll.qlInterestRateIndexFixingDate(Currency&amp;"ibor"&amp;$I$1,BA92,Trigger)</f>
        <v>42278</v>
      </c>
      <c r="BA92" s="186">
        <f>_xll.qlCalendarAdvance(Calendar,BA91,AY92,"f",,Trigger)</f>
        <v>42282</v>
      </c>
      <c r="BB92" s="186">
        <f>_xll.qlInterestRateIndexMaturity(Currency&amp;"ibor"&amp;$I$1,BA92,Trigger)</f>
        <v>42465</v>
      </c>
      <c r="BC92" s="359">
        <f>_xll.qlIndexFixing($AC$5,AZ92,,_xll.ohTrigger(Trigger,Quote!$AE$2))</f>
        <v>7.3627964656431755E-4</v>
      </c>
      <c r="BD92" s="359" t="e">
        <f>_xll.qlIndexFixing($BE$1,BA92,,_xll.ohTrigger(Trigger,Quote!$AE$2))</f>
        <v>#NUM!</v>
      </c>
    </row>
    <row r="93" spans="51:56" ht="11.25" customHeight="1" x14ac:dyDescent="0.25">
      <c r="AY93" s="185" t="s">
        <v>214</v>
      </c>
      <c r="AZ93" s="186">
        <f>_xll.qlInterestRateIndexFixingDate(Currency&amp;"ibor"&amp;$I$1,BA93,Trigger)</f>
        <v>42279</v>
      </c>
      <c r="BA93" s="186">
        <f>_xll.qlCalendarAdvance(Calendar,BA92,AY93,"f",,Trigger)</f>
        <v>42283</v>
      </c>
      <c r="BB93" s="186">
        <f>_xll.qlInterestRateIndexMaturity(Currency&amp;"ibor"&amp;$I$1,BA93,Trigger)</f>
        <v>42466</v>
      </c>
      <c r="BC93" s="359">
        <f>_xll.qlIndexFixing($AC$5,AZ93,,_xll.ohTrigger(Trigger,Quote!$AE$2))</f>
        <v>7.3797722925250848E-4</v>
      </c>
      <c r="BD93" s="359" t="e">
        <f>_xll.qlIndexFixing($BE$1,BA93,,_xll.ohTrigger(Trigger,Quote!$AE$2))</f>
        <v>#NUM!</v>
      </c>
    </row>
    <row r="94" spans="51:56" ht="11.25" customHeight="1" x14ac:dyDescent="0.25">
      <c r="AY94" s="185" t="s">
        <v>214</v>
      </c>
      <c r="AZ94" s="186">
        <f>_xll.qlInterestRateIndexFixingDate(Currency&amp;"ibor"&amp;$I$1,BA94,Trigger)</f>
        <v>42282</v>
      </c>
      <c r="BA94" s="186">
        <f>_xll.qlCalendarAdvance(Calendar,BA93,AY94,"f",,Trigger)</f>
        <v>42284</v>
      </c>
      <c r="BB94" s="186">
        <f>_xll.qlInterestRateIndexMaturity(Currency&amp;"ibor"&amp;$I$1,BA94,Trigger)</f>
        <v>42467</v>
      </c>
      <c r="BC94" s="359">
        <f>_xll.qlIndexFixing($AC$5,AZ94,,_xll.ohTrigger(Trigger,Quote!$AE$2))</f>
        <v>7.3967202738909373E-4</v>
      </c>
      <c r="BD94" s="359" t="e">
        <f>_xll.qlIndexFixing($BE$1,BA94,,_xll.ohTrigger(Trigger,Quote!$AE$2))</f>
        <v>#NUM!</v>
      </c>
    </row>
    <row r="95" spans="51:56" ht="11.25" customHeight="1" x14ac:dyDescent="0.25">
      <c r="AY95" s="185" t="s">
        <v>214</v>
      </c>
      <c r="AZ95" s="186">
        <f>_xll.qlInterestRateIndexFixingDate(Currency&amp;"ibor"&amp;$I$1,BA95,Trigger)</f>
        <v>42283</v>
      </c>
      <c r="BA95" s="186">
        <f>_xll.qlCalendarAdvance(Calendar,BA94,AY95,"f",,Trigger)</f>
        <v>42285</v>
      </c>
      <c r="BB95" s="186">
        <f>_xll.qlInterestRateIndexMaturity(Currency&amp;"ibor"&amp;$I$1,BA95,Trigger)</f>
        <v>42468</v>
      </c>
      <c r="BC95" s="359">
        <f>_xll.qlIndexFixing($AC$5,AZ95,,_xll.ohTrigger(Trigger,Quote!$AE$2))</f>
        <v>7.4136404096752115E-4</v>
      </c>
      <c r="BD95" s="359" t="e">
        <f>_xll.qlIndexFixing($BE$1,BA95,,_xll.ohTrigger(Trigger,Quote!$AE$2))</f>
        <v>#NUM!</v>
      </c>
    </row>
    <row r="96" spans="51:56" ht="11.25" customHeight="1" x14ac:dyDescent="0.25">
      <c r="AY96" s="185" t="s">
        <v>214</v>
      </c>
      <c r="AZ96" s="186">
        <f>_xll.qlInterestRateIndexFixingDate(Currency&amp;"ibor"&amp;$I$1,BA96,Trigger)</f>
        <v>42284</v>
      </c>
      <c r="BA96" s="186">
        <f>_xll.qlCalendarAdvance(Calendar,BA95,AY96,"f",,Trigger)</f>
        <v>42286</v>
      </c>
      <c r="BB96" s="186">
        <f>_xll.qlInterestRateIndexMaturity(Currency&amp;"ibor"&amp;$I$1,BA96,Trigger)</f>
        <v>42471</v>
      </c>
      <c r="BC96" s="359">
        <f>_xll.qlIndexFixing($AC$5,AZ96,,_xll.ohTrigger(Trigger,Quote!$AE$2))</f>
        <v>7.4445232474487275E-4</v>
      </c>
      <c r="BD96" s="359" t="e">
        <f>_xll.qlIndexFixing($BE$1,BA96,,_xll.ohTrigger(Trigger,Quote!$AE$2))</f>
        <v>#NUM!</v>
      </c>
    </row>
    <row r="97" spans="51:56" ht="11.25" customHeight="1" x14ac:dyDescent="0.25">
      <c r="AY97" s="185" t="s">
        <v>214</v>
      </c>
      <c r="AZ97" s="186">
        <f>_xll.qlInterestRateIndexFixingDate(Currency&amp;"ibor"&amp;$I$1,BA97,Trigger)</f>
        <v>42285</v>
      </c>
      <c r="BA97" s="186">
        <f>_xll.qlCalendarAdvance(Calendar,BA96,AY97,"f",,Trigger)</f>
        <v>42289</v>
      </c>
      <c r="BB97" s="186">
        <f>_xll.qlInterestRateIndexMaturity(Currency&amp;"ibor"&amp;$I$1,BA97,Trigger)</f>
        <v>42472</v>
      </c>
      <c r="BC97" s="359">
        <f>_xll.qlIndexFixing($AC$5,AZ97,,_xll.ohTrigger(Trigger,Quote!$AE$2))</f>
        <v>7.4810424955201109E-4</v>
      </c>
      <c r="BD97" s="359" t="e">
        <f>_xll.qlIndexFixing($BE$1,BA97,,_xll.ohTrigger(Trigger,Quote!$AE$2))</f>
        <v>#NUM!</v>
      </c>
    </row>
    <row r="98" spans="51:56" ht="11.25" customHeight="1" x14ac:dyDescent="0.25">
      <c r="AY98" s="185" t="s">
        <v>214</v>
      </c>
      <c r="AZ98" s="186">
        <f>_xll.qlInterestRateIndexFixingDate(Currency&amp;"ibor"&amp;$I$1,BA98,Trigger)</f>
        <v>42286</v>
      </c>
      <c r="BA98" s="186">
        <f>_xll.qlCalendarAdvance(Calendar,BA97,AY98,"f",,Trigger)</f>
        <v>42290</v>
      </c>
      <c r="BB98" s="186">
        <f>_xll.qlInterestRateIndexMaturity(Currency&amp;"ibor"&amp;$I$1,BA98,Trigger)</f>
        <v>42473</v>
      </c>
      <c r="BC98" s="359">
        <f>_xll.qlIndexFixing($AC$5,AZ98,,_xll.ohTrigger(Trigger,Quote!$AE$2))</f>
        <v>7.4978234023044706E-4</v>
      </c>
      <c r="BD98" s="359" t="e">
        <f>_xll.qlIndexFixing($BE$1,BA98,,_xll.ohTrigger(Trigger,Quote!$AE$2))</f>
        <v>#NUM!</v>
      </c>
    </row>
    <row r="99" spans="51:56" ht="11.25" customHeight="1" x14ac:dyDescent="0.25">
      <c r="AY99" s="185" t="s">
        <v>214</v>
      </c>
      <c r="AZ99" s="186">
        <f>_xll.qlInterestRateIndexFixingDate(Currency&amp;"ibor"&amp;$I$1,BA99,Trigger)</f>
        <v>42289</v>
      </c>
      <c r="BA99" s="186">
        <f>_xll.qlCalendarAdvance(Calendar,BA98,AY99,"f",,Trigger)</f>
        <v>42291</v>
      </c>
      <c r="BB99" s="186">
        <f>_xll.qlInterestRateIndexMaturity(Currency&amp;"ibor"&amp;$I$1,BA99,Trigger)</f>
        <v>42474</v>
      </c>
      <c r="BC99" s="359">
        <f>_xll.qlIndexFixing($AC$5,AZ99,,_xll.ohTrigger(Trigger,Quote!$AE$2))</f>
        <v>7.5145764630704431E-4</v>
      </c>
      <c r="BD99" s="359" t="e">
        <f>_xll.qlIndexFixing($BE$1,BA99,,_xll.ohTrigger(Trigger,Quote!$AE$2))</f>
        <v>#NUM!</v>
      </c>
    </row>
    <row r="100" spans="51:56" ht="11.25" customHeight="1" x14ac:dyDescent="0.25">
      <c r="AY100" s="185" t="s">
        <v>214</v>
      </c>
      <c r="AZ100" s="186">
        <f>_xll.qlInterestRateIndexFixingDate(Currency&amp;"ibor"&amp;$I$1,BA100,Trigger)</f>
        <v>42290</v>
      </c>
      <c r="BA100" s="186">
        <f>_xll.qlCalendarAdvance(Calendar,BA99,AY100,"f",,Trigger)</f>
        <v>42292</v>
      </c>
      <c r="BB100" s="186">
        <f>_xll.qlInterestRateIndexMaturity(Currency&amp;"ibor"&amp;$I$1,BA100,Trigger)</f>
        <v>42475</v>
      </c>
      <c r="BC100" s="359">
        <f>_xll.qlIndexFixing($AC$5,AZ100,,_xll.ohTrigger(Trigger,Quote!$AE$2))</f>
        <v>7.5313016777481397E-4</v>
      </c>
      <c r="BD100" s="359" t="e">
        <f>_xll.qlIndexFixing($BE$1,BA100,,_xll.ohTrigger(Trigger,Quote!$AE$2))</f>
        <v>#NUM!</v>
      </c>
    </row>
    <row r="101" spans="51:56" ht="11.25" customHeight="1" x14ac:dyDescent="0.25">
      <c r="AY101" s="185" t="s">
        <v>214</v>
      </c>
      <c r="AZ101" s="186">
        <f>_xll.qlInterestRateIndexFixingDate(Currency&amp;"ibor"&amp;$I$1,BA101,Trigger)</f>
        <v>42291</v>
      </c>
      <c r="BA101" s="186">
        <f>_xll.qlCalendarAdvance(Calendar,BA100,AY101,"f",,Trigger)</f>
        <v>42293</v>
      </c>
      <c r="BB101" s="186">
        <f>_xll.qlInterestRateIndexMaturity(Currency&amp;"ibor"&amp;$I$1,BA101,Trigger)</f>
        <v>42478</v>
      </c>
      <c r="BC101" s="359">
        <f>_xll.qlIndexFixing($AC$5,AZ101,,_xll.ohTrigger(Trigger,Quote!$AE$2))</f>
        <v>7.5619913922556905E-4</v>
      </c>
      <c r="BD101" s="359" t="e">
        <f>_xll.qlIndexFixing($BE$1,BA101,,_xll.ohTrigger(Trigger,Quote!$AE$2))</f>
        <v>#NUM!</v>
      </c>
    </row>
    <row r="102" spans="51:56" ht="11.25" customHeight="1" x14ac:dyDescent="0.25">
      <c r="AY102" s="185" t="s">
        <v>214</v>
      </c>
      <c r="AZ102" s="186">
        <f>_xll.qlInterestRateIndexFixingDate(Currency&amp;"ibor"&amp;$I$1,BA102,Trigger)</f>
        <v>42292</v>
      </c>
      <c r="BA102" s="186">
        <f>_xll.qlCalendarAdvance(Calendar,BA101,AY102,"f",,Trigger)</f>
        <v>42296</v>
      </c>
      <c r="BB102" s="186">
        <f>_xll.qlInterestRateIndexMaturity(Currency&amp;"ibor"&amp;$I$1,BA102,Trigger)</f>
        <v>42479</v>
      </c>
      <c r="BC102" s="359">
        <f>_xll.qlIndexFixing($AC$5,AZ102,,_xll.ohTrigger(Trigger,Quote!$AE$2))</f>
        <v>7.5979240742002081E-4</v>
      </c>
      <c r="BD102" s="359" t="e">
        <f>_xll.qlIndexFixing($BE$1,BA102,,_xll.ohTrigger(Trigger,Quote!$AE$2))</f>
        <v>#NUM!</v>
      </c>
    </row>
    <row r="103" spans="51:56" ht="11.25" customHeight="1" x14ac:dyDescent="0.25">
      <c r="AY103" s="185" t="s">
        <v>214</v>
      </c>
      <c r="AZ103" s="186">
        <f>_xll.qlInterestRateIndexFixingDate(Currency&amp;"ibor"&amp;$I$1,BA103,Trigger)</f>
        <v>42293</v>
      </c>
      <c r="BA103" s="186">
        <f>_xll.qlCalendarAdvance(Calendar,BA102,AY103,"f",,Trigger)</f>
        <v>42297</v>
      </c>
      <c r="BB103" s="186">
        <f>_xll.qlInterestRateIndexMaturity(Currency&amp;"ibor"&amp;$I$1,BA103,Trigger)</f>
        <v>42480</v>
      </c>
      <c r="BC103" s="359">
        <f>_xll.qlIndexFixing($AC$5,AZ103,,_xll.ohTrigger(Trigger,Quote!$AE$2))</f>
        <v>7.6145100573925468E-4</v>
      </c>
      <c r="BD103" s="359" t="e">
        <f>_xll.qlIndexFixing($BE$1,BA103,,_xll.ohTrigger(Trigger,Quote!$AE$2))</f>
        <v>#NUM!</v>
      </c>
    </row>
    <row r="104" spans="51:56" ht="11.25" customHeight="1" x14ac:dyDescent="0.25">
      <c r="AY104" s="185" t="s">
        <v>214</v>
      </c>
      <c r="AZ104" s="186">
        <f>_xll.qlInterestRateIndexFixingDate(Currency&amp;"ibor"&amp;$I$1,BA104,Trigger)</f>
        <v>42296</v>
      </c>
      <c r="BA104" s="186">
        <f>_xll.qlCalendarAdvance(Calendar,BA103,AY104,"f",,Trigger)</f>
        <v>42298</v>
      </c>
      <c r="BB104" s="186">
        <f>_xll.qlInterestRateIndexMaturity(Currency&amp;"ibor"&amp;$I$1,BA104,Trigger)</f>
        <v>42481</v>
      </c>
      <c r="BC104" s="359">
        <f>_xll.qlIndexFixing($AC$5,AZ104,,_xll.ohTrigger(Trigger,Quote!$AE$2))</f>
        <v>7.6310681940729044E-4</v>
      </c>
      <c r="BD104" s="359" t="e">
        <f>_xll.qlIndexFixing($BE$1,BA104,,_xll.ohTrigger(Trigger,Quote!$AE$2))</f>
        <v>#NUM!</v>
      </c>
    </row>
    <row r="105" spans="51:56" ht="11.25" customHeight="1" x14ac:dyDescent="0.25">
      <c r="AY105" s="185" t="s">
        <v>214</v>
      </c>
      <c r="AZ105" s="186">
        <f>_xll.qlInterestRateIndexFixingDate(Currency&amp;"ibor"&amp;$I$1,BA105,Trigger)</f>
        <v>42297</v>
      </c>
      <c r="BA105" s="186">
        <f>_xll.qlCalendarAdvance(Calendar,BA104,AY105,"f",,Trigger)</f>
        <v>42299</v>
      </c>
      <c r="BB105" s="186">
        <f>_xll.qlInterestRateIndexMaturity(Currency&amp;"ibor"&amp;$I$1,BA105,Trigger)</f>
        <v>42482</v>
      </c>
      <c r="BC105" s="359">
        <f>_xll.qlIndexFixing($AC$5,AZ105,,_xll.ohTrigger(Trigger,Quote!$AE$2))</f>
        <v>7.6475984841713901E-4</v>
      </c>
      <c r="BD105" s="359" t="e">
        <f>_xll.qlIndexFixing($BE$1,BA105,,_xll.ohTrigger(Trigger,Quote!$AE$2))</f>
        <v>#NUM!</v>
      </c>
    </row>
    <row r="106" spans="51:56" ht="11.25" customHeight="1" x14ac:dyDescent="0.25">
      <c r="AY106" s="185" t="s">
        <v>214</v>
      </c>
      <c r="AZ106" s="186">
        <f>_xll.qlInterestRateIndexFixingDate(Currency&amp;"ibor"&amp;$I$1,BA106,Trigger)</f>
        <v>42298</v>
      </c>
      <c r="BA106" s="186">
        <f>_xll.qlCalendarAdvance(Calendar,BA105,AY106,"f",,Trigger)</f>
        <v>42300</v>
      </c>
      <c r="BB106" s="186">
        <f>_xll.qlInterestRateIndexMaturity(Currency&amp;"ibor"&amp;$I$1,BA106,Trigger)</f>
        <v>42485</v>
      </c>
      <c r="BC106" s="359">
        <f>_xll.qlIndexFixing($AC$5,AZ106,,_xll.ohTrigger(Trigger,Quote!$AE$2))</f>
        <v>7.6781098314526741E-4</v>
      </c>
      <c r="BD106" s="359" t="e">
        <f>_xll.qlIndexFixing($BE$1,BA106,,_xll.ohTrigger(Trigger,Quote!$AE$2))</f>
        <v>#NUM!</v>
      </c>
    </row>
    <row r="107" spans="51:56" ht="11.25" customHeight="1" x14ac:dyDescent="0.25">
      <c r="AY107" s="185" t="s">
        <v>214</v>
      </c>
      <c r="AZ107" s="186">
        <f>_xll.qlInterestRateIndexFixingDate(Currency&amp;"ibor"&amp;$I$1,BA107,Trigger)</f>
        <v>42299</v>
      </c>
      <c r="BA107" s="186">
        <f>_xll.qlCalendarAdvance(Calendar,BA106,AY107,"f",,Trigger)</f>
        <v>42303</v>
      </c>
      <c r="BB107" s="186">
        <f>_xll.qlInterestRateIndexMaturity(Currency&amp;"ibor"&amp;$I$1,BA107,Trigger)</f>
        <v>42486</v>
      </c>
      <c r="BC107" s="359">
        <f>_xll.qlIndexFixing($AC$5,AZ107,,_xll.ohTrigger(Trigger,Quote!$AE$2))</f>
        <v>7.7134411773706769E-4</v>
      </c>
      <c r="BD107" s="359" t="e">
        <f>_xll.qlIndexFixing($BE$1,BA107,,_xll.ohTrigger(Trigger,Quote!$AE$2))</f>
        <v>#NUM!</v>
      </c>
    </row>
    <row r="108" spans="51:56" ht="11.25" customHeight="1" x14ac:dyDescent="0.25">
      <c r="AY108" s="185" t="s">
        <v>214</v>
      </c>
      <c r="AZ108" s="186">
        <f>_xll.qlInterestRateIndexFixingDate(Currency&amp;"ibor"&amp;$I$1,BA108,Trigger)</f>
        <v>42300</v>
      </c>
      <c r="BA108" s="186">
        <f>_xll.qlCalendarAdvance(Calendar,BA107,AY108,"f",,Trigger)</f>
        <v>42304</v>
      </c>
      <c r="BB108" s="186">
        <f>_xll.qlInterestRateIndexMaturity(Currency&amp;"ibor"&amp;$I$1,BA108,Trigger)</f>
        <v>42487</v>
      </c>
      <c r="BC108" s="359">
        <f>_xll.qlIndexFixing($AC$5,AZ108,,_xll.ohTrigger(Trigger,Quote!$AE$2))</f>
        <v>7.7298322335158352E-4</v>
      </c>
      <c r="BD108" s="359" t="e">
        <f>_xll.qlIndexFixing($BE$1,BA108,,_xll.ohTrigger(Trigger,Quote!$AE$2))</f>
        <v>#NUM!</v>
      </c>
    </row>
    <row r="109" spans="51:56" ht="11.25" customHeight="1" x14ac:dyDescent="0.25">
      <c r="AY109" s="185" t="s">
        <v>214</v>
      </c>
      <c r="AZ109" s="186">
        <f>_xll.qlInterestRateIndexFixingDate(Currency&amp;"ibor"&amp;$I$1,BA109,Trigger)</f>
        <v>42303</v>
      </c>
      <c r="BA109" s="186">
        <f>_xll.qlCalendarAdvance(Calendar,BA108,AY109,"f",,Trigger)</f>
        <v>42305</v>
      </c>
      <c r="BB109" s="186">
        <f>_xll.qlInterestRateIndexMaturity(Currency&amp;"ibor"&amp;$I$1,BA109,Trigger)</f>
        <v>42488</v>
      </c>
      <c r="BC109" s="359">
        <f>_xll.qlIndexFixing($AC$5,AZ109,,_xll.ohTrigger(Trigger,Quote!$AE$2))</f>
        <v>7.7461954426685212E-4</v>
      </c>
      <c r="BD109" s="359" t="e">
        <f>_xll.qlIndexFixing($BE$1,BA109,,_xll.ohTrigger(Trigger,Quote!$AE$2))</f>
        <v>#NUM!</v>
      </c>
    </row>
    <row r="110" spans="51:56" ht="11.25" customHeight="1" x14ac:dyDescent="0.25">
      <c r="AY110" s="185" t="s">
        <v>214</v>
      </c>
      <c r="AZ110" s="186">
        <f>_xll.qlInterestRateIndexFixingDate(Currency&amp;"ibor"&amp;$I$1,BA110,Trigger)</f>
        <v>42304</v>
      </c>
      <c r="BA110" s="186">
        <f>_xll.qlCalendarAdvance(Calendar,BA109,AY110,"f",,Trigger)</f>
        <v>42306</v>
      </c>
      <c r="BB110" s="186">
        <f>_xll.qlInterestRateIndexMaturity(Currency&amp;"ibor"&amp;$I$1,BA110,Trigger)</f>
        <v>42489</v>
      </c>
      <c r="BC110" s="359">
        <f>_xll.qlIndexFixing($AC$5,AZ110,,_xll.ohTrigger(Trigger,Quote!$AE$2))</f>
        <v>7.7625308047457424E-4</v>
      </c>
      <c r="BD110" s="359" t="e">
        <f>_xll.qlIndexFixing($BE$1,BA110,,_xll.ohTrigger(Trigger,Quote!$AE$2))</f>
        <v>#NUM!</v>
      </c>
    </row>
    <row r="111" spans="51:56" ht="11.25" customHeight="1" x14ac:dyDescent="0.25">
      <c r="AY111" s="185" t="s">
        <v>214</v>
      </c>
      <c r="AZ111" s="186">
        <f>_xll.qlInterestRateIndexFixingDate(Currency&amp;"ibor"&amp;$I$1,BA111,Trigger)</f>
        <v>42305</v>
      </c>
      <c r="BA111" s="186">
        <f>_xll.qlCalendarAdvance(Calendar,BA110,AY111,"f",,Trigger)</f>
        <v>42307</v>
      </c>
      <c r="BB111" s="186">
        <f>_xll.qlInterestRateIndexMaturity(Currency&amp;"ibor"&amp;$I$1,BA111,Trigger)</f>
        <v>42489</v>
      </c>
      <c r="BC111" s="359">
        <f>_xll.qlIndexFixing($AC$5,AZ111,,_xll.ohTrigger(Trigger,Quote!$AE$2))</f>
        <v>7.771841120869299E-4</v>
      </c>
      <c r="BD111" s="359" t="e">
        <f>_xll.qlIndexFixing($BE$1,BA111,,_xll.ohTrigger(Trigger,Quote!$AE$2))</f>
        <v>#NUM!</v>
      </c>
    </row>
    <row r="112" spans="51:56" ht="11.25" customHeight="1" x14ac:dyDescent="0.25">
      <c r="AY112" s="185" t="s">
        <v>214</v>
      </c>
      <c r="AZ112" s="186">
        <f>_xll.qlInterestRateIndexFixingDate(Currency&amp;"ibor"&amp;$I$1,BA112,Trigger)</f>
        <v>42306</v>
      </c>
      <c r="BA112" s="186">
        <f>_xll.qlCalendarAdvance(Calendar,BA111,AY112,"f",,Trigger)</f>
        <v>42310</v>
      </c>
      <c r="BB112" s="186">
        <f>_xll.qlInterestRateIndexMaturity(Currency&amp;"ibor"&amp;$I$1,BA112,Trigger)</f>
        <v>42492</v>
      </c>
      <c r="BC112" s="359">
        <f>_xll.qlIndexFixing($AC$5,AZ112,,_xll.ohTrigger(Trigger,Quote!$AE$2))</f>
        <v>7.8205874667829306E-4</v>
      </c>
      <c r="BD112" s="359" t="e">
        <f>_xll.qlIndexFixing($BE$1,BA112,,_xll.ohTrigger(Trigger,Quote!$AE$2))</f>
        <v>#NUM!</v>
      </c>
    </row>
    <row r="113" spans="51:56" ht="11.25" customHeight="1" x14ac:dyDescent="0.25">
      <c r="AY113" s="185" t="s">
        <v>214</v>
      </c>
      <c r="AZ113" s="186">
        <f>_xll.qlInterestRateIndexFixingDate(Currency&amp;"ibor"&amp;$I$1,BA113,Trigger)</f>
        <v>42307</v>
      </c>
      <c r="BA113" s="186">
        <f>_xll.qlCalendarAdvance(Calendar,BA112,AY113,"f",,Trigger)</f>
        <v>42311</v>
      </c>
      <c r="BB113" s="186">
        <f>_xll.qlInterestRateIndexMaturity(Currency&amp;"ibor"&amp;$I$1,BA113,Trigger)</f>
        <v>42493</v>
      </c>
      <c r="BC113" s="359">
        <f>_xll.qlIndexFixing($AC$5,AZ113,,_xll.ohTrigger(Trigger,Quote!$AE$2))</f>
        <v>7.8372785976515795E-4</v>
      </c>
      <c r="BD113" s="359" t="e">
        <f>_xll.qlIndexFixing($BE$1,BA113,,_xll.ohTrigger(Trigger,Quote!$AE$2))</f>
        <v>#NUM!</v>
      </c>
    </row>
    <row r="114" spans="51:56" ht="11.25" customHeight="1" x14ac:dyDescent="0.25">
      <c r="AY114" s="185" t="s">
        <v>214</v>
      </c>
      <c r="AZ114" s="186">
        <f>_xll.qlInterestRateIndexFixingDate(Currency&amp;"ibor"&amp;$I$1,BA114,Trigger)</f>
        <v>42310</v>
      </c>
      <c r="BA114" s="186">
        <f>_xll.qlCalendarAdvance(Calendar,BA113,AY114,"f",,Trigger)</f>
        <v>42312</v>
      </c>
      <c r="BB114" s="186">
        <f>_xll.qlInterestRateIndexMaturity(Currency&amp;"ibor"&amp;$I$1,BA114,Trigger)</f>
        <v>42494</v>
      </c>
      <c r="BC114" s="359">
        <f>_xll.qlIndexFixing($AC$5,AZ114,,_xll.ohTrigger(Trigger,Quote!$AE$2))</f>
        <v>7.8539479973319516E-4</v>
      </c>
      <c r="BD114" s="359" t="e">
        <f>_xll.qlIndexFixing($BE$1,BA114,,_xll.ohTrigger(Trigger,Quote!$AE$2))</f>
        <v>#NUM!</v>
      </c>
    </row>
    <row r="115" spans="51:56" ht="11.25" customHeight="1" x14ac:dyDescent="0.25">
      <c r="AY115" s="185" t="s">
        <v>214</v>
      </c>
      <c r="AZ115" s="186">
        <f>_xll.qlInterestRateIndexFixingDate(Currency&amp;"ibor"&amp;$I$1,BA115,Trigger)</f>
        <v>42311</v>
      </c>
      <c r="BA115" s="186">
        <f>_xll.qlCalendarAdvance(Calendar,BA114,AY115,"f",,Trigger)</f>
        <v>42313</v>
      </c>
      <c r="BB115" s="186">
        <f>_xll.qlInterestRateIndexMaturity(Currency&amp;"ibor"&amp;$I$1,BA115,Trigger)</f>
        <v>42495</v>
      </c>
      <c r="BC115" s="359">
        <f>_xll.qlIndexFixing($AC$5,AZ115,,_xll.ohTrigger(Trigger,Quote!$AE$2))</f>
        <v>7.8705956657669485E-4</v>
      </c>
      <c r="BD115" s="359" t="e">
        <f>_xll.qlIndexFixing($BE$1,BA115,,_xll.ohTrigger(Trigger,Quote!$AE$2))</f>
        <v>#NUM!</v>
      </c>
    </row>
    <row r="116" spans="51:56" ht="11.25" customHeight="1" x14ac:dyDescent="0.25">
      <c r="AY116" s="185" t="s">
        <v>214</v>
      </c>
      <c r="AZ116" s="186">
        <f>_xll.qlInterestRateIndexFixingDate(Currency&amp;"ibor"&amp;$I$1,BA116,Trigger)</f>
        <v>42312</v>
      </c>
      <c r="BA116" s="186">
        <f>_xll.qlCalendarAdvance(Calendar,BA115,AY116,"f",,Trigger)</f>
        <v>42314</v>
      </c>
      <c r="BB116" s="186">
        <f>_xll.qlInterestRateIndexMaturity(Currency&amp;"ibor"&amp;$I$1,BA116,Trigger)</f>
        <v>42496</v>
      </c>
      <c r="BC116" s="359">
        <f>_xll.qlIndexFixing($AC$5,AZ116,,_xll.ohTrigger(Trigger,Quote!$AE$2))</f>
        <v>7.887221602903866E-4</v>
      </c>
      <c r="BD116" s="359" t="e">
        <f>_xll.qlIndexFixing($BE$1,BA116,,_xll.ohTrigger(Trigger,Quote!$AE$2))</f>
        <v>#NUM!</v>
      </c>
    </row>
    <row r="117" spans="51:56" ht="11.25" customHeight="1" x14ac:dyDescent="0.25">
      <c r="AY117" s="185" t="s">
        <v>214</v>
      </c>
      <c r="AZ117" s="186">
        <f>_xll.qlInterestRateIndexFixingDate(Currency&amp;"ibor"&amp;$I$1,BA117,Trigger)</f>
        <v>42313</v>
      </c>
      <c r="BA117" s="186">
        <f>_xll.qlCalendarAdvance(Calendar,BA116,AY117,"f",,Trigger)</f>
        <v>42317</v>
      </c>
      <c r="BB117" s="186">
        <f>_xll.qlInterestRateIndexMaturity(Currency&amp;"ibor"&amp;$I$1,BA117,Trigger)</f>
        <v>42499</v>
      </c>
      <c r="BC117" s="359">
        <f>_xll.qlIndexFixing($AC$5,AZ117,,_xll.ohTrigger(Trigger,Quote!$AE$2))</f>
        <v>7.936969025977127E-4</v>
      </c>
      <c r="BD117" s="359" t="e">
        <f>_xll.qlIndexFixing($BE$1,BA117,,_xll.ohTrigger(Trigger,Quote!$AE$2))</f>
        <v>#NUM!</v>
      </c>
    </row>
    <row r="118" spans="51:56" ht="11.25" customHeight="1" x14ac:dyDescent="0.25">
      <c r="AY118" s="185" t="s">
        <v>214</v>
      </c>
      <c r="AZ118" s="186">
        <f>_xll.qlInterestRateIndexFixingDate(Currency&amp;"ibor"&amp;$I$1,BA118,Trigger)</f>
        <v>42314</v>
      </c>
      <c r="BA118" s="186">
        <f>_xll.qlCalendarAdvance(Calendar,BA117,AY118,"f",,Trigger)</f>
        <v>42318</v>
      </c>
      <c r="BB118" s="186">
        <f>_xll.qlInterestRateIndexMaturity(Currency&amp;"ibor"&amp;$I$1,BA118,Trigger)</f>
        <v>42500</v>
      </c>
      <c r="BC118" s="359">
        <f>_xll.qlIndexFixing($AC$5,AZ118,,_xll.ohTrigger(Trigger,Quote!$AE$2))</f>
        <v>7.9535080373727141E-4</v>
      </c>
      <c r="BD118" s="359" t="e">
        <f>_xll.qlIndexFixing($BE$1,BA118,,_xll.ohTrigger(Trigger,Quote!$AE$2))</f>
        <v>#NUM!</v>
      </c>
    </row>
    <row r="119" spans="51:56" ht="11.25" customHeight="1" x14ac:dyDescent="0.25">
      <c r="AY119" s="185" t="s">
        <v>214</v>
      </c>
      <c r="AZ119" s="186">
        <f>_xll.qlInterestRateIndexFixingDate(Currency&amp;"ibor"&amp;$I$1,BA119,Trigger)</f>
        <v>42317</v>
      </c>
      <c r="BA119" s="186">
        <f>_xll.qlCalendarAdvance(Calendar,BA118,AY119,"f",,Trigger)</f>
        <v>42319</v>
      </c>
      <c r="BB119" s="186">
        <f>_xll.qlInterestRateIndexMaturity(Currency&amp;"ibor"&amp;$I$1,BA119,Trigger)</f>
        <v>42501</v>
      </c>
      <c r="BC119" s="359">
        <f>_xll.qlIndexFixing($AC$5,AZ119,,_xll.ohTrigger(Trigger,Quote!$AE$2))</f>
        <v>7.9700253171935203E-4</v>
      </c>
      <c r="BD119" s="359" t="e">
        <f>_xll.qlIndexFixing($BE$1,BA119,,_xll.ohTrigger(Trigger,Quote!$AE$2))</f>
        <v>#NUM!</v>
      </c>
    </row>
    <row r="120" spans="51:56" ht="11.25" customHeight="1" x14ac:dyDescent="0.25">
      <c r="AY120" s="185" t="s">
        <v>214</v>
      </c>
      <c r="AZ120" s="186">
        <f>_xll.qlInterestRateIndexFixingDate(Currency&amp;"ibor"&amp;$I$1,BA120,Trigger)</f>
        <v>42318</v>
      </c>
      <c r="BA120" s="186">
        <f>_xll.qlCalendarAdvance(Calendar,BA119,AY120,"f",,Trigger)</f>
        <v>42320</v>
      </c>
      <c r="BB120" s="186">
        <f>_xll.qlInterestRateIndexMaturity(Currency&amp;"ibor"&amp;$I$1,BA120,Trigger)</f>
        <v>42502</v>
      </c>
      <c r="BC120" s="359">
        <f>_xll.qlIndexFixing($AC$5,AZ120,,_xll.ohTrigger(Trigger,Quote!$AE$2))</f>
        <v>7.9865208653956226E-4</v>
      </c>
      <c r="BD120" s="359" t="e">
        <f>_xll.qlIndexFixing($BE$1,BA120,,_xll.ohTrigger(Trigger,Quote!$AE$2))</f>
        <v>#NUM!</v>
      </c>
    </row>
    <row r="121" spans="51:56" ht="11.25" customHeight="1" x14ac:dyDescent="0.25">
      <c r="AY121" s="185" t="s">
        <v>214</v>
      </c>
      <c r="AZ121" s="186">
        <f>_xll.qlInterestRateIndexFixingDate(Currency&amp;"ibor"&amp;$I$1,BA121,Trigger)</f>
        <v>42319</v>
      </c>
      <c r="BA121" s="186">
        <f>_xll.qlCalendarAdvance(Calendar,BA120,AY121,"f",,Trigger)</f>
        <v>42321</v>
      </c>
      <c r="BB121" s="186">
        <f>_xll.qlInterestRateIndexMaturity(Currency&amp;"ibor"&amp;$I$1,BA121,Trigger)</f>
        <v>42503</v>
      </c>
      <c r="BC121" s="359">
        <f>_xll.qlIndexFixing($AC$5,AZ121,,_xll.ohTrigger(Trigger,Quote!$AE$2))</f>
        <v>8.0029946819087504E-4</v>
      </c>
      <c r="BD121" s="359" t="e">
        <f>_xll.qlIndexFixing($BE$1,BA121,,_xll.ohTrigger(Trigger,Quote!$AE$2))</f>
        <v>#NUM!</v>
      </c>
    </row>
    <row r="122" spans="51:56" ht="11.25" customHeight="1" x14ac:dyDescent="0.25">
      <c r="AY122" s="185" t="s">
        <v>214</v>
      </c>
      <c r="AZ122" s="186">
        <f>_xll.qlInterestRateIndexFixingDate(Currency&amp;"ibor"&amp;$I$1,BA122,Trigger)</f>
        <v>42320</v>
      </c>
      <c r="BA122" s="186">
        <f>_xll.qlCalendarAdvance(Calendar,BA121,AY122,"f",,Trigger)</f>
        <v>42324</v>
      </c>
      <c r="BB122" s="186">
        <f>_xll.qlInterestRateIndexMaturity(Currency&amp;"ibor"&amp;$I$1,BA122,Trigger)</f>
        <v>42506</v>
      </c>
      <c r="BC122" s="359">
        <f>_xll.qlIndexFixing($AC$5,AZ122,,_xll.ohTrigger(Trigger,Quote!$AE$2))</f>
        <v>8.0522857408311477E-4</v>
      </c>
      <c r="BD122" s="359" t="e">
        <f>_xll.qlIndexFixing($BE$1,BA122,,_xll.ohTrigger(Trigger,Quote!$AE$2))</f>
        <v>#NUM!</v>
      </c>
    </row>
    <row r="123" spans="51:56" ht="11.25" customHeight="1" x14ac:dyDescent="0.25">
      <c r="AY123" s="185" t="s">
        <v>214</v>
      </c>
      <c r="AZ123" s="186">
        <f>_xll.qlInterestRateIndexFixingDate(Currency&amp;"ibor"&amp;$I$1,BA123,Trigger)</f>
        <v>42321</v>
      </c>
      <c r="BA123" s="186">
        <f>_xll.qlCalendarAdvance(Calendar,BA122,AY123,"f",,Trigger)</f>
        <v>42325</v>
      </c>
      <c r="BB123" s="186">
        <f>_xll.qlInterestRateIndexMaturity(Currency&amp;"ibor"&amp;$I$1,BA123,Trigger)</f>
        <v>42507</v>
      </c>
      <c r="BC123" s="359">
        <f>_xll.qlIndexFixing($AC$5,AZ123,,_xll.ohTrigger(Trigger,Quote!$AE$2))</f>
        <v>8.0686726300788886E-4</v>
      </c>
      <c r="BD123" s="359" t="e">
        <f>_xll.qlIndexFixing($BE$1,BA123,,_xll.ohTrigger(Trigger,Quote!$AE$2))</f>
        <v>#NUM!</v>
      </c>
    </row>
    <row r="124" spans="51:56" ht="11.25" customHeight="1" x14ac:dyDescent="0.25">
      <c r="AY124" s="185" t="s">
        <v>214</v>
      </c>
      <c r="AZ124" s="186">
        <f>_xll.qlInterestRateIndexFixingDate(Currency&amp;"ibor"&amp;$I$1,BA124,Trigger)</f>
        <v>42324</v>
      </c>
      <c r="BA124" s="186">
        <f>_xll.qlCalendarAdvance(Calendar,BA123,AY124,"f",,Trigger)</f>
        <v>42326</v>
      </c>
      <c r="BB124" s="186">
        <f>_xll.qlInterestRateIndexMaturity(Currency&amp;"ibor"&amp;$I$1,BA124,Trigger)</f>
        <v>42508</v>
      </c>
      <c r="BC124" s="359">
        <f>_xll.qlIndexFixing($AC$5,AZ124,,_xll.ohTrigger(Trigger,Quote!$AE$2))</f>
        <v>8.0850377873785211E-4</v>
      </c>
      <c r="BD124" s="359" t="e">
        <f>_xll.qlIndexFixing($BE$1,BA124,,_xll.ohTrigger(Trigger,Quote!$AE$2))</f>
        <v>#NUM!</v>
      </c>
    </row>
    <row r="125" spans="51:56" ht="11.25" customHeight="1" x14ac:dyDescent="0.25">
      <c r="AY125" s="185" t="s">
        <v>214</v>
      </c>
      <c r="AZ125" s="186">
        <f>_xll.qlInterestRateIndexFixingDate(Currency&amp;"ibor"&amp;$I$1,BA125,Trigger)</f>
        <v>42325</v>
      </c>
      <c r="BA125" s="186">
        <f>_xll.qlCalendarAdvance(Calendar,BA124,AY125,"f",,Trigger)</f>
        <v>42327</v>
      </c>
      <c r="BB125" s="186">
        <f>_xll.qlInterestRateIndexMaturity(Currency&amp;"ibor"&amp;$I$1,BA125,Trigger)</f>
        <v>42509</v>
      </c>
      <c r="BC125" s="359">
        <f>_xll.qlIndexFixing($AC$5,AZ125,,_xll.ohTrigger(Trigger,Quote!$AE$2))</f>
        <v>8.1013812126729467E-4</v>
      </c>
      <c r="BD125" s="359" t="e">
        <f>_xll.qlIndexFixing($BE$1,BA125,,_xll.ohTrigger(Trigger,Quote!$AE$2))</f>
        <v>#NUM!</v>
      </c>
    </row>
    <row r="126" spans="51:56" ht="11.25" customHeight="1" x14ac:dyDescent="0.25">
      <c r="AY126" s="185" t="s">
        <v>214</v>
      </c>
      <c r="AZ126" s="186">
        <f>_xll.qlInterestRateIndexFixingDate(Currency&amp;"ibor"&amp;$I$1,BA126,Trigger)</f>
        <v>42326</v>
      </c>
      <c r="BA126" s="186">
        <f>_xll.qlCalendarAdvance(Calendar,BA125,AY126,"f",,Trigger)</f>
        <v>42328</v>
      </c>
      <c r="BB126" s="186">
        <f>_xll.qlInterestRateIndexMaturity(Currency&amp;"ibor"&amp;$I$1,BA126,Trigger)</f>
        <v>42510</v>
      </c>
      <c r="BC126" s="359">
        <f>_xll.qlIndexFixing($AC$5,AZ126,,_xll.ohTrigger(Trigger,Quote!$AE$2))</f>
        <v>8.1177029059050691E-4</v>
      </c>
      <c r="BD126" s="359" t="e">
        <f>_xll.qlIndexFixing($BE$1,BA126,,_xll.ohTrigger(Trigger,Quote!$AE$2))</f>
        <v>#NUM!</v>
      </c>
    </row>
    <row r="127" spans="51:56" ht="11.25" customHeight="1" x14ac:dyDescent="0.25">
      <c r="AY127" s="185" t="s">
        <v>214</v>
      </c>
      <c r="AZ127" s="186">
        <f>_xll.qlInterestRateIndexFixingDate(Currency&amp;"ibor"&amp;$I$1,BA127,Trigger)</f>
        <v>42327</v>
      </c>
      <c r="BA127" s="186">
        <f>_xll.qlCalendarAdvance(Calendar,BA126,AY127,"f",,Trigger)</f>
        <v>42331</v>
      </c>
      <c r="BB127" s="186">
        <f>_xll.qlInterestRateIndexMaturity(Currency&amp;"ibor"&amp;$I$1,BA127,Trigger)</f>
        <v>42513</v>
      </c>
      <c r="BC127" s="359">
        <f>_xll.qlIndexFixing($AC$5,AZ127,,_xll.ohTrigger(Trigger,Quote!$AE$2))</f>
        <v>8.1665375927093484E-4</v>
      </c>
      <c r="BD127" s="359" t="e">
        <f>_xll.qlIndexFixing($BE$1,BA127,,_xll.ohTrigger(Trigger,Quote!$AE$2))</f>
        <v>#NUM!</v>
      </c>
    </row>
    <row r="128" spans="51:56" ht="11.25" customHeight="1" x14ac:dyDescent="0.25">
      <c r="AY128" s="185" t="s">
        <v>214</v>
      </c>
      <c r="AZ128" s="186">
        <f>_xll.qlInterestRateIndexFixingDate(Currency&amp;"ibor"&amp;$I$1,BA128,Trigger)</f>
        <v>42328</v>
      </c>
      <c r="BA128" s="186">
        <f>_xll.qlCalendarAdvance(Calendar,BA127,AY128,"f",,Trigger)</f>
        <v>42332</v>
      </c>
      <c r="BB128" s="186">
        <f>_xll.qlInterestRateIndexMaturity(Currency&amp;"ibor"&amp;$I$1,BA128,Trigger)</f>
        <v>42514</v>
      </c>
      <c r="BC128" s="359">
        <f>_xll.qlIndexFixing($AC$5,AZ128,,_xll.ohTrigger(Trigger,Quote!$AE$2))</f>
        <v>8.182772357169598E-4</v>
      </c>
      <c r="BD128" s="359" t="e">
        <f>_xll.qlIndexFixing($BE$1,BA128,,_xll.ohTrigger(Trigger,Quote!$AE$2))</f>
        <v>#NUM!</v>
      </c>
    </row>
    <row r="129" spans="51:56" ht="11.25" customHeight="1" x14ac:dyDescent="0.25">
      <c r="AY129" s="185" t="s">
        <v>214</v>
      </c>
      <c r="AZ129" s="186">
        <f>_xll.qlInterestRateIndexFixingDate(Currency&amp;"ibor"&amp;$I$1,BA129,Trigger)</f>
        <v>42331</v>
      </c>
      <c r="BA129" s="186">
        <f>_xll.qlCalendarAdvance(Calendar,BA128,AY129,"f",,Trigger)</f>
        <v>42333</v>
      </c>
      <c r="BB129" s="186">
        <f>_xll.qlInterestRateIndexMaturity(Currency&amp;"ibor"&amp;$I$1,BA129,Trigger)</f>
        <v>42515</v>
      </c>
      <c r="BC129" s="359">
        <f>_xll.qlIndexFixing($AC$5,AZ129,,_xll.ohTrigger(Trigger,Quote!$AE$2))</f>
        <v>8.1989853892996262E-4</v>
      </c>
      <c r="BD129" s="359" t="e">
        <f>_xll.qlIndexFixing($BE$1,BA129,,_xll.ohTrigger(Trigger,Quote!$AE$2))</f>
        <v>#NUM!</v>
      </c>
    </row>
    <row r="130" spans="51:56" ht="11.25" customHeight="1" x14ac:dyDescent="0.25">
      <c r="AY130" s="185" t="s">
        <v>214</v>
      </c>
      <c r="AZ130" s="186">
        <f>_xll.qlInterestRateIndexFixingDate(Currency&amp;"ibor"&amp;$I$1,BA130,Trigger)</f>
        <v>42332</v>
      </c>
      <c r="BA130" s="186">
        <f>_xll.qlCalendarAdvance(Calendar,BA129,AY130,"f",,Trigger)</f>
        <v>42334</v>
      </c>
      <c r="BB130" s="186">
        <f>_xll.qlInterestRateIndexMaturity(Currency&amp;"ibor"&amp;$I$1,BA130,Trigger)</f>
        <v>42516</v>
      </c>
      <c r="BC130" s="359">
        <f>_xll.qlIndexFixing($AC$5,AZ130,,_xll.ohTrigger(Trigger,Quote!$AE$2))</f>
        <v>8.2151766890467277E-4</v>
      </c>
      <c r="BD130" s="359" t="e">
        <f>_xll.qlIndexFixing($BE$1,BA130,,_xll.ohTrigger(Trigger,Quote!$AE$2))</f>
        <v>#NUM!</v>
      </c>
    </row>
    <row r="131" spans="51:56" ht="11.25" customHeight="1" x14ac:dyDescent="0.25">
      <c r="AY131" s="185" t="s">
        <v>214</v>
      </c>
      <c r="AZ131" s="186">
        <f>_xll.qlInterestRateIndexFixingDate(Currency&amp;"ibor"&amp;$I$1,BA131,Trigger)</f>
        <v>42333</v>
      </c>
      <c r="BA131" s="186">
        <f>_xll.qlCalendarAdvance(Calendar,BA130,AY131,"f",,Trigger)</f>
        <v>42335</v>
      </c>
      <c r="BB131" s="186">
        <f>_xll.qlInterestRateIndexMaturity(Currency&amp;"ibor"&amp;$I$1,BA131,Trigger)</f>
        <v>42517</v>
      </c>
      <c r="BC131" s="359">
        <f>_xll.qlIndexFixing($AC$5,AZ131,,_xll.ohTrigger(Trigger,Quote!$AE$2))</f>
        <v>8.2313462563625905E-4</v>
      </c>
      <c r="BD131" s="359" t="e">
        <f>_xll.qlIndexFixing($BE$1,BA131,,_xll.ohTrigger(Trigger,Quote!$AE$2))</f>
        <v>#NUM!</v>
      </c>
    </row>
    <row r="132" spans="51:56" ht="11.25" customHeight="1" x14ac:dyDescent="0.25">
      <c r="AY132" s="185" t="s">
        <v>214</v>
      </c>
      <c r="AZ132" s="186">
        <f>_xll.qlInterestRateIndexFixingDate(Currency&amp;"ibor"&amp;$I$1,BA132,Trigger)</f>
        <v>42334</v>
      </c>
      <c r="BA132" s="186">
        <f>_xll.qlCalendarAdvance(Calendar,BA131,AY132,"f",,Trigger)</f>
        <v>42338</v>
      </c>
      <c r="BB132" s="186">
        <f>_xll.qlInterestRateIndexMaturity(Currency&amp;"ibor"&amp;$I$1,BA132,Trigger)</f>
        <v>42521</v>
      </c>
      <c r="BC132" s="359">
        <f>_xll.qlIndexFixing($AC$5,AZ132,,_xll.ohTrigger(Trigger,Quote!$AE$2))</f>
        <v>8.2867932375124416E-4</v>
      </c>
      <c r="BD132" s="359" t="e">
        <f>_xll.qlIndexFixing($BE$1,BA132,,_xll.ohTrigger(Trigger,Quote!$AE$2))</f>
        <v>#NUM!</v>
      </c>
    </row>
    <row r="133" spans="51:56" ht="11.25" customHeight="1" x14ac:dyDescent="0.25">
      <c r="AY133" s="185" t="s">
        <v>214</v>
      </c>
      <c r="AZ133" s="186">
        <f>_xll.qlInterestRateIndexFixingDate(Currency&amp;"ibor"&amp;$I$1,BA133,Trigger)</f>
        <v>42335</v>
      </c>
      <c r="BA133" s="186">
        <f>_xll.qlCalendarAdvance(Calendar,BA132,AY133,"f",,Trigger)</f>
        <v>42339</v>
      </c>
      <c r="BB133" s="186">
        <f>_xll.qlInterestRateIndexMaturity(Currency&amp;"ibor"&amp;$I$1,BA133,Trigger)</f>
        <v>42522</v>
      </c>
      <c r="BC133" s="359">
        <f>_xll.qlIndexFixing($AC$5,AZ133,,_xll.ohTrigger(Trigger,Quote!$AE$2))</f>
        <v>8.3028798250324247E-4</v>
      </c>
      <c r="BD133" s="359" t="e">
        <f>_xll.qlIndexFixing($BE$1,BA133,,_xll.ohTrigger(Trigger,Quote!$AE$2))</f>
        <v>#NUM!</v>
      </c>
    </row>
    <row r="134" spans="51:56" ht="11.25" customHeight="1" x14ac:dyDescent="0.25">
      <c r="AY134" s="185" t="s">
        <v>214</v>
      </c>
      <c r="AZ134" s="186">
        <f>_xll.qlInterestRateIndexFixingDate(Currency&amp;"ibor"&amp;$I$1,BA134,Trigger)</f>
        <v>42338</v>
      </c>
      <c r="BA134" s="186">
        <f>_xll.qlCalendarAdvance(Calendar,BA133,AY134,"f",,Trigger)</f>
        <v>42340</v>
      </c>
      <c r="BB134" s="186">
        <f>_xll.qlInterestRateIndexMaturity(Currency&amp;"ibor"&amp;$I$1,BA134,Trigger)</f>
        <v>42523</v>
      </c>
      <c r="BC134" s="359">
        <f>_xll.qlIndexFixing($AC$5,AZ134,,_xll.ohTrigger(Trigger,Quote!$AE$2))</f>
        <v>8.3192394304535896E-4</v>
      </c>
      <c r="BD134" s="359" t="e">
        <f>_xll.qlIndexFixing($BE$1,BA134,,_xll.ohTrigger(Trigger,Quote!$AE$2))</f>
        <v>#NUM!</v>
      </c>
    </row>
    <row r="135" spans="51:56" ht="11.25" customHeight="1" x14ac:dyDescent="0.25">
      <c r="AY135" s="185" t="s">
        <v>214</v>
      </c>
      <c r="AZ135" s="186">
        <f>_xll.qlInterestRateIndexFixingDate(Currency&amp;"ibor"&amp;$I$1,BA135,Trigger)</f>
        <v>42339</v>
      </c>
      <c r="BA135" s="186">
        <f>_xll.qlCalendarAdvance(Calendar,BA134,AY135,"f",,Trigger)</f>
        <v>42341</v>
      </c>
      <c r="BB135" s="186">
        <f>_xll.qlInterestRateIndexMaturity(Currency&amp;"ibor"&amp;$I$1,BA135,Trigger)</f>
        <v>42524</v>
      </c>
      <c r="BC135" s="359">
        <f>_xll.qlIndexFixing($AC$5,AZ135,,_xll.ohTrigger(Trigger,Quote!$AE$2))</f>
        <v>8.3355805568422435E-4</v>
      </c>
      <c r="BD135" s="359" t="e">
        <f>_xll.qlIndexFixing($BE$1,BA135,,_xll.ohTrigger(Trigger,Quote!$AE$2))</f>
        <v>#NUM!</v>
      </c>
    </row>
    <row r="136" spans="51:56" ht="11.25" customHeight="1" x14ac:dyDescent="0.25">
      <c r="AY136" s="185" t="s">
        <v>214</v>
      </c>
      <c r="AZ136" s="186">
        <f>_xll.qlInterestRateIndexFixingDate(Currency&amp;"ibor"&amp;$I$1,BA136,Trigger)</f>
        <v>42340</v>
      </c>
      <c r="BA136" s="186">
        <f>_xll.qlCalendarAdvance(Calendar,BA135,AY136,"f",,Trigger)</f>
        <v>42342</v>
      </c>
      <c r="BB136" s="186">
        <f>_xll.qlInterestRateIndexMaturity(Currency&amp;"ibor"&amp;$I$1,BA136,Trigger)</f>
        <v>42527</v>
      </c>
      <c r="BC136" s="359">
        <f>_xll.qlIndexFixing($AC$5,AZ136,,_xll.ohTrigger(Trigger,Quote!$AE$2))</f>
        <v>8.3661069575851439E-4</v>
      </c>
      <c r="BD136" s="359" t="e">
        <f>_xll.qlIndexFixing($BE$1,BA136,,_xll.ohTrigger(Trigger,Quote!$AE$2))</f>
        <v>#NUM!</v>
      </c>
    </row>
    <row r="137" spans="51:56" ht="11.25" customHeight="1" x14ac:dyDescent="0.25">
      <c r="AY137" s="185" t="s">
        <v>214</v>
      </c>
      <c r="AZ137" s="186">
        <f>_xll.qlInterestRateIndexFixingDate(Currency&amp;"ibor"&amp;$I$1,BA137,Trigger)</f>
        <v>42341</v>
      </c>
      <c r="BA137" s="186">
        <f>_xll.qlCalendarAdvance(Calendar,BA136,AY137,"f",,Trigger)</f>
        <v>42345</v>
      </c>
      <c r="BB137" s="186">
        <f>_xll.qlInterestRateIndexMaturity(Currency&amp;"ibor"&amp;$I$1,BA137,Trigger)</f>
        <v>42528</v>
      </c>
      <c r="BC137" s="359">
        <f>_xll.qlIndexFixing($AC$5,AZ137,,_xll.ohTrigger(Trigger,Quote!$AE$2))</f>
        <v>8.4007602711194955E-4</v>
      </c>
      <c r="BD137" s="359" t="e">
        <f>_xll.qlIndexFixing($BE$1,BA137,,_xll.ohTrigger(Trigger,Quote!$AE$2))</f>
        <v>#NUM!</v>
      </c>
    </row>
    <row r="138" spans="51:56" ht="11.25" customHeight="1" x14ac:dyDescent="0.25">
      <c r="AY138" s="185" t="s">
        <v>214</v>
      </c>
      <c r="AZ138" s="186">
        <f>_xll.qlInterestRateIndexFixingDate(Currency&amp;"ibor"&amp;$I$1,BA138,Trigger)</f>
        <v>42342</v>
      </c>
      <c r="BA138" s="186">
        <f>_xll.qlCalendarAdvance(Calendar,BA137,AY138,"f",,Trigger)</f>
        <v>42346</v>
      </c>
      <c r="BB138" s="186">
        <f>_xll.qlInterestRateIndexMaturity(Currency&amp;"ibor"&amp;$I$1,BA138,Trigger)</f>
        <v>42529</v>
      </c>
      <c r="BC138" s="359">
        <f>_xll.qlIndexFixing($AC$5,AZ138,,_xll.ohTrigger(Trigger,Quote!$AE$2))</f>
        <v>8.4170090016379585E-4</v>
      </c>
      <c r="BD138" s="359" t="e">
        <f>_xll.qlIndexFixing($BE$1,BA138,,_xll.ohTrigger(Trigger,Quote!$AE$2))</f>
        <v>#NUM!</v>
      </c>
    </row>
    <row r="139" spans="51:56" ht="11.25" customHeight="1" x14ac:dyDescent="0.25">
      <c r="AY139" s="185" t="s">
        <v>214</v>
      </c>
      <c r="AZ139" s="186">
        <f>_xll.qlInterestRateIndexFixingDate(Currency&amp;"ibor"&amp;$I$1,BA139,Trigger)</f>
        <v>42345</v>
      </c>
      <c r="BA139" s="186">
        <f>_xll.qlCalendarAdvance(Calendar,BA138,AY139,"f",,Trigger)</f>
        <v>42347</v>
      </c>
      <c r="BB139" s="186">
        <f>_xll.qlInterestRateIndexMaturity(Currency&amp;"ibor"&amp;$I$1,BA139,Trigger)</f>
        <v>42530</v>
      </c>
      <c r="BC139" s="359">
        <f>_xll.qlIndexFixing($AC$5,AZ139,,_xll.ohTrigger(Trigger,Quote!$AE$2))</f>
        <v>8.4332392528487215E-4</v>
      </c>
      <c r="BD139" s="359" t="e">
        <f>_xll.qlIndexFixing($BE$1,BA139,,_xll.ohTrigger(Trigger,Quote!$AE$2))</f>
        <v>#NUM!</v>
      </c>
    </row>
    <row r="140" spans="51:56" ht="11.25" customHeight="1" x14ac:dyDescent="0.25">
      <c r="AY140" s="185" t="s">
        <v>214</v>
      </c>
      <c r="AZ140" s="186">
        <f>_xll.qlInterestRateIndexFixingDate(Currency&amp;"ibor"&amp;$I$1,BA140,Trigger)</f>
        <v>42346</v>
      </c>
      <c r="BA140" s="186">
        <f>_xll.qlCalendarAdvance(Calendar,BA139,AY140,"f",,Trigger)</f>
        <v>42348</v>
      </c>
      <c r="BB140" s="186">
        <f>_xll.qlInterestRateIndexMaturity(Currency&amp;"ibor"&amp;$I$1,BA140,Trigger)</f>
        <v>42531</v>
      </c>
      <c r="BC140" s="359">
        <f>_xll.qlIndexFixing($AC$5,AZ140,,_xll.ohTrigger(Trigger,Quote!$AE$2))</f>
        <v>8.4494510246993645E-4</v>
      </c>
      <c r="BD140" s="359" t="e">
        <f>_xll.qlIndexFixing($BE$1,BA140,,_xll.ohTrigger(Trigger,Quote!$AE$2))</f>
        <v>#NUM!</v>
      </c>
    </row>
    <row r="141" spans="51:56" ht="11.25" customHeight="1" x14ac:dyDescent="0.25">
      <c r="AY141" s="185" t="s">
        <v>214</v>
      </c>
      <c r="AZ141" s="186">
        <f>_xll.qlInterestRateIndexFixingDate(Currency&amp;"ibor"&amp;$I$1,BA141,Trigger)</f>
        <v>42347</v>
      </c>
      <c r="BA141" s="186">
        <f>_xll.qlCalendarAdvance(Calendar,BA140,AY141,"f",,Trigger)</f>
        <v>42349</v>
      </c>
      <c r="BB141" s="186">
        <f>_xll.qlInterestRateIndexMaturity(Currency&amp;"ibor"&amp;$I$1,BA141,Trigger)</f>
        <v>42534</v>
      </c>
      <c r="BC141" s="359">
        <f>_xll.qlIndexFixing($AC$5,AZ141,,_xll.ohTrigger(Trigger,Quote!$AE$2))</f>
        <v>8.4798902425715884E-4</v>
      </c>
      <c r="BD141" s="359" t="e">
        <f>_xll.qlIndexFixing($BE$1,BA141,,_xll.ohTrigger(Trigger,Quote!$AE$2))</f>
        <v>#NUM!</v>
      </c>
    </row>
    <row r="142" spans="51:56" ht="11.25" customHeight="1" x14ac:dyDescent="0.25">
      <c r="AY142" s="185" t="s">
        <v>214</v>
      </c>
      <c r="AZ142" s="186">
        <f>_xll.qlInterestRateIndexFixingDate(Currency&amp;"ibor"&amp;$I$1,BA142,Trigger)</f>
        <v>42348</v>
      </c>
      <c r="BA142" s="186">
        <f>_xll.qlCalendarAdvance(Calendar,BA141,AY142,"f",,Trigger)</f>
        <v>42352</v>
      </c>
      <c r="BB142" s="186">
        <f>_xll.qlInterestRateIndexMaturity(Currency&amp;"ibor"&amp;$I$1,BA142,Trigger)</f>
        <v>42535</v>
      </c>
      <c r="BC142" s="359">
        <f>_xll.qlIndexFixing($AC$5,AZ142,,_xll.ohTrigger(Trigger,Quote!$AE$2))</f>
        <v>8.5141133176271349E-4</v>
      </c>
      <c r="BD142" s="359" t="e">
        <f>_xll.qlIndexFixing($BE$1,BA142,,_xll.ohTrigger(Trigger,Quote!$AE$2))</f>
        <v>#NUM!</v>
      </c>
    </row>
    <row r="143" spans="51:56" ht="11.25" customHeight="1" x14ac:dyDescent="0.25">
      <c r="AY143" s="185" t="s">
        <v>214</v>
      </c>
      <c r="AZ143" s="186">
        <f>_xll.qlInterestRateIndexFixingDate(Currency&amp;"ibor"&amp;$I$1,BA143,Trigger)</f>
        <v>42349</v>
      </c>
      <c r="BA143" s="186">
        <f>_xll.qlCalendarAdvance(Calendar,BA142,AY143,"f",,Trigger)</f>
        <v>42353</v>
      </c>
      <c r="BB143" s="186">
        <f>_xll.qlInterestRateIndexMaturity(Currency&amp;"ibor"&amp;$I$1,BA143,Trigger)</f>
        <v>42536</v>
      </c>
      <c r="BC143" s="359">
        <f>_xll.qlIndexFixing($AC$5,AZ143,,_xll.ohTrigger(Trigger,Quote!$AE$2))</f>
        <v>8.5302326920132351E-4</v>
      </c>
      <c r="BD143" s="359" t="e">
        <f>_xll.qlIndexFixing($BE$1,BA143,,_xll.ohTrigger(Trigger,Quote!$AE$2))</f>
        <v>#NUM!</v>
      </c>
    </row>
    <row r="144" spans="51:56" ht="11.25" customHeight="1" x14ac:dyDescent="0.25">
      <c r="AY144" s="185" t="s">
        <v>214</v>
      </c>
      <c r="AZ144" s="186">
        <f>_xll.qlInterestRateIndexFixingDate(Currency&amp;"ibor"&amp;$I$1,BA144,Trigger)</f>
        <v>42352</v>
      </c>
      <c r="BA144" s="186">
        <f>_xll.qlCalendarAdvance(Calendar,BA143,AY144,"f",,Trigger)</f>
        <v>42354</v>
      </c>
      <c r="BB144" s="186">
        <f>_xll.qlInterestRateIndexMaturity(Currency&amp;"ibor"&amp;$I$1,BA144,Trigger)</f>
        <v>42537</v>
      </c>
      <c r="BC144" s="359">
        <f>_xll.qlIndexFixing($AC$5,AZ144,,_xll.ohTrigger(Trigger,Quote!$AE$2))</f>
        <v>8.5463335867640275E-4</v>
      </c>
      <c r="BD144" s="359" t="e">
        <f>_xll.qlIndexFixing($BE$1,BA144,,_xll.ohTrigger(Trigger,Quote!$AE$2))</f>
        <v>#NUM!</v>
      </c>
    </row>
    <row r="145" spans="51:56" ht="11.25" customHeight="1" x14ac:dyDescent="0.25">
      <c r="AY145" s="185" t="s">
        <v>214</v>
      </c>
      <c r="AZ145" s="186">
        <f>_xll.qlInterestRateIndexFixingDate(Currency&amp;"ibor"&amp;$I$1,BA145,Trigger)</f>
        <v>42353</v>
      </c>
      <c r="BA145" s="186">
        <f>_xll.qlCalendarAdvance(Calendar,BA144,AY145,"f",,Trigger)</f>
        <v>42355</v>
      </c>
      <c r="BB145" s="186">
        <f>_xll.qlInterestRateIndexMaturity(Currency&amp;"ibor"&amp;$I$1,BA145,Trigger)</f>
        <v>42538</v>
      </c>
      <c r="BC145" s="359">
        <f>_xll.qlIndexFixing($AC$5,AZ145,,_xll.ohTrigger(Trigger,Quote!$AE$2))</f>
        <v>8.557184009584367E-4</v>
      </c>
      <c r="BD145" s="359" t="e">
        <f>_xll.qlIndexFixing($BE$1,BA145,,_xll.ohTrigger(Trigger,Quote!$AE$2))</f>
        <v>#NUM!</v>
      </c>
    </row>
    <row r="146" spans="51:56" ht="11.25" customHeight="1" x14ac:dyDescent="0.25">
      <c r="AY146" s="185" t="s">
        <v>214</v>
      </c>
      <c r="AZ146" s="186">
        <f>_xll.qlInterestRateIndexFixingDate(Currency&amp;"ibor"&amp;$I$1,BA146,Trigger)</f>
        <v>42354</v>
      </c>
      <c r="BA146" s="186">
        <f>_xll.qlCalendarAdvance(Calendar,BA145,AY146,"f",,Trigger)</f>
        <v>42356</v>
      </c>
      <c r="BB146" s="186">
        <f>_xll.qlInterestRateIndexMaturity(Currency&amp;"ibor"&amp;$I$1,BA146,Trigger)</f>
        <v>42541</v>
      </c>
      <c r="BC146" s="359">
        <f>_xll.qlIndexFixing($AC$5,AZ146,,_xll.ohTrigger(Trigger,Quote!$AE$2))</f>
        <v>8.573342384682836E-4</v>
      </c>
      <c r="BD146" s="359" t="e">
        <f>_xll.qlIndexFixing($BE$1,BA146,,_xll.ohTrigger(Trigger,Quote!$AE$2))</f>
        <v>#NUM!</v>
      </c>
    </row>
    <row r="147" spans="51:56" ht="11.25" customHeight="1" x14ac:dyDescent="0.25">
      <c r="AY147" s="185" t="s">
        <v>214</v>
      </c>
      <c r="AZ147" s="186">
        <f>_xll.qlInterestRateIndexFixingDate(Currency&amp;"ibor"&amp;$I$1,BA147,Trigger)</f>
        <v>42355</v>
      </c>
      <c r="BA147" s="186">
        <f>_xll.qlCalendarAdvance(Calendar,BA146,AY147,"f",,Trigger)</f>
        <v>42359</v>
      </c>
      <c r="BB147" s="186">
        <f>_xll.qlInterestRateIndexMaturity(Currency&amp;"ibor"&amp;$I$1,BA147,Trigger)</f>
        <v>42542</v>
      </c>
      <c r="BC147" s="359">
        <f>_xll.qlIndexFixing($AC$5,AZ147,,_xll.ohTrigger(Trigger,Quote!$AE$2))</f>
        <v>8.6000964000516498E-4</v>
      </c>
      <c r="BD147" s="359" t="e">
        <f>_xll.qlIndexFixing($BE$1,BA147,,_xll.ohTrigger(Trigger,Quote!$AE$2))</f>
        <v>#NUM!</v>
      </c>
    </row>
    <row r="148" spans="51:56" ht="11.25" customHeight="1" x14ac:dyDescent="0.25">
      <c r="AY148" s="185" t="s">
        <v>214</v>
      </c>
      <c r="AZ148" s="186">
        <f>_xll.qlInterestRateIndexFixingDate(Currency&amp;"ibor"&amp;$I$1,BA148,Trigger)</f>
        <v>42356</v>
      </c>
      <c r="BA148" s="186">
        <f>_xll.qlCalendarAdvance(Calendar,BA147,AY148,"f",,Trigger)</f>
        <v>42360</v>
      </c>
      <c r="BB148" s="186">
        <f>_xll.qlInterestRateIndexMaturity(Currency&amp;"ibor"&amp;$I$1,BA148,Trigger)</f>
        <v>42543</v>
      </c>
      <c r="BC148" s="359">
        <f>_xll.qlIndexFixing($AC$5,AZ148,,_xll.ohTrigger(Trigger,Quote!$AE$2))</f>
        <v>8.6107021720630873E-4</v>
      </c>
      <c r="BD148" s="359" t="e">
        <f>_xll.qlIndexFixing($BE$1,BA148,,_xll.ohTrigger(Trigger,Quote!$AE$2))</f>
        <v>#NUM!</v>
      </c>
    </row>
    <row r="149" spans="51:56" ht="11.25" customHeight="1" x14ac:dyDescent="0.25">
      <c r="AY149" s="185" t="s">
        <v>214</v>
      </c>
      <c r="AZ149" s="186">
        <f>_xll.qlInterestRateIndexFixingDate(Currency&amp;"ibor"&amp;$I$1,BA149,Trigger)</f>
        <v>42359</v>
      </c>
      <c r="BA149" s="186">
        <f>_xll.qlCalendarAdvance(Calendar,BA148,AY149,"f",,Trigger)</f>
        <v>42361</v>
      </c>
      <c r="BB149" s="186">
        <f>_xll.qlInterestRateIndexMaturity(Currency&amp;"ibor"&amp;$I$1,BA149,Trigger)</f>
        <v>42544</v>
      </c>
      <c r="BC149" s="359">
        <f>_xll.qlIndexFixing($AC$5,AZ149,,_xll.ohTrigger(Trigger,Quote!$AE$2))</f>
        <v>8.6212590136759953E-4</v>
      </c>
      <c r="BD149" s="359" t="e">
        <f>_xll.qlIndexFixing($BE$1,BA149,,_xll.ohTrigger(Trigger,Quote!$AE$2))</f>
        <v>#NUM!</v>
      </c>
    </row>
    <row r="150" spans="51:56" ht="11.25" customHeight="1" x14ac:dyDescent="0.25">
      <c r="AY150" s="185" t="s">
        <v>214</v>
      </c>
      <c r="AZ150" s="186">
        <f>_xll.qlInterestRateIndexFixingDate(Currency&amp;"ibor"&amp;$I$1,BA150,Trigger)</f>
        <v>42360</v>
      </c>
      <c r="BA150" s="186">
        <f>_xll.qlCalendarAdvance(Calendar,BA149,AY150,"f",,Trigger)</f>
        <v>42362</v>
      </c>
      <c r="BB150" s="186">
        <f>_xll.qlInterestRateIndexMaturity(Currency&amp;"ibor"&amp;$I$1,BA150,Trigger)</f>
        <v>42545</v>
      </c>
      <c r="BC150" s="359">
        <f>_xll.qlIndexFixing($AC$5,AZ150,,_xll.ohTrigger(Trigger,Quote!$AE$2))</f>
        <v>8.6317669248073779E-4</v>
      </c>
      <c r="BD150" s="359" t="e">
        <f>_xll.qlIndexFixing($BE$1,BA150,,_xll.ohTrigger(Trigger,Quote!$AE$2))</f>
        <v>#NUM!</v>
      </c>
    </row>
    <row r="151" spans="51:56" ht="11.25" customHeight="1" x14ac:dyDescent="0.25">
      <c r="AY151" s="185" t="s">
        <v>214</v>
      </c>
      <c r="AZ151" s="186">
        <f>_xll.qlInterestRateIndexFixingDate(Currency&amp;"ibor"&amp;$I$1,BA151,Trigger)</f>
        <v>42361</v>
      </c>
      <c r="BA151" s="186">
        <f>_xll.qlCalendarAdvance(Calendar,BA150,AY151,"f",,Trigger)</f>
        <v>42366</v>
      </c>
      <c r="BB151" s="186">
        <f>_xll.qlInterestRateIndexMaturity(Currency&amp;"ibor"&amp;$I$1,BA151,Trigger)</f>
        <v>42549</v>
      </c>
      <c r="BC151" s="359">
        <f>_xll.qlIndexFixing($AC$5,AZ151,,_xll.ohTrigger(Trigger,Quote!$AE$2))</f>
        <v>8.6733092629932005E-4</v>
      </c>
      <c r="BD151" s="359" t="e">
        <f>_xll.qlIndexFixing($BE$1,BA151,,_xll.ohTrigger(Trigger,Quote!$AE$2))</f>
        <v>#NUM!</v>
      </c>
    </row>
    <row r="152" spans="51:56" ht="11.25" customHeight="1" x14ac:dyDescent="0.25">
      <c r="AY152" s="185" t="s">
        <v>214</v>
      </c>
      <c r="AZ152" s="186">
        <f>_xll.qlInterestRateIndexFixingDate(Currency&amp;"ibor"&amp;$I$1,BA152,Trigger)</f>
        <v>42362</v>
      </c>
      <c r="BA152" s="186">
        <f>_xll.qlCalendarAdvance(Calendar,BA151,AY152,"f",,Trigger)</f>
        <v>42367</v>
      </c>
      <c r="BB152" s="186">
        <f>_xll.qlInterestRateIndexMaturity(Currency&amp;"ibor"&amp;$I$1,BA152,Trigger)</f>
        <v>42550</v>
      </c>
      <c r="BC152" s="359">
        <f>_xll.qlIndexFixing($AC$5,AZ152,,_xll.ohTrigger(Trigger,Quote!$AE$2))</f>
        <v>8.6835725205637853E-4</v>
      </c>
      <c r="BD152" s="359" t="e">
        <f>_xll.qlIndexFixing($BE$1,BA152,,_xll.ohTrigger(Trigger,Quote!$AE$2))</f>
        <v>#NUM!</v>
      </c>
    </row>
    <row r="153" spans="51:56" ht="11.25" customHeight="1" x14ac:dyDescent="0.25">
      <c r="AY153" s="185" t="s">
        <v>214</v>
      </c>
      <c r="AZ153" s="186">
        <f>_xll.qlInterestRateIndexFixingDate(Currency&amp;"ibor"&amp;$I$1,BA153,Trigger)</f>
        <v>42366</v>
      </c>
      <c r="BA153" s="186">
        <f>_xll.qlCalendarAdvance(Calendar,BA152,AY153,"f",,Trigger)</f>
        <v>42368</v>
      </c>
      <c r="BB153" s="186">
        <f>_xll.qlInterestRateIndexMaturity(Currency&amp;"ibor"&amp;$I$1,BA153,Trigger)</f>
        <v>42551</v>
      </c>
      <c r="BC153" s="359">
        <f>_xll.qlIndexFixing($AC$5,AZ153,,_xll.ohTrigger(Trigger,Quote!$AE$2))</f>
        <v>8.6937868471898276E-4</v>
      </c>
      <c r="BD153" s="359" t="e">
        <f>_xll.qlIndexFixing($BE$1,BA153,,_xll.ohTrigger(Trigger,Quote!$AE$2))</f>
        <v>#NUM!</v>
      </c>
    </row>
    <row r="154" spans="51:56" ht="11.25" customHeight="1" x14ac:dyDescent="0.25">
      <c r="AY154" s="185" t="s">
        <v>214</v>
      </c>
      <c r="AZ154" s="186">
        <f>_xll.qlInterestRateIndexFixingDate(Currency&amp;"ibor"&amp;$I$1,BA154,Trigger)</f>
        <v>42367</v>
      </c>
      <c r="BA154" s="186">
        <f>_xll.qlCalendarAdvance(Calendar,BA153,AY154,"f",,Trigger)</f>
        <v>42369</v>
      </c>
      <c r="BB154" s="186">
        <f>_xll.qlInterestRateIndexMaturity(Currency&amp;"ibor"&amp;$I$1,BA154,Trigger)</f>
        <v>42551</v>
      </c>
      <c r="BC154" s="359">
        <f>_xll.qlIndexFixing($AC$5,AZ154,,_xll.ohTrigger(Trigger,Quote!$AE$2))</f>
        <v>8.701185843124254E-4</v>
      </c>
      <c r="BD154" s="359" t="e">
        <f>_xll.qlIndexFixing($BE$1,BA154,,_xll.ohTrigger(Trigger,Quote!$AE$2))</f>
        <v>#NUM!</v>
      </c>
    </row>
    <row r="155" spans="51:56" ht="11.25" customHeight="1" x14ac:dyDescent="0.25">
      <c r="AY155" s="185" t="s">
        <v>214</v>
      </c>
      <c r="AZ155" s="186">
        <f>_xll.qlInterestRateIndexFixingDate(Currency&amp;"ibor"&amp;$I$1,BA155,Trigger)</f>
        <v>42368</v>
      </c>
      <c r="BA155" s="186">
        <f>_xll.qlCalendarAdvance(Calendar,BA154,AY155,"f",,Trigger)</f>
        <v>42373</v>
      </c>
      <c r="BB155" s="186">
        <f>_xll.qlInterestRateIndexMaturity(Currency&amp;"ibor"&amp;$I$1,BA155,Trigger)</f>
        <v>42555</v>
      </c>
      <c r="BC155" s="359">
        <f>_xll.qlIndexFixing($AC$5,AZ155,,_xll.ohTrigger(Trigger,Quote!$AE$2))</f>
        <v>8.7413037029276637E-4</v>
      </c>
      <c r="BD155" s="359" t="e">
        <f>_xll.qlIndexFixing($BE$1,BA155,,_xll.ohTrigger(Trigger,Quote!$AE$2))</f>
        <v>#NUM!</v>
      </c>
    </row>
    <row r="156" spans="51:56" ht="11.25" customHeight="1" x14ac:dyDescent="0.25">
      <c r="AY156" s="185" t="s">
        <v>214</v>
      </c>
      <c r="AZ156" s="186">
        <f>_xll.qlInterestRateIndexFixingDate(Currency&amp;"ibor"&amp;$I$1,BA156,Trigger)</f>
        <v>42369</v>
      </c>
      <c r="BA156" s="186">
        <f>_xll.qlCalendarAdvance(Calendar,BA155,AY156,"f",,Trigger)</f>
        <v>42374</v>
      </c>
      <c r="BB156" s="186">
        <f>_xll.qlInterestRateIndexMaturity(Currency&amp;"ibor"&amp;$I$1,BA156,Trigger)</f>
        <v>42556</v>
      </c>
      <c r="BC156" s="359">
        <f>_xll.qlIndexFixing($AC$5,AZ156,,_xll.ohTrigger(Trigger,Quote!$AE$2))</f>
        <v>8.7512101675828538E-4</v>
      </c>
      <c r="BD156" s="359" t="e">
        <f>_xll.qlIndexFixing($BE$1,BA156,,_xll.ohTrigger(Trigger,Quote!$AE$2))</f>
        <v>#NUM!</v>
      </c>
    </row>
    <row r="157" spans="51:56" ht="11.25" customHeight="1" x14ac:dyDescent="0.25">
      <c r="AY157" s="185" t="s">
        <v>214</v>
      </c>
      <c r="AZ157" s="186">
        <f>_xll.qlInterestRateIndexFixingDate(Currency&amp;"ibor"&amp;$I$1,BA157,Trigger)</f>
        <v>42373</v>
      </c>
      <c r="BA157" s="186">
        <f>_xll.qlCalendarAdvance(Calendar,BA156,AY157,"f",,Trigger)</f>
        <v>42375</v>
      </c>
      <c r="BB157" s="186">
        <f>_xll.qlInterestRateIndexMaturity(Currency&amp;"ibor"&amp;$I$1,BA157,Trigger)</f>
        <v>42557</v>
      </c>
      <c r="BC157" s="359">
        <f>_xll.qlIndexFixing($AC$5,AZ157,,_xll.ohTrigger(Trigger,Quote!$AE$2))</f>
        <v>8.7610674319765953E-4</v>
      </c>
      <c r="BD157" s="359" t="e">
        <f>_xll.qlIndexFixing($BE$1,BA157,,_xll.ohTrigger(Trigger,Quote!$AE$2))</f>
        <v>#NUM!</v>
      </c>
    </row>
    <row r="158" spans="51:56" ht="11.25" customHeight="1" x14ac:dyDescent="0.25">
      <c r="AY158" s="185" t="s">
        <v>214</v>
      </c>
      <c r="AZ158" s="186">
        <f>_xll.qlInterestRateIndexFixingDate(Currency&amp;"ibor"&amp;$I$1,BA158,Trigger)</f>
        <v>42374</v>
      </c>
      <c r="BA158" s="186">
        <f>_xll.qlCalendarAdvance(Calendar,BA157,AY158,"f",,Trigger)</f>
        <v>42376</v>
      </c>
      <c r="BB158" s="186">
        <f>_xll.qlInterestRateIndexMaturity(Currency&amp;"ibor"&amp;$I$1,BA158,Trigger)</f>
        <v>42558</v>
      </c>
      <c r="BC158" s="359">
        <f>_xll.qlIndexFixing($AC$5,AZ158,,_xll.ohTrigger(Trigger,Quote!$AE$2))</f>
        <v>8.7708754960254406E-4</v>
      </c>
      <c r="BD158" s="359" t="e">
        <f>_xll.qlIndexFixing($BE$1,BA158,,_xll.ohTrigger(Trigger,Quote!$AE$2))</f>
        <v>#NUM!</v>
      </c>
    </row>
    <row r="159" spans="51:56" ht="11.25" customHeight="1" x14ac:dyDescent="0.25">
      <c r="AY159" s="185" t="s">
        <v>214</v>
      </c>
      <c r="AZ159" s="186">
        <f>_xll.qlInterestRateIndexFixingDate(Currency&amp;"ibor"&amp;$I$1,BA159,Trigger)</f>
        <v>42375</v>
      </c>
      <c r="BA159" s="186">
        <f>_xll.qlCalendarAdvance(Calendar,BA158,AY159,"f",,Trigger)</f>
        <v>42377</v>
      </c>
      <c r="BB159" s="186">
        <f>_xll.qlInterestRateIndexMaturity(Currency&amp;"ibor"&amp;$I$1,BA159,Trigger)</f>
        <v>42559</v>
      </c>
      <c r="BC159" s="359">
        <f>_xll.qlIndexFixing($AC$5,AZ159,,_xll.ohTrigger(Trigger,Quote!$AE$2))</f>
        <v>8.780634359667899E-4</v>
      </c>
      <c r="BD159" s="359" t="e">
        <f>_xll.qlIndexFixing($BE$1,BA159,,_xll.ohTrigger(Trigger,Quote!$AE$2))</f>
        <v>#NUM!</v>
      </c>
    </row>
    <row r="160" spans="51:56" ht="11.25" customHeight="1" x14ac:dyDescent="0.25">
      <c r="AY160" s="185" t="s">
        <v>214</v>
      </c>
      <c r="AZ160" s="186">
        <f>_xll.qlInterestRateIndexFixingDate(Currency&amp;"ibor"&amp;$I$1,BA160,Trigger)</f>
        <v>42376</v>
      </c>
      <c r="BA160" s="186">
        <f>_xll.qlCalendarAdvance(Calendar,BA159,AY160,"f",,Trigger)</f>
        <v>42380</v>
      </c>
      <c r="BB160" s="186">
        <f>_xll.qlInterestRateIndexMaturity(Currency&amp;"ibor"&amp;$I$1,BA160,Trigger)</f>
        <v>42562</v>
      </c>
      <c r="BC160" s="359">
        <f>_xll.qlIndexFixing($AC$5,AZ160,,_xll.ohTrigger(Trigger,Quote!$AE$2))</f>
        <v>8.8096157473839488E-4</v>
      </c>
      <c r="BD160" s="359" t="e">
        <f>_xll.qlIndexFixing($BE$1,BA160,,_xll.ohTrigger(Trigger,Quote!$AE$2))</f>
        <v>#NUM!</v>
      </c>
    </row>
    <row r="161" spans="51:56" ht="11.25" customHeight="1" x14ac:dyDescent="0.25">
      <c r="AY161" s="185" t="s">
        <v>214</v>
      </c>
      <c r="AZ161" s="186">
        <f>_xll.qlInterestRateIndexFixingDate(Currency&amp;"ibor"&amp;$I$1,BA161,Trigger)</f>
        <v>42377</v>
      </c>
      <c r="BA161" s="186">
        <f>_xll.qlCalendarAdvance(Calendar,BA160,AY161,"f",,Trigger)</f>
        <v>42381</v>
      </c>
      <c r="BB161" s="186">
        <f>_xll.qlInterestRateIndexMaturity(Currency&amp;"ibor"&amp;$I$1,BA161,Trigger)</f>
        <v>42563</v>
      </c>
      <c r="BC161" s="359">
        <f>_xll.qlIndexFixing($AC$5,AZ161,,_xll.ohTrigger(Trigger,Quote!$AE$2))</f>
        <v>8.8191778086498147E-4</v>
      </c>
      <c r="BD161" s="359" t="e">
        <f>_xll.qlIndexFixing($BE$1,BA161,,_xll.ohTrigger(Trigger,Quote!$AE$2))</f>
        <v>#NUM!</v>
      </c>
    </row>
    <row r="162" spans="51:56" ht="11.25" customHeight="1" x14ac:dyDescent="0.25">
      <c r="AY162" s="185" t="s">
        <v>214</v>
      </c>
      <c r="AZ162" s="186">
        <f>_xll.qlInterestRateIndexFixingDate(Currency&amp;"ibor"&amp;$I$1,BA162,Trigger)</f>
        <v>42380</v>
      </c>
      <c r="BA162" s="186">
        <f>_xll.qlCalendarAdvance(Calendar,BA161,AY162,"f",,Trigger)</f>
        <v>42382</v>
      </c>
      <c r="BB162" s="186">
        <f>_xll.qlInterestRateIndexMaturity(Currency&amp;"ibor"&amp;$I$1,BA162,Trigger)</f>
        <v>42564</v>
      </c>
      <c r="BC162" s="359">
        <f>_xll.qlIndexFixing($AC$5,AZ162,,_xll.ohTrigger(Trigger,Quote!$AE$2))</f>
        <v>8.8286906691403583E-4</v>
      </c>
      <c r="BD162" s="359" t="e">
        <f>_xll.qlIndexFixing($BE$1,BA162,,_xll.ohTrigger(Trigger,Quote!$AE$2))</f>
        <v>#NUM!</v>
      </c>
    </row>
    <row r="163" spans="51:56" ht="11.25" customHeight="1" x14ac:dyDescent="0.25">
      <c r="AY163" s="185" t="s">
        <v>214</v>
      </c>
      <c r="AZ163" s="186">
        <f>_xll.qlInterestRateIndexFixingDate(Currency&amp;"ibor"&amp;$I$1,BA163,Trigger)</f>
        <v>42381</v>
      </c>
      <c r="BA163" s="186">
        <f>_xll.qlCalendarAdvance(Calendar,BA162,AY163,"f",,Trigger)</f>
        <v>42383</v>
      </c>
      <c r="BB163" s="186">
        <f>_xll.qlInterestRateIndexMaturity(Currency&amp;"ibor"&amp;$I$1,BA163,Trigger)</f>
        <v>42565</v>
      </c>
      <c r="BC163" s="359">
        <f>_xll.qlIndexFixing($AC$5,AZ163,,_xll.ohTrigger(Trigger,Quote!$AE$2))</f>
        <v>8.8381543287896979E-4</v>
      </c>
      <c r="BD163" s="359" t="e">
        <f>_xll.qlIndexFixing($BE$1,BA163,,_xll.ohTrigger(Trigger,Quote!$AE$2))</f>
        <v>#NUM!</v>
      </c>
    </row>
    <row r="164" spans="51:56" ht="11.25" customHeight="1" x14ac:dyDescent="0.25">
      <c r="AY164" s="185" t="s">
        <v>214</v>
      </c>
      <c r="AZ164" s="186">
        <f>_xll.qlInterestRateIndexFixingDate(Currency&amp;"ibor"&amp;$I$1,BA164,Trigger)</f>
        <v>42382</v>
      </c>
      <c r="BA164" s="186">
        <f>_xll.qlCalendarAdvance(Calendar,BA163,AY164,"f",,Trigger)</f>
        <v>42384</v>
      </c>
      <c r="BB164" s="186">
        <f>_xll.qlInterestRateIndexMaturity(Currency&amp;"ibor"&amp;$I$1,BA164,Trigger)</f>
        <v>42566</v>
      </c>
      <c r="BC164" s="359">
        <f>_xll.qlIndexFixing($AC$5,AZ164,,_xll.ohTrigger(Trigger,Quote!$AE$2))</f>
        <v>8.84756878752317E-4</v>
      </c>
      <c r="BD164" s="359" t="e">
        <f>_xll.qlIndexFixing($BE$1,BA164,,_xll.ohTrigger(Trigger,Quote!$AE$2))</f>
        <v>#NUM!</v>
      </c>
    </row>
    <row r="165" spans="51:56" ht="11.25" customHeight="1" x14ac:dyDescent="0.25">
      <c r="AY165" s="185" t="s">
        <v>214</v>
      </c>
      <c r="AZ165" s="186">
        <f>_xll.qlInterestRateIndexFixingDate(Currency&amp;"ibor"&amp;$I$1,BA165,Trigger)</f>
        <v>42383</v>
      </c>
      <c r="BA165" s="186">
        <f>_xll.qlCalendarAdvance(Calendar,BA164,AY165,"f",,Trigger)</f>
        <v>42387</v>
      </c>
      <c r="BB165" s="186">
        <f>_xll.qlInterestRateIndexMaturity(Currency&amp;"ibor"&amp;$I$1,BA165,Trigger)</f>
        <v>42569</v>
      </c>
      <c r="BC165" s="359">
        <f>_xll.qlIndexFixing($AC$5,AZ165,,_xll.ohTrigger(Trigger,Quote!$AE$2))</f>
        <v>8.8755169575388114E-4</v>
      </c>
      <c r="BD165" s="359" t="e">
        <f>_xll.qlIndexFixing($BE$1,BA165,,_xll.ohTrigger(Trigger,Quote!$AE$2))</f>
        <v>#NUM!</v>
      </c>
    </row>
    <row r="166" spans="51:56" ht="11.25" customHeight="1" x14ac:dyDescent="0.25">
      <c r="AY166" s="185" t="s">
        <v>214</v>
      </c>
      <c r="AZ166" s="186">
        <f>_xll.qlInterestRateIndexFixingDate(Currency&amp;"ibor"&amp;$I$1,BA166,Trigger)</f>
        <v>42384</v>
      </c>
      <c r="BA166" s="186">
        <f>_xll.qlCalendarAdvance(Calendar,BA165,AY166,"f",,Trigger)</f>
        <v>42388</v>
      </c>
      <c r="BB166" s="186">
        <f>_xll.qlInterestRateIndexMaturity(Currency&amp;"ibor"&amp;$I$1,BA166,Trigger)</f>
        <v>42570</v>
      </c>
      <c r="BC166" s="359">
        <f>_xll.qlIndexFixing($AC$5,AZ166,,_xll.ohTrigger(Trigger,Quote!$AE$2))</f>
        <v>8.8847346119148569E-4</v>
      </c>
      <c r="BD166" s="359" t="e">
        <f>_xll.qlIndexFixing($BE$1,BA166,,_xll.ohTrigger(Trigger,Quote!$AE$2))</f>
        <v>#NUM!</v>
      </c>
    </row>
    <row r="167" spans="51:56" ht="11.25" customHeight="1" x14ac:dyDescent="0.25">
      <c r="AY167" s="185" t="s">
        <v>214</v>
      </c>
      <c r="AZ167" s="186">
        <f>_xll.qlInterestRateIndexFixingDate(Currency&amp;"ibor"&amp;$I$1,BA167,Trigger)</f>
        <v>42387</v>
      </c>
      <c r="BA167" s="186">
        <f>_xll.qlCalendarAdvance(Calendar,BA166,AY167,"f",,Trigger)</f>
        <v>42389</v>
      </c>
      <c r="BB167" s="186">
        <f>_xll.qlInterestRateIndexMaturity(Currency&amp;"ibor"&amp;$I$1,BA167,Trigger)</f>
        <v>42571</v>
      </c>
      <c r="BC167" s="359">
        <f>_xll.qlIndexFixing($AC$5,AZ167,,_xll.ohTrigger(Trigger,Quote!$AE$2))</f>
        <v>8.8939030650280577E-4</v>
      </c>
      <c r="BD167" s="359" t="e">
        <f>_xll.qlIndexFixing($BE$1,BA167,,_xll.ohTrigger(Trigger,Quote!$AE$2))</f>
        <v>#NUM!</v>
      </c>
    </row>
    <row r="168" spans="51:56" ht="11.25" customHeight="1" x14ac:dyDescent="0.25">
      <c r="AY168" s="185" t="s">
        <v>214</v>
      </c>
      <c r="AZ168" s="186">
        <f>_xll.qlInterestRateIndexFixingDate(Currency&amp;"ibor"&amp;$I$1,BA168,Trigger)</f>
        <v>42388</v>
      </c>
      <c r="BA168" s="186">
        <f>_xll.qlCalendarAdvance(Calendar,BA167,AY168,"f",,Trigger)</f>
        <v>42390</v>
      </c>
      <c r="BB168" s="186">
        <f>_xll.qlInterestRateIndexMaturity(Currency&amp;"ibor"&amp;$I$1,BA168,Trigger)</f>
        <v>42572</v>
      </c>
      <c r="BC168" s="359">
        <f>_xll.qlIndexFixing($AC$5,AZ168,,_xll.ohTrigger(Trigger,Quote!$AE$2))</f>
        <v>8.9030223168169254E-4</v>
      </c>
      <c r="BD168" s="359" t="e">
        <f>_xll.qlIndexFixing($BE$1,BA168,,_xll.ohTrigger(Trigger,Quote!$AE$2))</f>
        <v>#NUM!</v>
      </c>
    </row>
    <row r="169" spans="51:56" ht="11.25" customHeight="1" x14ac:dyDescent="0.25">
      <c r="AY169" s="185" t="s">
        <v>214</v>
      </c>
      <c r="AZ169" s="186">
        <f>_xll.qlInterestRateIndexFixingDate(Currency&amp;"ibor"&amp;$I$1,BA169,Trigger)</f>
        <v>42389</v>
      </c>
      <c r="BA169" s="186">
        <f>_xll.qlCalendarAdvance(Calendar,BA168,AY169,"f",,Trigger)</f>
        <v>42391</v>
      </c>
      <c r="BB169" s="186">
        <f>_xll.qlInterestRateIndexMaturity(Currency&amp;"ibor"&amp;$I$1,BA169,Trigger)</f>
        <v>42573</v>
      </c>
      <c r="BC169" s="359">
        <f>_xll.qlIndexFixing($AC$5,AZ169,,_xll.ohTrigger(Trigger,Quote!$AE$2))</f>
        <v>8.9120923672024021E-4</v>
      </c>
      <c r="BD169" s="359" t="e">
        <f>_xll.qlIndexFixing($BE$1,BA169,,_xll.ohTrigger(Trigger,Quote!$AE$2))</f>
        <v>#NUM!</v>
      </c>
    </row>
    <row r="170" spans="51:56" ht="11.25" customHeight="1" x14ac:dyDescent="0.25">
      <c r="AY170" s="185" t="s">
        <v>214</v>
      </c>
      <c r="AZ170" s="186">
        <f>_xll.qlInterestRateIndexFixingDate(Currency&amp;"ibor"&amp;$I$1,BA170,Trigger)</f>
        <v>42390</v>
      </c>
      <c r="BA170" s="186">
        <f>_xll.qlCalendarAdvance(Calendar,BA169,AY170,"f",,Trigger)</f>
        <v>42394</v>
      </c>
      <c r="BB170" s="186">
        <f>_xll.qlInterestRateIndexMaturity(Currency&amp;"ibor"&amp;$I$1,BA170,Trigger)</f>
        <v>42576</v>
      </c>
      <c r="BC170" s="359">
        <f>_xll.qlIndexFixing($AC$5,AZ170,,_xll.ohTrigger(Trigger,Quote!$AE$2))</f>
        <v>8.9390073093016317E-4</v>
      </c>
      <c r="BD170" s="359" t="e">
        <f>_xll.qlIndexFixing($BE$1,BA170,,_xll.ohTrigger(Trigger,Quote!$AE$2))</f>
        <v>#NUM!</v>
      </c>
    </row>
    <row r="171" spans="51:56" ht="11.25" customHeight="1" x14ac:dyDescent="0.25">
      <c r="AY171" s="185" t="s">
        <v>214</v>
      </c>
      <c r="AZ171" s="186">
        <f>_xll.qlInterestRateIndexFixingDate(Currency&amp;"ibor"&amp;$I$1,BA171,Trigger)</f>
        <v>42391</v>
      </c>
      <c r="BA171" s="186">
        <f>_xll.qlCalendarAdvance(Calendar,BA170,AY171,"f",,Trigger)</f>
        <v>42395</v>
      </c>
      <c r="BB171" s="186">
        <f>_xll.qlInterestRateIndexMaturity(Currency&amp;"ibor"&amp;$I$1,BA171,Trigger)</f>
        <v>42577</v>
      </c>
      <c r="BC171" s="359">
        <f>_xll.qlIndexFixing($AC$5,AZ171,,_xll.ohTrigger(Trigger,Quote!$AE$2))</f>
        <v>8.9478805534235146E-4</v>
      </c>
      <c r="BD171" s="359" t="e">
        <f>_xll.qlIndexFixing($BE$1,BA171,,_xll.ohTrigger(Trigger,Quote!$AE$2))</f>
        <v>#NUM!</v>
      </c>
    </row>
    <row r="172" spans="51:56" ht="11.25" customHeight="1" x14ac:dyDescent="0.25">
      <c r="AY172" s="185" t="s">
        <v>214</v>
      </c>
      <c r="AZ172" s="186">
        <f>_xll.qlInterestRateIndexFixingDate(Currency&amp;"ibor"&amp;$I$1,BA172,Trigger)</f>
        <v>42394</v>
      </c>
      <c r="BA172" s="186">
        <f>_xll.qlCalendarAdvance(Calendar,BA171,AY172,"f",,Trigger)</f>
        <v>42396</v>
      </c>
      <c r="BB172" s="186">
        <f>_xll.qlInterestRateIndexMaturity(Currency&amp;"ibor"&amp;$I$1,BA172,Trigger)</f>
        <v>42578</v>
      </c>
      <c r="BC172" s="359">
        <f>_xll.qlIndexFixing($AC$5,AZ172,,_xll.ohTrigger(Trigger,Quote!$AE$2))</f>
        <v>8.9567045958125998E-4</v>
      </c>
      <c r="BD172" s="359" t="e">
        <f>_xll.qlIndexFixing($BE$1,BA172,,_xll.ohTrigger(Trigger,Quote!$AE$2))</f>
        <v>#NUM!</v>
      </c>
    </row>
    <row r="173" spans="51:56" ht="11.25" customHeight="1" x14ac:dyDescent="0.25">
      <c r="AY173" s="185" t="s">
        <v>214</v>
      </c>
      <c r="AZ173" s="186">
        <f>_xll.qlInterestRateIndexFixingDate(Currency&amp;"ibor"&amp;$I$1,BA173,Trigger)</f>
        <v>42395</v>
      </c>
      <c r="BA173" s="186">
        <f>_xll.qlCalendarAdvance(Calendar,BA172,AY173,"f",,Trigger)</f>
        <v>42397</v>
      </c>
      <c r="BB173" s="186">
        <f>_xll.qlInterestRateIndexMaturity(Currency&amp;"ibor"&amp;$I$1,BA173,Trigger)</f>
        <v>42579</v>
      </c>
      <c r="BC173" s="359">
        <f>_xll.qlIndexFixing($AC$5,AZ173,,_xll.ohTrigger(Trigger,Quote!$AE$2))</f>
        <v>8.9654794364030048E-4</v>
      </c>
      <c r="BD173" s="359" t="e">
        <f>_xll.qlIndexFixing($BE$1,BA173,,_xll.ohTrigger(Trigger,Quote!$AE$2))</f>
        <v>#NUM!</v>
      </c>
    </row>
    <row r="174" spans="51:56" ht="11.25" customHeight="1" x14ac:dyDescent="0.25">
      <c r="AY174" s="185" t="s">
        <v>214</v>
      </c>
      <c r="AZ174" s="186">
        <f>_xll.qlInterestRateIndexFixingDate(Currency&amp;"ibor"&amp;$I$1,BA174,Trigger)</f>
        <v>42396</v>
      </c>
      <c r="BA174" s="186">
        <f>_xll.qlCalendarAdvance(Calendar,BA173,AY174,"f",,Trigger)</f>
        <v>42398</v>
      </c>
      <c r="BB174" s="186">
        <f>_xll.qlInterestRateIndexMaturity(Currency&amp;"ibor"&amp;$I$1,BA174,Trigger)</f>
        <v>42580</v>
      </c>
      <c r="BC174" s="359">
        <f>_xll.qlIndexFixing($AC$5,AZ174,,_xll.ohTrigger(Trigger,Quote!$AE$2))</f>
        <v>8.9742050751288503E-4</v>
      </c>
      <c r="BD174" s="359" t="e">
        <f>_xll.qlIndexFixing($BE$1,BA174,,_xll.ohTrigger(Trigger,Quote!$AE$2))</f>
        <v>#NUM!</v>
      </c>
    </row>
    <row r="175" spans="51:56" ht="11.25" customHeight="1" x14ac:dyDescent="0.25">
      <c r="AY175" s="185" t="s">
        <v>214</v>
      </c>
      <c r="AZ175" s="186">
        <f>_xll.qlInterestRateIndexFixingDate(Currency&amp;"ibor"&amp;$I$1,BA175,Trigger)</f>
        <v>42397</v>
      </c>
      <c r="BA175" s="186">
        <f>_xll.qlCalendarAdvance(Calendar,BA174,AY175,"f",,Trigger)</f>
        <v>42401</v>
      </c>
      <c r="BB175" s="186">
        <f>_xll.qlInterestRateIndexMaturity(Currency&amp;"ibor"&amp;$I$1,BA175,Trigger)</f>
        <v>42583</v>
      </c>
      <c r="BC175" s="359">
        <f>_xll.qlIndexFixing($AC$5,AZ175,,_xll.ohTrigger(Trigger,Quote!$AE$2))</f>
        <v>9.0000867794733845E-4</v>
      </c>
      <c r="BD175" s="359" t="e">
        <f>_xll.qlIndexFixing($BE$1,BA175,,_xll.ohTrigger(Trigger,Quote!$AE$2))</f>
        <v>#NUM!</v>
      </c>
    </row>
    <row r="176" spans="51:56" ht="11.25" customHeight="1" x14ac:dyDescent="0.25">
      <c r="AY176" s="185" t="s">
        <v>214</v>
      </c>
      <c r="AZ176" s="186">
        <f>_xll.qlInterestRateIndexFixingDate(Currency&amp;"ibor"&amp;$I$1,BA176,Trigger)</f>
        <v>42398</v>
      </c>
      <c r="BA176" s="186">
        <f>_xll.qlCalendarAdvance(Calendar,BA175,AY176,"f",,Trigger)</f>
        <v>42402</v>
      </c>
      <c r="BB176" s="186">
        <f>_xll.qlInterestRateIndexMaturity(Currency&amp;"ibor"&amp;$I$1,BA176,Trigger)</f>
        <v>42584</v>
      </c>
      <c r="BC176" s="359">
        <f>_xll.qlIndexFixing($AC$5,AZ176,,_xll.ohTrigger(Trigger,Quote!$AE$2))</f>
        <v>9.0086156100909582E-4</v>
      </c>
      <c r="BD176" s="359" t="e">
        <f>_xll.qlIndexFixing($BE$1,BA176,,_xll.ohTrigger(Trigger,Quote!$AE$2))</f>
        <v>#NUM!</v>
      </c>
    </row>
    <row r="177" spans="51:56" ht="11.25" customHeight="1" x14ac:dyDescent="0.25">
      <c r="AY177" s="185" t="s">
        <v>214</v>
      </c>
      <c r="AZ177" s="186">
        <f>_xll.qlInterestRateIndexFixingDate(Currency&amp;"ibor"&amp;$I$1,BA177,Trigger)</f>
        <v>42401</v>
      </c>
      <c r="BA177" s="186">
        <f>_xll.qlCalendarAdvance(Calendar,BA176,AY177,"f",,Trigger)</f>
        <v>42403</v>
      </c>
      <c r="BB177" s="186">
        <f>_xll.qlInterestRateIndexMaturity(Currency&amp;"ibor"&amp;$I$1,BA177,Trigger)</f>
        <v>42585</v>
      </c>
      <c r="BC177" s="359">
        <f>_xll.qlIndexFixing($AC$5,AZ177,,_xll.ohTrigger(Trigger,Quote!$AE$2))</f>
        <v>9.0170952385321319E-4</v>
      </c>
      <c r="BD177" s="359" t="e">
        <f>_xll.qlIndexFixing($BE$1,BA177,,_xll.ohTrigger(Trigger,Quote!$AE$2))</f>
        <v>#NUM!</v>
      </c>
    </row>
    <row r="178" spans="51:56" ht="11.25" customHeight="1" x14ac:dyDescent="0.25">
      <c r="AY178" s="185" t="s">
        <v>214</v>
      </c>
      <c r="AZ178" s="186">
        <f>_xll.qlInterestRateIndexFixingDate(Currency&amp;"ibor"&amp;$I$1,BA178,Trigger)</f>
        <v>42402</v>
      </c>
      <c r="BA178" s="186">
        <f>_xll.qlCalendarAdvance(Calendar,BA177,AY178,"f",,Trigger)</f>
        <v>42404</v>
      </c>
      <c r="BB178" s="186">
        <f>_xll.qlInterestRateIndexMaturity(Currency&amp;"ibor"&amp;$I$1,BA178,Trigger)</f>
        <v>42586</v>
      </c>
      <c r="BC178" s="359">
        <f>_xll.qlIndexFixing($AC$5,AZ178,,_xll.ohTrigger(Trigger,Quote!$AE$2))</f>
        <v>9.0255256647178499E-4</v>
      </c>
      <c r="BD178" s="359" t="e">
        <f>_xll.qlIndexFixing($BE$1,BA178,,_xll.ohTrigger(Trigger,Quote!$AE$2))</f>
        <v>#NUM!</v>
      </c>
    </row>
    <row r="179" spans="51:56" ht="11.25" customHeight="1" x14ac:dyDescent="0.25">
      <c r="AY179" s="185" t="s">
        <v>214</v>
      </c>
      <c r="AZ179" s="186">
        <f>_xll.qlInterestRateIndexFixingDate(Currency&amp;"ibor"&amp;$I$1,BA179,Trigger)</f>
        <v>42403</v>
      </c>
      <c r="BA179" s="186">
        <f>_xll.qlCalendarAdvance(Calendar,BA178,AY179,"f",,Trigger)</f>
        <v>42405</v>
      </c>
      <c r="BB179" s="186">
        <f>_xll.qlInterestRateIndexMaturity(Currency&amp;"ibor"&amp;$I$1,BA179,Trigger)</f>
        <v>42587</v>
      </c>
      <c r="BC179" s="359">
        <f>_xll.qlIndexFixing($AC$5,AZ179,,_xll.ohTrigger(Trigger,Quote!$AE$2))</f>
        <v>9.0339068885910128E-4</v>
      </c>
      <c r="BD179" s="359" t="e">
        <f>_xll.qlIndexFixing($BE$1,BA179,,_xll.ohTrigger(Trigger,Quote!$AE$2))</f>
        <v>#NUM!</v>
      </c>
    </row>
    <row r="180" spans="51:56" ht="11.25" customHeight="1" x14ac:dyDescent="0.25">
      <c r="AY180" s="185" t="s">
        <v>214</v>
      </c>
      <c r="AZ180" s="186">
        <f>_xll.qlInterestRateIndexFixingDate(Currency&amp;"ibor"&amp;$I$1,BA180,Trigger)</f>
        <v>42404</v>
      </c>
      <c r="BA180" s="186">
        <f>_xll.qlCalendarAdvance(Calendar,BA179,AY180,"f",,Trigger)</f>
        <v>42408</v>
      </c>
      <c r="BB180" s="186">
        <f>_xll.qlInterestRateIndexMaturity(Currency&amp;"ibor"&amp;$I$1,BA180,Trigger)</f>
        <v>42590</v>
      </c>
      <c r="BC180" s="359">
        <f>_xll.qlIndexFixing($AC$5,AZ180,,_xll.ohTrigger(Trigger,Quote!$AE$2))</f>
        <v>9.0587553457202878E-4</v>
      </c>
      <c r="BD180" s="359" t="e">
        <f>_xll.qlIndexFixing($BE$1,BA180,,_xll.ohTrigger(Trigger,Quote!$AE$2))</f>
        <v>#NUM!</v>
      </c>
    </row>
    <row r="181" spans="51:56" ht="11.25" customHeight="1" x14ac:dyDescent="0.25">
      <c r="AY181" s="185" t="s">
        <v>214</v>
      </c>
      <c r="AZ181" s="186">
        <f>_xll.qlInterestRateIndexFixingDate(Currency&amp;"ibor"&amp;$I$1,BA181,Trigger)</f>
        <v>42405</v>
      </c>
      <c r="BA181" s="186">
        <f>_xll.qlCalendarAdvance(Calendar,BA180,AY181,"f",,Trigger)</f>
        <v>42409</v>
      </c>
      <c r="BB181" s="186">
        <f>_xll.qlInterestRateIndexMaturity(Currency&amp;"ibor"&amp;$I$1,BA181,Trigger)</f>
        <v>42591</v>
      </c>
      <c r="BC181" s="359">
        <f>_xll.qlIndexFixing($AC$5,AZ181,,_xll.ohTrigger(Trigger,Quote!$AE$2))</f>
        <v>9.0669397597283421E-4</v>
      </c>
      <c r="BD181" s="359" t="e">
        <f>_xll.qlIndexFixing($BE$1,BA181,,_xll.ohTrigger(Trigger,Quote!$AE$2))</f>
        <v>#NUM!</v>
      </c>
    </row>
    <row r="182" spans="51:56" ht="11.25" customHeight="1" x14ac:dyDescent="0.25">
      <c r="AY182" s="185" t="s">
        <v>214</v>
      </c>
      <c r="AZ182" s="186">
        <f>_xll.qlInterestRateIndexFixingDate(Currency&amp;"ibor"&amp;$I$1,BA182,Trigger)</f>
        <v>42408</v>
      </c>
      <c r="BA182" s="186">
        <f>_xll.qlCalendarAdvance(Calendar,BA181,AY182,"f",,Trigger)</f>
        <v>42410</v>
      </c>
      <c r="BB182" s="186">
        <f>_xll.qlInterestRateIndexMaturity(Currency&amp;"ibor"&amp;$I$1,BA182,Trigger)</f>
        <v>42592</v>
      </c>
      <c r="BC182" s="359">
        <f>_xll.qlIndexFixing($AC$5,AZ182,,_xll.ohTrigger(Trigger,Quote!$AE$2))</f>
        <v>9.0750749711120051E-4</v>
      </c>
      <c r="BD182" s="359" t="e">
        <f>_xll.qlIndexFixing($BE$1,BA182,,_xll.ohTrigger(Trigger,Quote!$AE$2))</f>
        <v>#NUM!</v>
      </c>
    </row>
    <row r="183" spans="51:56" ht="11.25" customHeight="1" x14ac:dyDescent="0.25">
      <c r="AY183" s="185" t="s">
        <v>214</v>
      </c>
      <c r="AZ183" s="186">
        <f>_xll.qlInterestRateIndexFixingDate(Currency&amp;"ibor"&amp;$I$1,BA183,Trigger)</f>
        <v>42409</v>
      </c>
      <c r="BA183" s="186">
        <f>_xll.qlCalendarAdvance(Calendar,BA182,AY183,"f",,Trigger)</f>
        <v>42411</v>
      </c>
      <c r="BB183" s="186">
        <f>_xll.qlInterestRateIndexMaturity(Currency&amp;"ibor"&amp;$I$1,BA183,Trigger)</f>
        <v>42593</v>
      </c>
      <c r="BC183" s="359">
        <f>_xll.qlIndexFixing($AC$5,AZ183,,_xll.ohTrigger(Trigger,Quote!$AE$2))</f>
        <v>9.0831609798141784E-4</v>
      </c>
      <c r="BD183" s="359" t="e">
        <f>_xll.qlIndexFixing($BE$1,BA183,,_xll.ohTrigger(Trigger,Quote!$AE$2))</f>
        <v>#NUM!</v>
      </c>
    </row>
    <row r="184" spans="51:56" ht="11.25" customHeight="1" x14ac:dyDescent="0.25">
      <c r="AY184" s="185" t="s">
        <v>214</v>
      </c>
      <c r="AZ184" s="186">
        <f>_xll.qlInterestRateIndexFixingDate(Currency&amp;"ibor"&amp;$I$1,BA184,Trigger)</f>
        <v>42410</v>
      </c>
      <c r="BA184" s="186">
        <f>_xll.qlCalendarAdvance(Calendar,BA183,AY184,"f",,Trigger)</f>
        <v>42412</v>
      </c>
      <c r="BB184" s="186">
        <f>_xll.qlInterestRateIndexMaturity(Currency&amp;"ibor"&amp;$I$1,BA184,Trigger)</f>
        <v>42594</v>
      </c>
      <c r="BC184" s="359">
        <f>_xll.qlIndexFixing($AC$5,AZ184,,_xll.ohTrigger(Trigger,Quote!$AE$2))</f>
        <v>9.0911977857733727E-4</v>
      </c>
      <c r="BD184" s="359" t="e">
        <f>_xll.qlIndexFixing($BE$1,BA184,,_xll.ohTrigger(Trigger,Quote!$AE$2))</f>
        <v>#NUM!</v>
      </c>
    </row>
    <row r="185" spans="51:56" ht="11.25" customHeight="1" x14ac:dyDescent="0.25">
      <c r="AY185" s="185" t="s">
        <v>214</v>
      </c>
      <c r="AZ185" s="186">
        <f>_xll.qlInterestRateIndexFixingDate(Currency&amp;"ibor"&amp;$I$1,BA185,Trigger)</f>
        <v>42411</v>
      </c>
      <c r="BA185" s="186">
        <f>_xll.qlCalendarAdvance(Calendar,BA184,AY185,"f",,Trigger)</f>
        <v>42415</v>
      </c>
      <c r="BB185" s="186">
        <f>_xll.qlInterestRateIndexMaturity(Currency&amp;"ibor"&amp;$I$1,BA185,Trigger)</f>
        <v>42597</v>
      </c>
      <c r="BC185" s="359">
        <f>_xll.qlIndexFixing($AC$5,AZ185,,_xll.ohTrigger(Trigger,Quote!$AE$2))</f>
        <v>9.1150129866045433E-4</v>
      </c>
      <c r="BD185" s="359" t="e">
        <f>_xll.qlIndexFixing($BE$1,BA185,,_xll.ohTrigger(Trigger,Quote!$AE$2))</f>
        <v>#NUM!</v>
      </c>
    </row>
    <row r="186" spans="51:56" ht="11.25" customHeight="1" x14ac:dyDescent="0.25">
      <c r="AY186" s="185" t="s">
        <v>214</v>
      </c>
      <c r="AZ186" s="186">
        <f>_xll.qlInterestRateIndexFixingDate(Currency&amp;"ibor"&amp;$I$1,BA186,Trigger)</f>
        <v>42412</v>
      </c>
      <c r="BA186" s="186">
        <f>_xll.qlCalendarAdvance(Calendar,BA185,AY186,"f",,Trigger)</f>
        <v>42416</v>
      </c>
      <c r="BB186" s="186">
        <f>_xll.qlInterestRateIndexMaturity(Currency&amp;"ibor"&amp;$I$1,BA186,Trigger)</f>
        <v>42598</v>
      </c>
      <c r="BC186" s="359">
        <f>_xll.qlIndexFixing($AC$5,AZ186,,_xll.ohTrigger(Trigger,Quote!$AE$2))</f>
        <v>9.1228529810032815E-4</v>
      </c>
      <c r="BD186" s="359" t="e">
        <f>_xll.qlIndexFixing($BE$1,BA186,,_xll.ohTrigger(Trigger,Quote!$AE$2))</f>
        <v>#NUM!</v>
      </c>
    </row>
    <row r="187" spans="51:56" ht="11.25" customHeight="1" x14ac:dyDescent="0.25">
      <c r="AY187" s="185" t="s">
        <v>214</v>
      </c>
      <c r="AZ187" s="186">
        <f>_xll.qlInterestRateIndexFixingDate(Currency&amp;"ibor"&amp;$I$1,BA187,Trigger)</f>
        <v>42415</v>
      </c>
      <c r="BA187" s="186">
        <f>_xll.qlCalendarAdvance(Calendar,BA186,AY187,"f",,Trigger)</f>
        <v>42417</v>
      </c>
      <c r="BB187" s="186">
        <f>_xll.qlInterestRateIndexMaturity(Currency&amp;"ibor"&amp;$I$1,BA187,Trigger)</f>
        <v>42599</v>
      </c>
      <c r="BC187" s="359">
        <f>_xll.qlIndexFixing($AC$5,AZ187,,_xll.ohTrigger(Trigger,Quote!$AE$2))</f>
        <v>9.1306437723603798E-4</v>
      </c>
      <c r="BD187" s="359" t="e">
        <f>_xll.qlIndexFixing($BE$1,BA187,,_xll.ohTrigger(Trigger,Quote!$AE$2))</f>
        <v>#NUM!</v>
      </c>
    </row>
    <row r="188" spans="51:56" ht="11.25" customHeight="1" x14ac:dyDescent="0.25">
      <c r="AY188" s="185" t="s">
        <v>214</v>
      </c>
      <c r="AZ188" s="186">
        <f>_xll.qlInterestRateIndexFixingDate(Currency&amp;"ibor"&amp;$I$1,BA188,Trigger)</f>
        <v>42416</v>
      </c>
      <c r="BA188" s="186">
        <f>_xll.qlCalendarAdvance(Calendar,BA187,AY188,"f",,Trigger)</f>
        <v>42418</v>
      </c>
      <c r="BB188" s="186">
        <f>_xll.qlInterestRateIndexMaturity(Currency&amp;"ibor"&amp;$I$1,BA188,Trigger)</f>
        <v>42600</v>
      </c>
      <c r="BC188" s="359">
        <f>_xll.qlIndexFixing($AC$5,AZ188,,_xll.ohTrigger(Trigger,Quote!$AE$2))</f>
        <v>9.1383853606231318E-4</v>
      </c>
      <c r="BD188" s="359" t="e">
        <f>_xll.qlIndexFixing($BE$1,BA188,,_xll.ohTrigger(Trigger,Quote!$AE$2))</f>
        <v>#NUM!</v>
      </c>
    </row>
    <row r="189" spans="51:56" ht="11.25" customHeight="1" x14ac:dyDescent="0.25">
      <c r="AY189" s="185" t="s">
        <v>214</v>
      </c>
      <c r="AZ189" s="186">
        <f>_xll.qlInterestRateIndexFixingDate(Currency&amp;"ibor"&amp;$I$1,BA189,Trigger)</f>
        <v>42417</v>
      </c>
      <c r="BA189" s="186">
        <f>_xll.qlCalendarAdvance(Calendar,BA188,AY189,"f",,Trigger)</f>
        <v>42419</v>
      </c>
      <c r="BB189" s="186">
        <f>_xll.qlInterestRateIndexMaturity(Currency&amp;"ibor"&amp;$I$1,BA189,Trigger)</f>
        <v>42601</v>
      </c>
      <c r="BC189" s="359">
        <f>_xll.qlIndexFixing($AC$5,AZ189,,_xll.ohTrigger(Trigger,Quote!$AE$2))</f>
        <v>9.1460777457300481E-4</v>
      </c>
      <c r="BD189" s="359" t="e">
        <f>_xll.qlIndexFixing($BE$1,BA189,,_xll.ohTrigger(Trigger,Quote!$AE$2))</f>
        <v>#NUM!</v>
      </c>
    </row>
    <row r="190" spans="51:56" ht="11.25" customHeight="1" x14ac:dyDescent="0.25">
      <c r="AY190" s="185" t="s">
        <v>214</v>
      </c>
      <c r="AZ190" s="186">
        <f>_xll.qlInterestRateIndexFixingDate(Currency&amp;"ibor"&amp;$I$1,BA190,Trigger)</f>
        <v>42418</v>
      </c>
      <c r="BA190" s="186">
        <f>_xll.qlCalendarAdvance(Calendar,BA189,AY190,"f",,Trigger)</f>
        <v>42422</v>
      </c>
      <c r="BB190" s="186">
        <f>_xll.qlInterestRateIndexMaturity(Currency&amp;"ibor"&amp;$I$1,BA190,Trigger)</f>
        <v>42604</v>
      </c>
      <c r="BC190" s="359">
        <f>_xll.qlIndexFixing($AC$5,AZ190,,_xll.ohTrigger(Trigger,Quote!$AE$2))</f>
        <v>9.1688596815623811E-4</v>
      </c>
      <c r="BD190" s="359" t="e">
        <f>_xll.qlIndexFixing($BE$1,BA190,,_xll.ohTrigger(Trigger,Quote!$AE$2))</f>
        <v>#NUM!</v>
      </c>
    </row>
    <row r="191" spans="51:56" ht="11.25" customHeight="1" x14ac:dyDescent="0.25">
      <c r="AY191" s="185" t="s">
        <v>214</v>
      </c>
      <c r="AZ191" s="186">
        <f>_xll.qlInterestRateIndexFixingDate(Currency&amp;"ibor"&amp;$I$1,BA191,Trigger)</f>
        <v>42419</v>
      </c>
      <c r="BA191" s="186">
        <f>_xll.qlCalendarAdvance(Calendar,BA190,AY191,"f",,Trigger)</f>
        <v>42423</v>
      </c>
      <c r="BB191" s="186">
        <f>_xll.qlInterestRateIndexMaturity(Currency&amp;"ibor"&amp;$I$1,BA191,Trigger)</f>
        <v>42605</v>
      </c>
      <c r="BC191" s="359">
        <f>_xll.qlIndexFixing($AC$5,AZ191,,_xll.ohTrigger(Trigger,Quote!$AE$2))</f>
        <v>9.1763552534881608E-4</v>
      </c>
      <c r="BD191" s="359" t="e">
        <f>_xll.qlIndexFixing($BE$1,BA191,,_xll.ohTrigger(Trigger,Quote!$AE$2))</f>
        <v>#NUM!</v>
      </c>
    </row>
    <row r="192" spans="51:56" ht="11.25" customHeight="1" x14ac:dyDescent="0.25">
      <c r="AY192" s="185" t="s">
        <v>214</v>
      </c>
      <c r="AZ192" s="186">
        <f>_xll.qlInterestRateIndexFixingDate(Currency&amp;"ibor"&amp;$I$1,BA192,Trigger)</f>
        <v>42422</v>
      </c>
      <c r="BA192" s="186">
        <f>_xll.qlCalendarAdvance(Calendar,BA191,AY192,"f",,Trigger)</f>
        <v>42424</v>
      </c>
      <c r="BB192" s="186">
        <f>_xll.qlInterestRateIndexMaturity(Currency&amp;"ibor"&amp;$I$1,BA192,Trigger)</f>
        <v>42606</v>
      </c>
      <c r="BC192" s="359">
        <f>_xll.qlIndexFixing($AC$5,AZ192,,_xll.ohTrigger(Trigger,Quote!$AE$2))</f>
        <v>9.1838016219726181E-4</v>
      </c>
      <c r="BD192" s="359" t="e">
        <f>_xll.qlIndexFixing($BE$1,BA192,,_xll.ohTrigger(Trigger,Quote!$AE$2))</f>
        <v>#NUM!</v>
      </c>
    </row>
    <row r="193" spans="51:56" ht="11.25" customHeight="1" x14ac:dyDescent="0.25">
      <c r="AY193" s="185" t="s">
        <v>214</v>
      </c>
      <c r="AZ193" s="186">
        <f>_xll.qlInterestRateIndexFixingDate(Currency&amp;"ibor"&amp;$I$1,BA193,Trigger)</f>
        <v>42423</v>
      </c>
      <c r="BA193" s="186">
        <f>_xll.qlCalendarAdvance(Calendar,BA192,AY193,"f",,Trigger)</f>
        <v>42425</v>
      </c>
      <c r="BB193" s="186">
        <f>_xll.qlInterestRateIndexMaturity(Currency&amp;"ibor"&amp;$I$1,BA193,Trigger)</f>
        <v>42607</v>
      </c>
      <c r="BC193" s="359">
        <f>_xll.qlIndexFixing($AC$5,AZ193,,_xll.ohTrigger(Trigger,Quote!$AE$2))</f>
        <v>9.1911987869630499E-4</v>
      </c>
      <c r="BD193" s="359" t="e">
        <f>_xll.qlIndexFixing($BE$1,BA193,,_xll.ohTrigger(Trigger,Quote!$AE$2))</f>
        <v>#NUM!</v>
      </c>
    </row>
    <row r="194" spans="51:56" ht="11.25" customHeight="1" x14ac:dyDescent="0.25">
      <c r="AY194" s="185" t="s">
        <v>214</v>
      </c>
      <c r="AZ194" s="186">
        <f>_xll.qlInterestRateIndexFixingDate(Currency&amp;"ibor"&amp;$I$1,BA194,Trigger)</f>
        <v>42424</v>
      </c>
      <c r="BA194" s="186">
        <f>_xll.qlCalendarAdvance(Calendar,BA193,AY194,"f",,Trigger)</f>
        <v>42426</v>
      </c>
      <c r="BB194" s="186">
        <f>_xll.qlInterestRateIndexMaturity(Currency&amp;"ibor"&amp;$I$1,BA194,Trigger)</f>
        <v>42608</v>
      </c>
      <c r="BC194" s="359">
        <f>_xll.qlIndexFixing($AC$5,AZ194,,_xll.ohTrigger(Trigger,Quote!$AE$2))</f>
        <v>9.198546748411142E-4</v>
      </c>
      <c r="BD194" s="359" t="e">
        <f>_xll.qlIndexFixing($BE$1,BA194,,_xll.ohTrigger(Trigger,Quote!$AE$2))</f>
        <v>#NUM!</v>
      </c>
    </row>
    <row r="195" spans="51:56" ht="11.25" customHeight="1" x14ac:dyDescent="0.25">
      <c r="AY195" s="185" t="s">
        <v>214</v>
      </c>
      <c r="AZ195" s="186">
        <f>_xll.qlInterestRateIndexFixingDate(Currency&amp;"ibor"&amp;$I$1,BA195,Trigger)</f>
        <v>42425</v>
      </c>
      <c r="BA195" s="186">
        <f>_xll.qlCalendarAdvance(Calendar,BA194,AY195,"f",,Trigger)</f>
        <v>42429</v>
      </c>
      <c r="BB195" s="186">
        <f>_xll.qlInterestRateIndexMaturity(Currency&amp;"ibor"&amp;$I$1,BA195,Trigger)</f>
        <v>42613</v>
      </c>
      <c r="BC195" s="359">
        <f>_xll.qlIndexFixing($AC$5,AZ195,,_xll.ohTrigger(Trigger,Quote!$AE$2))</f>
        <v>9.2283880001491742E-4</v>
      </c>
      <c r="BD195" s="359" t="e">
        <f>_xll.qlIndexFixing($BE$1,BA195,,_xll.ohTrigger(Trigger,Quote!$AE$2))</f>
        <v>#NUM!</v>
      </c>
    </row>
    <row r="196" spans="51:56" ht="11.25" customHeight="1" x14ac:dyDescent="0.25">
      <c r="AY196" s="185" t="s">
        <v>214</v>
      </c>
      <c r="AZ196" s="186">
        <f>_xll.qlInterestRateIndexFixingDate(Currency&amp;"ibor"&amp;$I$1,BA196,Trigger)</f>
        <v>42426</v>
      </c>
      <c r="BA196" s="186">
        <f>_xll.qlCalendarAdvance(Calendar,BA195,AY196,"f",,Trigger)</f>
        <v>42430</v>
      </c>
      <c r="BB196" s="186">
        <f>_xll.qlInterestRateIndexMaturity(Currency&amp;"ibor"&amp;$I$1,BA196,Trigger)</f>
        <v>42614</v>
      </c>
      <c r="BC196" s="359">
        <f>_xll.qlIndexFixing($AC$5,AZ196,,_xll.ohTrigger(Trigger,Quote!$AE$2))</f>
        <v>9.235597482694913E-4</v>
      </c>
      <c r="BD196" s="359" t="e">
        <f>_xll.qlIndexFixing($BE$1,BA196,,_xll.ohTrigger(Trigger,Quote!$AE$2))</f>
        <v>#NUM!</v>
      </c>
    </row>
    <row r="197" spans="51:56" ht="11.25" customHeight="1" x14ac:dyDescent="0.25">
      <c r="AY197" s="185" t="s">
        <v>214</v>
      </c>
      <c r="AZ197" s="186">
        <f>_xll.qlInterestRateIndexFixingDate(Currency&amp;"ibor"&amp;$I$1,BA197,Trigger)</f>
        <v>42429</v>
      </c>
      <c r="BA197" s="186">
        <f>_xll.qlCalendarAdvance(Calendar,BA196,AY197,"f",,Trigger)</f>
        <v>42431</v>
      </c>
      <c r="BB197" s="186">
        <f>_xll.qlInterestRateIndexMaturity(Currency&amp;"ibor"&amp;$I$1,BA197,Trigger)</f>
        <v>42615</v>
      </c>
      <c r="BC197" s="359">
        <f>_xll.qlIndexFixing($AC$5,AZ197,,_xll.ohTrigger(Trigger,Quote!$AE$2))</f>
        <v>9.2427582960719556E-4</v>
      </c>
      <c r="BD197" s="359" t="e">
        <f>_xll.qlIndexFixing($BE$1,BA197,,_xll.ohTrigger(Trigger,Quote!$AE$2))</f>
        <v>#NUM!</v>
      </c>
    </row>
    <row r="198" spans="51:56" ht="11.25" customHeight="1" x14ac:dyDescent="0.25">
      <c r="AY198" s="185" t="s">
        <v>214</v>
      </c>
      <c r="AZ198" s="186">
        <f>_xll.qlInterestRateIndexFixingDate(Currency&amp;"ibor"&amp;$I$1,BA198,Trigger)</f>
        <v>42430</v>
      </c>
      <c r="BA198" s="186">
        <f>_xll.qlCalendarAdvance(Calendar,BA197,AY198,"f",,Trigger)</f>
        <v>42432</v>
      </c>
      <c r="BB198" s="186">
        <f>_xll.qlInterestRateIndexMaturity(Currency&amp;"ibor"&amp;$I$1,BA198,Trigger)</f>
        <v>42618</v>
      </c>
      <c r="BC198" s="359">
        <f>_xll.qlIndexFixing($AC$5,AZ198,,_xll.ohTrigger(Trigger,Quote!$AE$2))</f>
        <v>9.2582315355256789E-4</v>
      </c>
      <c r="BD198" s="359" t="e">
        <f>_xll.qlIndexFixing($BE$1,BA198,,_xll.ohTrigger(Trigger,Quote!$AE$2))</f>
        <v>#NUM!</v>
      </c>
    </row>
    <row r="199" spans="51:56" ht="11.25" customHeight="1" x14ac:dyDescent="0.25">
      <c r="AY199" s="185" t="s">
        <v>214</v>
      </c>
      <c r="AZ199" s="186">
        <f>_xll.qlInterestRateIndexFixingDate(Currency&amp;"ibor"&amp;$I$1,BA199,Trigger)</f>
        <v>42431</v>
      </c>
      <c r="BA199" s="186">
        <f>_xll.qlCalendarAdvance(Calendar,BA198,AY199,"f",,Trigger)</f>
        <v>42433</v>
      </c>
      <c r="BB199" s="186">
        <f>_xll.qlInterestRateIndexMaturity(Currency&amp;"ibor"&amp;$I$1,BA199,Trigger)</f>
        <v>42618</v>
      </c>
      <c r="BC199" s="359">
        <f>_xll.qlIndexFixing($AC$5,AZ199,,_xll.ohTrigger(Trigger,Quote!$AE$2))</f>
        <v>9.2611326464302245E-4</v>
      </c>
      <c r="BD199" s="359" t="e">
        <f>_xll.qlIndexFixing($BE$1,BA199,,_xll.ohTrigger(Trigger,Quote!$AE$2))</f>
        <v>#NUM!</v>
      </c>
    </row>
    <row r="200" spans="51:56" ht="11.25" customHeight="1" x14ac:dyDescent="0.25">
      <c r="AY200" s="185" t="s">
        <v>214</v>
      </c>
      <c r="AZ200" s="186">
        <f>_xll.qlInterestRateIndexFixingDate(Currency&amp;"ibor"&amp;$I$1,BA200,Trigger)</f>
        <v>42432</v>
      </c>
      <c r="BA200" s="186">
        <f>_xll.qlCalendarAdvance(Calendar,BA199,AY200,"f",,Trigger)</f>
        <v>42436</v>
      </c>
      <c r="BB200" s="186">
        <f>_xll.qlInterestRateIndexMaturity(Currency&amp;"ibor"&amp;$I$1,BA200,Trigger)</f>
        <v>42620</v>
      </c>
      <c r="BC200" s="359">
        <f>_xll.qlIndexFixing($AC$5,AZ200,,_xll.ohTrigger(Trigger,Quote!$AE$2))</f>
        <v>9.2778323236325272E-4</v>
      </c>
      <c r="BD200" s="359" t="e">
        <f>_xll.qlIndexFixing($BE$1,BA200,,_xll.ohTrigger(Trigger,Quote!$AE$2))</f>
        <v>#NUM!</v>
      </c>
    </row>
    <row r="201" spans="51:56" ht="11.25" customHeight="1" x14ac:dyDescent="0.25">
      <c r="AY201" s="185" t="s">
        <v>214</v>
      </c>
      <c r="AZ201" s="186">
        <f>_xll.qlInterestRateIndexFixingDate(Currency&amp;"ibor"&amp;$I$1,BA201,Trigger)</f>
        <v>42433</v>
      </c>
      <c r="BA201" s="186">
        <f>_xll.qlCalendarAdvance(Calendar,BA200,AY201,"f",,Trigger)</f>
        <v>42437</v>
      </c>
      <c r="BB201" s="186">
        <f>_xll.qlInterestRateIndexMaturity(Currency&amp;"ibor"&amp;$I$1,BA201,Trigger)</f>
        <v>42621</v>
      </c>
      <c r="BC201" s="359">
        <f>_xll.qlIndexFixing($AC$5,AZ201,,_xll.ohTrigger(Trigger,Quote!$AE$2))</f>
        <v>9.2847011209113122E-4</v>
      </c>
      <c r="BD201" s="359" t="e">
        <f>_xll.qlIndexFixing($BE$1,BA201,,_xll.ohTrigger(Trigger,Quote!$AE$2))</f>
        <v>#NUM!</v>
      </c>
    </row>
    <row r="202" spans="51:56" ht="11.25" customHeight="1" x14ac:dyDescent="0.25">
      <c r="AY202" s="185" t="s">
        <v>214</v>
      </c>
      <c r="AZ202" s="186">
        <f>_xll.qlInterestRateIndexFixingDate(Currency&amp;"ibor"&amp;$I$1,BA202,Trigger)</f>
        <v>42436</v>
      </c>
      <c r="BA202" s="186">
        <f>_xll.qlCalendarAdvance(Calendar,BA201,AY202,"f",,Trigger)</f>
        <v>42438</v>
      </c>
      <c r="BB202" s="186">
        <f>_xll.qlInterestRateIndexMaturity(Currency&amp;"ibor"&amp;$I$1,BA202,Trigger)</f>
        <v>42622</v>
      </c>
      <c r="BC202" s="359">
        <f>_xll.qlIndexFixing($AC$5,AZ202,,_xll.ohTrigger(Trigger,Quote!$AE$2))</f>
        <v>9.2915212486608203E-4</v>
      </c>
      <c r="BD202" s="359" t="e">
        <f>_xll.qlIndexFixing($BE$1,BA202,,_xll.ohTrigger(Trigger,Quote!$AE$2))</f>
        <v>#NUM!</v>
      </c>
    </row>
    <row r="203" spans="51:56" ht="11.25" customHeight="1" x14ac:dyDescent="0.25">
      <c r="AY203" s="185" t="s">
        <v>214</v>
      </c>
      <c r="AZ203" s="186">
        <f>_xll.qlInterestRateIndexFixingDate(Currency&amp;"ibor"&amp;$I$1,BA203,Trigger)</f>
        <v>42437</v>
      </c>
      <c r="BA203" s="186">
        <f>_xll.qlCalendarAdvance(Calendar,BA202,AY203,"f",,Trigger)</f>
        <v>42439</v>
      </c>
      <c r="BB203" s="186">
        <f>_xll.qlInterestRateIndexMaturity(Currency&amp;"ibor"&amp;$I$1,BA203,Trigger)</f>
        <v>42625</v>
      </c>
      <c r="BC203" s="359">
        <f>_xll.qlIndexFixing($AC$5,AZ203,,_xll.ohTrigger(Trigger,Quote!$AE$2))</f>
        <v>9.307075354880375E-4</v>
      </c>
      <c r="BD203" s="359" t="e">
        <f>_xll.qlIndexFixing($BE$1,BA203,,_xll.ohTrigger(Trigger,Quote!$AE$2))</f>
        <v>#NUM!</v>
      </c>
    </row>
    <row r="204" spans="51:56" ht="11.25" customHeight="1" x14ac:dyDescent="0.25">
      <c r="AY204" s="185" t="s">
        <v>214</v>
      </c>
      <c r="AZ204" s="186">
        <f>_xll.qlInterestRateIndexFixingDate(Currency&amp;"ibor"&amp;$I$1,BA204,Trigger)</f>
        <v>42438</v>
      </c>
      <c r="BA204" s="186">
        <f>_xll.qlCalendarAdvance(Calendar,BA203,AY204,"f",,Trigger)</f>
        <v>42440</v>
      </c>
      <c r="BB204" s="186">
        <f>_xll.qlInterestRateIndexMaturity(Currency&amp;"ibor"&amp;$I$1,BA204,Trigger)</f>
        <v>42625</v>
      </c>
      <c r="BC204" s="359">
        <f>_xll.qlIndexFixing($AC$5,AZ204,,_xll.ohTrigger(Trigger,Quote!$AE$2))</f>
        <v>9.3094279819145209E-4</v>
      </c>
      <c r="BD204" s="359" t="e">
        <f>_xll.qlIndexFixing($BE$1,BA204,,_xll.ohTrigger(Trigger,Quote!$AE$2))</f>
        <v>#NUM!</v>
      </c>
    </row>
    <row r="205" spans="51:56" ht="11.25" customHeight="1" x14ac:dyDescent="0.25">
      <c r="AY205" s="185" t="s">
        <v>214</v>
      </c>
      <c r="AZ205" s="186">
        <f>_xll.qlInterestRateIndexFixingDate(Currency&amp;"ibor"&amp;$I$1,BA205,Trigger)</f>
        <v>42439</v>
      </c>
      <c r="BA205" s="186">
        <f>_xll.qlCalendarAdvance(Calendar,BA204,AY205,"f",,Trigger)</f>
        <v>42443</v>
      </c>
      <c r="BB205" s="186">
        <f>_xll.qlInterestRateIndexMaturity(Currency&amp;"ibor"&amp;$I$1,BA205,Trigger)</f>
        <v>42627</v>
      </c>
      <c r="BC205" s="359">
        <f>_xll.qlIndexFixing($AC$5,AZ205,,_xll.ohTrigger(Trigger,Quote!$AE$2))</f>
        <v>9.3248918426706558E-4</v>
      </c>
      <c r="BD205" s="359" t="e">
        <f>_xll.qlIndexFixing($BE$1,BA205,,_xll.ohTrigger(Trigger,Quote!$AE$2))</f>
        <v>#NUM!</v>
      </c>
    </row>
    <row r="206" spans="51:56" ht="11.25" customHeight="1" x14ac:dyDescent="0.25">
      <c r="AY206" s="185" t="s">
        <v>214</v>
      </c>
      <c r="AZ206" s="186">
        <f>_xll.qlInterestRateIndexFixingDate(Currency&amp;"ibor"&amp;$I$1,BA206,Trigger)</f>
        <v>42440</v>
      </c>
      <c r="BA206" s="186">
        <f>_xll.qlCalendarAdvance(Calendar,BA205,AY206,"f",,Trigger)</f>
        <v>42444</v>
      </c>
      <c r="BB206" s="186">
        <f>_xll.qlInterestRateIndexMaturity(Currency&amp;"ibor"&amp;$I$1,BA206,Trigger)</f>
        <v>42628</v>
      </c>
      <c r="BC206" s="359">
        <f>_xll.qlIndexFixing($AC$5,AZ206,,_xll.ohTrigger(Trigger,Quote!$AE$2))</f>
        <v>9.3314199521757953E-4</v>
      </c>
      <c r="BD206" s="359" t="e">
        <f>_xll.qlIndexFixing($BE$1,BA206,,_xll.ohTrigger(Trigger,Quote!$AE$2))</f>
        <v>#NUM!</v>
      </c>
    </row>
    <row r="207" spans="51:56" ht="11.25" customHeight="1" x14ac:dyDescent="0.25">
      <c r="AY207" s="185" t="s">
        <v>214</v>
      </c>
      <c r="AZ207" s="186">
        <f>_xll.qlInterestRateIndexFixingDate(Currency&amp;"ibor"&amp;$I$1,BA207,Trigger)</f>
        <v>42443</v>
      </c>
      <c r="BA207" s="186">
        <f>_xll.qlCalendarAdvance(Calendar,BA206,AY207,"f",,Trigger)</f>
        <v>42445</v>
      </c>
      <c r="BB207" s="186">
        <f>_xll.qlInterestRateIndexMaturity(Currency&amp;"ibor"&amp;$I$1,BA207,Trigger)</f>
        <v>42629</v>
      </c>
      <c r="BC207" s="359">
        <f>_xll.qlIndexFixing($AC$5,AZ207,,_xll.ohTrigger(Trigger,Quote!$AE$2))</f>
        <v>9.3415449149613717E-4</v>
      </c>
      <c r="BD207" s="359" t="e">
        <f>_xll.qlIndexFixing($BE$1,BA207,,_xll.ohTrigger(Trigger,Quote!$AE$2))</f>
        <v>#NUM!</v>
      </c>
    </row>
    <row r="208" spans="51:56" ht="11.25" customHeight="1" x14ac:dyDescent="0.25">
      <c r="AY208" s="185" t="s">
        <v>214</v>
      </c>
      <c r="AZ208" s="186">
        <f>_xll.qlInterestRateIndexFixingDate(Currency&amp;"ibor"&amp;$I$1,BA208,Trigger)</f>
        <v>42444</v>
      </c>
      <c r="BA208" s="186">
        <f>_xll.qlCalendarAdvance(Calendar,BA207,AY208,"f",,Trigger)</f>
        <v>42446</v>
      </c>
      <c r="BB208" s="186">
        <f>_xll.qlInterestRateIndexMaturity(Currency&amp;"ibor"&amp;$I$1,BA208,Trigger)</f>
        <v>42632</v>
      </c>
      <c r="BC208" s="359">
        <f>_xll.qlIndexFixing($AC$5,AZ208,,_xll.ohTrigger(Trigger,Quote!$AE$2))</f>
        <v>9.371768083654338E-4</v>
      </c>
      <c r="BD208" s="359" t="e">
        <f>_xll.qlIndexFixing($BE$1,BA208,,_xll.ohTrigger(Trigger,Quote!$AE$2))</f>
        <v>#NUM!</v>
      </c>
    </row>
    <row r="209" spans="51:56" ht="11.25" customHeight="1" x14ac:dyDescent="0.25">
      <c r="AY209" s="185" t="s">
        <v>214</v>
      </c>
      <c r="AZ209" s="186">
        <f>_xll.qlInterestRateIndexFixingDate(Currency&amp;"ibor"&amp;$I$1,BA209,Trigger)</f>
        <v>42445</v>
      </c>
      <c r="BA209" s="186">
        <f>_xll.qlCalendarAdvance(Calendar,BA208,AY209,"f",,Trigger)</f>
        <v>42447</v>
      </c>
      <c r="BB209" s="186">
        <f>_xll.qlInterestRateIndexMaturity(Currency&amp;"ibor"&amp;$I$1,BA209,Trigger)</f>
        <v>42632</v>
      </c>
      <c r="BC209" s="359">
        <f>_xll.qlIndexFixing($AC$5,AZ209,,_xll.ohTrigger(Trigger,Quote!$AE$2))</f>
        <v>9.3773950265123654E-4</v>
      </c>
      <c r="BD209" s="359" t="e">
        <f>_xll.qlIndexFixing($BE$1,BA209,,_xll.ohTrigger(Trigger,Quote!$AE$2))</f>
        <v>#NUM!</v>
      </c>
    </row>
    <row r="210" spans="51:56" ht="11.25" customHeight="1" x14ac:dyDescent="0.25">
      <c r="AY210" s="185" t="s">
        <v>214</v>
      </c>
      <c r="AZ210" s="186">
        <f>_xll.qlInterestRateIndexFixingDate(Currency&amp;"ibor"&amp;$I$1,BA210,Trigger)</f>
        <v>42446</v>
      </c>
      <c r="BA210" s="186">
        <f>_xll.qlCalendarAdvance(Calendar,BA209,AY210,"f",,Trigger)</f>
        <v>42450</v>
      </c>
      <c r="BB210" s="186">
        <f>_xll.qlInterestRateIndexMaturity(Currency&amp;"ibor"&amp;$I$1,BA210,Trigger)</f>
        <v>42634</v>
      </c>
      <c r="BC210" s="359">
        <f>_xll.qlIndexFixing($AC$5,AZ210,,_xll.ohTrigger(Trigger,Quote!$AE$2))</f>
        <v>9.4105833440610138E-4</v>
      </c>
      <c r="BD210" s="359" t="e">
        <f>_xll.qlIndexFixing($BE$1,BA210,,_xll.ohTrigger(Trigger,Quote!$AE$2))</f>
        <v>#NUM!</v>
      </c>
    </row>
    <row r="211" spans="51:56" ht="11.25" customHeight="1" x14ac:dyDescent="0.25">
      <c r="AY211" s="185" t="s">
        <v>214</v>
      </c>
      <c r="AZ211" s="186">
        <f>_xll.qlInterestRateIndexFixingDate(Currency&amp;"ibor"&amp;$I$1,BA211,Trigger)</f>
        <v>42447</v>
      </c>
      <c r="BA211" s="186">
        <f>_xll.qlCalendarAdvance(Calendar,BA210,AY211,"f",,Trigger)</f>
        <v>42451</v>
      </c>
      <c r="BB211" s="186">
        <f>_xll.qlInterestRateIndexMaturity(Currency&amp;"ibor"&amp;$I$1,BA211,Trigger)</f>
        <v>42635</v>
      </c>
      <c r="BC211" s="359">
        <f>_xll.qlIndexFixing($AC$5,AZ211,,_xll.ohTrigger(Trigger,Quote!$AE$2))</f>
        <v>9.4243670633400165E-4</v>
      </c>
      <c r="BD211" s="359" t="e">
        <f>_xll.qlIndexFixing($BE$1,BA211,,_xll.ohTrigger(Trigger,Quote!$AE$2))</f>
        <v>#NUM!</v>
      </c>
    </row>
    <row r="212" spans="51:56" ht="11.25" customHeight="1" x14ac:dyDescent="0.25">
      <c r="AY212" s="185" t="s">
        <v>214</v>
      </c>
      <c r="AZ212" s="186">
        <f>_xll.qlInterestRateIndexFixingDate(Currency&amp;"ibor"&amp;$I$1,BA212,Trigger)</f>
        <v>42450</v>
      </c>
      <c r="BA212" s="186">
        <f>_xll.qlCalendarAdvance(Calendar,BA211,AY212,"f",,Trigger)</f>
        <v>42452</v>
      </c>
      <c r="BB212" s="186">
        <f>_xll.qlInterestRateIndexMaturity(Currency&amp;"ibor"&amp;$I$1,BA212,Trigger)</f>
        <v>42636</v>
      </c>
      <c r="BC212" s="359">
        <f>_xll.qlIndexFixing($AC$5,AZ212,,_xll.ohTrigger(Trigger,Quote!$AE$2))</f>
        <v>9.4381427937355507E-4</v>
      </c>
      <c r="BD212" s="359" t="e">
        <f>_xll.qlIndexFixing($BE$1,BA212,,_xll.ohTrigger(Trigger,Quote!$AE$2))</f>
        <v>#NUM!</v>
      </c>
    </row>
    <row r="213" spans="51:56" ht="11.25" customHeight="1" x14ac:dyDescent="0.25">
      <c r="AY213" s="185" t="s">
        <v>214</v>
      </c>
      <c r="AZ213" s="186">
        <f>_xll.qlInterestRateIndexFixingDate(Currency&amp;"ibor"&amp;$I$1,BA213,Trigger)</f>
        <v>42451</v>
      </c>
      <c r="BA213" s="186">
        <f>_xll.qlCalendarAdvance(Calendar,BA212,AY213,"f",,Trigger)</f>
        <v>42453</v>
      </c>
      <c r="BB213" s="186">
        <f>_xll.qlInterestRateIndexMaturity(Currency&amp;"ibor"&amp;$I$1,BA213,Trigger)</f>
        <v>42639</v>
      </c>
      <c r="BC213" s="359">
        <f>_xll.qlIndexFixing($AC$5,AZ213,,_xll.ohTrigger(Trigger,Quote!$AE$2))</f>
        <v>9.4684261898141955E-4</v>
      </c>
      <c r="BD213" s="359" t="e">
        <f>_xll.qlIndexFixing($BE$1,BA213,,_xll.ohTrigger(Trigger,Quote!$AE$2))</f>
        <v>#NUM!</v>
      </c>
    </row>
    <row r="214" spans="51:56" ht="11.25" customHeight="1" x14ac:dyDescent="0.25">
      <c r="AY214" s="185" t="s">
        <v>214</v>
      </c>
      <c r="AZ214" s="186">
        <f>_xll.qlInterestRateIndexFixingDate(Currency&amp;"ibor"&amp;$I$1,BA214,Trigger)</f>
        <v>42452</v>
      </c>
      <c r="BA214" s="186">
        <f>_xll.qlCalendarAdvance(Calendar,BA213,AY214,"f",,Trigger)</f>
        <v>42458</v>
      </c>
      <c r="BB214" s="186">
        <f>_xll.qlInterestRateIndexMaturity(Currency&amp;"ibor"&amp;$I$1,BA214,Trigger)</f>
        <v>42642</v>
      </c>
      <c r="BC214" s="359">
        <f>_xll.qlIndexFixing($AC$5,AZ214,,_xll.ohTrigger(Trigger,Quote!$AE$2))</f>
        <v>9.5206294085523914E-4</v>
      </c>
      <c r="BD214" s="359" t="e">
        <f>_xll.qlIndexFixing($BE$1,BA214,,_xll.ohTrigger(Trigger,Quote!$AE$2))</f>
        <v>#NUM!</v>
      </c>
    </row>
    <row r="215" spans="51:56" ht="11.25" customHeight="1" x14ac:dyDescent="0.25">
      <c r="AY215" s="185" t="s">
        <v>214</v>
      </c>
      <c r="AZ215" s="186">
        <f>_xll.qlInterestRateIndexFixingDate(Currency&amp;"ibor"&amp;$I$1,BA215,Trigger)</f>
        <v>42453</v>
      </c>
      <c r="BA215" s="186">
        <f>_xll.qlCalendarAdvance(Calendar,BA214,AY215,"f",,Trigger)</f>
        <v>42459</v>
      </c>
      <c r="BB215" s="186">
        <f>_xll.qlInterestRateIndexMaturity(Currency&amp;"ibor"&amp;$I$1,BA215,Trigger)</f>
        <v>42643</v>
      </c>
      <c r="BC215" s="359">
        <f>_xll.qlIndexFixing($AC$5,AZ215,,_xll.ohTrigger(Trigger,Quote!$AE$2))</f>
        <v>9.5343492162770836E-4</v>
      </c>
      <c r="BD215" s="359" t="e">
        <f>_xll.qlIndexFixing($BE$1,BA215,,_xll.ohTrigger(Trigger,Quote!$AE$2))</f>
        <v>#NUM!</v>
      </c>
    </row>
    <row r="216" spans="51:56" ht="11.25" customHeight="1" x14ac:dyDescent="0.25">
      <c r="AY216" s="185" t="s">
        <v>214</v>
      </c>
      <c r="AZ216" s="186">
        <f>_xll.qlInterestRateIndexFixingDate(Currency&amp;"ibor"&amp;$I$1,BA216,Trigger)</f>
        <v>42458</v>
      </c>
      <c r="BA216" s="186">
        <f>_xll.qlCalendarAdvance(Calendar,BA215,AY216,"f",,Trigger)</f>
        <v>42460</v>
      </c>
      <c r="BB216" s="186">
        <f>_xll.qlInterestRateIndexMaturity(Currency&amp;"ibor"&amp;$I$1,BA216,Trigger)</f>
        <v>42643</v>
      </c>
      <c r="BC216" s="359">
        <f>_xll.qlIndexFixing($AC$5,AZ216,,_xll.ohTrigger(Trigger,Quote!$AE$2))</f>
        <v>9.5397325751840601E-4</v>
      </c>
      <c r="BD216" s="359" t="e">
        <f>_xll.qlIndexFixing($BE$1,BA216,,_xll.ohTrigger(Trigger,Quote!$AE$2))</f>
        <v>#NUM!</v>
      </c>
    </row>
    <row r="217" spans="51:56" ht="11.25" customHeight="1" x14ac:dyDescent="0.25">
      <c r="AY217" s="185" t="s">
        <v>214</v>
      </c>
      <c r="AZ217" s="186">
        <f>_xll.qlInterestRateIndexFixingDate(Currency&amp;"ibor"&amp;$I$1,BA217,Trigger)</f>
        <v>42459</v>
      </c>
      <c r="BA217" s="186">
        <f>_xll.qlCalendarAdvance(Calendar,BA216,AY217,"f",,Trigger)</f>
        <v>42461</v>
      </c>
      <c r="BB217" s="186">
        <f>_xll.qlInterestRateIndexMaturity(Currency&amp;"ibor"&amp;$I$1,BA217,Trigger)</f>
        <v>42646</v>
      </c>
      <c r="BC217" s="359">
        <f>_xll.qlIndexFixing($AC$5,AZ217,,_xll.ohTrigger(Trigger,Quote!$AE$2))</f>
        <v>9.5700951377142903E-4</v>
      </c>
      <c r="BD217" s="359" t="e">
        <f>_xll.qlIndexFixing($BE$1,BA217,,_xll.ohTrigger(Trigger,Quote!$AE$2))</f>
        <v>#NUM!</v>
      </c>
    </row>
    <row r="218" spans="51:56" ht="11.25" customHeight="1" x14ac:dyDescent="0.25">
      <c r="AY218" s="185" t="s">
        <v>214</v>
      </c>
      <c r="AZ218" s="186">
        <f>_xll.qlInterestRateIndexFixingDate(Currency&amp;"ibor"&amp;$I$1,BA218,Trigger)</f>
        <v>42460</v>
      </c>
      <c r="BA218" s="186">
        <f>_xll.qlCalendarAdvance(Calendar,BA217,AY218,"f",,Trigger)</f>
        <v>42464</v>
      </c>
      <c r="BB218" s="186">
        <f>_xll.qlInterestRateIndexMaturity(Currency&amp;"ibor"&amp;$I$1,BA218,Trigger)</f>
        <v>42647</v>
      </c>
      <c r="BC218" s="359">
        <f>_xll.qlIndexFixing($AC$5,AZ218,,_xll.ohTrigger(Trigger,Quote!$AE$2))</f>
        <v>9.5944640458795198E-4</v>
      </c>
      <c r="BD218" s="359" t="e">
        <f>_xll.qlIndexFixing($BE$1,BA218,,_xll.ohTrigger(Trigger,Quote!$AE$2))</f>
        <v>#NUM!</v>
      </c>
    </row>
    <row r="219" spans="51:56" ht="11.25" customHeight="1" x14ac:dyDescent="0.25">
      <c r="AY219" s="185" t="s">
        <v>214</v>
      </c>
      <c r="AZ219" s="186">
        <f>_xll.qlInterestRateIndexFixingDate(Currency&amp;"ibor"&amp;$I$1,BA219,Trigger)</f>
        <v>42461</v>
      </c>
      <c r="BA219" s="186">
        <f>_xll.qlCalendarAdvance(Calendar,BA218,AY219,"f",,Trigger)</f>
        <v>42465</v>
      </c>
      <c r="BB219" s="186">
        <f>_xll.qlInterestRateIndexMaturity(Currency&amp;"ibor"&amp;$I$1,BA219,Trigger)</f>
        <v>42648</v>
      </c>
      <c r="BC219" s="359">
        <f>_xll.qlIndexFixing($AC$5,AZ219,,_xll.ohTrigger(Trigger,Quote!$AE$2))</f>
        <v>9.6081268314622027E-4</v>
      </c>
      <c r="BD219" s="359" t="e">
        <f>_xll.qlIndexFixing($BE$1,BA219,,_xll.ohTrigger(Trigger,Quote!$AE$2))</f>
        <v>#NUM!</v>
      </c>
    </row>
    <row r="220" spans="51:56" ht="11.25" customHeight="1" x14ac:dyDescent="0.25">
      <c r="AY220" s="185" t="s">
        <v>214</v>
      </c>
      <c r="AZ220" s="186">
        <f>_xll.qlInterestRateIndexFixingDate(Currency&amp;"ibor"&amp;$I$1,BA220,Trigger)</f>
        <v>42464</v>
      </c>
      <c r="BA220" s="186">
        <f>_xll.qlCalendarAdvance(Calendar,BA219,AY220,"f",,Trigger)</f>
        <v>42466</v>
      </c>
      <c r="BB220" s="186">
        <f>_xll.qlInterestRateIndexMaturity(Currency&amp;"ibor"&amp;$I$1,BA220,Trigger)</f>
        <v>42649</v>
      </c>
      <c r="BC220" s="359">
        <f>_xll.qlIndexFixing($AC$5,AZ220,,_xll.ohTrigger(Trigger,Quote!$AE$2))</f>
        <v>9.6217815841787111E-4</v>
      </c>
      <c r="BD220" s="359" t="e">
        <f>_xll.qlIndexFixing($BE$1,BA220,,_xll.ohTrigger(Trigger,Quote!$AE$2))</f>
        <v>#NUM!</v>
      </c>
    </row>
    <row r="221" spans="51:56" ht="11.25" customHeight="1" x14ac:dyDescent="0.25">
      <c r="AY221" s="185" t="s">
        <v>214</v>
      </c>
      <c r="AZ221" s="186">
        <f>_xll.qlInterestRateIndexFixingDate(Currency&amp;"ibor"&amp;$I$1,BA221,Trigger)</f>
        <v>42465</v>
      </c>
      <c r="BA221" s="186">
        <f>_xll.qlCalendarAdvance(Calendar,BA220,AY221,"f",,Trigger)</f>
        <v>42467</v>
      </c>
      <c r="BB221" s="186">
        <f>_xll.qlInterestRateIndexMaturity(Currency&amp;"ibor"&amp;$I$1,BA221,Trigger)</f>
        <v>42650</v>
      </c>
      <c r="BC221" s="359">
        <f>_xll.qlIndexFixing($AC$5,AZ221,,_xll.ohTrigger(Trigger,Quote!$AE$2))</f>
        <v>9.6354283040072026E-4</v>
      </c>
      <c r="BD221" s="359" t="e">
        <f>_xll.qlIndexFixing($BE$1,BA221,,_xll.ohTrigger(Trigger,Quote!$AE$2))</f>
        <v>#NUM!</v>
      </c>
    </row>
    <row r="222" spans="51:56" ht="11.25" customHeight="1" x14ac:dyDescent="0.25">
      <c r="AY222" s="185" t="s">
        <v>214</v>
      </c>
      <c r="AZ222" s="186">
        <f>_xll.qlInterestRateIndexFixingDate(Currency&amp;"ibor"&amp;$I$1,BA222,Trigger)</f>
        <v>42466</v>
      </c>
      <c r="BA222" s="186">
        <f>_xll.qlCalendarAdvance(Calendar,BA221,AY222,"f",,Trigger)</f>
        <v>42468</v>
      </c>
      <c r="BB222" s="186">
        <f>_xll.qlInterestRateIndexMaturity(Currency&amp;"ibor"&amp;$I$1,BA222,Trigger)</f>
        <v>42653</v>
      </c>
      <c r="BC222" s="359">
        <f>_xll.qlIndexFixing($AC$5,AZ222,,_xll.ohTrigger(Trigger,Quote!$AE$2))</f>
        <v>9.6658611814968878E-4</v>
      </c>
      <c r="BD222" s="359" t="e">
        <f>_xll.qlIndexFixing($BE$1,BA222,,_xll.ohTrigger(Trigger,Quote!$AE$2))</f>
        <v>#NUM!</v>
      </c>
    </row>
    <row r="223" spans="51:56" ht="11.25" customHeight="1" x14ac:dyDescent="0.25">
      <c r="AY223" s="185" t="s">
        <v>214</v>
      </c>
      <c r="AZ223" s="186">
        <f>_xll.qlInterestRateIndexFixingDate(Currency&amp;"ibor"&amp;$I$1,BA223,Trigger)</f>
        <v>42467</v>
      </c>
      <c r="BA223" s="186">
        <f>_xll.qlCalendarAdvance(Calendar,BA222,AY223,"f",,Trigger)</f>
        <v>42471</v>
      </c>
      <c r="BB223" s="186">
        <f>_xll.qlInterestRateIndexMaturity(Currency&amp;"ibor"&amp;$I$1,BA223,Trigger)</f>
        <v>42654</v>
      </c>
      <c r="BC223" s="359">
        <f>_xll.qlIndexFixing($AC$5,AZ223,,_xll.ohTrigger(Trigger,Quote!$AE$2))</f>
        <v>9.6899348541221414E-4</v>
      </c>
      <c r="BD223" s="359" t="e">
        <f>_xll.qlIndexFixing($BE$1,BA223,,_xll.ohTrigger(Trigger,Quote!$AE$2))</f>
        <v>#NUM!</v>
      </c>
    </row>
    <row r="224" spans="51:56" ht="11.25" customHeight="1" x14ac:dyDescent="0.25">
      <c r="AY224" s="185" t="s">
        <v>214</v>
      </c>
      <c r="AZ224" s="186">
        <f>_xll.qlInterestRateIndexFixingDate(Currency&amp;"ibor"&amp;$I$1,BA224,Trigger)</f>
        <v>42468</v>
      </c>
      <c r="BA224" s="186">
        <f>_xll.qlCalendarAdvance(Calendar,BA223,AY224,"f",,Trigger)</f>
        <v>42472</v>
      </c>
      <c r="BB224" s="186">
        <f>_xll.qlInterestRateIndexMaturity(Currency&amp;"ibor"&amp;$I$1,BA224,Trigger)</f>
        <v>42655</v>
      </c>
      <c r="BC224" s="359">
        <f>_xll.qlIndexFixing($AC$5,AZ224,,_xll.ohTrigger(Trigger,Quote!$AE$2))</f>
        <v>9.7035414092659395E-4</v>
      </c>
      <c r="BD224" s="359" t="e">
        <f>_xll.qlIndexFixing($BE$1,BA224,,_xll.ohTrigger(Trigger,Quote!$AE$2))</f>
        <v>#NUM!</v>
      </c>
    </row>
    <row r="225" spans="51:56" ht="11.25" customHeight="1" x14ac:dyDescent="0.25">
      <c r="AY225" s="185" t="s">
        <v>214</v>
      </c>
      <c r="AZ225" s="186">
        <f>_xll.qlInterestRateIndexFixingDate(Currency&amp;"ibor"&amp;$I$1,BA225,Trigger)</f>
        <v>42471</v>
      </c>
      <c r="BA225" s="186">
        <f>_xll.qlCalendarAdvance(Calendar,BA224,AY225,"f",,Trigger)</f>
        <v>42473</v>
      </c>
      <c r="BB225" s="186">
        <f>_xll.qlInterestRateIndexMaturity(Currency&amp;"ibor"&amp;$I$1,BA225,Trigger)</f>
        <v>42656</v>
      </c>
      <c r="BC225" s="359">
        <f>_xll.qlIndexFixing($AC$5,AZ225,,_xll.ohTrigger(Trigger,Quote!$AE$2))</f>
        <v>9.7171399314256246E-4</v>
      </c>
      <c r="BD225" s="359" t="e">
        <f>_xll.qlIndexFixing($BE$1,BA225,,_xll.ohTrigger(Trigger,Quote!$AE$2))</f>
        <v>#NUM!</v>
      </c>
    </row>
    <row r="226" spans="51:56" ht="11.25" customHeight="1" x14ac:dyDescent="0.25">
      <c r="AY226" s="185" t="s">
        <v>214</v>
      </c>
      <c r="AZ226" s="186">
        <f>_xll.qlInterestRateIndexFixingDate(Currency&amp;"ibor"&amp;$I$1,BA226,Trigger)</f>
        <v>42472</v>
      </c>
      <c r="BA226" s="186">
        <f>_xll.qlCalendarAdvance(Calendar,BA225,AY226,"f",,Trigger)</f>
        <v>42474</v>
      </c>
      <c r="BB226" s="186">
        <f>_xll.qlInterestRateIndexMaturity(Currency&amp;"ibor"&amp;$I$1,BA226,Trigger)</f>
        <v>42657</v>
      </c>
      <c r="BC226" s="359">
        <f>_xll.qlIndexFixing($AC$5,AZ226,,_xll.ohTrigger(Trigger,Quote!$AE$2))</f>
        <v>9.7307304205837238E-4</v>
      </c>
      <c r="BD226" s="359" t="e">
        <f>_xll.qlIndexFixing($BE$1,BA226,,_xll.ohTrigger(Trigger,Quote!$AE$2))</f>
        <v>#NUM!</v>
      </c>
    </row>
    <row r="227" spans="51:56" ht="11.25" customHeight="1" x14ac:dyDescent="0.25">
      <c r="AY227" s="185" t="s">
        <v>214</v>
      </c>
      <c r="AZ227" s="186">
        <f>_xll.qlInterestRateIndexFixingDate(Currency&amp;"ibor"&amp;$I$1,BA227,Trigger)</f>
        <v>42473</v>
      </c>
      <c r="BA227" s="186">
        <f>_xll.qlCalendarAdvance(Calendar,BA226,AY227,"f",,Trigger)</f>
        <v>42475</v>
      </c>
      <c r="BB227" s="186">
        <f>_xll.qlInterestRateIndexMaturity(Currency&amp;"ibor"&amp;$I$1,BA227,Trigger)</f>
        <v>42660</v>
      </c>
      <c r="BC227" s="359">
        <f>_xll.qlIndexFixing($AC$5,AZ227,,_xll.ohTrigger(Trigger,Quote!$AE$2))</f>
        <v>9.7612378763847394E-4</v>
      </c>
      <c r="BD227" s="359" t="e">
        <f>_xll.qlIndexFixing($BE$1,BA227,,_xll.ohTrigger(Trigger,Quote!$AE$2))</f>
        <v>#NUM!</v>
      </c>
    </row>
    <row r="228" spans="51:56" ht="11.25" customHeight="1" x14ac:dyDescent="0.25">
      <c r="AY228" s="185" t="s">
        <v>214</v>
      </c>
      <c r="AZ228" s="186">
        <f>_xll.qlInterestRateIndexFixingDate(Currency&amp;"ibor"&amp;$I$1,BA228,Trigger)</f>
        <v>42474</v>
      </c>
      <c r="BA228" s="186">
        <f>_xll.qlCalendarAdvance(Calendar,BA227,AY228,"f",,Trigger)</f>
        <v>42478</v>
      </c>
      <c r="BB228" s="186">
        <f>_xll.qlInterestRateIndexMaturity(Currency&amp;"ibor"&amp;$I$1,BA228,Trigger)</f>
        <v>42661</v>
      </c>
      <c r="BC228" s="359">
        <f>_xll.qlIndexFixing($AC$5,AZ228,,_xll.ohTrigger(Trigger,Quote!$AE$2))</f>
        <v>9.7850120468464413E-4</v>
      </c>
      <c r="BD228" s="359" t="e">
        <f>_xll.qlIndexFixing($BE$1,BA228,,_xll.ohTrigger(Trigger,Quote!$AE$2))</f>
        <v>#NUM!</v>
      </c>
    </row>
    <row r="229" spans="51:56" ht="11.25" customHeight="1" x14ac:dyDescent="0.25">
      <c r="AY229" s="185" t="s">
        <v>214</v>
      </c>
      <c r="AZ229" s="186">
        <f>_xll.qlInterestRateIndexFixingDate(Currency&amp;"ibor"&amp;$I$1,BA229,Trigger)</f>
        <v>42475</v>
      </c>
      <c r="BA229" s="186">
        <f>_xll.qlCalendarAdvance(Calendar,BA228,AY229,"f",,Trigger)</f>
        <v>42479</v>
      </c>
      <c r="BB229" s="186">
        <f>_xll.qlInterestRateIndexMaturity(Currency&amp;"ibor"&amp;$I$1,BA229,Trigger)</f>
        <v>42662</v>
      </c>
      <c r="BC229" s="359">
        <f>_xll.qlIndexFixing($AC$5,AZ229,,_xll.ohTrigger(Trigger,Quote!$AE$2))</f>
        <v>9.7985623707388904E-4</v>
      </c>
      <c r="BD229" s="359" t="e">
        <f>_xll.qlIndexFixing($BE$1,BA229,,_xll.ohTrigger(Trigger,Quote!$AE$2))</f>
        <v>#NUM!</v>
      </c>
    </row>
    <row r="230" spans="51:56" ht="11.25" customHeight="1" x14ac:dyDescent="0.25">
      <c r="AY230" s="185" t="s">
        <v>214</v>
      </c>
      <c r="AZ230" s="186">
        <f>_xll.qlInterestRateIndexFixingDate(Currency&amp;"ibor"&amp;$I$1,BA230,Trigger)</f>
        <v>42478</v>
      </c>
      <c r="BA230" s="186">
        <f>_xll.qlCalendarAdvance(Calendar,BA229,AY230,"f",,Trigger)</f>
        <v>42480</v>
      </c>
      <c r="BB230" s="186">
        <f>_xll.qlInterestRateIndexMaturity(Currency&amp;"ibor"&amp;$I$1,BA230,Trigger)</f>
        <v>42663</v>
      </c>
      <c r="BC230" s="359">
        <f>_xll.qlIndexFixing($AC$5,AZ230,,_xll.ohTrigger(Trigger,Quote!$AE$2))</f>
        <v>9.8121046615249198E-4</v>
      </c>
      <c r="BD230" s="359" t="e">
        <f>_xll.qlIndexFixing($BE$1,BA230,,_xll.ohTrigger(Trigger,Quote!$AE$2))</f>
        <v>#NUM!</v>
      </c>
    </row>
    <row r="231" spans="51:56" ht="11.25" customHeight="1" x14ac:dyDescent="0.25">
      <c r="AY231" s="185" t="s">
        <v>214</v>
      </c>
      <c r="AZ231" s="186">
        <f>_xll.qlInterestRateIndexFixingDate(Currency&amp;"ibor"&amp;$I$1,BA231,Trigger)</f>
        <v>42479</v>
      </c>
      <c r="BA231" s="186">
        <f>_xll.qlCalendarAdvance(Calendar,BA230,AY231,"f",,Trigger)</f>
        <v>42481</v>
      </c>
      <c r="BB231" s="186">
        <f>_xll.qlInterestRateIndexMaturity(Currency&amp;"ibor"&amp;$I$1,BA231,Trigger)</f>
        <v>42664</v>
      </c>
      <c r="BC231" s="359">
        <f>_xll.qlIndexFixing($AC$5,AZ231,,_xll.ohTrigger(Trigger,Quote!$AE$2))</f>
        <v>9.8256389191957931E-4</v>
      </c>
      <c r="BD231" s="359" t="e">
        <f>_xll.qlIndexFixing($BE$1,BA231,,_xll.ohTrigger(Trigger,Quote!$AE$2))</f>
        <v>#NUM!</v>
      </c>
    </row>
    <row r="232" spans="51:56" ht="11.25" customHeight="1" x14ac:dyDescent="0.25">
      <c r="AY232" s="185" t="s">
        <v>214</v>
      </c>
      <c r="AZ232" s="186">
        <f>_xll.qlInterestRateIndexFixingDate(Currency&amp;"ibor"&amp;$I$1,BA232,Trigger)</f>
        <v>42480</v>
      </c>
      <c r="BA232" s="186">
        <f>_xll.qlCalendarAdvance(Calendar,BA231,AY232,"f",,Trigger)</f>
        <v>42482</v>
      </c>
      <c r="BB232" s="186">
        <f>_xll.qlInterestRateIndexMaturity(Currency&amp;"ibor"&amp;$I$1,BA232,Trigger)</f>
        <v>42667</v>
      </c>
      <c r="BC232" s="359">
        <f>_xll.qlIndexFixing($AC$5,AZ232,,_xll.ohTrigger(Trigger,Quote!$AE$2))</f>
        <v>9.8562252166570154E-4</v>
      </c>
      <c r="BD232" s="359" t="e">
        <f>_xll.qlIndexFixing($BE$1,BA232,,_xll.ohTrigger(Trigger,Quote!$AE$2))</f>
        <v>#NUM!</v>
      </c>
    </row>
    <row r="233" spans="51:56" ht="11.25" customHeight="1" x14ac:dyDescent="0.25">
      <c r="AY233" s="185" t="s">
        <v>214</v>
      </c>
      <c r="AZ233" s="186">
        <f>_xll.qlInterestRateIndexFixingDate(Currency&amp;"ibor"&amp;$I$1,BA233,Trigger)</f>
        <v>42481</v>
      </c>
      <c r="BA233" s="186">
        <f>_xll.qlCalendarAdvance(Calendar,BA232,AY233,"f",,Trigger)</f>
        <v>42485</v>
      </c>
      <c r="BB233" s="186">
        <f>_xll.qlInterestRateIndexMaturity(Currency&amp;"ibor"&amp;$I$1,BA233,Trigger)</f>
        <v>42668</v>
      </c>
      <c r="BC233" s="359">
        <f>_xll.qlIndexFixing($AC$5,AZ233,,_xll.ohTrigger(Trigger,Quote!$AE$2))</f>
        <v>9.8796956183476925E-4</v>
      </c>
      <c r="BD233" s="359" t="e">
        <f>_xll.qlIndexFixing($BE$1,BA233,,_xll.ohTrigger(Trigger,Quote!$AE$2))</f>
        <v>#NUM!</v>
      </c>
    </row>
    <row r="234" spans="51:56" ht="11.25" customHeight="1" x14ac:dyDescent="0.25">
      <c r="AY234" s="185" t="s">
        <v>214</v>
      </c>
      <c r="AZ234" s="186">
        <f>_xll.qlInterestRateIndexFixingDate(Currency&amp;"ibor"&amp;$I$1,BA234,Trigger)</f>
        <v>42482</v>
      </c>
      <c r="BA234" s="186">
        <f>_xll.qlCalendarAdvance(Calendar,BA233,AY234,"f",,Trigger)</f>
        <v>42486</v>
      </c>
      <c r="BB234" s="186">
        <f>_xll.qlInterestRateIndexMaturity(Currency&amp;"ibor"&amp;$I$1,BA234,Trigger)</f>
        <v>42669</v>
      </c>
      <c r="BC234" s="359">
        <f>_xll.qlIndexFixing($AC$5,AZ234,,_xll.ohTrigger(Trigger,Quote!$AE$2))</f>
        <v>9.8931897101675929E-4</v>
      </c>
      <c r="BD234" s="359" t="e">
        <f>_xll.qlIndexFixing($BE$1,BA234,,_xll.ohTrigger(Trigger,Quote!$AE$2))</f>
        <v>#NUM!</v>
      </c>
    </row>
    <row r="235" spans="51:56" ht="11.25" customHeight="1" x14ac:dyDescent="0.25">
      <c r="AY235" s="185" t="s">
        <v>214</v>
      </c>
      <c r="AZ235" s="186">
        <f>_xll.qlInterestRateIndexFixingDate(Currency&amp;"ibor"&amp;$I$1,BA235,Trigger)</f>
        <v>42485</v>
      </c>
      <c r="BA235" s="186">
        <f>_xll.qlCalendarAdvance(Calendar,BA234,AY235,"f",,Trigger)</f>
        <v>42487</v>
      </c>
      <c r="BB235" s="186">
        <f>_xll.qlInterestRateIndexMaturity(Currency&amp;"ibor"&amp;$I$1,BA235,Trigger)</f>
        <v>42670</v>
      </c>
      <c r="BC235" s="359">
        <f>_xll.qlIndexFixing($AC$5,AZ235,,_xll.ohTrigger(Trigger,Quote!$AE$2))</f>
        <v>9.9066757687718706E-4</v>
      </c>
      <c r="BD235" s="359" t="e">
        <f>_xll.qlIndexFixing($BE$1,BA235,,_xll.ohTrigger(Trigger,Quote!$AE$2))</f>
        <v>#NUM!</v>
      </c>
    </row>
    <row r="236" spans="51:56" ht="11.25" customHeight="1" x14ac:dyDescent="0.25">
      <c r="AY236" s="185" t="s">
        <v>214</v>
      </c>
      <c r="AZ236" s="186">
        <f>_xll.qlInterestRateIndexFixingDate(Currency&amp;"ibor"&amp;$I$1,BA236,Trigger)</f>
        <v>42486</v>
      </c>
      <c r="BA236" s="186">
        <f>_xll.qlCalendarAdvance(Calendar,BA235,AY236,"f",,Trigger)</f>
        <v>42488</v>
      </c>
      <c r="BB236" s="186">
        <f>_xll.qlInterestRateIndexMaturity(Currency&amp;"ibor"&amp;$I$1,BA236,Trigger)</f>
        <v>42671</v>
      </c>
      <c r="BC236" s="359">
        <f>_xll.qlIndexFixing($AC$5,AZ236,,_xll.ohTrigger(Trigger,Quote!$AE$2))</f>
        <v>9.9201537941430505E-4</v>
      </c>
      <c r="BD236" s="359" t="e">
        <f>_xll.qlIndexFixing($BE$1,BA236,,_xll.ohTrigger(Trigger,Quote!$AE$2))</f>
        <v>#NUM!</v>
      </c>
    </row>
    <row r="237" spans="51:56" ht="11.25" customHeight="1" x14ac:dyDescent="0.25">
      <c r="AY237" s="185" t="s">
        <v>214</v>
      </c>
      <c r="AZ237" s="186">
        <f>_xll.qlInterestRateIndexFixingDate(Currency&amp;"ibor"&amp;$I$1,BA237,Trigger)</f>
        <v>42487</v>
      </c>
      <c r="BA237" s="186">
        <f>_xll.qlCalendarAdvance(Calendar,BA236,AY237,"f",,Trigger)</f>
        <v>42489</v>
      </c>
      <c r="BB237" s="186">
        <f>_xll.qlInterestRateIndexMaturity(Currency&amp;"ibor"&amp;$I$1,BA237,Trigger)</f>
        <v>42674</v>
      </c>
      <c r="BC237" s="359">
        <f>_xll.qlIndexFixing($AC$5,AZ237,,_xll.ohTrigger(Trigger,Quote!$AE$2))</f>
        <v>9.9508231966101706E-4</v>
      </c>
      <c r="BD237" s="359" t="e">
        <f>_xll.qlIndexFixing($BE$1,BA237,,_xll.ohTrigger(Trigger,Quote!$AE$2))</f>
        <v>#NUM!</v>
      </c>
    </row>
    <row r="238" spans="51:56" ht="11.25" customHeight="1" x14ac:dyDescent="0.25">
      <c r="AY238" s="185" t="s">
        <v>214</v>
      </c>
      <c r="AZ238" s="186">
        <f>_xll.qlInterestRateIndexFixingDate(Currency&amp;"ibor"&amp;$I$1,BA238,Trigger)</f>
        <v>42488</v>
      </c>
      <c r="BA238" s="186">
        <f>_xll.qlCalendarAdvance(Calendar,BA237,AY238,"f",,Trigger)</f>
        <v>42492</v>
      </c>
      <c r="BB238" s="186">
        <f>_xll.qlInterestRateIndexMaturity(Currency&amp;"ibor"&amp;$I$1,BA238,Trigger)</f>
        <v>42676</v>
      </c>
      <c r="BC238" s="359">
        <f>_xll.qlIndexFixing($AC$5,AZ238,,_xll.ohTrigger(Trigger,Quote!$AE$2))</f>
        <v>9.9826209303560914E-4</v>
      </c>
      <c r="BD238" s="359" t="e">
        <f>_xll.qlIndexFixing($BE$1,BA238,,_xll.ohTrigger(Trigger,Quote!$AE$2))</f>
        <v>#NUM!</v>
      </c>
    </row>
    <row r="239" spans="51:56" ht="11.25" customHeight="1" x14ac:dyDescent="0.25">
      <c r="AY239" s="185" t="s">
        <v>214</v>
      </c>
      <c r="AZ239" s="186">
        <f>_xll.qlInterestRateIndexFixingDate(Currency&amp;"ibor"&amp;$I$1,BA239,Trigger)</f>
        <v>42489</v>
      </c>
      <c r="BA239" s="186">
        <f>_xll.qlCalendarAdvance(Calendar,BA238,AY239,"f",,Trigger)</f>
        <v>42493</v>
      </c>
      <c r="BB239" s="186">
        <f>_xll.qlInterestRateIndexMaturity(Currency&amp;"ibor"&amp;$I$1,BA239,Trigger)</f>
        <v>42677</v>
      </c>
      <c r="BC239" s="359">
        <f>_xll.qlIndexFixing($AC$5,AZ239,,_xll.ohTrigger(Trigger,Quote!$AE$2))</f>
        <v>9.996069102006283E-4</v>
      </c>
      <c r="BD239" s="359" t="e">
        <f>_xll.qlIndexFixing($BE$1,BA239,,_xll.ohTrigger(Trigger,Quote!$AE$2))</f>
        <v>#NUM!</v>
      </c>
    </row>
    <row r="240" spans="51:56" ht="11.25" customHeight="1" x14ac:dyDescent="0.25">
      <c r="AY240" s="185" t="s">
        <v>214</v>
      </c>
      <c r="AZ240" s="186">
        <f>_xll.qlInterestRateIndexFixingDate(Currency&amp;"ibor"&amp;$I$1,BA240,Trigger)</f>
        <v>42492</v>
      </c>
      <c r="BA240" s="186">
        <f>_xll.qlCalendarAdvance(Calendar,BA239,AY240,"f",,Trigger)</f>
        <v>42494</v>
      </c>
      <c r="BB240" s="186">
        <f>_xll.qlInterestRateIndexMaturity(Currency&amp;"ibor"&amp;$I$1,BA240,Trigger)</f>
        <v>42678</v>
      </c>
      <c r="BC240" s="359">
        <f>_xll.qlIndexFixing($AC$5,AZ240,,_xll.ohTrigger(Trigger,Quote!$AE$2))</f>
        <v>1.0009509284069219E-3</v>
      </c>
      <c r="BD240" s="359" t="e">
        <f>_xll.qlIndexFixing($BE$1,BA240,,_xll.ohTrigger(Trigger,Quote!$AE$2))</f>
        <v>#NUM!</v>
      </c>
    </row>
    <row r="241" spans="51:56" ht="11.25" customHeight="1" x14ac:dyDescent="0.25">
      <c r="AY241" s="185" t="s">
        <v>214</v>
      </c>
      <c r="AZ241" s="186">
        <f>_xll.qlInterestRateIndexFixingDate(Currency&amp;"ibor"&amp;$I$1,BA241,Trigger)</f>
        <v>42493</v>
      </c>
      <c r="BA241" s="186">
        <f>_xll.qlCalendarAdvance(Calendar,BA240,AY241,"f",,Trigger)</f>
        <v>42495</v>
      </c>
      <c r="BB241" s="186">
        <f>_xll.qlInterestRateIndexMaturity(Currency&amp;"ibor"&amp;$I$1,BA241,Trigger)</f>
        <v>42681</v>
      </c>
      <c r="BC241" s="359">
        <f>_xll.qlIndexFixing($AC$5,AZ241,,_xll.ohTrigger(Trigger,Quote!$AE$2))</f>
        <v>1.0040242610801747E-3</v>
      </c>
      <c r="BD241" s="359" t="e">
        <f>_xll.qlIndexFixing($BE$1,BA241,,_xll.ohTrigger(Trigger,Quote!$AE$2))</f>
        <v>#NUM!</v>
      </c>
    </row>
    <row r="242" spans="51:56" ht="11.25" customHeight="1" x14ac:dyDescent="0.25">
      <c r="AY242" s="185" t="s">
        <v>214</v>
      </c>
      <c r="AZ242" s="186">
        <f>_xll.qlInterestRateIndexFixingDate(Currency&amp;"ibor"&amp;$I$1,BA242,Trigger)</f>
        <v>42494</v>
      </c>
      <c r="BA242" s="186">
        <f>_xll.qlCalendarAdvance(Calendar,BA241,AY242,"f",,Trigger)</f>
        <v>42496</v>
      </c>
      <c r="BB242" s="186">
        <f>_xll.qlInterestRateIndexMaturity(Currency&amp;"ibor"&amp;$I$1,BA242,Trigger)</f>
        <v>42681</v>
      </c>
      <c r="BC242" s="359">
        <f>_xll.qlIndexFixing($AC$5,AZ242,,_xll.ohTrigger(Trigger,Quote!$AE$2))</f>
        <v>1.0045031810562261E-3</v>
      </c>
      <c r="BD242" s="359" t="e">
        <f>_xll.qlIndexFixing($BE$1,BA242,,_xll.ohTrigger(Trigger,Quote!$AE$2))</f>
        <v>#NUM!</v>
      </c>
    </row>
    <row r="243" spans="51:56" ht="11.25" customHeight="1" x14ac:dyDescent="0.25">
      <c r="AY243" s="185" t="s">
        <v>214</v>
      </c>
      <c r="AZ243" s="186">
        <f>_xll.qlInterestRateIndexFixingDate(Currency&amp;"ibor"&amp;$I$1,BA243,Trigger)</f>
        <v>42495</v>
      </c>
      <c r="BA243" s="186">
        <f>_xll.qlCalendarAdvance(Calendar,BA242,AY243,"f",,Trigger)</f>
        <v>42499</v>
      </c>
      <c r="BB243" s="186">
        <f>_xll.qlInterestRateIndexMaturity(Currency&amp;"ibor"&amp;$I$1,BA243,Trigger)</f>
        <v>42683</v>
      </c>
      <c r="BC243" s="359">
        <f>_xll.qlIndexFixing($AC$5,AZ243,,_xll.ohTrigger(Trigger,Quote!$AE$2))</f>
        <v>1.0076590350006005E-3</v>
      </c>
      <c r="BD243" s="359" t="e">
        <f>_xll.qlIndexFixing($BE$1,BA243,,_xll.ohTrigger(Trigger,Quote!$AE$2))</f>
        <v>#NUM!</v>
      </c>
    </row>
    <row r="244" spans="51:56" ht="11.25" customHeight="1" x14ac:dyDescent="0.25">
      <c r="AY244" s="185" t="s">
        <v>214</v>
      </c>
      <c r="AZ244" s="186">
        <f>_xll.qlInterestRateIndexFixingDate(Currency&amp;"ibor"&amp;$I$1,BA244,Trigger)</f>
        <v>42496</v>
      </c>
      <c r="BA244" s="186">
        <f>_xll.qlCalendarAdvance(Calendar,BA243,AY244,"f",,Trigger)</f>
        <v>42500</v>
      </c>
      <c r="BB244" s="186">
        <f>_xll.qlInterestRateIndexMaturity(Currency&amp;"ibor"&amp;$I$1,BA244,Trigger)</f>
        <v>42684</v>
      </c>
      <c r="BC244" s="359">
        <f>_xll.qlIndexFixing($AC$5,AZ244,,_xll.ohTrigger(Trigger,Quote!$AE$2))</f>
        <v>1.0089982594206567E-3</v>
      </c>
      <c r="BD244" s="359" t="e">
        <f>_xll.qlIndexFixing($BE$1,BA244,,_xll.ohTrigger(Trigger,Quote!$AE$2))</f>
        <v>#NUM!</v>
      </c>
    </row>
    <row r="245" spans="51:56" ht="11.25" customHeight="1" x14ac:dyDescent="0.25">
      <c r="AY245" s="185" t="s">
        <v>214</v>
      </c>
      <c r="AZ245" s="186">
        <f>_xll.qlInterestRateIndexFixingDate(Currency&amp;"ibor"&amp;$I$1,BA245,Trigger)</f>
        <v>42499</v>
      </c>
      <c r="BA245" s="186">
        <f>_xll.qlCalendarAdvance(Calendar,BA244,AY245,"f",,Trigger)</f>
        <v>42501</v>
      </c>
      <c r="BB245" s="186">
        <f>_xll.qlInterestRateIndexMaturity(Currency&amp;"ibor"&amp;$I$1,BA245,Trigger)</f>
        <v>42685</v>
      </c>
      <c r="BC245" s="359">
        <f>_xll.qlIndexFixing($AC$5,AZ245,,_xll.ohTrigger(Trigger,Quote!$AE$2))</f>
        <v>1.0103366848706922E-3</v>
      </c>
      <c r="BD245" s="359" t="e">
        <f>_xll.qlIndexFixing($BE$1,BA245,,_xll.ohTrigger(Trigger,Quote!$AE$2))</f>
        <v>#NUM!</v>
      </c>
    </row>
    <row r="246" spans="51:56" ht="11.25" customHeight="1" x14ac:dyDescent="0.25">
      <c r="AY246" s="185" t="s">
        <v>214</v>
      </c>
      <c r="AZ246" s="186">
        <f>_xll.qlInterestRateIndexFixingDate(Currency&amp;"ibor"&amp;$I$1,BA246,Trigger)</f>
        <v>42500</v>
      </c>
      <c r="BA246" s="186">
        <f>_xll.qlCalendarAdvance(Calendar,BA245,AY246,"f",,Trigger)</f>
        <v>42502</v>
      </c>
      <c r="BB246" s="186">
        <f>_xll.qlInterestRateIndexMaturity(Currency&amp;"ibor"&amp;$I$1,BA246,Trigger)</f>
        <v>42688</v>
      </c>
      <c r="BC246" s="359">
        <f>_xll.qlIndexFixing($AC$5,AZ246,,_xll.ohTrigger(Trigger,Quote!$AE$2))</f>
        <v>1.0134189924893369E-3</v>
      </c>
      <c r="BD246" s="359" t="e">
        <f>_xll.qlIndexFixing($BE$1,BA246,,_xll.ohTrigger(Trigger,Quote!$AE$2))</f>
        <v>#NUM!</v>
      </c>
    </row>
    <row r="247" spans="51:56" ht="11.25" customHeight="1" x14ac:dyDescent="0.25">
      <c r="AY247" s="185" t="s">
        <v>214</v>
      </c>
      <c r="AZ247" s="186">
        <f>_xll.qlInterestRateIndexFixingDate(Currency&amp;"ibor"&amp;$I$1,BA247,Trigger)</f>
        <v>42501</v>
      </c>
      <c r="BA247" s="186">
        <f>_xll.qlCalendarAdvance(Calendar,BA246,AY247,"f",,Trigger)</f>
        <v>42503</v>
      </c>
      <c r="BB247" s="186">
        <f>_xll.qlInterestRateIndexMaturity(Currency&amp;"ibor"&amp;$I$1,BA247,Trigger)</f>
        <v>42688</v>
      </c>
      <c r="BC247" s="359">
        <f>_xll.qlIndexFixing($AC$5,AZ247,,_xll.ohTrigger(Trigger,Quote!$AE$2))</f>
        <v>1.0138851052857274E-3</v>
      </c>
      <c r="BD247" s="359" t="e">
        <f>_xll.qlIndexFixing($BE$1,BA247,,_xll.ohTrigger(Trigger,Quote!$AE$2))</f>
        <v>#NUM!</v>
      </c>
    </row>
    <row r="248" spans="51:56" ht="11.25" customHeight="1" x14ac:dyDescent="0.25">
      <c r="AY248" s="185" t="s">
        <v>214</v>
      </c>
      <c r="AZ248" s="186">
        <f>_xll.qlInterestRateIndexFixingDate(Currency&amp;"ibor"&amp;$I$1,BA248,Trigger)</f>
        <v>42502</v>
      </c>
      <c r="BA248" s="186">
        <f>_xll.qlCalendarAdvance(Calendar,BA247,AY248,"f",,Trigger)</f>
        <v>42506</v>
      </c>
      <c r="BB248" s="186">
        <f>_xll.qlInterestRateIndexMaturity(Currency&amp;"ibor"&amp;$I$1,BA248,Trigger)</f>
        <v>42690</v>
      </c>
      <c r="BC248" s="359">
        <f>_xll.qlIndexFixing($AC$5,AZ248,,_xll.ohTrigger(Trigger,Quote!$AE$2))</f>
        <v>1.0170168275088717E-3</v>
      </c>
      <c r="BD248" s="359" t="e">
        <f>_xll.qlIndexFixing($BE$1,BA248,,_xll.ohTrigger(Trigger,Quote!$AE$2))</f>
        <v>#NUM!</v>
      </c>
    </row>
    <row r="249" spans="51:56" ht="11.25" customHeight="1" x14ac:dyDescent="0.25">
      <c r="AY249" s="185" t="s">
        <v>214</v>
      </c>
      <c r="AZ249" s="186">
        <f>_xll.qlInterestRateIndexFixingDate(Currency&amp;"ibor"&amp;$I$1,BA249,Trigger)</f>
        <v>42503</v>
      </c>
      <c r="BA249" s="186">
        <f>_xll.qlCalendarAdvance(Calendar,BA248,AY249,"f",,Trigger)</f>
        <v>42507</v>
      </c>
      <c r="BB249" s="186">
        <f>_xll.qlInterestRateIndexMaturity(Currency&amp;"ibor"&amp;$I$1,BA249,Trigger)</f>
        <v>42691</v>
      </c>
      <c r="BC249" s="359">
        <f>_xll.qlIndexFixing($AC$5,AZ249,,_xll.ohTrigger(Trigger,Quote!$AE$2))</f>
        <v>1.0183504591031601E-3</v>
      </c>
      <c r="BD249" s="359" t="e">
        <f>_xll.qlIndexFixing($BE$1,BA249,,_xll.ohTrigger(Trigger,Quote!$AE$2))</f>
        <v>#NUM!</v>
      </c>
    </row>
    <row r="250" spans="51:56" ht="11.25" customHeight="1" x14ac:dyDescent="0.25">
      <c r="AY250" s="185" t="s">
        <v>214</v>
      </c>
      <c r="AZ250" s="186">
        <f>_xll.qlInterestRateIndexFixingDate(Currency&amp;"ibor"&amp;$I$1,BA250,Trigger)</f>
        <v>42506</v>
      </c>
      <c r="BA250" s="186">
        <f>_xll.qlCalendarAdvance(Calendar,BA249,AY250,"f",,Trigger)</f>
        <v>42508</v>
      </c>
      <c r="BB250" s="186">
        <f>_xll.qlInterestRateIndexMaturity(Currency&amp;"ibor"&amp;$I$1,BA250,Trigger)</f>
        <v>42692</v>
      </c>
      <c r="BC250" s="359">
        <f>_xll.qlIndexFixing($AC$5,AZ250,,_xll.ohTrigger(Trigger,Quote!$AE$2))</f>
        <v>1.0196832917161328E-3</v>
      </c>
      <c r="BD250" s="359" t="e">
        <f>_xll.qlIndexFixing($BE$1,BA250,,_xll.ohTrigger(Trigger,Quote!$AE$2))</f>
        <v>#NUM!</v>
      </c>
    </row>
    <row r="251" spans="51:56" ht="11.25" customHeight="1" x14ac:dyDescent="0.25">
      <c r="AY251" s="185" t="s">
        <v>214</v>
      </c>
      <c r="AZ251" s="186">
        <f>_xll.qlInterestRateIndexFixingDate(Currency&amp;"ibor"&amp;$I$1,BA251,Trigger)</f>
        <v>42507</v>
      </c>
      <c r="BA251" s="186">
        <f>_xll.qlCalendarAdvance(Calendar,BA250,AY251,"f",,Trigger)</f>
        <v>42509</v>
      </c>
      <c r="BB251" s="186">
        <f>_xll.qlInterestRateIndexMaturity(Currency&amp;"ibor"&amp;$I$1,BA251,Trigger)</f>
        <v>42695</v>
      </c>
      <c r="BC251" s="359">
        <f>_xll.qlIndexFixing($AC$5,AZ251,,_xll.ohTrigger(Trigger,Quote!$AE$2))</f>
        <v>1.0227749960229687E-3</v>
      </c>
      <c r="BD251" s="359" t="e">
        <f>_xll.qlIndexFixing($BE$1,BA251,,_xll.ohTrigger(Trigger,Quote!$AE$2))</f>
        <v>#NUM!</v>
      </c>
    </row>
    <row r="252" spans="51:56" ht="11.25" customHeight="1" x14ac:dyDescent="0.25">
      <c r="AY252" s="185" t="s">
        <v>214</v>
      </c>
      <c r="AZ252" s="186">
        <f>_xll.qlInterestRateIndexFixingDate(Currency&amp;"ibor"&amp;$I$1,BA252,Trigger)</f>
        <v>42508</v>
      </c>
      <c r="BA252" s="186">
        <f>_xll.qlCalendarAdvance(Calendar,BA251,AY252,"f",,Trigger)</f>
        <v>42510</v>
      </c>
      <c r="BB252" s="186">
        <f>_xll.qlInterestRateIndexMaturity(Currency&amp;"ibor"&amp;$I$1,BA252,Trigger)</f>
        <v>42695</v>
      </c>
      <c r="BC252" s="359">
        <f>_xll.qlIndexFixing($AC$5,AZ252,,_xll.ohTrigger(Trigger,Quote!$AE$2))</f>
        <v>1.0232280917865115E-3</v>
      </c>
      <c r="BD252" s="359" t="e">
        <f>_xll.qlIndexFixing($BE$1,BA252,,_xll.ohTrigger(Trigger,Quote!$AE$2))</f>
        <v>#NUM!</v>
      </c>
    </row>
    <row r="253" spans="51:56" ht="11.25" customHeight="1" x14ac:dyDescent="0.25">
      <c r="AY253" s="185" t="s">
        <v>214</v>
      </c>
      <c r="AZ253" s="186">
        <f>_xll.qlInterestRateIndexFixingDate(Currency&amp;"ibor"&amp;$I$1,BA253,Trigger)</f>
        <v>42509</v>
      </c>
      <c r="BA253" s="186">
        <f>_xll.qlCalendarAdvance(Calendar,BA252,AY253,"f",,Trigger)</f>
        <v>42513</v>
      </c>
      <c r="BB253" s="186">
        <f>_xll.qlInterestRateIndexMaturity(Currency&amp;"ibor"&amp;$I$1,BA253,Trigger)</f>
        <v>42697</v>
      </c>
      <c r="BC253" s="359">
        <f>_xll.qlIndexFixing($AC$5,AZ253,,_xll.ohTrigger(Trigger,Quote!$AE$2))</f>
        <v>1.0263354699978297E-3</v>
      </c>
      <c r="BD253" s="359" t="e">
        <f>_xll.qlIndexFixing($BE$1,BA253,,_xll.ohTrigger(Trigger,Quote!$AE$2))</f>
        <v>#NUM!</v>
      </c>
    </row>
    <row r="254" spans="51:56" ht="11.25" customHeight="1" x14ac:dyDescent="0.25">
      <c r="AY254" s="185" t="s">
        <v>214</v>
      </c>
      <c r="AZ254" s="186">
        <f>_xll.qlInterestRateIndexFixingDate(Currency&amp;"ibor"&amp;$I$1,BA254,Trigger)</f>
        <v>42510</v>
      </c>
      <c r="BA254" s="186">
        <f>_xll.qlCalendarAdvance(Calendar,BA253,AY254,"f",,Trigger)</f>
        <v>42514</v>
      </c>
      <c r="BB254" s="186">
        <f>_xll.qlInterestRateIndexMaturity(Currency&amp;"ibor"&amp;$I$1,BA254,Trigger)</f>
        <v>42698</v>
      </c>
      <c r="BC254" s="359">
        <f>_xll.qlIndexFixing($AC$5,AZ254,,_xll.ohTrigger(Trigger,Quote!$AE$2))</f>
        <v>1.0276635086868488E-3</v>
      </c>
      <c r="BD254" s="359" t="e">
        <f>_xll.qlIndexFixing($BE$1,BA254,,_xll.ohTrigger(Trigger,Quote!$AE$2))</f>
        <v>#NUM!</v>
      </c>
    </row>
    <row r="255" spans="51:56" ht="11.25" customHeight="1" x14ac:dyDescent="0.25">
      <c r="AY255" s="185" t="s">
        <v>214</v>
      </c>
      <c r="AZ255" s="186">
        <f>_xll.qlInterestRateIndexFixingDate(Currency&amp;"ibor"&amp;$I$1,BA255,Trigger)</f>
        <v>42513</v>
      </c>
      <c r="BA255" s="186">
        <f>_xll.qlCalendarAdvance(Calendar,BA254,AY255,"f",,Trigger)</f>
        <v>42515</v>
      </c>
      <c r="BB255" s="186">
        <f>_xll.qlInterestRateIndexMaturity(Currency&amp;"ibor"&amp;$I$1,BA255,Trigger)</f>
        <v>42699</v>
      </c>
      <c r="BC255" s="359">
        <f>_xll.qlIndexFixing($AC$5,AZ255,,_xll.ohTrigger(Trigger,Quote!$AE$2))</f>
        <v>1.0289907483823878E-3</v>
      </c>
      <c r="BD255" s="359" t="e">
        <f>_xll.qlIndexFixing($BE$1,BA255,,_xll.ohTrigger(Trigger,Quote!$AE$2))</f>
        <v>#NUM!</v>
      </c>
    </row>
    <row r="256" spans="51:56" ht="11.25" customHeight="1" x14ac:dyDescent="0.25">
      <c r="AY256" s="185" t="s">
        <v>214</v>
      </c>
      <c r="AZ256" s="186">
        <f>_xll.qlInterestRateIndexFixingDate(Currency&amp;"ibor"&amp;$I$1,BA256,Trigger)</f>
        <v>42514</v>
      </c>
      <c r="BA256" s="186">
        <f>_xll.qlCalendarAdvance(Calendar,BA255,AY256,"f",,Trigger)</f>
        <v>42516</v>
      </c>
      <c r="BB256" s="186">
        <f>_xll.qlInterestRateIndexMaturity(Currency&amp;"ibor"&amp;$I$1,BA256,Trigger)</f>
        <v>42702</v>
      </c>
      <c r="BC256" s="359">
        <f>_xll.qlIndexFixing($AC$5,AZ256,,_xll.ohTrigger(Trigger,Quote!$AE$2))</f>
        <v>1.0320922711185099E-3</v>
      </c>
      <c r="BD256" s="359" t="e">
        <f>_xll.qlIndexFixing($BE$1,BA256,,_xll.ohTrigger(Trigger,Quote!$AE$2))</f>
        <v>#NUM!</v>
      </c>
    </row>
    <row r="257" spans="51:56" ht="11.25" customHeight="1" x14ac:dyDescent="0.25">
      <c r="AY257" s="185" t="s">
        <v>214</v>
      </c>
      <c r="AZ257" s="186">
        <f>_xll.qlInterestRateIndexFixingDate(Currency&amp;"ibor"&amp;$I$1,BA257,Trigger)</f>
        <v>42515</v>
      </c>
      <c r="BA257" s="186">
        <f>_xll.qlCalendarAdvance(Calendar,BA256,AY257,"f",,Trigger)</f>
        <v>42517</v>
      </c>
      <c r="BB257" s="186">
        <f>_xll.qlInterestRateIndexMaturity(Currency&amp;"ibor"&amp;$I$1,BA257,Trigger)</f>
        <v>42702</v>
      </c>
      <c r="BC257" s="359">
        <f>_xll.qlIndexFixing($AC$5,AZ257,,_xll.ohTrigger(Trigger,Quote!$AE$2))</f>
        <v>1.0325321399968659E-3</v>
      </c>
      <c r="BD257" s="359" t="e">
        <f>_xll.qlIndexFixing($BE$1,BA257,,_xll.ohTrigger(Trigger,Quote!$AE$2))</f>
        <v>#NUM!</v>
      </c>
    </row>
    <row r="258" spans="51:56" ht="11.25" customHeight="1" x14ac:dyDescent="0.25">
      <c r="AY258" s="185" t="s">
        <v>214</v>
      </c>
      <c r="AZ258" s="186">
        <f>_xll.qlInterestRateIndexFixingDate(Currency&amp;"ibor"&amp;$I$1,BA258,Trigger)</f>
        <v>42516</v>
      </c>
      <c r="BA258" s="186">
        <f>_xll.qlCalendarAdvance(Calendar,BA257,AY258,"f",,Trigger)</f>
        <v>42520</v>
      </c>
      <c r="BB258" s="186">
        <f>_xll.qlInterestRateIndexMaturity(Currency&amp;"ibor"&amp;$I$1,BA258,Trigger)</f>
        <v>42704</v>
      </c>
      <c r="BC258" s="359">
        <f>_xll.qlIndexFixing($AC$5,AZ258,,_xll.ohTrigger(Trigger,Quote!$AE$2))</f>
        <v>1.0356149619083562E-3</v>
      </c>
      <c r="BD258" s="359" t="e">
        <f>_xll.qlIndexFixing($BE$1,BA258,,_xll.ohTrigger(Trigger,Quote!$AE$2))</f>
        <v>#NUM!</v>
      </c>
    </row>
    <row r="259" spans="51:56" ht="11.25" customHeight="1" x14ac:dyDescent="0.25">
      <c r="AY259" s="185" t="s">
        <v>214</v>
      </c>
      <c r="AZ259" s="186">
        <f>_xll.qlInterestRateIndexFixingDate(Currency&amp;"ibor"&amp;$I$1,BA259,Trigger)</f>
        <v>42517</v>
      </c>
      <c r="BA259" s="186">
        <f>_xll.qlCalendarAdvance(Calendar,BA258,AY259,"f",,Trigger)</f>
        <v>42521</v>
      </c>
      <c r="BB259" s="186">
        <f>_xll.qlInterestRateIndexMaturity(Currency&amp;"ibor"&amp;$I$1,BA259,Trigger)</f>
        <v>42704</v>
      </c>
      <c r="BC259" s="359">
        <f>_xll.qlIndexFixing($AC$5,AZ259,,_xll.ohTrigger(Trigger,Quote!$AE$2))</f>
        <v>1.0360421878707346E-3</v>
      </c>
      <c r="BD259" s="359" t="e">
        <f>_xll.qlIndexFixing($BE$1,BA259,,_xll.ohTrigger(Trigger,Quote!$AE$2))</f>
        <v>#NUM!</v>
      </c>
    </row>
    <row r="260" spans="51:56" ht="11.25" customHeight="1" x14ac:dyDescent="0.25">
      <c r="AY260" s="185" t="s">
        <v>214</v>
      </c>
      <c r="AZ260" s="186">
        <f>_xll.qlInterestRateIndexFixingDate(Currency&amp;"ibor"&amp;$I$1,BA260,Trigger)</f>
        <v>42520</v>
      </c>
      <c r="BA260" s="186">
        <f>_xll.qlCalendarAdvance(Calendar,BA259,AY260,"f",,Trigger)</f>
        <v>42522</v>
      </c>
      <c r="BB260" s="186">
        <f>_xll.qlInterestRateIndexMaturity(Currency&amp;"ibor"&amp;$I$1,BA260,Trigger)</f>
        <v>42705</v>
      </c>
      <c r="BC260" s="359">
        <f>_xll.qlIndexFixing($AC$5,AZ260,,_xll.ohTrigger(Trigger,Quote!$AE$2))</f>
        <v>1.0373626764311986E-3</v>
      </c>
      <c r="BD260" s="359" t="e">
        <f>_xll.qlIndexFixing($BE$1,BA260,,_xll.ohTrigger(Trigger,Quote!$AE$2))</f>
        <v>#NUM!</v>
      </c>
    </row>
    <row r="261" spans="51:56" ht="11.25" customHeight="1" x14ac:dyDescent="0.25">
      <c r="AY261" s="185" t="s">
        <v>214</v>
      </c>
      <c r="AZ261" s="186">
        <f>_xll.qlInterestRateIndexFixingDate(Currency&amp;"ibor"&amp;$I$1,BA261,Trigger)</f>
        <v>42521</v>
      </c>
      <c r="BA261" s="186">
        <f>_xll.qlCalendarAdvance(Calendar,BA260,AY261,"f",,Trigger)</f>
        <v>42523</v>
      </c>
      <c r="BB261" s="186">
        <f>_xll.qlInterestRateIndexMaturity(Currency&amp;"ibor"&amp;$I$1,BA261,Trigger)</f>
        <v>42706</v>
      </c>
      <c r="BC261" s="359">
        <f>_xll.qlIndexFixing($AC$5,AZ261,,_xll.ohTrigger(Trigger,Quote!$AE$2))</f>
        <v>1.0386823616106943E-3</v>
      </c>
      <c r="BD261" s="359" t="e">
        <f>_xll.qlIndexFixing($BE$1,BA261,,_xll.ohTrigger(Trigger,Quote!$AE$2))</f>
        <v>#NUM!</v>
      </c>
    </row>
    <row r="262" spans="51:56" ht="11.25" customHeight="1" x14ac:dyDescent="0.25">
      <c r="AY262" s="185" t="s">
        <v>214</v>
      </c>
      <c r="AZ262" s="186">
        <f>_xll.qlInterestRateIndexFixingDate(Currency&amp;"ibor"&amp;$I$1,BA262,Trigger)</f>
        <v>42522</v>
      </c>
      <c r="BA262" s="186">
        <f>_xll.qlCalendarAdvance(Calendar,BA261,AY262,"f",,Trigger)</f>
        <v>42524</v>
      </c>
      <c r="BB262" s="186">
        <f>_xll.qlInterestRateIndexMaturity(Currency&amp;"ibor"&amp;$I$1,BA262,Trigger)</f>
        <v>42709</v>
      </c>
      <c r="BC262" s="359">
        <f>_xll.qlIndexFixing($AC$5,AZ262,,_xll.ohTrigger(Trigger,Quote!$AE$2))</f>
        <v>1.0417972493589665E-3</v>
      </c>
      <c r="BD262" s="359" t="e">
        <f>_xll.qlIndexFixing($BE$1,BA262,,_xll.ohTrigger(Trigger,Quote!$AE$2))</f>
        <v>#NUM!</v>
      </c>
    </row>
    <row r="263" spans="51:56" ht="11.25" customHeight="1" x14ac:dyDescent="0.25">
      <c r="AY263" s="185" t="s">
        <v>214</v>
      </c>
      <c r="AZ263" s="186">
        <f>_xll.qlInterestRateIndexFixingDate(Currency&amp;"ibor"&amp;$I$1,BA263,Trigger)</f>
        <v>42523</v>
      </c>
      <c r="BA263" s="186">
        <f>_xll.qlCalendarAdvance(Calendar,BA262,AY263,"f",,Trigger)</f>
        <v>42527</v>
      </c>
      <c r="BB263" s="186">
        <f>_xll.qlInterestRateIndexMaturity(Currency&amp;"ibor"&amp;$I$1,BA263,Trigger)</f>
        <v>42710</v>
      </c>
      <c r="BC263" s="359">
        <f>_xll.qlIndexFixing($AC$5,AZ263,,_xll.ohTrigger(Trigger,Quote!$AE$2))</f>
        <v>1.0439530684897276E-3</v>
      </c>
      <c r="BD263" s="359" t="e">
        <f>_xll.qlIndexFixing($BE$1,BA263,,_xll.ohTrigger(Trigger,Quote!$AE$2))</f>
        <v>#NUM!</v>
      </c>
    </row>
    <row r="264" spans="51:56" ht="11.25" customHeight="1" x14ac:dyDescent="0.25">
      <c r="AY264" s="185" t="s">
        <v>214</v>
      </c>
      <c r="AZ264" s="186">
        <f>_xll.qlInterestRateIndexFixingDate(Currency&amp;"ibor"&amp;$I$1,BA264,Trigger)</f>
        <v>42524</v>
      </c>
      <c r="BA264" s="186">
        <f>_xll.qlCalendarAdvance(Calendar,BA263,AY264,"f",,Trigger)</f>
        <v>42528</v>
      </c>
      <c r="BB264" s="186">
        <f>_xll.qlInterestRateIndexMaturity(Currency&amp;"ibor"&amp;$I$1,BA264,Trigger)</f>
        <v>42711</v>
      </c>
      <c r="BC264" s="359">
        <f>_xll.qlIndexFixing($AC$5,AZ264,,_xll.ohTrigger(Trigger,Quote!$AE$2))</f>
        <v>1.0452687367412308E-3</v>
      </c>
      <c r="BD264" s="359" t="e">
        <f>_xll.qlIndexFixing($BE$1,BA264,,_xll.ohTrigger(Trigger,Quote!$AE$2))</f>
        <v>#NUM!</v>
      </c>
    </row>
    <row r="265" spans="51:56" ht="11.25" customHeight="1" x14ac:dyDescent="0.25">
      <c r="AY265" s="185" t="s">
        <v>214</v>
      </c>
      <c r="AZ265" s="186">
        <f>_xll.qlInterestRateIndexFixingDate(Currency&amp;"ibor"&amp;$I$1,BA265,Trigger)</f>
        <v>42527</v>
      </c>
      <c r="BA265" s="186">
        <f>_xll.qlCalendarAdvance(Calendar,BA264,AY265,"f",,Trigger)</f>
        <v>42529</v>
      </c>
      <c r="BB265" s="186">
        <f>_xll.qlInterestRateIndexMaturity(Currency&amp;"ibor"&amp;$I$1,BA265,Trigger)</f>
        <v>42712</v>
      </c>
      <c r="BC265" s="359">
        <f>_xll.qlIndexFixing($AC$5,AZ265,,_xll.ohTrigger(Trigger,Quote!$AE$2))</f>
        <v>1.0465836016025928E-3</v>
      </c>
      <c r="BD265" s="359" t="e">
        <f>_xll.qlIndexFixing($BE$1,BA265,,_xll.ohTrigger(Trigger,Quote!$AE$2))</f>
        <v>#NUM!</v>
      </c>
    </row>
    <row r="266" spans="51:56" ht="11.25" customHeight="1" x14ac:dyDescent="0.25">
      <c r="AY266" s="185" t="s">
        <v>214</v>
      </c>
      <c r="AZ266" s="186">
        <f>_xll.qlInterestRateIndexFixingDate(Currency&amp;"ibor"&amp;$I$1,BA266,Trigger)</f>
        <v>42528</v>
      </c>
      <c r="BA266" s="186">
        <f>_xll.qlCalendarAdvance(Calendar,BA265,AY266,"f",,Trigger)</f>
        <v>42530</v>
      </c>
      <c r="BB266" s="186">
        <f>_xll.qlInterestRateIndexMaturity(Currency&amp;"ibor"&amp;$I$1,BA266,Trigger)</f>
        <v>42713</v>
      </c>
      <c r="BC266" s="359">
        <f>_xll.qlIndexFixing($AC$5,AZ266,,_xll.ohTrigger(Trigger,Quote!$AE$2))</f>
        <v>1.0478976630716294E-3</v>
      </c>
      <c r="BD266" s="359" t="e">
        <f>_xll.qlIndexFixing($BE$1,BA266,,_xll.ohTrigger(Trigger,Quote!$AE$2))</f>
        <v>#NUM!</v>
      </c>
    </row>
    <row r="267" spans="51:56" ht="11.25" customHeight="1" x14ac:dyDescent="0.25">
      <c r="AY267" s="185" t="s">
        <v>214</v>
      </c>
      <c r="AZ267" s="186">
        <f>_xll.qlInterestRateIndexFixingDate(Currency&amp;"ibor"&amp;$I$1,BA267,Trigger)</f>
        <v>42529</v>
      </c>
      <c r="BA267" s="186">
        <f>_xll.qlCalendarAdvance(Calendar,BA266,AY267,"f",,Trigger)</f>
        <v>42531</v>
      </c>
      <c r="BB267" s="186">
        <f>_xll.qlInterestRateIndexMaturity(Currency&amp;"ibor"&amp;$I$1,BA267,Trigger)</f>
        <v>42716</v>
      </c>
      <c r="BC267" s="359">
        <f>_xll.qlIndexFixing($AC$5,AZ267,,_xll.ohTrigger(Trigger,Quote!$AE$2))</f>
        <v>1.0510234193158532E-3</v>
      </c>
      <c r="BD267" s="359" t="e">
        <f>_xll.qlIndexFixing($BE$1,BA267,,_xll.ohTrigger(Trigger,Quote!$AE$2))</f>
        <v>#NUM!</v>
      </c>
    </row>
    <row r="268" spans="51:56" ht="11.25" customHeight="1" x14ac:dyDescent="0.25">
      <c r="AY268" s="185" t="s">
        <v>214</v>
      </c>
      <c r="AZ268" s="186">
        <f>_xll.qlInterestRateIndexFixingDate(Currency&amp;"ibor"&amp;$I$1,BA268,Trigger)</f>
        <v>42530</v>
      </c>
      <c r="BA268" s="186">
        <f>_xll.qlCalendarAdvance(Calendar,BA267,AY268,"f",,Trigger)</f>
        <v>42534</v>
      </c>
      <c r="BB268" s="186">
        <f>_xll.qlInterestRateIndexMaturity(Currency&amp;"ibor"&amp;$I$1,BA268,Trigger)</f>
        <v>42717</v>
      </c>
      <c r="BC268" s="359">
        <f>_xll.qlIndexFixing($AC$5,AZ268,,_xll.ohTrigger(Trigger,Quote!$AE$2))</f>
        <v>1.0531458749952561E-3</v>
      </c>
      <c r="BD268" s="359" t="e">
        <f>_xll.qlIndexFixing($BE$1,BA268,,_xll.ohTrigger(Trigger,Quote!$AE$2))</f>
        <v>#NUM!</v>
      </c>
    </row>
    <row r="269" spans="51:56" ht="11.25" customHeight="1" x14ac:dyDescent="0.25">
      <c r="AY269" s="185" t="s">
        <v>214</v>
      </c>
      <c r="AZ269" s="186">
        <f>_xll.qlInterestRateIndexFixingDate(Currency&amp;"ibor"&amp;$I$1,BA269,Trigger)</f>
        <v>42531</v>
      </c>
      <c r="BA269" s="186">
        <f>_xll.qlCalendarAdvance(Calendar,BA268,AY269,"f",,Trigger)</f>
        <v>42535</v>
      </c>
      <c r="BB269" s="186">
        <f>_xll.qlInterestRateIndexMaturity(Currency&amp;"ibor"&amp;$I$1,BA269,Trigger)</f>
        <v>42718</v>
      </c>
      <c r="BC269" s="359">
        <f>_xll.qlIndexFixing($AC$5,AZ269,,_xll.ohTrigger(Trigger,Quote!$AE$2))</f>
        <v>1.0544559194803887E-3</v>
      </c>
      <c r="BD269" s="359" t="e">
        <f>_xll.qlIndexFixing($BE$1,BA269,,_xll.ohTrigger(Trigger,Quote!$AE$2))</f>
        <v>#NUM!</v>
      </c>
    </row>
    <row r="270" spans="51:56" ht="11.25" customHeight="1" x14ac:dyDescent="0.25">
      <c r="AY270" s="185" t="s">
        <v>214</v>
      </c>
      <c r="AZ270" s="186">
        <f>_xll.qlInterestRateIndexFixingDate(Currency&amp;"ibor"&amp;$I$1,BA270,Trigger)</f>
        <v>42534</v>
      </c>
      <c r="BA270" s="186">
        <f>_xll.qlCalendarAdvance(Calendar,BA269,AY270,"f",,Trigger)</f>
        <v>42536</v>
      </c>
      <c r="BB270" s="186">
        <f>_xll.qlInterestRateIndexMaturity(Currency&amp;"ibor"&amp;$I$1,BA270,Trigger)</f>
        <v>42719</v>
      </c>
      <c r="BC270" s="359">
        <f>_xll.qlIndexFixing($AC$5,AZ270,,_xll.ohTrigger(Trigger,Quote!$AE$2))</f>
        <v>1.0557651605631493E-3</v>
      </c>
      <c r="BD270" s="359" t="e">
        <f>_xll.qlIndexFixing($BE$1,BA270,,_xll.ohTrigger(Trigger,Quote!$AE$2))</f>
        <v>#NUM!</v>
      </c>
    </row>
    <row r="271" spans="51:56" ht="11.25" customHeight="1" x14ac:dyDescent="0.25">
      <c r="AY271" s="185" t="s">
        <v>214</v>
      </c>
      <c r="AZ271" s="186">
        <f>_xll.qlInterestRateIndexFixingDate(Currency&amp;"ibor"&amp;$I$1,BA271,Trigger)</f>
        <v>42535</v>
      </c>
      <c r="BA271" s="186">
        <f>_xll.qlCalendarAdvance(Calendar,BA270,AY271,"f",,Trigger)</f>
        <v>42537</v>
      </c>
      <c r="BB271" s="186">
        <f>_xll.qlInterestRateIndexMaturity(Currency&amp;"ibor"&amp;$I$1,BA271,Trigger)</f>
        <v>42720</v>
      </c>
      <c r="BC271" s="359">
        <f>_xll.qlIndexFixing($AC$5,AZ271,,_xll.ohTrigger(Trigger,Quote!$AE$2))</f>
        <v>1.0570735982431013E-3</v>
      </c>
      <c r="BD271" s="359" t="e">
        <f>_xll.qlIndexFixing($BE$1,BA271,,_xll.ohTrigger(Trigger,Quote!$AE$2))</f>
        <v>#NUM!</v>
      </c>
    </row>
    <row r="272" spans="51:56" ht="11.25" customHeight="1" x14ac:dyDescent="0.25">
      <c r="AY272" s="185" t="s">
        <v>214</v>
      </c>
      <c r="AZ272" s="186">
        <f>_xll.qlInterestRateIndexFixingDate(Currency&amp;"ibor"&amp;$I$1,BA272,Trigger)</f>
        <v>42536</v>
      </c>
      <c r="BA272" s="186">
        <f>_xll.qlCalendarAdvance(Calendar,BA271,AY272,"f",,Trigger)</f>
        <v>42538</v>
      </c>
      <c r="BB272" s="186">
        <f>_xll.qlInterestRateIndexMaturity(Currency&amp;"ibor"&amp;$I$1,BA272,Trigger)</f>
        <v>42723</v>
      </c>
      <c r="BC272" s="359">
        <f>_xll.qlIndexFixing($AC$5,AZ272,,_xll.ohTrigger(Trigger,Quote!$AE$2))</f>
        <v>1.0606576270894639E-3</v>
      </c>
      <c r="BD272" s="359" t="e">
        <f>_xll.qlIndexFixing($BE$1,BA272,,_xll.ohTrigger(Trigger,Quote!$AE$2))</f>
        <v>#NUM!</v>
      </c>
    </row>
    <row r="273" spans="51:56" ht="11.25" customHeight="1" x14ac:dyDescent="0.25">
      <c r="AY273" s="185" t="s">
        <v>214</v>
      </c>
      <c r="AZ273" s="186">
        <f>_xll.qlInterestRateIndexFixingDate(Currency&amp;"ibor"&amp;$I$1,BA273,Trigger)</f>
        <v>42537</v>
      </c>
      <c r="BA273" s="186">
        <f>_xll.qlCalendarAdvance(Calendar,BA272,AY273,"f",,Trigger)</f>
        <v>42541</v>
      </c>
      <c r="BB273" s="186">
        <f>_xll.qlInterestRateIndexMaturity(Currency&amp;"ibor"&amp;$I$1,BA273,Trigger)</f>
        <v>42724</v>
      </c>
      <c r="BC273" s="359">
        <f>_xll.qlIndexFixing($AC$5,AZ273,,_xll.ohTrigger(Trigger,Quote!$AE$2))</f>
        <v>1.064120805401476E-3</v>
      </c>
      <c r="BD273" s="359" t="e">
        <f>_xll.qlIndexFixing($BE$1,BA273,,_xll.ohTrigger(Trigger,Quote!$AE$2))</f>
        <v>#NUM!</v>
      </c>
    </row>
    <row r="274" spans="51:56" ht="11.25" customHeight="1" x14ac:dyDescent="0.25">
      <c r="AY274" s="185" t="s">
        <v>214</v>
      </c>
      <c r="AZ274" s="186">
        <f>_xll.qlInterestRateIndexFixingDate(Currency&amp;"ibor"&amp;$I$1,BA274,Trigger)</f>
        <v>42538</v>
      </c>
      <c r="BA274" s="186">
        <f>_xll.qlCalendarAdvance(Calendar,BA273,AY274,"f",,Trigger)</f>
        <v>42542</v>
      </c>
      <c r="BB274" s="186">
        <f>_xll.qlInterestRateIndexMaturity(Currency&amp;"ibor"&amp;$I$1,BA274,Trigger)</f>
        <v>42725</v>
      </c>
      <c r="BC274" s="359">
        <f>_xll.qlIndexFixing($AC$5,AZ274,,_xll.ohTrigger(Trigger,Quote!$AE$2))</f>
        <v>1.0658864535659821E-3</v>
      </c>
      <c r="BD274" s="359" t="e">
        <f>_xll.qlIndexFixing($BE$1,BA274,,_xll.ohTrigger(Trigger,Quote!$AE$2))</f>
        <v>#NUM!</v>
      </c>
    </row>
    <row r="275" spans="51:56" ht="11.25" customHeight="1" x14ac:dyDescent="0.25">
      <c r="AY275" s="185" t="s">
        <v>214</v>
      </c>
      <c r="AZ275" s="186">
        <f>_xll.qlInterestRateIndexFixingDate(Currency&amp;"ibor"&amp;$I$1,BA275,Trigger)</f>
        <v>42541</v>
      </c>
      <c r="BA275" s="186">
        <f>_xll.qlCalendarAdvance(Calendar,BA274,AY275,"f",,Trigger)</f>
        <v>42543</v>
      </c>
      <c r="BB275" s="186">
        <f>_xll.qlInterestRateIndexMaturity(Currency&amp;"ibor"&amp;$I$1,BA275,Trigger)</f>
        <v>42726</v>
      </c>
      <c r="BC275" s="359">
        <f>_xll.qlIndexFixing($AC$5,AZ275,,_xll.ohTrigger(Trigger,Quote!$AE$2))</f>
        <v>1.0683672839608659E-3</v>
      </c>
      <c r="BD275" s="359" t="e">
        <f>_xll.qlIndexFixing($BE$1,BA275,,_xll.ohTrigger(Trigger,Quote!$AE$2))</f>
        <v>#NUM!</v>
      </c>
    </row>
    <row r="276" spans="51:56" ht="11.25" customHeight="1" x14ac:dyDescent="0.25">
      <c r="AY276" s="185" t="s">
        <v>214</v>
      </c>
      <c r="AZ276" s="186">
        <f>_xll.qlInterestRateIndexFixingDate(Currency&amp;"ibor"&amp;$I$1,BA276,Trigger)</f>
        <v>42542</v>
      </c>
      <c r="BA276" s="186">
        <f>_xll.qlCalendarAdvance(Calendar,BA275,AY276,"f",,Trigger)</f>
        <v>42544</v>
      </c>
      <c r="BB276" s="186">
        <f>_xll.qlInterestRateIndexMaturity(Currency&amp;"ibor"&amp;$I$1,BA276,Trigger)</f>
        <v>42727</v>
      </c>
      <c r="BC276" s="359">
        <f>_xll.qlIndexFixing($AC$5,AZ276,,_xll.ohTrigger(Trigger,Quote!$AE$2))</f>
        <v>1.070852141026331E-3</v>
      </c>
      <c r="BD276" s="359" t="e">
        <f>_xll.qlIndexFixing($BE$1,BA276,,_xll.ohTrigger(Trigger,Quote!$AE$2))</f>
        <v>#NUM!</v>
      </c>
    </row>
    <row r="277" spans="51:56" ht="11.25" customHeight="1" x14ac:dyDescent="0.25">
      <c r="AY277" s="185" t="s">
        <v>214</v>
      </c>
      <c r="AZ277" s="186">
        <f>_xll.qlInterestRateIndexFixingDate(Currency&amp;"ibor"&amp;$I$1,BA277,Trigger)</f>
        <v>42543</v>
      </c>
      <c r="BA277" s="186">
        <f>_xll.qlCalendarAdvance(Calendar,BA276,AY277,"f",,Trigger)</f>
        <v>42545</v>
      </c>
      <c r="BB277" s="186">
        <f>_xll.qlInterestRateIndexMaturity(Currency&amp;"ibor"&amp;$I$1,BA277,Trigger)</f>
        <v>42731</v>
      </c>
      <c r="BC277" s="359">
        <f>_xll.qlIndexFixing($AC$5,AZ277,,_xll.ohTrigger(Trigger,Quote!$AE$2))</f>
        <v>1.0781505019026448E-3</v>
      </c>
      <c r="BD277" s="359" t="e">
        <f>_xll.qlIndexFixing($BE$1,BA277,,_xll.ohTrigger(Trigger,Quote!$AE$2))</f>
        <v>#NUM!</v>
      </c>
    </row>
    <row r="278" spans="51:56" ht="11.25" customHeight="1" x14ac:dyDescent="0.25">
      <c r="AY278" s="185" t="s">
        <v>214</v>
      </c>
      <c r="AZ278" s="186">
        <f>_xll.qlInterestRateIndexFixingDate(Currency&amp;"ibor"&amp;$I$1,BA278,Trigger)</f>
        <v>42544</v>
      </c>
      <c r="BA278" s="186">
        <f>_xll.qlCalendarAdvance(Calendar,BA277,AY278,"f",,Trigger)</f>
        <v>42548</v>
      </c>
      <c r="BB278" s="186">
        <f>_xll.qlInterestRateIndexMaturity(Currency&amp;"ibor"&amp;$I$1,BA278,Trigger)</f>
        <v>42731</v>
      </c>
      <c r="BC278" s="359">
        <f>_xll.qlIndexFixing($AC$5,AZ278,,_xll.ohTrigger(Trigger,Quote!$AE$2))</f>
        <v>1.0808318362975911E-3</v>
      </c>
      <c r="BD278" s="359" t="e">
        <f>_xll.qlIndexFixing($BE$1,BA278,,_xll.ohTrigger(Trigger,Quote!$AE$2))</f>
        <v>#NUM!</v>
      </c>
    </row>
    <row r="279" spans="51:56" ht="11.25" customHeight="1" x14ac:dyDescent="0.25">
      <c r="AY279" s="185" t="s">
        <v>214</v>
      </c>
      <c r="AZ279" s="186">
        <f>_xll.qlInterestRateIndexFixingDate(Currency&amp;"ibor"&amp;$I$1,BA279,Trigger)</f>
        <v>42545</v>
      </c>
      <c r="BA279" s="186">
        <f>_xll.qlCalendarAdvance(Calendar,BA278,AY279,"f",,Trigger)</f>
        <v>42549</v>
      </c>
      <c r="BB279" s="186">
        <f>_xll.qlInterestRateIndexMaturity(Currency&amp;"ibor"&amp;$I$1,BA279,Trigger)</f>
        <v>42732</v>
      </c>
      <c r="BC279" s="359">
        <f>_xll.qlIndexFixing($AC$5,AZ279,,_xll.ohTrigger(Trigger,Quote!$AE$2))</f>
        <v>1.0833368269444158E-3</v>
      </c>
      <c r="BD279" s="359" t="e">
        <f>_xll.qlIndexFixing($BE$1,BA279,,_xll.ohTrigger(Trigger,Quote!$AE$2))</f>
        <v>#NUM!</v>
      </c>
    </row>
    <row r="280" spans="51:56" ht="11.25" customHeight="1" x14ac:dyDescent="0.25">
      <c r="AY280" s="185" t="s">
        <v>214</v>
      </c>
      <c r="AZ280" s="186">
        <f>_xll.qlInterestRateIndexFixingDate(Currency&amp;"ibor"&amp;$I$1,BA280,Trigger)</f>
        <v>42548</v>
      </c>
      <c r="BA280" s="186">
        <f>_xll.qlCalendarAdvance(Calendar,BA279,AY280,"f",,Trigger)</f>
        <v>42550</v>
      </c>
      <c r="BB280" s="186">
        <f>_xll.qlInterestRateIndexMaturity(Currency&amp;"ibor"&amp;$I$1,BA280,Trigger)</f>
        <v>42733</v>
      </c>
      <c r="BC280" s="359">
        <f>_xll.qlIndexFixing($AC$5,AZ280,,_xll.ohTrigger(Trigger,Quote!$AE$2))</f>
        <v>1.0858458443535521E-3</v>
      </c>
      <c r="BD280" s="359" t="e">
        <f>_xll.qlIndexFixing($BE$1,BA280,,_xll.ohTrigger(Trigger,Quote!$AE$2))</f>
        <v>#NUM!</v>
      </c>
    </row>
    <row r="281" spans="51:56" ht="11.25" customHeight="1" x14ac:dyDescent="0.25">
      <c r="AY281" s="185" t="s">
        <v>214</v>
      </c>
      <c r="AZ281" s="186">
        <f>_xll.qlInterestRateIndexFixingDate(Currency&amp;"ibor"&amp;$I$1,BA281,Trigger)</f>
        <v>42549</v>
      </c>
      <c r="BA281" s="186">
        <f>_xll.qlCalendarAdvance(Calendar,BA280,AY281,"f",,Trigger)</f>
        <v>42551</v>
      </c>
      <c r="BB281" s="186">
        <f>_xll.qlInterestRateIndexMaturity(Currency&amp;"ibor"&amp;$I$1,BA281,Trigger)</f>
        <v>42734</v>
      </c>
      <c r="BC281" s="359">
        <f>_xll.qlIndexFixing($AC$5,AZ281,,_xll.ohTrigger(Trigger,Quote!$AE$2))</f>
        <v>1.0883588885402884E-3</v>
      </c>
      <c r="BD281" s="359" t="e">
        <f>_xll.qlIndexFixing($BE$1,BA281,,_xll.ohTrigger(Trigger,Quote!$AE$2))</f>
        <v>#NUM!</v>
      </c>
    </row>
    <row r="282" spans="51:56" ht="11.25" customHeight="1" x14ac:dyDescent="0.25">
      <c r="AY282" s="185" t="s">
        <v>214</v>
      </c>
      <c r="AZ282" s="186">
        <f>_xll.qlInterestRateIndexFixingDate(Currency&amp;"ibor"&amp;$I$1,BA282,Trigger)</f>
        <v>42550</v>
      </c>
      <c r="BA282" s="186">
        <f>_xll.qlCalendarAdvance(Calendar,BA281,AY282,"f",,Trigger)</f>
        <v>42552</v>
      </c>
      <c r="BB282" s="186">
        <f>_xll.qlInterestRateIndexMaturity(Currency&amp;"ibor"&amp;$I$1,BA282,Trigger)</f>
        <v>42737</v>
      </c>
      <c r="BC282" s="359">
        <f>_xll.qlIndexFixing($AC$5,AZ282,,_xll.ohTrigger(Trigger,Quote!$AE$2))</f>
        <v>1.0940498348217772E-3</v>
      </c>
      <c r="BD282" s="359" t="e">
        <f>_xll.qlIndexFixing($BE$1,BA282,,_xll.ohTrigger(Trigger,Quote!$AE$2))</f>
        <v>#NUM!</v>
      </c>
    </row>
    <row r="283" spans="51:56" ht="11.25" customHeight="1" x14ac:dyDescent="0.25">
      <c r="AY283" s="185" t="s">
        <v>214</v>
      </c>
      <c r="AZ283" s="186">
        <f>_xll.qlInterestRateIndexFixingDate(Currency&amp;"ibor"&amp;$I$1,BA283,Trigger)</f>
        <v>42551</v>
      </c>
      <c r="BA283" s="186">
        <f>_xll.qlCalendarAdvance(Calendar,BA282,AY283,"f",,Trigger)</f>
        <v>42555</v>
      </c>
      <c r="BB283" s="186">
        <f>_xll.qlInterestRateIndexMaturity(Currency&amp;"ibor"&amp;$I$1,BA283,Trigger)</f>
        <v>42739</v>
      </c>
      <c r="BC283" s="359">
        <f>_xll.qlIndexFixing($AC$5,AZ283,,_xll.ohTrigger(Trigger,Quote!$AE$2))</f>
        <v>1.1000327488947213E-3</v>
      </c>
      <c r="BD283" s="359" t="e">
        <f>_xll.qlIndexFixing($BE$1,BA283,,_xll.ohTrigger(Trigger,Quote!$AE$2))</f>
        <v>#NUM!</v>
      </c>
    </row>
    <row r="284" spans="51:56" ht="11.25" customHeight="1" x14ac:dyDescent="0.25">
      <c r="AY284" s="185" t="s">
        <v>214</v>
      </c>
      <c r="AZ284" s="186">
        <f>_xll.qlInterestRateIndexFixingDate(Currency&amp;"ibor"&amp;$I$1,BA284,Trigger)</f>
        <v>42552</v>
      </c>
      <c r="BA284" s="186">
        <f>_xll.qlCalendarAdvance(Calendar,BA283,AY284,"f",,Trigger)</f>
        <v>42556</v>
      </c>
      <c r="BB284" s="186">
        <f>_xll.qlInterestRateIndexMaturity(Currency&amp;"ibor"&amp;$I$1,BA284,Trigger)</f>
        <v>42740</v>
      </c>
      <c r="BC284" s="359">
        <f>_xll.qlIndexFixing($AC$5,AZ284,,_xll.ohTrigger(Trigger,Quote!$AE$2))</f>
        <v>1.1025629733494593E-3</v>
      </c>
      <c r="BD284" s="359" t="e">
        <f>_xll.qlIndexFixing($BE$1,BA284,,_xll.ohTrigger(Trigger,Quote!$AE$2))</f>
        <v>#NUM!</v>
      </c>
    </row>
    <row r="285" spans="51:56" ht="11.25" customHeight="1" x14ac:dyDescent="0.25">
      <c r="AY285" s="185" t="s">
        <v>214</v>
      </c>
      <c r="AZ285" s="186">
        <f>_xll.qlInterestRateIndexFixingDate(Currency&amp;"ibor"&amp;$I$1,BA285,Trigger)</f>
        <v>42555</v>
      </c>
      <c r="BA285" s="186">
        <f>_xll.qlCalendarAdvance(Calendar,BA284,AY285,"f",,Trigger)</f>
        <v>42557</v>
      </c>
      <c r="BB285" s="186">
        <f>_xll.qlInterestRateIndexMaturity(Currency&amp;"ibor"&amp;$I$1,BA285,Trigger)</f>
        <v>42741</v>
      </c>
      <c r="BC285" s="359">
        <f>_xll.qlIndexFixing($AC$5,AZ285,,_xll.ohTrigger(Trigger,Quote!$AE$2))</f>
        <v>1.1050972028326801E-3</v>
      </c>
      <c r="BD285" s="359" t="e">
        <f>_xll.qlIndexFixing($BE$1,BA285,,_xll.ohTrigger(Trigger,Quote!$AE$2))</f>
        <v>#NUM!</v>
      </c>
    </row>
    <row r="286" spans="51:56" ht="11.25" customHeight="1" x14ac:dyDescent="0.25">
      <c r="AY286" s="185" t="s">
        <v>214</v>
      </c>
      <c r="AZ286" s="186">
        <f>_xll.qlInterestRateIndexFixingDate(Currency&amp;"ibor"&amp;$I$1,BA286,Trigger)</f>
        <v>42556</v>
      </c>
      <c r="BA286" s="186">
        <f>_xll.qlCalendarAdvance(Calendar,BA285,AY286,"f",,Trigger)</f>
        <v>42558</v>
      </c>
      <c r="BB286" s="186">
        <f>_xll.qlInterestRateIndexMaturity(Currency&amp;"ibor"&amp;$I$1,BA286,Trigger)</f>
        <v>42744</v>
      </c>
      <c r="BC286" s="359">
        <f>_xll.qlIndexFixing($AC$5,AZ286,,_xll.ohTrigger(Trigger,Quote!$AE$2))</f>
        <v>1.1107618389270062E-3</v>
      </c>
      <c r="BD286" s="359" t="e">
        <f>_xll.qlIndexFixing($BE$1,BA286,,_xll.ohTrigger(Trigger,Quote!$AE$2))</f>
        <v>#NUM!</v>
      </c>
    </row>
    <row r="287" spans="51:56" ht="11.25" customHeight="1" x14ac:dyDescent="0.25">
      <c r="AY287" s="185" t="s">
        <v>214</v>
      </c>
      <c r="AZ287" s="186">
        <f>_xll.qlInterestRateIndexFixingDate(Currency&amp;"ibor"&amp;$I$1,BA287,Trigger)</f>
        <v>42557</v>
      </c>
      <c r="BA287" s="186">
        <f>_xll.qlCalendarAdvance(Calendar,BA286,AY287,"f",,Trigger)</f>
        <v>42559</v>
      </c>
      <c r="BB287" s="186">
        <f>_xll.qlInterestRateIndexMaturity(Currency&amp;"ibor"&amp;$I$1,BA287,Trigger)</f>
        <v>42744</v>
      </c>
      <c r="BC287" s="359">
        <f>_xll.qlIndexFixing($AC$5,AZ287,,_xll.ohTrigger(Trigger,Quote!$AE$2))</f>
        <v>1.1117409534670449E-3</v>
      </c>
      <c r="BD287" s="359" t="e">
        <f>_xll.qlIndexFixing($BE$1,BA287,,_xll.ohTrigger(Trigger,Quote!$AE$2))</f>
        <v>#NUM!</v>
      </c>
    </row>
    <row r="288" spans="51:56" ht="11.25" customHeight="1" x14ac:dyDescent="0.25">
      <c r="AY288" s="185" t="s">
        <v>214</v>
      </c>
      <c r="AZ288" s="186">
        <f>_xll.qlInterestRateIndexFixingDate(Currency&amp;"ibor"&amp;$I$1,BA288,Trigger)</f>
        <v>42558</v>
      </c>
      <c r="BA288" s="186">
        <f>_xll.qlCalendarAdvance(Calendar,BA287,AY288,"f",,Trigger)</f>
        <v>42562</v>
      </c>
      <c r="BB288" s="186">
        <f>_xll.qlInterestRateIndexMaturity(Currency&amp;"ibor"&amp;$I$1,BA288,Trigger)</f>
        <v>42746</v>
      </c>
      <c r="BC288" s="359">
        <f>_xll.qlIndexFixing($AC$5,AZ288,,_xll.ohTrigger(Trigger,Quote!$AE$2))</f>
        <v>1.1178284262255858E-3</v>
      </c>
      <c r="BD288" s="359" t="e">
        <f>_xll.qlIndexFixing($BE$1,BA288,,_xll.ohTrigger(Trigger,Quote!$AE$2))</f>
        <v>#NUM!</v>
      </c>
    </row>
    <row r="289" spans="51:56" ht="11.25" customHeight="1" x14ac:dyDescent="0.25">
      <c r="AY289" s="185" t="s">
        <v>214</v>
      </c>
      <c r="AZ289" s="186">
        <f>_xll.qlInterestRateIndexFixingDate(Currency&amp;"ibor"&amp;$I$1,BA289,Trigger)</f>
        <v>42559</v>
      </c>
      <c r="BA289" s="186">
        <f>_xll.qlCalendarAdvance(Calendar,BA288,AY289,"f",,Trigger)</f>
        <v>42563</v>
      </c>
      <c r="BB289" s="186">
        <f>_xll.qlInterestRateIndexMaturity(Currency&amp;"ibor"&amp;$I$1,BA289,Trigger)</f>
        <v>42747</v>
      </c>
      <c r="BC289" s="359">
        <f>_xll.qlIndexFixing($AC$5,AZ289,,_xll.ohTrigger(Trigger,Quote!$AE$2))</f>
        <v>1.1203866862085706E-3</v>
      </c>
      <c r="BD289" s="359" t="e">
        <f>_xll.qlIndexFixing($BE$1,BA289,,_xll.ohTrigger(Trigger,Quote!$AE$2))</f>
        <v>#NUM!</v>
      </c>
    </row>
    <row r="290" spans="51:56" ht="11.25" customHeight="1" x14ac:dyDescent="0.25">
      <c r="AY290" s="185" t="s">
        <v>214</v>
      </c>
      <c r="AZ290" s="186">
        <f>_xll.qlInterestRateIndexFixingDate(Currency&amp;"ibor"&amp;$I$1,BA290,Trigger)</f>
        <v>42562</v>
      </c>
      <c r="BA290" s="186">
        <f>_xll.qlCalendarAdvance(Calendar,BA289,AY290,"f",,Trigger)</f>
        <v>42564</v>
      </c>
      <c r="BB290" s="186">
        <f>_xll.qlInterestRateIndexMaturity(Currency&amp;"ibor"&amp;$I$1,BA290,Trigger)</f>
        <v>42748</v>
      </c>
      <c r="BC290" s="359">
        <f>_xll.qlIndexFixing($AC$5,AZ290,,_xll.ohTrigger(Trigger,Quote!$AE$2))</f>
        <v>1.1229489513299501E-3</v>
      </c>
      <c r="BD290" s="359" t="e">
        <f>_xll.qlIndexFixing($BE$1,BA290,,_xll.ohTrigger(Trigger,Quote!$AE$2))</f>
        <v>#NUM!</v>
      </c>
    </row>
    <row r="291" spans="51:56" ht="11.25" customHeight="1" x14ac:dyDescent="0.25">
      <c r="AY291" s="185" t="s">
        <v>214</v>
      </c>
      <c r="AZ291" s="186">
        <f>_xll.qlInterestRateIndexFixingDate(Currency&amp;"ibor"&amp;$I$1,BA291,Trigger)</f>
        <v>42563</v>
      </c>
      <c r="BA291" s="186">
        <f>_xll.qlCalendarAdvance(Calendar,BA290,AY291,"f",,Trigger)</f>
        <v>42565</v>
      </c>
      <c r="BB291" s="186">
        <f>_xll.qlInterestRateIndexMaturity(Currency&amp;"ibor"&amp;$I$1,BA291,Trigger)</f>
        <v>42751</v>
      </c>
      <c r="BC291" s="359">
        <f>_xll.qlIndexFixing($AC$5,AZ291,,_xll.ohTrigger(Trigger,Quote!$AE$2))</f>
        <v>1.1285991331561945E-3</v>
      </c>
      <c r="BD291" s="359" t="e">
        <f>_xll.qlIndexFixing($BE$1,BA291,,_xll.ohTrigger(Trigger,Quote!$AE$2))</f>
        <v>#NUM!</v>
      </c>
    </row>
    <row r="292" spans="51:56" ht="11.25" customHeight="1" x14ac:dyDescent="0.25">
      <c r="AY292" s="185" t="s">
        <v>214</v>
      </c>
      <c r="AZ292" s="186">
        <f>_xll.qlInterestRateIndexFixingDate(Currency&amp;"ibor"&amp;$I$1,BA292,Trigger)</f>
        <v>42564</v>
      </c>
      <c r="BA292" s="186">
        <f>_xll.qlCalendarAdvance(Calendar,BA291,AY292,"f",,Trigger)</f>
        <v>42566</v>
      </c>
      <c r="BB292" s="186">
        <f>_xll.qlInterestRateIndexMaturity(Currency&amp;"ibor"&amp;$I$1,BA292,Trigger)</f>
        <v>42751</v>
      </c>
      <c r="BC292" s="359">
        <f>_xll.qlIndexFixing($AC$5,AZ292,,_xll.ohTrigger(Trigger,Quote!$AE$2))</f>
        <v>1.129627262140345E-3</v>
      </c>
      <c r="BD292" s="359" t="e">
        <f>_xll.qlIndexFixing($BE$1,BA292,,_xll.ohTrigger(Trigger,Quote!$AE$2))</f>
        <v>#NUM!</v>
      </c>
    </row>
    <row r="293" spans="51:56" ht="11.25" customHeight="1" x14ac:dyDescent="0.25">
      <c r="AY293" s="185" t="s">
        <v>214</v>
      </c>
      <c r="AZ293" s="186">
        <f>_xll.qlInterestRateIndexFixingDate(Currency&amp;"ibor"&amp;$I$1,BA293,Trigger)</f>
        <v>42565</v>
      </c>
      <c r="BA293" s="186">
        <f>_xll.qlCalendarAdvance(Calendar,BA292,AY293,"f",,Trigger)</f>
        <v>42569</v>
      </c>
      <c r="BB293" s="186">
        <f>_xll.qlInterestRateIndexMaturity(Currency&amp;"ibor"&amp;$I$1,BA293,Trigger)</f>
        <v>42753</v>
      </c>
      <c r="BC293" s="359">
        <f>_xll.qlIndexFixing($AC$5,AZ293,,_xll.ohTrigger(Trigger,Quote!$AE$2))</f>
        <v>1.1358203545579868E-3</v>
      </c>
      <c r="BD293" s="359" t="e">
        <f>_xll.qlIndexFixing($BE$1,BA293,,_xll.ohTrigger(Trigger,Quote!$AE$2))</f>
        <v>#NUM!</v>
      </c>
    </row>
    <row r="294" spans="51:56" ht="11.25" customHeight="1" x14ac:dyDescent="0.25">
      <c r="AY294" s="185" t="s">
        <v>214</v>
      </c>
      <c r="AZ294" s="186">
        <f>_xll.qlInterestRateIndexFixingDate(Currency&amp;"ibor"&amp;$I$1,BA294,Trigger)</f>
        <v>42566</v>
      </c>
      <c r="BA294" s="186">
        <f>_xll.qlCalendarAdvance(Calendar,BA293,AY294,"f",,Trigger)</f>
        <v>42570</v>
      </c>
      <c r="BB294" s="186">
        <f>_xll.qlInterestRateIndexMaturity(Currency&amp;"ibor"&amp;$I$1,BA294,Trigger)</f>
        <v>42754</v>
      </c>
      <c r="BC294" s="359">
        <f>_xll.qlIndexFixing($AC$5,AZ294,,_xll.ohTrigger(Trigger,Quote!$AE$2))</f>
        <v>1.1384066508386029E-3</v>
      </c>
      <c r="BD294" s="359" t="e">
        <f>_xll.qlIndexFixing($BE$1,BA294,,_xll.ohTrigger(Trigger,Quote!$AE$2))</f>
        <v>#NUM!</v>
      </c>
    </row>
    <row r="295" spans="51:56" ht="11.25" customHeight="1" x14ac:dyDescent="0.25">
      <c r="AY295" s="185" t="s">
        <v>214</v>
      </c>
      <c r="AZ295" s="186">
        <f>_xll.qlInterestRateIndexFixingDate(Currency&amp;"ibor"&amp;$I$1,BA295,Trigger)</f>
        <v>42569</v>
      </c>
      <c r="BA295" s="186">
        <f>_xll.qlCalendarAdvance(Calendar,BA294,AY295,"f",,Trigger)</f>
        <v>42571</v>
      </c>
      <c r="BB295" s="186">
        <f>_xll.qlInterestRateIndexMaturity(Currency&amp;"ibor"&amp;$I$1,BA295,Trigger)</f>
        <v>42755</v>
      </c>
      <c r="BC295" s="359">
        <f>_xll.qlIndexFixing($AC$5,AZ295,,_xll.ohTrigger(Trigger,Quote!$AE$2))</f>
        <v>1.1409969523683947E-3</v>
      </c>
      <c r="BD295" s="359" t="e">
        <f>_xll.qlIndexFixing($BE$1,BA295,,_xll.ohTrigger(Trigger,Quote!$AE$2))</f>
        <v>#NUM!</v>
      </c>
    </row>
    <row r="296" spans="51:56" ht="11.25" customHeight="1" x14ac:dyDescent="0.25">
      <c r="AY296" s="185" t="s">
        <v>214</v>
      </c>
      <c r="AZ296" s="186">
        <f>_xll.qlInterestRateIndexFixingDate(Currency&amp;"ibor"&amp;$I$1,BA296,Trigger)</f>
        <v>42570</v>
      </c>
      <c r="BA296" s="186">
        <f>_xll.qlCalendarAdvance(Calendar,BA295,AY296,"f",,Trigger)</f>
        <v>42572</v>
      </c>
      <c r="BB296" s="186">
        <f>_xll.qlInterestRateIndexMaturity(Currency&amp;"ibor"&amp;$I$1,BA296,Trigger)</f>
        <v>42758</v>
      </c>
      <c r="BC296" s="359">
        <f>_xll.qlIndexFixing($AC$5,AZ296,,_xll.ohTrigger(Trigger,Quote!$AE$2))</f>
        <v>1.1466305747296057E-3</v>
      </c>
      <c r="BD296" s="359" t="e">
        <f>_xll.qlIndexFixing($BE$1,BA296,,_xll.ohTrigger(Trigger,Quote!$AE$2))</f>
        <v>#NUM!</v>
      </c>
    </row>
    <row r="297" spans="51:56" ht="11.25" customHeight="1" x14ac:dyDescent="0.25">
      <c r="AY297" s="185" t="s">
        <v>214</v>
      </c>
      <c r="AZ297" s="186">
        <f>_xll.qlInterestRateIndexFixingDate(Currency&amp;"ibor"&amp;$I$1,BA297,Trigger)</f>
        <v>42571</v>
      </c>
      <c r="BA297" s="186">
        <f>_xll.qlCalendarAdvance(Calendar,BA296,AY297,"f",,Trigger)</f>
        <v>42573</v>
      </c>
      <c r="BB297" s="186">
        <f>_xll.qlInterestRateIndexMaturity(Currency&amp;"ibor"&amp;$I$1,BA297,Trigger)</f>
        <v>42758</v>
      </c>
      <c r="BC297" s="359">
        <f>_xll.qlIndexFixing($AC$5,AZ297,,_xll.ohTrigger(Trigger,Quote!$AE$2))</f>
        <v>1.1477087662189979E-3</v>
      </c>
      <c r="BD297" s="359" t="e">
        <f>_xll.qlIndexFixing($BE$1,BA297,,_xll.ohTrigger(Trigger,Quote!$AE$2))</f>
        <v>#NUM!</v>
      </c>
    </row>
    <row r="298" spans="51:56" ht="11.25" customHeight="1" x14ac:dyDescent="0.25">
      <c r="AY298" s="185" t="s">
        <v>214</v>
      </c>
      <c r="AZ298" s="186">
        <f>_xll.qlInterestRateIndexFixingDate(Currency&amp;"ibor"&amp;$I$1,BA298,Trigger)</f>
        <v>42572</v>
      </c>
      <c r="BA298" s="186">
        <f>_xll.qlCalendarAdvance(Calendar,BA297,AY298,"f",,Trigger)</f>
        <v>42576</v>
      </c>
      <c r="BB298" s="186">
        <f>_xll.qlInterestRateIndexMaturity(Currency&amp;"ibor"&amp;$I$1,BA298,Trigger)</f>
        <v>42760</v>
      </c>
      <c r="BC298" s="359">
        <f>_xll.qlIndexFixing($AC$5,AZ298,,_xll.ohTrigger(Trigger,Quote!$AE$2))</f>
        <v>1.1540085393006415E-3</v>
      </c>
      <c r="BD298" s="359" t="e">
        <f>_xll.qlIndexFixing($BE$1,BA298,,_xll.ohTrigger(Trigger,Quote!$AE$2))</f>
        <v>#NUM!</v>
      </c>
    </row>
    <row r="299" spans="51:56" ht="11.25" customHeight="1" x14ac:dyDescent="0.25">
      <c r="AY299" s="185" t="s">
        <v>214</v>
      </c>
      <c r="AZ299" s="186">
        <f>_xll.qlInterestRateIndexFixingDate(Currency&amp;"ibor"&amp;$I$1,BA299,Trigger)</f>
        <v>42573</v>
      </c>
      <c r="BA299" s="186">
        <f>_xll.qlCalendarAdvance(Calendar,BA298,AY299,"f",,Trigger)</f>
        <v>42577</v>
      </c>
      <c r="BB299" s="186">
        <f>_xll.qlInterestRateIndexMaturity(Currency&amp;"ibor"&amp;$I$1,BA299,Trigger)</f>
        <v>42761</v>
      </c>
      <c r="BC299" s="359">
        <f>_xll.qlIndexFixing($AC$5,AZ299,,_xll.ohTrigger(Trigger,Quote!$AE$2))</f>
        <v>1.1566228726560932E-3</v>
      </c>
      <c r="BD299" s="359" t="e">
        <f>_xll.qlIndexFixing($BE$1,BA299,,_xll.ohTrigger(Trigger,Quote!$AE$2))</f>
        <v>#NUM!</v>
      </c>
    </row>
    <row r="300" spans="51:56" ht="11.25" customHeight="1" x14ac:dyDescent="0.25">
      <c r="AY300" s="185" t="s">
        <v>214</v>
      </c>
      <c r="AZ300" s="186">
        <f>_xll.qlInterestRateIndexFixingDate(Currency&amp;"ibor"&amp;$I$1,BA300,Trigger)</f>
        <v>42576</v>
      </c>
      <c r="BA300" s="186">
        <f>_xll.qlCalendarAdvance(Calendar,BA299,AY300,"f",,Trigger)</f>
        <v>42578</v>
      </c>
      <c r="BB300" s="186">
        <f>_xll.qlInterestRateIndexMaturity(Currency&amp;"ibor"&amp;$I$1,BA300,Trigger)</f>
        <v>42762</v>
      </c>
      <c r="BC300" s="359">
        <f>_xll.qlIndexFixing($AC$5,AZ300,,_xll.ohTrigger(Trigger,Quote!$AE$2))</f>
        <v>1.1592412113723707E-3</v>
      </c>
      <c r="BD300" s="359" t="e">
        <f>_xll.qlIndexFixing($BE$1,BA300,,_xll.ohTrigger(Trigger,Quote!$AE$2))</f>
        <v>#NUM!</v>
      </c>
    </row>
    <row r="301" spans="51:56" ht="11.25" customHeight="1" x14ac:dyDescent="0.25">
      <c r="AY301" s="185" t="s">
        <v>214</v>
      </c>
      <c r="AZ301" s="186">
        <f>_xll.qlInterestRateIndexFixingDate(Currency&amp;"ibor"&amp;$I$1,BA301,Trigger)</f>
        <v>42577</v>
      </c>
      <c r="BA301" s="186">
        <f>_xll.qlCalendarAdvance(Calendar,BA300,AY301,"f",,Trigger)</f>
        <v>42579</v>
      </c>
      <c r="BB301" s="186">
        <f>_xll.qlInterestRateIndexMaturity(Currency&amp;"ibor"&amp;$I$1,BA301,Trigger)</f>
        <v>42765</v>
      </c>
      <c r="BC301" s="359">
        <f>_xll.qlIndexFixing($AC$5,AZ301,,_xll.ohTrigger(Trigger,Quote!$AE$2))</f>
        <v>1.1648561690665608E-3</v>
      </c>
      <c r="BD301" s="359" t="e">
        <f>_xll.qlIndexFixing($BE$1,BA301,,_xll.ohTrigger(Trigger,Quote!$AE$2))</f>
        <v>#NUM!</v>
      </c>
    </row>
    <row r="302" spans="51:56" ht="11.25" customHeight="1" x14ac:dyDescent="0.25">
      <c r="AY302" s="185" t="s">
        <v>214</v>
      </c>
      <c r="AZ302" s="186">
        <f>_xll.qlInterestRateIndexFixingDate(Currency&amp;"ibor"&amp;$I$1,BA302,Trigger)</f>
        <v>42578</v>
      </c>
      <c r="BA302" s="186">
        <f>_xll.qlCalendarAdvance(Calendar,BA301,AY302,"f",,Trigger)</f>
        <v>42580</v>
      </c>
      <c r="BB302" s="186">
        <f>_xll.qlInterestRateIndexMaturity(Currency&amp;"ibor"&amp;$I$1,BA302,Trigger)</f>
        <v>42766</v>
      </c>
      <c r="BC302" s="359">
        <f>_xll.qlIndexFixing($AC$5,AZ302,,_xll.ohTrigger(Trigger,Quote!$AE$2))</f>
        <v>1.1674756749243782E-3</v>
      </c>
      <c r="BD302" s="359" t="e">
        <f>_xll.qlIndexFixing($BE$1,BA302,,_xll.ohTrigger(Trigger,Quote!$AE$2))</f>
        <v>#NUM!</v>
      </c>
    </row>
    <row r="303" spans="51:56" ht="11.25" customHeight="1" x14ac:dyDescent="0.25">
      <c r="AY303" s="185" t="s">
        <v>214</v>
      </c>
      <c r="AZ303" s="186">
        <f>_xll.qlInterestRateIndexFixingDate(Currency&amp;"ibor"&amp;$I$1,BA303,Trigger)</f>
        <v>42579</v>
      </c>
      <c r="BA303" s="186">
        <f>_xll.qlCalendarAdvance(Calendar,BA302,AY303,"f",,Trigger)</f>
        <v>42583</v>
      </c>
      <c r="BB303" s="186">
        <f>_xll.qlInterestRateIndexMaturity(Currency&amp;"ibor"&amp;$I$1,BA303,Trigger)</f>
        <v>42767</v>
      </c>
      <c r="BC303" s="359">
        <f>_xll.qlIndexFixing($AC$5,AZ303,,_xll.ohTrigger(Trigger,Quote!$AE$2))</f>
        <v>1.1723929859200465E-3</v>
      </c>
      <c r="BD303" s="359" t="e">
        <f>_xll.qlIndexFixing($BE$1,BA303,,_xll.ohTrigger(Trigger,Quote!$AE$2))</f>
        <v>#NUM!</v>
      </c>
    </row>
    <row r="304" spans="51:56" ht="11.25" customHeight="1" x14ac:dyDescent="0.25">
      <c r="AY304" s="185" t="s">
        <v>214</v>
      </c>
      <c r="AZ304" s="186">
        <f>_xll.qlInterestRateIndexFixingDate(Currency&amp;"ibor"&amp;$I$1,BA304,Trigger)</f>
        <v>42580</v>
      </c>
      <c r="BA304" s="186">
        <f>_xll.qlCalendarAdvance(Calendar,BA303,AY304,"f",,Trigger)</f>
        <v>42584</v>
      </c>
      <c r="BB304" s="186">
        <f>_xll.qlInterestRateIndexMaturity(Currency&amp;"ibor"&amp;$I$1,BA304,Trigger)</f>
        <v>42768</v>
      </c>
      <c r="BC304" s="359">
        <f>_xll.qlIndexFixing($AC$5,AZ304,,_xll.ohTrigger(Trigger,Quote!$AE$2))</f>
        <v>1.1750353571366614E-3</v>
      </c>
      <c r="BD304" s="359" t="e">
        <f>_xll.qlIndexFixing($BE$1,BA304,,_xll.ohTrigger(Trigger,Quote!$AE$2))</f>
        <v>#NUM!</v>
      </c>
    </row>
    <row r="305" spans="51:56" ht="11.25" customHeight="1" x14ac:dyDescent="0.25">
      <c r="AY305" s="185" t="s">
        <v>214</v>
      </c>
      <c r="AZ305" s="186">
        <f>_xll.qlInterestRateIndexFixingDate(Currency&amp;"ibor"&amp;$I$1,BA305,Trigger)</f>
        <v>42583</v>
      </c>
      <c r="BA305" s="186">
        <f>_xll.qlCalendarAdvance(Calendar,BA304,AY305,"f",,Trigger)</f>
        <v>42585</v>
      </c>
      <c r="BB305" s="186">
        <f>_xll.qlInterestRateIndexMaturity(Currency&amp;"ibor"&amp;$I$1,BA305,Trigger)</f>
        <v>42769</v>
      </c>
      <c r="BC305" s="359">
        <f>_xll.qlIndexFixing($AC$5,AZ305,,_xll.ohTrigger(Trigger,Quote!$AE$2))</f>
        <v>1.1776817338261863E-3</v>
      </c>
      <c r="BD305" s="359" t="e">
        <f>_xll.qlIndexFixing($BE$1,BA305,,_xll.ohTrigger(Trigger,Quote!$AE$2))</f>
        <v>#NUM!</v>
      </c>
    </row>
    <row r="306" spans="51:56" ht="11.25" customHeight="1" x14ac:dyDescent="0.25">
      <c r="AY306" s="185" t="s">
        <v>214</v>
      </c>
      <c r="AZ306" s="186">
        <f>_xll.qlInterestRateIndexFixingDate(Currency&amp;"ibor"&amp;$I$1,BA306,Trigger)</f>
        <v>42584</v>
      </c>
      <c r="BA306" s="186">
        <f>_xll.qlCalendarAdvance(Calendar,BA305,AY306,"f",,Trigger)</f>
        <v>42586</v>
      </c>
      <c r="BB306" s="186">
        <f>_xll.qlInterestRateIndexMaturity(Currency&amp;"ibor"&amp;$I$1,BA306,Trigger)</f>
        <v>42772</v>
      </c>
      <c r="BC306" s="359">
        <f>_xll.qlIndexFixing($AC$5,AZ306,,_xll.ohTrigger(Trigger,Quote!$AE$2))</f>
        <v>1.1832759216456876E-3</v>
      </c>
      <c r="BD306" s="359" t="e">
        <f>_xll.qlIndexFixing($BE$1,BA306,,_xll.ohTrigger(Trigger,Quote!$AE$2))</f>
        <v>#NUM!</v>
      </c>
    </row>
    <row r="307" spans="51:56" ht="11.25" customHeight="1" x14ac:dyDescent="0.25">
      <c r="AY307" s="185" t="s">
        <v>214</v>
      </c>
      <c r="AZ307" s="186">
        <f>_xll.qlInterestRateIndexFixingDate(Currency&amp;"ibor"&amp;$I$1,BA307,Trigger)</f>
        <v>42585</v>
      </c>
      <c r="BA307" s="186">
        <f>_xll.qlCalendarAdvance(Calendar,BA306,AY307,"f",,Trigger)</f>
        <v>42587</v>
      </c>
      <c r="BB307" s="186">
        <f>_xll.qlInterestRateIndexMaturity(Currency&amp;"ibor"&amp;$I$1,BA307,Trigger)</f>
        <v>42772</v>
      </c>
      <c r="BC307" s="359">
        <f>_xll.qlIndexFixing($AC$5,AZ307,,_xll.ohTrigger(Trigger,Quote!$AE$2))</f>
        <v>1.1844573823876839E-3</v>
      </c>
      <c r="BD307" s="359" t="e">
        <f>_xll.qlIndexFixing($BE$1,BA307,,_xll.ohTrigger(Trigger,Quote!$AE$2))</f>
        <v>#NUM!</v>
      </c>
    </row>
    <row r="308" spans="51:56" ht="11.25" customHeight="1" x14ac:dyDescent="0.25">
      <c r="AY308" s="185" t="s">
        <v>214</v>
      </c>
      <c r="AZ308" s="186">
        <f>_xll.qlInterestRateIndexFixingDate(Currency&amp;"ibor"&amp;$I$1,BA308,Trigger)</f>
        <v>42586</v>
      </c>
      <c r="BA308" s="186">
        <f>_xll.qlCalendarAdvance(Calendar,BA307,AY308,"f",,Trigger)</f>
        <v>42590</v>
      </c>
      <c r="BB308" s="186">
        <f>_xll.qlInterestRateIndexMaturity(Currency&amp;"ibor"&amp;$I$1,BA308,Trigger)</f>
        <v>42774</v>
      </c>
      <c r="BC308" s="359">
        <f>_xll.qlIndexFixing($AC$5,AZ308,,_xll.ohTrigger(Trigger,Quote!$AE$2))</f>
        <v>1.1909736999430852E-3</v>
      </c>
      <c r="BD308" s="359" t="e">
        <f>_xll.qlIndexFixing($BE$1,BA308,,_xll.ohTrigger(Trigger,Quote!$AE$2))</f>
        <v>#NUM!</v>
      </c>
    </row>
    <row r="309" spans="51:56" ht="11.25" customHeight="1" x14ac:dyDescent="0.25">
      <c r="AY309" s="185" t="s">
        <v>214</v>
      </c>
      <c r="AZ309" s="186">
        <f>_xll.qlInterestRateIndexFixingDate(Currency&amp;"ibor"&amp;$I$1,BA309,Trigger)</f>
        <v>42587</v>
      </c>
      <c r="BA309" s="186">
        <f>_xll.qlCalendarAdvance(Calendar,BA308,AY309,"f",,Trigger)</f>
        <v>42591</v>
      </c>
      <c r="BB309" s="186">
        <f>_xll.qlInterestRateIndexMaturity(Currency&amp;"ibor"&amp;$I$1,BA309,Trigger)</f>
        <v>42775</v>
      </c>
      <c r="BC309" s="359">
        <f>_xll.qlIndexFixing($AC$5,AZ309,,_xll.ohTrigger(Trigger,Quote!$AE$2))</f>
        <v>1.1936441098141419E-3</v>
      </c>
      <c r="BD309" s="359" t="e">
        <f>_xll.qlIndexFixing($BE$1,BA309,,_xll.ohTrigger(Trigger,Quote!$AE$2))</f>
        <v>#NUM!</v>
      </c>
    </row>
    <row r="310" spans="51:56" ht="11.25" customHeight="1" x14ac:dyDescent="0.25">
      <c r="AY310" s="185" t="s">
        <v>214</v>
      </c>
      <c r="AZ310" s="186">
        <f>_xll.qlInterestRateIndexFixingDate(Currency&amp;"ibor"&amp;$I$1,BA310,Trigger)</f>
        <v>42590</v>
      </c>
      <c r="BA310" s="186">
        <f>_xll.qlCalendarAdvance(Calendar,BA309,AY310,"f",,Trigger)</f>
        <v>42592</v>
      </c>
      <c r="BB310" s="186">
        <f>_xll.qlInterestRateIndexMaturity(Currency&amp;"ibor"&amp;$I$1,BA310,Trigger)</f>
        <v>42776</v>
      </c>
      <c r="BC310" s="359">
        <f>_xll.qlIndexFixing($AC$5,AZ310,,_xll.ohTrigger(Trigger,Quote!$AE$2))</f>
        <v>1.1963185252732338E-3</v>
      </c>
      <c r="BD310" s="359" t="e">
        <f>_xll.qlIndexFixing($BE$1,BA310,,_xll.ohTrigger(Trigger,Quote!$AE$2))</f>
        <v>#NUM!</v>
      </c>
    </row>
    <row r="311" spans="51:56" ht="11.25" customHeight="1" x14ac:dyDescent="0.25">
      <c r="AY311" s="185" t="s">
        <v>214</v>
      </c>
      <c r="AZ311" s="186">
        <f>_xll.qlInterestRateIndexFixingDate(Currency&amp;"ibor"&amp;$I$1,BA311,Trigger)</f>
        <v>42591</v>
      </c>
      <c r="BA311" s="186">
        <f>_xll.qlCalendarAdvance(Calendar,BA310,AY311,"f",,Trigger)</f>
        <v>42593</v>
      </c>
      <c r="BB311" s="186">
        <f>_xll.qlInterestRateIndexMaturity(Currency&amp;"ibor"&amp;$I$1,BA311,Trigger)</f>
        <v>42779</v>
      </c>
      <c r="BC311" s="359">
        <f>_xll.qlIndexFixing($AC$5,AZ311,,_xll.ohTrigger(Trigger,Quote!$AE$2))</f>
        <v>1.2018898380040629E-3</v>
      </c>
      <c r="BD311" s="359" t="e">
        <f>_xll.qlIndexFixing($BE$1,BA311,,_xll.ohTrigger(Trigger,Quote!$AE$2))</f>
        <v>#NUM!</v>
      </c>
    </row>
    <row r="312" spans="51:56" ht="11.25" customHeight="1" x14ac:dyDescent="0.25">
      <c r="AY312" s="185" t="s">
        <v>214</v>
      </c>
      <c r="AZ312" s="186">
        <f>_xll.qlInterestRateIndexFixingDate(Currency&amp;"ibor"&amp;$I$1,BA312,Trigger)</f>
        <v>42592</v>
      </c>
      <c r="BA312" s="186">
        <f>_xll.qlCalendarAdvance(Calendar,BA311,AY312,"f",,Trigger)</f>
        <v>42594</v>
      </c>
      <c r="BB312" s="186">
        <f>_xll.qlInterestRateIndexMaturity(Currency&amp;"ibor"&amp;$I$1,BA312,Trigger)</f>
        <v>42779</v>
      </c>
      <c r="BC312" s="359">
        <f>_xll.qlIndexFixing($AC$5,AZ312,,_xll.ohTrigger(Trigger,Quote!$AE$2))</f>
        <v>1.2031245055244481E-3</v>
      </c>
      <c r="BD312" s="359" t="e">
        <f>_xll.qlIndexFixing($BE$1,BA312,,_xll.ohTrigger(Trigger,Quote!$AE$2))</f>
        <v>#NUM!</v>
      </c>
    </row>
    <row r="313" spans="51:56" ht="11.25" customHeight="1" x14ac:dyDescent="0.25">
      <c r="AY313" s="185" t="s">
        <v>214</v>
      </c>
      <c r="AZ313" s="186">
        <f>_xll.qlInterestRateIndexFixingDate(Currency&amp;"ibor"&amp;$I$1,BA313,Trigger)</f>
        <v>42593</v>
      </c>
      <c r="BA313" s="186">
        <f>_xll.qlCalendarAdvance(Calendar,BA312,AY313,"f",,Trigger)</f>
        <v>42597</v>
      </c>
      <c r="BB313" s="186">
        <f>_xll.qlInterestRateIndexMaturity(Currency&amp;"ibor"&amp;$I$1,BA313,Trigger)</f>
        <v>42781</v>
      </c>
      <c r="BC313" s="359">
        <f>_xll.qlIndexFixing($AC$5,AZ313,,_xll.ohTrigger(Trigger,Quote!$AE$2))</f>
        <v>1.2097506869539864E-3</v>
      </c>
      <c r="BD313" s="359" t="e">
        <f>_xll.qlIndexFixing($BE$1,BA313,,_xll.ohTrigger(Trigger,Quote!$AE$2))</f>
        <v>#NUM!</v>
      </c>
    </row>
    <row r="314" spans="51:56" ht="11.25" customHeight="1" x14ac:dyDescent="0.25">
      <c r="AY314" s="185" t="s">
        <v>214</v>
      </c>
      <c r="AZ314" s="186">
        <f>_xll.qlInterestRateIndexFixingDate(Currency&amp;"ibor"&amp;$I$1,BA314,Trigger)</f>
        <v>42594</v>
      </c>
      <c r="BA314" s="186">
        <f>_xll.qlCalendarAdvance(Calendar,BA313,AY314,"f",,Trigger)</f>
        <v>42598</v>
      </c>
      <c r="BB314" s="186">
        <f>_xll.qlInterestRateIndexMaturity(Currency&amp;"ibor"&amp;$I$1,BA314,Trigger)</f>
        <v>42782</v>
      </c>
      <c r="BC314" s="359">
        <f>_xll.qlIndexFixing($AC$5,AZ314,,_xll.ohTrigger(Trigger,Quote!$AE$2))</f>
        <v>1.2124491362827553E-3</v>
      </c>
      <c r="BD314" s="359" t="e">
        <f>_xll.qlIndexFixing($BE$1,BA314,,_xll.ohTrigger(Trigger,Quote!$AE$2))</f>
        <v>#NUM!</v>
      </c>
    </row>
    <row r="315" spans="51:56" ht="11.25" customHeight="1" x14ac:dyDescent="0.25">
      <c r="AY315" s="185" t="s">
        <v>214</v>
      </c>
      <c r="AZ315" s="186">
        <f>_xll.qlInterestRateIndexFixingDate(Currency&amp;"ibor"&amp;$I$1,BA315,Trigger)</f>
        <v>42597</v>
      </c>
      <c r="BA315" s="186">
        <f>_xll.qlCalendarAdvance(Calendar,BA314,AY315,"f",,Trigger)</f>
        <v>42599</v>
      </c>
      <c r="BB315" s="186">
        <f>_xll.qlInterestRateIndexMaturity(Currency&amp;"ibor"&amp;$I$1,BA315,Trigger)</f>
        <v>42783</v>
      </c>
      <c r="BC315" s="359">
        <f>_xll.qlIndexFixing($AC$5,AZ315,,_xll.ohTrigger(Trigger,Quote!$AE$2))</f>
        <v>1.2151515913146845E-3</v>
      </c>
      <c r="BD315" s="359" t="e">
        <f>_xll.qlIndexFixing($BE$1,BA315,,_xll.ohTrigger(Trigger,Quote!$AE$2))</f>
        <v>#NUM!</v>
      </c>
    </row>
    <row r="316" spans="51:56" ht="11.25" customHeight="1" x14ac:dyDescent="0.25">
      <c r="AY316" s="185" t="s">
        <v>214</v>
      </c>
      <c r="AZ316" s="186">
        <f>_xll.qlInterestRateIndexFixingDate(Currency&amp;"ibor"&amp;$I$1,BA316,Trigger)</f>
        <v>42598</v>
      </c>
      <c r="BA316" s="186">
        <f>_xll.qlCalendarAdvance(Calendar,BA315,AY316,"f",,Trigger)</f>
        <v>42600</v>
      </c>
      <c r="BB316" s="186">
        <f>_xll.qlInterestRateIndexMaturity(Currency&amp;"ibor"&amp;$I$1,BA316,Trigger)</f>
        <v>42786</v>
      </c>
      <c r="BC316" s="359">
        <f>_xll.qlIndexFixing($AC$5,AZ316,,_xll.ohTrigger(Trigger,Quote!$AE$2))</f>
        <v>1.2206979237363506E-3</v>
      </c>
      <c r="BD316" s="359" t="e">
        <f>_xll.qlIndexFixing($BE$1,BA316,,_xll.ohTrigger(Trigger,Quote!$AE$2))</f>
        <v>#NUM!</v>
      </c>
    </row>
    <row r="317" spans="51:56" ht="11.25" customHeight="1" x14ac:dyDescent="0.25">
      <c r="AY317" s="185" t="s">
        <v>214</v>
      </c>
      <c r="AZ317" s="186">
        <f>_xll.qlInterestRateIndexFixingDate(Currency&amp;"ibor"&amp;$I$1,BA317,Trigger)</f>
        <v>42599</v>
      </c>
      <c r="BA317" s="186">
        <f>_xll.qlCalendarAdvance(Calendar,BA316,AY317,"f",,Trigger)</f>
        <v>42601</v>
      </c>
      <c r="BB317" s="186">
        <f>_xll.qlInterestRateIndexMaturity(Currency&amp;"ibor"&amp;$I$1,BA317,Trigger)</f>
        <v>42786</v>
      </c>
      <c r="BC317" s="359">
        <f>_xll.qlIndexFixing($AC$5,AZ317,,_xll.ohTrigger(Trigger,Quote!$AE$2))</f>
        <v>1.2219868461578669E-3</v>
      </c>
      <c r="BD317" s="359" t="e">
        <f>_xll.qlIndexFixing($BE$1,BA317,,_xll.ohTrigger(Trigger,Quote!$AE$2))</f>
        <v>#NUM!</v>
      </c>
    </row>
    <row r="318" spans="51:56" ht="11.25" customHeight="1" x14ac:dyDescent="0.25">
      <c r="AY318" s="185" t="s">
        <v>214</v>
      </c>
      <c r="AZ318" s="186">
        <f>_xll.qlInterestRateIndexFixingDate(Currency&amp;"ibor"&amp;$I$1,BA318,Trigger)</f>
        <v>42600</v>
      </c>
      <c r="BA318" s="186">
        <f>_xll.qlCalendarAdvance(Calendar,BA317,AY318,"f",,Trigger)</f>
        <v>42604</v>
      </c>
      <c r="BB318" s="186">
        <f>_xll.qlInterestRateIndexMaturity(Currency&amp;"ibor"&amp;$I$1,BA318,Trigger)</f>
        <v>42788</v>
      </c>
      <c r="BC318" s="359">
        <f>_xll.qlIndexFixing($AC$5,AZ318,,_xll.ohTrigger(Trigger,Quote!$AE$2))</f>
        <v>1.2287239525973651E-3</v>
      </c>
      <c r="BD318" s="359" t="e">
        <f>_xll.qlIndexFixing($BE$1,BA318,,_xll.ohTrigger(Trigger,Quote!$AE$2))</f>
        <v>#NUM!</v>
      </c>
    </row>
    <row r="319" spans="51:56" ht="11.25" customHeight="1" x14ac:dyDescent="0.25">
      <c r="AY319" s="185" t="s">
        <v>214</v>
      </c>
      <c r="AZ319" s="186">
        <f>_xll.qlInterestRateIndexFixingDate(Currency&amp;"ibor"&amp;$I$1,BA319,Trigger)</f>
        <v>42601</v>
      </c>
      <c r="BA319" s="186">
        <f>_xll.qlCalendarAdvance(Calendar,BA318,AY319,"f",,Trigger)</f>
        <v>42605</v>
      </c>
      <c r="BB319" s="186">
        <f>_xll.qlInterestRateIndexMaturity(Currency&amp;"ibor"&amp;$I$1,BA319,Trigger)</f>
        <v>42789</v>
      </c>
      <c r="BC319" s="359">
        <f>_xll.qlIndexFixing($AC$5,AZ319,,_xll.ohTrigger(Trigger,Quote!$AE$2))</f>
        <v>1.2314504421949365E-3</v>
      </c>
      <c r="BD319" s="359" t="e">
        <f>_xll.qlIndexFixing($BE$1,BA319,,_xll.ohTrigger(Trigger,Quote!$AE$2))</f>
        <v>#NUM!</v>
      </c>
    </row>
    <row r="320" spans="51:56" ht="11.25" customHeight="1" x14ac:dyDescent="0.25">
      <c r="AY320" s="185" t="s">
        <v>214</v>
      </c>
      <c r="AZ320" s="186">
        <f>_xll.qlInterestRateIndexFixingDate(Currency&amp;"ibor"&amp;$I$1,BA320,Trigger)</f>
        <v>42604</v>
      </c>
      <c r="BA320" s="186">
        <f>_xll.qlCalendarAdvance(Calendar,BA319,AY320,"f",,Trigger)</f>
        <v>42606</v>
      </c>
      <c r="BB320" s="186">
        <f>_xll.qlInterestRateIndexMaturity(Currency&amp;"ibor"&amp;$I$1,BA320,Trigger)</f>
        <v>42790</v>
      </c>
      <c r="BC320" s="359">
        <f>_xll.qlIndexFixing($AC$5,AZ320,,_xll.ohTrigger(Trigger,Quote!$AE$2))</f>
        <v>1.234180937612097E-3</v>
      </c>
      <c r="BD320" s="359" t="e">
        <f>_xll.qlIndexFixing($BE$1,BA320,,_xll.ohTrigger(Trigger,Quote!$AE$2))</f>
        <v>#NUM!</v>
      </c>
    </row>
    <row r="321" spans="51:56" ht="11.25" customHeight="1" x14ac:dyDescent="0.25">
      <c r="AY321" s="185" t="s">
        <v>214</v>
      </c>
      <c r="AZ321" s="186">
        <f>_xll.qlInterestRateIndexFixingDate(Currency&amp;"ibor"&amp;$I$1,BA321,Trigger)</f>
        <v>42605</v>
      </c>
      <c r="BA321" s="186">
        <f>_xll.qlCalendarAdvance(Calendar,BA320,AY321,"f",,Trigger)</f>
        <v>42607</v>
      </c>
      <c r="BB321" s="186">
        <f>_xll.qlInterestRateIndexMaturity(Currency&amp;"ibor"&amp;$I$1,BA321,Trigger)</f>
        <v>42793</v>
      </c>
      <c r="BC321" s="359">
        <f>_xll.qlIndexFixing($AC$5,AZ321,,_xll.ohTrigger(Trigger,Quote!$AE$2))</f>
        <v>1.2397001844965231E-3</v>
      </c>
      <c r="BD321" s="359" t="e">
        <f>_xll.qlIndexFixing($BE$1,BA321,,_xll.ohTrigger(Trigger,Quote!$AE$2))</f>
        <v>#NUM!</v>
      </c>
    </row>
    <row r="322" spans="51:56" ht="11.25" customHeight="1" x14ac:dyDescent="0.25">
      <c r="AY322" s="185" t="s">
        <v>214</v>
      </c>
      <c r="AZ322" s="186">
        <f>_xll.qlInterestRateIndexFixingDate(Currency&amp;"ibor"&amp;$I$1,BA322,Trigger)</f>
        <v>42606</v>
      </c>
      <c r="BA322" s="186">
        <f>_xll.qlCalendarAdvance(Calendar,BA321,AY322,"f",,Trigger)</f>
        <v>42608</v>
      </c>
      <c r="BB322" s="186">
        <f>_xll.qlInterestRateIndexMaturity(Currency&amp;"ibor"&amp;$I$1,BA322,Trigger)</f>
        <v>42793</v>
      </c>
      <c r="BC322" s="359">
        <f>_xll.qlIndexFixing($AC$5,AZ322,,_xll.ohTrigger(Trigger,Quote!$AE$2))</f>
        <v>1.241044409957783E-3</v>
      </c>
      <c r="BD322" s="359" t="e">
        <f>_xll.qlIndexFixing($BE$1,BA322,,_xll.ohTrigger(Trigger,Quote!$AE$2))</f>
        <v>#NUM!</v>
      </c>
    </row>
    <row r="323" spans="51:56" ht="11.25" customHeight="1" x14ac:dyDescent="0.25">
      <c r="AY323" s="185" t="s">
        <v>214</v>
      </c>
      <c r="AZ323" s="186">
        <f>_xll.qlInterestRateIndexFixingDate(Currency&amp;"ibor"&amp;$I$1,BA323,Trigger)</f>
        <v>42607</v>
      </c>
      <c r="BA323" s="186">
        <f>_xll.qlCalendarAdvance(Calendar,BA322,AY323,"f",,Trigger)</f>
        <v>42611</v>
      </c>
      <c r="BB323" s="186">
        <f>_xll.qlInterestRateIndexMaturity(Currency&amp;"ibor"&amp;$I$1,BA323,Trigger)</f>
        <v>42794</v>
      </c>
      <c r="BC323" s="359">
        <f>_xll.qlIndexFixing($AC$5,AZ323,,_xll.ohTrigger(Trigger,Quote!$AE$2))</f>
        <v>1.2465111397243463E-3</v>
      </c>
      <c r="BD323" s="359" t="e">
        <f>_xll.qlIndexFixing($BE$1,BA323,,_xll.ohTrigger(Trigger,Quote!$AE$2))</f>
        <v>#NUM!</v>
      </c>
    </row>
    <row r="324" spans="51:56" ht="11.25" customHeight="1" x14ac:dyDescent="0.25">
      <c r="AY324" s="185" t="s">
        <v>214</v>
      </c>
      <c r="AZ324" s="186">
        <f>_xll.qlInterestRateIndexFixingDate(Currency&amp;"ibor"&amp;$I$1,BA324,Trigger)</f>
        <v>42608</v>
      </c>
      <c r="BA324" s="186">
        <f>_xll.qlCalendarAdvance(Calendar,BA323,AY324,"f",,Trigger)</f>
        <v>42612</v>
      </c>
      <c r="BB324" s="186">
        <f>_xll.qlInterestRateIndexMaturity(Currency&amp;"ibor"&amp;$I$1,BA324,Trigger)</f>
        <v>42794</v>
      </c>
      <c r="BC324" s="359">
        <f>_xll.qlIndexFixing($AC$5,AZ324,,_xll.ohTrigger(Trigger,Quote!$AE$2))</f>
        <v>1.2478874743199625E-3</v>
      </c>
      <c r="BD324" s="359" t="e">
        <f>_xll.qlIndexFixing($BE$1,BA324,,_xll.ohTrigger(Trigger,Quote!$AE$2))</f>
        <v>#NUM!</v>
      </c>
    </row>
    <row r="325" spans="51:56" ht="11.25" customHeight="1" x14ac:dyDescent="0.25">
      <c r="AY325" s="185" t="s">
        <v>214</v>
      </c>
      <c r="AZ325" s="186">
        <f>_xll.qlInterestRateIndexFixingDate(Currency&amp;"ibor"&amp;$I$1,BA325,Trigger)</f>
        <v>42611</v>
      </c>
      <c r="BA325" s="186">
        <f>_xll.qlCalendarAdvance(Calendar,BA324,AY325,"f",,Trigger)</f>
        <v>42613</v>
      </c>
      <c r="BB325" s="186">
        <f>_xll.qlInterestRateIndexMaturity(Currency&amp;"ibor"&amp;$I$1,BA325,Trigger)</f>
        <v>42794</v>
      </c>
      <c r="BC325" s="359">
        <f>_xll.qlIndexFixing($AC$5,AZ325,,_xll.ohTrigger(Trigger,Quote!$AE$2))</f>
        <v>1.2492721171129058E-3</v>
      </c>
      <c r="BD325" s="359" t="e">
        <f>_xll.qlIndexFixing($BE$1,BA325,,_xll.ohTrigger(Trigger,Quote!$AE$2))</f>
        <v>#NUM!</v>
      </c>
    </row>
    <row r="326" spans="51:56" ht="11.25" customHeight="1" x14ac:dyDescent="0.25">
      <c r="AY326" s="185" t="s">
        <v>214</v>
      </c>
      <c r="AZ326" s="186">
        <f>_xll.qlInterestRateIndexFixingDate(Currency&amp;"ibor"&amp;$I$1,BA326,Trigger)</f>
        <v>42612</v>
      </c>
      <c r="BA326" s="186">
        <f>_xll.qlCalendarAdvance(Calendar,BA325,AY326,"f",,Trigger)</f>
        <v>42614</v>
      </c>
      <c r="BB326" s="186">
        <f>_xll.qlInterestRateIndexMaturity(Currency&amp;"ibor"&amp;$I$1,BA326,Trigger)</f>
        <v>42795</v>
      </c>
      <c r="BC326" s="359">
        <f>_xll.qlIndexFixing($AC$5,AZ326,,_xll.ohTrigger(Trigger,Quote!$AE$2))</f>
        <v>1.2520474620590308E-3</v>
      </c>
      <c r="BD326" s="359" t="e">
        <f>_xll.qlIndexFixing($BE$1,BA326,,_xll.ohTrigger(Trigger,Quote!$AE$2))</f>
        <v>#NUM!</v>
      </c>
    </row>
    <row r="327" spans="51:56" ht="11.25" customHeight="1" x14ac:dyDescent="0.25">
      <c r="AY327" s="185" t="s">
        <v>214</v>
      </c>
      <c r="AZ327" s="186">
        <f>_xll.qlInterestRateIndexFixingDate(Currency&amp;"ibor"&amp;$I$1,BA327,Trigger)</f>
        <v>42613</v>
      </c>
      <c r="BA327" s="186">
        <f>_xll.qlCalendarAdvance(Calendar,BA326,AY327,"f",,Trigger)</f>
        <v>42615</v>
      </c>
      <c r="BB327" s="186">
        <f>_xll.qlInterestRateIndexMaturity(Currency&amp;"ibor"&amp;$I$1,BA327,Trigger)</f>
        <v>42796</v>
      </c>
      <c r="BC327" s="359">
        <f>_xll.qlIndexFixing($AC$5,AZ327,,_xll.ohTrigger(Trigger,Quote!$AE$2))</f>
        <v>1.2548268792297024E-3</v>
      </c>
      <c r="BD327" s="359" t="e">
        <f>_xll.qlIndexFixing($BE$1,BA327,,_xll.ohTrigger(Trigger,Quote!$AE$2))</f>
        <v>#NUM!</v>
      </c>
    </row>
    <row r="328" spans="51:56" ht="11.25" customHeight="1" x14ac:dyDescent="0.25">
      <c r="AY328" s="185" t="s">
        <v>214</v>
      </c>
      <c r="AZ328" s="186">
        <f>_xll.qlInterestRateIndexFixingDate(Currency&amp;"ibor"&amp;$I$1,BA328,Trigger)</f>
        <v>42614</v>
      </c>
      <c r="BA328" s="186">
        <f>_xll.qlCalendarAdvance(Calendar,BA327,AY328,"f",,Trigger)</f>
        <v>42618</v>
      </c>
      <c r="BB328" s="186">
        <f>_xll.qlInterestRateIndexMaturity(Currency&amp;"ibor"&amp;$I$1,BA328,Trigger)</f>
        <v>42800</v>
      </c>
      <c r="BC328" s="359">
        <f>_xll.qlIndexFixing($AC$5,AZ328,,_xll.ohTrigger(Trigger,Quote!$AE$2))</f>
        <v>1.2645501065135433E-3</v>
      </c>
      <c r="BD328" s="359" t="e">
        <f>_xll.qlIndexFixing($BE$1,BA328,,_xll.ohTrigger(Trigger,Quote!$AE$2))</f>
        <v>#NUM!</v>
      </c>
    </row>
    <row r="329" spans="51:56" ht="11.25" customHeight="1" x14ac:dyDescent="0.25">
      <c r="AY329" s="185" t="s">
        <v>214</v>
      </c>
      <c r="AZ329" s="186">
        <f>_xll.qlInterestRateIndexFixingDate(Currency&amp;"ibor"&amp;$I$1,BA329,Trigger)</f>
        <v>42615</v>
      </c>
      <c r="BA329" s="186">
        <f>_xll.qlCalendarAdvance(Calendar,BA328,AY329,"f",,Trigger)</f>
        <v>42619</v>
      </c>
      <c r="BB329" s="186">
        <f>_xll.qlInterestRateIndexMaturity(Currency&amp;"ibor"&amp;$I$1,BA329,Trigger)</f>
        <v>42800</v>
      </c>
      <c r="BC329" s="359">
        <f>_xll.qlIndexFixing($AC$5,AZ329,,_xll.ohTrigger(Trigger,Quote!$AE$2))</f>
        <v>1.265985270503213E-3</v>
      </c>
      <c r="BD329" s="359" t="e">
        <f>_xll.qlIndexFixing($BE$1,BA329,,_xll.ohTrigger(Trigger,Quote!$AE$2))</f>
        <v>#NUM!</v>
      </c>
    </row>
    <row r="330" spans="51:56" ht="11.25" customHeight="1" x14ac:dyDescent="0.25">
      <c r="AY330" s="185" t="s">
        <v>214</v>
      </c>
      <c r="AZ330" s="186">
        <f>_xll.qlInterestRateIndexFixingDate(Currency&amp;"ibor"&amp;$I$1,BA330,Trigger)</f>
        <v>42618</v>
      </c>
      <c r="BA330" s="186">
        <f>_xll.qlCalendarAdvance(Calendar,BA329,AY330,"f",,Trigger)</f>
        <v>42620</v>
      </c>
      <c r="BB330" s="186">
        <f>_xll.qlInterestRateIndexMaturity(Currency&amp;"ibor"&amp;$I$1,BA330,Trigger)</f>
        <v>42801</v>
      </c>
      <c r="BC330" s="359">
        <f>_xll.qlIndexFixing($AC$5,AZ330,,_xll.ohTrigger(Trigger,Quote!$AE$2))</f>
        <v>1.2687850490540908E-3</v>
      </c>
      <c r="BD330" s="359" t="e">
        <f>_xll.qlIndexFixing($BE$1,BA330,,_xll.ohTrigger(Trigger,Quote!$AE$2))</f>
        <v>#NUM!</v>
      </c>
    </row>
    <row r="331" spans="51:56" ht="11.25" customHeight="1" x14ac:dyDescent="0.25">
      <c r="AY331" s="185" t="s">
        <v>214</v>
      </c>
      <c r="AZ331" s="186">
        <f>_xll.qlInterestRateIndexFixingDate(Currency&amp;"ibor"&amp;$I$1,BA331,Trigger)</f>
        <v>42619</v>
      </c>
      <c r="BA331" s="186">
        <f>_xll.qlCalendarAdvance(Calendar,BA330,AY331,"f",,Trigger)</f>
        <v>42621</v>
      </c>
      <c r="BB331" s="186">
        <f>_xll.qlInterestRateIndexMaturity(Currency&amp;"ibor"&amp;$I$1,BA331,Trigger)</f>
        <v>42802</v>
      </c>
      <c r="BC331" s="359">
        <f>_xll.qlIndexFixing($AC$5,AZ331,,_xll.ohTrigger(Trigger,Quote!$AE$2))</f>
        <v>1.2715888999328578E-3</v>
      </c>
      <c r="BD331" s="359" t="e">
        <f>_xll.qlIndexFixing($BE$1,BA331,,_xll.ohTrigger(Trigger,Quote!$AE$2))</f>
        <v>#NUM!</v>
      </c>
    </row>
    <row r="332" spans="51:56" ht="11.25" customHeight="1" x14ac:dyDescent="0.25">
      <c r="AY332" s="185" t="s">
        <v>214</v>
      </c>
      <c r="AZ332" s="186">
        <f>_xll.qlInterestRateIndexFixingDate(Currency&amp;"ibor"&amp;$I$1,BA332,Trigger)</f>
        <v>42620</v>
      </c>
      <c r="BA332" s="186">
        <f>_xll.qlCalendarAdvance(Calendar,BA331,AY332,"f",,Trigger)</f>
        <v>42622</v>
      </c>
      <c r="BB332" s="186">
        <f>_xll.qlInterestRateIndexMaturity(Currency&amp;"ibor"&amp;$I$1,BA332,Trigger)</f>
        <v>42803</v>
      </c>
      <c r="BC332" s="359">
        <f>_xll.qlIndexFixing($AC$5,AZ332,,_xll.ohTrigger(Trigger,Quote!$AE$2))</f>
        <v>1.2743968231562963E-3</v>
      </c>
      <c r="BD332" s="359" t="e">
        <f>_xll.qlIndexFixing($BE$1,BA332,,_xll.ohTrigger(Trigger,Quote!$AE$2))</f>
        <v>#NUM!</v>
      </c>
    </row>
    <row r="333" spans="51:56" ht="11.25" customHeight="1" x14ac:dyDescent="0.25">
      <c r="AY333" s="185" t="s">
        <v>214</v>
      </c>
      <c r="AZ333" s="186">
        <f>_xll.qlInterestRateIndexFixingDate(Currency&amp;"ibor"&amp;$I$1,BA333,Trigger)</f>
        <v>42621</v>
      </c>
      <c r="BA333" s="186">
        <f>_xll.qlCalendarAdvance(Calendar,BA332,AY333,"f",,Trigger)</f>
        <v>42625</v>
      </c>
      <c r="BB333" s="186">
        <f>_xll.qlInterestRateIndexMaturity(Currency&amp;"ibor"&amp;$I$1,BA333,Trigger)</f>
        <v>42807</v>
      </c>
      <c r="BC333" s="359">
        <f>_xll.qlIndexFixing($AC$5,AZ333,,_xll.ohTrigger(Trigger,Quote!$AE$2))</f>
        <v>1.2841741177708529E-3</v>
      </c>
      <c r="BD333" s="359" t="e">
        <f>_xll.qlIndexFixing($BE$1,BA333,,_xll.ohTrigger(Trigger,Quote!$AE$2))</f>
        <v>#NUM!</v>
      </c>
    </row>
    <row r="334" spans="51:56" ht="11.25" customHeight="1" x14ac:dyDescent="0.25">
      <c r="AY334" s="185" t="s">
        <v>214</v>
      </c>
      <c r="AZ334" s="186">
        <f>_xll.qlInterestRateIndexFixingDate(Currency&amp;"ibor"&amp;$I$1,BA334,Trigger)</f>
        <v>42622</v>
      </c>
      <c r="BA334" s="186">
        <f>_xll.qlCalendarAdvance(Calendar,BA333,AY334,"f",,Trigger)</f>
        <v>42626</v>
      </c>
      <c r="BB334" s="186">
        <f>_xll.qlInterestRateIndexMaturity(Currency&amp;"ibor"&amp;$I$1,BA334,Trigger)</f>
        <v>42807</v>
      </c>
      <c r="BC334" s="359">
        <f>_xll.qlIndexFixing($AC$5,AZ334,,_xll.ohTrigger(Trigger,Quote!$AE$2))</f>
        <v>1.2856692398412403E-3</v>
      </c>
      <c r="BD334" s="359" t="e">
        <f>_xll.qlIndexFixing($BE$1,BA334,,_xll.ohTrigger(Trigger,Quote!$AE$2))</f>
        <v>#NUM!</v>
      </c>
    </row>
    <row r="335" spans="51:56" ht="11.25" customHeight="1" x14ac:dyDescent="0.25">
      <c r="AY335" s="185" t="s">
        <v>214</v>
      </c>
      <c r="AZ335" s="186">
        <f>_xll.qlInterestRateIndexFixingDate(Currency&amp;"ibor"&amp;$I$1,BA335,Trigger)</f>
        <v>42625</v>
      </c>
      <c r="BA335" s="186">
        <f>_xll.qlCalendarAdvance(Calendar,BA334,AY335,"f",,Trigger)</f>
        <v>42627</v>
      </c>
      <c r="BB335" s="186">
        <f>_xll.qlInterestRateIndexMaturity(Currency&amp;"ibor"&amp;$I$1,BA335,Trigger)</f>
        <v>42808</v>
      </c>
      <c r="BC335" s="359">
        <f>_xll.qlIndexFixing($AC$5,AZ335,,_xll.ohTrigger(Trigger,Quote!$AE$2))</f>
        <v>1.2884975250463926E-3</v>
      </c>
      <c r="BD335" s="359" t="e">
        <f>_xll.qlIndexFixing($BE$1,BA335,,_xll.ohTrigger(Trigger,Quote!$AE$2))</f>
        <v>#NUM!</v>
      </c>
    </row>
    <row r="336" spans="51:56" ht="11.25" customHeight="1" x14ac:dyDescent="0.25">
      <c r="AY336" s="185" t="s">
        <v>214</v>
      </c>
      <c r="AZ336" s="186">
        <f>_xll.qlInterestRateIndexFixingDate(Currency&amp;"ibor"&amp;$I$1,BA336,Trigger)</f>
        <v>42626</v>
      </c>
      <c r="BA336" s="186">
        <f>_xll.qlCalendarAdvance(Calendar,BA335,AY336,"f",,Trigger)</f>
        <v>42628</v>
      </c>
      <c r="BB336" s="186">
        <f>_xll.qlInterestRateIndexMaturity(Currency&amp;"ibor"&amp;$I$1,BA336,Trigger)</f>
        <v>42809</v>
      </c>
      <c r="BC336" s="359">
        <f>_xll.qlIndexFixing($AC$5,AZ336,,_xll.ohTrigger(Trigger,Quote!$AE$2))</f>
        <v>1.2913298827004426E-3</v>
      </c>
      <c r="BD336" s="359" t="e">
        <f>_xll.qlIndexFixing($BE$1,BA336,,_xll.ohTrigger(Trigger,Quote!$AE$2))</f>
        <v>#NUM!</v>
      </c>
    </row>
    <row r="337" spans="51:56" ht="11.25" customHeight="1" x14ac:dyDescent="0.25">
      <c r="AY337" s="185" t="s">
        <v>214</v>
      </c>
      <c r="AZ337" s="186">
        <f>_xll.qlInterestRateIndexFixingDate(Currency&amp;"ibor"&amp;$I$1,BA337,Trigger)</f>
        <v>42627</v>
      </c>
      <c r="BA337" s="186">
        <f>_xll.qlCalendarAdvance(Calendar,BA336,AY337,"f",,Trigger)</f>
        <v>42629</v>
      </c>
      <c r="BB337" s="186">
        <f>_xll.qlInterestRateIndexMaturity(Currency&amp;"ibor"&amp;$I$1,BA337,Trigger)</f>
        <v>42810</v>
      </c>
      <c r="BC337" s="359">
        <f>_xll.qlIndexFixing($AC$5,AZ337,,_xll.ohTrigger(Trigger,Quote!$AE$2))</f>
        <v>1.2937956540365061E-3</v>
      </c>
      <c r="BD337" s="359" t="e">
        <f>_xll.qlIndexFixing($BE$1,BA337,,_xll.ohTrigger(Trigger,Quote!$AE$2))</f>
        <v>#NUM!</v>
      </c>
    </row>
    <row r="338" spans="51:56" ht="11.25" customHeight="1" x14ac:dyDescent="0.25">
      <c r="AY338" s="185" t="s">
        <v>214</v>
      </c>
      <c r="AZ338" s="186">
        <f>_xll.qlInterestRateIndexFixingDate(Currency&amp;"ibor"&amp;$I$1,BA338,Trigger)</f>
        <v>42628</v>
      </c>
      <c r="BA338" s="186">
        <f>_xll.qlCalendarAdvance(Calendar,BA337,AY338,"f",,Trigger)</f>
        <v>42632</v>
      </c>
      <c r="BB338" s="186">
        <f>_xll.qlInterestRateIndexMaturity(Currency&amp;"ibor"&amp;$I$1,BA338,Trigger)</f>
        <v>42814</v>
      </c>
      <c r="BC338" s="359">
        <f>_xll.qlIndexFixing($AC$5,AZ338,,_xll.ohTrigger(Trigger,Quote!$AE$2))</f>
        <v>1.3025128086641747E-3</v>
      </c>
      <c r="BD338" s="359" t="e">
        <f>_xll.qlIndexFixing($BE$1,BA338,,_xll.ohTrigger(Trigger,Quote!$AE$2))</f>
        <v>#NUM!</v>
      </c>
    </row>
    <row r="339" spans="51:56" ht="11.25" customHeight="1" x14ac:dyDescent="0.25">
      <c r="AY339" s="185" t="s">
        <v>214</v>
      </c>
      <c r="AZ339" s="186">
        <f>_xll.qlInterestRateIndexFixingDate(Currency&amp;"ibor"&amp;$I$1,BA339,Trigger)</f>
        <v>42629</v>
      </c>
      <c r="BA339" s="186">
        <f>_xll.qlCalendarAdvance(Calendar,BA338,AY339,"f",,Trigger)</f>
        <v>42633</v>
      </c>
      <c r="BB339" s="186">
        <f>_xll.qlInterestRateIndexMaturity(Currency&amp;"ibor"&amp;$I$1,BA339,Trigger)</f>
        <v>42814</v>
      </c>
      <c r="BC339" s="359">
        <f>_xll.qlIndexFixing($AC$5,AZ339,,_xll.ohTrigger(Trigger,Quote!$AE$2))</f>
        <v>1.3036839131501273E-3</v>
      </c>
      <c r="BD339" s="359" t="e">
        <f>_xll.qlIndexFixing($BE$1,BA339,,_xll.ohTrigger(Trigger,Quote!$AE$2))</f>
        <v>#NUM!</v>
      </c>
    </row>
    <row r="340" spans="51:56" ht="11.25" customHeight="1" x14ac:dyDescent="0.25">
      <c r="AY340" s="185" t="s">
        <v>214</v>
      </c>
      <c r="AZ340" s="186">
        <f>_xll.qlInterestRateIndexFixingDate(Currency&amp;"ibor"&amp;$I$1,BA340,Trigger)</f>
        <v>42632</v>
      </c>
      <c r="BA340" s="186">
        <f>_xll.qlCalendarAdvance(Calendar,BA339,AY340,"f",,Trigger)</f>
        <v>42634</v>
      </c>
      <c r="BB340" s="186">
        <f>_xll.qlInterestRateIndexMaturity(Currency&amp;"ibor"&amp;$I$1,BA340,Trigger)</f>
        <v>42815</v>
      </c>
      <c r="BC340" s="359">
        <f>_xll.qlIndexFixing($AC$5,AZ340,,_xll.ohTrigger(Trigger,Quote!$AE$2))</f>
        <v>1.3061622714174671E-3</v>
      </c>
      <c r="BD340" s="359" t="e">
        <f>_xll.qlIndexFixing($BE$1,BA340,,_xll.ohTrigger(Trigger,Quote!$AE$2))</f>
        <v>#NUM!</v>
      </c>
    </row>
    <row r="341" spans="51:56" ht="11.25" customHeight="1" x14ac:dyDescent="0.25">
      <c r="AY341" s="185" t="s">
        <v>214</v>
      </c>
      <c r="AZ341" s="186">
        <f>_xll.qlInterestRateIndexFixingDate(Currency&amp;"ibor"&amp;$I$1,BA341,Trigger)</f>
        <v>42633</v>
      </c>
      <c r="BA341" s="186">
        <f>_xll.qlCalendarAdvance(Calendar,BA340,AY341,"f",,Trigger)</f>
        <v>42635</v>
      </c>
      <c r="BB341" s="186">
        <f>_xll.qlInterestRateIndexMaturity(Currency&amp;"ibor"&amp;$I$1,BA341,Trigger)</f>
        <v>42816</v>
      </c>
      <c r="BC341" s="359">
        <f>_xll.qlIndexFixing($AC$5,AZ341,,_xll.ohTrigger(Trigger,Quote!$AE$2))</f>
        <v>1.309117718254562E-3</v>
      </c>
      <c r="BD341" s="359" t="e">
        <f>_xll.qlIndexFixing($BE$1,BA341,,_xll.ohTrigger(Trigger,Quote!$AE$2))</f>
        <v>#NUM!</v>
      </c>
    </row>
    <row r="342" spans="51:56" ht="11.25" customHeight="1" x14ac:dyDescent="0.25">
      <c r="AY342" s="185" t="s">
        <v>214</v>
      </c>
      <c r="AZ342" s="186">
        <f>_xll.qlInterestRateIndexFixingDate(Currency&amp;"ibor"&amp;$I$1,BA342,Trigger)</f>
        <v>42634</v>
      </c>
      <c r="BA342" s="186">
        <f>_xll.qlCalendarAdvance(Calendar,BA341,AY342,"f",,Trigger)</f>
        <v>42636</v>
      </c>
      <c r="BB342" s="186">
        <f>_xll.qlInterestRateIndexMaturity(Currency&amp;"ibor"&amp;$I$1,BA342,Trigger)</f>
        <v>42817</v>
      </c>
      <c r="BC342" s="359">
        <f>_xll.qlIndexFixing($AC$5,AZ342,,_xll.ohTrigger(Trigger,Quote!$AE$2))</f>
        <v>1.3120771132461675E-3</v>
      </c>
      <c r="BD342" s="359" t="e">
        <f>_xll.qlIndexFixing($BE$1,BA342,,_xll.ohTrigger(Trigger,Quote!$AE$2))</f>
        <v>#NUM!</v>
      </c>
    </row>
    <row r="343" spans="51:56" ht="11.25" customHeight="1" x14ac:dyDescent="0.25">
      <c r="AY343" s="185" t="s">
        <v>214</v>
      </c>
      <c r="AZ343" s="186">
        <f>_xll.qlInterestRateIndexFixingDate(Currency&amp;"ibor"&amp;$I$1,BA343,Trigger)</f>
        <v>42635</v>
      </c>
      <c r="BA343" s="186">
        <f>_xll.qlCalendarAdvance(Calendar,BA342,AY343,"f",,Trigger)</f>
        <v>42639</v>
      </c>
      <c r="BB343" s="186">
        <f>_xll.qlInterestRateIndexMaturity(Currency&amp;"ibor"&amp;$I$1,BA343,Trigger)</f>
        <v>42821</v>
      </c>
      <c r="BC343" s="359">
        <f>_xll.qlIndexFixing($AC$5,AZ343,,_xll.ohTrigger(Trigger,Quote!$AE$2))</f>
        <v>1.3227307178167423E-3</v>
      </c>
      <c r="BD343" s="359" t="e">
        <f>_xll.qlIndexFixing($BE$1,BA343,,_xll.ohTrigger(Trigger,Quote!$AE$2))</f>
        <v>#NUM!</v>
      </c>
    </row>
    <row r="344" spans="51:56" ht="11.25" customHeight="1" x14ac:dyDescent="0.25">
      <c r="AY344" s="185" t="s">
        <v>214</v>
      </c>
      <c r="AZ344" s="186">
        <f>_xll.qlInterestRateIndexFixingDate(Currency&amp;"ibor"&amp;$I$1,BA344,Trigger)</f>
        <v>42636</v>
      </c>
      <c r="BA344" s="186">
        <f>_xll.qlCalendarAdvance(Calendar,BA343,AY344,"f",,Trigger)</f>
        <v>42640</v>
      </c>
      <c r="BB344" s="186">
        <f>_xll.qlInterestRateIndexMaturity(Currency&amp;"ibor"&amp;$I$1,BA344,Trigger)</f>
        <v>42821</v>
      </c>
      <c r="BC344" s="359">
        <f>_xll.qlIndexFixing($AC$5,AZ344,,_xll.ohTrigger(Trigger,Quote!$AE$2))</f>
        <v>1.3239541751123279E-3</v>
      </c>
      <c r="BD344" s="359" t="e">
        <f>_xll.qlIndexFixing($BE$1,BA344,,_xll.ohTrigger(Trigger,Quote!$AE$2))</f>
        <v>#NUM!</v>
      </c>
    </row>
    <row r="345" spans="51:56" ht="11.25" customHeight="1" x14ac:dyDescent="0.25">
      <c r="AY345" s="185" t="s">
        <v>214</v>
      </c>
      <c r="AZ345" s="186">
        <f>_xll.qlInterestRateIndexFixingDate(Currency&amp;"ibor"&amp;$I$1,BA345,Trigger)</f>
        <v>42639</v>
      </c>
      <c r="BA345" s="186">
        <f>_xll.qlCalendarAdvance(Calendar,BA344,AY345,"f",,Trigger)</f>
        <v>42641</v>
      </c>
      <c r="BB345" s="186">
        <f>_xll.qlInterestRateIndexMaturity(Currency&amp;"ibor"&amp;$I$1,BA345,Trigger)</f>
        <v>42822</v>
      </c>
      <c r="BC345" s="359">
        <f>_xll.qlIndexFixing($AC$5,AZ345,,_xll.ohTrigger(Trigger,Quote!$AE$2))</f>
        <v>1.3269333111423504E-3</v>
      </c>
      <c r="BD345" s="359" t="e">
        <f>_xll.qlIndexFixing($BE$1,BA345,,_xll.ohTrigger(Trigger,Quote!$AE$2))</f>
        <v>#NUM!</v>
      </c>
    </row>
    <row r="346" spans="51:56" ht="11.25" customHeight="1" x14ac:dyDescent="0.25">
      <c r="AY346" s="185" t="s">
        <v>214</v>
      </c>
      <c r="AZ346" s="186">
        <f>_xll.qlInterestRateIndexFixingDate(Currency&amp;"ibor"&amp;$I$1,BA346,Trigger)</f>
        <v>42640</v>
      </c>
      <c r="BA346" s="186">
        <f>_xll.qlCalendarAdvance(Calendar,BA345,AY346,"f",,Trigger)</f>
        <v>42642</v>
      </c>
      <c r="BB346" s="186">
        <f>_xll.qlInterestRateIndexMaturity(Currency&amp;"ibor"&amp;$I$1,BA346,Trigger)</f>
        <v>42823</v>
      </c>
      <c r="BC346" s="359">
        <f>_xll.qlIndexFixing($AC$5,AZ346,,_xll.ohTrigger(Trigger,Quote!$AE$2))</f>
        <v>1.3299163954328761E-3</v>
      </c>
      <c r="BD346" s="359" t="e">
        <f>_xll.qlIndexFixing($BE$1,BA346,,_xll.ohTrigger(Trigger,Quote!$AE$2))</f>
        <v>#NUM!</v>
      </c>
    </row>
    <row r="347" spans="51:56" ht="11.25" customHeight="1" x14ac:dyDescent="0.25">
      <c r="AY347" s="185" t="s">
        <v>214</v>
      </c>
      <c r="AZ347" s="186">
        <f>_xll.qlInterestRateIndexFixingDate(Currency&amp;"ibor"&amp;$I$1,BA347,Trigger)</f>
        <v>42641</v>
      </c>
      <c r="BA347" s="186">
        <f>_xll.qlCalendarAdvance(Calendar,BA346,AY347,"f",,Trigger)</f>
        <v>42643</v>
      </c>
      <c r="BB347" s="186">
        <f>_xll.qlInterestRateIndexMaturity(Currency&amp;"ibor"&amp;$I$1,BA347,Trigger)</f>
        <v>42825</v>
      </c>
      <c r="BC347" s="359">
        <f>_xll.qlIndexFixing($AC$5,AZ347,,_xll.ohTrigger(Trigger,Quote!$AE$2))</f>
        <v>1.334639074526695E-3</v>
      </c>
      <c r="BD347" s="359" t="e">
        <f>_xll.qlIndexFixing($BE$1,BA347,,_xll.ohTrigger(Trigger,Quote!$AE$2))</f>
        <v>#NUM!</v>
      </c>
    </row>
    <row r="348" spans="51:56" ht="11.25" customHeight="1" x14ac:dyDescent="0.25">
      <c r="AY348" s="185" t="s">
        <v>214</v>
      </c>
      <c r="AZ348" s="186">
        <f>_xll.qlInterestRateIndexFixingDate(Currency&amp;"ibor"&amp;$I$1,BA348,Trigger)</f>
        <v>42642</v>
      </c>
      <c r="BA348" s="186">
        <f>_xll.qlCalendarAdvance(Calendar,BA347,AY348,"f",,Trigger)</f>
        <v>42646</v>
      </c>
      <c r="BB348" s="186">
        <f>_xll.qlInterestRateIndexMaturity(Currency&amp;"ibor"&amp;$I$1,BA348,Trigger)</f>
        <v>42828</v>
      </c>
      <c r="BC348" s="359">
        <f>_xll.qlIndexFixing($AC$5,AZ348,,_xll.ohTrigger(Trigger,Quote!$AE$2))</f>
        <v>1.3436115719007884E-3</v>
      </c>
      <c r="BD348" s="359" t="e">
        <f>_xll.qlIndexFixing($BE$1,BA348,,_xll.ohTrigger(Trigger,Quote!$AE$2))</f>
        <v>#NUM!</v>
      </c>
    </row>
    <row r="349" spans="51:56" ht="11.25" customHeight="1" x14ac:dyDescent="0.25">
      <c r="AY349" s="185" t="s">
        <v>214</v>
      </c>
      <c r="AZ349" s="186">
        <f>_xll.qlInterestRateIndexFixingDate(Currency&amp;"ibor"&amp;$I$1,BA349,Trigger)</f>
        <v>42643</v>
      </c>
      <c r="BA349" s="186">
        <f>_xll.qlCalendarAdvance(Calendar,BA348,AY349,"f",,Trigger)</f>
        <v>42647</v>
      </c>
      <c r="BB349" s="186">
        <f>_xll.qlInterestRateIndexMaturity(Currency&amp;"ibor"&amp;$I$1,BA349,Trigger)</f>
        <v>42829</v>
      </c>
      <c r="BC349" s="359">
        <f>_xll.qlIndexFixing($AC$5,AZ349,,_xll.ohTrigger(Trigger,Quote!$AE$2))</f>
        <v>1.3466102577564588E-3</v>
      </c>
      <c r="BD349" s="359" t="e">
        <f>_xll.qlIndexFixing($BE$1,BA349,,_xll.ohTrigger(Trigger,Quote!$AE$2))</f>
        <v>#NUM!</v>
      </c>
    </row>
    <row r="350" spans="51:56" ht="11.25" customHeight="1" x14ac:dyDescent="0.25">
      <c r="AY350" s="185" t="s">
        <v>214</v>
      </c>
      <c r="AZ350" s="186">
        <f>_xll.qlInterestRateIndexFixingDate(Currency&amp;"ibor"&amp;$I$1,BA350,Trigger)</f>
        <v>42646</v>
      </c>
      <c r="BA350" s="186">
        <f>_xll.qlCalendarAdvance(Calendar,BA349,AY350,"f",,Trigger)</f>
        <v>42648</v>
      </c>
      <c r="BB350" s="186">
        <f>_xll.qlInterestRateIndexMaturity(Currency&amp;"ibor"&amp;$I$1,BA350,Trigger)</f>
        <v>42830</v>
      </c>
      <c r="BC350" s="359">
        <f>_xll.qlIndexFixing($AC$5,AZ350,,_xll.ohTrigger(Trigger,Quote!$AE$2))</f>
        <v>1.3496128703409612E-3</v>
      </c>
      <c r="BD350" s="359" t="e">
        <f>_xll.qlIndexFixing($BE$1,BA350,,_xll.ohTrigger(Trigger,Quote!$AE$2))</f>
        <v>#NUM!</v>
      </c>
    </row>
    <row r="351" spans="51:56" ht="11.25" customHeight="1" x14ac:dyDescent="0.25">
      <c r="AY351" s="185" t="s">
        <v>214</v>
      </c>
      <c r="AZ351" s="186">
        <f>_xll.qlInterestRateIndexFixingDate(Currency&amp;"ibor"&amp;$I$1,BA351,Trigger)</f>
        <v>42647</v>
      </c>
      <c r="BA351" s="186">
        <f>_xll.qlCalendarAdvance(Calendar,BA350,AY351,"f",,Trigger)</f>
        <v>42649</v>
      </c>
      <c r="BB351" s="186">
        <f>_xll.qlInterestRateIndexMaturity(Currency&amp;"ibor"&amp;$I$1,BA351,Trigger)</f>
        <v>42831</v>
      </c>
      <c r="BC351" s="359">
        <f>_xll.qlIndexFixing($AC$5,AZ351,,_xll.ohTrigger(Trigger,Quote!$AE$2))</f>
        <v>1.3526194096718641E-3</v>
      </c>
      <c r="BD351" s="359" t="e">
        <f>_xll.qlIndexFixing($BE$1,BA351,,_xll.ohTrigger(Trigger,Quote!$AE$2))</f>
        <v>#NUM!</v>
      </c>
    </row>
    <row r="352" spans="51:56" ht="11.25" customHeight="1" x14ac:dyDescent="0.25">
      <c r="AY352" s="185" t="s">
        <v>214</v>
      </c>
      <c r="AZ352" s="186">
        <f>_xll.qlInterestRateIndexFixingDate(Currency&amp;"ibor"&amp;$I$1,BA352,Trigger)</f>
        <v>42648</v>
      </c>
      <c r="BA352" s="186">
        <f>_xll.qlCalendarAdvance(Calendar,BA351,AY352,"f",,Trigger)</f>
        <v>42650</v>
      </c>
      <c r="BB352" s="186">
        <f>_xll.qlInterestRateIndexMaturity(Currency&amp;"ibor"&amp;$I$1,BA352,Trigger)</f>
        <v>42832</v>
      </c>
      <c r="BC352" s="359">
        <f>_xll.qlIndexFixing($AC$5,AZ352,,_xll.ohTrigger(Trigger,Quote!$AE$2))</f>
        <v>1.3556298757667362E-3</v>
      </c>
      <c r="BD352" s="359" t="e">
        <f>_xll.qlIndexFixing($BE$1,BA352,,_xll.ohTrigger(Trigger,Quote!$AE$2))</f>
        <v>#NUM!</v>
      </c>
    </row>
    <row r="353" spans="51:56" ht="11.25" customHeight="1" x14ac:dyDescent="0.25">
      <c r="AY353" s="185" t="s">
        <v>214</v>
      </c>
      <c r="AZ353" s="186">
        <f>_xll.qlInterestRateIndexFixingDate(Currency&amp;"ibor"&amp;$I$1,BA353,Trigger)</f>
        <v>42649</v>
      </c>
      <c r="BA353" s="186">
        <f>_xll.qlCalendarAdvance(Calendar,BA352,AY353,"f",,Trigger)</f>
        <v>42653</v>
      </c>
      <c r="BB353" s="186">
        <f>_xll.qlInterestRateIndexMaturity(Currency&amp;"ibor"&amp;$I$1,BA353,Trigger)</f>
        <v>42835</v>
      </c>
      <c r="BC353" s="359">
        <f>_xll.qlIndexFixing($AC$5,AZ353,,_xll.ohTrigger(Trigger,Quote!$AE$2))</f>
        <v>1.3646848348174375E-3</v>
      </c>
      <c r="BD353" s="359" t="e">
        <f>_xll.qlIndexFixing($BE$1,BA353,,_xll.ohTrigger(Trigger,Quote!$AE$2))</f>
        <v>#NUM!</v>
      </c>
    </row>
    <row r="354" spans="51:56" ht="11.25" customHeight="1" x14ac:dyDescent="0.25">
      <c r="AY354" s="185" t="s">
        <v>214</v>
      </c>
      <c r="AZ354" s="186">
        <f>_xll.qlInterestRateIndexFixingDate(Currency&amp;"ibor"&amp;$I$1,BA354,Trigger)</f>
        <v>42650</v>
      </c>
      <c r="BA354" s="186">
        <f>_xll.qlCalendarAdvance(Calendar,BA353,AY354,"f",,Trigger)</f>
        <v>42654</v>
      </c>
      <c r="BB354" s="186">
        <f>_xll.qlInterestRateIndexMaturity(Currency&amp;"ibor"&amp;$I$1,BA354,Trigger)</f>
        <v>42836</v>
      </c>
      <c r="BC354" s="359">
        <f>_xll.qlIndexFixing($AC$5,AZ354,,_xll.ohTrigger(Trigger,Quote!$AE$2))</f>
        <v>1.3677110081495784E-3</v>
      </c>
      <c r="BD354" s="359" t="e">
        <f>_xll.qlIndexFixing($BE$1,BA354,,_xll.ohTrigger(Trigger,Quote!$AE$2))</f>
        <v>#NUM!</v>
      </c>
    </row>
    <row r="355" spans="51:56" ht="11.25" customHeight="1" x14ac:dyDescent="0.25">
      <c r="AY355" s="185" t="s">
        <v>214</v>
      </c>
      <c r="AZ355" s="186">
        <f>_xll.qlInterestRateIndexFixingDate(Currency&amp;"ibor"&amp;$I$1,BA355,Trigger)</f>
        <v>42653</v>
      </c>
      <c r="BA355" s="186">
        <f>_xll.qlCalendarAdvance(Calendar,BA354,AY355,"f",,Trigger)</f>
        <v>42655</v>
      </c>
      <c r="BB355" s="186">
        <f>_xll.qlInterestRateIndexMaturity(Currency&amp;"ibor"&amp;$I$1,BA355,Trigger)</f>
        <v>42837</v>
      </c>
      <c r="BC355" s="359">
        <f>_xll.qlIndexFixing($AC$5,AZ355,,_xll.ohTrigger(Trigger,Quote!$AE$2))</f>
        <v>1.3707411083357264E-3</v>
      </c>
      <c r="BD355" s="359" t="e">
        <f>_xll.qlIndexFixing($BE$1,BA355,,_xll.ohTrigger(Trigger,Quote!$AE$2))</f>
        <v>#NUM!</v>
      </c>
    </row>
    <row r="356" spans="51:56" ht="11.25" customHeight="1" x14ac:dyDescent="0.25">
      <c r="AY356" s="185" t="s">
        <v>214</v>
      </c>
      <c r="AZ356" s="186">
        <f>_xll.qlInterestRateIndexFixingDate(Currency&amp;"ibor"&amp;$I$1,BA356,Trigger)</f>
        <v>42654</v>
      </c>
      <c r="BA356" s="186">
        <f>_xll.qlCalendarAdvance(Calendar,BA355,AY356,"f",,Trigger)</f>
        <v>42656</v>
      </c>
      <c r="BB356" s="186">
        <f>_xll.qlInterestRateIndexMaturity(Currency&amp;"ibor"&amp;$I$1,BA356,Trigger)</f>
        <v>42838</v>
      </c>
      <c r="BC356" s="359">
        <f>_xll.qlIndexFixing($AC$5,AZ356,,_xll.ohTrigger(Trigger,Quote!$AE$2))</f>
        <v>1.3737751353934493E-3</v>
      </c>
      <c r="BD356" s="359" t="e">
        <f>_xll.qlIndexFixing($BE$1,BA356,,_xll.ohTrigger(Trigger,Quote!$AE$2))</f>
        <v>#NUM!</v>
      </c>
    </row>
    <row r="357" spans="51:56" ht="11.25" customHeight="1" x14ac:dyDescent="0.25">
      <c r="AY357" s="185" t="s">
        <v>214</v>
      </c>
      <c r="AZ357" s="186">
        <f>_xll.qlInterestRateIndexFixingDate(Currency&amp;"ibor"&amp;$I$1,BA357,Trigger)</f>
        <v>42655</v>
      </c>
      <c r="BA357" s="186">
        <f>_xll.qlCalendarAdvance(Calendar,BA356,AY357,"f",,Trigger)</f>
        <v>42657</v>
      </c>
      <c r="BB357" s="186">
        <f>_xll.qlInterestRateIndexMaturity(Currency&amp;"ibor"&amp;$I$1,BA357,Trigger)</f>
        <v>42843</v>
      </c>
      <c r="BC357" s="359">
        <f>_xll.qlIndexFixing($AC$5,AZ357,,_xll.ohTrigger(Trigger,Quote!$AE$2))</f>
        <v>1.3834605352234671E-3</v>
      </c>
      <c r="BD357" s="359" t="e">
        <f>_xll.qlIndexFixing($BE$1,BA357,,_xll.ohTrigger(Trigger,Quote!$AE$2))</f>
        <v>#NUM!</v>
      </c>
    </row>
    <row r="358" spans="51:56" ht="11.25" customHeight="1" x14ac:dyDescent="0.25">
      <c r="AY358" s="185" t="s">
        <v>214</v>
      </c>
      <c r="AZ358" s="186">
        <f>_xll.qlInterestRateIndexFixingDate(Currency&amp;"ibor"&amp;$I$1,BA358,Trigger)</f>
        <v>42656</v>
      </c>
      <c r="BA358" s="186">
        <f>_xll.qlCalendarAdvance(Calendar,BA357,AY358,"f",,Trigger)</f>
        <v>42660</v>
      </c>
      <c r="BB358" s="186">
        <f>_xll.qlInterestRateIndexMaturity(Currency&amp;"ibor"&amp;$I$1,BA358,Trigger)</f>
        <v>42843</v>
      </c>
      <c r="BC358" s="359">
        <f>_xll.qlIndexFixing($AC$5,AZ358,,_xll.ohTrigger(Trigger,Quote!$AE$2))</f>
        <v>1.3876080816241957E-3</v>
      </c>
      <c r="BD358" s="359" t="e">
        <f>_xll.qlIndexFixing($BE$1,BA358,,_xll.ohTrigger(Trigger,Quote!$AE$2))</f>
        <v>#NUM!</v>
      </c>
    </row>
    <row r="359" spans="51:56" ht="11.25" customHeight="1" x14ac:dyDescent="0.25">
      <c r="AY359" s="185" t="s">
        <v>214</v>
      </c>
      <c r="AZ359" s="186">
        <f>_xll.qlInterestRateIndexFixingDate(Currency&amp;"ibor"&amp;$I$1,BA359,Trigger)</f>
        <v>42657</v>
      </c>
      <c r="BA359" s="186">
        <f>_xll.qlCalendarAdvance(Calendar,BA358,AY359,"f",,Trigger)</f>
        <v>42661</v>
      </c>
      <c r="BB359" s="186">
        <f>_xll.qlInterestRateIndexMaturity(Currency&amp;"ibor"&amp;$I$1,BA359,Trigger)</f>
        <v>42843</v>
      </c>
      <c r="BC359" s="359">
        <f>_xll.qlIndexFixing($AC$5,AZ359,,_xll.ohTrigger(Trigger,Quote!$AE$2))</f>
        <v>1.3890041743978157E-3</v>
      </c>
      <c r="BD359" s="359" t="e">
        <f>_xll.qlIndexFixing($BE$1,BA359,,_xll.ohTrigger(Trigger,Quote!$AE$2))</f>
        <v>#NUM!</v>
      </c>
    </row>
    <row r="360" spans="51:56" ht="11.25" customHeight="1" x14ac:dyDescent="0.25">
      <c r="AY360" s="185" t="s">
        <v>214</v>
      </c>
      <c r="AZ360" s="186">
        <f>_xll.qlInterestRateIndexFixingDate(Currency&amp;"ibor"&amp;$I$1,BA360,Trigger)</f>
        <v>42660</v>
      </c>
      <c r="BA360" s="186">
        <f>_xll.qlCalendarAdvance(Calendar,BA359,AY360,"f",,Trigger)</f>
        <v>42662</v>
      </c>
      <c r="BB360" s="186">
        <f>_xll.qlInterestRateIndexMaturity(Currency&amp;"ibor"&amp;$I$1,BA360,Trigger)</f>
        <v>42844</v>
      </c>
      <c r="BC360" s="359">
        <f>_xll.qlIndexFixing($AC$5,AZ360,,_xll.ohTrigger(Trigger,Quote!$AE$2))</f>
        <v>1.3920617630684192E-3</v>
      </c>
      <c r="BD360" s="359" t="e">
        <f>_xll.qlIndexFixing($BE$1,BA360,,_xll.ohTrigger(Trigger,Quote!$AE$2))</f>
        <v>#NUM!</v>
      </c>
    </row>
    <row r="361" spans="51:56" ht="11.25" customHeight="1" x14ac:dyDescent="0.25">
      <c r="AY361" s="185" t="s">
        <v>214</v>
      </c>
      <c r="AZ361" s="186">
        <f>_xll.qlInterestRateIndexFixingDate(Currency&amp;"ibor"&amp;$I$1,BA361,Trigger)</f>
        <v>42661</v>
      </c>
      <c r="BA361" s="186">
        <f>_xll.qlCalendarAdvance(Calendar,BA360,AY361,"f",,Trigger)</f>
        <v>42663</v>
      </c>
      <c r="BB361" s="186">
        <f>_xll.qlInterestRateIndexMaturity(Currency&amp;"ibor"&amp;$I$1,BA361,Trigger)</f>
        <v>42845</v>
      </c>
      <c r="BC361" s="359">
        <f>_xll.qlIndexFixing($AC$5,AZ361,,_xll.ohTrigger(Trigger,Quote!$AE$2))</f>
        <v>1.3951232787375294E-3</v>
      </c>
      <c r="BD361" s="359" t="e">
        <f>_xll.qlIndexFixing($BE$1,BA361,,_xll.ohTrigger(Trigger,Quote!$AE$2))</f>
        <v>#NUM!</v>
      </c>
    </row>
    <row r="362" spans="51:56" ht="11.25" customHeight="1" x14ac:dyDescent="0.25">
      <c r="AY362" s="185" t="s">
        <v>214</v>
      </c>
      <c r="AZ362" s="186">
        <f>_xll.qlInterestRateIndexFixingDate(Currency&amp;"ibor"&amp;$I$1,BA362,Trigger)</f>
        <v>42662</v>
      </c>
      <c r="BA362" s="186">
        <f>_xll.qlCalendarAdvance(Calendar,BA361,AY362,"f",,Trigger)</f>
        <v>42664</v>
      </c>
      <c r="BB362" s="186">
        <f>_xll.qlInterestRateIndexMaturity(Currency&amp;"ibor"&amp;$I$1,BA362,Trigger)</f>
        <v>42846</v>
      </c>
      <c r="BC362" s="359">
        <f>_xll.qlIndexFixing($AC$5,AZ362,,_xll.ohTrigger(Trigger,Quote!$AE$2))</f>
        <v>1.3981887214244712E-3</v>
      </c>
      <c r="BD362" s="359" t="e">
        <f>_xll.qlIndexFixing($BE$1,BA362,,_xll.ohTrigger(Trigger,Quote!$AE$2))</f>
        <v>#NUM!</v>
      </c>
    </row>
    <row r="363" spans="51:56" ht="11.25" customHeight="1" x14ac:dyDescent="0.25">
      <c r="AY363" s="185" t="s">
        <v>214</v>
      </c>
      <c r="AZ363" s="186">
        <f>_xll.qlInterestRateIndexFixingDate(Currency&amp;"ibor"&amp;$I$1,BA363,Trigger)</f>
        <v>42663</v>
      </c>
      <c r="BA363" s="186">
        <f>_xll.qlCalendarAdvance(Calendar,BA362,AY363,"f",,Trigger)</f>
        <v>42667</v>
      </c>
      <c r="BB363" s="186">
        <f>_xll.qlInterestRateIndexMaturity(Currency&amp;"ibor"&amp;$I$1,BA363,Trigger)</f>
        <v>42849</v>
      </c>
      <c r="BC363" s="359">
        <f>_xll.qlIndexFixing($AC$5,AZ363,,_xll.ohTrigger(Trigger,Quote!$AE$2))</f>
        <v>1.40740861176885E-3</v>
      </c>
      <c r="BD363" s="359" t="e">
        <f>_xll.qlIndexFixing($BE$1,BA363,,_xll.ohTrigger(Trigger,Quote!$AE$2))</f>
        <v>#NUM!</v>
      </c>
    </row>
    <row r="364" spans="51:56" ht="11.25" customHeight="1" x14ac:dyDescent="0.25">
      <c r="AY364" s="185" t="s">
        <v>214</v>
      </c>
      <c r="AZ364" s="186">
        <f>_xll.qlInterestRateIndexFixingDate(Currency&amp;"ibor"&amp;$I$1,BA364,Trigger)</f>
        <v>42664</v>
      </c>
      <c r="BA364" s="186">
        <f>_xll.qlCalendarAdvance(Calendar,BA363,AY364,"f",,Trigger)</f>
        <v>42668</v>
      </c>
      <c r="BB364" s="186">
        <f>_xll.qlInterestRateIndexMaturity(Currency&amp;"ibor"&amp;$I$1,BA364,Trigger)</f>
        <v>42850</v>
      </c>
      <c r="BC364" s="359">
        <f>_xll.qlIndexFixing($AC$5,AZ364,,_xll.ohTrigger(Trigger,Quote!$AE$2))</f>
        <v>1.4104897627063165E-3</v>
      </c>
      <c r="BD364" s="359" t="e">
        <f>_xll.qlIndexFixing($BE$1,BA364,,_xll.ohTrigger(Trigger,Quote!$AE$2))</f>
        <v>#NUM!</v>
      </c>
    </row>
    <row r="365" spans="51:56" ht="11.25" customHeight="1" x14ac:dyDescent="0.25">
      <c r="AY365" s="185" t="s">
        <v>214</v>
      </c>
      <c r="AZ365" s="186">
        <f>_xll.qlInterestRateIndexFixingDate(Currency&amp;"ibor"&amp;$I$1,BA365,Trigger)</f>
        <v>42667</v>
      </c>
      <c r="BA365" s="186">
        <f>_xll.qlCalendarAdvance(Calendar,BA364,AY365,"f",,Trigger)</f>
        <v>42669</v>
      </c>
      <c r="BB365" s="186">
        <f>_xll.qlInterestRateIndexMaturity(Currency&amp;"ibor"&amp;$I$1,BA365,Trigger)</f>
        <v>42851</v>
      </c>
      <c r="BC365" s="359">
        <f>_xll.qlIndexFixing($AC$5,AZ365,,_xll.ohTrigger(Trigger,Quote!$AE$2))</f>
        <v>1.4135748407520918E-3</v>
      </c>
      <c r="BD365" s="359" t="e">
        <f>_xll.qlIndexFixing($BE$1,BA365,,_xll.ohTrigger(Trigger,Quote!$AE$2))</f>
        <v>#NUM!</v>
      </c>
    </row>
    <row r="366" spans="51:56" ht="11.25" customHeight="1" x14ac:dyDescent="0.25">
      <c r="AY366" s="185" t="s">
        <v>214</v>
      </c>
      <c r="AZ366" s="186">
        <f>_xll.qlInterestRateIndexFixingDate(Currency&amp;"ibor"&amp;$I$1,BA366,Trigger)</f>
        <v>42668</v>
      </c>
      <c r="BA366" s="186">
        <f>_xll.qlCalendarAdvance(Calendar,BA365,AY366,"f",,Trigger)</f>
        <v>42670</v>
      </c>
      <c r="BB366" s="186">
        <f>_xll.qlInterestRateIndexMaturity(Currency&amp;"ibor"&amp;$I$1,BA366,Trigger)</f>
        <v>42852</v>
      </c>
      <c r="BC366" s="359">
        <f>_xll.qlIndexFixing($AC$5,AZ366,,_xll.ohTrigger(Trigger,Quote!$AE$2))</f>
        <v>1.4166638459250621E-3</v>
      </c>
      <c r="BD366" s="359" t="e">
        <f>_xll.qlIndexFixing($BE$1,BA366,,_xll.ohTrigger(Trigger,Quote!$AE$2))</f>
        <v>#NUM!</v>
      </c>
    </row>
    <row r="367" spans="51:56" ht="11.25" customHeight="1" x14ac:dyDescent="0.25">
      <c r="AY367" s="185" t="s">
        <v>214</v>
      </c>
      <c r="AZ367" s="186">
        <f>_xll.qlInterestRateIndexFixingDate(Currency&amp;"ibor"&amp;$I$1,BA367,Trigger)</f>
        <v>42669</v>
      </c>
      <c r="BA367" s="186">
        <f>_xll.qlCalendarAdvance(Calendar,BA366,AY367,"f",,Trigger)</f>
        <v>42671</v>
      </c>
      <c r="BB367" s="186">
        <f>_xll.qlInterestRateIndexMaturity(Currency&amp;"ibor"&amp;$I$1,BA367,Trigger)</f>
        <v>42853</v>
      </c>
      <c r="BC367" s="359">
        <f>_xll.qlIndexFixing($AC$5,AZ367,,_xll.ohTrigger(Trigger,Quote!$AE$2))</f>
        <v>1.4197567782432345E-3</v>
      </c>
      <c r="BD367" s="359" t="e">
        <f>_xll.qlIndexFixing($BE$1,BA367,,_xll.ohTrigger(Trigger,Quote!$AE$2))</f>
        <v>#NUM!</v>
      </c>
    </row>
    <row r="368" spans="51:56" ht="11.25" customHeight="1" x14ac:dyDescent="0.25">
      <c r="AY368" s="185" t="s">
        <v>214</v>
      </c>
      <c r="AZ368" s="186">
        <f>_xll.qlInterestRateIndexFixingDate(Currency&amp;"ibor"&amp;$I$1,BA368,Trigger)</f>
        <v>42670</v>
      </c>
      <c r="BA368" s="186">
        <f>_xll.qlCalendarAdvance(Calendar,BA367,AY368,"f",,Trigger)</f>
        <v>42674</v>
      </c>
      <c r="BB368" s="186">
        <f>_xll.qlInterestRateIndexMaturity(Currency&amp;"ibor"&amp;$I$1,BA368,Trigger)</f>
        <v>42853</v>
      </c>
      <c r="BC368" s="359">
        <f>_xll.qlIndexFixing($AC$5,AZ368,,_xll.ohTrigger(Trigger,Quote!$AE$2))</f>
        <v>1.4242455571345145E-3</v>
      </c>
      <c r="BD368" s="359" t="e">
        <f>_xll.qlIndexFixing($BE$1,BA368,,_xll.ohTrigger(Trigger,Quote!$AE$2))</f>
        <v>#NUM!</v>
      </c>
    </row>
    <row r="369" spans="51:56" ht="11.25" customHeight="1" x14ac:dyDescent="0.25">
      <c r="AY369" s="185" t="s">
        <v>214</v>
      </c>
      <c r="AZ369" s="186">
        <f>_xll.qlInterestRateIndexFixingDate(Currency&amp;"ibor"&amp;$I$1,BA369,Trigger)</f>
        <v>42671</v>
      </c>
      <c r="BA369" s="186">
        <f>_xll.qlCalendarAdvance(Calendar,BA368,AY369,"f",,Trigger)</f>
        <v>42675</v>
      </c>
      <c r="BB369" s="186">
        <f>_xll.qlInterestRateIndexMaturity(Currency&amp;"ibor"&amp;$I$1,BA369,Trigger)</f>
        <v>42857</v>
      </c>
      <c r="BC369" s="359">
        <f>_xll.qlIndexFixing($AC$5,AZ369,,_xll.ohTrigger(Trigger,Quote!$AE$2))</f>
        <v>1.4321677793355675E-3</v>
      </c>
      <c r="BD369" s="359" t="e">
        <f>_xll.qlIndexFixing($BE$1,BA369,,_xll.ohTrigger(Trigger,Quote!$AE$2))</f>
        <v>#NUM!</v>
      </c>
    </row>
    <row r="370" spans="51:56" ht="11.25" customHeight="1" x14ac:dyDescent="0.25">
      <c r="AY370" s="185" t="s">
        <v>214</v>
      </c>
      <c r="AZ370" s="186">
        <f>_xll.qlInterestRateIndexFixingDate(Currency&amp;"ibor"&amp;$I$1,BA370,Trigger)</f>
        <v>42674</v>
      </c>
      <c r="BA370" s="186">
        <f>_xll.qlCalendarAdvance(Calendar,BA369,AY370,"f",,Trigger)</f>
        <v>42676</v>
      </c>
      <c r="BB370" s="186">
        <f>_xll.qlInterestRateIndexMaturity(Currency&amp;"ibor"&amp;$I$1,BA370,Trigger)</f>
        <v>42857</v>
      </c>
      <c r="BC370" s="359">
        <f>_xll.qlIndexFixing($AC$5,AZ370,,_xll.ohTrigger(Trigger,Quote!$AE$2))</f>
        <v>1.4336906044943921E-3</v>
      </c>
      <c r="BD370" s="359" t="e">
        <f>_xll.qlIndexFixing($BE$1,BA370,,_xll.ohTrigger(Trigger,Quote!$AE$2))</f>
        <v>#NUM!</v>
      </c>
    </row>
    <row r="371" spans="51:56" ht="11.25" customHeight="1" x14ac:dyDescent="0.25">
      <c r="AY371" s="185" t="s">
        <v>214</v>
      </c>
      <c r="AZ371" s="186">
        <f>_xll.qlInterestRateIndexFixingDate(Currency&amp;"ibor"&amp;$I$1,BA371,Trigger)</f>
        <v>42675</v>
      </c>
      <c r="BA371" s="186">
        <f>_xll.qlCalendarAdvance(Calendar,BA370,AY371,"f",,Trigger)</f>
        <v>42677</v>
      </c>
      <c r="BB371" s="186">
        <f>_xll.qlInterestRateIndexMaturity(Currency&amp;"ibor"&amp;$I$1,BA371,Trigger)</f>
        <v>42858</v>
      </c>
      <c r="BC371" s="359">
        <f>_xll.qlIndexFixing($AC$5,AZ371,,_xll.ohTrigger(Trigger,Quote!$AE$2))</f>
        <v>1.436811889253887E-3</v>
      </c>
      <c r="BD371" s="359" t="e">
        <f>_xll.qlIndexFixing($BE$1,BA371,,_xll.ohTrigger(Trigger,Quote!$AE$2))</f>
        <v>#NUM!</v>
      </c>
    </row>
    <row r="372" spans="51:56" ht="11.25" customHeight="1" x14ac:dyDescent="0.25">
      <c r="AY372" s="185" t="s">
        <v>214</v>
      </c>
      <c r="AZ372" s="186">
        <f>_xll.qlInterestRateIndexFixingDate(Currency&amp;"ibor"&amp;$I$1,BA372,Trigger)</f>
        <v>42676</v>
      </c>
      <c r="BA372" s="186">
        <f>_xll.qlCalendarAdvance(Calendar,BA371,AY372,"f",,Trigger)</f>
        <v>42678</v>
      </c>
      <c r="BB372" s="186">
        <f>_xll.qlInterestRateIndexMaturity(Currency&amp;"ibor"&amp;$I$1,BA372,Trigger)</f>
        <v>42859</v>
      </c>
      <c r="BC372" s="359">
        <f>_xll.qlIndexFixing($AC$5,AZ372,,_xll.ohTrigger(Trigger,Quote!$AE$2))</f>
        <v>1.4399371229283891E-3</v>
      </c>
      <c r="BD372" s="359" t="e">
        <f>_xll.qlIndexFixing($BE$1,BA372,,_xll.ohTrigger(Trigger,Quote!$AE$2))</f>
        <v>#NUM!</v>
      </c>
    </row>
    <row r="373" spans="51:56" ht="11.25" customHeight="1" x14ac:dyDescent="0.25">
      <c r="AY373" s="185" t="s">
        <v>214</v>
      </c>
      <c r="AZ373" s="186">
        <f>_xll.qlInterestRateIndexFixingDate(Currency&amp;"ibor"&amp;$I$1,BA373,Trigger)</f>
        <v>42677</v>
      </c>
      <c r="BA373" s="186">
        <f>_xll.qlCalendarAdvance(Calendar,BA372,AY373,"f",,Trigger)</f>
        <v>42681</v>
      </c>
      <c r="BB373" s="186">
        <f>_xll.qlInterestRateIndexMaturity(Currency&amp;"ibor"&amp;$I$1,BA373,Trigger)</f>
        <v>42863</v>
      </c>
      <c r="BC373" s="359">
        <f>_xll.qlIndexFixing($AC$5,AZ373,,_xll.ohTrigger(Trigger,Quote!$AE$2))</f>
        <v>1.4509020984689478E-3</v>
      </c>
      <c r="BD373" s="359" t="e">
        <f>_xll.qlIndexFixing($BE$1,BA373,,_xll.ohTrigger(Trigger,Quote!$AE$2))</f>
        <v>#NUM!</v>
      </c>
    </row>
    <row r="374" spans="51:56" ht="11.25" customHeight="1" x14ac:dyDescent="0.25">
      <c r="AY374" s="185" t="s">
        <v>214</v>
      </c>
      <c r="AZ374" s="186">
        <f>_xll.qlInterestRateIndexFixingDate(Currency&amp;"ibor"&amp;$I$1,BA374,Trigger)</f>
        <v>42678</v>
      </c>
      <c r="BA374" s="186">
        <f>_xll.qlCalendarAdvance(Calendar,BA373,AY374,"f",,Trigger)</f>
        <v>42682</v>
      </c>
      <c r="BB374" s="186">
        <f>_xll.qlInterestRateIndexMaturity(Currency&amp;"ibor"&amp;$I$1,BA374,Trigger)</f>
        <v>42863</v>
      </c>
      <c r="BC374" s="359">
        <f>_xll.qlIndexFixing($AC$5,AZ374,,_xll.ohTrigger(Trigger,Quote!$AE$2))</f>
        <v>1.452477547138169E-3</v>
      </c>
      <c r="BD374" s="359" t="e">
        <f>_xll.qlIndexFixing($BE$1,BA374,,_xll.ohTrigger(Trigger,Quote!$AE$2))</f>
        <v>#NUM!</v>
      </c>
    </row>
    <row r="375" spans="51:56" ht="11.25" customHeight="1" x14ac:dyDescent="0.25">
      <c r="AY375" s="185" t="s">
        <v>214</v>
      </c>
      <c r="AZ375" s="186">
        <f>_xll.qlInterestRateIndexFixingDate(Currency&amp;"ibor"&amp;$I$1,BA375,Trigger)</f>
        <v>42681</v>
      </c>
      <c r="BA375" s="186">
        <f>_xll.qlCalendarAdvance(Calendar,BA374,AY375,"f",,Trigger)</f>
        <v>42683</v>
      </c>
      <c r="BB375" s="186">
        <f>_xll.qlInterestRateIndexMaturity(Currency&amp;"ibor"&amp;$I$1,BA375,Trigger)</f>
        <v>42864</v>
      </c>
      <c r="BC375" s="359">
        <f>_xll.qlIndexFixing($AC$5,AZ375,,_xll.ohTrigger(Trigger,Quote!$AE$2))</f>
        <v>1.4556225256624042E-3</v>
      </c>
      <c r="BD375" s="359" t="e">
        <f>_xll.qlIndexFixing($BE$1,BA375,,_xll.ohTrigger(Trigger,Quote!$AE$2))</f>
        <v>#NUM!</v>
      </c>
    </row>
    <row r="376" spans="51:56" ht="11.25" customHeight="1" x14ac:dyDescent="0.25">
      <c r="AY376" s="185" t="s">
        <v>214</v>
      </c>
      <c r="AZ376" s="186">
        <f>_xll.qlInterestRateIndexFixingDate(Currency&amp;"ibor"&amp;$I$1,BA376,Trigger)</f>
        <v>42682</v>
      </c>
      <c r="BA376" s="186">
        <f>_xll.qlCalendarAdvance(Calendar,BA375,AY376,"f",,Trigger)</f>
        <v>42684</v>
      </c>
      <c r="BB376" s="186">
        <f>_xll.qlInterestRateIndexMaturity(Currency&amp;"ibor"&amp;$I$1,BA376,Trigger)</f>
        <v>42865</v>
      </c>
      <c r="BC376" s="359">
        <f>_xll.qlIndexFixing($AC$5,AZ376,,_xll.ohTrigger(Trigger,Quote!$AE$2))</f>
        <v>1.4587714532129389E-3</v>
      </c>
      <c r="BD376" s="359" t="e">
        <f>_xll.qlIndexFixing($BE$1,BA376,,_xll.ohTrigger(Trigger,Quote!$AE$2))</f>
        <v>#NUM!</v>
      </c>
    </row>
    <row r="377" spans="51:56" ht="11.25" customHeight="1" x14ac:dyDescent="0.25">
      <c r="AY377" s="185" t="s">
        <v>214</v>
      </c>
      <c r="AZ377" s="186">
        <f>_xll.qlInterestRateIndexFixingDate(Currency&amp;"ibor"&amp;$I$1,BA377,Trigger)</f>
        <v>42683</v>
      </c>
      <c r="BA377" s="186">
        <f>_xll.qlCalendarAdvance(Calendar,BA376,AY377,"f",,Trigger)</f>
        <v>42685</v>
      </c>
      <c r="BB377" s="186">
        <f>_xll.qlInterestRateIndexMaturity(Currency&amp;"ibor"&amp;$I$1,BA377,Trigger)</f>
        <v>42866</v>
      </c>
      <c r="BC377" s="359">
        <f>_xll.qlIndexFixing($AC$5,AZ377,,_xll.ohTrigger(Trigger,Quote!$AE$2))</f>
        <v>1.4619243298074382E-3</v>
      </c>
      <c r="BD377" s="359" t="e">
        <f>_xll.qlIndexFixing($BE$1,BA377,,_xll.ohTrigger(Trigger,Quote!$AE$2))</f>
        <v>#NUM!</v>
      </c>
    </row>
    <row r="378" spans="51:56" ht="11.25" customHeight="1" x14ac:dyDescent="0.25">
      <c r="AY378" s="185" t="s">
        <v>214</v>
      </c>
      <c r="AZ378" s="186">
        <f>_xll.qlInterestRateIndexFixingDate(Currency&amp;"ibor"&amp;$I$1,BA378,Trigger)</f>
        <v>42684</v>
      </c>
      <c r="BA378" s="186">
        <f>_xll.qlCalendarAdvance(Calendar,BA377,AY378,"f",,Trigger)</f>
        <v>42688</v>
      </c>
      <c r="BB378" s="186">
        <f>_xll.qlInterestRateIndexMaturity(Currency&amp;"ibor"&amp;$I$1,BA378,Trigger)</f>
        <v>42870</v>
      </c>
      <c r="BC378" s="359">
        <f>_xll.qlIndexFixing($AC$5,AZ378,,_xll.ohTrigger(Trigger,Quote!$AE$2))</f>
        <v>1.4729374987826034E-3</v>
      </c>
      <c r="BD378" s="359" t="e">
        <f>_xll.qlIndexFixing($BE$1,BA378,,_xll.ohTrigger(Trigger,Quote!$AE$2))</f>
        <v>#NUM!</v>
      </c>
    </row>
    <row r="379" spans="51:56" ht="11.25" customHeight="1" x14ac:dyDescent="0.25">
      <c r="AY379" s="185" t="s">
        <v>214</v>
      </c>
      <c r="AZ379" s="186">
        <f>_xll.qlInterestRateIndexFixingDate(Currency&amp;"ibor"&amp;$I$1,BA379,Trigger)</f>
        <v>42685</v>
      </c>
      <c r="BA379" s="186">
        <f>_xll.qlCalendarAdvance(Calendar,BA378,AY379,"f",,Trigger)</f>
        <v>42689</v>
      </c>
      <c r="BB379" s="186">
        <f>_xll.qlInterestRateIndexMaturity(Currency&amp;"ibor"&amp;$I$1,BA379,Trigger)</f>
        <v>42870</v>
      </c>
      <c r="BC379" s="359">
        <f>_xll.qlIndexFixing($AC$5,AZ379,,_xll.ohTrigger(Trigger,Quote!$AE$2))</f>
        <v>1.4745753270106314E-3</v>
      </c>
      <c r="BD379" s="359" t="e">
        <f>_xll.qlIndexFixing($BE$1,BA379,,_xll.ohTrigger(Trigger,Quote!$AE$2))</f>
        <v>#NUM!</v>
      </c>
    </row>
    <row r="380" spans="51:56" ht="11.25" customHeight="1" x14ac:dyDescent="0.25">
      <c r="AY380" s="185" t="s">
        <v>214</v>
      </c>
      <c r="AZ380" s="186">
        <f>_xll.qlInterestRateIndexFixingDate(Currency&amp;"ibor"&amp;$I$1,BA380,Trigger)</f>
        <v>42688</v>
      </c>
      <c r="BA380" s="186">
        <f>_xll.qlCalendarAdvance(Calendar,BA379,AY380,"f",,Trigger)</f>
        <v>42690</v>
      </c>
      <c r="BB380" s="186">
        <f>_xll.qlInterestRateIndexMaturity(Currency&amp;"ibor"&amp;$I$1,BA380,Trigger)</f>
        <v>42871</v>
      </c>
      <c r="BC380" s="359">
        <f>_xll.qlIndexFixing($AC$5,AZ380,,_xll.ohTrigger(Trigger,Quote!$AE$2))</f>
        <v>1.4777479491111345E-3</v>
      </c>
      <c r="BD380" s="359" t="e">
        <f>_xll.qlIndexFixing($BE$1,BA380,,_xll.ohTrigger(Trigger,Quote!$AE$2))</f>
        <v>#NUM!</v>
      </c>
    </row>
    <row r="381" spans="51:56" ht="11.25" customHeight="1" x14ac:dyDescent="0.25">
      <c r="AY381" s="185" t="s">
        <v>214</v>
      </c>
      <c r="AZ381" s="186">
        <f>_xll.qlInterestRateIndexFixingDate(Currency&amp;"ibor"&amp;$I$1,BA381,Trigger)</f>
        <v>42689</v>
      </c>
      <c r="BA381" s="186">
        <f>_xll.qlCalendarAdvance(Calendar,BA380,AY381,"f",,Trigger)</f>
        <v>42691</v>
      </c>
      <c r="BB381" s="186">
        <f>_xll.qlInterestRateIndexMaturity(Currency&amp;"ibor"&amp;$I$1,BA381,Trigger)</f>
        <v>42872</v>
      </c>
      <c r="BC381" s="359">
        <f>_xll.qlIndexFixing($AC$5,AZ381,,_xll.ohTrigger(Trigger,Quote!$AE$2))</f>
        <v>1.4809245203691028E-3</v>
      </c>
      <c r="BD381" s="359" t="e">
        <f>_xll.qlIndexFixing($BE$1,BA381,,_xll.ohTrigger(Trigger,Quote!$AE$2))</f>
        <v>#NUM!</v>
      </c>
    </row>
    <row r="382" spans="51:56" ht="11.25" customHeight="1" x14ac:dyDescent="0.25">
      <c r="AY382" s="185" t="s">
        <v>214</v>
      </c>
      <c r="AZ382" s="186">
        <f>_xll.qlInterestRateIndexFixingDate(Currency&amp;"ibor"&amp;$I$1,BA382,Trigger)</f>
        <v>42690</v>
      </c>
      <c r="BA382" s="186">
        <f>_xll.qlCalendarAdvance(Calendar,BA381,AY382,"f",,Trigger)</f>
        <v>42692</v>
      </c>
      <c r="BB382" s="186">
        <f>_xll.qlInterestRateIndexMaturity(Currency&amp;"ibor"&amp;$I$1,BA382,Trigger)</f>
        <v>42873</v>
      </c>
      <c r="BC382" s="359">
        <f>_xll.qlIndexFixing($AC$5,AZ382,,_xll.ohTrigger(Trigger,Quote!$AE$2))</f>
        <v>1.4841050408035265E-3</v>
      </c>
      <c r="BD382" s="359" t="e">
        <f>_xll.qlIndexFixing($BE$1,BA382,,_xll.ohTrigger(Trigger,Quote!$AE$2))</f>
        <v>#NUM!</v>
      </c>
    </row>
    <row r="383" spans="51:56" ht="11.25" customHeight="1" x14ac:dyDescent="0.25">
      <c r="AY383" s="185" t="s">
        <v>214</v>
      </c>
      <c r="AZ383" s="186">
        <f>_xll.qlInterestRateIndexFixingDate(Currency&amp;"ibor"&amp;$I$1,BA383,Trigger)</f>
        <v>42691</v>
      </c>
      <c r="BA383" s="186">
        <f>_xll.qlCalendarAdvance(Calendar,BA382,AY383,"f",,Trigger)</f>
        <v>42695</v>
      </c>
      <c r="BB383" s="186">
        <f>_xll.qlInterestRateIndexMaturity(Currency&amp;"ibor"&amp;$I$1,BA383,Trigger)</f>
        <v>42877</v>
      </c>
      <c r="BC383" s="359">
        <f>_xll.qlIndexFixing($AC$5,AZ383,,_xll.ohTrigger(Trigger,Quote!$AE$2))</f>
        <v>1.49516534561476E-3</v>
      </c>
      <c r="BD383" s="359" t="e">
        <f>_xll.qlIndexFixing($BE$1,BA383,,_xll.ohTrigger(Trigger,Quote!$AE$2))</f>
        <v>#NUM!</v>
      </c>
    </row>
    <row r="384" spans="51:56" ht="11.25" customHeight="1" x14ac:dyDescent="0.25">
      <c r="AY384" s="185" t="s">
        <v>214</v>
      </c>
      <c r="AZ384" s="186">
        <f>_xll.qlInterestRateIndexFixingDate(Currency&amp;"ibor"&amp;$I$1,BA384,Trigger)</f>
        <v>42692</v>
      </c>
      <c r="BA384" s="186">
        <f>_xll.qlCalendarAdvance(Calendar,BA383,AY384,"f",,Trigger)</f>
        <v>42696</v>
      </c>
      <c r="BB384" s="186">
        <f>_xll.qlInterestRateIndexMaturity(Currency&amp;"ibor"&amp;$I$1,BA384,Trigger)</f>
        <v>42877</v>
      </c>
      <c r="BC384" s="359">
        <f>_xll.qlIndexFixing($AC$5,AZ384,,_xll.ohTrigger(Trigger,Quote!$AE$2))</f>
        <v>1.4968666146860244E-3</v>
      </c>
      <c r="BD384" s="359" t="e">
        <f>_xll.qlIndexFixing($BE$1,BA384,,_xll.ohTrigger(Trigger,Quote!$AE$2))</f>
        <v>#NUM!</v>
      </c>
    </row>
    <row r="385" spans="51:56" ht="11.25" customHeight="1" x14ac:dyDescent="0.25">
      <c r="AY385" s="185" t="s">
        <v>214</v>
      </c>
      <c r="AZ385" s="186">
        <f>_xll.qlInterestRateIndexFixingDate(Currency&amp;"ibor"&amp;$I$1,BA385,Trigger)</f>
        <v>42695</v>
      </c>
      <c r="BA385" s="186">
        <f>_xll.qlCalendarAdvance(Calendar,BA384,AY385,"f",,Trigger)</f>
        <v>42697</v>
      </c>
      <c r="BB385" s="186">
        <f>_xll.qlInterestRateIndexMaturity(Currency&amp;"ibor"&amp;$I$1,BA385,Trigger)</f>
        <v>42878</v>
      </c>
      <c r="BC385" s="359">
        <f>_xll.qlIndexFixing($AC$5,AZ385,,_xll.ohTrigger(Trigger,Quote!$AE$2))</f>
        <v>1.5000668812875804E-3</v>
      </c>
      <c r="BD385" s="359" t="e">
        <f>_xll.qlIndexFixing($BE$1,BA385,,_xll.ohTrigger(Trigger,Quote!$AE$2))</f>
        <v>#NUM!</v>
      </c>
    </row>
    <row r="386" spans="51:56" ht="11.25" customHeight="1" x14ac:dyDescent="0.25">
      <c r="AY386" s="185" t="s">
        <v>214</v>
      </c>
      <c r="AZ386" s="186">
        <f>_xll.qlInterestRateIndexFixingDate(Currency&amp;"ibor"&amp;$I$1,BA386,Trigger)</f>
        <v>42696</v>
      </c>
      <c r="BA386" s="186">
        <f>_xll.qlCalendarAdvance(Calendar,BA385,AY386,"f",,Trigger)</f>
        <v>42698</v>
      </c>
      <c r="BB386" s="186">
        <f>_xll.qlInterestRateIndexMaturity(Currency&amp;"ibor"&amp;$I$1,BA386,Trigger)</f>
        <v>42879</v>
      </c>
      <c r="BC386" s="359">
        <f>_xll.qlIndexFixing($AC$5,AZ386,,_xll.ohTrigger(Trigger,Quote!$AE$2))</f>
        <v>1.5032710971790923E-3</v>
      </c>
      <c r="BD386" s="359" t="e">
        <f>_xll.qlIndexFixing($BE$1,BA386,,_xll.ohTrigger(Trigger,Quote!$AE$2))</f>
        <v>#NUM!</v>
      </c>
    </row>
    <row r="387" spans="51:56" ht="11.25" customHeight="1" x14ac:dyDescent="0.25">
      <c r="AY387" s="185" t="s">
        <v>214</v>
      </c>
      <c r="AZ387" s="186">
        <f>_xll.qlInterestRateIndexFixingDate(Currency&amp;"ibor"&amp;$I$1,BA387,Trigger)</f>
        <v>42697</v>
      </c>
      <c r="BA387" s="186">
        <f>_xll.qlCalendarAdvance(Calendar,BA386,AY387,"f",,Trigger)</f>
        <v>42699</v>
      </c>
      <c r="BB387" s="186">
        <f>_xll.qlInterestRateIndexMaturity(Currency&amp;"ibor"&amp;$I$1,BA387,Trigger)</f>
        <v>42880</v>
      </c>
      <c r="BC387" s="359">
        <f>_xll.qlIndexFixing($AC$5,AZ387,,_xll.ohTrigger(Trigger,Quote!$AE$2))</f>
        <v>1.5064792623804336E-3</v>
      </c>
      <c r="BD387" s="359" t="e">
        <f>_xll.qlIndexFixing($BE$1,BA387,,_xll.ohTrigger(Trigger,Quote!$AE$2))</f>
        <v>#NUM!</v>
      </c>
    </row>
    <row r="388" spans="51:56" ht="11.25" customHeight="1" x14ac:dyDescent="0.25">
      <c r="AY388" s="185" t="s">
        <v>214</v>
      </c>
      <c r="AZ388" s="186">
        <f>_xll.qlInterestRateIndexFixingDate(Currency&amp;"ibor"&amp;$I$1,BA388,Trigger)</f>
        <v>42698</v>
      </c>
      <c r="BA388" s="186">
        <f>_xll.qlCalendarAdvance(Calendar,BA387,AY388,"f",,Trigger)</f>
        <v>42702</v>
      </c>
      <c r="BB388" s="186">
        <f>_xll.qlInterestRateIndexMaturity(Currency&amp;"ibor"&amp;$I$1,BA388,Trigger)</f>
        <v>42884</v>
      </c>
      <c r="BC388" s="359">
        <f>_xll.qlIndexFixing($AC$5,AZ388,,_xll.ohTrigger(Trigger,Quote!$AE$2))</f>
        <v>1.5175856454437524E-3</v>
      </c>
      <c r="BD388" s="359" t="e">
        <f>_xll.qlIndexFixing($BE$1,BA388,,_xll.ohTrigger(Trigger,Quote!$AE$2))</f>
        <v>#NUM!</v>
      </c>
    </row>
    <row r="389" spans="51:56" ht="11.25" customHeight="1" x14ac:dyDescent="0.25">
      <c r="AY389" s="185" t="s">
        <v>214</v>
      </c>
      <c r="AZ389" s="186">
        <f>_xll.qlInterestRateIndexFixingDate(Currency&amp;"ibor"&amp;$I$1,BA389,Trigger)</f>
        <v>42699</v>
      </c>
      <c r="BA389" s="186">
        <f>_xll.qlCalendarAdvance(Calendar,BA388,AY389,"f",,Trigger)</f>
        <v>42703</v>
      </c>
      <c r="BB389" s="186">
        <f>_xll.qlInterestRateIndexMaturity(Currency&amp;"ibor"&amp;$I$1,BA389,Trigger)</f>
        <v>42884</v>
      </c>
      <c r="BC389" s="359">
        <f>_xll.qlIndexFixing($AC$5,AZ389,,_xll.ohTrigger(Trigger,Quote!$AE$2))</f>
        <v>1.5193514166608087E-3</v>
      </c>
      <c r="BD389" s="359" t="e">
        <f>_xll.qlIndexFixing($BE$1,BA389,,_xll.ohTrigger(Trigger,Quote!$AE$2))</f>
        <v>#NUM!</v>
      </c>
    </row>
    <row r="390" spans="51:56" ht="11.25" customHeight="1" x14ac:dyDescent="0.25">
      <c r="AY390" s="185" t="s">
        <v>214</v>
      </c>
      <c r="AZ390" s="186">
        <f>_xll.qlInterestRateIndexFixingDate(Currency&amp;"ibor"&amp;$I$1,BA390,Trigger)</f>
        <v>42702</v>
      </c>
      <c r="BA390" s="186">
        <f>_xll.qlCalendarAdvance(Calendar,BA389,AY390,"f",,Trigger)</f>
        <v>42704</v>
      </c>
      <c r="BB390" s="186">
        <f>_xll.qlInterestRateIndexMaturity(Currency&amp;"ibor"&amp;$I$1,BA390,Trigger)</f>
        <v>42886</v>
      </c>
      <c r="BC390" s="359">
        <f>_xll.qlIndexFixing($AC$5,AZ390,,_xll.ohTrigger(Trigger,Quote!$AE$2))</f>
        <v>1.5240267948171836E-3</v>
      </c>
      <c r="BD390" s="359" t="e">
        <f>_xll.qlIndexFixing($BE$1,BA390,,_xll.ohTrigger(Trigger,Quote!$AE$2))</f>
        <v>#NUM!</v>
      </c>
    </row>
    <row r="391" spans="51:56" ht="11.25" customHeight="1" x14ac:dyDescent="0.25">
      <c r="AY391" s="185" t="s">
        <v>214</v>
      </c>
      <c r="AZ391" s="186">
        <f>_xll.qlInterestRateIndexFixingDate(Currency&amp;"ibor"&amp;$I$1,BA391,Trigger)</f>
        <v>42703</v>
      </c>
      <c r="BA391" s="186">
        <f>_xll.qlCalendarAdvance(Calendar,BA390,AY391,"f",,Trigger)</f>
        <v>42705</v>
      </c>
      <c r="BB391" s="186">
        <f>_xll.qlInterestRateIndexMaturity(Currency&amp;"ibor"&amp;$I$1,BA391,Trigger)</f>
        <v>42887</v>
      </c>
      <c r="BC391" s="359">
        <f>_xll.qlIndexFixing($AC$5,AZ391,,_xll.ohTrigger(Trigger,Quote!$AE$2))</f>
        <v>1.5272532611697355E-3</v>
      </c>
      <c r="BD391" s="359" t="e">
        <f>_xll.qlIndexFixing($BE$1,BA391,,_xll.ohTrigger(Trigger,Quote!$AE$2))</f>
        <v>#NUM!</v>
      </c>
    </row>
    <row r="392" spans="51:56" ht="11.25" customHeight="1" x14ac:dyDescent="0.25">
      <c r="AY392" s="185" t="s">
        <v>214</v>
      </c>
      <c r="AZ392" s="186">
        <f>_xll.qlInterestRateIndexFixingDate(Currency&amp;"ibor"&amp;$I$1,BA392,Trigger)</f>
        <v>42704</v>
      </c>
      <c r="BA392" s="186">
        <f>_xll.qlCalendarAdvance(Calendar,BA391,AY392,"f",,Trigger)</f>
        <v>42706</v>
      </c>
      <c r="BB392" s="186">
        <f>_xll.qlInterestRateIndexMaturity(Currency&amp;"ibor"&amp;$I$1,BA392,Trigger)</f>
        <v>42888</v>
      </c>
      <c r="BC392" s="359">
        <f>_xll.qlIndexFixing($AC$5,AZ392,,_xll.ohTrigger(Trigger,Quote!$AE$2))</f>
        <v>1.5304836553254252E-3</v>
      </c>
      <c r="BD392" s="359" t="e">
        <f>_xll.qlIndexFixing($BE$1,BA392,,_xll.ohTrigger(Trigger,Quote!$AE$2))</f>
        <v>#NUM!</v>
      </c>
    </row>
    <row r="393" spans="51:56" ht="11.25" customHeight="1" x14ac:dyDescent="0.25">
      <c r="AY393" s="185" t="s">
        <v>214</v>
      </c>
      <c r="AZ393" s="186">
        <f>_xll.qlInterestRateIndexFixingDate(Currency&amp;"ibor"&amp;$I$1,BA393,Trigger)</f>
        <v>42705</v>
      </c>
      <c r="BA393" s="186">
        <f>_xll.qlCalendarAdvance(Calendar,BA392,AY393,"f",,Trigger)</f>
        <v>42709</v>
      </c>
      <c r="BB393" s="186">
        <f>_xll.qlInterestRateIndexMaturity(Currency&amp;"ibor"&amp;$I$1,BA393,Trigger)</f>
        <v>42891</v>
      </c>
      <c r="BC393" s="359">
        <f>_xll.qlIndexFixing($AC$5,AZ393,,_xll.ohTrigger(Trigger,Quote!$AE$2))</f>
        <v>1.5401984048019374E-3</v>
      </c>
      <c r="BD393" s="359" t="e">
        <f>_xll.qlIndexFixing($BE$1,BA393,,_xll.ohTrigger(Trigger,Quote!$AE$2))</f>
        <v>#NUM!</v>
      </c>
    </row>
    <row r="394" spans="51:56" ht="11.25" customHeight="1" x14ac:dyDescent="0.25">
      <c r="AY394" s="185" t="s">
        <v>214</v>
      </c>
      <c r="AZ394" s="186">
        <f>_xll.qlInterestRateIndexFixingDate(Currency&amp;"ibor"&amp;$I$1,BA394,Trigger)</f>
        <v>42706</v>
      </c>
      <c r="BA394" s="186">
        <f>_xll.qlCalendarAdvance(Calendar,BA393,AY394,"f",,Trigger)</f>
        <v>42710</v>
      </c>
      <c r="BB394" s="186">
        <f>_xll.qlInterestRateIndexMaturity(Currency&amp;"ibor"&amp;$I$1,BA394,Trigger)</f>
        <v>42892</v>
      </c>
      <c r="BC394" s="359">
        <f>_xll.qlIndexFixing($AC$5,AZ394,,_xll.ohTrigger(Trigger,Quote!$AE$2))</f>
        <v>1.543444510361673E-3</v>
      </c>
      <c r="BD394" s="359" t="e">
        <f>_xll.qlIndexFixing($BE$1,BA394,,_xll.ohTrigger(Trigger,Quote!$AE$2))</f>
        <v>#NUM!</v>
      </c>
    </row>
    <row r="395" spans="51:56" ht="11.25" customHeight="1" x14ac:dyDescent="0.25">
      <c r="AY395" s="185" t="s">
        <v>214</v>
      </c>
      <c r="AZ395" s="186">
        <f>_xll.qlInterestRateIndexFixingDate(Currency&amp;"ibor"&amp;$I$1,BA395,Trigger)</f>
        <v>42709</v>
      </c>
      <c r="BA395" s="186">
        <f>_xll.qlCalendarAdvance(Calendar,BA394,AY395,"f",,Trigger)</f>
        <v>42711</v>
      </c>
      <c r="BB395" s="186">
        <f>_xll.qlInterestRateIndexMaturity(Currency&amp;"ibor"&amp;$I$1,BA395,Trigger)</f>
        <v>42893</v>
      </c>
      <c r="BC395" s="359">
        <f>_xll.qlIndexFixing($AC$5,AZ395,,_xll.ohTrigger(Trigger,Quote!$AE$2))</f>
        <v>1.5466945438207332E-3</v>
      </c>
      <c r="BD395" s="359" t="e">
        <f>_xll.qlIndexFixing($BE$1,BA395,,_xll.ohTrigger(Trigger,Quote!$AE$2))</f>
        <v>#NUM!</v>
      </c>
    </row>
    <row r="396" spans="51:56" ht="11.25" customHeight="1" x14ac:dyDescent="0.25">
      <c r="AY396" s="185" t="s">
        <v>214</v>
      </c>
      <c r="AZ396" s="186">
        <f>_xll.qlInterestRateIndexFixingDate(Currency&amp;"ibor"&amp;$I$1,BA396,Trigger)</f>
        <v>42710</v>
      </c>
      <c r="BA396" s="186">
        <f>_xll.qlCalendarAdvance(Calendar,BA395,AY396,"f",,Trigger)</f>
        <v>42712</v>
      </c>
      <c r="BB396" s="186">
        <f>_xll.qlInterestRateIndexMaturity(Currency&amp;"ibor"&amp;$I$1,BA396,Trigger)</f>
        <v>42894</v>
      </c>
      <c r="BC396" s="359">
        <f>_xll.qlIndexFixing($AC$5,AZ396,,_xll.ohTrigger(Trigger,Quote!$AE$2))</f>
        <v>1.5499485051980039E-3</v>
      </c>
      <c r="BD396" s="359" t="e">
        <f>_xll.qlIndexFixing($BE$1,BA396,,_xll.ohTrigger(Trigger,Quote!$AE$2))</f>
        <v>#NUM!</v>
      </c>
    </row>
    <row r="397" spans="51:56" ht="11.25" customHeight="1" x14ac:dyDescent="0.25">
      <c r="AY397" s="185" t="s">
        <v>214</v>
      </c>
      <c r="AZ397" s="186">
        <f>_xll.qlInterestRateIndexFixingDate(Currency&amp;"ibor"&amp;$I$1,BA397,Trigger)</f>
        <v>42711</v>
      </c>
      <c r="BA397" s="186">
        <f>_xll.qlCalendarAdvance(Calendar,BA396,AY397,"f",,Trigger)</f>
        <v>42713</v>
      </c>
      <c r="BB397" s="186">
        <f>_xll.qlInterestRateIndexMaturity(Currency&amp;"ibor"&amp;$I$1,BA397,Trigger)</f>
        <v>42895</v>
      </c>
      <c r="BC397" s="359">
        <f>_xll.qlIndexFixing($AC$5,AZ397,,_xll.ohTrigger(Trigger,Quote!$AE$2))</f>
        <v>1.5532063945132492E-3</v>
      </c>
      <c r="BD397" s="359" t="e">
        <f>_xll.qlIndexFixing($BE$1,BA397,,_xll.ohTrigger(Trigger,Quote!$AE$2))</f>
        <v>#NUM!</v>
      </c>
    </row>
    <row r="398" spans="51:56" ht="11.25" customHeight="1" x14ac:dyDescent="0.25">
      <c r="AY398" s="185" t="s">
        <v>214</v>
      </c>
      <c r="AZ398" s="186">
        <f>_xll.qlInterestRateIndexFixingDate(Currency&amp;"ibor"&amp;$I$1,BA398,Trigger)</f>
        <v>42712</v>
      </c>
      <c r="BA398" s="186">
        <f>_xll.qlCalendarAdvance(Calendar,BA397,AY398,"f",,Trigger)</f>
        <v>42716</v>
      </c>
      <c r="BB398" s="186">
        <f>_xll.qlInterestRateIndexMaturity(Currency&amp;"ibor"&amp;$I$1,BA398,Trigger)</f>
        <v>42898</v>
      </c>
      <c r="BC398" s="359">
        <f>_xll.qlIndexFixing($AC$5,AZ398,,_xll.ohTrigger(Trigger,Quote!$AE$2))</f>
        <v>1.5630036302800869E-3</v>
      </c>
      <c r="BD398" s="359" t="e">
        <f>_xll.qlIndexFixing($BE$1,BA398,,_xll.ohTrigger(Trigger,Quote!$AE$2))</f>
        <v>#NUM!</v>
      </c>
    </row>
    <row r="399" spans="51:56" ht="11.25" customHeight="1" x14ac:dyDescent="0.25">
      <c r="AY399" s="185" t="s">
        <v>214</v>
      </c>
      <c r="AZ399" s="186">
        <f>_xll.qlInterestRateIndexFixingDate(Currency&amp;"ibor"&amp;$I$1,BA399,Trigger)</f>
        <v>42713</v>
      </c>
      <c r="BA399" s="186">
        <f>_xll.qlCalendarAdvance(Calendar,BA398,AY399,"f",,Trigger)</f>
        <v>42717</v>
      </c>
      <c r="BB399" s="186">
        <f>_xll.qlInterestRateIndexMaturity(Currency&amp;"ibor"&amp;$I$1,BA399,Trigger)</f>
        <v>42899</v>
      </c>
      <c r="BC399" s="359">
        <f>_xll.qlIndexFixing($AC$5,AZ399,,_xll.ohTrigger(Trigger,Quote!$AE$2))</f>
        <v>1.5662772315409232E-3</v>
      </c>
      <c r="BD399" s="359" t="e">
        <f>_xll.qlIndexFixing($BE$1,BA399,,_xll.ohTrigger(Trigger,Quote!$AE$2))</f>
        <v>#NUM!</v>
      </c>
    </row>
    <row r="400" spans="51:56" ht="11.25" customHeight="1" x14ac:dyDescent="0.25">
      <c r="AY400" s="185" t="s">
        <v>214</v>
      </c>
      <c r="AZ400" s="186">
        <f>_xll.qlInterestRateIndexFixingDate(Currency&amp;"ibor"&amp;$I$1,BA400,Trigger)</f>
        <v>42716</v>
      </c>
      <c r="BA400" s="186">
        <f>_xll.qlCalendarAdvance(Calendar,BA399,AY400,"f",,Trigger)</f>
        <v>42718</v>
      </c>
      <c r="BB400" s="186">
        <f>_xll.qlInterestRateIndexMaturity(Currency&amp;"ibor"&amp;$I$1,BA400,Trigger)</f>
        <v>42900</v>
      </c>
      <c r="BC400" s="359">
        <f>_xll.qlIndexFixing($AC$5,AZ400,,_xll.ohTrigger(Trigger,Quote!$AE$2))</f>
        <v>1.5695547608367995E-3</v>
      </c>
      <c r="BD400" s="359" t="e">
        <f>_xll.qlIndexFixing($BE$1,BA400,,_xll.ohTrigger(Trigger,Quote!$AE$2))</f>
        <v>#NUM!</v>
      </c>
    </row>
    <row r="401" spans="51:56" ht="11.25" customHeight="1" x14ac:dyDescent="0.25">
      <c r="AY401" s="185" t="s">
        <v>214</v>
      </c>
      <c r="AZ401" s="186">
        <f>_xll.qlInterestRateIndexFixingDate(Currency&amp;"ibor"&amp;$I$1,BA401,Trigger)</f>
        <v>42717</v>
      </c>
      <c r="BA401" s="186">
        <f>_xll.qlCalendarAdvance(Calendar,BA400,AY401,"f",,Trigger)</f>
        <v>42719</v>
      </c>
      <c r="BB401" s="186">
        <f>_xll.qlInterestRateIndexMaturity(Currency&amp;"ibor"&amp;$I$1,BA401,Trigger)</f>
        <v>42901</v>
      </c>
      <c r="BC401" s="359">
        <f>_xll.qlIndexFixing($AC$5,AZ401,,_xll.ohTrigger(Trigger,Quote!$AE$2))</f>
        <v>1.5728362181866018E-3</v>
      </c>
      <c r="BD401" s="359" t="e">
        <f>_xll.qlIndexFixing($BE$1,BA401,,_xll.ohTrigger(Trigger,Quote!$AE$2))</f>
        <v>#NUM!</v>
      </c>
    </row>
    <row r="402" spans="51:56" ht="11.25" customHeight="1" x14ac:dyDescent="0.25">
      <c r="AY402" s="185" t="s">
        <v>214</v>
      </c>
      <c r="AZ402" s="186">
        <f>_xll.qlInterestRateIndexFixingDate(Currency&amp;"ibor"&amp;$I$1,BA402,Trigger)</f>
        <v>42718</v>
      </c>
      <c r="BA402" s="186">
        <f>_xll.qlCalendarAdvance(Calendar,BA401,AY402,"f",,Trigger)</f>
        <v>42720</v>
      </c>
      <c r="BB402" s="186">
        <f>_xll.qlInterestRateIndexMaturity(Currency&amp;"ibor"&amp;$I$1,BA402,Trigger)</f>
        <v>42902</v>
      </c>
      <c r="BC402" s="359">
        <f>_xll.qlIndexFixing($AC$5,AZ402,,_xll.ohTrigger(Trigger,Quote!$AE$2))</f>
        <v>1.5787800853679051E-3</v>
      </c>
      <c r="BD402" s="359" t="e">
        <f>_xll.qlIndexFixing($BE$1,BA402,,_xll.ohTrigger(Trigger,Quote!$AE$2))</f>
        <v>#NUM!</v>
      </c>
    </row>
    <row r="403" spans="51:56" ht="11.25" customHeight="1" x14ac:dyDescent="0.25">
      <c r="AY403" s="185" t="s">
        <v>214</v>
      </c>
      <c r="AZ403" s="186">
        <f>_xll.qlInterestRateIndexFixingDate(Currency&amp;"ibor"&amp;$I$1,BA403,Trigger)</f>
        <v>42719</v>
      </c>
      <c r="BA403" s="186">
        <f>_xll.qlCalendarAdvance(Calendar,BA402,AY403,"f",,Trigger)</f>
        <v>42723</v>
      </c>
      <c r="BB403" s="186">
        <f>_xll.qlInterestRateIndexMaturity(Currency&amp;"ibor"&amp;$I$1,BA403,Trigger)</f>
        <v>42905</v>
      </c>
      <c r="BC403" s="359">
        <f>_xll.qlIndexFixing($AC$5,AZ403,,_xll.ohTrigger(Trigger,Quote!$AE$2))</f>
        <v>1.5966778661637836E-3</v>
      </c>
      <c r="BD403" s="359" t="e">
        <f>_xll.qlIndexFixing($BE$1,BA403,,_xll.ohTrigger(Trigger,Quote!$AE$2))</f>
        <v>#NUM!</v>
      </c>
    </row>
    <row r="404" spans="51:56" ht="11.25" customHeight="1" x14ac:dyDescent="0.25">
      <c r="AY404" s="185" t="s">
        <v>214</v>
      </c>
      <c r="AZ404" s="186">
        <f>_xll.qlInterestRateIndexFixingDate(Currency&amp;"ibor"&amp;$I$1,BA404,Trigger)</f>
        <v>42720</v>
      </c>
      <c r="BA404" s="186">
        <f>_xll.qlCalendarAdvance(Calendar,BA403,AY404,"f",,Trigger)</f>
        <v>42724</v>
      </c>
      <c r="BB404" s="186">
        <f>_xll.qlInterestRateIndexMaturity(Currency&amp;"ibor"&amp;$I$1,BA404,Trigger)</f>
        <v>42906</v>
      </c>
      <c r="BC404" s="359">
        <f>_xll.qlIndexFixing($AC$5,AZ404,,_xll.ohTrigger(Trigger,Quote!$AE$2))</f>
        <v>1.6026658531790269E-3</v>
      </c>
      <c r="BD404" s="359" t="e">
        <f>_xll.qlIndexFixing($BE$1,BA404,,_xll.ohTrigger(Trigger,Quote!$AE$2))</f>
        <v>#NUM!</v>
      </c>
    </row>
    <row r="405" spans="51:56" ht="11.25" customHeight="1" x14ac:dyDescent="0.25">
      <c r="AY405" s="185" t="s">
        <v>214</v>
      </c>
      <c r="AZ405" s="186">
        <f>_xll.qlInterestRateIndexFixingDate(Currency&amp;"ibor"&amp;$I$1,BA405,Trigger)</f>
        <v>42723</v>
      </c>
      <c r="BA405" s="186">
        <f>_xll.qlCalendarAdvance(Calendar,BA404,AY405,"f",,Trigger)</f>
        <v>42725</v>
      </c>
      <c r="BB405" s="186">
        <f>_xll.qlInterestRateIndexMaturity(Currency&amp;"ibor"&amp;$I$1,BA405,Trigger)</f>
        <v>42907</v>
      </c>
      <c r="BC405" s="359">
        <f>_xll.qlIndexFixing($AC$5,AZ405,,_xll.ohTrigger(Trigger,Quote!$AE$2))</f>
        <v>1.6086648704022261E-3</v>
      </c>
      <c r="BD405" s="359" t="e">
        <f>_xll.qlIndexFixing($BE$1,BA405,,_xll.ohTrigger(Trigger,Quote!$AE$2))</f>
        <v>#NUM!</v>
      </c>
    </row>
    <row r="406" spans="51:56" ht="11.25" customHeight="1" x14ac:dyDescent="0.25">
      <c r="AY406" s="185" t="s">
        <v>214</v>
      </c>
      <c r="AZ406" s="186">
        <f>_xll.qlInterestRateIndexFixingDate(Currency&amp;"ibor"&amp;$I$1,BA406,Trigger)</f>
        <v>42724</v>
      </c>
      <c r="BA406" s="186">
        <f>_xll.qlCalendarAdvance(Calendar,BA405,AY406,"f",,Trigger)</f>
        <v>42726</v>
      </c>
      <c r="BB406" s="186">
        <f>_xll.qlInterestRateIndexMaturity(Currency&amp;"ibor"&amp;$I$1,BA406,Trigger)</f>
        <v>42908</v>
      </c>
      <c r="BC406" s="359">
        <f>_xll.qlIndexFixing($AC$5,AZ406,,_xll.ohTrigger(Trigger,Quote!$AE$2))</f>
        <v>1.6139571571943251E-3</v>
      </c>
      <c r="BD406" s="359" t="e">
        <f>_xll.qlIndexFixing($BE$1,BA406,,_xll.ohTrigger(Trigger,Quote!$AE$2))</f>
        <v>#NUM!</v>
      </c>
    </row>
    <row r="407" spans="51:56" ht="11.25" customHeight="1" x14ac:dyDescent="0.25">
      <c r="AY407" s="185" t="s">
        <v>214</v>
      </c>
      <c r="AZ407" s="186">
        <f>_xll.qlInterestRateIndexFixingDate(Currency&amp;"ibor"&amp;$I$1,BA407,Trigger)</f>
        <v>42725</v>
      </c>
      <c r="BA407" s="186">
        <f>_xll.qlCalendarAdvance(Calendar,BA406,AY407,"f",,Trigger)</f>
        <v>42727</v>
      </c>
      <c r="BB407" s="186">
        <f>_xll.qlInterestRateIndexMaturity(Currency&amp;"ibor"&amp;$I$1,BA407,Trigger)</f>
        <v>42909</v>
      </c>
      <c r="BC407" s="359">
        <f>_xll.qlIndexFixing($AC$5,AZ407,,_xll.ohTrigger(Trigger,Quote!$AE$2))</f>
        <v>1.6192579693742925E-3</v>
      </c>
      <c r="BD407" s="359" t="e">
        <f>_xll.qlIndexFixing($BE$1,BA407,,_xll.ohTrigger(Trigger,Quote!$AE$2))</f>
        <v>#NUM!</v>
      </c>
    </row>
    <row r="408" spans="51:56" ht="11.25" customHeight="1" x14ac:dyDescent="0.25">
      <c r="AY408" s="185" t="s">
        <v>214</v>
      </c>
      <c r="AZ408" s="186">
        <f>_xll.qlInterestRateIndexFixingDate(Currency&amp;"ibor"&amp;$I$1,BA408,Trigger)</f>
        <v>42726</v>
      </c>
      <c r="BA408" s="186">
        <f>_xll.qlCalendarAdvance(Calendar,BA407,AY408,"f",,Trigger)</f>
        <v>42731</v>
      </c>
      <c r="BB408" s="186">
        <f>_xll.qlInterestRateIndexMaturity(Currency&amp;"ibor"&amp;$I$1,BA408,Trigger)</f>
        <v>42913</v>
      </c>
      <c r="BC408" s="359">
        <f>_xll.qlIndexFixing($AC$5,AZ408,,_xll.ohTrigger(Trigger,Quote!$AE$2))</f>
        <v>1.6405464733436151E-3</v>
      </c>
      <c r="BD408" s="359" t="e">
        <f>_xll.qlIndexFixing($BE$1,BA408,,_xll.ohTrigger(Trigger,Quote!$AE$2))</f>
        <v>#NUM!</v>
      </c>
    </row>
    <row r="409" spans="51:56" ht="11.25" customHeight="1" x14ac:dyDescent="0.25">
      <c r="AY409" s="185" t="s">
        <v>214</v>
      </c>
      <c r="AZ409" s="186">
        <f>_xll.qlInterestRateIndexFixingDate(Currency&amp;"ibor"&amp;$I$1,BA409,Trigger)</f>
        <v>42727</v>
      </c>
      <c r="BA409" s="186">
        <f>_xll.qlCalendarAdvance(Calendar,BA408,AY409,"f",,Trigger)</f>
        <v>42732</v>
      </c>
      <c r="BB409" s="186">
        <f>_xll.qlInterestRateIndexMaturity(Currency&amp;"ibor"&amp;$I$1,BA409,Trigger)</f>
        <v>42914</v>
      </c>
      <c r="BC409" s="359">
        <f>_xll.qlIndexFixing($AC$5,AZ409,,_xll.ohTrigger(Trigger,Quote!$AE$2))</f>
        <v>1.6458899134915511E-3</v>
      </c>
      <c r="BD409" s="359" t="e">
        <f>_xll.qlIndexFixing($BE$1,BA409,,_xll.ohTrigger(Trigger,Quote!$AE$2))</f>
        <v>#NUM!</v>
      </c>
    </row>
    <row r="410" spans="51:56" ht="11.25" customHeight="1" x14ac:dyDescent="0.25">
      <c r="AY410" s="185" t="s">
        <v>214</v>
      </c>
      <c r="AZ410" s="186">
        <f>_xll.qlInterestRateIndexFixingDate(Currency&amp;"ibor"&amp;$I$1,BA410,Trigger)</f>
        <v>42731</v>
      </c>
      <c r="BA410" s="186">
        <f>_xll.qlCalendarAdvance(Calendar,BA409,AY410,"f",,Trigger)</f>
        <v>42733</v>
      </c>
      <c r="BB410" s="186">
        <f>_xll.qlInterestRateIndexMaturity(Currency&amp;"ibor"&amp;$I$1,BA410,Trigger)</f>
        <v>42915</v>
      </c>
      <c r="BC410" s="359">
        <f>_xll.qlIndexFixing($AC$5,AZ410,,_xll.ohTrigger(Trigger,Quote!$AE$2))</f>
        <v>1.6512418794393333E-3</v>
      </c>
      <c r="BD410" s="359" t="e">
        <f>_xll.qlIndexFixing($BE$1,BA410,,_xll.ohTrigger(Trigger,Quote!$AE$2))</f>
        <v>#NUM!</v>
      </c>
    </row>
    <row r="411" spans="51:56" ht="11.25" customHeight="1" x14ac:dyDescent="0.25">
      <c r="AY411" s="185" t="s">
        <v>214</v>
      </c>
      <c r="AZ411" s="186">
        <f>_xll.qlInterestRateIndexFixingDate(Currency&amp;"ibor"&amp;$I$1,BA411,Trigger)</f>
        <v>42732</v>
      </c>
      <c r="BA411" s="186">
        <f>_xll.qlCalendarAdvance(Calendar,BA410,AY411,"f",,Trigger)</f>
        <v>42734</v>
      </c>
      <c r="BB411" s="186">
        <f>_xll.qlInterestRateIndexMaturity(Currency&amp;"ibor"&amp;$I$1,BA411,Trigger)</f>
        <v>42916</v>
      </c>
      <c r="BC411" s="359">
        <f>_xll.qlIndexFixing($AC$5,AZ411,,_xll.ohTrigger(Trigger,Quote!$AE$2))</f>
        <v>1.6566023712563569E-3</v>
      </c>
      <c r="BD411" s="359" t="e">
        <f>_xll.qlIndexFixing($BE$1,BA411,,_xll.ohTrigger(Trigger,Quote!$AE$2))</f>
        <v>#NUM!</v>
      </c>
    </row>
    <row r="412" spans="51:56" ht="11.25" customHeight="1" x14ac:dyDescent="0.25">
      <c r="AY412" s="185" t="s">
        <v>214</v>
      </c>
      <c r="AZ412" s="186">
        <f>_xll.qlInterestRateIndexFixingDate(Currency&amp;"ibor"&amp;$I$1,BA412,Trigger)</f>
        <v>42733</v>
      </c>
      <c r="BA412" s="186">
        <f>_xll.qlCalendarAdvance(Calendar,BA411,AY412,"f",,Trigger)</f>
        <v>42737</v>
      </c>
      <c r="BB412" s="186">
        <f>_xll.qlInterestRateIndexMaturity(Currency&amp;"ibor"&amp;$I$1,BA412,Trigger)</f>
        <v>42919</v>
      </c>
      <c r="BC412" s="359">
        <f>_xll.qlIndexFixing($AC$5,AZ412,,_xll.ohTrigger(Trigger,Quote!$AE$2))</f>
        <v>1.6727350026133128E-3</v>
      </c>
      <c r="BD412" s="359" t="e">
        <f>_xll.qlIndexFixing($BE$1,BA412,,_xll.ohTrigger(Trigger,Quote!$AE$2))</f>
        <v>#NUM!</v>
      </c>
    </row>
    <row r="413" spans="51:56" ht="11.25" customHeight="1" x14ac:dyDescent="0.25">
      <c r="AY413" s="185" t="s">
        <v>214</v>
      </c>
      <c r="AZ413" s="186">
        <f>_xll.qlInterestRateIndexFixingDate(Currency&amp;"ibor"&amp;$I$1,BA413,Trigger)</f>
        <v>42734</v>
      </c>
      <c r="BA413" s="186">
        <f>_xll.qlCalendarAdvance(Calendar,BA412,AY413,"f",,Trigger)</f>
        <v>42738</v>
      </c>
      <c r="BB413" s="186">
        <f>_xll.qlInterestRateIndexMaturity(Currency&amp;"ibor"&amp;$I$1,BA413,Trigger)</f>
        <v>42919</v>
      </c>
      <c r="BC413" s="359">
        <f>_xll.qlIndexFixing($AC$5,AZ413,,_xll.ohTrigger(Trigger,Quote!$AE$2))</f>
        <v>1.674309025120464E-3</v>
      </c>
      <c r="BD413" s="359" t="e">
        <f>_xll.qlIndexFixing($BE$1,BA413,,_xll.ohTrigger(Trigger,Quote!$AE$2))</f>
        <v>#NUM!</v>
      </c>
    </row>
    <row r="414" spans="51:56" ht="11.25" customHeight="1" x14ac:dyDescent="0.25">
      <c r="AY414" s="185" t="s">
        <v>214</v>
      </c>
      <c r="AZ414" s="186">
        <f>_xll.qlInterestRateIndexFixingDate(Currency&amp;"ibor"&amp;$I$1,BA414,Trigger)</f>
        <v>42737</v>
      </c>
      <c r="BA414" s="186">
        <f>_xll.qlCalendarAdvance(Calendar,BA413,AY414,"f",,Trigger)</f>
        <v>42739</v>
      </c>
      <c r="BB414" s="186">
        <f>_xll.qlInterestRateIndexMaturity(Currency&amp;"ibor"&amp;$I$1,BA414,Trigger)</f>
        <v>42920</v>
      </c>
      <c r="BC414" s="359">
        <f>_xll.qlIndexFixing($AC$5,AZ414,,_xll.ohTrigger(Trigger,Quote!$AE$2))</f>
        <v>1.679722418756582E-3</v>
      </c>
      <c r="BD414" s="359" t="e">
        <f>_xll.qlIndexFixing($BE$1,BA414,,_xll.ohTrigger(Trigger,Quote!$AE$2))</f>
        <v>#NUM!</v>
      </c>
    </row>
    <row r="415" spans="51:56" ht="11.25" customHeight="1" x14ac:dyDescent="0.25">
      <c r="AY415" s="185" t="s">
        <v>214</v>
      </c>
      <c r="AZ415" s="186">
        <f>_xll.qlInterestRateIndexFixingDate(Currency&amp;"ibor"&amp;$I$1,BA415,Trigger)</f>
        <v>42738</v>
      </c>
      <c r="BA415" s="186">
        <f>_xll.qlCalendarAdvance(Calendar,BA414,AY415,"f",,Trigger)</f>
        <v>42740</v>
      </c>
      <c r="BB415" s="186">
        <f>_xll.qlInterestRateIndexMaturity(Currency&amp;"ibor"&amp;$I$1,BA415,Trigger)</f>
        <v>42921</v>
      </c>
      <c r="BC415" s="359">
        <f>_xll.qlIndexFixing($AC$5,AZ415,,_xll.ohTrigger(Trigger,Quote!$AE$2))</f>
        <v>1.6851443856218985E-3</v>
      </c>
      <c r="BD415" s="359" t="e">
        <f>_xll.qlIndexFixing($BE$1,BA415,,_xll.ohTrigger(Trigger,Quote!$AE$2))</f>
        <v>#NUM!</v>
      </c>
    </row>
    <row r="416" spans="51:56" ht="11.25" customHeight="1" x14ac:dyDescent="0.25">
      <c r="AY416" s="185" t="s">
        <v>214</v>
      </c>
      <c r="AZ416" s="186">
        <f>_xll.qlInterestRateIndexFixingDate(Currency&amp;"ibor"&amp;$I$1,BA416,Trigger)</f>
        <v>42739</v>
      </c>
      <c r="BA416" s="186">
        <f>_xll.qlCalendarAdvance(Calendar,BA415,AY416,"f",,Trigger)</f>
        <v>42741</v>
      </c>
      <c r="BB416" s="186">
        <f>_xll.qlInterestRateIndexMaturity(Currency&amp;"ibor"&amp;$I$1,BA416,Trigger)</f>
        <v>42922</v>
      </c>
      <c r="BC416" s="359">
        <f>_xll.qlIndexFixing($AC$5,AZ416,,_xll.ohTrigger(Trigger,Quote!$AE$2))</f>
        <v>1.69057492578575E-3</v>
      </c>
      <c r="BD416" s="359" t="e">
        <f>_xll.qlIndexFixing($BE$1,BA416,,_xll.ohTrigger(Trigger,Quote!$AE$2))</f>
        <v>#NUM!</v>
      </c>
    </row>
    <row r="417" spans="51:56" ht="11.25" customHeight="1" x14ac:dyDescent="0.25">
      <c r="AY417" s="185" t="s">
        <v>214</v>
      </c>
      <c r="AZ417" s="186">
        <f>_xll.qlInterestRateIndexFixingDate(Currency&amp;"ibor"&amp;$I$1,BA417,Trigger)</f>
        <v>42740</v>
      </c>
      <c r="BA417" s="186">
        <f>_xll.qlCalendarAdvance(Calendar,BA416,AY417,"f",,Trigger)</f>
        <v>42744</v>
      </c>
      <c r="BB417" s="186">
        <f>_xll.qlInterestRateIndexMaturity(Currency&amp;"ibor"&amp;$I$1,BA417,Trigger)</f>
        <v>42926</v>
      </c>
      <c r="BC417" s="359">
        <f>_xll.qlIndexFixing($AC$5,AZ417,,_xll.ohTrigger(Trigger,Quote!$AE$2))</f>
        <v>1.7106762274973857E-3</v>
      </c>
      <c r="BD417" s="359" t="e">
        <f>_xll.qlIndexFixing($BE$1,BA417,,_xll.ohTrigger(Trigger,Quote!$AE$2))</f>
        <v>#NUM!</v>
      </c>
    </row>
    <row r="418" spans="51:56" ht="11.25" customHeight="1" x14ac:dyDescent="0.25">
      <c r="AY418" s="185" t="s">
        <v>214</v>
      </c>
      <c r="AZ418" s="186">
        <f>_xll.qlInterestRateIndexFixingDate(Currency&amp;"ibor"&amp;$I$1,BA418,Trigger)</f>
        <v>42741</v>
      </c>
      <c r="BA418" s="186">
        <f>_xll.qlCalendarAdvance(Calendar,BA417,AY418,"f",,Trigger)</f>
        <v>42745</v>
      </c>
      <c r="BB418" s="186">
        <f>_xll.qlInterestRateIndexMaturity(Currency&amp;"ibor"&amp;$I$1,BA418,Trigger)</f>
        <v>42926</v>
      </c>
      <c r="BC418" s="359">
        <f>_xll.qlIndexFixing($AC$5,AZ418,,_xll.ohTrigger(Trigger,Quote!$AE$2))</f>
        <v>1.7123828208397425E-3</v>
      </c>
      <c r="BD418" s="359" t="e">
        <f>_xll.qlIndexFixing($BE$1,BA418,,_xll.ohTrigger(Trigger,Quote!$AE$2))</f>
        <v>#NUM!</v>
      </c>
    </row>
    <row r="419" spans="51:56" ht="11.25" customHeight="1" x14ac:dyDescent="0.25">
      <c r="AY419" s="185" t="s">
        <v>214</v>
      </c>
      <c r="AZ419" s="186">
        <f>_xll.qlInterestRateIndexFixingDate(Currency&amp;"ibor"&amp;$I$1,BA419,Trigger)</f>
        <v>42744</v>
      </c>
      <c r="BA419" s="186">
        <f>_xll.qlCalendarAdvance(Calendar,BA418,AY419,"f",,Trigger)</f>
        <v>42746</v>
      </c>
      <c r="BB419" s="186">
        <f>_xll.qlInterestRateIndexMaturity(Currency&amp;"ibor"&amp;$I$1,BA419,Trigger)</f>
        <v>42927</v>
      </c>
      <c r="BC419" s="359">
        <f>_xll.qlIndexFixing($AC$5,AZ419,,_xll.ohTrigger(Trigger,Quote!$AE$2))</f>
        <v>1.7178562285539874E-3</v>
      </c>
      <c r="BD419" s="359" t="e">
        <f>_xll.qlIndexFixing($BE$1,BA419,,_xll.ohTrigger(Trigger,Quote!$AE$2))</f>
        <v>#NUM!</v>
      </c>
    </row>
    <row r="420" spans="51:56" ht="11.25" customHeight="1" x14ac:dyDescent="0.25">
      <c r="AY420" s="185" t="s">
        <v>214</v>
      </c>
      <c r="AZ420" s="186">
        <f>_xll.qlInterestRateIndexFixingDate(Currency&amp;"ibor"&amp;$I$1,BA420,Trigger)</f>
        <v>42745</v>
      </c>
      <c r="BA420" s="186">
        <f>_xll.qlCalendarAdvance(Calendar,BA419,AY420,"f",,Trigger)</f>
        <v>42747</v>
      </c>
      <c r="BB420" s="186">
        <f>_xll.qlInterestRateIndexMaturity(Currency&amp;"ibor"&amp;$I$1,BA420,Trigger)</f>
        <v>42928</v>
      </c>
      <c r="BC420" s="359">
        <f>_xll.qlIndexFixing($AC$5,AZ420,,_xll.ohTrigger(Trigger,Quote!$AE$2))</f>
        <v>1.7233382099894128E-3</v>
      </c>
      <c r="BD420" s="359" t="e">
        <f>_xll.qlIndexFixing($BE$1,BA420,,_xll.ohTrigger(Trigger,Quote!$AE$2))</f>
        <v>#NUM!</v>
      </c>
    </row>
    <row r="421" spans="51:56" ht="11.25" customHeight="1" x14ac:dyDescent="0.25">
      <c r="AY421" s="185" t="s">
        <v>214</v>
      </c>
      <c r="AZ421" s="186">
        <f>_xll.qlInterestRateIndexFixingDate(Currency&amp;"ibor"&amp;$I$1,BA421,Trigger)</f>
        <v>42746</v>
      </c>
      <c r="BA421" s="186">
        <f>_xll.qlCalendarAdvance(Calendar,BA420,AY421,"f",,Trigger)</f>
        <v>42748</v>
      </c>
      <c r="BB421" s="186">
        <f>_xll.qlInterestRateIndexMaturity(Currency&amp;"ibor"&amp;$I$1,BA421,Trigger)</f>
        <v>42929</v>
      </c>
      <c r="BC421" s="359">
        <f>_xll.qlIndexFixing($AC$5,AZ421,,_xll.ohTrigger(Trigger,Quote!$AE$2))</f>
        <v>1.728828765217564E-3</v>
      </c>
      <c r="BD421" s="359" t="e">
        <f>_xll.qlIndexFixing($BE$1,BA421,,_xll.ohTrigger(Trigger,Quote!$AE$2))</f>
        <v>#NUM!</v>
      </c>
    </row>
    <row r="422" spans="51:56" ht="11.25" customHeight="1" x14ac:dyDescent="0.25">
      <c r="AY422" s="185" t="s">
        <v>214</v>
      </c>
      <c r="AZ422" s="186">
        <f>_xll.qlInterestRateIndexFixingDate(Currency&amp;"ibor"&amp;$I$1,BA422,Trigger)</f>
        <v>42747</v>
      </c>
      <c r="BA422" s="186">
        <f>_xll.qlCalendarAdvance(Calendar,BA421,AY422,"f",,Trigger)</f>
        <v>42751</v>
      </c>
      <c r="BB422" s="186">
        <f>_xll.qlInterestRateIndexMaturity(Currency&amp;"ibor"&amp;$I$1,BA422,Trigger)</f>
        <v>42933</v>
      </c>
      <c r="BC422" s="359">
        <f>_xll.qlIndexFixing($AC$5,AZ422,,_xll.ohTrigger(Trigger,Quote!$AE$2))</f>
        <v>1.7490352575714636E-3</v>
      </c>
      <c r="BD422" s="359" t="e">
        <f>_xll.qlIndexFixing($BE$1,BA422,,_xll.ohTrigger(Trigger,Quote!$AE$2))</f>
        <v>#NUM!</v>
      </c>
    </row>
    <row r="423" spans="51:56" ht="11.25" customHeight="1" x14ac:dyDescent="0.25">
      <c r="AY423" s="185" t="s">
        <v>214</v>
      </c>
      <c r="AZ423" s="186">
        <f>_xll.qlInterestRateIndexFixingDate(Currency&amp;"ibor"&amp;$I$1,BA423,Trigger)</f>
        <v>42748</v>
      </c>
      <c r="BA423" s="186">
        <f>_xll.qlCalendarAdvance(Calendar,BA422,AY423,"f",,Trigger)</f>
        <v>42752</v>
      </c>
      <c r="BB423" s="186">
        <f>_xll.qlInterestRateIndexMaturity(Currency&amp;"ibor"&amp;$I$1,BA423,Trigger)</f>
        <v>42933</v>
      </c>
      <c r="BC423" s="359">
        <f>_xll.qlIndexFixing($AC$5,AZ423,,_xll.ohTrigger(Trigger,Quote!$AE$2))</f>
        <v>1.7508767254693323E-3</v>
      </c>
      <c r="BD423" s="359" t="e">
        <f>_xll.qlIndexFixing($BE$1,BA423,,_xll.ohTrigger(Trigger,Quote!$AE$2))</f>
        <v>#NUM!</v>
      </c>
    </row>
    <row r="424" spans="51:56" ht="11.25" customHeight="1" x14ac:dyDescent="0.25">
      <c r="AY424" s="185" t="s">
        <v>214</v>
      </c>
      <c r="AZ424" s="186">
        <f>_xll.qlInterestRateIndexFixingDate(Currency&amp;"ibor"&amp;$I$1,BA424,Trigger)</f>
        <v>42751</v>
      </c>
      <c r="BA424" s="186">
        <f>_xll.qlCalendarAdvance(Calendar,BA423,AY424,"f",,Trigger)</f>
        <v>42753</v>
      </c>
      <c r="BB424" s="186">
        <f>_xll.qlInterestRateIndexMaturity(Currency&amp;"ibor"&amp;$I$1,BA424,Trigger)</f>
        <v>42934</v>
      </c>
      <c r="BC424" s="359">
        <f>_xll.qlIndexFixing($AC$5,AZ424,,_xll.ohTrigger(Trigger,Quote!$AE$2))</f>
        <v>1.7564101507232448E-3</v>
      </c>
      <c r="BD424" s="359" t="e">
        <f>_xll.qlIndexFixing($BE$1,BA424,,_xll.ohTrigger(Trigger,Quote!$AE$2))</f>
        <v>#NUM!</v>
      </c>
    </row>
    <row r="425" spans="51:56" ht="11.25" customHeight="1" x14ac:dyDescent="0.25">
      <c r="AY425" s="185" t="s">
        <v>214</v>
      </c>
      <c r="AZ425" s="186">
        <f>_xll.qlInterestRateIndexFixingDate(Currency&amp;"ibor"&amp;$I$1,BA425,Trigger)</f>
        <v>42752</v>
      </c>
      <c r="BA425" s="186">
        <f>_xll.qlCalendarAdvance(Calendar,BA424,AY425,"f",,Trigger)</f>
        <v>42754</v>
      </c>
      <c r="BB425" s="186">
        <f>_xll.qlInterestRateIndexMaturity(Currency&amp;"ibor"&amp;$I$1,BA425,Trigger)</f>
        <v>42935</v>
      </c>
      <c r="BC425" s="359">
        <f>_xll.qlIndexFixing($AC$5,AZ425,,_xll.ohTrigger(Trigger,Quote!$AE$2))</f>
        <v>1.7619521501960609E-3</v>
      </c>
      <c r="BD425" s="359" t="e">
        <f>_xll.qlIndexFixing($BE$1,BA425,,_xll.ohTrigger(Trigger,Quote!$AE$2))</f>
        <v>#NUM!</v>
      </c>
    </row>
    <row r="426" spans="51:56" ht="11.25" customHeight="1" x14ac:dyDescent="0.25">
      <c r="AY426" s="185" t="s">
        <v>214</v>
      </c>
      <c r="AZ426" s="186">
        <f>_xll.qlInterestRateIndexFixingDate(Currency&amp;"ibor"&amp;$I$1,BA426,Trigger)</f>
        <v>42753</v>
      </c>
      <c r="BA426" s="186">
        <f>_xll.qlCalendarAdvance(Calendar,BA425,AY426,"f",,Trigger)</f>
        <v>42755</v>
      </c>
      <c r="BB426" s="186">
        <f>_xll.qlInterestRateIndexMaturity(Currency&amp;"ibor"&amp;$I$1,BA426,Trigger)</f>
        <v>42936</v>
      </c>
      <c r="BC426" s="359">
        <f>_xll.qlIndexFixing($AC$5,AZ426,,_xll.ohTrigger(Trigger,Quote!$AE$2))</f>
        <v>1.7675027239597678E-3</v>
      </c>
      <c r="BD426" s="359" t="e">
        <f>_xll.qlIndexFixing($BE$1,BA426,,_xll.ohTrigger(Trigger,Quote!$AE$2))</f>
        <v>#NUM!</v>
      </c>
    </row>
    <row r="427" spans="51:56" ht="11.25" customHeight="1" x14ac:dyDescent="0.25">
      <c r="AY427" s="185" t="s">
        <v>214</v>
      </c>
      <c r="AZ427" s="186">
        <f>_xll.qlInterestRateIndexFixingDate(Currency&amp;"ibor"&amp;$I$1,BA427,Trigger)</f>
        <v>42754</v>
      </c>
      <c r="BA427" s="186">
        <f>_xll.qlCalendarAdvance(Calendar,BA426,AY427,"f",,Trigger)</f>
        <v>42758</v>
      </c>
      <c r="BB427" s="186">
        <f>_xll.qlInterestRateIndexMaturity(Currency&amp;"ibor"&amp;$I$1,BA427,Trigger)</f>
        <v>42940</v>
      </c>
      <c r="BC427" s="359">
        <f>_xll.qlIndexFixing($AC$5,AZ427,,_xll.ohTrigger(Trigger,Quote!$AE$2))</f>
        <v>1.7878121170935056E-3</v>
      </c>
      <c r="BD427" s="359" t="e">
        <f>_xll.qlIndexFixing($BE$1,BA427,,_xll.ohTrigger(Trigger,Quote!$AE$2))</f>
        <v>#NUM!</v>
      </c>
    </row>
    <row r="428" spans="51:56" ht="11.25" customHeight="1" x14ac:dyDescent="0.25">
      <c r="AY428" s="185" t="s">
        <v>214</v>
      </c>
      <c r="AZ428" s="186">
        <f>_xll.qlInterestRateIndexFixingDate(Currency&amp;"ibor"&amp;$I$1,BA428,Trigger)</f>
        <v>42755</v>
      </c>
      <c r="BA428" s="186">
        <f>_xll.qlCalendarAdvance(Calendar,BA427,AY428,"f",,Trigger)</f>
        <v>42759</v>
      </c>
      <c r="BB428" s="186">
        <f>_xll.qlInterestRateIndexMaturity(Currency&amp;"ibor"&amp;$I$1,BA428,Trigger)</f>
        <v>42940</v>
      </c>
      <c r="BC428" s="359">
        <f>_xll.qlIndexFixing($AC$5,AZ428,,_xll.ohTrigger(Trigger,Quote!$AE$2))</f>
        <v>1.7897907633526338E-3</v>
      </c>
      <c r="BD428" s="359" t="e">
        <f>_xll.qlIndexFixing($BE$1,BA428,,_xll.ohTrigger(Trigger,Quote!$AE$2))</f>
        <v>#NUM!</v>
      </c>
    </row>
    <row r="429" spans="51:56" ht="11.25" customHeight="1" x14ac:dyDescent="0.25">
      <c r="AY429" s="185" t="s">
        <v>214</v>
      </c>
      <c r="AZ429" s="186">
        <f>_xll.qlInterestRateIndexFixingDate(Currency&amp;"ibor"&amp;$I$1,BA429,Trigger)</f>
        <v>42758</v>
      </c>
      <c r="BA429" s="186">
        <f>_xll.qlCalendarAdvance(Calendar,BA428,AY429,"f",,Trigger)</f>
        <v>42760</v>
      </c>
      <c r="BB429" s="186">
        <f>_xll.qlInterestRateIndexMaturity(Currency&amp;"ibor"&amp;$I$1,BA429,Trigger)</f>
        <v>42941</v>
      </c>
      <c r="BC429" s="359">
        <f>_xll.qlIndexFixing($AC$5,AZ429,,_xll.ohTrigger(Trigger,Quote!$AE$2))</f>
        <v>1.7953842096457347E-3</v>
      </c>
      <c r="BD429" s="359" t="e">
        <f>_xll.qlIndexFixing($BE$1,BA429,,_xll.ohTrigger(Trigger,Quote!$AE$2))</f>
        <v>#NUM!</v>
      </c>
    </row>
    <row r="430" spans="51:56" ht="11.25" customHeight="1" x14ac:dyDescent="0.25">
      <c r="AY430" s="185" t="s">
        <v>214</v>
      </c>
      <c r="AZ430" s="186">
        <f>_xll.qlInterestRateIndexFixingDate(Currency&amp;"ibor"&amp;$I$1,BA430,Trigger)</f>
        <v>42759</v>
      </c>
      <c r="BA430" s="186">
        <f>_xll.qlCalendarAdvance(Calendar,BA429,AY430,"f",,Trigger)</f>
        <v>42761</v>
      </c>
      <c r="BB430" s="186">
        <f>_xll.qlInterestRateIndexMaturity(Currency&amp;"ibor"&amp;$I$1,BA430,Trigger)</f>
        <v>42942</v>
      </c>
      <c r="BC430" s="359">
        <f>_xll.qlIndexFixing($AC$5,AZ430,,_xll.ohTrigger(Trigger,Quote!$AE$2))</f>
        <v>1.8009862306607625E-3</v>
      </c>
      <c r="BD430" s="359" t="e">
        <f>_xll.qlIndexFixing($BE$1,BA430,,_xll.ohTrigger(Trigger,Quote!$AE$2))</f>
        <v>#NUM!</v>
      </c>
    </row>
    <row r="431" spans="51:56" ht="11.25" customHeight="1" x14ac:dyDescent="0.25">
      <c r="AY431" s="185" t="s">
        <v>214</v>
      </c>
      <c r="AZ431" s="186">
        <f>_xll.qlInterestRateIndexFixingDate(Currency&amp;"ibor"&amp;$I$1,BA431,Trigger)</f>
        <v>42760</v>
      </c>
      <c r="BA431" s="186">
        <f>_xll.qlCalendarAdvance(Calendar,BA430,AY431,"f",,Trigger)</f>
        <v>42762</v>
      </c>
      <c r="BB431" s="186">
        <f>_xll.qlInterestRateIndexMaturity(Currency&amp;"ibor"&amp;$I$1,BA431,Trigger)</f>
        <v>42943</v>
      </c>
      <c r="BC431" s="359">
        <f>_xll.qlIndexFixing($AC$5,AZ431,,_xll.ohTrigger(Trigger,Quote!$AE$2))</f>
        <v>1.806596826469704E-3</v>
      </c>
      <c r="BD431" s="359" t="e">
        <f>_xll.qlIndexFixing($BE$1,BA431,,_xll.ohTrigger(Trigger,Quote!$AE$2))</f>
        <v>#NUM!</v>
      </c>
    </row>
    <row r="432" spans="51:56" ht="11.25" customHeight="1" x14ac:dyDescent="0.25">
      <c r="AY432" s="185" t="s">
        <v>214</v>
      </c>
      <c r="AZ432" s="186">
        <f>_xll.qlInterestRateIndexFixingDate(Currency&amp;"ibor"&amp;$I$1,BA432,Trigger)</f>
        <v>42761</v>
      </c>
      <c r="BA432" s="186">
        <f>_xll.qlCalendarAdvance(Calendar,BA431,AY432,"f",,Trigger)</f>
        <v>42765</v>
      </c>
      <c r="BB432" s="186">
        <f>_xll.qlInterestRateIndexMaturity(Currency&amp;"ibor"&amp;$I$1,BA432,Trigger)</f>
        <v>42947</v>
      </c>
      <c r="BC432" s="359">
        <f>_xll.qlIndexFixing($AC$5,AZ432,,_xll.ohTrigger(Trigger,Quote!$AE$2))</f>
        <v>1.8270068305858735E-3</v>
      </c>
      <c r="BD432" s="359" t="e">
        <f>_xll.qlIndexFixing($BE$1,BA432,,_xll.ohTrigger(Trigger,Quote!$AE$2))</f>
        <v>#NUM!</v>
      </c>
    </row>
    <row r="433" spans="51:56" ht="11.25" customHeight="1" x14ac:dyDescent="0.25">
      <c r="AY433" s="185" t="s">
        <v>214</v>
      </c>
      <c r="AZ433" s="186">
        <f>_xll.qlInterestRateIndexFixingDate(Currency&amp;"ibor"&amp;$I$1,BA433,Trigger)</f>
        <v>42762</v>
      </c>
      <c r="BA433" s="186">
        <f>_xll.qlCalendarAdvance(Calendar,BA432,AY433,"f",,Trigger)</f>
        <v>42766</v>
      </c>
      <c r="BB433" s="186">
        <f>_xll.qlInterestRateIndexMaturity(Currency&amp;"ibor"&amp;$I$1,BA433,Trigger)</f>
        <v>42947</v>
      </c>
      <c r="BC433" s="359">
        <f>_xll.qlIndexFixing($AC$5,AZ433,,_xll.ohTrigger(Trigger,Quote!$AE$2))</f>
        <v>1.8291249590993537E-3</v>
      </c>
      <c r="BD433" s="359" t="e">
        <f>_xll.qlIndexFixing($BE$1,BA433,,_xll.ohTrigger(Trigger,Quote!$AE$2))</f>
        <v>#NUM!</v>
      </c>
    </row>
    <row r="434" spans="51:56" ht="11.25" customHeight="1" x14ac:dyDescent="0.25">
      <c r="AY434" s="185" t="s">
        <v>214</v>
      </c>
      <c r="AZ434" s="186">
        <f>_xll.qlInterestRateIndexFixingDate(Currency&amp;"ibor"&amp;$I$1,BA434,Trigger)</f>
        <v>42765</v>
      </c>
      <c r="BA434" s="186">
        <f>_xll.qlCalendarAdvance(Calendar,BA433,AY434,"f",,Trigger)</f>
        <v>42767</v>
      </c>
      <c r="BB434" s="186">
        <f>_xll.qlInterestRateIndexMaturity(Currency&amp;"ibor"&amp;$I$1,BA434,Trigger)</f>
        <v>42948</v>
      </c>
      <c r="BC434" s="359">
        <f>_xll.qlIndexFixing($AC$5,AZ434,,_xll.ohTrigger(Trigger,Quote!$AE$2))</f>
        <v>1.8347784299682615E-3</v>
      </c>
      <c r="BD434" s="359" t="e">
        <f>_xll.qlIndexFixing($BE$1,BA434,,_xll.ohTrigger(Trigger,Quote!$AE$2))</f>
        <v>#NUM!</v>
      </c>
    </row>
    <row r="435" spans="51:56" ht="11.25" customHeight="1" x14ac:dyDescent="0.25">
      <c r="AY435" s="185" t="s">
        <v>214</v>
      </c>
      <c r="AZ435" s="186">
        <f>_xll.qlInterestRateIndexFixingDate(Currency&amp;"ibor"&amp;$I$1,BA435,Trigger)</f>
        <v>42766</v>
      </c>
      <c r="BA435" s="186">
        <f>_xll.qlCalendarAdvance(Calendar,BA434,AY435,"f",,Trigger)</f>
        <v>42768</v>
      </c>
      <c r="BB435" s="186">
        <f>_xll.qlInterestRateIndexMaturity(Currency&amp;"ibor"&amp;$I$1,BA435,Trigger)</f>
        <v>42949</v>
      </c>
      <c r="BC435" s="359">
        <f>_xll.qlIndexFixing($AC$5,AZ435,,_xll.ohTrigger(Trigger,Quote!$AE$2))</f>
        <v>1.8404404760678607E-3</v>
      </c>
      <c r="BD435" s="359" t="e">
        <f>_xll.qlIndexFixing($BE$1,BA435,,_xll.ohTrigger(Trigger,Quote!$AE$2))</f>
        <v>#NUM!</v>
      </c>
    </row>
    <row r="436" spans="51:56" ht="11.25" customHeight="1" x14ac:dyDescent="0.25">
      <c r="AY436" s="185" t="s">
        <v>214</v>
      </c>
      <c r="AZ436" s="186">
        <f>_xll.qlInterestRateIndexFixingDate(Currency&amp;"ibor"&amp;$I$1,BA436,Trigger)</f>
        <v>42767</v>
      </c>
      <c r="BA436" s="186">
        <f>_xll.qlCalendarAdvance(Calendar,BA435,AY436,"f",,Trigger)</f>
        <v>42769</v>
      </c>
      <c r="BB436" s="186">
        <f>_xll.qlInterestRateIndexMaturity(Currency&amp;"ibor"&amp;$I$1,BA436,Trigger)</f>
        <v>42950</v>
      </c>
      <c r="BC436" s="359">
        <f>_xll.qlIndexFixing($AC$5,AZ436,,_xll.ohTrigger(Trigger,Quote!$AE$2))</f>
        <v>1.8461110974705795E-3</v>
      </c>
      <c r="BD436" s="359" t="e">
        <f>_xll.qlIndexFixing($BE$1,BA436,,_xll.ohTrigger(Trigger,Quote!$AE$2))</f>
        <v>#NUM!</v>
      </c>
    </row>
    <row r="437" spans="51:56" ht="11.25" customHeight="1" x14ac:dyDescent="0.25">
      <c r="AY437" s="185" t="s">
        <v>214</v>
      </c>
      <c r="AZ437" s="186">
        <f>_xll.qlInterestRateIndexFixingDate(Currency&amp;"ibor"&amp;$I$1,BA437,Trigger)</f>
        <v>42768</v>
      </c>
      <c r="BA437" s="186">
        <f>_xll.qlCalendarAdvance(Calendar,BA436,AY437,"f",,Trigger)</f>
        <v>42772</v>
      </c>
      <c r="BB437" s="186">
        <f>_xll.qlInterestRateIndexMaturity(Currency&amp;"ibor"&amp;$I$1,BA437,Trigger)</f>
        <v>42954</v>
      </c>
      <c r="BC437" s="359">
        <f>_xll.qlIndexFixing($AC$5,AZ437,,_xll.ohTrigger(Trigger,Quote!$AE$2))</f>
        <v>1.866619422834894E-3</v>
      </c>
      <c r="BD437" s="359" t="e">
        <f>_xll.qlIndexFixing($BE$1,BA437,,_xll.ohTrigger(Trigger,Quote!$AE$2))</f>
        <v>#NUM!</v>
      </c>
    </row>
    <row r="438" spans="51:56" ht="11.25" customHeight="1" x14ac:dyDescent="0.25">
      <c r="AY438" s="185" t="s">
        <v>214</v>
      </c>
      <c r="AZ438" s="186">
        <f>_xll.qlInterestRateIndexFixingDate(Currency&amp;"ibor"&amp;$I$1,BA438,Trigger)</f>
        <v>42769</v>
      </c>
      <c r="BA438" s="186">
        <f>_xll.qlCalendarAdvance(Calendar,BA437,AY438,"f",,Trigger)</f>
        <v>42773</v>
      </c>
      <c r="BB438" s="186">
        <f>_xll.qlInterestRateIndexMaturity(Currency&amp;"ibor"&amp;$I$1,BA438,Trigger)</f>
        <v>42954</v>
      </c>
      <c r="BC438" s="359">
        <f>_xll.qlIndexFixing($AC$5,AZ438,,_xll.ohTrigger(Trigger,Quote!$AE$2))</f>
        <v>1.8688793375832963E-3</v>
      </c>
      <c r="BD438" s="359" t="e">
        <f>_xll.qlIndexFixing($BE$1,BA438,,_xll.ohTrigger(Trigger,Quote!$AE$2))</f>
        <v>#NUM!</v>
      </c>
    </row>
    <row r="439" spans="51:56" ht="11.25" customHeight="1" x14ac:dyDescent="0.25">
      <c r="AY439" s="185" t="s">
        <v>214</v>
      </c>
      <c r="AZ439" s="186">
        <f>_xll.qlInterestRateIndexFixingDate(Currency&amp;"ibor"&amp;$I$1,BA439,Trigger)</f>
        <v>42772</v>
      </c>
      <c r="BA439" s="186">
        <f>_xll.qlCalendarAdvance(Calendar,BA438,AY439,"f",,Trigger)</f>
        <v>42774</v>
      </c>
      <c r="BB439" s="186">
        <f>_xll.qlInterestRateIndexMaturity(Currency&amp;"ibor"&amp;$I$1,BA439,Trigger)</f>
        <v>42955</v>
      </c>
      <c r="BC439" s="359">
        <f>_xll.qlIndexFixing($AC$5,AZ439,,_xll.ohTrigger(Trigger,Quote!$AE$2))</f>
        <v>1.8745928366039352E-3</v>
      </c>
      <c r="BD439" s="359" t="e">
        <f>_xll.qlIndexFixing($BE$1,BA439,,_xll.ohTrigger(Trigger,Quote!$AE$2))</f>
        <v>#NUM!</v>
      </c>
    </row>
    <row r="440" spans="51:56" ht="11.25" customHeight="1" x14ac:dyDescent="0.25">
      <c r="AY440" s="185" t="s">
        <v>214</v>
      </c>
      <c r="AZ440" s="186">
        <f>_xll.qlInterestRateIndexFixingDate(Currency&amp;"ibor"&amp;$I$1,BA440,Trigger)</f>
        <v>42773</v>
      </c>
      <c r="BA440" s="186">
        <f>_xll.qlCalendarAdvance(Calendar,BA439,AY440,"f",,Trigger)</f>
        <v>42775</v>
      </c>
      <c r="BB440" s="186">
        <f>_xll.qlInterestRateIndexMaturity(Currency&amp;"ibor"&amp;$I$1,BA440,Trigger)</f>
        <v>42956</v>
      </c>
      <c r="BC440" s="359">
        <f>_xll.qlIndexFixing($AC$5,AZ440,,_xll.ohTrigger(Trigger,Quote!$AE$2))</f>
        <v>1.8803149113684463E-3</v>
      </c>
      <c r="BD440" s="359" t="e">
        <f>_xll.qlIndexFixing($BE$1,BA440,,_xll.ohTrigger(Trigger,Quote!$AE$2))</f>
        <v>#NUM!</v>
      </c>
    </row>
    <row r="441" spans="51:56" ht="11.25" customHeight="1" x14ac:dyDescent="0.25">
      <c r="AY441" s="185" t="s">
        <v>214</v>
      </c>
      <c r="AZ441" s="186">
        <f>_xll.qlInterestRateIndexFixingDate(Currency&amp;"ibor"&amp;$I$1,BA441,Trigger)</f>
        <v>42774</v>
      </c>
      <c r="BA441" s="186">
        <f>_xll.qlCalendarAdvance(Calendar,BA440,AY441,"f",,Trigger)</f>
        <v>42776</v>
      </c>
      <c r="BB441" s="186">
        <f>_xll.qlInterestRateIndexMaturity(Currency&amp;"ibor"&amp;$I$1,BA441,Trigger)</f>
        <v>42957</v>
      </c>
      <c r="BC441" s="359">
        <f>_xll.qlIndexFixing($AC$5,AZ441,,_xll.ohTrigger(Trigger,Quote!$AE$2))</f>
        <v>1.8860455619514657E-3</v>
      </c>
      <c r="BD441" s="359" t="e">
        <f>_xll.qlIndexFixing($BE$1,BA441,,_xll.ohTrigger(Trigger,Quote!$AE$2))</f>
        <v>#NUM!</v>
      </c>
    </row>
    <row r="442" spans="51:56" ht="11.25" customHeight="1" x14ac:dyDescent="0.25">
      <c r="AY442" s="185" t="s">
        <v>214</v>
      </c>
      <c r="AZ442" s="186">
        <f>_xll.qlInterestRateIndexFixingDate(Currency&amp;"ibor"&amp;$I$1,BA442,Trigger)</f>
        <v>42775</v>
      </c>
      <c r="BA442" s="186">
        <f>_xll.qlCalendarAdvance(Calendar,BA441,AY442,"f",,Trigger)</f>
        <v>42779</v>
      </c>
      <c r="BB442" s="186">
        <f>_xll.qlInterestRateIndexMaturity(Currency&amp;"ibor"&amp;$I$1,BA442,Trigger)</f>
        <v>42961</v>
      </c>
      <c r="BC442" s="359">
        <f>_xll.qlIndexFixing($AC$5,AZ442,,_xll.ohTrigger(Trigger,Quote!$AE$2))</f>
        <v>1.9066499188921764E-3</v>
      </c>
      <c r="BD442" s="359" t="e">
        <f>_xll.qlIndexFixing($BE$1,BA442,,_xll.ohTrigger(Trigger,Quote!$AE$2))</f>
        <v>#NUM!</v>
      </c>
    </row>
    <row r="443" spans="51:56" ht="11.25" customHeight="1" x14ac:dyDescent="0.25">
      <c r="AY443" s="185" t="s">
        <v>214</v>
      </c>
      <c r="AZ443" s="186">
        <f>_xll.qlInterestRateIndexFixingDate(Currency&amp;"ibor"&amp;$I$1,BA443,Trigger)</f>
        <v>42776</v>
      </c>
      <c r="BA443" s="186">
        <f>_xll.qlCalendarAdvance(Calendar,BA442,AY443,"f",,Trigger)</f>
        <v>42780</v>
      </c>
      <c r="BB443" s="186">
        <f>_xll.qlInterestRateIndexMaturity(Currency&amp;"ibor"&amp;$I$1,BA443,Trigger)</f>
        <v>42961</v>
      </c>
      <c r="BC443" s="359">
        <f>_xll.qlIndexFixing($AC$5,AZ443,,_xll.ohTrigger(Trigger,Quote!$AE$2))</f>
        <v>1.9090539239458978E-3</v>
      </c>
      <c r="BD443" s="359" t="e">
        <f>_xll.qlIndexFixing($BE$1,BA443,,_xll.ohTrigger(Trigger,Quote!$AE$2))</f>
        <v>#NUM!</v>
      </c>
    </row>
    <row r="444" spans="51:56" ht="11.25" customHeight="1" x14ac:dyDescent="0.25">
      <c r="AY444" s="185" t="s">
        <v>214</v>
      </c>
      <c r="AZ444" s="186">
        <f>_xll.qlInterestRateIndexFixingDate(Currency&amp;"ibor"&amp;$I$1,BA444,Trigger)</f>
        <v>42779</v>
      </c>
      <c r="BA444" s="186">
        <f>_xll.qlCalendarAdvance(Calendar,BA443,AY444,"f",,Trigger)</f>
        <v>42781</v>
      </c>
      <c r="BB444" s="186">
        <f>_xll.qlInterestRateIndexMaturity(Currency&amp;"ibor"&amp;$I$1,BA444,Trigger)</f>
        <v>42962</v>
      </c>
      <c r="BC444" s="359">
        <f>_xll.qlIndexFixing($AC$5,AZ444,,_xll.ohTrigger(Trigger,Quote!$AE$2))</f>
        <v>1.9148274547312893E-3</v>
      </c>
      <c r="BD444" s="359" t="e">
        <f>_xll.qlIndexFixing($BE$1,BA444,,_xll.ohTrigger(Trigger,Quote!$AE$2))</f>
        <v>#NUM!</v>
      </c>
    </row>
    <row r="445" spans="51:56" ht="11.25" customHeight="1" x14ac:dyDescent="0.25">
      <c r="AY445" s="185" t="s">
        <v>214</v>
      </c>
      <c r="AZ445" s="186">
        <f>_xll.qlInterestRateIndexFixingDate(Currency&amp;"ibor"&amp;$I$1,BA445,Trigger)</f>
        <v>42780</v>
      </c>
      <c r="BA445" s="186">
        <f>_xll.qlCalendarAdvance(Calendar,BA444,AY445,"f",,Trigger)</f>
        <v>42782</v>
      </c>
      <c r="BB445" s="186">
        <f>_xll.qlInterestRateIndexMaturity(Currency&amp;"ibor"&amp;$I$1,BA445,Trigger)</f>
        <v>42963</v>
      </c>
      <c r="BC445" s="359">
        <f>_xll.qlIndexFixing($AC$5,AZ445,,_xll.ohTrigger(Trigger,Quote!$AE$2))</f>
        <v>1.9206095617799164E-3</v>
      </c>
      <c r="BD445" s="359" t="e">
        <f>_xll.qlIndexFixing($BE$1,BA445,,_xll.ohTrigger(Trigger,Quote!$AE$2))</f>
        <v>#NUM!</v>
      </c>
    </row>
    <row r="446" spans="51:56" ht="11.25" customHeight="1" x14ac:dyDescent="0.25">
      <c r="AY446" s="185" t="s">
        <v>214</v>
      </c>
      <c r="AZ446" s="186">
        <f>_xll.qlInterestRateIndexFixingDate(Currency&amp;"ibor"&amp;$I$1,BA446,Trigger)</f>
        <v>42781</v>
      </c>
      <c r="BA446" s="186">
        <f>_xll.qlCalendarAdvance(Calendar,BA445,AY446,"f",,Trigger)</f>
        <v>42783</v>
      </c>
      <c r="BB446" s="186">
        <f>_xll.qlInterestRateIndexMaturity(Currency&amp;"ibor"&amp;$I$1,BA446,Trigger)</f>
        <v>42964</v>
      </c>
      <c r="BC446" s="359">
        <f>_xll.qlIndexFixing($AC$5,AZ446,,_xll.ohTrigger(Trigger,Quote!$AE$2))</f>
        <v>1.9264002451672988E-3</v>
      </c>
      <c r="BD446" s="359" t="e">
        <f>_xll.qlIndexFixing($BE$1,BA446,,_xll.ohTrigger(Trigger,Quote!$AE$2))</f>
        <v>#NUM!</v>
      </c>
    </row>
    <row r="447" spans="51:56" ht="11.25" customHeight="1" x14ac:dyDescent="0.25">
      <c r="AY447" s="185" t="s">
        <v>214</v>
      </c>
      <c r="AZ447" s="186">
        <f>_xll.qlInterestRateIndexFixingDate(Currency&amp;"ibor"&amp;$I$1,BA447,Trigger)</f>
        <v>42782</v>
      </c>
      <c r="BA447" s="186">
        <f>_xll.qlCalendarAdvance(Calendar,BA446,AY447,"f",,Trigger)</f>
        <v>42786</v>
      </c>
      <c r="BB447" s="186">
        <f>_xll.qlInterestRateIndexMaturity(Currency&amp;"ibor"&amp;$I$1,BA447,Trigger)</f>
        <v>42968</v>
      </c>
      <c r="BC447" s="359">
        <f>_xll.qlIndexFixing($AC$5,AZ447,,_xll.ohTrigger(Trigger,Quote!$AE$2))</f>
        <v>1.9470983440741728E-3</v>
      </c>
      <c r="BD447" s="359" t="e">
        <f>_xll.qlIndexFixing($BE$1,BA447,,_xll.ohTrigger(Trigger,Quote!$AE$2))</f>
        <v>#NUM!</v>
      </c>
    </row>
    <row r="448" spans="51:56" ht="11.25" customHeight="1" x14ac:dyDescent="0.25">
      <c r="AY448" s="185" t="s">
        <v>214</v>
      </c>
      <c r="AZ448" s="186">
        <f>_xll.qlInterestRateIndexFixingDate(Currency&amp;"ibor"&amp;$I$1,BA448,Trigger)</f>
        <v>42783</v>
      </c>
      <c r="BA448" s="186">
        <f>_xll.qlCalendarAdvance(Calendar,BA447,AY448,"f",,Trigger)</f>
        <v>42787</v>
      </c>
      <c r="BB448" s="186">
        <f>_xll.qlInterestRateIndexMaturity(Currency&amp;"ibor"&amp;$I$1,BA448,Trigger)</f>
        <v>42968</v>
      </c>
      <c r="BC448" s="359">
        <f>_xll.qlIndexFixing($AC$5,AZ448,,_xll.ohTrigger(Trigger,Quote!$AE$2))</f>
        <v>1.9496487435944586E-3</v>
      </c>
      <c r="BD448" s="359" t="e">
        <f>_xll.qlIndexFixing($BE$1,BA448,,_xll.ohTrigger(Trigger,Quote!$AE$2))</f>
        <v>#NUM!</v>
      </c>
    </row>
    <row r="449" spans="51:56" ht="11.25" customHeight="1" x14ac:dyDescent="0.25">
      <c r="AY449" s="185" t="s">
        <v>214</v>
      </c>
      <c r="AZ449" s="186">
        <f>_xll.qlInterestRateIndexFixingDate(Currency&amp;"ibor"&amp;$I$1,BA449,Trigger)</f>
        <v>42786</v>
      </c>
      <c r="BA449" s="186">
        <f>_xll.qlCalendarAdvance(Calendar,BA448,AY449,"f",,Trigger)</f>
        <v>42788</v>
      </c>
      <c r="BB449" s="186">
        <f>_xll.qlInterestRateIndexMaturity(Currency&amp;"ibor"&amp;$I$1,BA449,Trigger)</f>
        <v>42969</v>
      </c>
      <c r="BC449" s="359">
        <f>_xll.qlIndexFixing($AC$5,AZ449,,_xll.ohTrigger(Trigger,Quote!$AE$2))</f>
        <v>1.9554823097956051E-3</v>
      </c>
      <c r="BD449" s="359" t="e">
        <f>_xll.qlIndexFixing($BE$1,BA449,,_xll.ohTrigger(Trigger,Quote!$AE$2))</f>
        <v>#NUM!</v>
      </c>
    </row>
    <row r="450" spans="51:56" ht="11.25" customHeight="1" x14ac:dyDescent="0.25">
      <c r="AY450" s="185" t="s">
        <v>214</v>
      </c>
      <c r="AZ450" s="186">
        <f>_xll.qlInterestRateIndexFixingDate(Currency&amp;"ibor"&amp;$I$1,BA450,Trigger)</f>
        <v>42787</v>
      </c>
      <c r="BA450" s="186">
        <f>_xll.qlCalendarAdvance(Calendar,BA449,AY450,"f",,Trigger)</f>
        <v>42789</v>
      </c>
      <c r="BB450" s="186">
        <f>_xll.qlInterestRateIndexMaturity(Currency&amp;"ibor"&amp;$I$1,BA450,Trigger)</f>
        <v>42970</v>
      </c>
      <c r="BC450" s="359">
        <f>_xll.qlIndexFixing($AC$5,AZ450,,_xll.ohTrigger(Trigger,Quote!$AE$2))</f>
        <v>1.961324452785533E-3</v>
      </c>
      <c r="BD450" s="359" t="e">
        <f>_xll.qlIndexFixing($BE$1,BA450,,_xll.ohTrigger(Trigger,Quote!$AE$2))</f>
        <v>#NUM!</v>
      </c>
    </row>
    <row r="451" spans="51:56" ht="11.25" customHeight="1" x14ac:dyDescent="0.25">
      <c r="AY451" s="185" t="s">
        <v>214</v>
      </c>
      <c r="AZ451" s="186">
        <f>_xll.qlInterestRateIndexFixingDate(Currency&amp;"ibor"&amp;$I$1,BA451,Trigger)</f>
        <v>42788</v>
      </c>
      <c r="BA451" s="186">
        <f>_xll.qlCalendarAdvance(Calendar,BA450,AY451,"f",,Trigger)</f>
        <v>42790</v>
      </c>
      <c r="BB451" s="186">
        <f>_xll.qlInterestRateIndexMaturity(Currency&amp;"ibor"&amp;$I$1,BA451,Trigger)</f>
        <v>42971</v>
      </c>
      <c r="BC451" s="359">
        <f>_xll.qlIndexFixing($AC$5,AZ451,,_xll.ohTrigger(Trigger,Quote!$AE$2))</f>
        <v>1.96717517263888E-3</v>
      </c>
      <c r="BD451" s="359" t="e">
        <f>_xll.qlIndexFixing($BE$1,BA451,,_xll.ohTrigger(Trigger,Quote!$AE$2))</f>
        <v>#NUM!</v>
      </c>
    </row>
    <row r="452" spans="51:56" ht="11.25" customHeight="1" x14ac:dyDescent="0.25">
      <c r="AY452" s="185" t="s">
        <v>214</v>
      </c>
      <c r="AZ452" s="186">
        <f>_xll.qlInterestRateIndexFixingDate(Currency&amp;"ibor"&amp;$I$1,BA452,Trigger)</f>
        <v>42789</v>
      </c>
      <c r="BA452" s="186">
        <f>_xll.qlCalendarAdvance(Calendar,BA451,AY452,"f",,Trigger)</f>
        <v>42793</v>
      </c>
      <c r="BB452" s="186">
        <f>_xll.qlInterestRateIndexMaturity(Currency&amp;"ibor"&amp;$I$1,BA452,Trigger)</f>
        <v>42975</v>
      </c>
      <c r="BC452" s="359">
        <f>_xll.qlIndexFixing($AC$5,AZ452,,_xll.ohTrigger(Trigger,Quote!$AE$2))</f>
        <v>1.9879647239608609E-3</v>
      </c>
      <c r="BD452" s="359" t="e">
        <f>_xll.qlIndexFixing($BE$1,BA452,,_xll.ohTrigger(Trigger,Quote!$AE$2))</f>
        <v>#NUM!</v>
      </c>
    </row>
    <row r="453" spans="51:56" ht="11.25" customHeight="1" x14ac:dyDescent="0.25">
      <c r="AY453" s="185" t="s">
        <v>214</v>
      </c>
      <c r="AZ453" s="186">
        <f>_xll.qlInterestRateIndexFixingDate(Currency&amp;"ibor"&amp;$I$1,BA453,Trigger)</f>
        <v>42790</v>
      </c>
      <c r="BA453" s="186">
        <f>_xll.qlCalendarAdvance(Calendar,BA452,AY453,"f",,Trigger)</f>
        <v>42794</v>
      </c>
      <c r="BB453" s="186">
        <f>_xll.qlInterestRateIndexMaturity(Currency&amp;"ibor"&amp;$I$1,BA453,Trigger)</f>
        <v>42978</v>
      </c>
      <c r="BC453" s="359">
        <f>_xll.qlIndexFixing($AC$5,AZ453,,_xll.ohTrigger(Trigger,Quote!$AE$2))</f>
        <v>2.0001375668714421E-3</v>
      </c>
      <c r="BD453" s="359" t="e">
        <f>_xll.qlIndexFixing($BE$1,BA453,,_xll.ohTrigger(Trigger,Quote!$AE$2))</f>
        <v>#NUM!</v>
      </c>
    </row>
    <row r="454" spans="51:56" ht="11.25" customHeight="1" x14ac:dyDescent="0.25">
      <c r="AY454" s="185" t="s">
        <v>214</v>
      </c>
      <c r="AZ454" s="186">
        <f>_xll.qlInterestRateIndexFixingDate(Currency&amp;"ibor"&amp;$I$1,BA454,Trigger)</f>
        <v>42793</v>
      </c>
      <c r="BA454" s="186">
        <f>_xll.qlCalendarAdvance(Calendar,BA453,AY454,"f",,Trigger)</f>
        <v>42795</v>
      </c>
      <c r="BB454" s="186">
        <f>_xll.qlInterestRateIndexMaturity(Currency&amp;"ibor"&amp;$I$1,BA454,Trigger)</f>
        <v>42979</v>
      </c>
      <c r="BC454" s="359">
        <f>_xll.qlIndexFixing($AC$5,AZ454,,_xll.ohTrigger(Trigger,Quote!$AE$2))</f>
        <v>2.0059928923676436E-3</v>
      </c>
      <c r="BD454" s="359" t="e">
        <f>_xll.qlIndexFixing($BE$1,BA454,,_xll.ohTrigger(Trigger,Quote!$AE$2))</f>
        <v>#NUM!</v>
      </c>
    </row>
    <row r="455" spans="51:56" ht="11.25" customHeight="1" x14ac:dyDescent="0.25">
      <c r="AY455" s="185" t="s">
        <v>214</v>
      </c>
      <c r="AZ455" s="186">
        <f>_xll.qlInterestRateIndexFixingDate(Currency&amp;"ibor"&amp;$I$1,BA455,Trigger)</f>
        <v>42794</v>
      </c>
      <c r="BA455" s="186">
        <f>_xll.qlCalendarAdvance(Calendar,BA454,AY455,"f",,Trigger)</f>
        <v>42796</v>
      </c>
      <c r="BB455" s="186">
        <f>_xll.qlInterestRateIndexMaturity(Currency&amp;"ibor"&amp;$I$1,BA455,Trigger)</f>
        <v>42982</v>
      </c>
      <c r="BC455" s="359">
        <f>_xll.qlIndexFixing($AC$5,AZ455,,_xll.ohTrigger(Trigger,Quote!$AE$2))</f>
        <v>2.0180485568462607E-3</v>
      </c>
      <c r="BD455" s="359" t="e">
        <f>_xll.qlIndexFixing($BE$1,BA455,,_xll.ohTrigger(Trigger,Quote!$AE$2))</f>
        <v>#NUM!</v>
      </c>
    </row>
    <row r="456" spans="51:56" ht="11.25" customHeight="1" x14ac:dyDescent="0.25">
      <c r="AY456" s="185" t="s">
        <v>214</v>
      </c>
      <c r="AZ456" s="186">
        <f>_xll.qlInterestRateIndexFixingDate(Currency&amp;"ibor"&amp;$I$1,BA456,Trigger)</f>
        <v>42795</v>
      </c>
      <c r="BA456" s="186">
        <f>_xll.qlCalendarAdvance(Calendar,BA455,AY456,"f",,Trigger)</f>
        <v>42797</v>
      </c>
      <c r="BB456" s="186">
        <f>_xll.qlInterestRateIndexMaturity(Currency&amp;"ibor"&amp;$I$1,BA456,Trigger)</f>
        <v>42982</v>
      </c>
      <c r="BC456" s="359">
        <f>_xll.qlIndexFixing($AC$5,AZ456,,_xll.ohTrigger(Trigger,Quote!$AE$2))</f>
        <v>2.0208193556035285E-3</v>
      </c>
      <c r="BD456" s="359" t="e">
        <f>_xll.qlIndexFixing($BE$1,BA456,,_xll.ohTrigger(Trigger,Quote!$AE$2))</f>
        <v>#NUM!</v>
      </c>
    </row>
    <row r="457" spans="51:56" ht="11.25" customHeight="1" x14ac:dyDescent="0.25">
      <c r="AY457" s="185" t="s">
        <v>214</v>
      </c>
      <c r="AZ457" s="186">
        <f>_xll.qlInterestRateIndexFixingDate(Currency&amp;"ibor"&amp;$I$1,BA457,Trigger)</f>
        <v>42796</v>
      </c>
      <c r="BA457" s="186">
        <f>_xll.qlCalendarAdvance(Calendar,BA456,AY457,"f",,Trigger)</f>
        <v>42800</v>
      </c>
      <c r="BB457" s="186">
        <f>_xll.qlInterestRateIndexMaturity(Currency&amp;"ibor"&amp;$I$1,BA457,Trigger)</f>
        <v>42984</v>
      </c>
      <c r="BC457" s="359">
        <f>_xll.qlIndexFixing($AC$5,AZ457,,_xll.ohTrigger(Trigger,Quote!$AE$2))</f>
        <v>2.0353960912950185E-3</v>
      </c>
      <c r="BD457" s="359" t="e">
        <f>_xll.qlIndexFixing($BE$1,BA457,,_xll.ohTrigger(Trigger,Quote!$AE$2))</f>
        <v>#NUM!</v>
      </c>
    </row>
    <row r="458" spans="51:56" ht="11.25" customHeight="1" x14ac:dyDescent="0.25">
      <c r="AY458" s="185" t="s">
        <v>214</v>
      </c>
      <c r="AZ458" s="186">
        <f>_xll.qlInterestRateIndexFixingDate(Currency&amp;"ibor"&amp;$I$1,BA458,Trigger)</f>
        <v>42797</v>
      </c>
      <c r="BA458" s="186">
        <f>_xll.qlCalendarAdvance(Calendar,BA457,AY458,"f",,Trigger)</f>
        <v>42801</v>
      </c>
      <c r="BB458" s="186">
        <f>_xll.qlInterestRateIndexMaturity(Currency&amp;"ibor"&amp;$I$1,BA458,Trigger)</f>
        <v>42985</v>
      </c>
      <c r="BC458" s="359">
        <f>_xll.qlIndexFixing($AC$5,AZ458,,_xll.ohTrigger(Trigger,Quote!$AE$2))</f>
        <v>2.0413020459008205E-3</v>
      </c>
      <c r="BD458" s="359" t="e">
        <f>_xll.qlIndexFixing($BE$1,BA458,,_xll.ohTrigger(Trigger,Quote!$AE$2))</f>
        <v>#NUM!</v>
      </c>
    </row>
    <row r="459" spans="51:56" ht="11.25" customHeight="1" x14ac:dyDescent="0.25">
      <c r="AY459" s="185" t="s">
        <v>214</v>
      </c>
      <c r="AZ459" s="186">
        <f>_xll.qlInterestRateIndexFixingDate(Currency&amp;"ibor"&amp;$I$1,BA459,Trigger)</f>
        <v>42800</v>
      </c>
      <c r="BA459" s="186">
        <f>_xll.qlCalendarAdvance(Calendar,BA458,AY459,"f",,Trigger)</f>
        <v>42802</v>
      </c>
      <c r="BB459" s="186">
        <f>_xll.qlInterestRateIndexMaturity(Currency&amp;"ibor"&amp;$I$1,BA459,Trigger)</f>
        <v>42986</v>
      </c>
      <c r="BC459" s="359">
        <f>_xll.qlIndexFixing($AC$5,AZ459,,_xll.ohTrigger(Trigger,Quote!$AE$2))</f>
        <v>2.04721643895743E-3</v>
      </c>
      <c r="BD459" s="359" t="e">
        <f>_xll.qlIndexFixing($BE$1,BA459,,_xll.ohTrigger(Trigger,Quote!$AE$2))</f>
        <v>#NUM!</v>
      </c>
    </row>
    <row r="460" spans="51:56" ht="11.25" customHeight="1" x14ac:dyDescent="0.25">
      <c r="AY460" s="185" t="s">
        <v>214</v>
      </c>
      <c r="AZ460" s="186">
        <f>_xll.qlInterestRateIndexFixingDate(Currency&amp;"ibor"&amp;$I$1,BA460,Trigger)</f>
        <v>42801</v>
      </c>
      <c r="BA460" s="186">
        <f>_xll.qlCalendarAdvance(Calendar,BA459,AY460,"f",,Trigger)</f>
        <v>42803</v>
      </c>
      <c r="BB460" s="186">
        <f>_xll.qlInterestRateIndexMaturity(Currency&amp;"ibor"&amp;$I$1,BA460,Trigger)</f>
        <v>42989</v>
      </c>
      <c r="BC460" s="359">
        <f>_xll.qlIndexFixing($AC$5,AZ460,,_xll.ohTrigger(Trigger,Quote!$AE$2))</f>
        <v>2.059154182630309E-3</v>
      </c>
      <c r="BD460" s="359" t="e">
        <f>_xll.qlIndexFixing($BE$1,BA460,,_xll.ohTrigger(Trigger,Quote!$AE$2))</f>
        <v>#NUM!</v>
      </c>
    </row>
    <row r="461" spans="51:56" ht="11.25" customHeight="1" x14ac:dyDescent="0.25">
      <c r="AY461" s="185" t="s">
        <v>214</v>
      </c>
      <c r="AZ461" s="186">
        <f>_xll.qlInterestRateIndexFixingDate(Currency&amp;"ibor"&amp;$I$1,BA461,Trigger)</f>
        <v>42802</v>
      </c>
      <c r="BA461" s="186">
        <f>_xll.qlCalendarAdvance(Calendar,BA460,AY461,"f",,Trigger)</f>
        <v>42804</v>
      </c>
      <c r="BB461" s="186">
        <f>_xll.qlInterestRateIndexMaturity(Currency&amp;"ibor"&amp;$I$1,BA461,Trigger)</f>
        <v>42989</v>
      </c>
      <c r="BC461" s="359">
        <f>_xll.qlIndexFixing($AC$5,AZ461,,_xll.ohTrigger(Trigger,Quote!$AE$2))</f>
        <v>2.0620717468859302E-3</v>
      </c>
      <c r="BD461" s="359" t="e">
        <f>_xll.qlIndexFixing($BE$1,BA461,,_xll.ohTrigger(Trigger,Quote!$AE$2))</f>
        <v>#NUM!</v>
      </c>
    </row>
    <row r="462" spans="51:56" ht="11.25" customHeight="1" x14ac:dyDescent="0.25">
      <c r="AY462" s="185" t="s">
        <v>214</v>
      </c>
      <c r="AZ462" s="186">
        <f>_xll.qlInterestRateIndexFixingDate(Currency&amp;"ibor"&amp;$I$1,BA462,Trigger)</f>
        <v>42803</v>
      </c>
      <c r="BA462" s="186">
        <f>_xll.qlCalendarAdvance(Calendar,BA461,AY462,"f",,Trigger)</f>
        <v>42807</v>
      </c>
      <c r="BB462" s="186">
        <f>_xll.qlInterestRateIndexMaturity(Currency&amp;"ibor"&amp;$I$1,BA462,Trigger)</f>
        <v>42991</v>
      </c>
      <c r="BC462" s="359">
        <f>_xll.qlIndexFixing($AC$5,AZ462,,_xll.ohTrigger(Trigger,Quote!$AE$2))</f>
        <v>2.0769149836804509E-3</v>
      </c>
      <c r="BD462" s="359" t="e">
        <f>_xll.qlIndexFixing($BE$1,BA462,,_xll.ohTrigger(Trigger,Quote!$AE$2))</f>
        <v>#NUM!</v>
      </c>
    </row>
    <row r="463" spans="51:56" ht="11.25" customHeight="1" x14ac:dyDescent="0.25">
      <c r="AY463" s="185" t="s">
        <v>214</v>
      </c>
      <c r="AZ463" s="186">
        <f>_xll.qlInterestRateIndexFixingDate(Currency&amp;"ibor"&amp;$I$1,BA463,Trigger)</f>
        <v>42804</v>
      </c>
      <c r="BA463" s="186">
        <f>_xll.qlCalendarAdvance(Calendar,BA462,AY463,"f",,Trigger)</f>
        <v>42808</v>
      </c>
      <c r="BB463" s="186">
        <f>_xll.qlInterestRateIndexMaturity(Currency&amp;"ibor"&amp;$I$1,BA463,Trigger)</f>
        <v>42992</v>
      </c>
      <c r="BC463" s="359">
        <f>_xll.qlIndexFixing($AC$5,AZ463,,_xll.ohTrigger(Trigger,Quote!$AE$2))</f>
        <v>2.082880009049751E-3</v>
      </c>
      <c r="BD463" s="359" t="e">
        <f>_xll.qlIndexFixing($BE$1,BA463,,_xll.ohTrigger(Trigger,Quote!$AE$2))</f>
        <v>#NUM!</v>
      </c>
    </row>
    <row r="464" spans="51:56" ht="11.25" customHeight="1" x14ac:dyDescent="0.25">
      <c r="AY464" s="185" t="s">
        <v>214</v>
      </c>
      <c r="AZ464" s="186">
        <f>_xll.qlInterestRateIndexFixingDate(Currency&amp;"ibor"&amp;$I$1,BA464,Trigger)</f>
        <v>42807</v>
      </c>
      <c r="BA464" s="186">
        <f>_xll.qlCalendarAdvance(Calendar,BA463,AY464,"f",,Trigger)</f>
        <v>42809</v>
      </c>
      <c r="BB464" s="186">
        <f>_xll.qlInterestRateIndexMaturity(Currency&amp;"ibor"&amp;$I$1,BA464,Trigger)</f>
        <v>42993</v>
      </c>
      <c r="BC464" s="359">
        <f>_xll.qlIndexFixing($AC$5,AZ464,,_xll.ohTrigger(Trigger,Quote!$AE$2))</f>
        <v>2.0888534734068206E-3</v>
      </c>
      <c r="BD464" s="359" t="e">
        <f>_xll.qlIndexFixing($BE$1,BA464,,_xll.ohTrigger(Trigger,Quote!$AE$2))</f>
        <v>#NUM!</v>
      </c>
    </row>
    <row r="465" spans="51:56" ht="11.25" customHeight="1" x14ac:dyDescent="0.25">
      <c r="AY465" s="185" t="s">
        <v>214</v>
      </c>
      <c r="AZ465" s="186">
        <f>_xll.qlInterestRateIndexFixingDate(Currency&amp;"ibor"&amp;$I$1,BA465,Trigger)</f>
        <v>42808</v>
      </c>
      <c r="BA465" s="186">
        <f>_xll.qlCalendarAdvance(Calendar,BA464,AY465,"f",,Trigger)</f>
        <v>42810</v>
      </c>
      <c r="BB465" s="186">
        <f>_xll.qlInterestRateIndexMaturity(Currency&amp;"ibor"&amp;$I$1,BA465,Trigger)</f>
        <v>42996</v>
      </c>
      <c r="BC465" s="359">
        <f>_xll.qlIndexFixing($AC$5,AZ465,,_xll.ohTrigger(Trigger,Quote!$AE$2))</f>
        <v>2.1006688711249434E-3</v>
      </c>
      <c r="BD465" s="359" t="e">
        <f>_xll.qlIndexFixing($BE$1,BA465,,_xll.ohTrigger(Trigger,Quote!$AE$2))</f>
        <v>#NUM!</v>
      </c>
    </row>
    <row r="466" spans="51:56" ht="11.25" customHeight="1" x14ac:dyDescent="0.25">
      <c r="AY466" s="185" t="s">
        <v>214</v>
      </c>
      <c r="AZ466" s="186">
        <f>_xll.qlInterestRateIndexFixingDate(Currency&amp;"ibor"&amp;$I$1,BA466,Trigger)</f>
        <v>42809</v>
      </c>
      <c r="BA466" s="186">
        <f>_xll.qlCalendarAdvance(Calendar,BA465,AY466,"f",,Trigger)</f>
        <v>42811</v>
      </c>
      <c r="BB466" s="186">
        <f>_xll.qlInterestRateIndexMaturity(Currency&amp;"ibor"&amp;$I$1,BA466,Trigger)</f>
        <v>42996</v>
      </c>
      <c r="BC466" s="359">
        <f>_xll.qlIndexFixing($AC$5,AZ466,,_xll.ohTrigger(Trigger,Quote!$AE$2))</f>
        <v>2.1037354070882253E-3</v>
      </c>
      <c r="BD466" s="359" t="e">
        <f>_xll.qlIndexFixing($BE$1,BA466,,_xll.ohTrigger(Trigger,Quote!$AE$2))</f>
        <v>#NUM!</v>
      </c>
    </row>
    <row r="467" spans="51:56" ht="11.25" customHeight="1" x14ac:dyDescent="0.25">
      <c r="AY467" s="185" t="s">
        <v>214</v>
      </c>
      <c r="AZ467" s="186">
        <f>_xll.qlInterestRateIndexFixingDate(Currency&amp;"ibor"&amp;$I$1,BA467,Trigger)</f>
        <v>42810</v>
      </c>
      <c r="BA467" s="186">
        <f>_xll.qlCalendarAdvance(Calendar,BA466,AY467,"f",,Trigger)</f>
        <v>42814</v>
      </c>
      <c r="BB467" s="186">
        <f>_xll.qlInterestRateIndexMaturity(Currency&amp;"ibor"&amp;$I$1,BA467,Trigger)</f>
        <v>42998</v>
      </c>
      <c r="BC467" s="359">
        <f>_xll.qlIndexFixing($AC$5,AZ467,,_xll.ohTrigger(Trigger,Quote!$AE$2))</f>
        <v>2.1188473827087233E-3</v>
      </c>
      <c r="BD467" s="359" t="e">
        <f>_xll.qlIndexFixing($BE$1,BA467,,_xll.ohTrigger(Trigger,Quote!$AE$2))</f>
        <v>#NUM!</v>
      </c>
    </row>
    <row r="468" spans="51:56" ht="11.25" customHeight="1" x14ac:dyDescent="0.25">
      <c r="AY468" s="185" t="s">
        <v>214</v>
      </c>
      <c r="AZ468" s="186">
        <f>_xll.qlInterestRateIndexFixingDate(Currency&amp;"ibor"&amp;$I$1,BA468,Trigger)</f>
        <v>42811</v>
      </c>
      <c r="BA468" s="186">
        <f>_xll.qlCalendarAdvance(Calendar,BA467,AY468,"f",,Trigger)</f>
        <v>42815</v>
      </c>
      <c r="BB468" s="186">
        <f>_xll.qlInterestRateIndexMaturity(Currency&amp;"ibor"&amp;$I$1,BA468,Trigger)</f>
        <v>42999</v>
      </c>
      <c r="BC468" s="359">
        <f>_xll.qlIndexFixing($AC$5,AZ468,,_xll.ohTrigger(Trigger,Quote!$AE$2))</f>
        <v>2.1248714826141556E-3</v>
      </c>
      <c r="BD468" s="359" t="e">
        <f>_xll.qlIndexFixing($BE$1,BA468,,_xll.ohTrigger(Trigger,Quote!$AE$2))</f>
        <v>#NUM!</v>
      </c>
    </row>
    <row r="469" spans="51:56" ht="11.25" customHeight="1" x14ac:dyDescent="0.25">
      <c r="AY469" s="185" t="s">
        <v>214</v>
      </c>
      <c r="AZ469" s="186">
        <f>_xll.qlInterestRateIndexFixingDate(Currency&amp;"ibor"&amp;$I$1,BA469,Trigger)</f>
        <v>42814</v>
      </c>
      <c r="BA469" s="186">
        <f>_xll.qlCalendarAdvance(Calendar,BA468,AY469,"f",,Trigger)</f>
        <v>42816</v>
      </c>
      <c r="BB469" s="186">
        <f>_xll.qlInterestRateIndexMaturity(Currency&amp;"ibor"&amp;$I$1,BA469,Trigger)</f>
        <v>43000</v>
      </c>
      <c r="BC469" s="359">
        <f>_xll.qlIndexFixing($AC$5,AZ469,,_xll.ohTrigger(Trigger,Quote!$AE$2))</f>
        <v>2.130436987425949E-3</v>
      </c>
      <c r="BD469" s="359" t="e">
        <f>_xll.qlIndexFixing($BE$1,BA469,,_xll.ohTrigger(Trigger,Quote!$AE$2))</f>
        <v>#NUM!</v>
      </c>
    </row>
    <row r="470" spans="51:56" ht="11.25" customHeight="1" x14ac:dyDescent="0.25">
      <c r="AY470" s="185" t="s">
        <v>214</v>
      </c>
      <c r="AZ470" s="186">
        <f>_xll.qlInterestRateIndexFixingDate(Currency&amp;"ibor"&amp;$I$1,BA470,Trigger)</f>
        <v>42815</v>
      </c>
      <c r="BA470" s="186">
        <f>_xll.qlCalendarAdvance(Calendar,BA469,AY470,"f",,Trigger)</f>
        <v>42817</v>
      </c>
      <c r="BB470" s="186">
        <f>_xll.qlInterestRateIndexMaturity(Currency&amp;"ibor"&amp;$I$1,BA470,Trigger)</f>
        <v>43003</v>
      </c>
      <c r="BC470" s="359">
        <f>_xll.qlIndexFixing($AC$5,AZ470,,_xll.ohTrigger(Trigger,Quote!$AE$2))</f>
        <v>2.1416672150743931E-3</v>
      </c>
      <c r="BD470" s="359" t="e">
        <f>_xll.qlIndexFixing($BE$1,BA470,,_xll.ohTrigger(Trigger,Quote!$AE$2))</f>
        <v>#NUM!</v>
      </c>
    </row>
    <row r="471" spans="51:56" ht="11.25" customHeight="1" x14ac:dyDescent="0.25">
      <c r="AY471" s="185" t="s">
        <v>214</v>
      </c>
      <c r="AZ471" s="186">
        <f>_xll.qlInterestRateIndexFixingDate(Currency&amp;"ibor"&amp;$I$1,BA471,Trigger)</f>
        <v>42816</v>
      </c>
      <c r="BA471" s="186">
        <f>_xll.qlCalendarAdvance(Calendar,BA470,AY471,"f",,Trigger)</f>
        <v>42818</v>
      </c>
      <c r="BB471" s="186">
        <f>_xll.qlInterestRateIndexMaturity(Currency&amp;"ibor"&amp;$I$1,BA471,Trigger)</f>
        <v>43003</v>
      </c>
      <c r="BC471" s="359">
        <f>_xll.qlIndexFixing($AC$5,AZ471,,_xll.ohTrigger(Trigger,Quote!$AE$2))</f>
        <v>2.144412616218774E-3</v>
      </c>
      <c r="BD471" s="359" t="e">
        <f>_xll.qlIndexFixing($BE$1,BA471,,_xll.ohTrigger(Trigger,Quote!$AE$2))</f>
        <v>#NUM!</v>
      </c>
    </row>
    <row r="472" spans="51:56" ht="11.25" customHeight="1" x14ac:dyDescent="0.25">
      <c r="AY472" s="185" t="s">
        <v>214</v>
      </c>
      <c r="AZ472" s="186">
        <f>_xll.qlInterestRateIndexFixingDate(Currency&amp;"ibor"&amp;$I$1,BA472,Trigger)</f>
        <v>42817</v>
      </c>
      <c r="BA472" s="186">
        <f>_xll.qlCalendarAdvance(Calendar,BA471,AY472,"f",,Trigger)</f>
        <v>42821</v>
      </c>
      <c r="BB472" s="186">
        <f>_xll.qlInterestRateIndexMaturity(Currency&amp;"ibor"&amp;$I$1,BA472,Trigger)</f>
        <v>43005</v>
      </c>
      <c r="BC472" s="359">
        <f>_xll.qlIndexFixing($AC$5,AZ472,,_xll.ohTrigger(Trigger,Quote!$AE$2))</f>
        <v>2.1583699642340579E-3</v>
      </c>
      <c r="BD472" s="359" t="e">
        <f>_xll.qlIndexFixing($BE$1,BA472,,_xll.ohTrigger(Trigger,Quote!$AE$2))</f>
        <v>#NUM!</v>
      </c>
    </row>
    <row r="473" spans="51:56" ht="11.25" customHeight="1" x14ac:dyDescent="0.25">
      <c r="AY473" s="185" t="s">
        <v>214</v>
      </c>
      <c r="AZ473" s="186">
        <f>_xll.qlInterestRateIndexFixingDate(Currency&amp;"ibor"&amp;$I$1,BA473,Trigger)</f>
        <v>42818</v>
      </c>
      <c r="BA473" s="186">
        <f>_xll.qlCalendarAdvance(Calendar,BA472,AY473,"f",,Trigger)</f>
        <v>42822</v>
      </c>
      <c r="BB473" s="186">
        <f>_xll.qlInterestRateIndexMaturity(Currency&amp;"ibor"&amp;$I$1,BA473,Trigger)</f>
        <v>43006</v>
      </c>
      <c r="BC473" s="359">
        <f>_xll.qlIndexFixing($AC$5,AZ473,,_xll.ohTrigger(Trigger,Quote!$AE$2))</f>
        <v>2.1639776505663019E-3</v>
      </c>
      <c r="BD473" s="359" t="e">
        <f>_xll.qlIndexFixing($BE$1,BA473,,_xll.ohTrigger(Trigger,Quote!$AE$2))</f>
        <v>#NUM!</v>
      </c>
    </row>
    <row r="474" spans="51:56" ht="11.25" customHeight="1" x14ac:dyDescent="0.25">
      <c r="AY474" s="185" t="s">
        <v>214</v>
      </c>
      <c r="AZ474" s="186">
        <f>_xll.qlInterestRateIndexFixingDate(Currency&amp;"ibor"&amp;$I$1,BA474,Trigger)</f>
        <v>42821</v>
      </c>
      <c r="BA474" s="186">
        <f>_xll.qlCalendarAdvance(Calendar,BA473,AY474,"f",,Trigger)</f>
        <v>42823</v>
      </c>
      <c r="BB474" s="186">
        <f>_xll.qlInterestRateIndexMaturity(Currency&amp;"ibor"&amp;$I$1,BA474,Trigger)</f>
        <v>43007</v>
      </c>
      <c r="BC474" s="359">
        <f>_xll.qlIndexFixing($AC$5,AZ474,,_xll.ohTrigger(Trigger,Quote!$AE$2))</f>
        <v>2.1695923673621486E-3</v>
      </c>
      <c r="BD474" s="359" t="e">
        <f>_xll.qlIndexFixing($BE$1,BA474,,_xll.ohTrigger(Trigger,Quote!$AE$2))</f>
        <v>#NUM!</v>
      </c>
    </row>
    <row r="475" spans="51:56" ht="11.25" customHeight="1" x14ac:dyDescent="0.25">
      <c r="AY475" s="185" t="s">
        <v>214</v>
      </c>
      <c r="AZ475" s="186">
        <f>_xll.qlInterestRateIndexFixingDate(Currency&amp;"ibor"&amp;$I$1,BA475,Trigger)</f>
        <v>42822</v>
      </c>
      <c r="BA475" s="186">
        <f>_xll.qlCalendarAdvance(Calendar,BA474,AY475,"f",,Trigger)</f>
        <v>42824</v>
      </c>
      <c r="BB475" s="186">
        <f>_xll.qlInterestRateIndexMaturity(Currency&amp;"ibor"&amp;$I$1,BA475,Trigger)</f>
        <v>43007</v>
      </c>
      <c r="BC475" s="359">
        <f>_xll.qlIndexFixing($AC$5,AZ475,,_xll.ohTrigger(Trigger,Quote!$AE$2))</f>
        <v>2.1724466498730371E-3</v>
      </c>
      <c r="BD475" s="359" t="e">
        <f>_xll.qlIndexFixing($BE$1,BA475,,_xll.ohTrigger(Trigger,Quote!$AE$2))</f>
        <v>#NUM!</v>
      </c>
    </row>
    <row r="476" spans="51:56" ht="11.25" customHeight="1" x14ac:dyDescent="0.25">
      <c r="AY476" s="185" t="s">
        <v>214</v>
      </c>
      <c r="AZ476" s="186">
        <f>_xll.qlInterestRateIndexFixingDate(Currency&amp;"ibor"&amp;$I$1,BA476,Trigger)</f>
        <v>42823</v>
      </c>
      <c r="BA476" s="186">
        <f>_xll.qlCalendarAdvance(Calendar,BA475,AY476,"f",,Trigger)</f>
        <v>42825</v>
      </c>
      <c r="BB476" s="186">
        <f>_xll.qlInterestRateIndexMaturity(Currency&amp;"ibor"&amp;$I$1,BA476,Trigger)</f>
        <v>43007</v>
      </c>
      <c r="BC476" s="359">
        <f>_xll.qlIndexFixing($AC$5,AZ476,,_xll.ohTrigger(Trigger,Quote!$AE$2))</f>
        <v>2.1753199890111969E-3</v>
      </c>
      <c r="BD476" s="359" t="e">
        <f>_xll.qlIndexFixing($BE$1,BA476,,_xll.ohTrigger(Trigger,Quote!$AE$2))</f>
        <v>#NUM!</v>
      </c>
    </row>
    <row r="477" spans="51:56" ht="11.25" customHeight="1" x14ac:dyDescent="0.25">
      <c r="AY477" s="185" t="s">
        <v>214</v>
      </c>
      <c r="AZ477" s="186">
        <f>_xll.qlInterestRateIndexFixingDate(Currency&amp;"ibor"&amp;$I$1,BA477,Trigger)</f>
        <v>42824</v>
      </c>
      <c r="BA477" s="186">
        <f>_xll.qlCalendarAdvance(Calendar,BA476,AY477,"f",,Trigger)</f>
        <v>42828</v>
      </c>
      <c r="BB477" s="186">
        <f>_xll.qlInterestRateIndexMaturity(Currency&amp;"ibor"&amp;$I$1,BA477,Trigger)</f>
        <v>43011</v>
      </c>
      <c r="BC477" s="359">
        <f>_xll.qlIndexFixing($AC$5,AZ477,,_xll.ohTrigger(Trigger,Quote!$AE$2))</f>
        <v>2.1950496968393849E-3</v>
      </c>
      <c r="BD477" s="359" t="e">
        <f>_xll.qlIndexFixing($BE$1,BA477,,_xll.ohTrigger(Trigger,Quote!$AE$2))</f>
        <v>#NUM!</v>
      </c>
    </row>
    <row r="478" spans="51:56" ht="11.25" customHeight="1" x14ac:dyDescent="0.25">
      <c r="AY478" s="185" t="s">
        <v>214</v>
      </c>
      <c r="AZ478" s="186">
        <f>_xll.qlInterestRateIndexFixingDate(Currency&amp;"ibor"&amp;$I$1,BA478,Trigger)</f>
        <v>42825</v>
      </c>
      <c r="BA478" s="186">
        <f>_xll.qlCalendarAdvance(Calendar,BA477,AY478,"f",,Trigger)</f>
        <v>42829</v>
      </c>
      <c r="BB478" s="186">
        <f>_xll.qlInterestRateIndexMaturity(Currency&amp;"ibor"&amp;$I$1,BA478,Trigger)</f>
        <v>43012</v>
      </c>
      <c r="BC478" s="359">
        <f>_xll.qlIndexFixing($AC$5,AZ478,,_xll.ohTrigger(Trigger,Quote!$AE$2))</f>
        <v>2.2007181311361943E-3</v>
      </c>
      <c r="BD478" s="359" t="e">
        <f>_xll.qlIndexFixing($BE$1,BA478,,_xll.ohTrigger(Trigger,Quote!$AE$2))</f>
        <v>#NUM!</v>
      </c>
    </row>
    <row r="479" spans="51:56" ht="11.25" customHeight="1" x14ac:dyDescent="0.25">
      <c r="AY479" s="185" t="s">
        <v>214</v>
      </c>
      <c r="AZ479" s="186">
        <f>_xll.qlInterestRateIndexFixingDate(Currency&amp;"ibor"&amp;$I$1,BA479,Trigger)</f>
        <v>42828</v>
      </c>
      <c r="BA479" s="186">
        <f>_xll.qlCalendarAdvance(Calendar,BA478,AY479,"f",,Trigger)</f>
        <v>42830</v>
      </c>
      <c r="BB479" s="186">
        <f>_xll.qlInterestRateIndexMaturity(Currency&amp;"ibor"&amp;$I$1,BA479,Trigger)</f>
        <v>43013</v>
      </c>
      <c r="BC479" s="359">
        <f>_xll.qlIndexFixing($AC$5,AZ479,,_xll.ohTrigger(Trigger,Quote!$AE$2))</f>
        <v>2.2063936345769627E-3</v>
      </c>
      <c r="BD479" s="359" t="e">
        <f>_xll.qlIndexFixing($BE$1,BA479,,_xll.ohTrigger(Trigger,Quote!$AE$2))</f>
        <v>#NUM!</v>
      </c>
    </row>
    <row r="480" spans="51:56" ht="11.25" customHeight="1" x14ac:dyDescent="0.25">
      <c r="AY480" s="185" t="s">
        <v>214</v>
      </c>
      <c r="AZ480" s="186">
        <f>_xll.qlInterestRateIndexFixingDate(Currency&amp;"ibor"&amp;$I$1,BA480,Trigger)</f>
        <v>42829</v>
      </c>
      <c r="BA480" s="186">
        <f>_xll.qlCalendarAdvance(Calendar,BA479,AY480,"f",,Trigger)</f>
        <v>42831</v>
      </c>
      <c r="BB480" s="186">
        <f>_xll.qlInterestRateIndexMaturity(Currency&amp;"ibor"&amp;$I$1,BA480,Trigger)</f>
        <v>43014</v>
      </c>
      <c r="BC480" s="359">
        <f>_xll.qlIndexFixing($AC$5,AZ480,,_xll.ohTrigger(Trigger,Quote!$AE$2))</f>
        <v>2.2120762072219691E-3</v>
      </c>
      <c r="BD480" s="359" t="e">
        <f>_xll.qlIndexFixing($BE$1,BA480,,_xll.ohTrigger(Trigger,Quote!$AE$2))</f>
        <v>#NUM!</v>
      </c>
    </row>
    <row r="481" spans="51:56" ht="11.25" customHeight="1" x14ac:dyDescent="0.25">
      <c r="AY481" s="185" t="s">
        <v>214</v>
      </c>
      <c r="AZ481" s="186">
        <f>_xll.qlInterestRateIndexFixingDate(Currency&amp;"ibor"&amp;$I$1,BA481,Trigger)</f>
        <v>42830</v>
      </c>
      <c r="BA481" s="186">
        <f>_xll.qlCalendarAdvance(Calendar,BA480,AY481,"f",,Trigger)</f>
        <v>42832</v>
      </c>
      <c r="BB481" s="186">
        <f>_xll.qlInterestRateIndexMaturity(Currency&amp;"ibor"&amp;$I$1,BA481,Trigger)</f>
        <v>43017</v>
      </c>
      <c r="BC481" s="359">
        <f>_xll.qlIndexFixing($AC$5,AZ481,,_xll.ohTrigger(Trigger,Quote!$AE$2))</f>
        <v>2.2231068645404083E-3</v>
      </c>
      <c r="BD481" s="359" t="e">
        <f>_xll.qlIndexFixing($BE$1,BA481,,_xll.ohTrigger(Trigger,Quote!$AE$2))</f>
        <v>#NUM!</v>
      </c>
    </row>
    <row r="482" spans="51:56" ht="11.25" customHeight="1" x14ac:dyDescent="0.25">
      <c r="AY482" s="185" t="s">
        <v>214</v>
      </c>
      <c r="AZ482" s="186">
        <f>_xll.qlInterestRateIndexFixingDate(Currency&amp;"ibor"&amp;$I$1,BA482,Trigger)</f>
        <v>42831</v>
      </c>
      <c r="BA482" s="186">
        <f>_xll.qlCalendarAdvance(Calendar,BA481,AY482,"f",,Trigger)</f>
        <v>42835</v>
      </c>
      <c r="BB482" s="186">
        <f>_xll.qlInterestRateIndexMaturity(Currency&amp;"ibor"&amp;$I$1,BA482,Trigger)</f>
        <v>43018</v>
      </c>
      <c r="BC482" s="359">
        <f>_xll.qlIndexFixing($AC$5,AZ482,,_xll.ohTrigger(Trigger,Quote!$AE$2))</f>
        <v>2.2348771910735599E-3</v>
      </c>
      <c r="BD482" s="359" t="e">
        <f>_xll.qlIndexFixing($BE$1,BA482,,_xll.ohTrigger(Trigger,Quote!$AE$2))</f>
        <v>#NUM!</v>
      </c>
    </row>
    <row r="483" spans="51:56" ht="11.25" customHeight="1" x14ac:dyDescent="0.25">
      <c r="AY483" s="185" t="s">
        <v>214</v>
      </c>
      <c r="AZ483" s="186">
        <f>_xll.qlInterestRateIndexFixingDate(Currency&amp;"ibor"&amp;$I$1,BA483,Trigger)</f>
        <v>42832</v>
      </c>
      <c r="BA483" s="186">
        <f>_xll.qlCalendarAdvance(Calendar,BA482,AY483,"f",,Trigger)</f>
        <v>42836</v>
      </c>
      <c r="BB483" s="186">
        <f>_xll.qlInterestRateIndexMaturity(Currency&amp;"ibor"&amp;$I$1,BA483,Trigger)</f>
        <v>43019</v>
      </c>
      <c r="BC483" s="359">
        <f>_xll.qlIndexFixing($AC$5,AZ483,,_xll.ohTrigger(Trigger,Quote!$AE$2))</f>
        <v>2.2405951106605521E-3</v>
      </c>
      <c r="BD483" s="359" t="e">
        <f>_xll.qlIndexFixing($BE$1,BA483,,_xll.ohTrigger(Trigger,Quote!$AE$2))</f>
        <v>#NUM!</v>
      </c>
    </row>
    <row r="484" spans="51:56" ht="11.25" customHeight="1" x14ac:dyDescent="0.25">
      <c r="AY484" s="185" t="s">
        <v>214</v>
      </c>
      <c r="AZ484" s="186">
        <f>_xll.qlInterestRateIndexFixingDate(Currency&amp;"ibor"&amp;$I$1,BA484,Trigger)</f>
        <v>42835</v>
      </c>
      <c r="BA484" s="186">
        <f>_xll.qlCalendarAdvance(Calendar,BA483,AY484,"f",,Trigger)</f>
        <v>42837</v>
      </c>
      <c r="BB484" s="186">
        <f>_xll.qlInterestRateIndexMaturity(Currency&amp;"ibor"&amp;$I$1,BA484,Trigger)</f>
        <v>43020</v>
      </c>
      <c r="BC484" s="359">
        <f>_xll.qlIndexFixing($AC$5,AZ484,,_xll.ohTrigger(Trigger,Quote!$AE$2))</f>
        <v>2.2463200998204492E-3</v>
      </c>
      <c r="BD484" s="359" t="e">
        <f>_xll.qlIndexFixing($BE$1,BA484,,_xll.ohTrigger(Trigger,Quote!$AE$2))</f>
        <v>#NUM!</v>
      </c>
    </row>
    <row r="485" spans="51:56" ht="11.25" customHeight="1" x14ac:dyDescent="0.25">
      <c r="AY485" s="185" t="s">
        <v>214</v>
      </c>
      <c r="AZ485" s="186">
        <f>_xll.qlInterestRateIndexFixingDate(Currency&amp;"ibor"&amp;$I$1,BA485,Trigger)</f>
        <v>42836</v>
      </c>
      <c r="BA485" s="186">
        <f>_xll.qlCalendarAdvance(Calendar,BA484,AY485,"f",,Trigger)</f>
        <v>42838</v>
      </c>
      <c r="BB485" s="186">
        <f>_xll.qlInterestRateIndexMaturity(Currency&amp;"ibor"&amp;$I$1,BA485,Trigger)</f>
        <v>43021</v>
      </c>
      <c r="BC485" s="359">
        <f>_xll.qlIndexFixing($AC$5,AZ485,,_xll.ohTrigger(Trigger,Quote!$AE$2))</f>
        <v>2.2520521586144046E-3</v>
      </c>
      <c r="BD485" s="359" t="e">
        <f>_xll.qlIndexFixing($BE$1,BA485,,_xll.ohTrigger(Trigger,Quote!$AE$2))</f>
        <v>#NUM!</v>
      </c>
    </row>
    <row r="486" spans="51:56" ht="11.25" customHeight="1" x14ac:dyDescent="0.25">
      <c r="AY486" s="185" t="s">
        <v>214</v>
      </c>
      <c r="AZ486" s="186">
        <f>_xll.qlInterestRateIndexFixingDate(Currency&amp;"ibor"&amp;$I$1,BA486,Trigger)</f>
        <v>42837</v>
      </c>
      <c r="BA486" s="186">
        <f>_xll.qlCalendarAdvance(Calendar,BA485,AY486,"f",,Trigger)</f>
        <v>42843</v>
      </c>
      <c r="BB486" s="186">
        <f>_xll.qlInterestRateIndexMaturity(Currency&amp;"ibor"&amp;$I$1,BA486,Trigger)</f>
        <v>43026</v>
      </c>
      <c r="BC486" s="359">
        <f>_xll.qlIndexFixing($AC$5,AZ486,,_xll.ohTrigger(Trigger,Quote!$AE$2))</f>
        <v>2.2808184992537711E-3</v>
      </c>
      <c r="BD486" s="359" t="e">
        <f>_xll.qlIndexFixing($BE$1,BA486,,_xll.ohTrigger(Trigger,Quote!$AE$2))</f>
        <v>#NUM!</v>
      </c>
    </row>
    <row r="487" spans="51:56" ht="11.25" customHeight="1" x14ac:dyDescent="0.25">
      <c r="AY487" s="185" t="s">
        <v>214</v>
      </c>
      <c r="AZ487" s="186">
        <f>_xll.qlInterestRateIndexFixingDate(Currency&amp;"ibor"&amp;$I$1,BA487,Trigger)</f>
        <v>42838</v>
      </c>
      <c r="BA487" s="186">
        <f>_xll.qlCalendarAdvance(Calendar,BA486,AY487,"f",,Trigger)</f>
        <v>42844</v>
      </c>
      <c r="BB487" s="186">
        <f>_xll.qlInterestRateIndexMaturity(Currency&amp;"ibor"&amp;$I$1,BA487,Trigger)</f>
        <v>43027</v>
      </c>
      <c r="BC487" s="359">
        <f>_xll.qlIndexFixing($AC$5,AZ487,,_xll.ohTrigger(Trigger,Quote!$AE$2))</f>
        <v>2.2865929771485271E-3</v>
      </c>
      <c r="BD487" s="359" t="e">
        <f>_xll.qlIndexFixing($BE$1,BA487,,_xll.ohTrigger(Trigger,Quote!$AE$2))</f>
        <v>#NUM!</v>
      </c>
    </row>
    <row r="488" spans="51:56" ht="11.25" customHeight="1" x14ac:dyDescent="0.25">
      <c r="AY488" s="185" t="s">
        <v>214</v>
      </c>
      <c r="AZ488" s="186">
        <f>_xll.qlInterestRateIndexFixingDate(Currency&amp;"ibor"&amp;$I$1,BA488,Trigger)</f>
        <v>42843</v>
      </c>
      <c r="BA488" s="186">
        <f>_xll.qlCalendarAdvance(Calendar,BA487,AY488,"f",,Trigger)</f>
        <v>42845</v>
      </c>
      <c r="BB488" s="186">
        <f>_xll.qlInterestRateIndexMaturity(Currency&amp;"ibor"&amp;$I$1,BA488,Trigger)</f>
        <v>43028</v>
      </c>
      <c r="BC488" s="359">
        <f>_xll.qlIndexFixing($AC$5,AZ488,,_xll.ohTrigger(Trigger,Quote!$AE$2))</f>
        <v>2.2923745251106561E-3</v>
      </c>
      <c r="BD488" s="359" t="e">
        <f>_xll.qlIndexFixing($BE$1,BA488,,_xll.ohTrigger(Trigger,Quote!$AE$2))</f>
        <v>#NUM!</v>
      </c>
    </row>
    <row r="489" spans="51:56" ht="11.25" customHeight="1" x14ac:dyDescent="0.25">
      <c r="AY489" s="185" t="s">
        <v>214</v>
      </c>
      <c r="AZ489" s="186">
        <f>_xll.qlInterestRateIndexFixingDate(Currency&amp;"ibor"&amp;$I$1,BA489,Trigger)</f>
        <v>42844</v>
      </c>
      <c r="BA489" s="186">
        <f>_xll.qlCalendarAdvance(Calendar,BA488,AY489,"f",,Trigger)</f>
        <v>42846</v>
      </c>
      <c r="BB489" s="186">
        <f>_xll.qlInterestRateIndexMaturity(Currency&amp;"ibor"&amp;$I$1,BA489,Trigger)</f>
        <v>43031</v>
      </c>
      <c r="BC489" s="359">
        <f>_xll.qlIndexFixing($AC$5,AZ489,,_xll.ohTrigger(Trigger,Quote!$AE$2))</f>
        <v>2.303171785996387E-3</v>
      </c>
      <c r="BD489" s="359" t="e">
        <f>_xll.qlIndexFixing($BE$1,BA489,,_xll.ohTrigger(Trigger,Quote!$AE$2))</f>
        <v>#NUM!</v>
      </c>
    </row>
    <row r="490" spans="51:56" ht="11.25" customHeight="1" x14ac:dyDescent="0.25">
      <c r="AY490" s="185" t="s">
        <v>214</v>
      </c>
      <c r="AZ490" s="186">
        <f>_xll.qlInterestRateIndexFixingDate(Currency&amp;"ibor"&amp;$I$1,BA490,Trigger)</f>
        <v>42845</v>
      </c>
      <c r="BA490" s="186">
        <f>_xll.qlCalendarAdvance(Calendar,BA489,AY490,"f",,Trigger)</f>
        <v>42849</v>
      </c>
      <c r="BB490" s="186">
        <f>_xll.qlInterestRateIndexMaturity(Currency&amp;"ibor"&amp;$I$1,BA490,Trigger)</f>
        <v>43032</v>
      </c>
      <c r="BC490" s="359">
        <f>_xll.qlIndexFixing($AC$5,AZ490,,_xll.ohTrigger(Trigger,Quote!$AE$2))</f>
        <v>2.3155714188743139E-3</v>
      </c>
      <c r="BD490" s="359" t="e">
        <f>_xll.qlIndexFixing($BE$1,BA490,,_xll.ohTrigger(Trigger,Quote!$AE$2))</f>
        <v>#NUM!</v>
      </c>
    </row>
    <row r="491" spans="51:56" ht="11.25" customHeight="1" x14ac:dyDescent="0.25">
      <c r="AY491" s="185" t="s">
        <v>214</v>
      </c>
      <c r="AZ491" s="186">
        <f>_xll.qlInterestRateIndexFixingDate(Currency&amp;"ibor"&amp;$I$1,BA491,Trigger)</f>
        <v>42846</v>
      </c>
      <c r="BA491" s="186">
        <f>_xll.qlCalendarAdvance(Calendar,BA490,AY491,"f",,Trigger)</f>
        <v>42850</v>
      </c>
      <c r="BB491" s="186">
        <f>_xll.qlInterestRateIndexMaturity(Currency&amp;"ibor"&amp;$I$1,BA491,Trigger)</f>
        <v>43033</v>
      </c>
      <c r="BC491" s="359">
        <f>_xll.qlIndexFixing($AC$5,AZ491,,_xll.ohTrigger(Trigger,Quote!$AE$2))</f>
        <v>2.321388318105896E-3</v>
      </c>
      <c r="BD491" s="359" t="e">
        <f>_xll.qlIndexFixing($BE$1,BA491,,_xll.ohTrigger(Trigger,Quote!$AE$2))</f>
        <v>#NUM!</v>
      </c>
    </row>
    <row r="492" spans="51:56" ht="11.25" customHeight="1" x14ac:dyDescent="0.25">
      <c r="AY492" s="185" t="s">
        <v>214</v>
      </c>
      <c r="AZ492" s="186">
        <f>_xll.qlInterestRateIndexFixingDate(Currency&amp;"ibor"&amp;$I$1,BA492,Trigger)</f>
        <v>42849</v>
      </c>
      <c r="BA492" s="186">
        <f>_xll.qlCalendarAdvance(Calendar,BA491,AY492,"f",,Trigger)</f>
        <v>42851</v>
      </c>
      <c r="BB492" s="186">
        <f>_xll.qlInterestRateIndexMaturity(Currency&amp;"ibor"&amp;$I$1,BA492,Trigger)</f>
        <v>43034</v>
      </c>
      <c r="BC492" s="359">
        <f>_xll.qlIndexFixing($AC$5,AZ492,,_xll.ohTrigger(Trigger,Quote!$AE$2))</f>
        <v>2.3272122877787591E-3</v>
      </c>
      <c r="BD492" s="359" t="e">
        <f>_xll.qlIndexFixing($BE$1,BA492,,_xll.ohTrigger(Trigger,Quote!$AE$2))</f>
        <v>#NUM!</v>
      </c>
    </row>
    <row r="493" spans="51:56" ht="11.25" customHeight="1" x14ac:dyDescent="0.25">
      <c r="AY493" s="185" t="s">
        <v>214</v>
      </c>
      <c r="AZ493" s="186">
        <f>_xll.qlInterestRateIndexFixingDate(Currency&amp;"ibor"&amp;$I$1,BA493,Trigger)</f>
        <v>42850</v>
      </c>
      <c r="BA493" s="186">
        <f>_xll.qlCalendarAdvance(Calendar,BA492,AY493,"f",,Trigger)</f>
        <v>42852</v>
      </c>
      <c r="BB493" s="186">
        <f>_xll.qlInterestRateIndexMaturity(Currency&amp;"ibor"&amp;$I$1,BA493,Trigger)</f>
        <v>43035</v>
      </c>
      <c r="BC493" s="359">
        <f>_xll.qlIndexFixing($AC$5,AZ493,,_xll.ohTrigger(Trigger,Quote!$AE$2))</f>
        <v>2.3330433279553681E-3</v>
      </c>
      <c r="BD493" s="359" t="e">
        <f>_xll.qlIndexFixing($BE$1,BA493,,_xll.ohTrigger(Trigger,Quote!$AE$2))</f>
        <v>#NUM!</v>
      </c>
    </row>
    <row r="494" spans="51:56" ht="11.25" customHeight="1" x14ac:dyDescent="0.25">
      <c r="AY494" s="185" t="s">
        <v>214</v>
      </c>
      <c r="AZ494" s="186">
        <f>_xll.qlInterestRateIndexFixingDate(Currency&amp;"ibor"&amp;$I$1,BA494,Trigger)</f>
        <v>42851</v>
      </c>
      <c r="BA494" s="186">
        <f>_xll.qlCalendarAdvance(Calendar,BA493,AY494,"f",,Trigger)</f>
        <v>42853</v>
      </c>
      <c r="BB494" s="186">
        <f>_xll.qlInterestRateIndexMaturity(Currency&amp;"ibor"&amp;$I$1,BA494,Trigger)</f>
        <v>43039</v>
      </c>
      <c r="BC494" s="359">
        <f>_xll.qlIndexFixing($AC$5,AZ494,,_xll.ohTrigger(Trigger,Quote!$AE$2))</f>
        <v>2.3461264389518766E-3</v>
      </c>
      <c r="BD494" s="359" t="e">
        <f>_xll.qlIndexFixing($BE$1,BA494,,_xll.ohTrigger(Trigger,Quote!$AE$2))</f>
        <v>#NUM!</v>
      </c>
    </row>
    <row r="495" spans="51:56" ht="11.25" customHeight="1" x14ac:dyDescent="0.25">
      <c r="AY495" s="185" t="s">
        <v>214</v>
      </c>
      <c r="AZ495" s="186">
        <f>_xll.qlInterestRateIndexFixingDate(Currency&amp;"ibor"&amp;$I$1,BA495,Trigger)</f>
        <v>42852</v>
      </c>
      <c r="BA495" s="186">
        <f>_xll.qlCalendarAdvance(Calendar,BA494,AY495,"f",,Trigger)</f>
        <v>42857</v>
      </c>
      <c r="BB495" s="186">
        <f>_xll.qlInterestRateIndexMaturity(Currency&amp;"ibor"&amp;$I$1,BA495,Trigger)</f>
        <v>43041</v>
      </c>
      <c r="BC495" s="359">
        <f>_xll.qlIndexFixing($AC$5,AZ495,,_xll.ohTrigger(Trigger,Quote!$AE$2))</f>
        <v>2.3646762999655121E-3</v>
      </c>
      <c r="BD495" s="359" t="e">
        <f>_xll.qlIndexFixing($BE$1,BA495,,_xll.ohTrigger(Trigger,Quote!$AE$2))</f>
        <v>#NUM!</v>
      </c>
    </row>
    <row r="496" spans="51:56" ht="11.25" customHeight="1" x14ac:dyDescent="0.25">
      <c r="AY496" s="185" t="s">
        <v>214</v>
      </c>
      <c r="AZ496" s="186">
        <f>_xll.qlInterestRateIndexFixingDate(Currency&amp;"ibor"&amp;$I$1,BA496,Trigger)</f>
        <v>42853</v>
      </c>
      <c r="BA496" s="186">
        <f>_xll.qlCalendarAdvance(Calendar,BA495,AY496,"f",,Trigger)</f>
        <v>42858</v>
      </c>
      <c r="BB496" s="186">
        <f>_xll.qlInterestRateIndexMaturity(Currency&amp;"ibor"&amp;$I$1,BA496,Trigger)</f>
        <v>43042</v>
      </c>
      <c r="BC496" s="359">
        <f>_xll.qlIndexFixing($AC$5,AZ496,,_xll.ohTrigger(Trigger,Quote!$AE$2))</f>
        <v>2.3705371215722365E-3</v>
      </c>
      <c r="BD496" s="359" t="e">
        <f>_xll.qlIndexFixing($BE$1,BA496,,_xll.ohTrigger(Trigger,Quote!$AE$2))</f>
        <v>#NUM!</v>
      </c>
    </row>
    <row r="497" spans="51:56" ht="11.25" customHeight="1" x14ac:dyDescent="0.25">
      <c r="AY497" s="185" t="s">
        <v>214</v>
      </c>
      <c r="AZ497" s="186">
        <f>_xll.qlInterestRateIndexFixingDate(Currency&amp;"ibor"&amp;$I$1,BA497,Trigger)</f>
        <v>42857</v>
      </c>
      <c r="BA497" s="186">
        <f>_xll.qlCalendarAdvance(Calendar,BA496,AY497,"f",,Trigger)</f>
        <v>42859</v>
      </c>
      <c r="BB497" s="186">
        <f>_xll.qlInterestRateIndexMaturity(Currency&amp;"ibor"&amp;$I$1,BA497,Trigger)</f>
        <v>43045</v>
      </c>
      <c r="BC497" s="359">
        <f>_xll.qlIndexFixing($AC$5,AZ497,,_xll.ohTrigger(Trigger,Quote!$AE$2))</f>
        <v>2.3810794916629746E-3</v>
      </c>
      <c r="BD497" s="359" t="e">
        <f>_xll.qlIndexFixing($BE$1,BA497,,_xll.ohTrigger(Trigger,Quote!$AE$2))</f>
        <v>#NUM!</v>
      </c>
    </row>
    <row r="498" spans="51:56" ht="11.25" customHeight="1" x14ac:dyDescent="0.25">
      <c r="AY498" s="185" t="s">
        <v>214</v>
      </c>
      <c r="AZ498" s="186">
        <f>_xll.qlInterestRateIndexFixingDate(Currency&amp;"ibor"&amp;$I$1,BA498,Trigger)</f>
        <v>42858</v>
      </c>
      <c r="BA498" s="186">
        <f>_xll.qlCalendarAdvance(Calendar,BA497,AY498,"f",,Trigger)</f>
        <v>42860</v>
      </c>
      <c r="BB498" s="186">
        <f>_xll.qlInterestRateIndexMaturity(Currency&amp;"ibor"&amp;$I$1,BA498,Trigger)</f>
        <v>43045</v>
      </c>
      <c r="BC498" s="359">
        <f>_xll.qlIndexFixing($AC$5,AZ498,,_xll.ohTrigger(Trigger,Quote!$AE$2))</f>
        <v>2.3846075493179019E-3</v>
      </c>
      <c r="BD498" s="359" t="e">
        <f>_xll.qlIndexFixing($BE$1,BA498,,_xll.ohTrigger(Trigger,Quote!$AE$2))</f>
        <v>#NUM!</v>
      </c>
    </row>
    <row r="499" spans="51:56" ht="11.25" customHeight="1" x14ac:dyDescent="0.25">
      <c r="AY499" s="185" t="s">
        <v>214</v>
      </c>
      <c r="AZ499" s="186">
        <f>_xll.qlInterestRateIndexFixingDate(Currency&amp;"ibor"&amp;$I$1,BA499,Trigger)</f>
        <v>42859</v>
      </c>
      <c r="BA499" s="186">
        <f>_xll.qlCalendarAdvance(Calendar,BA498,AY499,"f",,Trigger)</f>
        <v>42863</v>
      </c>
      <c r="BB499" s="186">
        <f>_xll.qlInterestRateIndexMaturity(Currency&amp;"ibor"&amp;$I$1,BA499,Trigger)</f>
        <v>43047</v>
      </c>
      <c r="BC499" s="359">
        <f>_xll.qlIndexFixing($AC$5,AZ499,,_xll.ohTrigger(Trigger,Quote!$AE$2))</f>
        <v>2.3999467211435394E-3</v>
      </c>
      <c r="BD499" s="359" t="e">
        <f>_xll.qlIndexFixing($BE$1,BA499,,_xll.ohTrigger(Trigger,Quote!$AE$2))</f>
        <v>#NUM!</v>
      </c>
    </row>
    <row r="500" spans="51:56" ht="11.25" customHeight="1" x14ac:dyDescent="0.25">
      <c r="AY500" s="185" t="s">
        <v>214</v>
      </c>
      <c r="AZ500" s="186">
        <f>_xll.qlInterestRateIndexFixingDate(Currency&amp;"ibor"&amp;$I$1,BA500,Trigger)</f>
        <v>42860</v>
      </c>
      <c r="BA500" s="186">
        <f>_xll.qlCalendarAdvance(Calendar,BA499,AY500,"f",,Trigger)</f>
        <v>42864</v>
      </c>
      <c r="BB500" s="186">
        <f>_xll.qlInterestRateIndexMaturity(Currency&amp;"ibor"&amp;$I$1,BA500,Trigger)</f>
        <v>43048</v>
      </c>
      <c r="BC500" s="359">
        <f>_xll.qlIndexFixing($AC$5,AZ500,,_xll.ohTrigger(Trigger,Quote!$AE$2))</f>
        <v>2.405849739807417E-3</v>
      </c>
      <c r="BD500" s="359" t="e">
        <f>_xll.qlIndexFixing($BE$1,BA500,,_xll.ohTrigger(Trigger,Quote!$AE$2))</f>
        <v>#NUM!</v>
      </c>
    </row>
    <row r="501" spans="51:56" ht="11.25" customHeight="1" x14ac:dyDescent="0.25">
      <c r="AY501" s="185" t="s">
        <v>214</v>
      </c>
      <c r="AZ501" s="186">
        <f>_xll.qlInterestRateIndexFixingDate(Currency&amp;"ibor"&amp;$I$1,BA501,Trigger)</f>
        <v>42863</v>
      </c>
      <c r="BA501" s="186">
        <f>_xll.qlCalendarAdvance(Calendar,BA500,AY501,"f",,Trigger)</f>
        <v>42865</v>
      </c>
      <c r="BB501" s="186">
        <f>_xll.qlInterestRateIndexMaturity(Currency&amp;"ibor"&amp;$I$1,BA501,Trigger)</f>
        <v>43049</v>
      </c>
      <c r="BC501" s="359">
        <f>_xll.qlIndexFixing($AC$5,AZ501,,_xll.ohTrigger(Trigger,Quote!$AE$2))</f>
        <v>2.4117597915362943E-3</v>
      </c>
      <c r="BD501" s="359" t="e">
        <f>_xll.qlIndexFixing($BE$1,BA501,,_xll.ohTrigger(Trigger,Quote!$AE$2))</f>
        <v>#NUM!</v>
      </c>
    </row>
    <row r="502" spans="51:56" ht="11.25" customHeight="1" x14ac:dyDescent="0.25">
      <c r="AY502" s="185" t="s">
        <v>214</v>
      </c>
      <c r="AZ502" s="186">
        <f>_xll.qlInterestRateIndexFixingDate(Currency&amp;"ibor"&amp;$I$1,BA502,Trigger)</f>
        <v>42864</v>
      </c>
      <c r="BA502" s="186">
        <f>_xll.qlCalendarAdvance(Calendar,BA501,AY502,"f",,Trigger)</f>
        <v>42866</v>
      </c>
      <c r="BB502" s="186">
        <f>_xll.qlInterestRateIndexMaturity(Currency&amp;"ibor"&amp;$I$1,BA502,Trigger)</f>
        <v>43052</v>
      </c>
      <c r="BC502" s="359">
        <f>_xll.qlIndexFixing($AC$5,AZ502,,_xll.ohTrigger(Trigger,Quote!$AE$2))</f>
        <v>2.4221746187565035E-3</v>
      </c>
      <c r="BD502" s="359" t="e">
        <f>_xll.qlIndexFixing($BE$1,BA502,,_xll.ohTrigger(Trigger,Quote!$AE$2))</f>
        <v>#NUM!</v>
      </c>
    </row>
    <row r="503" spans="51:56" ht="11.25" customHeight="1" x14ac:dyDescent="0.25">
      <c r="AY503" s="185" t="s">
        <v>214</v>
      </c>
      <c r="AZ503" s="186">
        <f>_xll.qlInterestRateIndexFixingDate(Currency&amp;"ibor"&amp;$I$1,BA503,Trigger)</f>
        <v>42865</v>
      </c>
      <c r="BA503" s="186">
        <f>_xll.qlCalendarAdvance(Calendar,BA502,AY503,"f",,Trigger)</f>
        <v>42867</v>
      </c>
      <c r="BB503" s="186">
        <f>_xll.qlInterestRateIndexMaturity(Currency&amp;"ibor"&amp;$I$1,BA503,Trigger)</f>
        <v>43052</v>
      </c>
      <c r="BC503" s="359">
        <f>_xll.qlIndexFixing($AC$5,AZ503,,_xll.ohTrigger(Trigger,Quote!$AE$2))</f>
        <v>2.425839550197424E-3</v>
      </c>
      <c r="BD503" s="359" t="e">
        <f>_xll.qlIndexFixing($BE$1,BA503,,_xll.ohTrigger(Trigger,Quote!$AE$2))</f>
        <v>#NUM!</v>
      </c>
    </row>
    <row r="504" spans="51:56" ht="11.25" customHeight="1" x14ac:dyDescent="0.25">
      <c r="AY504" s="185" t="s">
        <v>214</v>
      </c>
      <c r="AZ504" s="186">
        <f>_xll.qlInterestRateIndexFixingDate(Currency&amp;"ibor"&amp;$I$1,BA504,Trigger)</f>
        <v>42866</v>
      </c>
      <c r="BA504" s="186">
        <f>_xll.qlCalendarAdvance(Calendar,BA503,AY504,"f",,Trigger)</f>
        <v>42870</v>
      </c>
      <c r="BB504" s="186">
        <f>_xll.qlInterestRateIndexMaturity(Currency&amp;"ibor"&amp;$I$1,BA504,Trigger)</f>
        <v>43054</v>
      </c>
      <c r="BC504" s="359">
        <f>_xll.qlIndexFixing($AC$5,AZ504,,_xll.ohTrigger(Trigger,Quote!$AE$2))</f>
        <v>2.4414155483760791E-3</v>
      </c>
      <c r="BD504" s="359" t="e">
        <f>_xll.qlIndexFixing($BE$1,BA504,,_xll.ohTrigger(Trigger,Quote!$AE$2))</f>
        <v>#NUM!</v>
      </c>
    </row>
    <row r="505" spans="51:56" ht="11.25" customHeight="1" x14ac:dyDescent="0.25">
      <c r="AY505" s="185" t="s">
        <v>214</v>
      </c>
      <c r="AZ505" s="186">
        <f>_xll.qlInterestRateIndexFixingDate(Currency&amp;"ibor"&amp;$I$1,BA505,Trigger)</f>
        <v>42867</v>
      </c>
      <c r="BA505" s="186">
        <f>_xll.qlCalendarAdvance(Calendar,BA504,AY505,"f",,Trigger)</f>
        <v>42871</v>
      </c>
      <c r="BB505" s="186">
        <f>_xll.qlInterestRateIndexMaturity(Currency&amp;"ibor"&amp;$I$1,BA505,Trigger)</f>
        <v>43055</v>
      </c>
      <c r="BC505" s="359">
        <f>_xll.qlIndexFixing($AC$5,AZ505,,_xll.ohTrigger(Trigger,Quote!$AE$2))</f>
        <v>2.447367799829975E-3</v>
      </c>
      <c r="BD505" s="359" t="e">
        <f>_xll.qlIndexFixing($BE$1,BA505,,_xll.ohTrigger(Trigger,Quote!$AE$2))</f>
        <v>#NUM!</v>
      </c>
    </row>
    <row r="506" spans="51:56" ht="11.25" customHeight="1" x14ac:dyDescent="0.25">
      <c r="AY506" s="185" t="s">
        <v>214</v>
      </c>
      <c r="AZ506" s="186">
        <f>_xll.qlInterestRateIndexFixingDate(Currency&amp;"ibor"&amp;$I$1,BA506,Trigger)</f>
        <v>42870</v>
      </c>
      <c r="BA506" s="186">
        <f>_xll.qlCalendarAdvance(Calendar,BA505,AY506,"f",,Trigger)</f>
        <v>42872</v>
      </c>
      <c r="BB506" s="186">
        <f>_xll.qlInterestRateIndexMaturity(Currency&amp;"ibor"&amp;$I$1,BA506,Trigger)</f>
        <v>43056</v>
      </c>
      <c r="BC506" s="359">
        <f>_xll.qlIndexFixing($AC$5,AZ506,,_xll.ohTrigger(Trigger,Quote!$AE$2))</f>
        <v>2.4533270847946018E-3</v>
      </c>
      <c r="BD506" s="359" t="e">
        <f>_xll.qlIndexFixing($BE$1,BA506,,_xll.ohTrigger(Trigger,Quote!$AE$2))</f>
        <v>#NUM!</v>
      </c>
    </row>
    <row r="507" spans="51:56" ht="11.25" customHeight="1" x14ac:dyDescent="0.25">
      <c r="AY507" s="185" t="s">
        <v>214</v>
      </c>
      <c r="AZ507" s="186">
        <f>_xll.qlInterestRateIndexFixingDate(Currency&amp;"ibor"&amp;$I$1,BA507,Trigger)</f>
        <v>42871</v>
      </c>
      <c r="BA507" s="186">
        <f>_xll.qlCalendarAdvance(Calendar,BA506,AY507,"f",,Trigger)</f>
        <v>42873</v>
      </c>
      <c r="BB507" s="186">
        <f>_xll.qlInterestRateIndexMaturity(Currency&amp;"ibor"&amp;$I$1,BA507,Trigger)</f>
        <v>43059</v>
      </c>
      <c r="BC507" s="359">
        <f>_xll.qlIndexFixing($AC$5,AZ507,,_xll.ohTrigger(Trigger,Quote!$AE$2))</f>
        <v>2.4636106832732724E-3</v>
      </c>
      <c r="BD507" s="359" t="e">
        <f>_xll.qlIndexFixing($BE$1,BA507,,_xll.ohTrigger(Trigger,Quote!$AE$2))</f>
        <v>#NUM!</v>
      </c>
    </row>
    <row r="508" spans="51:56" ht="11.25" customHeight="1" x14ac:dyDescent="0.25">
      <c r="AY508" s="185" t="s">
        <v>214</v>
      </c>
      <c r="AZ508" s="186">
        <f>_xll.qlInterestRateIndexFixingDate(Currency&amp;"ibor"&amp;$I$1,BA508,Trigger)</f>
        <v>42872</v>
      </c>
      <c r="BA508" s="186">
        <f>_xll.qlCalendarAdvance(Calendar,BA507,AY508,"f",,Trigger)</f>
        <v>42874</v>
      </c>
      <c r="BB508" s="186">
        <f>_xll.qlInterestRateIndexMaturity(Currency&amp;"ibor"&amp;$I$1,BA508,Trigger)</f>
        <v>43059</v>
      </c>
      <c r="BC508" s="359">
        <f>_xll.qlIndexFixing($AC$5,AZ508,,_xll.ohTrigger(Trigger,Quote!$AE$2))</f>
        <v>2.4674143261281005E-3</v>
      </c>
      <c r="BD508" s="359" t="e">
        <f>_xll.qlIndexFixing($BE$1,BA508,,_xll.ohTrigger(Trigger,Quote!$AE$2))</f>
        <v>#NUM!</v>
      </c>
    </row>
    <row r="509" spans="51:56" ht="11.25" customHeight="1" x14ac:dyDescent="0.25">
      <c r="AY509" s="185" t="s">
        <v>214</v>
      </c>
      <c r="AZ509" s="186">
        <f>_xll.qlInterestRateIndexFixingDate(Currency&amp;"ibor"&amp;$I$1,BA509,Trigger)</f>
        <v>42873</v>
      </c>
      <c r="BA509" s="186">
        <f>_xll.qlCalendarAdvance(Calendar,BA508,AY509,"f",,Trigger)</f>
        <v>42877</v>
      </c>
      <c r="BB509" s="186">
        <f>_xll.qlInterestRateIndexMaturity(Currency&amp;"ibor"&amp;$I$1,BA509,Trigger)</f>
        <v>43061</v>
      </c>
      <c r="BC509" s="359">
        <f>_xll.qlIndexFixing($AC$5,AZ509,,_xll.ohTrigger(Trigger,Quote!$AE$2))</f>
        <v>2.4832290145286296E-3</v>
      </c>
      <c r="BD509" s="359" t="e">
        <f>_xll.qlIndexFixing($BE$1,BA509,,_xll.ohTrigger(Trigger,Quote!$AE$2))</f>
        <v>#NUM!</v>
      </c>
    </row>
    <row r="510" spans="51:56" ht="11.25" customHeight="1" x14ac:dyDescent="0.25">
      <c r="AY510" s="185" t="s">
        <v>214</v>
      </c>
      <c r="AZ510" s="186">
        <f>_xll.qlInterestRateIndexFixingDate(Currency&amp;"ibor"&amp;$I$1,BA510,Trigger)</f>
        <v>42874</v>
      </c>
      <c r="BA510" s="186">
        <f>_xll.qlCalendarAdvance(Calendar,BA509,AY510,"f",,Trigger)</f>
        <v>42878</v>
      </c>
      <c r="BB510" s="186">
        <f>_xll.qlInterestRateIndexMaturity(Currency&amp;"ibor"&amp;$I$1,BA510,Trigger)</f>
        <v>43062</v>
      </c>
      <c r="BC510" s="359">
        <f>_xll.qlIndexFixing($AC$5,AZ510,,_xll.ohTrigger(Trigger,Quote!$AE$2))</f>
        <v>2.4892305019078628E-3</v>
      </c>
      <c r="BD510" s="359" t="e">
        <f>_xll.qlIndexFixing($BE$1,BA510,,_xll.ohTrigger(Trigger,Quote!$AE$2))</f>
        <v>#NUM!</v>
      </c>
    </row>
    <row r="511" spans="51:56" ht="11.25" customHeight="1" x14ac:dyDescent="0.25">
      <c r="AY511" s="185" t="s">
        <v>214</v>
      </c>
      <c r="AZ511" s="186">
        <f>_xll.qlInterestRateIndexFixingDate(Currency&amp;"ibor"&amp;$I$1,BA511,Trigger)</f>
        <v>42877</v>
      </c>
      <c r="BA511" s="186">
        <f>_xll.qlCalendarAdvance(Calendar,BA510,AY511,"f",,Trigger)</f>
        <v>42879</v>
      </c>
      <c r="BB511" s="186">
        <f>_xll.qlInterestRateIndexMaturity(Currency&amp;"ibor"&amp;$I$1,BA511,Trigger)</f>
        <v>43063</v>
      </c>
      <c r="BC511" s="359">
        <f>_xll.qlIndexFixing($AC$5,AZ511,,_xll.ohTrigger(Trigger,Quote!$AE$2))</f>
        <v>2.4952390232483353E-3</v>
      </c>
      <c r="BD511" s="359" t="e">
        <f>_xll.qlIndexFixing($BE$1,BA511,,_xll.ohTrigger(Trigger,Quote!$AE$2))</f>
        <v>#NUM!</v>
      </c>
    </row>
    <row r="512" spans="51:56" ht="11.25" customHeight="1" x14ac:dyDescent="0.25">
      <c r="AY512" s="185" t="s">
        <v>214</v>
      </c>
      <c r="AZ512" s="186">
        <f>_xll.qlInterestRateIndexFixingDate(Currency&amp;"ibor"&amp;$I$1,BA512,Trigger)</f>
        <v>42878</v>
      </c>
      <c r="BA512" s="186">
        <f>_xll.qlCalendarAdvance(Calendar,BA511,AY512,"f",,Trigger)</f>
        <v>42880</v>
      </c>
      <c r="BB512" s="186">
        <f>_xll.qlInterestRateIndexMaturity(Currency&amp;"ibor"&amp;$I$1,BA512,Trigger)</f>
        <v>43066</v>
      </c>
      <c r="BC512" s="359">
        <f>_xll.qlIndexFixing($AC$5,AZ512,,_xll.ohTrigger(Trigger,Quote!$AE$2))</f>
        <v>2.5053877070465684E-3</v>
      </c>
      <c r="BD512" s="359" t="e">
        <f>_xll.qlIndexFixing($BE$1,BA512,,_xll.ohTrigger(Trigger,Quote!$AE$2))</f>
        <v>#NUM!</v>
      </c>
    </row>
    <row r="513" spans="51:56" ht="11.25" customHeight="1" x14ac:dyDescent="0.25">
      <c r="AY513" s="187" t="s">
        <v>90</v>
      </c>
      <c r="AZ513" s="186">
        <f>_xll.qlInterestRateIndexFixingDate(Currency&amp;"ibor"&amp;$I$1,BA513,Trigger)</f>
        <v>42885</v>
      </c>
      <c r="BA513" s="186">
        <f>_xll.qlCalendarAdvance(Calendar,BA512,AY513,"f",,Trigger)</f>
        <v>42887</v>
      </c>
      <c r="BB513" s="186">
        <f>_xll.qlInterestRateIndexMaturity(Currency&amp;"ibor"&amp;$I$1,BA513,Trigger)</f>
        <v>43070</v>
      </c>
      <c r="BC513" s="359">
        <f>_xll.qlIndexFixing($AC$5,AZ513,,_xll.ohTrigger(Trigger,Quote!$AE$2))</f>
        <v>2.5415846437337377E-3</v>
      </c>
      <c r="BD513" s="359" t="e">
        <f>_xll.qlIndexFixing($BE$1,BA513,,_xll.ohTrigger(Trigger,Quote!$AE$2))</f>
        <v>#NUM!</v>
      </c>
    </row>
    <row r="514" spans="51:56" ht="11.25" customHeight="1" x14ac:dyDescent="0.25">
      <c r="AY514" s="187" t="s">
        <v>90</v>
      </c>
      <c r="AZ514" s="186">
        <f>_xll.qlInterestRateIndexFixingDate(Currency&amp;"ibor"&amp;$I$1,BA514,Trigger)</f>
        <v>42892</v>
      </c>
      <c r="BA514" s="186">
        <f>_xll.qlCalendarAdvance(Calendar,BA513,AY514,"f",,Trigger)</f>
        <v>42894</v>
      </c>
      <c r="BB514" s="186">
        <f>_xll.qlInterestRateIndexMaturity(Currency&amp;"ibor"&amp;$I$1,BA514,Trigger)</f>
        <v>43077</v>
      </c>
      <c r="BC514" s="359">
        <f>_xll.qlIndexFixing($AC$5,AZ514,,_xll.ohTrigger(Trigger,Quote!$AE$2))</f>
        <v>2.5843325210276637E-3</v>
      </c>
      <c r="BD514" s="359" t="e">
        <f>_xll.qlIndexFixing($BE$1,BA514,,_xll.ohTrigger(Trigger,Quote!$AE$2))</f>
        <v>#NUM!</v>
      </c>
    </row>
    <row r="515" spans="51:56" ht="11.25" customHeight="1" x14ac:dyDescent="0.25">
      <c r="AY515" s="187" t="s">
        <v>90</v>
      </c>
      <c r="AZ515" s="186">
        <f>_xll.qlInterestRateIndexFixingDate(Currency&amp;"ibor"&amp;$I$1,BA515,Trigger)</f>
        <v>42899</v>
      </c>
      <c r="BA515" s="186">
        <f>_xll.qlCalendarAdvance(Calendar,BA514,AY515,"f",,Trigger)</f>
        <v>42901</v>
      </c>
      <c r="BB515" s="186">
        <f>_xll.qlInterestRateIndexMaturity(Currency&amp;"ibor"&amp;$I$1,BA515,Trigger)</f>
        <v>43084</v>
      </c>
      <c r="BC515" s="359">
        <f>_xll.qlIndexFixing($AC$5,AZ515,,_xll.ohTrigger(Trigger,Quote!$AE$2))</f>
        <v>2.6274269884971652E-3</v>
      </c>
      <c r="BD515" s="359" t="e">
        <f>_xll.qlIndexFixing($BE$1,BA515,,_xll.ohTrigger(Trigger,Quote!$AE$2))</f>
        <v>#NUM!</v>
      </c>
    </row>
    <row r="516" spans="51:56" ht="11.25" customHeight="1" x14ac:dyDescent="0.25">
      <c r="AY516" s="187" t="s">
        <v>90</v>
      </c>
      <c r="AZ516" s="186">
        <f>_xll.qlInterestRateIndexFixingDate(Currency&amp;"ibor"&amp;$I$1,BA516,Trigger)</f>
        <v>42906</v>
      </c>
      <c r="BA516" s="186">
        <f>_xll.qlCalendarAdvance(Calendar,BA515,AY516,"f",,Trigger)</f>
        <v>42908</v>
      </c>
      <c r="BB516" s="186">
        <f>_xll.qlInterestRateIndexMaturity(Currency&amp;"ibor"&amp;$I$1,BA516,Trigger)</f>
        <v>43091</v>
      </c>
      <c r="BC516" s="359">
        <f>_xll.qlIndexFixing($AC$5,AZ516,,_xll.ohTrigger(Trigger,Quote!$AE$2))</f>
        <v>2.6522019714327301E-3</v>
      </c>
      <c r="BD516" s="359" t="e">
        <f>_xll.qlIndexFixing($BE$1,BA516,,_xll.ohTrigger(Trigger,Quote!$AE$2))</f>
        <v>#NUM!</v>
      </c>
    </row>
    <row r="517" spans="51:56" ht="11.25" customHeight="1" x14ac:dyDescent="0.25">
      <c r="AY517" s="187" t="s">
        <v>90</v>
      </c>
      <c r="AZ517" s="186">
        <f>_xll.qlInterestRateIndexFixingDate(Currency&amp;"ibor"&amp;$I$1,BA517,Trigger)</f>
        <v>42913</v>
      </c>
      <c r="BA517" s="186">
        <f>_xll.qlCalendarAdvance(Calendar,BA516,AY517,"f",,Trigger)</f>
        <v>42915</v>
      </c>
      <c r="BB517" s="186">
        <f>_xll.qlInterestRateIndexMaturity(Currency&amp;"ibor"&amp;$I$1,BA517,Trigger)</f>
        <v>43098</v>
      </c>
      <c r="BC517" s="359">
        <f>_xll.qlIndexFixing($AC$5,AZ517,,_xll.ohTrigger(Trigger,Quote!$AE$2))</f>
        <v>2.6769772659677848E-3</v>
      </c>
      <c r="BD517" s="359" t="e">
        <f>_xll.qlIndexFixing($BE$1,BA517,,_xll.ohTrigger(Trigger,Quote!$AE$2))</f>
        <v>#NUM!</v>
      </c>
    </row>
    <row r="518" spans="51:56" ht="11.25" customHeight="1" x14ac:dyDescent="0.25">
      <c r="AY518" s="187" t="s">
        <v>90</v>
      </c>
      <c r="AZ518" s="186">
        <f>_xll.qlInterestRateIndexFixingDate(Currency&amp;"ibor"&amp;$I$1,BA518,Trigger)</f>
        <v>42920</v>
      </c>
      <c r="BA518" s="186">
        <f>_xll.qlCalendarAdvance(Calendar,BA517,AY518,"f",,Trigger)</f>
        <v>42922</v>
      </c>
      <c r="BB518" s="186">
        <f>_xll.qlInterestRateIndexMaturity(Currency&amp;"ibor"&amp;$I$1,BA518,Trigger)</f>
        <v>43108</v>
      </c>
      <c r="BC518" s="359">
        <f>_xll.qlIndexFixing($AC$5,AZ518,,_xll.ohTrigger(Trigger,Quote!$AE$2))</f>
        <v>2.7070924914389524E-3</v>
      </c>
      <c r="BD518" s="359" t="e">
        <f>_xll.qlIndexFixing($BE$1,BA518,,_xll.ohTrigger(Trigger,Quote!$AE$2))</f>
        <v>#NUM!</v>
      </c>
    </row>
    <row r="519" spans="51:56" ht="11.25" customHeight="1" x14ac:dyDescent="0.25">
      <c r="AY519" s="187" t="s">
        <v>90</v>
      </c>
      <c r="AZ519" s="186">
        <f>_xll.qlInterestRateIndexFixingDate(Currency&amp;"ibor"&amp;$I$1,BA519,Trigger)</f>
        <v>42927</v>
      </c>
      <c r="BA519" s="186">
        <f>_xll.qlCalendarAdvance(Calendar,BA518,AY519,"f",,Trigger)</f>
        <v>42929</v>
      </c>
      <c r="BB519" s="186">
        <f>_xll.qlInterestRateIndexMaturity(Currency&amp;"ibor"&amp;$I$1,BA519,Trigger)</f>
        <v>43115</v>
      </c>
      <c r="BC519" s="359">
        <f>_xll.qlIndexFixing($AC$5,AZ519,,_xll.ohTrigger(Trigger,Quote!$AE$2))</f>
        <v>2.7318690370502531E-3</v>
      </c>
      <c r="BD519" s="359" t="e">
        <f>_xll.qlIndexFixing($BE$1,BA519,,_xll.ohTrigger(Trigger,Quote!$AE$2))</f>
        <v>#NUM!</v>
      </c>
    </row>
    <row r="520" spans="51:56" ht="11.25" customHeight="1" x14ac:dyDescent="0.25">
      <c r="AY520" s="187" t="s">
        <v>90</v>
      </c>
      <c r="AZ520" s="186">
        <f>_xll.qlInterestRateIndexFixingDate(Currency&amp;"ibor"&amp;$I$1,BA520,Trigger)</f>
        <v>42934</v>
      </c>
      <c r="BA520" s="186">
        <f>_xll.qlCalendarAdvance(Calendar,BA519,AY520,"f",,Trigger)</f>
        <v>42936</v>
      </c>
      <c r="BB520" s="186">
        <f>_xll.qlInterestRateIndexMaturity(Currency&amp;"ibor"&amp;$I$1,BA520,Trigger)</f>
        <v>43122</v>
      </c>
      <c r="BC520" s="359">
        <f>_xll.qlIndexFixing($AC$5,AZ520,,_xll.ohTrigger(Trigger,Quote!$AE$2))</f>
        <v>2.756645899388413E-3</v>
      </c>
      <c r="BD520" s="359" t="e">
        <f>_xll.qlIndexFixing($BE$1,BA520,,_xll.ohTrigger(Trigger,Quote!$AE$2))</f>
        <v>#NUM!</v>
      </c>
    </row>
    <row r="521" spans="51:56" ht="11.25" customHeight="1" x14ac:dyDescent="0.25">
      <c r="AY521" s="187" t="s">
        <v>90</v>
      </c>
      <c r="AZ521" s="186">
        <f>_xll.qlInterestRateIndexFixingDate(Currency&amp;"ibor"&amp;$I$1,BA521,Trigger)</f>
        <v>42941</v>
      </c>
      <c r="BA521" s="186">
        <f>_xll.qlCalendarAdvance(Calendar,BA520,AY521,"f",,Trigger)</f>
        <v>42943</v>
      </c>
      <c r="BB521" s="186">
        <f>_xll.qlInterestRateIndexMaturity(Currency&amp;"ibor"&amp;$I$1,BA521,Trigger)</f>
        <v>43129</v>
      </c>
      <c r="BC521" s="359">
        <f>_xll.qlIndexFixing($AC$5,AZ521,,_xll.ohTrigger(Trigger,Quote!$AE$2))</f>
        <v>2.7814230784577306E-3</v>
      </c>
      <c r="BD521" s="359" t="e">
        <f>_xll.qlIndexFixing($BE$1,BA521,,_xll.ohTrigger(Trigger,Quote!$AE$2))</f>
        <v>#NUM!</v>
      </c>
    </row>
    <row r="522" spans="51:56" ht="11.25" customHeight="1" x14ac:dyDescent="0.25">
      <c r="AY522" s="187" t="s">
        <v>90</v>
      </c>
      <c r="AZ522" s="186">
        <f>_xll.qlInterestRateIndexFixingDate(Currency&amp;"ibor"&amp;$I$1,BA522,Trigger)</f>
        <v>42948</v>
      </c>
      <c r="BA522" s="186">
        <f>_xll.qlCalendarAdvance(Calendar,BA521,AY522,"f",,Trigger)</f>
        <v>42950</v>
      </c>
      <c r="BB522" s="186">
        <f>_xll.qlInterestRateIndexMaturity(Currency&amp;"ibor"&amp;$I$1,BA522,Trigger)</f>
        <v>43136</v>
      </c>
      <c r="BC522" s="359">
        <f>_xll.qlIndexFixing($AC$5,AZ522,,_xll.ohTrigger(Trigger,Quote!$AE$2))</f>
        <v>2.8062005742616439E-3</v>
      </c>
      <c r="BD522" s="359" t="e">
        <f>_xll.qlIndexFixing($BE$1,BA522,,_xll.ohTrigger(Trigger,Quote!$AE$2))</f>
        <v>#NUM!</v>
      </c>
    </row>
    <row r="523" spans="51:56" ht="11.25" customHeight="1" x14ac:dyDescent="0.25">
      <c r="AY523" s="187" t="s">
        <v>90</v>
      </c>
      <c r="AZ523" s="186">
        <f>_xll.qlInterestRateIndexFixingDate(Currency&amp;"ibor"&amp;$I$1,BA523,Trigger)</f>
        <v>42955</v>
      </c>
      <c r="BA523" s="186">
        <f>_xll.qlCalendarAdvance(Calendar,BA522,AY523,"f",,Trigger)</f>
        <v>42957</v>
      </c>
      <c r="BB523" s="186">
        <f>_xll.qlInterestRateIndexMaturity(Currency&amp;"ibor"&amp;$I$1,BA523,Trigger)</f>
        <v>43143</v>
      </c>
      <c r="BC523" s="359">
        <f>_xll.qlIndexFixing($AC$5,AZ523,,_xll.ohTrigger(Trigger,Quote!$AE$2))</f>
        <v>2.8309783868048803E-3</v>
      </c>
      <c r="BD523" s="359" t="e">
        <f>_xll.qlIndexFixing($BE$1,BA523,,_xll.ohTrigger(Trigger,Quote!$AE$2))</f>
        <v>#NUM!</v>
      </c>
    </row>
    <row r="524" spans="51:56" ht="11.25" customHeight="1" x14ac:dyDescent="0.25">
      <c r="AY524" s="187" t="s">
        <v>90</v>
      </c>
      <c r="AZ524" s="186">
        <f>_xll.qlInterestRateIndexFixingDate(Currency&amp;"ibor"&amp;$I$1,BA524,Trigger)</f>
        <v>42962</v>
      </c>
      <c r="BA524" s="186">
        <f>_xll.qlCalendarAdvance(Calendar,BA523,AY524,"f",,Trigger)</f>
        <v>42964</v>
      </c>
      <c r="BB524" s="186">
        <f>_xll.qlInterestRateIndexMaturity(Currency&amp;"ibor"&amp;$I$1,BA524,Trigger)</f>
        <v>43150</v>
      </c>
      <c r="BC524" s="359">
        <f>_xll.qlIndexFixing($AC$5,AZ524,,_xll.ohTrigger(Trigger,Quote!$AE$2))</f>
        <v>2.8557565160913069E-3</v>
      </c>
      <c r="BD524" s="359" t="e">
        <f>_xll.qlIndexFixing($BE$1,BA524,,_xll.ohTrigger(Trigger,Quote!$AE$2))</f>
        <v>#NUM!</v>
      </c>
    </row>
    <row r="525" spans="51:56" ht="11.25" customHeight="1" x14ac:dyDescent="0.25">
      <c r="AY525" s="187" t="s">
        <v>90</v>
      </c>
      <c r="AZ525" s="186">
        <f>_xll.qlInterestRateIndexFixingDate(Currency&amp;"ibor"&amp;$I$1,BA525,Trigger)</f>
        <v>42969</v>
      </c>
      <c r="BA525" s="186">
        <f>_xll.qlCalendarAdvance(Calendar,BA524,AY525,"f",,Trigger)</f>
        <v>42971</v>
      </c>
      <c r="BB525" s="186">
        <f>_xll.qlInterestRateIndexMaturity(Currency&amp;"ibor"&amp;$I$1,BA525,Trigger)</f>
        <v>43157</v>
      </c>
      <c r="BC525" s="359">
        <f>_xll.qlIndexFixing($AC$5,AZ525,,_xll.ohTrigger(Trigger,Quote!$AE$2))</f>
        <v>2.8805349621247927E-3</v>
      </c>
      <c r="BD525" s="359" t="e">
        <f>_xll.qlIndexFixing($BE$1,BA525,,_xll.ohTrigger(Trigger,Quote!$AE$2))</f>
        <v>#NUM!</v>
      </c>
    </row>
    <row r="526" spans="51:56" ht="11.25" customHeight="1" x14ac:dyDescent="0.25">
      <c r="AY526" s="187" t="s">
        <v>90</v>
      </c>
      <c r="AZ526" s="186">
        <f>_xll.qlInterestRateIndexFixingDate(Currency&amp;"ibor"&amp;$I$1,BA526,Trigger)</f>
        <v>42976</v>
      </c>
      <c r="BA526" s="186">
        <f>_xll.qlCalendarAdvance(Calendar,BA525,AY526,"f",,Trigger)</f>
        <v>42978</v>
      </c>
      <c r="BB526" s="186">
        <f>_xll.qlInterestRateIndexMaturity(Currency&amp;"ibor"&amp;$I$1,BA526,Trigger)</f>
        <v>43159</v>
      </c>
      <c r="BC526" s="359">
        <f>_xll.qlIndexFixing($AC$5,AZ526,,_xll.ohTrigger(Trigger,Quote!$AE$2))</f>
        <v>2.8964058997827881E-3</v>
      </c>
      <c r="BD526" s="359" t="e">
        <f>_xll.qlIndexFixing($BE$1,BA526,,_xll.ohTrigger(Trigger,Quote!$AE$2))</f>
        <v>#NUM!</v>
      </c>
    </row>
    <row r="527" spans="51:56" ht="11.25" customHeight="1" x14ac:dyDescent="0.25">
      <c r="AY527" s="187" t="s">
        <v>90</v>
      </c>
      <c r="AZ527" s="186">
        <f>_xll.qlInterestRateIndexFixingDate(Currency&amp;"ibor"&amp;$I$1,BA527,Trigger)</f>
        <v>42983</v>
      </c>
      <c r="BA527" s="186">
        <f>_xll.qlCalendarAdvance(Calendar,BA526,AY527,"f",,Trigger)</f>
        <v>42985</v>
      </c>
      <c r="BB527" s="186">
        <f>_xll.qlInterestRateIndexMaturity(Currency&amp;"ibor"&amp;$I$1,BA527,Trigger)</f>
        <v>43166</v>
      </c>
      <c r="BC527" s="359">
        <f>_xll.qlIndexFixing($AC$5,AZ527,,_xll.ohTrigger(Trigger,Quote!$AE$2))</f>
        <v>2.9211838658784852E-3</v>
      </c>
      <c r="BD527" s="359" t="e">
        <f>_xll.qlIndexFixing($BE$1,BA527,,_xll.ohTrigger(Trigger,Quote!$AE$2))</f>
        <v>#NUM!</v>
      </c>
    </row>
    <row r="528" spans="51:56" ht="11.25" customHeight="1" x14ac:dyDescent="0.25">
      <c r="AY528" s="187" t="s">
        <v>90</v>
      </c>
      <c r="AZ528" s="186">
        <f>_xll.qlInterestRateIndexFixingDate(Currency&amp;"ibor"&amp;$I$1,BA528,Trigger)</f>
        <v>42990</v>
      </c>
      <c r="BA528" s="186">
        <f>_xll.qlCalendarAdvance(Calendar,BA527,AY528,"f",,Trigger)</f>
        <v>42992</v>
      </c>
      <c r="BB528" s="186">
        <f>_xll.qlInterestRateIndexMaturity(Currency&amp;"ibor"&amp;$I$1,BA528,Trigger)</f>
        <v>43173</v>
      </c>
      <c r="BC528" s="359">
        <f>_xll.qlIndexFixing($AC$5,AZ528,,_xll.ohTrigger(Trigger,Quote!$AE$2))</f>
        <v>2.9459621402045293E-3</v>
      </c>
      <c r="BD528" s="359" t="e">
        <f>_xll.qlIndexFixing($BE$1,BA528,,_xll.ohTrigger(Trigger,Quote!$AE$2))</f>
        <v>#NUM!</v>
      </c>
    </row>
    <row r="529" spans="51:56" ht="11.25" customHeight="1" x14ac:dyDescent="0.25">
      <c r="AY529" s="187" t="s">
        <v>90</v>
      </c>
      <c r="AZ529" s="186">
        <f>_xll.qlInterestRateIndexFixingDate(Currency&amp;"ibor"&amp;$I$1,BA529,Trigger)</f>
        <v>42997</v>
      </c>
      <c r="BA529" s="186">
        <f>_xll.qlCalendarAdvance(Calendar,BA528,AY529,"f",,Trigger)</f>
        <v>42999</v>
      </c>
      <c r="BB529" s="186">
        <f>_xll.qlInterestRateIndexMaturity(Currency&amp;"ibor"&amp;$I$1,BA529,Trigger)</f>
        <v>43180</v>
      </c>
      <c r="BC529" s="359">
        <f>_xll.qlIndexFixing($AC$5,AZ529,,_xll.ohTrigger(Trigger,Quote!$AE$2))</f>
        <v>2.9707407227644541E-3</v>
      </c>
      <c r="BD529" s="359" t="e">
        <f>_xll.qlIndexFixing($BE$1,BA529,,_xll.ohTrigger(Trigger,Quote!$AE$2))</f>
        <v>#NUM!</v>
      </c>
    </row>
    <row r="530" spans="51:56" ht="11.25" customHeight="1" x14ac:dyDescent="0.25">
      <c r="AY530" s="187" t="s">
        <v>90</v>
      </c>
      <c r="AZ530" s="186">
        <f>_xll.qlInterestRateIndexFixingDate(Currency&amp;"ibor"&amp;$I$1,BA530,Trigger)</f>
        <v>43004</v>
      </c>
      <c r="BA530" s="186">
        <f>_xll.qlCalendarAdvance(Calendar,BA529,AY530,"f",,Trigger)</f>
        <v>43006</v>
      </c>
      <c r="BB530" s="186">
        <f>_xll.qlInterestRateIndexMaturity(Currency&amp;"ibor"&amp;$I$1,BA530,Trigger)</f>
        <v>43187</v>
      </c>
      <c r="BC530" s="359">
        <f>_xll.qlIndexFixing($AC$5,AZ530,,_xll.ohTrigger(Trigger,Quote!$AE$2))</f>
        <v>2.9955196135626758E-3</v>
      </c>
      <c r="BD530" s="359" t="e">
        <f>_xll.qlIndexFixing($BE$1,BA530,,_xll.ohTrigger(Trigger,Quote!$AE$2))</f>
        <v>#NUM!</v>
      </c>
    </row>
    <row r="531" spans="51:56" ht="11.25" customHeight="1" x14ac:dyDescent="0.25">
      <c r="AY531" s="187" t="s">
        <v>90</v>
      </c>
      <c r="AZ531" s="186">
        <f>_xll.qlInterestRateIndexFixingDate(Currency&amp;"ibor"&amp;$I$1,BA531,Trigger)</f>
        <v>43011</v>
      </c>
      <c r="BA531" s="186">
        <f>_xll.qlCalendarAdvance(Calendar,BA530,AY531,"f",,Trigger)</f>
        <v>43013</v>
      </c>
      <c r="BB531" s="186">
        <f>_xll.qlInterestRateIndexMaturity(Currency&amp;"ibor"&amp;$I$1,BA531,Trigger)</f>
        <v>43195</v>
      </c>
      <c r="BC531" s="359">
        <f>_xll.qlIndexFixing($AC$5,AZ531,,_xll.ohTrigger(Trigger,Quote!$AE$2))</f>
        <v>3.0220814453850368E-3</v>
      </c>
      <c r="BD531" s="359" t="e">
        <f>_xll.qlIndexFixing($BE$1,BA531,,_xll.ohTrigger(Trigger,Quote!$AE$2))</f>
        <v>#NUM!</v>
      </c>
    </row>
    <row r="532" spans="51:56" ht="11.25" customHeight="1" x14ac:dyDescent="0.25">
      <c r="AY532" s="187" t="s">
        <v>90</v>
      </c>
      <c r="AZ532" s="186">
        <f>_xll.qlInterestRateIndexFixingDate(Currency&amp;"ibor"&amp;$I$1,BA532,Trigger)</f>
        <v>43018</v>
      </c>
      <c r="BA532" s="186">
        <f>_xll.qlCalendarAdvance(Calendar,BA531,AY532,"f",,Trigger)</f>
        <v>43020</v>
      </c>
      <c r="BB532" s="186">
        <f>_xll.qlInterestRateIndexMaturity(Currency&amp;"ibor"&amp;$I$1,BA532,Trigger)</f>
        <v>43202</v>
      </c>
      <c r="BC532" s="359">
        <f>_xll.qlIndexFixing($AC$5,AZ532,,_xll.ohTrigger(Trigger,Quote!$AE$2))</f>
        <v>3.0468611833977602E-3</v>
      </c>
      <c r="BD532" s="359" t="e">
        <f>_xll.qlIndexFixing($BE$1,BA532,,_xll.ohTrigger(Trigger,Quote!$AE$2))</f>
        <v>#NUM!</v>
      </c>
    </row>
    <row r="533" spans="51:56" ht="11.25" customHeight="1" x14ac:dyDescent="0.25">
      <c r="AY533" s="187" t="s">
        <v>90</v>
      </c>
      <c r="AZ533" s="186">
        <f>_xll.qlInterestRateIndexFixingDate(Currency&amp;"ibor"&amp;$I$1,BA533,Trigger)</f>
        <v>43025</v>
      </c>
      <c r="BA533" s="186">
        <f>_xll.qlCalendarAdvance(Calendar,BA532,AY533,"f",,Trigger)</f>
        <v>43027</v>
      </c>
      <c r="BB533" s="186">
        <f>_xll.qlInterestRateIndexMaturity(Currency&amp;"ibor"&amp;$I$1,BA533,Trigger)</f>
        <v>43209</v>
      </c>
      <c r="BC533" s="359">
        <f>_xll.qlIndexFixing($AC$5,AZ533,,_xll.ohTrigger(Trigger,Quote!$AE$2))</f>
        <v>3.0716412313665006E-3</v>
      </c>
      <c r="BD533" s="359" t="e">
        <f>_xll.qlIndexFixing($BE$1,BA533,,_xll.ohTrigger(Trigger,Quote!$AE$2))</f>
        <v>#NUM!</v>
      </c>
    </row>
    <row r="534" spans="51:56" ht="11.25" customHeight="1" x14ac:dyDescent="0.25">
      <c r="AY534" s="187" t="s">
        <v>90</v>
      </c>
      <c r="AZ534" s="186">
        <f>_xll.qlInterestRateIndexFixingDate(Currency&amp;"ibor"&amp;$I$1,BA534,Trigger)</f>
        <v>43032</v>
      </c>
      <c r="BA534" s="186">
        <f>_xll.qlCalendarAdvance(Calendar,BA533,AY534,"f",,Trigger)</f>
        <v>43034</v>
      </c>
      <c r="BB534" s="186">
        <f>_xll.qlInterestRateIndexMaturity(Currency&amp;"ibor"&amp;$I$1,BA534,Trigger)</f>
        <v>43216</v>
      </c>
      <c r="BC534" s="359">
        <f>_xll.qlIndexFixing($AC$5,AZ534,,_xll.ohTrigger(Trigger,Quote!$AE$2))</f>
        <v>3.096421589293893E-3</v>
      </c>
      <c r="BD534" s="359" t="e">
        <f>_xll.qlIndexFixing($BE$1,BA534,,_xll.ohTrigger(Trigger,Quote!$AE$2))</f>
        <v>#NUM!</v>
      </c>
    </row>
    <row r="535" spans="51:56" ht="11.25" customHeight="1" x14ac:dyDescent="0.25">
      <c r="AY535" s="187" t="s">
        <v>90</v>
      </c>
      <c r="AZ535" s="186">
        <f>_xll.qlInterestRateIndexFixingDate(Currency&amp;"ibor"&amp;$I$1,BA535,Trigger)</f>
        <v>43039</v>
      </c>
      <c r="BA535" s="186">
        <f>_xll.qlCalendarAdvance(Calendar,BA534,AY535,"f",,Trigger)</f>
        <v>43041</v>
      </c>
      <c r="BB535" s="186">
        <f>_xll.qlInterestRateIndexMaturity(Currency&amp;"ibor"&amp;$I$1,BA535,Trigger)</f>
        <v>43222</v>
      </c>
      <c r="BC535" s="359">
        <f>_xll.qlIndexFixing($AC$5,AZ535,,_xll.ohTrigger(Trigger,Quote!$AE$2))</f>
        <v>3.1194186912576341E-3</v>
      </c>
      <c r="BD535" s="359" t="e">
        <f>_xll.qlIndexFixing($BE$1,BA535,,_xll.ohTrigger(Trigger,Quote!$AE$2))</f>
        <v>#NUM!</v>
      </c>
    </row>
    <row r="536" spans="51:56" ht="11.25" customHeight="1" x14ac:dyDescent="0.25">
      <c r="AY536" s="187" t="s">
        <v>90</v>
      </c>
      <c r="AZ536" s="186">
        <f>_xll.qlInterestRateIndexFixingDate(Currency&amp;"ibor"&amp;$I$1,BA536,Trigger)</f>
        <v>43046</v>
      </c>
      <c r="BA536" s="186">
        <f>_xll.qlCalendarAdvance(Calendar,BA535,AY536,"f",,Trigger)</f>
        <v>43048</v>
      </c>
      <c r="BB536" s="186">
        <f>_xll.qlInterestRateIndexMaturity(Currency&amp;"ibor"&amp;$I$1,BA536,Trigger)</f>
        <v>43229</v>
      </c>
      <c r="BC536" s="359">
        <f>_xll.qlIndexFixing($AC$5,AZ536,,_xll.ohTrigger(Trigger,Quote!$AE$2))</f>
        <v>3.1441994315646892E-3</v>
      </c>
      <c r="BD536" s="359" t="e">
        <f>_xll.qlIndexFixing($BE$1,BA536,,_xll.ohTrigger(Trigger,Quote!$AE$2))</f>
        <v>#NUM!</v>
      </c>
    </row>
    <row r="537" spans="51:56" ht="11.25" customHeight="1" x14ac:dyDescent="0.25">
      <c r="AY537" s="187" t="s">
        <v>90</v>
      </c>
      <c r="AZ537" s="186">
        <f>_xll.qlInterestRateIndexFixingDate(Currency&amp;"ibor"&amp;$I$1,BA537,Trigger)</f>
        <v>43053</v>
      </c>
      <c r="BA537" s="186">
        <f>_xll.qlCalendarAdvance(Calendar,BA536,AY537,"f",,Trigger)</f>
        <v>43055</v>
      </c>
      <c r="BB537" s="186">
        <f>_xll.qlInterestRateIndexMaturity(Currency&amp;"ibor"&amp;$I$1,BA537,Trigger)</f>
        <v>43236</v>
      </c>
      <c r="BC537" s="359">
        <f>_xll.qlIndexFixing($AC$5,AZ537,,_xll.ohTrigger(Trigger,Quote!$AE$2))</f>
        <v>3.1689804801360976E-3</v>
      </c>
      <c r="BD537" s="359" t="e">
        <f>_xll.qlIndexFixing($BE$1,BA537,,_xll.ohTrigger(Trigger,Quote!$AE$2))</f>
        <v>#NUM!</v>
      </c>
    </row>
    <row r="538" spans="51:56" ht="11.25" customHeight="1" x14ac:dyDescent="0.25">
      <c r="AY538" s="187" t="s">
        <v>90</v>
      </c>
      <c r="AZ538" s="186">
        <f>_xll.qlInterestRateIndexFixingDate(Currency&amp;"ibor"&amp;$I$1,BA538,Trigger)</f>
        <v>43060</v>
      </c>
      <c r="BA538" s="186">
        <f>_xll.qlCalendarAdvance(Calendar,BA537,AY538,"f",,Trigger)</f>
        <v>43062</v>
      </c>
      <c r="BB538" s="186">
        <f>_xll.qlInterestRateIndexMaturity(Currency&amp;"ibor"&amp;$I$1,BA538,Trigger)</f>
        <v>43243</v>
      </c>
      <c r="BC538" s="359">
        <f>_xll.qlIndexFixing($AC$5,AZ538,,_xll.ohTrigger(Trigger,Quote!$AE$2))</f>
        <v>3.1937618369762754E-3</v>
      </c>
      <c r="BD538" s="359" t="e">
        <f>_xll.qlIndexFixing($BE$1,BA538,,_xll.ohTrigger(Trigger,Quote!$AE$2))</f>
        <v>#NUM!</v>
      </c>
    </row>
    <row r="539" spans="51:56" ht="11.25" customHeight="1" x14ac:dyDescent="0.25">
      <c r="AY539" s="187" t="s">
        <v>90</v>
      </c>
      <c r="AZ539" s="186">
        <f>_xll.qlInterestRateIndexFixingDate(Currency&amp;"ibor"&amp;$I$1,BA539,Trigger)</f>
        <v>43067</v>
      </c>
      <c r="BA539" s="186">
        <f>_xll.qlCalendarAdvance(Calendar,BA538,AY539,"f",,Trigger)</f>
        <v>43069</v>
      </c>
      <c r="BB539" s="186">
        <f>_xll.qlInterestRateIndexMaturity(Currency&amp;"ibor"&amp;$I$1,BA539,Trigger)</f>
        <v>43251</v>
      </c>
      <c r="BC539" s="359">
        <f>_xll.qlIndexFixing($AC$5,AZ539,,_xll.ohTrigger(Trigger,Quote!$AE$2))</f>
        <v>3.2203280284586505E-3</v>
      </c>
      <c r="BD539" s="359" t="e">
        <f>_xll.qlIndexFixing($BE$1,BA539,,_xll.ohTrigger(Trigger,Quote!$AE$2))</f>
        <v>#NUM!</v>
      </c>
    </row>
    <row r="540" spans="51:56" ht="11.25" customHeight="1" x14ac:dyDescent="0.25">
      <c r="AY540" s="187" t="s">
        <v>90</v>
      </c>
      <c r="AZ540" s="186">
        <f>_xll.qlInterestRateIndexFixingDate(Currency&amp;"ibor"&amp;$I$1,BA540,Trigger)</f>
        <v>43074</v>
      </c>
      <c r="BA540" s="186">
        <f>_xll.qlCalendarAdvance(Calendar,BA539,AY540,"f",,Trigger)</f>
        <v>43076</v>
      </c>
      <c r="BB540" s="186">
        <f>_xll.qlInterestRateIndexMaturity(Currency&amp;"ibor"&amp;$I$1,BA540,Trigger)</f>
        <v>43258</v>
      </c>
      <c r="BC540" s="359">
        <f>_xll.qlIndexFixing($AC$5,AZ540,,_xll.ohTrigger(Trigger,Quote!$AE$2))</f>
        <v>3.2738992068267261E-3</v>
      </c>
      <c r="BD540" s="359" t="e">
        <f>_xll.qlIndexFixing($BE$1,BA540,,_xll.ohTrigger(Trigger,Quote!$AE$2))</f>
        <v>#NUM!</v>
      </c>
    </row>
    <row r="541" spans="51:56" ht="11.25" customHeight="1" x14ac:dyDescent="0.25">
      <c r="AY541" s="187" t="s">
        <v>90</v>
      </c>
      <c r="AZ541" s="186">
        <f>_xll.qlInterestRateIndexFixingDate(Currency&amp;"ibor"&amp;$I$1,BA541,Trigger)</f>
        <v>43081</v>
      </c>
      <c r="BA541" s="186">
        <f>_xll.qlCalendarAdvance(Calendar,BA540,AY541,"f",,Trigger)</f>
        <v>43083</v>
      </c>
      <c r="BB541" s="186">
        <f>_xll.qlInterestRateIndexMaturity(Currency&amp;"ibor"&amp;$I$1,BA541,Trigger)</f>
        <v>43265</v>
      </c>
      <c r="BC541" s="359">
        <f>_xll.qlIndexFixing($AC$5,AZ541,,_xll.ohTrigger(Trigger,Quote!$AE$2))</f>
        <v>3.3326649640884258E-3</v>
      </c>
      <c r="BD541" s="359" t="e">
        <f>_xll.qlIndexFixing($BE$1,BA541,,_xll.ohTrigger(Trigger,Quote!$AE$2))</f>
        <v>#NUM!</v>
      </c>
    </row>
    <row r="542" spans="51:56" ht="11.25" customHeight="1" x14ac:dyDescent="0.25">
      <c r="AY542" s="187" t="s">
        <v>90</v>
      </c>
      <c r="AZ542" s="186">
        <f>_xll.qlInterestRateIndexFixingDate(Currency&amp;"ibor"&amp;$I$1,BA542,Trigger)</f>
        <v>43088</v>
      </c>
      <c r="BA542" s="186">
        <f>_xll.qlCalendarAdvance(Calendar,BA541,AY542,"f",,Trigger)</f>
        <v>43090</v>
      </c>
      <c r="BB542" s="186">
        <f>_xll.qlInterestRateIndexMaturity(Currency&amp;"ibor"&amp;$I$1,BA542,Trigger)</f>
        <v>43272</v>
      </c>
      <c r="BC542" s="359">
        <f>_xll.qlIndexFixing($AC$5,AZ542,,_xll.ohTrigger(Trigger,Quote!$AE$2))</f>
        <v>3.3918576461405897E-3</v>
      </c>
      <c r="BD542" s="359" t="e">
        <f>_xll.qlIndexFixing($BE$1,BA542,,_xll.ohTrigger(Trigger,Quote!$AE$2))</f>
        <v>#NUM!</v>
      </c>
    </row>
    <row r="543" spans="51:56" ht="11.25" customHeight="1" x14ac:dyDescent="0.25">
      <c r="AY543" s="187" t="s">
        <v>90</v>
      </c>
      <c r="AZ543" s="186">
        <f>_xll.qlInterestRateIndexFixingDate(Currency&amp;"ibor"&amp;$I$1,BA543,Trigger)</f>
        <v>43091</v>
      </c>
      <c r="BA543" s="186">
        <f>_xll.qlCalendarAdvance(Calendar,BA542,AY543,"f",,Trigger)</f>
        <v>43097</v>
      </c>
      <c r="BB543" s="186">
        <f>_xll.qlInterestRateIndexMaturity(Currency&amp;"ibor"&amp;$I$1,BA543,Trigger)</f>
        <v>43279</v>
      </c>
      <c r="BC543" s="359">
        <f>_xll.qlIndexFixing($AC$5,AZ543,,_xll.ohTrigger(Trigger,Quote!$AE$2))</f>
        <v>3.4514772911403888E-3</v>
      </c>
      <c r="BD543" s="359" t="e">
        <f>_xll.qlIndexFixing($BE$1,BA543,,_xll.ohTrigger(Trigger,Quote!$AE$2))</f>
        <v>#NUM!</v>
      </c>
    </row>
    <row r="544" spans="51:56" ht="11.25" customHeight="1" x14ac:dyDescent="0.25">
      <c r="AY544" s="187" t="s">
        <v>90</v>
      </c>
      <c r="AZ544" s="186">
        <f>_xll.qlInterestRateIndexFixingDate(Currency&amp;"ibor"&amp;$I$1,BA544,Trigger)</f>
        <v>43102</v>
      </c>
      <c r="BA544" s="186">
        <f>_xll.qlCalendarAdvance(Calendar,BA543,AY544,"f",,Trigger)</f>
        <v>43104</v>
      </c>
      <c r="BB544" s="186">
        <f>_xll.qlInterestRateIndexMaturity(Currency&amp;"ibor"&amp;$I$1,BA544,Trigger)</f>
        <v>43285</v>
      </c>
      <c r="BC544" s="359">
        <f>_xll.qlIndexFixing($AC$5,AZ544,,_xll.ohTrigger(Trigger,Quote!$AE$2))</f>
        <v>3.5055693129919618E-3</v>
      </c>
      <c r="BD544" s="359" t="e">
        <f>_xll.qlIndexFixing($BE$1,BA544,,_xll.ohTrigger(Trigger,Quote!$AE$2))</f>
        <v>#NUM!</v>
      </c>
    </row>
    <row r="545" spans="51:56" ht="11.25" customHeight="1" x14ac:dyDescent="0.25">
      <c r="AY545" s="187" t="s">
        <v>90</v>
      </c>
      <c r="AZ545" s="186">
        <f>_xll.qlInterestRateIndexFixingDate(Currency&amp;"ibor"&amp;$I$1,BA545,Trigger)</f>
        <v>43109</v>
      </c>
      <c r="BA545" s="186">
        <f>_xll.qlCalendarAdvance(Calendar,BA544,AY545,"f",,Trigger)</f>
        <v>43111</v>
      </c>
      <c r="BB545" s="186">
        <f>_xll.qlInterestRateIndexMaturity(Currency&amp;"ibor"&amp;$I$1,BA545,Trigger)</f>
        <v>43292</v>
      </c>
      <c r="BC545" s="359">
        <f>_xll.qlIndexFixing($AC$5,AZ545,,_xll.ohTrigger(Trigger,Quote!$AE$2))</f>
        <v>3.5661783137812026E-3</v>
      </c>
      <c r="BD545" s="359" t="e">
        <f>_xll.qlIndexFixing($BE$1,BA545,,_xll.ohTrigger(Trigger,Quote!$AE$2))</f>
        <v>#NUM!</v>
      </c>
    </row>
    <row r="546" spans="51:56" ht="11.25" customHeight="1" x14ac:dyDescent="0.25">
      <c r="AY546" s="187" t="s">
        <v>90</v>
      </c>
      <c r="AZ546" s="186">
        <f>_xll.qlInterestRateIndexFixingDate(Currency&amp;"ibor"&amp;$I$1,BA546,Trigger)</f>
        <v>43116</v>
      </c>
      <c r="BA546" s="186">
        <f>_xll.qlCalendarAdvance(Calendar,BA545,AY546,"f",,Trigger)</f>
        <v>43118</v>
      </c>
      <c r="BB546" s="186">
        <f>_xll.qlInterestRateIndexMaturity(Currency&amp;"ibor"&amp;$I$1,BA546,Trigger)</f>
        <v>43299</v>
      </c>
      <c r="BC546" s="359">
        <f>_xll.qlIndexFixing($AC$5,AZ546,,_xll.ohTrigger(Trigger,Quote!$AE$2))</f>
        <v>3.6272167355863171E-3</v>
      </c>
      <c r="BD546" s="359" t="e">
        <f>_xll.qlIndexFixing($BE$1,BA546,,_xll.ohTrigger(Trigger,Quote!$AE$2))</f>
        <v>#NUM!</v>
      </c>
    </row>
    <row r="547" spans="51:56" ht="11.25" customHeight="1" x14ac:dyDescent="0.25">
      <c r="AY547" s="187" t="s">
        <v>90</v>
      </c>
      <c r="AZ547" s="186">
        <f>_xll.qlInterestRateIndexFixingDate(Currency&amp;"ibor"&amp;$I$1,BA547,Trigger)</f>
        <v>43123</v>
      </c>
      <c r="BA547" s="186">
        <f>_xll.qlCalendarAdvance(Calendar,BA546,AY547,"f",,Trigger)</f>
        <v>43125</v>
      </c>
      <c r="BB547" s="186">
        <f>_xll.qlInterestRateIndexMaturity(Currency&amp;"ibor"&amp;$I$1,BA547,Trigger)</f>
        <v>43306</v>
      </c>
      <c r="BC547" s="359">
        <f>_xll.qlIndexFixing($AC$5,AZ547,,_xll.ohTrigger(Trigger,Quote!$AE$2))</f>
        <v>3.6886846177588101E-3</v>
      </c>
      <c r="BD547" s="359" t="e">
        <f>_xll.qlIndexFixing($BE$1,BA547,,_xll.ohTrigger(Trigger,Quote!$AE$2))</f>
        <v>#NUM!</v>
      </c>
    </row>
    <row r="548" spans="51:56" ht="11.25" customHeight="1" x14ac:dyDescent="0.25">
      <c r="AY548" s="187" t="s">
        <v>90</v>
      </c>
      <c r="AZ548" s="186">
        <f>_xll.qlInterestRateIndexFixingDate(Currency&amp;"ibor"&amp;$I$1,BA548,Trigger)</f>
        <v>43130</v>
      </c>
      <c r="BA548" s="186">
        <f>_xll.qlCalendarAdvance(Calendar,BA547,AY548,"f",,Trigger)</f>
        <v>43132</v>
      </c>
      <c r="BB548" s="186">
        <f>_xll.qlInterestRateIndexMaturity(Currency&amp;"ibor"&amp;$I$1,BA548,Trigger)</f>
        <v>43313</v>
      </c>
      <c r="BC548" s="359">
        <f>_xll.qlIndexFixing($AC$5,AZ548,,_xll.ohTrigger(Trigger,Quote!$AE$2))</f>
        <v>3.7505819999266508E-3</v>
      </c>
      <c r="BD548" s="359" t="e">
        <f>_xll.qlIndexFixing($BE$1,BA548,,_xll.ohTrigger(Trigger,Quote!$AE$2))</f>
        <v>#NUM!</v>
      </c>
    </row>
    <row r="549" spans="51:56" ht="11.25" customHeight="1" x14ac:dyDescent="0.25">
      <c r="AY549" s="187" t="s">
        <v>90</v>
      </c>
      <c r="AZ549" s="186">
        <f>_xll.qlInterestRateIndexFixingDate(Currency&amp;"ibor"&amp;$I$1,BA549,Trigger)</f>
        <v>43137</v>
      </c>
      <c r="BA549" s="186">
        <f>_xll.qlCalendarAdvance(Calendar,BA548,AY549,"f",,Trigger)</f>
        <v>43139</v>
      </c>
      <c r="BB549" s="186">
        <f>_xll.qlInterestRateIndexMaturity(Currency&amp;"ibor"&amp;$I$1,BA549,Trigger)</f>
        <v>43320</v>
      </c>
      <c r="BC549" s="359">
        <f>_xll.qlIndexFixing($AC$5,AZ549,,_xll.ohTrigger(Trigger,Quote!$AE$2))</f>
        <v>3.8129089219969235E-3</v>
      </c>
      <c r="BD549" s="359" t="e">
        <f>_xll.qlIndexFixing($BE$1,BA549,,_xll.ohTrigger(Trigger,Quote!$AE$2))</f>
        <v>#NUM!</v>
      </c>
    </row>
    <row r="550" spans="51:56" ht="11.25" customHeight="1" x14ac:dyDescent="0.25">
      <c r="AY550" s="187" t="s">
        <v>90</v>
      </c>
      <c r="AZ550" s="186">
        <f>_xll.qlInterestRateIndexFixingDate(Currency&amp;"ibor"&amp;$I$1,BA550,Trigger)</f>
        <v>43144</v>
      </c>
      <c r="BA550" s="186">
        <f>_xll.qlCalendarAdvance(Calendar,BA549,AY550,"f",,Trigger)</f>
        <v>43146</v>
      </c>
      <c r="BB550" s="186">
        <f>_xll.qlInterestRateIndexMaturity(Currency&amp;"ibor"&amp;$I$1,BA550,Trigger)</f>
        <v>43327</v>
      </c>
      <c r="BC550" s="359">
        <f>_xll.qlIndexFixing($AC$5,AZ550,,_xll.ohTrigger(Trigger,Quote!$AE$2))</f>
        <v>3.8756654241536158E-3</v>
      </c>
      <c r="BD550" s="359" t="e">
        <f>_xll.qlIndexFixing($BE$1,BA550,,_xll.ohTrigger(Trigger,Quote!$AE$2))</f>
        <v>#NUM!</v>
      </c>
    </row>
    <row r="551" spans="51:56" ht="11.25" customHeight="1" x14ac:dyDescent="0.25">
      <c r="AY551" s="187" t="s">
        <v>90</v>
      </c>
      <c r="AZ551" s="186">
        <f>_xll.qlInterestRateIndexFixingDate(Currency&amp;"ibor"&amp;$I$1,BA551,Trigger)</f>
        <v>43151</v>
      </c>
      <c r="BA551" s="186">
        <f>_xll.qlCalendarAdvance(Calendar,BA550,AY551,"f",,Trigger)</f>
        <v>43153</v>
      </c>
      <c r="BB551" s="186">
        <f>_xll.qlInterestRateIndexMaturity(Currency&amp;"ibor"&amp;$I$1,BA551,Trigger)</f>
        <v>43334</v>
      </c>
      <c r="BC551" s="359">
        <f>_xll.qlIndexFixing($AC$5,AZ551,,_xll.ohTrigger(Trigger,Quote!$AE$2))</f>
        <v>3.9388515468589472E-3</v>
      </c>
      <c r="BD551" s="359" t="e">
        <f>_xll.qlIndexFixing($BE$1,BA551,,_xll.ohTrigger(Trigger,Quote!$AE$2))</f>
        <v>#NUM!</v>
      </c>
    </row>
    <row r="552" spans="51:56" ht="11.25" customHeight="1" x14ac:dyDescent="0.25">
      <c r="AY552" s="187" t="s">
        <v>90</v>
      </c>
      <c r="AZ552" s="186">
        <f>_xll.qlInterestRateIndexFixingDate(Currency&amp;"ibor"&amp;$I$1,BA552,Trigger)</f>
        <v>43158</v>
      </c>
      <c r="BA552" s="186">
        <f>_xll.qlCalendarAdvance(Calendar,BA551,AY552,"f",,Trigger)</f>
        <v>43160</v>
      </c>
      <c r="BB552" s="186">
        <f>_xll.qlInterestRateIndexMaturity(Currency&amp;"ibor"&amp;$I$1,BA552,Trigger)</f>
        <v>43346</v>
      </c>
      <c r="BC552" s="359">
        <f>_xll.qlIndexFixing($AC$5,AZ552,,_xll.ohTrigger(Trigger,Quote!$AE$2))</f>
        <v>4.0262620598424843E-3</v>
      </c>
      <c r="BD552" s="359" t="e">
        <f>_xll.qlIndexFixing($BE$1,BA552,,_xll.ohTrigger(Trigger,Quote!$AE$2))</f>
        <v>#NUM!</v>
      </c>
    </row>
    <row r="553" spans="51:56" ht="11.25" customHeight="1" x14ac:dyDescent="0.25">
      <c r="AY553" s="187" t="s">
        <v>90</v>
      </c>
      <c r="AZ553" s="186">
        <f>_xll.qlInterestRateIndexFixingDate(Currency&amp;"ibor"&amp;$I$1,BA553,Trigger)</f>
        <v>43165</v>
      </c>
      <c r="BA553" s="186">
        <f>_xll.qlCalendarAdvance(Calendar,BA552,AY553,"f",,Trigger)</f>
        <v>43167</v>
      </c>
      <c r="BB553" s="186">
        <f>_xll.qlInterestRateIndexMaturity(Currency&amp;"ibor"&amp;$I$1,BA553,Trigger)</f>
        <v>43353</v>
      </c>
      <c r="BC553" s="359">
        <f>_xll.qlIndexFixing($AC$5,AZ553,,_xll.ohTrigger(Trigger,Quote!$AE$2))</f>
        <v>4.0895539105186224E-3</v>
      </c>
      <c r="BD553" s="359" t="e">
        <f>_xll.qlIndexFixing($BE$1,BA553,,_xll.ohTrigger(Trigger,Quote!$AE$2))</f>
        <v>#NUM!</v>
      </c>
    </row>
    <row r="554" spans="51:56" ht="11.25" customHeight="1" x14ac:dyDescent="0.25">
      <c r="AY554" s="187" t="s">
        <v>90</v>
      </c>
      <c r="AZ554" s="186">
        <f>_xll.qlInterestRateIndexFixingDate(Currency&amp;"ibor"&amp;$I$1,BA554,Trigger)</f>
        <v>43172</v>
      </c>
      <c r="BA554" s="186">
        <f>_xll.qlCalendarAdvance(Calendar,BA553,AY554,"f",,Trigger)</f>
        <v>43174</v>
      </c>
      <c r="BB554" s="186">
        <f>_xll.qlInterestRateIndexMaturity(Currency&amp;"ibor"&amp;$I$1,BA554,Trigger)</f>
        <v>43360</v>
      </c>
      <c r="BC554" s="359">
        <f>_xll.qlIndexFixing($AC$5,AZ554,,_xll.ohTrigger(Trigger,Quote!$AE$2))</f>
        <v>4.1532640437182177E-3</v>
      </c>
      <c r="BD554" s="359" t="e">
        <f>_xll.qlIndexFixing($BE$1,BA554,,_xll.ohTrigger(Trigger,Quote!$AE$2))</f>
        <v>#NUM!</v>
      </c>
    </row>
    <row r="555" spans="51:56" ht="11.25" customHeight="1" x14ac:dyDescent="0.25">
      <c r="AY555" s="187" t="s">
        <v>90</v>
      </c>
      <c r="AZ555" s="186">
        <f>_xll.qlInterestRateIndexFixingDate(Currency&amp;"ibor"&amp;$I$1,BA555,Trigger)</f>
        <v>43179</v>
      </c>
      <c r="BA555" s="186">
        <f>_xll.qlCalendarAdvance(Calendar,BA554,AY555,"f",,Trigger)</f>
        <v>43181</v>
      </c>
      <c r="BB555" s="186">
        <f>_xll.qlInterestRateIndexMaturity(Currency&amp;"ibor"&amp;$I$1,BA555,Trigger)</f>
        <v>43367</v>
      </c>
      <c r="BC555" s="359">
        <f>_xll.qlIndexFixing($AC$5,AZ555,,_xll.ohTrigger(Trigger,Quote!$AE$2))</f>
        <v>4.2173925005241043E-3</v>
      </c>
      <c r="BD555" s="359" t="e">
        <f>_xll.qlIndexFixing($BE$1,BA555,,_xll.ohTrigger(Trigger,Quote!$AE$2))</f>
        <v>#NUM!</v>
      </c>
    </row>
    <row r="556" spans="51:56" ht="11.25" customHeight="1" x14ac:dyDescent="0.25">
      <c r="AY556" s="187" t="s">
        <v>90</v>
      </c>
      <c r="AZ556" s="186">
        <f>_xll.qlInterestRateIndexFixingDate(Currency&amp;"ibor"&amp;$I$1,BA556,Trigger)</f>
        <v>43186</v>
      </c>
      <c r="BA556" s="186">
        <f>_xll.qlCalendarAdvance(Calendar,BA555,AY556,"f",,Trigger)</f>
        <v>43188</v>
      </c>
      <c r="BB556" s="186">
        <f>_xll.qlInterestRateIndexMaturity(Currency&amp;"ibor"&amp;$I$1,BA556,Trigger)</f>
        <v>43371</v>
      </c>
      <c r="BC556" s="359">
        <f>_xll.qlIndexFixing($AC$5,AZ556,,_xll.ohTrigger(Trigger,Quote!$AE$2))</f>
        <v>4.2695631635232345E-3</v>
      </c>
      <c r="BD556" s="359" t="e">
        <f>_xll.qlIndexFixing($BE$1,BA556,,_xll.ohTrigger(Trigger,Quote!$AE$2))</f>
        <v>#NUM!</v>
      </c>
    </row>
    <row r="557" spans="51:56" ht="11.25" customHeight="1" x14ac:dyDescent="0.25">
      <c r="AY557" s="187" t="s">
        <v>90</v>
      </c>
      <c r="AZ557" s="186">
        <f>_xll.qlInterestRateIndexFixingDate(Currency&amp;"ibor"&amp;$I$1,BA557,Trigger)</f>
        <v>43193</v>
      </c>
      <c r="BA557" s="186">
        <f>_xll.qlCalendarAdvance(Calendar,BA556,AY557,"f",,Trigger)</f>
        <v>43195</v>
      </c>
      <c r="BB557" s="186">
        <f>_xll.qlInterestRateIndexMaturity(Currency&amp;"ibor"&amp;$I$1,BA557,Trigger)</f>
        <v>43378</v>
      </c>
      <c r="BC557" s="359">
        <f>_xll.qlIndexFixing($AC$5,AZ557,,_xll.ohTrigger(Trigger,Quote!$AE$2))</f>
        <v>4.3350028198299176E-3</v>
      </c>
      <c r="BD557" s="359" t="e">
        <f>_xll.qlIndexFixing($BE$1,BA557,,_xll.ohTrigger(Trigger,Quote!$AE$2))</f>
        <v>#NUM!</v>
      </c>
    </row>
    <row r="558" spans="51:56" ht="11.25" customHeight="1" x14ac:dyDescent="0.25">
      <c r="AY558" s="187" t="s">
        <v>90</v>
      </c>
      <c r="AZ558" s="186">
        <f>_xll.qlInterestRateIndexFixingDate(Currency&amp;"ibor"&amp;$I$1,BA558,Trigger)</f>
        <v>43200</v>
      </c>
      <c r="BA558" s="186">
        <f>_xll.qlCalendarAdvance(Calendar,BA557,AY558,"f",,Trigger)</f>
        <v>43202</v>
      </c>
      <c r="BB558" s="186">
        <f>_xll.qlInterestRateIndexMaturity(Currency&amp;"ibor"&amp;$I$1,BA558,Trigger)</f>
        <v>43385</v>
      </c>
      <c r="BC558" s="359">
        <f>_xll.qlIndexFixing($AC$5,AZ558,,_xll.ohTrigger(Trigger,Quote!$AE$2))</f>
        <v>4.4008677271622507E-3</v>
      </c>
      <c r="BD558" s="359" t="e">
        <f>_xll.qlIndexFixing($BE$1,BA558,,_xll.ohTrigger(Trigger,Quote!$AE$2))</f>
        <v>#NUM!</v>
      </c>
    </row>
    <row r="559" spans="51:56" ht="11.25" customHeight="1" x14ac:dyDescent="0.25">
      <c r="AY559" s="187" t="s">
        <v>90</v>
      </c>
      <c r="AZ559" s="186">
        <f>_xll.qlInterestRateIndexFixingDate(Currency&amp;"ibor"&amp;$I$1,BA559,Trigger)</f>
        <v>43207</v>
      </c>
      <c r="BA559" s="186">
        <f>_xll.qlCalendarAdvance(Calendar,BA558,AY559,"f",,Trigger)</f>
        <v>43209</v>
      </c>
      <c r="BB559" s="186">
        <f>_xll.qlInterestRateIndexMaturity(Currency&amp;"ibor"&amp;$I$1,BA559,Trigger)</f>
        <v>43392</v>
      </c>
      <c r="BC559" s="359">
        <f>_xll.qlIndexFixing($AC$5,AZ559,,_xll.ohTrigger(Trigger,Quote!$AE$2))</f>
        <v>4.4671579279951107E-3</v>
      </c>
      <c r="BD559" s="359" t="e">
        <f>_xll.qlIndexFixing($BE$1,BA559,,_xll.ohTrigger(Trigger,Quote!$AE$2))</f>
        <v>#NUM!</v>
      </c>
    </row>
    <row r="560" spans="51:56" ht="11.25" customHeight="1" x14ac:dyDescent="0.25">
      <c r="AY560" s="187" t="s">
        <v>90</v>
      </c>
      <c r="AZ560" s="186">
        <f>_xll.qlInterestRateIndexFixingDate(Currency&amp;"ibor"&amp;$I$1,BA560,Trigger)</f>
        <v>43214</v>
      </c>
      <c r="BA560" s="186">
        <f>_xll.qlCalendarAdvance(Calendar,BA559,AY560,"f",,Trigger)</f>
        <v>43216</v>
      </c>
      <c r="BB560" s="186">
        <f>_xll.qlInterestRateIndexMaturity(Currency&amp;"ibor"&amp;$I$1,BA560,Trigger)</f>
        <v>43399</v>
      </c>
      <c r="BC560" s="359">
        <f>_xll.qlIndexFixing($AC$5,AZ560,,_xll.ohTrigger(Trigger,Quote!$AE$2))</f>
        <v>4.5338734650785615E-3</v>
      </c>
      <c r="BD560" s="359" t="e">
        <f>_xll.qlIndexFixing($BE$1,BA560,,_xll.ohTrigger(Trigger,Quote!$AE$2))</f>
        <v>#NUM!</v>
      </c>
    </row>
    <row r="561" spans="51:56" ht="11.25" customHeight="1" x14ac:dyDescent="0.25">
      <c r="AY561" s="187" t="s">
        <v>90</v>
      </c>
      <c r="AZ561" s="186">
        <f>_xll.qlInterestRateIndexFixingDate(Currency&amp;"ibor"&amp;$I$1,BA561,Trigger)</f>
        <v>43220</v>
      </c>
      <c r="BA561" s="186">
        <f>_xll.qlCalendarAdvance(Calendar,BA560,AY561,"f",,Trigger)</f>
        <v>43223</v>
      </c>
      <c r="BB561" s="186">
        <f>_xll.qlInterestRateIndexMaturity(Currency&amp;"ibor"&amp;$I$1,BA561,Trigger)</f>
        <v>43409</v>
      </c>
      <c r="BC561" s="359">
        <f>_xll.qlIndexFixing($AC$5,AZ561,,_xll.ohTrigger(Trigger,Quote!$AE$2))</f>
        <v>4.610950371813664E-3</v>
      </c>
      <c r="BD561" s="359" t="e">
        <f>_xll.qlIndexFixing($BE$1,BA561,,_xll.ohTrigger(Trigger,Quote!$AE$2))</f>
        <v>#NUM!</v>
      </c>
    </row>
    <row r="562" spans="51:56" ht="11.25" customHeight="1" x14ac:dyDescent="0.25">
      <c r="AY562" s="187" t="s">
        <v>90</v>
      </c>
      <c r="AZ562" s="186">
        <f>_xll.qlInterestRateIndexFixingDate(Currency&amp;"ibor"&amp;$I$1,BA562,Trigger)</f>
        <v>43228</v>
      </c>
      <c r="BA562" s="186">
        <f>_xll.qlCalendarAdvance(Calendar,BA561,AY562,"f",,Trigger)</f>
        <v>43230</v>
      </c>
      <c r="BB562" s="186">
        <f>_xll.qlInterestRateIndexMaturity(Currency&amp;"ibor"&amp;$I$1,BA562,Trigger)</f>
        <v>43416</v>
      </c>
      <c r="BC562" s="359">
        <f>_xll.qlIndexFixing($AC$5,AZ562,,_xll.ohTrigger(Trigger,Quote!$AE$2))</f>
        <v>4.6780082669123542E-3</v>
      </c>
      <c r="BD562" s="359" t="e">
        <f>_xll.qlIndexFixing($BE$1,BA562,,_xll.ohTrigger(Trigger,Quote!$AE$2))</f>
        <v>#NUM!</v>
      </c>
    </row>
    <row r="563" spans="51:56" ht="11.25" customHeight="1" x14ac:dyDescent="0.25">
      <c r="AY563" s="187" t="s">
        <v>90</v>
      </c>
      <c r="AZ563" s="186">
        <f>_xll.qlInterestRateIndexFixingDate(Currency&amp;"ibor"&amp;$I$1,BA563,Trigger)</f>
        <v>43235</v>
      </c>
      <c r="BA563" s="186">
        <f>_xll.qlCalendarAdvance(Calendar,BA562,AY563,"f",,Trigger)</f>
        <v>43237</v>
      </c>
      <c r="BB563" s="186">
        <f>_xll.qlInterestRateIndexMaturity(Currency&amp;"ibor"&amp;$I$1,BA563,Trigger)</f>
        <v>43423</v>
      </c>
      <c r="BC563" s="359">
        <f>_xll.qlIndexFixing($AC$5,AZ563,,_xll.ohTrigger(Trigger,Quote!$AE$2))</f>
        <v>4.7454848240244887E-3</v>
      </c>
      <c r="BD563" s="359" t="e">
        <f>_xll.qlIndexFixing($BE$1,BA563,,_xll.ohTrigger(Trigger,Quote!$AE$2))</f>
        <v>#NUM!</v>
      </c>
    </row>
    <row r="564" spans="51:56" ht="11.25" customHeight="1" x14ac:dyDescent="0.25">
      <c r="AY564" s="187" t="s">
        <v>90</v>
      </c>
      <c r="AZ564" s="186">
        <f>_xll.qlInterestRateIndexFixingDate(Currency&amp;"ibor"&amp;$I$1,BA564,Trigger)</f>
        <v>43242</v>
      </c>
      <c r="BA564" s="186">
        <f>_xll.qlCalendarAdvance(Calendar,BA563,AY564,"f",,Trigger)</f>
        <v>43244</v>
      </c>
      <c r="BB564" s="186">
        <f>_xll.qlInterestRateIndexMaturity(Currency&amp;"ibor"&amp;$I$1,BA564,Trigger)</f>
        <v>43430</v>
      </c>
      <c r="BC564" s="359">
        <f>_xll.qlIndexFixing($AC$5,AZ564,,_xll.ohTrigger(Trigger,Quote!$AE$2))</f>
        <v>4.8133800866696635E-3</v>
      </c>
      <c r="BD564" s="359" t="e">
        <f>_xll.qlIndexFixing($BE$1,BA564,,_xll.ohTrigger(Trigger,Quote!$AE$2))</f>
        <v>#NUM!</v>
      </c>
    </row>
    <row r="565" spans="51:56" ht="11.25" customHeight="1" x14ac:dyDescent="0.25">
      <c r="AY565" s="187" t="s">
        <v>90</v>
      </c>
      <c r="AZ565" s="186">
        <f>_xll.qlInterestRateIndexFixingDate(Currency&amp;"ibor"&amp;$I$1,BA565,Trigger)</f>
        <v>43249</v>
      </c>
      <c r="BA565" s="186">
        <f>_xll.qlCalendarAdvance(Calendar,BA564,AY565,"f",,Trigger)</f>
        <v>43251</v>
      </c>
      <c r="BB565" s="186">
        <f>_xll.qlInterestRateIndexMaturity(Currency&amp;"ibor"&amp;$I$1,BA565,Trigger)</f>
        <v>43434</v>
      </c>
      <c r="BC565" s="359">
        <f>_xll.qlIndexFixing($AC$5,AZ565,,_xll.ohTrigger(Trigger,Quote!$AE$2))</f>
        <v>4.8738327097549864E-3</v>
      </c>
      <c r="BD565" s="359" t="e">
        <f>_xll.qlIndexFixing($BE$1,BA565,,_xll.ohTrigger(Trigger,Quote!$AE$2))</f>
        <v>#NUM!</v>
      </c>
    </row>
    <row r="566" spans="51:56" ht="11.25" customHeight="1" x14ac:dyDescent="0.25">
      <c r="AY566" s="187" t="s">
        <v>90</v>
      </c>
      <c r="AZ566" s="186">
        <f>_xll.qlInterestRateIndexFixingDate(Currency&amp;"ibor"&amp;$I$1,BA566,Trigger)</f>
        <v>43256</v>
      </c>
      <c r="BA566" s="186">
        <f>_xll.qlCalendarAdvance(Calendar,BA565,AY566,"f",,Trigger)</f>
        <v>43258</v>
      </c>
      <c r="BB566" s="186">
        <f>_xll.qlInterestRateIndexMaturity(Currency&amp;"ibor"&amp;$I$1,BA566,Trigger)</f>
        <v>43441</v>
      </c>
      <c r="BC566" s="359">
        <f>_xll.qlIndexFixing($AC$5,AZ566,,_xll.ohTrigger(Trigger,Quote!$AE$2))</f>
        <v>4.9144450195490238E-3</v>
      </c>
      <c r="BD566" s="359" t="e">
        <f>_xll.qlIndexFixing($BE$1,BA566,,_xll.ohTrigger(Trigger,Quote!$AE$2))</f>
        <v>#NUM!</v>
      </c>
    </row>
    <row r="567" spans="51:56" ht="11.25" customHeight="1" x14ac:dyDescent="0.25">
      <c r="AY567" s="187" t="s">
        <v>90</v>
      </c>
      <c r="AZ567" s="186">
        <f>_xll.qlInterestRateIndexFixingDate(Currency&amp;"ibor"&amp;$I$1,BA567,Trigger)</f>
        <v>43263</v>
      </c>
      <c r="BA567" s="186">
        <f>_xll.qlCalendarAdvance(Calendar,BA566,AY567,"f",,Trigger)</f>
        <v>43265</v>
      </c>
      <c r="BB567" s="186">
        <f>_xll.qlInterestRateIndexMaturity(Currency&amp;"ibor"&amp;$I$1,BA567,Trigger)</f>
        <v>43448</v>
      </c>
      <c r="BC567" s="359">
        <f>_xll.qlIndexFixing($AC$5,AZ567,,_xll.ohTrigger(Trigger,Quote!$AE$2))</f>
        <v>4.950312309842682E-3</v>
      </c>
      <c r="BD567" s="359" t="e">
        <f>_xll.qlIndexFixing($BE$1,BA567,,_xll.ohTrigger(Trigger,Quote!$AE$2))</f>
        <v>#NUM!</v>
      </c>
    </row>
    <row r="568" spans="51:56" ht="11.25" customHeight="1" x14ac:dyDescent="0.25">
      <c r="AY568" s="187" t="s">
        <v>90</v>
      </c>
      <c r="AZ568" s="186">
        <f>_xll.qlInterestRateIndexFixingDate(Currency&amp;"ibor"&amp;$I$1,BA568,Trigger)</f>
        <v>43270</v>
      </c>
      <c r="BA568" s="186">
        <f>_xll.qlCalendarAdvance(Calendar,BA567,AY568,"f",,Trigger)</f>
        <v>43272</v>
      </c>
      <c r="BB568" s="186">
        <f>_xll.qlInterestRateIndexMaturity(Currency&amp;"ibor"&amp;$I$1,BA568,Trigger)</f>
        <v>43455</v>
      </c>
      <c r="BC568" s="359">
        <f>_xll.qlIndexFixing($AC$5,AZ568,,_xll.ohTrigger(Trigger,Quote!$AE$2))</f>
        <v>4.98618025245869E-3</v>
      </c>
      <c r="BD568" s="359" t="e">
        <f>_xll.qlIndexFixing($BE$1,BA568,,_xll.ohTrigger(Trigger,Quote!$AE$2))</f>
        <v>#NUM!</v>
      </c>
    </row>
    <row r="569" spans="51:56" ht="11.25" customHeight="1" x14ac:dyDescent="0.25">
      <c r="AY569" s="187" t="s">
        <v>90</v>
      </c>
      <c r="AZ569" s="186">
        <f>_xll.qlInterestRateIndexFixingDate(Currency&amp;"ibor"&amp;$I$1,BA569,Trigger)</f>
        <v>43277</v>
      </c>
      <c r="BA569" s="186">
        <f>_xll.qlCalendarAdvance(Calendar,BA568,AY569,"f",,Trigger)</f>
        <v>43279</v>
      </c>
      <c r="BB569" s="186">
        <f>_xll.qlInterestRateIndexMaturity(Currency&amp;"ibor"&amp;$I$1,BA569,Trigger)</f>
        <v>43462</v>
      </c>
      <c r="BC569" s="359">
        <f>_xll.qlIndexFixing($AC$5,AZ569,,_xll.ohTrigger(Trigger,Quote!$AE$2))</f>
        <v>5.0220488474084042E-3</v>
      </c>
      <c r="BD569" s="359" t="e">
        <f>_xll.qlIndexFixing($BE$1,BA569,,_xll.ohTrigger(Trigger,Quote!$AE$2))</f>
        <v>#NUM!</v>
      </c>
    </row>
    <row r="570" spans="51:56" ht="11.25" customHeight="1" x14ac:dyDescent="0.25">
      <c r="AY570" s="187" t="s">
        <v>90</v>
      </c>
      <c r="AZ570" s="186">
        <f>_xll.qlInterestRateIndexFixingDate(Currency&amp;"ibor"&amp;$I$1,BA570,Trigger)</f>
        <v>43284</v>
      </c>
      <c r="BA570" s="186">
        <f>_xll.qlCalendarAdvance(Calendar,BA569,AY570,"f",,Trigger)</f>
        <v>43286</v>
      </c>
      <c r="BB570" s="186">
        <f>_xll.qlInterestRateIndexMaturity(Currency&amp;"ibor"&amp;$I$1,BA570,Trigger)</f>
        <v>43472</v>
      </c>
      <c r="BC570" s="359">
        <f>_xll.qlIndexFixing($AC$5,AZ570,,_xll.ohTrigger(Trigger,Quote!$AE$2))</f>
        <v>5.0657112748207014E-3</v>
      </c>
      <c r="BD570" s="359" t="e">
        <f>_xll.qlIndexFixing($BE$1,BA570,,_xll.ohTrigger(Trigger,Quote!$AE$2))</f>
        <v>#NUM!</v>
      </c>
    </row>
    <row r="571" spans="51:56" ht="11.25" customHeight="1" x14ac:dyDescent="0.25">
      <c r="AY571" s="187" t="s">
        <v>90</v>
      </c>
      <c r="AZ571" s="186">
        <f>_xll.qlInterestRateIndexFixingDate(Currency&amp;"ibor"&amp;$I$1,BA571,Trigger)</f>
        <v>43291</v>
      </c>
      <c r="BA571" s="186">
        <f>_xll.qlCalendarAdvance(Calendar,BA570,AY571,"f",,Trigger)</f>
        <v>43293</v>
      </c>
      <c r="BB571" s="186">
        <f>_xll.qlInterestRateIndexMaturity(Currency&amp;"ibor"&amp;$I$1,BA571,Trigger)</f>
        <v>43479</v>
      </c>
      <c r="BC571" s="359">
        <f>_xll.qlIndexFixing($AC$5,AZ571,,_xll.ohTrigger(Trigger,Quote!$AE$2))</f>
        <v>5.1015828318951191E-3</v>
      </c>
      <c r="BD571" s="359" t="e">
        <f>_xll.qlIndexFixing($BE$1,BA571,,_xll.ohTrigger(Trigger,Quote!$AE$2))</f>
        <v>#NUM!</v>
      </c>
    </row>
    <row r="572" spans="51:56" ht="11.25" customHeight="1" x14ac:dyDescent="0.25">
      <c r="AY572" s="187" t="s">
        <v>90</v>
      </c>
      <c r="AZ572" s="186">
        <f>_xll.qlInterestRateIndexFixingDate(Currency&amp;"ibor"&amp;$I$1,BA572,Trigger)</f>
        <v>43298</v>
      </c>
      <c r="BA572" s="186">
        <f>_xll.qlCalendarAdvance(Calendar,BA571,AY572,"f",,Trigger)</f>
        <v>43300</v>
      </c>
      <c r="BB572" s="186">
        <f>_xll.qlInterestRateIndexMaturity(Currency&amp;"ibor"&amp;$I$1,BA572,Trigger)</f>
        <v>43486</v>
      </c>
      <c r="BC572" s="359">
        <f>_xll.qlIndexFixing($AC$5,AZ572,,_xll.ohTrigger(Trigger,Quote!$AE$2))</f>
        <v>5.1374550520644924E-3</v>
      </c>
      <c r="BD572" s="359" t="e">
        <f>_xll.qlIndexFixing($BE$1,BA572,,_xll.ohTrigger(Trigger,Quote!$AE$2))</f>
        <v>#NUM!</v>
      </c>
    </row>
    <row r="573" spans="51:56" ht="11.25" customHeight="1" x14ac:dyDescent="0.25">
      <c r="AY573" s="187" t="s">
        <v>90</v>
      </c>
      <c r="AZ573" s="186">
        <f>_xll.qlInterestRateIndexFixingDate(Currency&amp;"ibor"&amp;$I$1,BA573,Trigger)</f>
        <v>43305</v>
      </c>
      <c r="BA573" s="186">
        <f>_xll.qlCalendarAdvance(Calendar,BA572,AY573,"f",,Trigger)</f>
        <v>43307</v>
      </c>
      <c r="BB573" s="186">
        <f>_xll.qlInterestRateIndexMaturity(Currency&amp;"ibor"&amp;$I$1,BA573,Trigger)</f>
        <v>43493</v>
      </c>
      <c r="BC573" s="359">
        <f>_xll.qlIndexFixing($AC$5,AZ573,,_xll.ohTrigger(Trigger,Quote!$AE$2))</f>
        <v>5.1733279353412837E-3</v>
      </c>
      <c r="BD573" s="359" t="e">
        <f>_xll.qlIndexFixing($BE$1,BA573,,_xll.ohTrigger(Trigger,Quote!$AE$2))</f>
        <v>#NUM!</v>
      </c>
    </row>
    <row r="574" spans="51:56" ht="11.25" customHeight="1" x14ac:dyDescent="0.25">
      <c r="AY574" s="187" t="s">
        <v>90</v>
      </c>
      <c r="AZ574" s="186">
        <f>_xll.qlInterestRateIndexFixingDate(Currency&amp;"ibor"&amp;$I$1,BA574,Trigger)</f>
        <v>43312</v>
      </c>
      <c r="BA574" s="186">
        <f>_xll.qlCalendarAdvance(Calendar,BA573,AY574,"f",,Trigger)</f>
        <v>43314</v>
      </c>
      <c r="BB574" s="186">
        <f>_xll.qlInterestRateIndexMaturity(Currency&amp;"ibor"&amp;$I$1,BA574,Trigger)</f>
        <v>43500</v>
      </c>
      <c r="BC574" s="359">
        <f>_xll.qlIndexFixing($AC$5,AZ574,,_xll.ohTrigger(Trigger,Quote!$AE$2))</f>
        <v>5.2092014817370982E-3</v>
      </c>
      <c r="BD574" s="359" t="e">
        <f>_xll.qlIndexFixing($BE$1,BA574,,_xll.ohTrigger(Trigger,Quote!$AE$2))</f>
        <v>#NUM!</v>
      </c>
    </row>
    <row r="575" spans="51:56" ht="11.25" customHeight="1" x14ac:dyDescent="0.25">
      <c r="AY575" s="187" t="s">
        <v>90</v>
      </c>
      <c r="AZ575" s="186">
        <f>_xll.qlInterestRateIndexFixingDate(Currency&amp;"ibor"&amp;$I$1,BA575,Trigger)</f>
        <v>43319</v>
      </c>
      <c r="BA575" s="186">
        <f>_xll.qlCalendarAdvance(Calendar,BA574,AY575,"f",,Trigger)</f>
        <v>43321</v>
      </c>
      <c r="BB575" s="186">
        <f>_xll.qlInterestRateIndexMaturity(Currency&amp;"ibor"&amp;$I$1,BA575,Trigger)</f>
        <v>43507</v>
      </c>
      <c r="BC575" s="359">
        <f>_xll.qlIndexFixing($AC$5,AZ575,,_xll.ohTrigger(Trigger,Quote!$AE$2))</f>
        <v>5.2450756912648267E-3</v>
      </c>
      <c r="BD575" s="359" t="e">
        <f>_xll.qlIndexFixing($BE$1,BA575,,_xll.ohTrigger(Trigger,Quote!$AE$2))</f>
        <v>#NUM!</v>
      </c>
    </row>
    <row r="576" spans="51:56" ht="11.25" customHeight="1" x14ac:dyDescent="0.25">
      <c r="AY576" s="187" t="s">
        <v>90</v>
      </c>
      <c r="AZ576" s="186">
        <f>_xll.qlInterestRateIndexFixingDate(Currency&amp;"ibor"&amp;$I$1,BA576,Trigger)</f>
        <v>43326</v>
      </c>
      <c r="BA576" s="186">
        <f>_xll.qlCalendarAdvance(Calendar,BA575,AY576,"f",,Trigger)</f>
        <v>43328</v>
      </c>
      <c r="BB576" s="186">
        <f>_xll.qlInterestRateIndexMaturity(Currency&amp;"ibor"&amp;$I$1,BA576,Trigger)</f>
        <v>43514</v>
      </c>
      <c r="BC576" s="359">
        <f>_xll.qlIndexFixing($AC$5,AZ576,,_xll.ohTrigger(Trigger,Quote!$AE$2))</f>
        <v>5.2809505639369331E-3</v>
      </c>
      <c r="BD576" s="359" t="e">
        <f>_xll.qlIndexFixing($BE$1,BA576,,_xll.ohTrigger(Trigger,Quote!$AE$2))</f>
        <v>#NUM!</v>
      </c>
    </row>
    <row r="577" spans="51:56" ht="11.25" customHeight="1" x14ac:dyDescent="0.25">
      <c r="AY577" s="187" t="s">
        <v>90</v>
      </c>
      <c r="AZ577" s="186">
        <f>_xll.qlInterestRateIndexFixingDate(Currency&amp;"ibor"&amp;$I$1,BA577,Trigger)</f>
        <v>43333</v>
      </c>
      <c r="BA577" s="186">
        <f>_xll.qlCalendarAdvance(Calendar,BA576,AY577,"f",,Trigger)</f>
        <v>43335</v>
      </c>
      <c r="BB577" s="186">
        <f>_xll.qlInterestRateIndexMaturity(Currency&amp;"ibor"&amp;$I$1,BA577,Trigger)</f>
        <v>43521</v>
      </c>
      <c r="BC577" s="359">
        <f>_xll.qlIndexFixing($AC$5,AZ577,,_xll.ohTrigger(Trigger,Quote!$AE$2))</f>
        <v>5.316826099765022E-3</v>
      </c>
      <c r="BD577" s="359" t="e">
        <f>_xll.qlIndexFixing($BE$1,BA577,,_xll.ohTrigger(Trigger,Quote!$AE$2))</f>
        <v>#NUM!</v>
      </c>
    </row>
    <row r="578" spans="51:56" ht="11.25" customHeight="1" x14ac:dyDescent="0.25">
      <c r="AY578" s="187" t="s">
        <v>90</v>
      </c>
      <c r="AZ578" s="186">
        <f>_xll.qlInterestRateIndexFixingDate(Currency&amp;"ibor"&amp;$I$1,BA578,Trigger)</f>
        <v>43340</v>
      </c>
      <c r="BA578" s="186">
        <f>_xll.qlCalendarAdvance(Calendar,BA577,AY578,"f",,Trigger)</f>
        <v>43342</v>
      </c>
      <c r="BB578" s="186">
        <f>_xll.qlInterestRateIndexMaturity(Currency&amp;"ibor"&amp;$I$1,BA578,Trigger)</f>
        <v>43524</v>
      </c>
      <c r="BC578" s="359">
        <f>_xll.qlIndexFixing($AC$5,AZ578,,_xll.ohTrigger(Trigger,Quote!$AE$2))</f>
        <v>5.3422934718319881E-3</v>
      </c>
      <c r="BD578" s="359" t="e">
        <f>_xll.qlIndexFixing($BE$1,BA578,,_xll.ohTrigger(Trigger,Quote!$AE$2))</f>
        <v>#NUM!</v>
      </c>
    </row>
    <row r="579" spans="51:56" ht="11.25" customHeight="1" x14ac:dyDescent="0.25">
      <c r="AY579" s="187" t="s">
        <v>90</v>
      </c>
      <c r="AZ579" s="186">
        <f>_xll.qlInterestRateIndexFixingDate(Currency&amp;"ibor"&amp;$I$1,BA579,Trigger)</f>
        <v>43347</v>
      </c>
      <c r="BA579" s="186">
        <f>_xll.qlCalendarAdvance(Calendar,BA578,AY579,"f",,Trigger)</f>
        <v>43349</v>
      </c>
      <c r="BB579" s="186">
        <f>_xll.qlInterestRateIndexMaturity(Currency&amp;"ibor"&amp;$I$1,BA579,Trigger)</f>
        <v>43530</v>
      </c>
      <c r="BC579" s="359">
        <f>_xll.qlIndexFixing($AC$5,AZ579,,_xll.ohTrigger(Trigger,Quote!$AE$2))</f>
        <v>5.375565423749085E-3</v>
      </c>
      <c r="BD579" s="359" t="e">
        <f>_xll.qlIndexFixing($BE$1,BA579,,_xll.ohTrigger(Trigger,Quote!$AE$2))</f>
        <v>#NUM!</v>
      </c>
    </row>
    <row r="580" spans="51:56" ht="11.25" customHeight="1" x14ac:dyDescent="0.25">
      <c r="AY580" s="187" t="s">
        <v>90</v>
      </c>
      <c r="AZ580" s="186">
        <f>_xll.qlInterestRateIndexFixingDate(Currency&amp;"ibor"&amp;$I$1,BA580,Trigger)</f>
        <v>43354</v>
      </c>
      <c r="BA580" s="186">
        <f>_xll.qlCalendarAdvance(Calendar,BA579,AY580,"f",,Trigger)</f>
        <v>43356</v>
      </c>
      <c r="BB580" s="186">
        <f>_xll.qlInterestRateIndexMaturity(Currency&amp;"ibor"&amp;$I$1,BA580,Trigger)</f>
        <v>43537</v>
      </c>
      <c r="BC580" s="359">
        <f>_xll.qlIndexFixing($AC$5,AZ580,,_xll.ohTrigger(Trigger,Quote!$AE$2))</f>
        <v>5.4114400284419493E-3</v>
      </c>
      <c r="BD580" s="359" t="e">
        <f>_xll.qlIndexFixing($BE$1,BA580,,_xll.ohTrigger(Trigger,Quote!$AE$2))</f>
        <v>#NUM!</v>
      </c>
    </row>
    <row r="581" spans="51:56" ht="11.25" customHeight="1" x14ac:dyDescent="0.25">
      <c r="AY581" s="187" t="s">
        <v>90</v>
      </c>
      <c r="AZ581" s="186">
        <f>_xll.qlInterestRateIndexFixingDate(Currency&amp;"ibor"&amp;$I$1,BA581,Trigger)</f>
        <v>43361</v>
      </c>
      <c r="BA581" s="186">
        <f>_xll.qlCalendarAdvance(Calendar,BA580,AY581,"f",,Trigger)</f>
        <v>43363</v>
      </c>
      <c r="BB581" s="186">
        <f>_xll.qlInterestRateIndexMaturity(Currency&amp;"ibor"&amp;$I$1,BA581,Trigger)</f>
        <v>43544</v>
      </c>
      <c r="BC581" s="359">
        <f>_xll.qlIndexFixing($AC$5,AZ581,,_xll.ohTrigger(Trigger,Quote!$AE$2))</f>
        <v>5.4473152784594928E-3</v>
      </c>
      <c r="BD581" s="359" t="e">
        <f>_xll.qlIndexFixing($BE$1,BA581,,_xll.ohTrigger(Trigger,Quote!$AE$2))</f>
        <v>#NUM!</v>
      </c>
    </row>
    <row r="582" spans="51:56" ht="11.25" customHeight="1" x14ac:dyDescent="0.25">
      <c r="AY582" s="187" t="s">
        <v>90</v>
      </c>
      <c r="AZ582" s="186">
        <f>_xll.qlInterestRateIndexFixingDate(Currency&amp;"ibor"&amp;$I$1,BA582,Trigger)</f>
        <v>43368</v>
      </c>
      <c r="BA582" s="186">
        <f>_xll.qlCalendarAdvance(Calendar,BA581,AY582,"f",,Trigger)</f>
        <v>43370</v>
      </c>
      <c r="BB582" s="186">
        <f>_xll.qlInterestRateIndexMaturity(Currency&amp;"ibor"&amp;$I$1,BA582,Trigger)</f>
        <v>43551</v>
      </c>
      <c r="BC582" s="359">
        <f>_xll.qlIndexFixing($AC$5,AZ582,,_xll.ohTrigger(Trigger,Quote!$AE$2))</f>
        <v>5.4831911738127534E-3</v>
      </c>
      <c r="BD582" s="359" t="e">
        <f>_xll.qlIndexFixing($BE$1,BA582,,_xll.ohTrigger(Trigger,Quote!$AE$2))</f>
        <v>#NUM!</v>
      </c>
    </row>
    <row r="583" spans="51:56" ht="11.25" customHeight="1" x14ac:dyDescent="0.25">
      <c r="AY583" s="187" t="s">
        <v>90</v>
      </c>
      <c r="AZ583" s="186">
        <f>_xll.qlInterestRateIndexFixingDate(Currency&amp;"ibor"&amp;$I$1,BA583,Trigger)</f>
        <v>43375</v>
      </c>
      <c r="BA583" s="186">
        <f>_xll.qlCalendarAdvance(Calendar,BA582,AY583,"f",,Trigger)</f>
        <v>43377</v>
      </c>
      <c r="BB583" s="186">
        <f>_xll.qlInterestRateIndexMaturity(Currency&amp;"ibor"&amp;$I$1,BA583,Trigger)</f>
        <v>43559</v>
      </c>
      <c r="BC583" s="359">
        <f>_xll.qlIndexFixing($AC$5,AZ583,,_xll.ohTrigger(Trigger,Quote!$AE$2))</f>
        <v>5.5216726553459824E-3</v>
      </c>
      <c r="BD583" s="359" t="e">
        <f>_xll.qlIndexFixing($BE$1,BA583,,_xll.ohTrigger(Trigger,Quote!$AE$2))</f>
        <v>#NUM!</v>
      </c>
    </row>
    <row r="584" spans="51:56" ht="11.25" customHeight="1" x14ac:dyDescent="0.25">
      <c r="AY584" s="187" t="s">
        <v>90</v>
      </c>
      <c r="AZ584" s="186">
        <f>_xll.qlInterestRateIndexFixingDate(Currency&amp;"ibor"&amp;$I$1,BA584,Trigger)</f>
        <v>43382</v>
      </c>
      <c r="BA584" s="186">
        <f>_xll.qlCalendarAdvance(Calendar,BA583,AY584,"f",,Trigger)</f>
        <v>43384</v>
      </c>
      <c r="BB584" s="186">
        <f>_xll.qlInterestRateIndexMaturity(Currency&amp;"ibor"&amp;$I$1,BA584,Trigger)</f>
        <v>43566</v>
      </c>
      <c r="BC584" s="359">
        <f>_xll.qlIndexFixing($AC$5,AZ584,,_xll.ohTrigger(Trigger,Quote!$AE$2))</f>
        <v>5.5575504388083695E-3</v>
      </c>
      <c r="BD584" s="359" t="e">
        <f>_xll.qlIndexFixing($BE$1,BA584,,_xll.ohTrigger(Trigger,Quote!$AE$2))</f>
        <v>#NUM!</v>
      </c>
    </row>
    <row r="585" spans="51:56" ht="11.25" customHeight="1" x14ac:dyDescent="0.25">
      <c r="AY585" s="187" t="s">
        <v>90</v>
      </c>
      <c r="AZ585" s="186">
        <f>_xll.qlInterestRateIndexFixingDate(Currency&amp;"ibor"&amp;$I$1,BA585,Trigger)</f>
        <v>43389</v>
      </c>
      <c r="BA585" s="186">
        <f>_xll.qlCalendarAdvance(Calendar,BA584,AY585,"f",,Trigger)</f>
        <v>43391</v>
      </c>
      <c r="BB585" s="186">
        <f>_xll.qlInterestRateIndexMaturity(Currency&amp;"ibor"&amp;$I$1,BA585,Trigger)</f>
        <v>43573</v>
      </c>
      <c r="BC585" s="359">
        <f>_xll.qlIndexFixing($AC$5,AZ585,,_xll.ohTrigger(Trigger,Quote!$AE$2))</f>
        <v>5.5934288712184664E-3</v>
      </c>
      <c r="BD585" s="359" t="e">
        <f>_xll.qlIndexFixing($BE$1,BA585,,_xll.ohTrigger(Trigger,Quote!$AE$2))</f>
        <v>#NUM!</v>
      </c>
    </row>
    <row r="586" spans="51:56" ht="11.25" customHeight="1" x14ac:dyDescent="0.25">
      <c r="AY586" s="187" t="s">
        <v>90</v>
      </c>
      <c r="AZ586" s="186">
        <f>_xll.qlInterestRateIndexFixingDate(Currency&amp;"ibor"&amp;$I$1,BA586,Trigger)</f>
        <v>43396</v>
      </c>
      <c r="BA586" s="186">
        <f>_xll.qlCalendarAdvance(Calendar,BA585,AY586,"f",,Trigger)</f>
        <v>43398</v>
      </c>
      <c r="BB586" s="186">
        <f>_xll.qlInterestRateIndexMaturity(Currency&amp;"ibor"&amp;$I$1,BA586,Trigger)</f>
        <v>43580</v>
      </c>
      <c r="BC586" s="359">
        <f>_xll.qlIndexFixing($AC$5,AZ586,,_xll.ohTrigger(Trigger,Quote!$AE$2))</f>
        <v>5.6293079525876902E-3</v>
      </c>
      <c r="BD586" s="359" t="e">
        <f>_xll.qlIndexFixing($BE$1,BA586,,_xll.ohTrigger(Trigger,Quote!$AE$2))</f>
        <v>#NUM!</v>
      </c>
    </row>
    <row r="587" spans="51:56" ht="11.25" customHeight="1" x14ac:dyDescent="0.25">
      <c r="AY587" s="187" t="s">
        <v>90</v>
      </c>
      <c r="AZ587" s="186">
        <f>_xll.qlInterestRateIndexFixingDate(Currency&amp;"ibor"&amp;$I$1,BA587,Trigger)</f>
        <v>43403</v>
      </c>
      <c r="BA587" s="186">
        <f>_xll.qlCalendarAdvance(Calendar,BA586,AY587,"f",,Trigger)</f>
        <v>43405</v>
      </c>
      <c r="BB587" s="186">
        <f>_xll.qlInterestRateIndexMaturity(Currency&amp;"ibor"&amp;$I$1,BA587,Trigger)</f>
        <v>43587</v>
      </c>
      <c r="BC587" s="359">
        <f>_xll.qlIndexFixing($AC$5,AZ587,,_xll.ohTrigger(Trigger,Quote!$AE$2))</f>
        <v>5.6651876829274632E-3</v>
      </c>
      <c r="BD587" s="359" t="e">
        <f>_xll.qlIndexFixing($BE$1,BA587,,_xll.ohTrigger(Trigger,Quote!$AE$2))</f>
        <v>#NUM!</v>
      </c>
    </row>
    <row r="588" spans="51:56" ht="11.25" customHeight="1" x14ac:dyDescent="0.25">
      <c r="AY588" s="187" t="s">
        <v>90</v>
      </c>
      <c r="AZ588" s="186">
        <f>_xll.qlInterestRateIndexFixingDate(Currency&amp;"ibor"&amp;$I$1,BA588,Trigger)</f>
        <v>43410</v>
      </c>
      <c r="BA588" s="186">
        <f>_xll.qlCalendarAdvance(Calendar,BA587,AY588,"f",,Trigger)</f>
        <v>43412</v>
      </c>
      <c r="BB588" s="186">
        <f>_xll.qlInterestRateIndexMaturity(Currency&amp;"ibor"&amp;$I$1,BA588,Trigger)</f>
        <v>43593</v>
      </c>
      <c r="BC588" s="359">
        <f>_xll.qlIndexFixing($AC$5,AZ588,,_xll.ohTrigger(Trigger,Quote!$AE$2))</f>
        <v>5.6984600986413319E-3</v>
      </c>
      <c r="BD588" s="359" t="e">
        <f>_xll.qlIndexFixing($BE$1,BA588,,_xll.ohTrigger(Trigger,Quote!$AE$2))</f>
        <v>#NUM!</v>
      </c>
    </row>
    <row r="589" spans="51:56" ht="11.25" customHeight="1" x14ac:dyDescent="0.25">
      <c r="AY589" s="187" t="s">
        <v>90</v>
      </c>
      <c r="AZ589" s="186">
        <f>_xll.qlInterestRateIndexFixingDate(Currency&amp;"ibor"&amp;$I$1,BA589,Trigger)</f>
        <v>43417</v>
      </c>
      <c r="BA589" s="186">
        <f>_xll.qlCalendarAdvance(Calendar,BA588,AY589,"f",,Trigger)</f>
        <v>43419</v>
      </c>
      <c r="BB589" s="186">
        <f>_xll.qlInterestRateIndexMaturity(Currency&amp;"ibor"&amp;$I$1,BA589,Trigger)</f>
        <v>43600</v>
      </c>
      <c r="BC589" s="359">
        <f>_xll.qlIndexFixing($AC$5,AZ589,,_xll.ohTrigger(Trigger,Quote!$AE$2))</f>
        <v>5.7343405116718751E-3</v>
      </c>
      <c r="BD589" s="359" t="e">
        <f>_xll.qlIndexFixing($BE$1,BA589,,_xll.ohTrigger(Trigger,Quote!$AE$2))</f>
        <v>#NUM!</v>
      </c>
    </row>
    <row r="590" spans="51:56" ht="11.25" customHeight="1" x14ac:dyDescent="0.25">
      <c r="AY590" s="187" t="s">
        <v>90</v>
      </c>
      <c r="AZ590" s="186">
        <f>_xll.qlInterestRateIndexFixingDate(Currency&amp;"ibor"&amp;$I$1,BA590,Trigger)</f>
        <v>43424</v>
      </c>
      <c r="BA590" s="186">
        <f>_xll.qlCalendarAdvance(Calendar,BA589,AY590,"f",,Trigger)</f>
        <v>43426</v>
      </c>
      <c r="BB590" s="186">
        <f>_xll.qlInterestRateIndexMaturity(Currency&amp;"ibor"&amp;$I$1,BA590,Trigger)</f>
        <v>43607</v>
      </c>
      <c r="BC590" s="359">
        <f>_xll.qlIndexFixing($AC$5,AZ590,,_xll.ohTrigger(Trigger,Quote!$AE$2))</f>
        <v>5.7702215701322052E-3</v>
      </c>
      <c r="BD590" s="359" t="e">
        <f>_xll.qlIndexFixing($BE$1,BA590,,_xll.ohTrigger(Trigger,Quote!$AE$2))</f>
        <v>#NUM!</v>
      </c>
    </row>
    <row r="591" spans="51:56" ht="11.25" customHeight="1" x14ac:dyDescent="0.25">
      <c r="AY591" s="187" t="s">
        <v>90</v>
      </c>
      <c r="AZ591" s="186">
        <f>_xll.qlInterestRateIndexFixingDate(Currency&amp;"ibor"&amp;$I$1,BA591,Trigger)</f>
        <v>43431</v>
      </c>
      <c r="BA591" s="186">
        <f>_xll.qlCalendarAdvance(Calendar,BA590,AY591,"f",,Trigger)</f>
        <v>43433</v>
      </c>
      <c r="BB591" s="186">
        <f>_xll.qlInterestRateIndexMaturity(Currency&amp;"ibor"&amp;$I$1,BA591,Trigger)</f>
        <v>43614</v>
      </c>
      <c r="BC591" s="359">
        <f>_xll.qlIndexFixing($AC$5,AZ591,,_xll.ohTrigger(Trigger,Quote!$AE$2))</f>
        <v>5.8061032740329213E-3</v>
      </c>
      <c r="BD591" s="359" t="e">
        <f>_xll.qlIndexFixing($BE$1,BA591,,_xll.ohTrigger(Trigger,Quote!$AE$2))</f>
        <v>#NUM!</v>
      </c>
    </row>
    <row r="592" spans="51:56" ht="11.25" customHeight="1" x14ac:dyDescent="0.25">
      <c r="AY592" s="187" t="s">
        <v>90</v>
      </c>
      <c r="AZ592" s="186">
        <f>_xll.qlInterestRateIndexFixingDate(Currency&amp;"ibor"&amp;$I$1,BA592,Trigger)</f>
        <v>43438</v>
      </c>
      <c r="BA592" s="186">
        <f>_xll.qlCalendarAdvance(Calendar,BA591,AY592,"f",,Trigger)</f>
        <v>43440</v>
      </c>
      <c r="BB592" s="186">
        <f>_xll.qlInterestRateIndexMaturity(Currency&amp;"ibor"&amp;$I$1,BA592,Trigger)</f>
        <v>43622</v>
      </c>
      <c r="BC592" s="359">
        <f>_xll.qlIndexFixing($AC$5,AZ592,,_xll.ohTrigger(Trigger,Quote!$AE$2))</f>
        <v>5.8564024171449116E-3</v>
      </c>
      <c r="BD592" s="359" t="e">
        <f>_xll.qlIndexFixing($BE$1,BA592,,_xll.ohTrigger(Trigger,Quote!$AE$2))</f>
        <v>#NUM!</v>
      </c>
    </row>
    <row r="593" spans="51:56" ht="11.25" customHeight="1" x14ac:dyDescent="0.25">
      <c r="AY593" s="187" t="s">
        <v>90</v>
      </c>
      <c r="AZ593" s="186">
        <f>_xll.qlInterestRateIndexFixingDate(Currency&amp;"ibor"&amp;$I$1,BA593,Trigger)</f>
        <v>43445</v>
      </c>
      <c r="BA593" s="186">
        <f>_xll.qlCalendarAdvance(Calendar,BA592,AY593,"f",,Trigger)</f>
        <v>43447</v>
      </c>
      <c r="BB593" s="186">
        <f>_xll.qlInterestRateIndexMaturity(Currency&amp;"ibor"&amp;$I$1,BA593,Trigger)</f>
        <v>43629</v>
      </c>
      <c r="BC593" s="359">
        <f>_xll.qlIndexFixing($AC$5,AZ593,,_xll.ohTrigger(Trigger,Quote!$AE$2))</f>
        <v>5.9200225798091005E-3</v>
      </c>
      <c r="BD593" s="359" t="e">
        <f>_xll.qlIndexFixing($BE$1,BA593,,_xll.ohTrigger(Trigger,Quote!$AE$2))</f>
        <v>#NUM!</v>
      </c>
    </row>
    <row r="594" spans="51:56" ht="11.25" customHeight="1" x14ac:dyDescent="0.25">
      <c r="AY594" s="187" t="s">
        <v>90</v>
      </c>
      <c r="AZ594" s="186">
        <f>_xll.qlInterestRateIndexFixingDate(Currency&amp;"ibor"&amp;$I$1,BA594,Trigger)</f>
        <v>43452</v>
      </c>
      <c r="BA594" s="186">
        <f>_xll.qlCalendarAdvance(Calendar,BA593,AY594,"f",,Trigger)</f>
        <v>43454</v>
      </c>
      <c r="BB594" s="186">
        <f>_xll.qlInterestRateIndexMaturity(Currency&amp;"ibor"&amp;$I$1,BA594,Trigger)</f>
        <v>43636</v>
      </c>
      <c r="BC594" s="359">
        <f>_xll.qlIndexFixing($AC$5,AZ594,,_xll.ohTrigger(Trigger,Quote!$AE$2))</f>
        <v>5.983907163585548E-3</v>
      </c>
      <c r="BD594" s="359" t="e">
        <f>_xll.qlIndexFixing($BE$1,BA594,,_xll.ohTrigger(Trigger,Quote!$AE$2))</f>
        <v>#NUM!</v>
      </c>
    </row>
    <row r="595" spans="51:56" ht="11.25" customHeight="1" x14ac:dyDescent="0.25">
      <c r="AY595" s="187" t="s">
        <v>90</v>
      </c>
      <c r="AZ595" s="186">
        <f>_xll.qlInterestRateIndexFixingDate(Currency&amp;"ibor"&amp;$I$1,BA595,Trigger)</f>
        <v>43455</v>
      </c>
      <c r="BA595" s="186">
        <f>_xll.qlCalendarAdvance(Calendar,BA594,AY595,"f",,Trigger)</f>
        <v>43461</v>
      </c>
      <c r="BB595" s="186">
        <f>_xll.qlInterestRateIndexMaturity(Currency&amp;"ibor"&amp;$I$1,BA595,Trigger)</f>
        <v>43643</v>
      </c>
      <c r="BC595" s="359">
        <f>_xll.qlIndexFixing($AC$5,AZ595,,_xll.ohTrigger(Trigger,Quote!$AE$2))</f>
        <v>6.048056193886894E-3</v>
      </c>
      <c r="BD595" s="359" t="e">
        <f>_xll.qlIndexFixing($BE$1,BA595,,_xll.ohTrigger(Trigger,Quote!$AE$2))</f>
        <v>#NUM!</v>
      </c>
    </row>
    <row r="596" spans="51:56" ht="11.25" customHeight="1" x14ac:dyDescent="0.25">
      <c r="AY596" s="187" t="s">
        <v>90</v>
      </c>
      <c r="AZ596" s="186">
        <f>_xll.qlInterestRateIndexFixingDate(Currency&amp;"ibor"&amp;$I$1,BA596,Trigger)</f>
        <v>43465</v>
      </c>
      <c r="BA596" s="186">
        <f>_xll.qlCalendarAdvance(Calendar,BA595,AY596,"f",,Trigger)</f>
        <v>43468</v>
      </c>
      <c r="BB596" s="186">
        <f>_xll.qlInterestRateIndexMaturity(Currency&amp;"ibor"&amp;$I$1,BA596,Trigger)</f>
        <v>43649</v>
      </c>
      <c r="BC596" s="359">
        <f>_xll.qlIndexFixing($AC$5,AZ596,,_xll.ohTrigger(Trigger,Quote!$AE$2))</f>
        <v>6.1064276166983324E-3</v>
      </c>
      <c r="BD596" s="359" t="e">
        <f>_xll.qlIndexFixing($BE$1,BA596,,_xll.ohTrigger(Trigger,Quote!$AE$2))</f>
        <v>#NUM!</v>
      </c>
    </row>
    <row r="597" spans="51:56" ht="11.25" customHeight="1" x14ac:dyDescent="0.25">
      <c r="AY597" s="187" t="s">
        <v>90</v>
      </c>
      <c r="AZ597" s="186">
        <f>_xll.qlInterestRateIndexFixingDate(Currency&amp;"ibor"&amp;$I$1,BA597,Trigger)</f>
        <v>43473</v>
      </c>
      <c r="BA597" s="186">
        <f>_xll.qlCalendarAdvance(Calendar,BA596,AY597,"f",,Trigger)</f>
        <v>43475</v>
      </c>
      <c r="BB597" s="186">
        <f>_xll.qlInterestRateIndexMaturity(Currency&amp;"ibor"&amp;$I$1,BA597,Trigger)</f>
        <v>43656</v>
      </c>
      <c r="BC597" s="359">
        <f>_xll.qlIndexFixing($AC$5,AZ597,,_xll.ohTrigger(Trigger,Quote!$AE$2))</f>
        <v>6.1712256833963142E-3</v>
      </c>
      <c r="BD597" s="359" t="e">
        <f>_xll.qlIndexFixing($BE$1,BA597,,_xll.ohTrigger(Trigger,Quote!$AE$2))</f>
        <v>#NUM!</v>
      </c>
    </row>
    <row r="598" spans="51:56" ht="11.25" customHeight="1" x14ac:dyDescent="0.25">
      <c r="AY598" s="187" t="s">
        <v>90</v>
      </c>
      <c r="AZ598" s="186">
        <f>_xll.qlInterestRateIndexFixingDate(Currency&amp;"ibor"&amp;$I$1,BA598,Trigger)</f>
        <v>43480</v>
      </c>
      <c r="BA598" s="186">
        <f>_xll.qlCalendarAdvance(Calendar,BA597,AY598,"f",,Trigger)</f>
        <v>43482</v>
      </c>
      <c r="BB598" s="186">
        <f>_xll.qlInterestRateIndexMaturity(Currency&amp;"ibor"&amp;$I$1,BA598,Trigger)</f>
        <v>43663</v>
      </c>
      <c r="BC598" s="359">
        <f>_xll.qlIndexFixing($AC$5,AZ598,,_xll.ohTrigger(Trigger,Quote!$AE$2))</f>
        <v>6.2362897142183901E-3</v>
      </c>
      <c r="BD598" s="359" t="e">
        <f>_xll.qlIndexFixing($BE$1,BA598,,_xll.ohTrigger(Trigger,Quote!$AE$2))</f>
        <v>#NUM!</v>
      </c>
    </row>
    <row r="599" spans="51:56" ht="11.25" customHeight="1" x14ac:dyDescent="0.25">
      <c r="AY599" s="187" t="s">
        <v>90</v>
      </c>
      <c r="AZ599" s="186">
        <f>_xll.qlInterestRateIndexFixingDate(Currency&amp;"ibor"&amp;$I$1,BA599,Trigger)</f>
        <v>43487</v>
      </c>
      <c r="BA599" s="186">
        <f>_xll.qlCalendarAdvance(Calendar,BA598,AY599,"f",,Trigger)</f>
        <v>43489</v>
      </c>
      <c r="BB599" s="186">
        <f>_xll.qlInterestRateIndexMaturity(Currency&amp;"ibor"&amp;$I$1,BA599,Trigger)</f>
        <v>43670</v>
      </c>
      <c r="BC599" s="359">
        <f>_xll.qlIndexFixing($AC$5,AZ599,,_xll.ohTrigger(Trigger,Quote!$AE$2))</f>
        <v>6.3016197350475025E-3</v>
      </c>
      <c r="BD599" s="359" t="e">
        <f>_xll.qlIndexFixing($BE$1,BA599,,_xll.ohTrigger(Trigger,Quote!$AE$2))</f>
        <v>#NUM!</v>
      </c>
    </row>
    <row r="600" spans="51:56" ht="11.25" customHeight="1" x14ac:dyDescent="0.25">
      <c r="AY600" s="187" t="s">
        <v>90</v>
      </c>
      <c r="AZ600" s="186">
        <f>_xll.qlInterestRateIndexFixingDate(Currency&amp;"ibor"&amp;$I$1,BA600,Trigger)</f>
        <v>43494</v>
      </c>
      <c r="BA600" s="186">
        <f>_xll.qlCalendarAdvance(Calendar,BA599,AY600,"f",,Trigger)</f>
        <v>43496</v>
      </c>
      <c r="BB600" s="186">
        <f>_xll.qlInterestRateIndexMaturity(Currency&amp;"ibor"&amp;$I$1,BA600,Trigger)</f>
        <v>43677</v>
      </c>
      <c r="BC600" s="359">
        <f>_xll.qlIndexFixing($AC$5,AZ600,,_xll.ohTrigger(Trigger,Quote!$AE$2))</f>
        <v>6.3672157718725874E-3</v>
      </c>
      <c r="BD600" s="359" t="e">
        <f>_xll.qlIndexFixing($BE$1,BA600,,_xll.ohTrigger(Trigger,Quote!$AE$2))</f>
        <v>#NUM!</v>
      </c>
    </row>
    <row r="601" spans="51:56" ht="11.25" customHeight="1" x14ac:dyDescent="0.25">
      <c r="AY601" s="187" t="s">
        <v>90</v>
      </c>
      <c r="AZ601" s="186">
        <f>_xll.qlInterestRateIndexFixingDate(Currency&amp;"ibor"&amp;$I$1,BA601,Trigger)</f>
        <v>43501</v>
      </c>
      <c r="BA601" s="186">
        <f>_xll.qlCalendarAdvance(Calendar,BA600,AY601,"f",,Trigger)</f>
        <v>43503</v>
      </c>
      <c r="BB601" s="186">
        <f>_xll.qlInterestRateIndexMaturity(Currency&amp;"ibor"&amp;$I$1,BA601,Trigger)</f>
        <v>43684</v>
      </c>
      <c r="BC601" s="359">
        <f>_xll.qlIndexFixing($AC$5,AZ601,,_xll.ohTrigger(Trigger,Quote!$AE$2))</f>
        <v>6.4330778507903363E-3</v>
      </c>
      <c r="BD601" s="359" t="e">
        <f>_xll.qlIndexFixing($BE$1,BA601,,_xll.ohTrigger(Trigger,Quote!$AE$2))</f>
        <v>#NUM!</v>
      </c>
    </row>
    <row r="602" spans="51:56" ht="11.25" customHeight="1" x14ac:dyDescent="0.25">
      <c r="AY602" s="187" t="s">
        <v>90</v>
      </c>
      <c r="AZ602" s="186">
        <f>_xll.qlInterestRateIndexFixingDate(Currency&amp;"ibor"&amp;$I$1,BA602,Trigger)</f>
        <v>43508</v>
      </c>
      <c r="BA602" s="186">
        <f>_xll.qlCalendarAdvance(Calendar,BA601,AY602,"f",,Trigger)</f>
        <v>43510</v>
      </c>
      <c r="BB602" s="186">
        <f>_xll.qlInterestRateIndexMaturity(Currency&amp;"ibor"&amp;$I$1,BA602,Trigger)</f>
        <v>43691</v>
      </c>
      <c r="BC602" s="359">
        <f>_xll.qlIndexFixing($AC$5,AZ602,,_xll.ohTrigger(Trigger,Quote!$AE$2))</f>
        <v>6.4992059980025548E-3</v>
      </c>
      <c r="BD602" s="359" t="e">
        <f>_xll.qlIndexFixing($BE$1,BA602,,_xll.ohTrigger(Trigger,Quote!$AE$2))</f>
        <v>#NUM!</v>
      </c>
    </row>
    <row r="603" spans="51:56" ht="11.25" customHeight="1" x14ac:dyDescent="0.25">
      <c r="AY603" s="187" t="s">
        <v>90</v>
      </c>
      <c r="AZ603" s="186">
        <f>_xll.qlInterestRateIndexFixingDate(Currency&amp;"ibor"&amp;$I$1,BA603,Trigger)</f>
        <v>43515</v>
      </c>
      <c r="BA603" s="186">
        <f>_xll.qlCalendarAdvance(Calendar,BA602,AY603,"f",,Trigger)</f>
        <v>43517</v>
      </c>
      <c r="BB603" s="186">
        <f>_xll.qlInterestRateIndexMaturity(Currency&amp;"ibor"&amp;$I$1,BA603,Trigger)</f>
        <v>43698</v>
      </c>
      <c r="BC603" s="359">
        <f>_xll.qlIndexFixing($AC$5,AZ603,,_xll.ohTrigger(Trigger,Quote!$AE$2))</f>
        <v>6.5656002398170373E-3</v>
      </c>
      <c r="BD603" s="359" t="e">
        <f>_xll.qlIndexFixing($BE$1,BA603,,_xll.ohTrigger(Trigger,Quote!$AE$2))</f>
        <v>#NUM!</v>
      </c>
    </row>
    <row r="604" spans="51:56" ht="11.25" customHeight="1" x14ac:dyDescent="0.25">
      <c r="AY604" s="187" t="s">
        <v>90</v>
      </c>
      <c r="AZ604" s="186">
        <f>_xll.qlInterestRateIndexFixingDate(Currency&amp;"ibor"&amp;$I$1,BA604,Trigger)</f>
        <v>43522</v>
      </c>
      <c r="BA604" s="186">
        <f>_xll.qlCalendarAdvance(Calendar,BA603,AY604,"f",,Trigger)</f>
        <v>43524</v>
      </c>
      <c r="BB604" s="186">
        <f>_xll.qlInterestRateIndexMaturity(Currency&amp;"ibor"&amp;$I$1,BA604,Trigger)</f>
        <v>43707</v>
      </c>
      <c r="BC604" s="359">
        <f>_xll.qlIndexFixing($AC$5,AZ604,,_xll.ohTrigger(Trigger,Quote!$AE$2))</f>
        <v>6.6423221267120263E-3</v>
      </c>
      <c r="BD604" s="359" t="e">
        <f>_xll.qlIndexFixing($BE$1,BA604,,_xll.ohTrigger(Trigger,Quote!$AE$2))</f>
        <v>#NUM!</v>
      </c>
    </row>
    <row r="605" spans="51:56" ht="11.25" customHeight="1" x14ac:dyDescent="0.25">
      <c r="AY605" s="187" t="s">
        <v>90</v>
      </c>
      <c r="AZ605" s="186">
        <f>_xll.qlInterestRateIndexFixingDate(Currency&amp;"ibor"&amp;$I$1,BA605,Trigger)</f>
        <v>43529</v>
      </c>
      <c r="BA605" s="186">
        <f>_xll.qlCalendarAdvance(Calendar,BA604,AY605,"f",,Trigger)</f>
        <v>43531</v>
      </c>
      <c r="BB605" s="186">
        <f>_xll.qlInterestRateIndexMaturity(Currency&amp;"ibor"&amp;$I$1,BA605,Trigger)</f>
        <v>43717</v>
      </c>
      <c r="BC605" s="359">
        <f>_xll.qlIndexFixing($AC$5,AZ605,,_xll.ohTrigger(Trigger,Quote!$AE$2))</f>
        <v>6.7235439870206816E-3</v>
      </c>
      <c r="BD605" s="359" t="e">
        <f>_xll.qlIndexFixing($BE$1,BA605,,_xll.ohTrigger(Trigger,Quote!$AE$2))</f>
        <v>#NUM!</v>
      </c>
    </row>
    <row r="606" spans="51:56" ht="11.25" customHeight="1" x14ac:dyDescent="0.25">
      <c r="AY606" s="187" t="s">
        <v>90</v>
      </c>
      <c r="AZ606" s="186">
        <f>_xll.qlInterestRateIndexFixingDate(Currency&amp;"ibor"&amp;$I$1,BA606,Trigger)</f>
        <v>43536</v>
      </c>
      <c r="BA606" s="186">
        <f>_xll.qlCalendarAdvance(Calendar,BA605,AY606,"f",,Trigger)</f>
        <v>43538</v>
      </c>
      <c r="BB606" s="186">
        <f>_xll.qlInterestRateIndexMaturity(Currency&amp;"ibor"&amp;$I$1,BA606,Trigger)</f>
        <v>43724</v>
      </c>
      <c r="BC606" s="359">
        <f>_xll.qlIndexFixing($AC$5,AZ606,,_xll.ohTrigger(Trigger,Quote!$AE$2))</f>
        <v>6.7900859096971643E-3</v>
      </c>
      <c r="BD606" s="359" t="e">
        <f>_xll.qlIndexFixing($BE$1,BA606,,_xll.ohTrigger(Trigger,Quote!$AE$2))</f>
        <v>#NUM!</v>
      </c>
    </row>
    <row r="607" spans="51:56" ht="11.25" customHeight="1" x14ac:dyDescent="0.25">
      <c r="AY607" s="187" t="s">
        <v>90</v>
      </c>
      <c r="AZ607" s="186">
        <f>_xll.qlInterestRateIndexFixingDate(Currency&amp;"ibor"&amp;$I$1,BA607,Trigger)</f>
        <v>43543</v>
      </c>
      <c r="BA607" s="186">
        <f>_xll.qlCalendarAdvance(Calendar,BA606,AY607,"f",,Trigger)</f>
        <v>43545</v>
      </c>
      <c r="BB607" s="186">
        <f>_xll.qlInterestRateIndexMaturity(Currency&amp;"ibor"&amp;$I$1,BA607,Trigger)</f>
        <v>43731</v>
      </c>
      <c r="BC607" s="359">
        <f>_xll.qlIndexFixing($AC$5,AZ607,,_xll.ohTrigger(Trigger,Quote!$AE$2))</f>
        <v>6.8568869829378799E-3</v>
      </c>
      <c r="BD607" s="359" t="e">
        <f>_xll.qlIndexFixing($BE$1,BA607,,_xll.ohTrigger(Trigger,Quote!$AE$2))</f>
        <v>#NUM!</v>
      </c>
    </row>
    <row r="608" spans="51:56" ht="11.25" customHeight="1" x14ac:dyDescent="0.25">
      <c r="AY608" s="187" t="s">
        <v>90</v>
      </c>
      <c r="AZ608" s="186">
        <f>_xll.qlInterestRateIndexFixingDate(Currency&amp;"ibor"&amp;$I$1,BA608,Trigger)</f>
        <v>43550</v>
      </c>
      <c r="BA608" s="186">
        <f>_xll.qlCalendarAdvance(Calendar,BA607,AY608,"f",,Trigger)</f>
        <v>43552</v>
      </c>
      <c r="BB608" s="186">
        <f>_xll.qlInterestRateIndexMaturity(Currency&amp;"ibor"&amp;$I$1,BA608,Trigger)</f>
        <v>43738</v>
      </c>
      <c r="BC608" s="359">
        <f>_xll.qlIndexFixing($AC$5,AZ608,,_xll.ohTrigger(Trigger,Quote!$AE$2))</f>
        <v>6.9239472333245781E-3</v>
      </c>
      <c r="BD608" s="359" t="e">
        <f>_xll.qlIndexFixing($BE$1,BA608,,_xll.ohTrigger(Trigger,Quote!$AE$2))</f>
        <v>#NUM!</v>
      </c>
    </row>
    <row r="609" spans="51:56" ht="11.25" customHeight="1" x14ac:dyDescent="0.25">
      <c r="AY609" s="187" t="s">
        <v>90</v>
      </c>
      <c r="AZ609" s="186">
        <f>_xll.qlInterestRateIndexFixingDate(Currency&amp;"ibor"&amp;$I$1,BA609,Trigger)</f>
        <v>43557</v>
      </c>
      <c r="BA609" s="186">
        <f>_xll.qlCalendarAdvance(Calendar,BA608,AY609,"f",,Trigger)</f>
        <v>43559</v>
      </c>
      <c r="BB609" s="186">
        <f>_xll.qlInterestRateIndexMaturity(Currency&amp;"ibor"&amp;$I$1,BA609,Trigger)</f>
        <v>43742</v>
      </c>
      <c r="BC609" s="359">
        <f>_xll.qlIndexFixing($AC$5,AZ609,,_xll.ohTrigger(Trigger,Quote!$AE$2))</f>
        <v>6.9782793293887979E-3</v>
      </c>
      <c r="BD609" s="359" t="e">
        <f>_xll.qlIndexFixing($BE$1,BA609,,_xll.ohTrigger(Trigger,Quote!$AE$2))</f>
        <v>#NUM!</v>
      </c>
    </row>
    <row r="610" spans="51:56" ht="11.25" customHeight="1" x14ac:dyDescent="0.25">
      <c r="AY610" s="187" t="s">
        <v>90</v>
      </c>
      <c r="AZ610" s="186">
        <f>_xll.qlInterestRateIndexFixingDate(Currency&amp;"ibor"&amp;$I$1,BA610,Trigger)</f>
        <v>43564</v>
      </c>
      <c r="BA610" s="186">
        <f>_xll.qlCalendarAdvance(Calendar,BA609,AY610,"f",,Trigger)</f>
        <v>43566</v>
      </c>
      <c r="BB610" s="186">
        <f>_xll.qlInterestRateIndexMaturity(Currency&amp;"ibor"&amp;$I$1,BA610,Trigger)</f>
        <v>43749</v>
      </c>
      <c r="BC610" s="359">
        <f>_xll.qlIndexFixing($AC$5,AZ610,,_xll.ohTrigger(Trigger,Quote!$AE$2))</f>
        <v>7.0462609070849232E-3</v>
      </c>
      <c r="BD610" s="359" t="e">
        <f>_xll.qlIndexFixing($BE$1,BA610,,_xll.ohTrigger(Trigger,Quote!$AE$2))</f>
        <v>#NUM!</v>
      </c>
    </row>
    <row r="611" spans="51:56" ht="11.25" customHeight="1" x14ac:dyDescent="0.25">
      <c r="AY611" s="187" t="s">
        <v>90</v>
      </c>
      <c r="AZ611" s="186">
        <f>_xll.qlInterestRateIndexFixingDate(Currency&amp;"ibor"&amp;$I$1,BA611,Trigger)</f>
        <v>43571</v>
      </c>
      <c r="BA611" s="186">
        <f>_xll.qlCalendarAdvance(Calendar,BA610,AY611,"f",,Trigger)</f>
        <v>43573</v>
      </c>
      <c r="BB611" s="186">
        <f>_xll.qlInterestRateIndexMaturity(Currency&amp;"ibor"&amp;$I$1,BA611,Trigger)</f>
        <v>43756</v>
      </c>
      <c r="BC611" s="359">
        <f>_xll.qlIndexFixing($AC$5,AZ611,,_xll.ohTrigger(Trigger,Quote!$AE$2))</f>
        <v>7.1145059267094298E-3</v>
      </c>
      <c r="BD611" s="359" t="e">
        <f>_xll.qlIndexFixing($BE$1,BA611,,_xll.ohTrigger(Trigger,Quote!$AE$2))</f>
        <v>#NUM!</v>
      </c>
    </row>
    <row r="612" spans="51:56" ht="11.25" customHeight="1" x14ac:dyDescent="0.25">
      <c r="AY612" s="187" t="s">
        <v>90</v>
      </c>
      <c r="AZ612" s="186">
        <f>_xll.qlInterestRateIndexFixingDate(Currency&amp;"ibor"&amp;$I$1,BA612,Trigger)</f>
        <v>43578</v>
      </c>
      <c r="BA612" s="186">
        <f>_xll.qlCalendarAdvance(Calendar,BA611,AY612,"f",,Trigger)</f>
        <v>43580</v>
      </c>
      <c r="BB612" s="186">
        <f>_xll.qlInterestRateIndexMaturity(Currency&amp;"ibor"&amp;$I$1,BA612,Trigger)</f>
        <v>43763</v>
      </c>
      <c r="BC612" s="359">
        <f>_xll.qlIndexFixing($AC$5,AZ612,,_xll.ohTrigger(Trigger,Quote!$AE$2))</f>
        <v>7.1830144154204842E-3</v>
      </c>
      <c r="BD612" s="359" t="e">
        <f>_xll.qlIndexFixing($BE$1,BA612,,_xll.ohTrigger(Trigger,Quote!$AE$2))</f>
        <v>#NUM!</v>
      </c>
    </row>
    <row r="613" spans="51:56" ht="11.25" customHeight="1" x14ac:dyDescent="0.25">
      <c r="AY613" s="187" t="s">
        <v>90</v>
      </c>
      <c r="AZ613" s="186">
        <f>_xll.qlInterestRateIndexFixingDate(Currency&amp;"ibor"&amp;$I$1,BA613,Trigger)</f>
        <v>43584</v>
      </c>
      <c r="BA613" s="186">
        <f>_xll.qlCalendarAdvance(Calendar,BA612,AY613,"f",,Trigger)</f>
        <v>43587</v>
      </c>
      <c r="BB613" s="186">
        <f>_xll.qlInterestRateIndexMaturity(Currency&amp;"ibor"&amp;$I$1,BA613,Trigger)</f>
        <v>43773</v>
      </c>
      <c r="BC613" s="359">
        <f>_xll.qlIndexFixing($AC$5,AZ613,,_xll.ohTrigger(Trigger,Quote!$AE$2))</f>
        <v>7.2631370800766851E-3</v>
      </c>
      <c r="BD613" s="359" t="e">
        <f>_xll.qlIndexFixing($BE$1,BA613,,_xll.ohTrigger(Trigger,Quote!$AE$2))</f>
        <v>#NUM!</v>
      </c>
    </row>
    <row r="614" spans="51:56" ht="11.25" customHeight="1" x14ac:dyDescent="0.25">
      <c r="AY614" s="187" t="s">
        <v>90</v>
      </c>
      <c r="AZ614" s="186">
        <f>_xll.qlInterestRateIndexFixingDate(Currency&amp;"ibor"&amp;$I$1,BA614,Trigger)</f>
        <v>43592</v>
      </c>
      <c r="BA614" s="186">
        <f>_xll.qlCalendarAdvance(Calendar,BA613,AY614,"f",,Trigger)</f>
        <v>43594</v>
      </c>
      <c r="BB614" s="186">
        <f>_xll.qlInterestRateIndexMaturity(Currency&amp;"ibor"&amp;$I$1,BA614,Trigger)</f>
        <v>43780</v>
      </c>
      <c r="BC614" s="359">
        <f>_xll.qlIndexFixing($AC$5,AZ614,,_xll.ohTrigger(Trigger,Quote!$AE$2))</f>
        <v>7.3317529573706727E-3</v>
      </c>
      <c r="BD614" s="359" t="e">
        <f>_xll.qlIndexFixing($BE$1,BA614,,_xll.ohTrigger(Trigger,Quote!$AE$2))</f>
        <v>#NUM!</v>
      </c>
    </row>
    <row r="615" spans="51:56" ht="11.25" customHeight="1" x14ac:dyDescent="0.25">
      <c r="AY615" s="187" t="s">
        <v>90</v>
      </c>
      <c r="AZ615" s="186">
        <f>_xll.qlInterestRateIndexFixingDate(Currency&amp;"ibor"&amp;$I$1,BA615,Trigger)</f>
        <v>43599</v>
      </c>
      <c r="BA615" s="186">
        <f>_xll.qlCalendarAdvance(Calendar,BA614,AY615,"f",,Trigger)</f>
        <v>43601</v>
      </c>
      <c r="BB615" s="186">
        <f>_xll.qlInterestRateIndexMaturity(Currency&amp;"ibor"&amp;$I$1,BA615,Trigger)</f>
        <v>43787</v>
      </c>
      <c r="BC615" s="359">
        <f>_xll.qlIndexFixing($AC$5,AZ615,,_xll.ohTrigger(Trigger,Quote!$AE$2))</f>
        <v>7.4006282007897965E-3</v>
      </c>
      <c r="BD615" s="359" t="e">
        <f>_xll.qlIndexFixing($BE$1,BA615,,_xll.ohTrigger(Trigger,Quote!$AE$2))</f>
        <v>#NUM!</v>
      </c>
    </row>
    <row r="616" spans="51:56" ht="11.25" customHeight="1" x14ac:dyDescent="0.25">
      <c r="AY616" s="187" t="s">
        <v>90</v>
      </c>
      <c r="AZ616" s="186">
        <f>_xll.qlInterestRateIndexFixingDate(Currency&amp;"ibor"&amp;$I$1,BA616,Trigger)</f>
        <v>43606</v>
      </c>
      <c r="BA616" s="186">
        <f>_xll.qlCalendarAdvance(Calendar,BA615,AY616,"f",,Trigger)</f>
        <v>43608</v>
      </c>
      <c r="BB616" s="186">
        <f>_xll.qlInterestRateIndexMaturity(Currency&amp;"ibor"&amp;$I$1,BA616,Trigger)</f>
        <v>43794</v>
      </c>
      <c r="BC616" s="359">
        <f>_xll.qlIndexFixing($AC$5,AZ616,,_xll.ohTrigger(Trigger,Quote!$AE$2))</f>
        <v>7.4697628377465375E-3</v>
      </c>
      <c r="BD616" s="359" t="e">
        <f>_xll.qlIndexFixing($BE$1,BA616,,_xll.ohTrigger(Trigger,Quote!$AE$2))</f>
        <v>#NUM!</v>
      </c>
    </row>
    <row r="617" spans="51:56" ht="11.25" customHeight="1" x14ac:dyDescent="0.25">
      <c r="AY617" s="187" t="s">
        <v>90</v>
      </c>
      <c r="AZ617" s="186">
        <f>_xll.qlInterestRateIndexFixingDate(Currency&amp;"ibor"&amp;$I$1,BA617,Trigger)</f>
        <v>43613</v>
      </c>
      <c r="BA617" s="186">
        <f>_xll.qlCalendarAdvance(Calendar,BA616,AY617,"f",,Trigger)</f>
        <v>43615</v>
      </c>
      <c r="BB617" s="186">
        <f>_xll.qlInterestRateIndexMaturity(Currency&amp;"ibor"&amp;$I$1,BA617,Trigger)</f>
        <v>43798</v>
      </c>
      <c r="BC617" s="359">
        <f>_xll.qlIndexFixing($AC$5,AZ617,,_xll.ohTrigger(Trigger,Quote!$AE$2))</f>
        <v>7.5295098531556141E-3</v>
      </c>
      <c r="BD617" s="359" t="e">
        <f>_xll.qlIndexFixing($BE$1,BA617,,_xll.ohTrigger(Trigger,Quote!$AE$2))</f>
        <v>#NUM!</v>
      </c>
    </row>
    <row r="618" spans="51:56" ht="11.25" customHeight="1" x14ac:dyDescent="0.25">
      <c r="AY618" s="187" t="s">
        <v>90</v>
      </c>
      <c r="AZ618" s="186">
        <f>_xll.qlInterestRateIndexFixingDate(Currency&amp;"ibor"&amp;$I$1,BA618,Trigger)</f>
        <v>43620</v>
      </c>
      <c r="BA618" s="186">
        <f>_xll.qlCalendarAdvance(Calendar,BA617,AY618,"f",,Trigger)</f>
        <v>43622</v>
      </c>
      <c r="BB618" s="186">
        <f>_xll.qlInterestRateIndexMaturity(Currency&amp;"ibor"&amp;$I$1,BA618,Trigger)</f>
        <v>43805</v>
      </c>
      <c r="BC618" s="359">
        <f>_xll.qlIndexFixing($AC$5,AZ618,,_xll.ohTrigger(Trigger,Quote!$AE$2))</f>
        <v>7.5878473361398434E-3</v>
      </c>
      <c r="BD618" s="359" t="e">
        <f>_xll.qlIndexFixing($BE$1,BA618,,_xll.ohTrigger(Trigger,Quote!$AE$2))</f>
        <v>#NUM!</v>
      </c>
    </row>
    <row r="619" spans="51:56" ht="11.25" customHeight="1" x14ac:dyDescent="0.25">
      <c r="AY619" s="187" t="s">
        <v>90</v>
      </c>
      <c r="AZ619" s="186">
        <f>_xll.qlInterestRateIndexFixingDate(Currency&amp;"ibor"&amp;$I$1,BA619,Trigger)</f>
        <v>43627</v>
      </c>
      <c r="BA619" s="186">
        <f>_xll.qlCalendarAdvance(Calendar,BA618,AY619,"f",,Trigger)</f>
        <v>43629</v>
      </c>
      <c r="BB619" s="186">
        <f>_xll.qlInterestRateIndexMaturity(Currency&amp;"ibor"&amp;$I$1,BA619,Trigger)</f>
        <v>43812</v>
      </c>
      <c r="BC619" s="359">
        <f>_xll.qlIndexFixing($AC$5,AZ619,,_xll.ohTrigger(Trigger,Quote!$AE$2))</f>
        <v>7.6305909462438884E-3</v>
      </c>
      <c r="BD619" s="359" t="e">
        <f>_xll.qlIndexFixing($BE$1,BA619,,_xll.ohTrigger(Trigger,Quote!$AE$2))</f>
        <v>#NUM!</v>
      </c>
    </row>
    <row r="620" spans="51:56" ht="11.25" customHeight="1" x14ac:dyDescent="0.25">
      <c r="AY620" s="187" t="s">
        <v>90</v>
      </c>
      <c r="AZ620" s="186">
        <f>_xll.qlInterestRateIndexFixingDate(Currency&amp;"ibor"&amp;$I$1,BA620,Trigger)</f>
        <v>43634</v>
      </c>
      <c r="BA620" s="186">
        <f>_xll.qlCalendarAdvance(Calendar,BA619,AY620,"f",,Trigger)</f>
        <v>43636</v>
      </c>
      <c r="BB620" s="186">
        <f>_xll.qlInterestRateIndexMaturity(Currency&amp;"ibor"&amp;$I$1,BA620,Trigger)</f>
        <v>43819</v>
      </c>
      <c r="BC620" s="359">
        <f>_xll.qlIndexFixing($AC$5,AZ620,,_xll.ohTrigger(Trigger,Quote!$AE$2))</f>
        <v>7.6733354815130151E-3</v>
      </c>
      <c r="BD620" s="359" t="e">
        <f>_xll.qlIndexFixing($BE$1,BA620,,_xll.ohTrigger(Trigger,Quote!$AE$2))</f>
        <v>#NUM!</v>
      </c>
    </row>
    <row r="621" spans="51:56" ht="11.25" customHeight="1" x14ac:dyDescent="0.25">
      <c r="AY621" s="187" t="s">
        <v>90</v>
      </c>
      <c r="AZ621" s="186">
        <f>_xll.qlInterestRateIndexFixingDate(Currency&amp;"ibor"&amp;$I$1,BA621,Trigger)</f>
        <v>43641</v>
      </c>
      <c r="BA621" s="186">
        <f>_xll.qlCalendarAdvance(Calendar,BA620,AY621,"f",,Trigger)</f>
        <v>43643</v>
      </c>
      <c r="BB621" s="186">
        <f>_xll.qlInterestRateIndexMaturity(Currency&amp;"ibor"&amp;$I$1,BA621,Trigger)</f>
        <v>43826</v>
      </c>
      <c r="BC621" s="359">
        <f>_xll.qlIndexFixing($AC$5,AZ621,,_xll.ohTrigger(Trigger,Quote!$AE$2))</f>
        <v>7.7160809419664425E-3</v>
      </c>
      <c r="BD621" s="359" t="e">
        <f>_xll.qlIndexFixing($BE$1,BA621,,_xll.ohTrigger(Trigger,Quote!$AE$2))</f>
        <v>#NUM!</v>
      </c>
    </row>
    <row r="622" spans="51:56" ht="11.25" customHeight="1" x14ac:dyDescent="0.25">
      <c r="AY622" s="187" t="s">
        <v>90</v>
      </c>
      <c r="AZ622" s="186">
        <f>_xll.qlInterestRateIndexFixingDate(Currency&amp;"ibor"&amp;$I$1,BA622,Trigger)</f>
        <v>43648</v>
      </c>
      <c r="BA622" s="186">
        <f>_xll.qlCalendarAdvance(Calendar,BA621,AY622,"f",,Trigger)</f>
        <v>43650</v>
      </c>
      <c r="BB622" s="186">
        <f>_xll.qlInterestRateIndexMaturity(Currency&amp;"ibor"&amp;$I$1,BA622,Trigger)</f>
        <v>43836</v>
      </c>
      <c r="BC622" s="359">
        <f>_xll.qlIndexFixing($AC$5,AZ622,,_xll.ohTrigger(Trigger,Quote!$AE$2))</f>
        <v>7.768238486359302E-3</v>
      </c>
      <c r="BD622" s="359" t="e">
        <f>_xll.qlIndexFixing($BE$1,BA622,,_xll.ohTrigger(Trigger,Quote!$AE$2))</f>
        <v>#NUM!</v>
      </c>
    </row>
    <row r="623" spans="51:56" ht="11.25" customHeight="1" x14ac:dyDescent="0.25">
      <c r="AY623" s="187" t="s">
        <v>90</v>
      </c>
      <c r="AZ623" s="186">
        <f>_xll.qlInterestRateIndexFixingDate(Currency&amp;"ibor"&amp;$I$1,BA623,Trigger)</f>
        <v>43655</v>
      </c>
      <c r="BA623" s="186">
        <f>_xll.qlCalendarAdvance(Calendar,BA622,AY623,"f",,Trigger)</f>
        <v>43657</v>
      </c>
      <c r="BB623" s="186">
        <f>_xll.qlInterestRateIndexMaturity(Currency&amp;"ibor"&amp;$I$1,BA623,Trigger)</f>
        <v>43843</v>
      </c>
      <c r="BC623" s="359">
        <f>_xll.qlIndexFixing($AC$5,AZ623,,_xll.ohTrigger(Trigger,Quote!$AE$2))</f>
        <v>7.8109887649160303E-3</v>
      </c>
      <c r="BD623" s="359" t="e">
        <f>_xll.qlIndexFixing($BE$1,BA623,,_xll.ohTrigger(Trigger,Quote!$AE$2))</f>
        <v>#NUM!</v>
      </c>
    </row>
    <row r="624" spans="51:56" ht="11.25" customHeight="1" x14ac:dyDescent="0.25">
      <c r="AY624" s="187" t="s">
        <v>90</v>
      </c>
      <c r="AZ624" s="186">
        <f>_xll.qlInterestRateIndexFixingDate(Currency&amp;"ibor"&amp;$I$1,BA624,Trigger)</f>
        <v>43662</v>
      </c>
      <c r="BA624" s="186">
        <f>_xll.qlCalendarAdvance(Calendar,BA623,AY624,"f",,Trigger)</f>
        <v>43664</v>
      </c>
      <c r="BB624" s="186">
        <f>_xll.qlInterestRateIndexMaturity(Currency&amp;"ibor"&amp;$I$1,BA624,Trigger)</f>
        <v>43850</v>
      </c>
      <c r="BC624" s="359">
        <f>_xll.qlIndexFixing($AC$5,AZ624,,_xll.ohTrigger(Trigger,Quote!$AE$2))</f>
        <v>7.8537399839514205E-3</v>
      </c>
      <c r="BD624" s="359" t="e">
        <f>_xll.qlIndexFixing($BE$1,BA624,,_xll.ohTrigger(Trigger,Quote!$AE$2))</f>
        <v>#NUM!</v>
      </c>
    </row>
    <row r="625" spans="51:56" ht="11.25" customHeight="1" x14ac:dyDescent="0.25">
      <c r="AY625" s="187" t="s">
        <v>90</v>
      </c>
      <c r="AZ625" s="186">
        <f>_xll.qlInterestRateIndexFixingDate(Currency&amp;"ibor"&amp;$I$1,BA625,Trigger)</f>
        <v>43669</v>
      </c>
      <c r="BA625" s="186">
        <f>_xll.qlCalendarAdvance(Calendar,BA624,AY625,"f",,Trigger)</f>
        <v>43671</v>
      </c>
      <c r="BB625" s="186">
        <f>_xll.qlInterestRateIndexMaturity(Currency&amp;"ibor"&amp;$I$1,BA625,Trigger)</f>
        <v>43857</v>
      </c>
      <c r="BC625" s="359">
        <f>_xll.qlIndexFixing($AC$5,AZ625,,_xll.ohTrigger(Trigger,Quote!$AE$2))</f>
        <v>7.8964921434856727E-3</v>
      </c>
      <c r="BD625" s="359" t="e">
        <f>_xll.qlIndexFixing($BE$1,BA625,,_xll.ohTrigger(Trigger,Quote!$AE$2))</f>
        <v>#NUM!</v>
      </c>
    </row>
    <row r="626" spans="51:56" ht="11.25" customHeight="1" x14ac:dyDescent="0.25">
      <c r="AY626" s="187" t="s">
        <v>90</v>
      </c>
      <c r="AZ626" s="186">
        <f>_xll.qlInterestRateIndexFixingDate(Currency&amp;"ibor"&amp;$I$1,BA626,Trigger)</f>
        <v>43676</v>
      </c>
      <c r="BA626" s="186">
        <f>_xll.qlCalendarAdvance(Calendar,BA625,AY626,"f",,Trigger)</f>
        <v>43678</v>
      </c>
      <c r="BB626" s="186">
        <f>_xll.qlInterestRateIndexMaturity(Currency&amp;"ibor"&amp;$I$1,BA626,Trigger)</f>
        <v>43864</v>
      </c>
      <c r="BC626" s="359">
        <f>_xll.qlIndexFixing($AC$5,AZ626,,_xll.ohTrigger(Trigger,Quote!$AE$2))</f>
        <v>7.9392452435398456E-3</v>
      </c>
      <c r="BD626" s="359" t="e">
        <f>_xll.qlIndexFixing($BE$1,BA626,,_xll.ohTrigger(Trigger,Quote!$AE$2))</f>
        <v>#NUM!</v>
      </c>
    </row>
    <row r="627" spans="51:56" ht="11.25" customHeight="1" x14ac:dyDescent="0.25">
      <c r="AY627" s="187" t="s">
        <v>90</v>
      </c>
      <c r="AZ627" s="186">
        <f>_xll.qlInterestRateIndexFixingDate(Currency&amp;"ibor"&amp;$I$1,BA627,Trigger)</f>
        <v>43683</v>
      </c>
      <c r="BA627" s="186">
        <f>_xll.qlCalendarAdvance(Calendar,BA626,AY627,"f",,Trigger)</f>
        <v>43685</v>
      </c>
      <c r="BB627" s="186">
        <f>_xll.qlInterestRateIndexMaturity(Currency&amp;"ibor"&amp;$I$1,BA627,Trigger)</f>
        <v>43871</v>
      </c>
      <c r="BC627" s="359">
        <f>_xll.qlIndexFixing($AC$5,AZ627,,_xll.ohTrigger(Trigger,Quote!$AE$2))</f>
        <v>7.9819992841341364E-3</v>
      </c>
      <c r="BD627" s="359" t="e">
        <f>_xll.qlIndexFixing($BE$1,BA627,,_xll.ohTrigger(Trigger,Quote!$AE$2))</f>
        <v>#NUM!</v>
      </c>
    </row>
    <row r="628" spans="51:56" ht="11.25" customHeight="1" x14ac:dyDescent="0.25">
      <c r="AY628" s="187" t="s">
        <v>90</v>
      </c>
      <c r="AZ628" s="186">
        <f>_xll.qlInterestRateIndexFixingDate(Currency&amp;"ibor"&amp;$I$1,BA628,Trigger)</f>
        <v>43690</v>
      </c>
      <c r="BA628" s="186">
        <f>_xll.qlCalendarAdvance(Calendar,BA627,AY628,"f",,Trigger)</f>
        <v>43692</v>
      </c>
      <c r="BB628" s="186">
        <f>_xll.qlInterestRateIndexMaturity(Currency&amp;"ibor"&amp;$I$1,BA628,Trigger)</f>
        <v>43878</v>
      </c>
      <c r="BC628" s="359">
        <f>_xll.qlIndexFixing($AC$5,AZ628,,_xll.ohTrigger(Trigger,Quote!$AE$2))</f>
        <v>8.0247542652891746E-3</v>
      </c>
      <c r="BD628" s="359" t="e">
        <f>_xll.qlIndexFixing($BE$1,BA628,,_xll.ohTrigger(Trigger,Quote!$AE$2))</f>
        <v>#NUM!</v>
      </c>
    </row>
    <row r="629" spans="51:56" ht="11.25" customHeight="1" x14ac:dyDescent="0.25">
      <c r="AY629" s="187" t="s">
        <v>90</v>
      </c>
      <c r="AZ629" s="186">
        <f>_xll.qlInterestRateIndexFixingDate(Currency&amp;"ibor"&amp;$I$1,BA629,Trigger)</f>
        <v>43697</v>
      </c>
      <c r="BA629" s="186">
        <f>_xll.qlCalendarAdvance(Calendar,BA628,AY629,"f",,Trigger)</f>
        <v>43699</v>
      </c>
      <c r="BB629" s="186">
        <f>_xll.qlInterestRateIndexMaturity(Currency&amp;"ibor"&amp;$I$1,BA629,Trigger)</f>
        <v>43885</v>
      </c>
      <c r="BC629" s="359">
        <f>_xll.qlIndexFixing($AC$5,AZ629,,_xll.ohTrigger(Trigger,Quote!$AE$2))</f>
        <v>8.0675101870260196E-3</v>
      </c>
      <c r="BD629" s="359" t="e">
        <f>_xll.qlIndexFixing($BE$1,BA629,,_xll.ohTrigger(Trigger,Quote!$AE$2))</f>
        <v>#NUM!</v>
      </c>
    </row>
    <row r="630" spans="51:56" ht="11.25" customHeight="1" x14ac:dyDescent="0.25">
      <c r="AY630" s="187" t="s">
        <v>90</v>
      </c>
      <c r="AZ630" s="186">
        <f>_xll.qlInterestRateIndexFixingDate(Currency&amp;"ibor"&amp;$I$1,BA630,Trigger)</f>
        <v>43704</v>
      </c>
      <c r="BA630" s="186">
        <f>_xll.qlCalendarAdvance(Calendar,BA629,AY630,"f",,Trigger)</f>
        <v>43706</v>
      </c>
      <c r="BB630" s="186">
        <f>_xll.qlInterestRateIndexMaturity(Currency&amp;"ibor"&amp;$I$1,BA630,Trigger)</f>
        <v>43889</v>
      </c>
      <c r="BC630" s="359">
        <f>_xll.qlIndexFixing($AC$5,AZ630,,_xll.ohTrigger(Trigger,Quote!$AE$2))</f>
        <v>8.1008317226679977E-3</v>
      </c>
      <c r="BD630" s="359" t="e">
        <f>_xll.qlIndexFixing($BE$1,BA630,,_xll.ohTrigger(Trigger,Quote!$AE$2))</f>
        <v>#NUM!</v>
      </c>
    </row>
    <row r="631" spans="51:56" ht="11.25" customHeight="1" x14ac:dyDescent="0.25">
      <c r="AY631" s="187" t="s">
        <v>90</v>
      </c>
      <c r="AZ631" s="186">
        <f>_xll.qlInterestRateIndexFixingDate(Currency&amp;"ibor"&amp;$I$1,BA631,Trigger)</f>
        <v>43711</v>
      </c>
      <c r="BA631" s="186">
        <f>_xll.qlCalendarAdvance(Calendar,BA630,AY631,"f",,Trigger)</f>
        <v>43713</v>
      </c>
      <c r="BB631" s="186">
        <f>_xll.qlInterestRateIndexMaturity(Currency&amp;"ibor"&amp;$I$1,BA631,Trigger)</f>
        <v>43895</v>
      </c>
      <c r="BC631" s="359">
        <f>_xll.qlIndexFixing($AC$5,AZ631,,_xll.ohTrigger(Trigger,Quote!$AE$2))</f>
        <v>8.1404405854038596E-3</v>
      </c>
      <c r="BD631" s="359" t="e">
        <f>_xll.qlIndexFixing($BE$1,BA631,,_xll.ohTrigger(Trigger,Quote!$AE$2))</f>
        <v>#NUM!</v>
      </c>
    </row>
    <row r="632" spans="51:56" ht="11.25" customHeight="1" x14ac:dyDescent="0.25">
      <c r="AY632" s="187" t="s">
        <v>90</v>
      </c>
      <c r="AZ632" s="186">
        <f>_xll.qlInterestRateIndexFixingDate(Currency&amp;"ibor"&amp;$I$1,BA632,Trigger)</f>
        <v>43718</v>
      </c>
      <c r="BA632" s="186">
        <f>_xll.qlCalendarAdvance(Calendar,BA631,AY632,"f",,Trigger)</f>
        <v>43720</v>
      </c>
      <c r="BB632" s="186">
        <f>_xll.qlInterestRateIndexMaturity(Currency&amp;"ibor"&amp;$I$1,BA632,Trigger)</f>
        <v>43902</v>
      </c>
      <c r="BC632" s="359">
        <f>_xll.qlIndexFixing($AC$5,AZ632,,_xll.ohTrigger(Trigger,Quote!$AE$2))</f>
        <v>8.1831951907737708E-3</v>
      </c>
      <c r="BD632" s="359" t="e">
        <f>_xll.qlIndexFixing($BE$1,BA632,,_xll.ohTrigger(Trigger,Quote!$AE$2))</f>
        <v>#NUM!</v>
      </c>
    </row>
    <row r="633" spans="51:56" ht="11.25" customHeight="1" x14ac:dyDescent="0.25">
      <c r="AY633" s="187" t="s">
        <v>90</v>
      </c>
      <c r="AZ633" s="186">
        <f>_xll.qlInterestRateIndexFixingDate(Currency&amp;"ibor"&amp;$I$1,BA633,Trigger)</f>
        <v>43725</v>
      </c>
      <c r="BA633" s="186">
        <f>_xll.qlCalendarAdvance(Calendar,BA632,AY633,"f",,Trigger)</f>
        <v>43727</v>
      </c>
      <c r="BB633" s="186">
        <f>_xll.qlInterestRateIndexMaturity(Currency&amp;"ibor"&amp;$I$1,BA633,Trigger)</f>
        <v>43909</v>
      </c>
      <c r="BC633" s="359">
        <f>_xll.qlIndexFixing($AC$5,AZ633,,_xll.ohTrigger(Trigger,Quote!$AE$2))</f>
        <v>8.2259507164896811E-3</v>
      </c>
      <c r="BD633" s="359" t="e">
        <f>_xll.qlIndexFixing($BE$1,BA633,,_xll.ohTrigger(Trigger,Quote!$AE$2))</f>
        <v>#NUM!</v>
      </c>
    </row>
    <row r="634" spans="51:56" ht="11.25" customHeight="1" x14ac:dyDescent="0.25">
      <c r="AY634" s="187" t="s">
        <v>90</v>
      </c>
      <c r="AZ634" s="186">
        <f>_xll.qlInterestRateIndexFixingDate(Currency&amp;"ibor"&amp;$I$1,BA634,Trigger)</f>
        <v>43732</v>
      </c>
      <c r="BA634" s="186">
        <f>_xll.qlCalendarAdvance(Calendar,BA633,AY634,"f",,Trigger)</f>
        <v>43734</v>
      </c>
      <c r="BB634" s="186">
        <f>_xll.qlInterestRateIndexMaturity(Currency&amp;"ibor"&amp;$I$1,BA634,Trigger)</f>
        <v>43916</v>
      </c>
      <c r="BC634" s="359">
        <f>_xll.qlIndexFixing($AC$5,AZ634,,_xll.ohTrigger(Trigger,Quote!$AE$2))</f>
        <v>8.2687071625709117E-3</v>
      </c>
      <c r="BD634" s="359" t="e">
        <f>_xll.qlIndexFixing($BE$1,BA634,,_xll.ohTrigger(Trigger,Quote!$AE$2))</f>
        <v>#NUM!</v>
      </c>
    </row>
    <row r="635" spans="51:56" ht="11.25" customHeight="1" x14ac:dyDescent="0.25">
      <c r="AY635" s="187" t="s">
        <v>90</v>
      </c>
      <c r="AZ635" s="186">
        <f>_xll.qlInterestRateIndexFixingDate(Currency&amp;"ibor"&amp;$I$1,BA635,Trigger)</f>
        <v>43739</v>
      </c>
      <c r="BA635" s="186">
        <f>_xll.qlCalendarAdvance(Calendar,BA634,AY635,"f",,Trigger)</f>
        <v>43741</v>
      </c>
      <c r="BB635" s="186">
        <f>_xll.qlInterestRateIndexMaturity(Currency&amp;"ibor"&amp;$I$1,BA635,Trigger)</f>
        <v>43924</v>
      </c>
      <c r="BC635" s="359">
        <f>_xll.qlIndexFixing($AC$5,AZ635,,_xll.ohTrigger(Trigger,Quote!$AE$2))</f>
        <v>8.3146145439321854E-3</v>
      </c>
      <c r="BD635" s="359" t="e">
        <f>_xll.qlIndexFixing($BE$1,BA635,,_xll.ohTrigger(Trigger,Quote!$AE$2))</f>
        <v>#NUM!</v>
      </c>
    </row>
    <row r="636" spans="51:56" ht="11.25" customHeight="1" x14ac:dyDescent="0.25">
      <c r="AY636" s="187" t="s">
        <v>90</v>
      </c>
      <c r="AZ636" s="186">
        <f>_xll.qlInterestRateIndexFixingDate(Currency&amp;"ibor"&amp;$I$1,BA636,Trigger)</f>
        <v>43746</v>
      </c>
      <c r="BA636" s="186">
        <f>_xll.qlCalendarAdvance(Calendar,BA635,AY636,"f",,Trigger)</f>
        <v>43748</v>
      </c>
      <c r="BB636" s="186">
        <f>_xll.qlInterestRateIndexMaturity(Currency&amp;"ibor"&amp;$I$1,BA636,Trigger)</f>
        <v>43935</v>
      </c>
      <c r="BC636" s="359">
        <f>_xll.qlIndexFixing($AC$5,AZ636,,_xll.ohTrigger(Trigger,Quote!$AE$2))</f>
        <v>8.3699796372681459E-3</v>
      </c>
      <c r="BD636" s="359" t="e">
        <f>_xll.qlIndexFixing($BE$1,BA636,,_xll.ohTrigger(Trigger,Quote!$AE$2))</f>
        <v>#NUM!</v>
      </c>
    </row>
    <row r="637" spans="51:56" ht="11.25" customHeight="1" x14ac:dyDescent="0.25">
      <c r="AY637" s="187" t="s">
        <v>90</v>
      </c>
      <c r="AZ637" s="186">
        <f>_xll.qlInterestRateIndexFixingDate(Currency&amp;"ibor"&amp;$I$1,BA637,Trigger)</f>
        <v>43753</v>
      </c>
      <c r="BA637" s="186">
        <f>_xll.qlCalendarAdvance(Calendar,BA636,AY637,"f",,Trigger)</f>
        <v>43755</v>
      </c>
      <c r="BB637" s="186">
        <f>_xll.qlInterestRateIndexMaturity(Currency&amp;"ibor"&amp;$I$1,BA637,Trigger)</f>
        <v>43938</v>
      </c>
      <c r="BC637" s="359">
        <f>_xll.qlIndexFixing($AC$5,AZ637,,_xll.ohTrigger(Trigger,Quote!$AE$2))</f>
        <v>8.4001341506940424E-3</v>
      </c>
      <c r="BD637" s="359" t="e">
        <f>_xll.qlIndexFixing($BE$1,BA637,,_xll.ohTrigger(Trigger,Quote!$AE$2))</f>
        <v>#NUM!</v>
      </c>
    </row>
    <row r="638" spans="51:56" ht="11.25" customHeight="1" x14ac:dyDescent="0.25">
      <c r="AY638" s="187" t="s">
        <v>90</v>
      </c>
      <c r="AZ638" s="186">
        <f>_xll.qlInterestRateIndexFixingDate(Currency&amp;"ibor"&amp;$I$1,BA638,Trigger)</f>
        <v>43760</v>
      </c>
      <c r="BA638" s="186">
        <f>_xll.qlCalendarAdvance(Calendar,BA637,AY638,"f",,Trigger)</f>
        <v>43762</v>
      </c>
      <c r="BB638" s="186">
        <f>_xll.qlInterestRateIndexMaturity(Currency&amp;"ibor"&amp;$I$1,BA638,Trigger)</f>
        <v>43945</v>
      </c>
      <c r="BC638" s="359">
        <f>_xll.qlIndexFixing($AC$5,AZ638,,_xll.ohTrigger(Trigger,Quote!$AE$2))</f>
        <v>8.4428953423530979E-3</v>
      </c>
      <c r="BD638" s="359" t="e">
        <f>_xll.qlIndexFixing($BE$1,BA638,,_xll.ohTrigger(Trigger,Quote!$AE$2))</f>
        <v>#NUM!</v>
      </c>
    </row>
    <row r="639" spans="51:56" ht="11.25" customHeight="1" x14ac:dyDescent="0.25">
      <c r="AY639" s="187" t="s">
        <v>90</v>
      </c>
      <c r="AZ639" s="186">
        <f>_xll.qlInterestRateIndexFixingDate(Currency&amp;"ibor"&amp;$I$1,BA639,Trigger)</f>
        <v>43767</v>
      </c>
      <c r="BA639" s="186">
        <f>_xll.qlCalendarAdvance(Calendar,BA638,AY639,"f",,Trigger)</f>
        <v>43769</v>
      </c>
      <c r="BB639" s="186">
        <f>_xll.qlInterestRateIndexMaturity(Currency&amp;"ibor"&amp;$I$1,BA639,Trigger)</f>
        <v>43951</v>
      </c>
      <c r="BC639" s="359">
        <f>_xll.qlIndexFixing($AC$5,AZ639,,_xll.ohTrigger(Trigger,Quote!$AE$2))</f>
        <v>8.4825031991552485E-3</v>
      </c>
      <c r="BD639" s="359" t="e">
        <f>_xll.qlIndexFixing($BE$1,BA639,,_xll.ohTrigger(Trigger,Quote!$AE$2))</f>
        <v>#NUM!</v>
      </c>
    </row>
    <row r="640" spans="51:56" ht="11.25" customHeight="1" x14ac:dyDescent="0.25">
      <c r="AY640" s="187" t="s">
        <v>90</v>
      </c>
      <c r="AZ640" s="186">
        <f>_xll.qlInterestRateIndexFixingDate(Currency&amp;"ibor"&amp;$I$1,BA640,Trigger)</f>
        <v>43774</v>
      </c>
      <c r="BA640" s="186">
        <f>_xll.qlCalendarAdvance(Calendar,BA639,AY640,"f",,Trigger)</f>
        <v>43776</v>
      </c>
      <c r="BB640" s="186">
        <f>_xll.qlInterestRateIndexMaturity(Currency&amp;"ibor"&amp;$I$1,BA640,Trigger)</f>
        <v>43958</v>
      </c>
      <c r="BC640" s="359">
        <f>_xll.qlIndexFixing($AC$5,AZ640,,_xll.ohTrigger(Trigger,Quote!$AE$2))</f>
        <v>8.5252651678461022E-3</v>
      </c>
      <c r="BD640" s="359" t="e">
        <f>_xll.qlIndexFixing($BE$1,BA640,,_xll.ohTrigger(Trigger,Quote!$AE$2))</f>
        <v>#NUM!</v>
      </c>
    </row>
    <row r="641" spans="51:56" ht="11.25" customHeight="1" x14ac:dyDescent="0.25">
      <c r="AY641" s="187" t="s">
        <v>90</v>
      </c>
      <c r="AZ641" s="186">
        <f>_xll.qlInterestRateIndexFixingDate(Currency&amp;"ibor"&amp;$I$1,BA641,Trigger)</f>
        <v>43781</v>
      </c>
      <c r="BA641" s="186">
        <f>_xll.qlCalendarAdvance(Calendar,BA640,AY641,"f",,Trigger)</f>
        <v>43783</v>
      </c>
      <c r="BB641" s="186">
        <f>_xll.qlInterestRateIndexMaturity(Currency&amp;"ibor"&amp;$I$1,BA641,Trigger)</f>
        <v>43965</v>
      </c>
      <c r="BC641" s="359">
        <f>_xll.qlIndexFixing($AC$5,AZ641,,_xll.ohTrigger(Trigger,Quote!$AE$2))</f>
        <v>8.5680280570419477E-3</v>
      </c>
      <c r="BD641" s="359" t="e">
        <f>_xll.qlIndexFixing($BE$1,BA641,,_xll.ohTrigger(Trigger,Quote!$AE$2))</f>
        <v>#NUM!</v>
      </c>
    </row>
    <row r="642" spans="51:56" ht="11.25" customHeight="1" x14ac:dyDescent="0.25">
      <c r="AY642" s="187" t="s">
        <v>90</v>
      </c>
      <c r="AZ642" s="186">
        <f>_xll.qlInterestRateIndexFixingDate(Currency&amp;"ibor"&amp;$I$1,BA642,Trigger)</f>
        <v>43788</v>
      </c>
      <c r="BA642" s="186">
        <f>_xll.qlCalendarAdvance(Calendar,BA641,AY642,"f",,Trigger)</f>
        <v>43790</v>
      </c>
      <c r="BB642" s="186">
        <f>_xll.qlInterestRateIndexMaturity(Currency&amp;"ibor"&amp;$I$1,BA642,Trigger)</f>
        <v>43972</v>
      </c>
      <c r="BC642" s="359">
        <f>_xll.qlIndexFixing($AC$5,AZ642,,_xll.ohTrigger(Trigger,Quote!$AE$2))</f>
        <v>8.6107918667612301E-3</v>
      </c>
      <c r="BD642" s="359" t="e">
        <f>_xll.qlIndexFixing($BE$1,BA642,,_xll.ohTrigger(Trigger,Quote!$AE$2))</f>
        <v>#NUM!</v>
      </c>
    </row>
    <row r="643" spans="51:56" ht="11.25" customHeight="1" x14ac:dyDescent="0.25">
      <c r="AY643" s="187" t="s">
        <v>90</v>
      </c>
      <c r="AZ643" s="186">
        <f>_xll.qlInterestRateIndexFixingDate(Currency&amp;"ibor"&amp;$I$1,BA643,Trigger)</f>
        <v>43795</v>
      </c>
      <c r="BA643" s="186">
        <f>_xll.qlCalendarAdvance(Calendar,BA642,AY643,"f",,Trigger)</f>
        <v>43797</v>
      </c>
      <c r="BB643" s="186">
        <f>_xll.qlInterestRateIndexMaturity(Currency&amp;"ibor"&amp;$I$1,BA643,Trigger)</f>
        <v>43979</v>
      </c>
      <c r="BC643" s="359">
        <f>_xll.qlIndexFixing($AC$5,AZ643,,_xll.ohTrigger(Trigger,Quote!$AE$2))</f>
        <v>8.6535565970250316E-3</v>
      </c>
      <c r="BD643" s="359" t="e">
        <f>_xll.qlIndexFixing($BE$1,BA643,,_xll.ohTrigger(Trigger,Quote!$AE$2))</f>
        <v>#NUM!</v>
      </c>
    </row>
    <row r="644" spans="51:56" ht="11.25" customHeight="1" x14ac:dyDescent="0.25">
      <c r="AY644" s="187" t="s">
        <v>90</v>
      </c>
      <c r="AZ644" s="186">
        <f>_xll.qlInterestRateIndexFixingDate(Currency&amp;"ibor"&amp;$I$1,BA644,Trigger)</f>
        <v>43802</v>
      </c>
      <c r="BA644" s="186">
        <f>_xll.qlCalendarAdvance(Calendar,BA643,AY644,"f",,Trigger)</f>
        <v>43804</v>
      </c>
      <c r="BB644" s="186">
        <f>_xll.qlInterestRateIndexMaturity(Currency&amp;"ibor"&amp;$I$1,BA644,Trigger)</f>
        <v>43987</v>
      </c>
      <c r="BC644" s="359">
        <f>_xll.qlIndexFixing($AC$5,AZ644,,_xll.ohTrigger(Trigger,Quote!$AE$2))</f>
        <v>8.7075843037013462E-3</v>
      </c>
      <c r="BD644" s="359" t="e">
        <f>_xll.qlIndexFixing($BE$1,BA644,,_xll.ohTrigger(Trigger,Quote!$AE$2))</f>
        <v>#NUM!</v>
      </c>
    </row>
    <row r="645" spans="51:56" ht="11.25" customHeight="1" x14ac:dyDescent="0.25">
      <c r="AY645" s="187" t="s">
        <v>90</v>
      </c>
      <c r="AZ645" s="186">
        <f>_xll.qlInterestRateIndexFixingDate(Currency&amp;"ibor"&amp;$I$1,BA645,Trigger)</f>
        <v>43809</v>
      </c>
      <c r="BA645" s="186">
        <f>_xll.qlCalendarAdvance(Calendar,BA644,AY645,"f",,Trigger)</f>
        <v>43811</v>
      </c>
      <c r="BB645" s="186">
        <f>_xll.qlInterestRateIndexMaturity(Currency&amp;"ibor"&amp;$I$1,BA645,Trigger)</f>
        <v>43994</v>
      </c>
      <c r="BC645" s="359">
        <f>_xll.qlIndexFixing($AC$5,AZ645,,_xll.ohTrigger(Trigger,Quote!$AE$2))</f>
        <v>8.7646166920302779E-3</v>
      </c>
      <c r="BD645" s="359" t="e">
        <f>_xll.qlIndexFixing($BE$1,BA645,,_xll.ohTrigger(Trigger,Quote!$AE$2))</f>
        <v>#NUM!</v>
      </c>
    </row>
    <row r="646" spans="51:56" ht="11.25" customHeight="1" x14ac:dyDescent="0.25">
      <c r="AY646" s="187" t="s">
        <v>90</v>
      </c>
      <c r="AZ646" s="186">
        <f>_xll.qlInterestRateIndexFixingDate(Currency&amp;"ibor"&amp;$I$1,BA646,Trigger)</f>
        <v>43816</v>
      </c>
      <c r="BA646" s="186">
        <f>_xll.qlCalendarAdvance(Calendar,BA645,AY646,"f",,Trigger)</f>
        <v>43818</v>
      </c>
      <c r="BB646" s="186">
        <f>_xll.qlInterestRateIndexMaturity(Currency&amp;"ibor"&amp;$I$1,BA646,Trigger)</f>
        <v>44001</v>
      </c>
      <c r="BC646" s="359">
        <f>_xll.qlIndexFixing($AC$5,AZ646,,_xll.ohTrigger(Trigger,Quote!$AE$2))</f>
        <v>8.8217589118338366E-3</v>
      </c>
      <c r="BD646" s="359" t="e">
        <f>_xll.qlIndexFixing($BE$1,BA646,,_xll.ohTrigger(Trigger,Quote!$AE$2))</f>
        <v>#NUM!</v>
      </c>
    </row>
    <row r="647" spans="51:56" ht="11.25" customHeight="1" x14ac:dyDescent="0.25">
      <c r="AY647" s="187" t="s">
        <v>90</v>
      </c>
      <c r="AZ647" s="186">
        <f>_xll.qlInterestRateIndexFixingDate(Currency&amp;"ibor"&amp;$I$1,BA647,Trigger)</f>
        <v>43822</v>
      </c>
      <c r="BA647" s="186">
        <f>_xll.qlCalendarAdvance(Calendar,BA646,AY647,"f",,Trigger)</f>
        <v>43826</v>
      </c>
      <c r="BB647" s="186">
        <f>_xll.qlInterestRateIndexMaturity(Currency&amp;"ibor"&amp;$I$1,BA647,Trigger)</f>
        <v>44011</v>
      </c>
      <c r="BC647" s="359">
        <f>_xll.qlIndexFixing($AC$5,AZ647,,_xll.ohTrigger(Trigger,Quote!$AE$2))</f>
        <v>8.8970692862999287E-3</v>
      </c>
      <c r="BD647" s="359" t="e">
        <f>_xll.qlIndexFixing($BE$1,BA647,,_xll.ohTrigger(Trigger,Quote!$AE$2))</f>
        <v>#NUM!</v>
      </c>
    </row>
    <row r="648" spans="51:56" ht="11.25" customHeight="1" x14ac:dyDescent="0.25">
      <c r="AY648" s="187" t="s">
        <v>90</v>
      </c>
      <c r="AZ648" s="186">
        <f>_xll.qlInterestRateIndexFixingDate(Currency&amp;"ibor"&amp;$I$1,BA648,Trigger)</f>
        <v>43830</v>
      </c>
      <c r="BA648" s="186">
        <f>_xll.qlCalendarAdvance(Calendar,BA647,AY648,"f",,Trigger)</f>
        <v>43833</v>
      </c>
      <c r="BB648" s="186">
        <f>_xll.qlInterestRateIndexMaturity(Currency&amp;"ibor"&amp;$I$1,BA648,Trigger)</f>
        <v>44015</v>
      </c>
      <c r="BC648" s="359">
        <f>_xll.qlIndexFixing($AC$5,AZ648,,_xll.ohTrigger(Trigger,Quote!$AE$2))</f>
        <v>8.9396788476246037E-3</v>
      </c>
      <c r="BD648" s="359" t="e">
        <f>_xll.qlIndexFixing($BE$1,BA648,,_xll.ohTrigger(Trigger,Quote!$AE$2))</f>
        <v>#NUM!</v>
      </c>
    </row>
    <row r="649" spans="51:56" ht="11.25" customHeight="1" x14ac:dyDescent="0.25">
      <c r="AY649" s="187" t="s">
        <v>90</v>
      </c>
      <c r="AZ649" s="186">
        <f>_xll.qlInterestRateIndexFixingDate(Currency&amp;"ibor"&amp;$I$1,BA649,Trigger)</f>
        <v>43838</v>
      </c>
      <c r="BA649" s="186">
        <f>_xll.qlCalendarAdvance(Calendar,BA648,AY649,"f",,Trigger)</f>
        <v>43840</v>
      </c>
      <c r="BB649" s="186">
        <f>_xll.qlInterestRateIndexMaturity(Currency&amp;"ibor"&amp;$I$1,BA649,Trigger)</f>
        <v>44022</v>
      </c>
      <c r="BC649" s="359">
        <f>_xll.qlIndexFixing($AC$5,AZ649,,_xll.ohTrigger(Trigger,Quote!$AE$2))</f>
        <v>8.9972300514060966E-3</v>
      </c>
      <c r="BD649" s="359" t="e">
        <f>_xll.qlIndexFixing($BE$1,BA649,,_xll.ohTrigger(Trigger,Quote!$AE$2))</f>
        <v>#NUM!</v>
      </c>
    </row>
    <row r="650" spans="51:56" ht="11.25" customHeight="1" x14ac:dyDescent="0.25">
      <c r="AY650" s="187" t="s">
        <v>90</v>
      </c>
      <c r="AZ650" s="186">
        <f>_xll.qlInterestRateIndexFixingDate(Currency&amp;"ibor"&amp;$I$1,BA650,Trigger)</f>
        <v>43845</v>
      </c>
      <c r="BA650" s="186">
        <f>_xll.qlCalendarAdvance(Calendar,BA649,AY650,"f",,Trigger)</f>
        <v>43847</v>
      </c>
      <c r="BB650" s="186">
        <f>_xll.qlInterestRateIndexMaturity(Currency&amp;"ibor"&amp;$I$1,BA650,Trigger)</f>
        <v>44029</v>
      </c>
      <c r="BC650" s="359">
        <f>_xll.qlIndexFixing($AC$5,AZ650,,_xll.ohTrigger(Trigger,Quote!$AE$2))</f>
        <v>9.0548917119680147E-3</v>
      </c>
      <c r="BD650" s="359" t="e">
        <f>_xll.qlIndexFixing($BE$1,BA650,,_xll.ohTrigger(Trigger,Quote!$AE$2))</f>
        <v>#NUM!</v>
      </c>
    </row>
    <row r="651" spans="51:56" ht="11.25" customHeight="1" x14ac:dyDescent="0.25">
      <c r="AY651" s="187" t="s">
        <v>90</v>
      </c>
      <c r="AZ651" s="186">
        <f>_xll.qlInterestRateIndexFixingDate(Currency&amp;"ibor"&amp;$I$1,BA651,Trigger)</f>
        <v>43852</v>
      </c>
      <c r="BA651" s="186">
        <f>_xll.qlCalendarAdvance(Calendar,BA650,AY651,"f",,Trigger)</f>
        <v>43854</v>
      </c>
      <c r="BB651" s="186">
        <f>_xll.qlInterestRateIndexMaturity(Currency&amp;"ibor"&amp;$I$1,BA651,Trigger)</f>
        <v>44036</v>
      </c>
      <c r="BC651" s="359">
        <f>_xll.qlIndexFixing($AC$5,AZ651,,_xll.ohTrigger(Trigger,Quote!$AE$2))</f>
        <v>9.1126638388302154E-3</v>
      </c>
      <c r="BD651" s="359" t="e">
        <f>_xll.qlIndexFixing($BE$1,BA651,,_xll.ohTrigger(Trigger,Quote!$AE$2))</f>
        <v>#NUM!</v>
      </c>
    </row>
    <row r="652" spans="51:56" ht="11.25" customHeight="1" x14ac:dyDescent="0.25">
      <c r="AY652" s="187" t="s">
        <v>90</v>
      </c>
      <c r="AZ652" s="186">
        <f>_xll.qlInterestRateIndexFixingDate(Currency&amp;"ibor"&amp;$I$1,BA652,Trigger)</f>
        <v>43859</v>
      </c>
      <c r="BA652" s="186">
        <f>_xll.qlCalendarAdvance(Calendar,BA651,AY652,"f",,Trigger)</f>
        <v>43861</v>
      </c>
      <c r="BB652" s="186">
        <f>_xll.qlInterestRateIndexMaturity(Currency&amp;"ibor"&amp;$I$1,BA652,Trigger)</f>
        <v>44043</v>
      </c>
      <c r="BC652" s="359">
        <f>_xll.qlIndexFixing($AC$5,AZ652,,_xll.ohTrigger(Trigger,Quote!$AE$2))</f>
        <v>9.1705464415301266E-3</v>
      </c>
      <c r="BD652" s="359" t="e">
        <f>_xll.qlIndexFixing($BE$1,BA652,,_xll.ohTrigger(Trigger,Quote!$AE$2))</f>
        <v>#NUM!</v>
      </c>
    </row>
    <row r="653" spans="51:56" ht="11.25" customHeight="1" x14ac:dyDescent="0.25">
      <c r="AY653" s="187" t="s">
        <v>90</v>
      </c>
      <c r="AZ653" s="186">
        <f>_xll.qlInterestRateIndexFixingDate(Currency&amp;"ibor"&amp;$I$1,BA653,Trigger)</f>
        <v>43866</v>
      </c>
      <c r="BA653" s="186">
        <f>_xll.qlCalendarAdvance(Calendar,BA652,AY653,"f",,Trigger)</f>
        <v>43868</v>
      </c>
      <c r="BB653" s="186">
        <f>_xll.qlInterestRateIndexMaturity(Currency&amp;"ibor"&amp;$I$1,BA653,Trigger)</f>
        <v>44050</v>
      </c>
      <c r="BC653" s="359">
        <f>_xll.qlIndexFixing($AC$5,AZ653,,_xll.ohTrigger(Trigger,Quote!$AE$2))</f>
        <v>9.2285395296240556E-3</v>
      </c>
      <c r="BD653" s="359" t="e">
        <f>_xll.qlIndexFixing($BE$1,BA653,,_xll.ohTrigger(Trigger,Quote!$AE$2))</f>
        <v>#NUM!</v>
      </c>
    </row>
    <row r="654" spans="51:56" ht="11.25" customHeight="1" x14ac:dyDescent="0.25">
      <c r="AY654" s="187" t="s">
        <v>90</v>
      </c>
      <c r="AZ654" s="186">
        <f>_xll.qlInterestRateIndexFixingDate(Currency&amp;"ibor"&amp;$I$1,BA654,Trigger)</f>
        <v>43873</v>
      </c>
      <c r="BA654" s="186">
        <f>_xll.qlCalendarAdvance(Calendar,BA653,AY654,"f",,Trigger)</f>
        <v>43875</v>
      </c>
      <c r="BB654" s="186">
        <f>_xll.qlInterestRateIndexMaturity(Currency&amp;"ibor"&amp;$I$1,BA654,Trigger)</f>
        <v>44057</v>
      </c>
      <c r="BC654" s="359">
        <f>_xll.qlIndexFixing($AC$5,AZ654,,_xll.ohTrigger(Trigger,Quote!$AE$2))</f>
        <v>9.2866431126858873E-3</v>
      </c>
      <c r="BD654" s="359" t="e">
        <f>_xll.qlIndexFixing($BE$1,BA654,,_xll.ohTrigger(Trigger,Quote!$AE$2))</f>
        <v>#NUM!</v>
      </c>
    </row>
    <row r="655" spans="51:56" ht="11.25" customHeight="1" x14ac:dyDescent="0.25">
      <c r="AY655" s="187" t="s">
        <v>90</v>
      </c>
      <c r="AZ655" s="186">
        <f>_xll.qlInterestRateIndexFixingDate(Currency&amp;"ibor"&amp;$I$1,BA655,Trigger)</f>
        <v>43880</v>
      </c>
      <c r="BA655" s="186">
        <f>_xll.qlCalendarAdvance(Calendar,BA654,AY655,"f",,Trigger)</f>
        <v>43882</v>
      </c>
      <c r="BB655" s="186">
        <f>_xll.qlInterestRateIndexMaturity(Currency&amp;"ibor"&amp;$I$1,BA655,Trigger)</f>
        <v>44064</v>
      </c>
      <c r="BC655" s="359">
        <f>_xll.qlIndexFixing($AC$5,AZ655,,_xll.ohTrigger(Trigger,Quote!$AE$2))</f>
        <v>9.3448572003088249E-3</v>
      </c>
      <c r="BD655" s="359" t="e">
        <f>_xll.qlIndexFixing($BE$1,BA655,,_xll.ohTrigger(Trigger,Quote!$AE$2))</f>
        <v>#NUM!</v>
      </c>
    </row>
    <row r="656" spans="51:56" ht="11.25" customHeight="1" x14ac:dyDescent="0.25">
      <c r="AY656" s="187" t="s">
        <v>90</v>
      </c>
      <c r="AZ656" s="186">
        <f>_xll.qlInterestRateIndexFixingDate(Currency&amp;"ibor"&amp;$I$1,BA656,Trigger)</f>
        <v>43887</v>
      </c>
      <c r="BA656" s="186">
        <f>_xll.qlCalendarAdvance(Calendar,BA655,AY656,"f",,Trigger)</f>
        <v>43889</v>
      </c>
      <c r="BB656" s="186">
        <f>_xll.qlInterestRateIndexMaturity(Currency&amp;"ibor"&amp;$I$1,BA656,Trigger)</f>
        <v>44074</v>
      </c>
      <c r="BC656" s="359">
        <f>_xll.qlIndexFixing($AC$5,AZ656,,_xll.ohTrigger(Trigger,Quote!$AE$2))</f>
        <v>9.4162641139857589E-3</v>
      </c>
      <c r="BD656" s="359" t="e">
        <f>_xll.qlIndexFixing($BE$1,BA656,,_xll.ohTrigger(Trigger,Quote!$AE$2))</f>
        <v>#NUM!</v>
      </c>
    </row>
    <row r="657" spans="51:56" ht="11.25" customHeight="1" x14ac:dyDescent="0.25">
      <c r="AY657" s="187" t="s">
        <v>90</v>
      </c>
      <c r="AZ657" s="186">
        <f>_xll.qlInterestRateIndexFixingDate(Currency&amp;"ibor"&amp;$I$1,BA657,Trigger)</f>
        <v>43894</v>
      </c>
      <c r="BA657" s="186">
        <f>_xll.qlCalendarAdvance(Calendar,BA656,AY657,"f",,Trigger)</f>
        <v>43896</v>
      </c>
      <c r="BB657" s="186">
        <f>_xll.qlInterestRateIndexMaturity(Currency&amp;"ibor"&amp;$I$1,BA657,Trigger)</f>
        <v>44081</v>
      </c>
      <c r="BC657" s="359">
        <f>_xll.qlIndexFixing($AC$5,AZ657,,_xll.ohTrigger(Trigger,Quote!$AE$2))</f>
        <v>9.4744962229649007E-3</v>
      </c>
      <c r="BD657" s="359" t="e">
        <f>_xll.qlIndexFixing($BE$1,BA657,,_xll.ohTrigger(Trigger,Quote!$AE$2))</f>
        <v>#NUM!</v>
      </c>
    </row>
    <row r="658" spans="51:56" ht="11.25" customHeight="1" x14ac:dyDescent="0.25">
      <c r="AY658" s="187" t="s">
        <v>90</v>
      </c>
      <c r="AZ658" s="186">
        <f>_xll.qlInterestRateIndexFixingDate(Currency&amp;"ibor"&amp;$I$1,BA658,Trigger)</f>
        <v>43901</v>
      </c>
      <c r="BA658" s="186">
        <f>_xll.qlCalendarAdvance(Calendar,BA657,AY658,"f",,Trigger)</f>
        <v>43903</v>
      </c>
      <c r="BB658" s="186">
        <f>_xll.qlInterestRateIndexMaturity(Currency&amp;"ibor"&amp;$I$1,BA658,Trigger)</f>
        <v>44088</v>
      </c>
      <c r="BC658" s="359">
        <f>_xll.qlIndexFixing($AC$5,AZ658,,_xll.ohTrigger(Trigger,Quote!$AE$2))</f>
        <v>9.53283712602827E-3</v>
      </c>
      <c r="BD658" s="359" t="e">
        <f>_xll.qlIndexFixing($BE$1,BA658,,_xll.ohTrigger(Trigger,Quote!$AE$2))</f>
        <v>#NUM!</v>
      </c>
    </row>
    <row r="659" spans="51:56" ht="11.25" customHeight="1" x14ac:dyDescent="0.25">
      <c r="AY659" s="187" t="s">
        <v>90</v>
      </c>
      <c r="AZ659" s="186">
        <f>_xll.qlInterestRateIndexFixingDate(Currency&amp;"ibor"&amp;$I$1,BA659,Trigger)</f>
        <v>43908</v>
      </c>
      <c r="BA659" s="186">
        <f>_xll.qlCalendarAdvance(Calendar,BA658,AY659,"f",,Trigger)</f>
        <v>43910</v>
      </c>
      <c r="BB659" s="186">
        <f>_xll.qlInterestRateIndexMaturity(Currency&amp;"ibor"&amp;$I$1,BA659,Trigger)</f>
        <v>44095</v>
      </c>
      <c r="BC659" s="359">
        <f>_xll.qlIndexFixing($AC$5,AZ659,,_xll.ohTrigger(Trigger,Quote!$AE$2))</f>
        <v>9.5912868328096746E-3</v>
      </c>
      <c r="BD659" s="359" t="e">
        <f>_xll.qlIndexFixing($BE$1,BA659,,_xll.ohTrigger(Trigger,Quote!$AE$2))</f>
        <v>#NUM!</v>
      </c>
    </row>
    <row r="660" spans="51:56" ht="11.25" customHeight="1" x14ac:dyDescent="0.25">
      <c r="AY660" s="187" t="s">
        <v>90</v>
      </c>
      <c r="AZ660" s="186">
        <f>_xll.qlInterestRateIndexFixingDate(Currency&amp;"ibor"&amp;$I$1,BA660,Trigger)</f>
        <v>43915</v>
      </c>
      <c r="BA660" s="186">
        <f>_xll.qlCalendarAdvance(Calendar,BA659,AY660,"f",,Trigger)</f>
        <v>43917</v>
      </c>
      <c r="BB660" s="186">
        <f>_xll.qlInterestRateIndexMaturity(Currency&amp;"ibor"&amp;$I$1,BA660,Trigger)</f>
        <v>44102</v>
      </c>
      <c r="BC660" s="359">
        <f>_xll.qlIndexFixing($AC$5,AZ660,,_xll.ohTrigger(Trigger,Quote!$AE$2))</f>
        <v>9.6498453529619329E-3</v>
      </c>
      <c r="BD660" s="359" t="e">
        <f>_xll.qlIndexFixing($BE$1,BA660,,_xll.ohTrigger(Trigger,Quote!$AE$2))</f>
        <v>#NUM!</v>
      </c>
    </row>
    <row r="661" spans="51:56" ht="11.25" customHeight="1" x14ac:dyDescent="0.25">
      <c r="AY661" s="187" t="s">
        <v>90</v>
      </c>
      <c r="AZ661" s="186">
        <f>_xll.qlInterestRateIndexFixingDate(Currency&amp;"ibor"&amp;$I$1,BA661,Trigger)</f>
        <v>43922</v>
      </c>
      <c r="BA661" s="186">
        <f>_xll.qlCalendarAdvance(Calendar,BA660,AY661,"f",,Trigger)</f>
        <v>43924</v>
      </c>
      <c r="BB661" s="186">
        <f>_xll.qlInterestRateIndexMaturity(Currency&amp;"ibor"&amp;$I$1,BA661,Trigger)</f>
        <v>44109</v>
      </c>
      <c r="BC661" s="359">
        <f>_xll.qlIndexFixing($AC$5,AZ661,,_xll.ohTrigger(Trigger,Quote!$AE$2))</f>
        <v>9.7085126961551482E-3</v>
      </c>
      <c r="BD661" s="359" t="e">
        <f>_xll.qlIndexFixing($BE$1,BA661,,_xll.ohTrigger(Trigger,Quote!$AE$2))</f>
        <v>#NUM!</v>
      </c>
    </row>
    <row r="662" spans="51:56" ht="11.25" customHeight="1" x14ac:dyDescent="0.25">
      <c r="AY662" s="187" t="s">
        <v>90</v>
      </c>
      <c r="AZ662" s="186">
        <f>_xll.qlInterestRateIndexFixingDate(Currency&amp;"ibor"&amp;$I$1,BA662,Trigger)</f>
        <v>43929</v>
      </c>
      <c r="BA662" s="186">
        <f>_xll.qlCalendarAdvance(Calendar,BA661,AY662,"f",,Trigger)</f>
        <v>43935</v>
      </c>
      <c r="BB662" s="186">
        <f>_xll.qlInterestRateIndexMaturity(Currency&amp;"ibor"&amp;$I$1,BA662,Trigger)</f>
        <v>44118</v>
      </c>
      <c r="BC662" s="359">
        <f>_xll.qlIndexFixing($AC$5,AZ662,,_xll.ohTrigger(Trigger,Quote!$AE$2))</f>
        <v>9.7931186190306808E-3</v>
      </c>
      <c r="BD662" s="359" t="e">
        <f>_xll.qlIndexFixing($BE$1,BA662,,_xll.ohTrigger(Trigger,Quote!$AE$2))</f>
        <v>#NUM!</v>
      </c>
    </row>
    <row r="663" spans="51:56" ht="11.25" customHeight="1" x14ac:dyDescent="0.25">
      <c r="AY663" s="187" t="s">
        <v>90</v>
      </c>
      <c r="AZ663" s="186">
        <f>_xll.qlInterestRateIndexFixingDate(Currency&amp;"ibor"&amp;$I$1,BA663,Trigger)</f>
        <v>43938</v>
      </c>
      <c r="BA663" s="186">
        <f>_xll.qlCalendarAdvance(Calendar,BA662,AY663,"f",,Trigger)</f>
        <v>43942</v>
      </c>
      <c r="BB663" s="186">
        <f>_xll.qlInterestRateIndexMaturity(Currency&amp;"ibor"&amp;$I$1,BA663,Trigger)</f>
        <v>44125</v>
      </c>
      <c r="BC663" s="359">
        <f>_xll.qlIndexFixing($AC$5,AZ663,,_xll.ohTrigger(Trigger,Quote!$AE$2))</f>
        <v>9.8522080054698185E-3</v>
      </c>
      <c r="BD663" s="359" t="e">
        <f>_xll.qlIndexFixing($BE$1,BA663,,_xll.ohTrigger(Trigger,Quote!$AE$2))</f>
        <v>#NUM!</v>
      </c>
    </row>
    <row r="664" spans="51:56" ht="11.25" customHeight="1" x14ac:dyDescent="0.25">
      <c r="AY664" s="187" t="s">
        <v>90</v>
      </c>
      <c r="AZ664" s="186">
        <f>_xll.qlInterestRateIndexFixingDate(Currency&amp;"ibor"&amp;$I$1,BA664,Trigger)</f>
        <v>43945</v>
      </c>
      <c r="BA664" s="186">
        <f>_xll.qlCalendarAdvance(Calendar,BA663,AY664,"f",,Trigger)</f>
        <v>43949</v>
      </c>
      <c r="BB664" s="186">
        <f>_xll.qlInterestRateIndexMaturity(Currency&amp;"ibor"&amp;$I$1,BA664,Trigger)</f>
        <v>44132</v>
      </c>
      <c r="BC664" s="359">
        <f>_xll.qlIndexFixing($AC$5,AZ664,,_xll.ohTrigger(Trigger,Quote!$AE$2))</f>
        <v>9.9114074029562228E-3</v>
      </c>
      <c r="BD664" s="359" t="e">
        <f>_xll.qlIndexFixing($BE$1,BA664,,_xll.ohTrigger(Trigger,Quote!$AE$2))</f>
        <v>#NUM!</v>
      </c>
    </row>
    <row r="665" spans="51:56" ht="11.25" customHeight="1" x14ac:dyDescent="0.25">
      <c r="AY665" s="187" t="s">
        <v>90</v>
      </c>
      <c r="AZ665" s="186">
        <f>_xll.qlInterestRateIndexFixingDate(Currency&amp;"ibor"&amp;$I$1,BA665,Trigger)</f>
        <v>43951</v>
      </c>
      <c r="BA665" s="186">
        <f>_xll.qlCalendarAdvance(Calendar,BA664,AY665,"f",,Trigger)</f>
        <v>43956</v>
      </c>
      <c r="BB665" s="186">
        <f>_xll.qlInterestRateIndexMaturity(Currency&amp;"ibor"&amp;$I$1,BA665,Trigger)</f>
        <v>44140</v>
      </c>
      <c r="BC665" s="359">
        <f>_xll.qlIndexFixing($AC$5,AZ665,,_xll.ohTrigger(Trigger,Quote!$AE$2))</f>
        <v>9.9744060705767145E-3</v>
      </c>
      <c r="BD665" s="359" t="e">
        <f>_xll.qlIndexFixing($BE$1,BA665,,_xll.ohTrigger(Trigger,Quote!$AE$2))</f>
        <v>#NUM!</v>
      </c>
    </row>
    <row r="666" spans="51:56" ht="11.25" customHeight="1" x14ac:dyDescent="0.25">
      <c r="AY666" s="187" t="s">
        <v>90</v>
      </c>
      <c r="AZ666" s="186">
        <f>_xll.qlInterestRateIndexFixingDate(Currency&amp;"ibor"&amp;$I$1,BA666,Trigger)</f>
        <v>43959</v>
      </c>
      <c r="BA666" s="186">
        <f>_xll.qlCalendarAdvance(Calendar,BA665,AY666,"f",,Trigger)</f>
        <v>43963</v>
      </c>
      <c r="BB666" s="186">
        <f>_xll.qlInterestRateIndexMaturity(Currency&amp;"ibor"&amp;$I$1,BA666,Trigger)</f>
        <v>44147</v>
      </c>
      <c r="BC666" s="359">
        <f>_xll.qlIndexFixing($AC$5,AZ666,,_xll.ohTrigger(Trigger,Quote!$AE$2))</f>
        <v>1.0033752301867678E-2</v>
      </c>
      <c r="BD666" s="359" t="e">
        <f>_xll.qlIndexFixing($BE$1,BA666,,_xll.ohTrigger(Trigger,Quote!$AE$2))</f>
        <v>#NUM!</v>
      </c>
    </row>
    <row r="667" spans="51:56" ht="11.25" customHeight="1" x14ac:dyDescent="0.25">
      <c r="AY667" s="187" t="s">
        <v>90</v>
      </c>
      <c r="AZ667" s="186">
        <f>_xll.qlInterestRateIndexFixingDate(Currency&amp;"ibor"&amp;$I$1,BA667,Trigger)</f>
        <v>43966</v>
      </c>
      <c r="BA667" s="186">
        <f>_xll.qlCalendarAdvance(Calendar,BA666,AY667,"f",,Trigger)</f>
        <v>43970</v>
      </c>
      <c r="BB667" s="186">
        <f>_xll.qlInterestRateIndexMaturity(Currency&amp;"ibor"&amp;$I$1,BA667,Trigger)</f>
        <v>44154</v>
      </c>
      <c r="BC667" s="359">
        <f>_xll.qlIndexFixing($AC$5,AZ667,,_xll.ohTrigger(Trigger,Quote!$AE$2))</f>
        <v>1.0093207993728381E-2</v>
      </c>
      <c r="BD667" s="359" t="e">
        <f>_xll.qlIndexFixing($BE$1,BA667,,_xll.ohTrigger(Trigger,Quote!$AE$2))</f>
        <v>#NUM!</v>
      </c>
    </row>
    <row r="668" spans="51:56" ht="11.25" customHeight="1" x14ac:dyDescent="0.25">
      <c r="AY668" s="187" t="s">
        <v>90</v>
      </c>
      <c r="AZ668" s="186">
        <f>_xll.qlInterestRateIndexFixingDate(Currency&amp;"ibor"&amp;$I$1,BA668,Trigger)</f>
        <v>43973</v>
      </c>
      <c r="BA668" s="186">
        <f>_xll.qlCalendarAdvance(Calendar,BA667,AY668,"f",,Trigger)</f>
        <v>43977</v>
      </c>
      <c r="BB668" s="186">
        <f>_xll.qlInterestRateIndexMaturity(Currency&amp;"ibor"&amp;$I$1,BA668,Trigger)</f>
        <v>44161</v>
      </c>
      <c r="BC668" s="359">
        <f>_xll.qlIndexFixing($AC$5,AZ668,,_xll.ohTrigger(Trigger,Quote!$AE$2))</f>
        <v>1.0152773155978357E-2</v>
      </c>
      <c r="BD668" s="359" t="e">
        <f>_xll.qlIndexFixing($BE$1,BA668,,_xll.ohTrigger(Trigger,Quote!$AE$2))</f>
        <v>#NUM!</v>
      </c>
    </row>
    <row r="669" spans="51:56" ht="11.25" customHeight="1" x14ac:dyDescent="0.25">
      <c r="AY669" s="187" t="s">
        <v>90</v>
      </c>
      <c r="AZ669" s="186">
        <f>_xll.qlInterestRateIndexFixingDate(Currency&amp;"ibor"&amp;$I$1,BA669,Trigger)</f>
        <v>43980</v>
      </c>
      <c r="BA669" s="186">
        <f>_xll.qlCalendarAdvance(Calendar,BA668,AY669,"f",,Trigger)</f>
        <v>43984</v>
      </c>
      <c r="BB669" s="186">
        <f>_xll.qlInterestRateIndexMaturity(Currency&amp;"ibor"&amp;$I$1,BA669,Trigger)</f>
        <v>44167</v>
      </c>
      <c r="BC669" s="359">
        <f>_xll.qlIndexFixing($AC$5,AZ669,,_xll.ohTrigger(Trigger,Quote!$AE$2))</f>
        <v>1.0207031077137768E-2</v>
      </c>
      <c r="BD669" s="359" t="e">
        <f>_xll.qlIndexFixing($BE$1,BA669,,_xll.ohTrigger(Trigger,Quote!$AE$2))</f>
        <v>#NUM!</v>
      </c>
    </row>
    <row r="670" spans="51:56" ht="11.25" customHeight="1" x14ac:dyDescent="0.25">
      <c r="AY670" s="187" t="s">
        <v>90</v>
      </c>
      <c r="AZ670" s="186">
        <f>_xll.qlInterestRateIndexFixingDate(Currency&amp;"ibor"&amp;$I$1,BA670,Trigger)</f>
        <v>43987</v>
      </c>
      <c r="BA670" s="186">
        <f>_xll.qlCalendarAdvance(Calendar,BA669,AY670,"f",,Trigger)</f>
        <v>43991</v>
      </c>
      <c r="BB670" s="186">
        <f>_xll.qlInterestRateIndexMaturity(Currency&amp;"ibor"&amp;$I$1,BA670,Trigger)</f>
        <v>44174</v>
      </c>
      <c r="BC670" s="359">
        <f>_xll.qlIndexFixing($AC$5,AZ670,,_xll.ohTrigger(Trigger,Quote!$AE$2))</f>
        <v>1.025266169735257E-2</v>
      </c>
      <c r="BD670" s="359" t="e">
        <f>_xll.qlIndexFixing($BE$1,BA670,,_xll.ohTrigger(Trigger,Quote!$AE$2))</f>
        <v>#NUM!</v>
      </c>
    </row>
    <row r="671" spans="51:56" ht="11.25" customHeight="1" x14ac:dyDescent="0.25">
      <c r="AY671" s="187" t="s">
        <v>90</v>
      </c>
      <c r="AZ671" s="186">
        <f>_xll.qlInterestRateIndexFixingDate(Currency&amp;"ibor"&amp;$I$1,BA671,Trigger)</f>
        <v>43994</v>
      </c>
      <c r="BA671" s="186">
        <f>_xll.qlCalendarAdvance(Calendar,BA670,AY671,"f",,Trigger)</f>
        <v>43998</v>
      </c>
      <c r="BB671" s="186">
        <f>_xll.qlInterestRateIndexMaturity(Currency&amp;"ibor"&amp;$I$1,BA671,Trigger)</f>
        <v>44181</v>
      </c>
      <c r="BC671" s="359">
        <f>_xll.qlIndexFixing($AC$5,AZ671,,_xll.ohTrigger(Trigger,Quote!$AE$2))</f>
        <v>1.0298293370532299E-2</v>
      </c>
      <c r="BD671" s="359" t="e">
        <f>_xll.qlIndexFixing($BE$1,BA671,,_xll.ohTrigger(Trigger,Quote!$AE$2))</f>
        <v>#NUM!</v>
      </c>
    </row>
    <row r="672" spans="51:56" ht="11.25" customHeight="1" x14ac:dyDescent="0.25">
      <c r="AY672" s="187" t="s">
        <v>90</v>
      </c>
      <c r="AZ672" s="186">
        <f>_xll.qlInterestRateIndexFixingDate(Currency&amp;"ibor"&amp;$I$1,BA672,Trigger)</f>
        <v>44001</v>
      </c>
      <c r="BA672" s="186">
        <f>_xll.qlCalendarAdvance(Calendar,BA671,AY672,"f",,Trigger)</f>
        <v>44005</v>
      </c>
      <c r="BB672" s="186">
        <f>_xll.qlInterestRateIndexMaturity(Currency&amp;"ibor"&amp;$I$1,BA672,Trigger)</f>
        <v>44188</v>
      </c>
      <c r="BC672" s="359">
        <f>_xll.qlIndexFixing($AC$5,AZ672,,_xll.ohTrigger(Trigger,Quote!$AE$2))</f>
        <v>1.0343926096700982E-2</v>
      </c>
      <c r="BD672" s="359" t="e">
        <f>_xll.qlIndexFixing($BE$1,BA672,,_xll.ohTrigger(Trigger,Quote!$AE$2))</f>
        <v>#NUM!</v>
      </c>
    </row>
    <row r="673" spans="51:56" ht="11.25" customHeight="1" x14ac:dyDescent="0.25">
      <c r="AY673" s="187" t="s">
        <v>90</v>
      </c>
      <c r="AZ673" s="186">
        <f>_xll.qlInterestRateIndexFixingDate(Currency&amp;"ibor"&amp;$I$1,BA673,Trigger)</f>
        <v>44008</v>
      </c>
      <c r="BA673" s="186">
        <f>_xll.qlCalendarAdvance(Calendar,BA672,AY673,"f",,Trigger)</f>
        <v>44012</v>
      </c>
      <c r="BB673" s="186">
        <f>_xll.qlInterestRateIndexMaturity(Currency&amp;"ibor"&amp;$I$1,BA673,Trigger)</f>
        <v>44196</v>
      </c>
      <c r="BC673" s="359">
        <f>_xll.qlIndexFixing($AC$5,AZ673,,_xll.ohTrigger(Trigger,Quote!$AE$2))</f>
        <v>1.0392969224646276E-2</v>
      </c>
      <c r="BD673" s="359" t="e">
        <f>_xll.qlIndexFixing($BE$1,BA673,,_xll.ohTrigger(Trigger,Quote!$AE$2))</f>
        <v>#NUM!</v>
      </c>
    </row>
    <row r="674" spans="51:56" ht="11.25" customHeight="1" x14ac:dyDescent="0.25">
      <c r="AY674" s="187" t="s">
        <v>90</v>
      </c>
      <c r="AZ674" s="186">
        <f>_xll.qlInterestRateIndexFixingDate(Currency&amp;"ibor"&amp;$I$1,BA674,Trigger)</f>
        <v>44015</v>
      </c>
      <c r="BA674" s="186">
        <f>_xll.qlCalendarAdvance(Calendar,BA673,AY674,"f",,Trigger)</f>
        <v>44019</v>
      </c>
      <c r="BB674" s="186">
        <f>_xll.qlInterestRateIndexMaturity(Currency&amp;"ibor"&amp;$I$1,BA674,Trigger)</f>
        <v>44203</v>
      </c>
      <c r="BC674" s="359">
        <f>_xll.qlIndexFixing($AC$5,AZ674,,_xll.ohTrigger(Trigger,Quote!$AE$2))</f>
        <v>1.0438605448943643E-2</v>
      </c>
      <c r="BD674" s="359" t="e">
        <f>_xll.qlIndexFixing($BE$1,BA674,,_xll.ohTrigger(Trigger,Quote!$AE$2))</f>
        <v>#NUM!</v>
      </c>
    </row>
    <row r="675" spans="51:56" ht="11.25" customHeight="1" x14ac:dyDescent="0.25">
      <c r="AY675" s="187" t="s">
        <v>90</v>
      </c>
      <c r="AZ675" s="186">
        <f>_xll.qlInterestRateIndexFixingDate(Currency&amp;"ibor"&amp;$I$1,BA675,Trigger)</f>
        <v>44022</v>
      </c>
      <c r="BA675" s="186">
        <f>_xll.qlCalendarAdvance(Calendar,BA674,AY675,"f",,Trigger)</f>
        <v>44026</v>
      </c>
      <c r="BB675" s="186">
        <f>_xll.qlInterestRateIndexMaturity(Currency&amp;"ibor"&amp;$I$1,BA675,Trigger)</f>
        <v>44210</v>
      </c>
      <c r="BC675" s="359">
        <f>_xll.qlIndexFixing($AC$5,AZ675,,_xll.ohTrigger(Trigger,Quote!$AE$2))</f>
        <v>1.0484242732089236E-2</v>
      </c>
      <c r="BD675" s="359" t="e">
        <f>_xll.qlIndexFixing($BE$1,BA675,,_xll.ohTrigger(Trigger,Quote!$AE$2))</f>
        <v>#NUM!</v>
      </c>
    </row>
    <row r="676" spans="51:56" ht="11.25" customHeight="1" x14ac:dyDescent="0.25">
      <c r="AY676" s="187" t="s">
        <v>90</v>
      </c>
      <c r="AZ676" s="186">
        <f>_xll.qlInterestRateIndexFixingDate(Currency&amp;"ibor"&amp;$I$1,BA676,Trigger)</f>
        <v>44029</v>
      </c>
      <c r="BA676" s="186">
        <f>_xll.qlCalendarAdvance(Calendar,BA675,AY676,"f",,Trigger)</f>
        <v>44033</v>
      </c>
      <c r="BB676" s="186">
        <f>_xll.qlInterestRateIndexMaturity(Currency&amp;"ibor"&amp;$I$1,BA676,Trigger)</f>
        <v>44217</v>
      </c>
      <c r="BC676" s="359">
        <f>_xll.qlIndexFixing($AC$5,AZ676,,_xll.ohTrigger(Trigger,Quote!$AE$2))</f>
        <v>1.0529881074108688E-2</v>
      </c>
      <c r="BD676" s="359" t="e">
        <f>_xll.qlIndexFixing($BE$1,BA676,,_xll.ohTrigger(Trigger,Quote!$AE$2))</f>
        <v>#NUM!</v>
      </c>
    </row>
    <row r="677" spans="51:56" ht="11.25" customHeight="1" x14ac:dyDescent="0.25">
      <c r="AY677" s="187" t="s">
        <v>90</v>
      </c>
      <c r="AZ677" s="186">
        <f>_xll.qlInterestRateIndexFixingDate(Currency&amp;"ibor"&amp;$I$1,BA677,Trigger)</f>
        <v>44036</v>
      </c>
      <c r="BA677" s="186">
        <f>_xll.qlCalendarAdvance(Calendar,BA676,AY677,"f",,Trigger)</f>
        <v>44040</v>
      </c>
      <c r="BB677" s="186">
        <f>_xll.qlInterestRateIndexMaturity(Currency&amp;"ibor"&amp;$I$1,BA677,Trigger)</f>
        <v>44224</v>
      </c>
      <c r="BC677" s="359">
        <f>_xll.qlIndexFixing($AC$5,AZ677,,_xll.ohTrigger(Trigger,Quote!$AE$2))</f>
        <v>1.0575520475025458E-2</v>
      </c>
      <c r="BD677" s="359" t="e">
        <f>_xll.qlIndexFixing($BE$1,BA677,,_xll.ohTrigger(Trigger,Quote!$AE$2))</f>
        <v>#NUM!</v>
      </c>
    </row>
    <row r="678" spans="51:56" ht="11.25" customHeight="1" x14ac:dyDescent="0.25">
      <c r="AY678" s="187" t="s">
        <v>90</v>
      </c>
      <c r="AZ678" s="186">
        <f>_xll.qlInterestRateIndexFixingDate(Currency&amp;"ibor"&amp;$I$1,BA678,Trigger)</f>
        <v>44043</v>
      </c>
      <c r="BA678" s="186">
        <f>_xll.qlCalendarAdvance(Calendar,BA677,AY678,"f",,Trigger)</f>
        <v>44047</v>
      </c>
      <c r="BB678" s="186">
        <f>_xll.qlInterestRateIndexMaturity(Currency&amp;"ibor"&amp;$I$1,BA678,Trigger)</f>
        <v>44231</v>
      </c>
      <c r="BC678" s="359">
        <f>_xll.qlIndexFixing($AC$5,AZ678,,_xll.ohTrigger(Trigger,Quote!$AE$2))</f>
        <v>1.0621160934864307E-2</v>
      </c>
      <c r="BD678" s="359" t="e">
        <f>_xll.qlIndexFixing($BE$1,BA678,,_xll.ohTrigger(Trigger,Quote!$AE$2))</f>
        <v>#NUM!</v>
      </c>
    </row>
    <row r="679" spans="51:56" ht="11.25" customHeight="1" x14ac:dyDescent="0.25">
      <c r="AY679" s="187" t="s">
        <v>90</v>
      </c>
      <c r="AZ679" s="186">
        <f>_xll.qlInterestRateIndexFixingDate(Currency&amp;"ibor"&amp;$I$1,BA679,Trigger)</f>
        <v>44050</v>
      </c>
      <c r="BA679" s="186">
        <f>_xll.qlCalendarAdvance(Calendar,BA678,AY679,"f",,Trigger)</f>
        <v>44054</v>
      </c>
      <c r="BB679" s="186">
        <f>_xll.qlInterestRateIndexMaturity(Currency&amp;"ibor"&amp;$I$1,BA679,Trigger)</f>
        <v>44238</v>
      </c>
      <c r="BC679" s="359">
        <f>_xll.qlIndexFixing($AC$5,AZ679,,_xll.ohTrigger(Trigger,Quote!$AE$2))</f>
        <v>1.0666802453650868E-2</v>
      </c>
      <c r="BD679" s="359" t="e">
        <f>_xll.qlIndexFixing($BE$1,BA679,,_xll.ohTrigger(Trigger,Quote!$AE$2))</f>
        <v>#NUM!</v>
      </c>
    </row>
    <row r="680" spans="51:56" ht="11.25" customHeight="1" x14ac:dyDescent="0.25">
      <c r="AY680" s="187" t="s">
        <v>90</v>
      </c>
      <c r="AZ680" s="186">
        <f>_xll.qlInterestRateIndexFixingDate(Currency&amp;"ibor"&amp;$I$1,BA680,Trigger)</f>
        <v>44057</v>
      </c>
      <c r="BA680" s="186">
        <f>_xll.qlCalendarAdvance(Calendar,BA679,AY680,"f",,Trigger)</f>
        <v>44061</v>
      </c>
      <c r="BB680" s="186">
        <f>_xll.qlInterestRateIndexMaturity(Currency&amp;"ibor"&amp;$I$1,BA680,Trigger)</f>
        <v>44245</v>
      </c>
      <c r="BC680" s="359">
        <f>_xll.qlIndexFixing($AC$5,AZ680,,_xll.ohTrigger(Trigger,Quote!$AE$2))</f>
        <v>1.0712445031408167E-2</v>
      </c>
      <c r="BD680" s="359" t="e">
        <f>_xll.qlIndexFixing($BE$1,BA680,,_xll.ohTrigger(Trigger,Quote!$AE$2))</f>
        <v>#NUM!</v>
      </c>
    </row>
    <row r="681" spans="51:56" ht="11.25" customHeight="1" x14ac:dyDescent="0.25">
      <c r="AY681" s="187" t="s">
        <v>90</v>
      </c>
      <c r="AZ681" s="186">
        <f>_xll.qlInterestRateIndexFixingDate(Currency&amp;"ibor"&amp;$I$1,BA681,Trigger)</f>
        <v>44064</v>
      </c>
      <c r="BA681" s="186">
        <f>_xll.qlCalendarAdvance(Calendar,BA680,AY681,"f",,Trigger)</f>
        <v>44068</v>
      </c>
      <c r="BB681" s="186">
        <f>_xll.qlInterestRateIndexMaturity(Currency&amp;"ibor"&amp;$I$1,BA681,Trigger)</f>
        <v>44252</v>
      </c>
      <c r="BC681" s="359">
        <f>_xll.qlIndexFixing($AC$5,AZ681,,_xll.ohTrigger(Trigger,Quote!$AE$2))</f>
        <v>1.0758088668161836E-2</v>
      </c>
      <c r="BD681" s="359" t="e">
        <f>_xll.qlIndexFixing($BE$1,BA681,,_xll.ohTrigger(Trigger,Quote!$AE$2))</f>
        <v>#NUM!</v>
      </c>
    </row>
    <row r="682" spans="51:56" ht="11.25" customHeight="1" x14ac:dyDescent="0.25">
      <c r="AY682" s="187" t="s">
        <v>90</v>
      </c>
      <c r="AZ682" s="186">
        <f>_xll.qlInterestRateIndexFixingDate(Currency&amp;"ibor"&amp;$I$1,BA682,Trigger)</f>
        <v>44071</v>
      </c>
      <c r="BA682" s="186">
        <f>_xll.qlCalendarAdvance(Calendar,BA681,AY682,"f",,Trigger)</f>
        <v>44075</v>
      </c>
      <c r="BB682" s="186">
        <f>_xll.qlInterestRateIndexMaturity(Currency&amp;"ibor"&amp;$I$1,BA682,Trigger)</f>
        <v>44256</v>
      </c>
      <c r="BC682" s="359">
        <f>_xll.qlIndexFixing($AC$5,AZ682,,_xll.ohTrigger(Trigger,Quote!$AE$2))</f>
        <v>1.0793467717468185E-2</v>
      </c>
      <c r="BD682" s="359" t="e">
        <f>_xll.qlIndexFixing($BE$1,BA682,,_xll.ohTrigger(Trigger,Quote!$AE$2))</f>
        <v>#NUM!</v>
      </c>
    </row>
    <row r="683" spans="51:56" ht="11.25" customHeight="1" x14ac:dyDescent="0.25">
      <c r="AY683" s="187" t="s">
        <v>90</v>
      </c>
      <c r="AZ683" s="186">
        <f>_xll.qlInterestRateIndexFixingDate(Currency&amp;"ibor"&amp;$I$1,BA683,Trigger)</f>
        <v>44078</v>
      </c>
      <c r="BA683" s="186">
        <f>_xll.qlCalendarAdvance(Calendar,BA682,AY683,"f",,Trigger)</f>
        <v>44082</v>
      </c>
      <c r="BB683" s="186">
        <f>_xll.qlInterestRateIndexMaturity(Currency&amp;"ibor"&amp;$I$1,BA683,Trigger)</f>
        <v>44263</v>
      </c>
      <c r="BC683" s="359">
        <f>_xll.qlIndexFixing($AC$5,AZ683,,_xll.ohTrigger(Trigger,Quote!$AE$2))</f>
        <v>1.083910914238523E-2</v>
      </c>
      <c r="BD683" s="359" t="e">
        <f>_xll.qlIndexFixing($BE$1,BA683,,_xll.ohTrigger(Trigger,Quote!$AE$2))</f>
        <v>#NUM!</v>
      </c>
    </row>
    <row r="684" spans="51:56" ht="11.25" customHeight="1" x14ac:dyDescent="0.25">
      <c r="AY684" s="187" t="s">
        <v>90</v>
      </c>
      <c r="AZ684" s="186">
        <f>_xll.qlInterestRateIndexFixingDate(Currency&amp;"ibor"&amp;$I$1,BA684,Trigger)</f>
        <v>44085</v>
      </c>
      <c r="BA684" s="186">
        <f>_xll.qlCalendarAdvance(Calendar,BA683,AY684,"f",,Trigger)</f>
        <v>44089</v>
      </c>
      <c r="BB684" s="186">
        <f>_xll.qlInterestRateIndexMaturity(Currency&amp;"ibor"&amp;$I$1,BA684,Trigger)</f>
        <v>44270</v>
      </c>
      <c r="BC684" s="359">
        <f>_xll.qlIndexFixing($AC$5,AZ684,,_xll.ohTrigger(Trigger,Quote!$AE$2))</f>
        <v>1.0884751609005571E-2</v>
      </c>
      <c r="BD684" s="359" t="e">
        <f>_xll.qlIndexFixing($BE$1,BA684,,_xll.ohTrigger(Trigger,Quote!$AE$2))</f>
        <v>#NUM!</v>
      </c>
    </row>
    <row r="685" spans="51:56" ht="11.25" customHeight="1" x14ac:dyDescent="0.25">
      <c r="AY685" s="187" t="s">
        <v>90</v>
      </c>
      <c r="AZ685" s="186">
        <f>_xll.qlInterestRateIndexFixingDate(Currency&amp;"ibor"&amp;$I$1,BA685,Trigger)</f>
        <v>44092</v>
      </c>
      <c r="BA685" s="186">
        <f>_xll.qlCalendarAdvance(Calendar,BA684,AY685,"f",,Trigger)</f>
        <v>44096</v>
      </c>
      <c r="BB685" s="186">
        <f>_xll.qlInterestRateIndexMaturity(Currency&amp;"ibor"&amp;$I$1,BA685,Trigger)</f>
        <v>44277</v>
      </c>
      <c r="BC685" s="359">
        <f>_xll.qlIndexFixing($AC$5,AZ685,,_xll.ohTrigger(Trigger,Quote!$AE$2))</f>
        <v>1.0930395117353062E-2</v>
      </c>
      <c r="BD685" s="359" t="e">
        <f>_xll.qlIndexFixing($BE$1,BA685,,_xll.ohTrigger(Trigger,Quote!$AE$2))</f>
        <v>#NUM!</v>
      </c>
    </row>
    <row r="686" spans="51:56" ht="11.25" customHeight="1" x14ac:dyDescent="0.25">
      <c r="AY686" s="187" t="s">
        <v>90</v>
      </c>
      <c r="AZ686" s="186">
        <f>_xll.qlInterestRateIndexFixingDate(Currency&amp;"ibor"&amp;$I$1,BA686,Trigger)</f>
        <v>44099</v>
      </c>
      <c r="BA686" s="186">
        <f>_xll.qlCalendarAdvance(Calendar,BA685,AY686,"f",,Trigger)</f>
        <v>44103</v>
      </c>
      <c r="BB686" s="186">
        <f>_xll.qlInterestRateIndexMaturity(Currency&amp;"ibor"&amp;$I$1,BA686,Trigger)</f>
        <v>44284</v>
      </c>
      <c r="BC686" s="359">
        <f>_xll.qlIndexFixing($AC$5,AZ686,,_xll.ohTrigger(Trigger,Quote!$AE$2))</f>
        <v>1.0976039667451105E-2</v>
      </c>
      <c r="BD686" s="359" t="e">
        <f>_xll.qlIndexFixing($BE$1,BA686,,_xll.ohTrigger(Trigger,Quote!$AE$2))</f>
        <v>#NUM!</v>
      </c>
    </row>
    <row r="687" spans="51:56" ht="11.25" customHeight="1" x14ac:dyDescent="0.25">
      <c r="AY687" s="187" t="s">
        <v>90</v>
      </c>
      <c r="AZ687" s="186">
        <f>_xll.qlInterestRateIndexFixingDate(Currency&amp;"ibor"&amp;$I$1,BA687,Trigger)</f>
        <v>44106</v>
      </c>
      <c r="BA687" s="186">
        <f>_xll.qlCalendarAdvance(Calendar,BA686,AY687,"f",,Trigger)</f>
        <v>44110</v>
      </c>
      <c r="BB687" s="186">
        <f>_xll.qlInterestRateIndexMaturity(Currency&amp;"ibor"&amp;$I$1,BA687,Trigger)</f>
        <v>44292</v>
      </c>
      <c r="BC687" s="359">
        <f>_xll.qlIndexFixing($AC$5,AZ687,,_xll.ohTrigger(Trigger,Quote!$AE$2))</f>
        <v>1.1025114207909371E-2</v>
      </c>
      <c r="BD687" s="359" t="e">
        <f>_xll.qlIndexFixing($BE$1,BA687,,_xll.ohTrigger(Trigger,Quote!$AE$2))</f>
        <v>#NUM!</v>
      </c>
    </row>
    <row r="688" spans="51:56" ht="11.25" customHeight="1" x14ac:dyDescent="0.25">
      <c r="AY688" s="187" t="s">
        <v>90</v>
      </c>
      <c r="AZ688" s="186">
        <f>_xll.qlInterestRateIndexFixingDate(Currency&amp;"ibor"&amp;$I$1,BA688,Trigger)</f>
        <v>44113</v>
      </c>
      <c r="BA688" s="186">
        <f>_xll.qlCalendarAdvance(Calendar,BA687,AY688,"f",,Trigger)</f>
        <v>44117</v>
      </c>
      <c r="BB688" s="186">
        <f>_xll.qlInterestRateIndexMaturity(Currency&amp;"ibor"&amp;$I$1,BA688,Trigger)</f>
        <v>44299</v>
      </c>
      <c r="BC688" s="359">
        <f>_xll.qlIndexFixing($AC$5,AZ688,,_xll.ohTrigger(Trigger,Quote!$AE$2))</f>
        <v>1.10707623129587E-2</v>
      </c>
      <c r="BD688" s="359" t="e">
        <f>_xll.qlIndexFixing($BE$1,BA688,,_xll.ohTrigger(Trigger,Quote!$AE$2))</f>
        <v>#NUM!</v>
      </c>
    </row>
    <row r="689" spans="51:56" ht="11.25" customHeight="1" x14ac:dyDescent="0.25">
      <c r="AY689" s="187" t="s">
        <v>90</v>
      </c>
      <c r="AZ689" s="186">
        <f>_xll.qlInterestRateIndexFixingDate(Currency&amp;"ibor"&amp;$I$1,BA689,Trigger)</f>
        <v>44120</v>
      </c>
      <c r="BA689" s="186">
        <f>_xll.qlCalendarAdvance(Calendar,BA688,AY689,"f",,Trigger)</f>
        <v>44124</v>
      </c>
      <c r="BB689" s="186">
        <f>_xll.qlInterestRateIndexMaturity(Currency&amp;"ibor"&amp;$I$1,BA689,Trigger)</f>
        <v>44306</v>
      </c>
      <c r="BC689" s="359">
        <f>_xll.qlIndexFixing($AC$5,AZ689,,_xll.ohTrigger(Trigger,Quote!$AE$2))</f>
        <v>1.1116411465619697E-2</v>
      </c>
      <c r="BD689" s="359" t="e">
        <f>_xll.qlIndexFixing($BE$1,BA689,,_xll.ohTrigger(Trigger,Quote!$AE$2))</f>
        <v>#NUM!</v>
      </c>
    </row>
    <row r="690" spans="51:56" ht="11.25" customHeight="1" x14ac:dyDescent="0.25">
      <c r="AY690" s="187" t="s">
        <v>90</v>
      </c>
      <c r="AZ690" s="186">
        <f>_xll.qlInterestRateIndexFixingDate(Currency&amp;"ibor"&amp;$I$1,BA690,Trigger)</f>
        <v>44127</v>
      </c>
      <c r="BA690" s="186">
        <f>_xll.qlCalendarAdvance(Calendar,BA689,AY690,"f",,Trigger)</f>
        <v>44131</v>
      </c>
      <c r="BB690" s="186">
        <f>_xll.qlInterestRateIndexMaturity(Currency&amp;"ibor"&amp;$I$1,BA690,Trigger)</f>
        <v>44313</v>
      </c>
      <c r="BC690" s="359">
        <f>_xll.qlIndexFixing($AC$5,AZ690,,_xll.ohTrigger(Trigger,Quote!$AE$2))</f>
        <v>1.1162061665916958E-2</v>
      </c>
      <c r="BD690" s="359" t="e">
        <f>_xll.qlIndexFixing($BE$1,BA690,,_xll.ohTrigger(Trigger,Quote!$AE$2))</f>
        <v>#NUM!</v>
      </c>
    </row>
    <row r="691" spans="51:56" ht="11.25" customHeight="1" x14ac:dyDescent="0.25">
      <c r="AY691" s="187" t="s">
        <v>90</v>
      </c>
      <c r="AZ691" s="186">
        <f>_xll.qlInterestRateIndexFixingDate(Currency&amp;"ibor"&amp;$I$1,BA691,Trigger)</f>
        <v>44134</v>
      </c>
      <c r="BA691" s="186">
        <f>_xll.qlCalendarAdvance(Calendar,BA690,AY691,"f",,Trigger)</f>
        <v>44138</v>
      </c>
      <c r="BB691" s="186">
        <f>_xll.qlInterestRateIndexMaturity(Currency&amp;"ibor"&amp;$I$1,BA691,Trigger)</f>
        <v>44319</v>
      </c>
      <c r="BC691" s="359">
        <f>_xll.qlIndexFixing($AC$5,AZ691,,_xll.ohTrigger(Trigger,Quote!$AE$2))</f>
        <v>1.120427804503784E-2</v>
      </c>
      <c r="BD691" s="359" t="e">
        <f>_xll.qlIndexFixing($BE$1,BA691,,_xll.ohTrigger(Trigger,Quote!$AE$2))</f>
        <v>#NUM!</v>
      </c>
    </row>
    <row r="692" spans="51:56" ht="11.25" customHeight="1" x14ac:dyDescent="0.25">
      <c r="AY692" s="187" t="s">
        <v>90</v>
      </c>
      <c r="AZ692" s="186">
        <f>_xll.qlInterestRateIndexFixingDate(Currency&amp;"ibor"&amp;$I$1,BA692,Trigger)</f>
        <v>44141</v>
      </c>
      <c r="BA692" s="186">
        <f>_xll.qlCalendarAdvance(Calendar,BA691,AY692,"f",,Trigger)</f>
        <v>44145</v>
      </c>
      <c r="BB692" s="186">
        <f>_xll.qlInterestRateIndexMaturity(Currency&amp;"ibor"&amp;$I$1,BA692,Trigger)</f>
        <v>44326</v>
      </c>
      <c r="BC692" s="359">
        <f>_xll.qlIndexFixing($AC$5,AZ692,,_xll.ohTrigger(Trigger,Quote!$AE$2))</f>
        <v>1.1249928846140459E-2</v>
      </c>
      <c r="BD692" s="359" t="e">
        <f>_xll.qlIndexFixing($BE$1,BA692,,_xll.ohTrigger(Trigger,Quote!$AE$2))</f>
        <v>#NUM!</v>
      </c>
    </row>
    <row r="693" spans="51:56" ht="11.25" customHeight="1" x14ac:dyDescent="0.25">
      <c r="AY693" s="187" t="s">
        <v>90</v>
      </c>
      <c r="AZ693" s="186">
        <f>_xll.qlInterestRateIndexFixingDate(Currency&amp;"ibor"&amp;$I$1,BA693,Trigger)</f>
        <v>44148</v>
      </c>
      <c r="BA693" s="186">
        <f>_xll.qlCalendarAdvance(Calendar,BA692,AY693,"f",,Trigger)</f>
        <v>44152</v>
      </c>
      <c r="BB693" s="186">
        <f>_xll.qlInterestRateIndexMaturity(Currency&amp;"ibor"&amp;$I$1,BA693,Trigger)</f>
        <v>44333</v>
      </c>
      <c r="BC693" s="359">
        <f>_xll.qlIndexFixing($AC$5,AZ693,,_xll.ohTrigger(Trigger,Quote!$AE$2))</f>
        <v>1.1295580689160568E-2</v>
      </c>
      <c r="BD693" s="359" t="e">
        <f>_xll.qlIndexFixing($BE$1,BA693,,_xll.ohTrigger(Trigger,Quote!$AE$2))</f>
        <v>#NUM!</v>
      </c>
    </row>
    <row r="694" spans="51:56" ht="11.25" customHeight="1" x14ac:dyDescent="0.25">
      <c r="AY694" s="187" t="s">
        <v>90</v>
      </c>
      <c r="AZ694" s="186">
        <f>_xll.qlInterestRateIndexFixingDate(Currency&amp;"ibor"&amp;$I$1,BA694,Trigger)</f>
        <v>44155</v>
      </c>
      <c r="BA694" s="186">
        <f>_xll.qlCalendarAdvance(Calendar,BA693,AY694,"f",,Trigger)</f>
        <v>44159</v>
      </c>
      <c r="BB694" s="186">
        <f>_xll.qlInterestRateIndexMaturity(Currency&amp;"ibor"&amp;$I$1,BA694,Trigger)</f>
        <v>44340</v>
      </c>
      <c r="BC694" s="359">
        <f>_xll.qlIndexFixing($AC$5,AZ694,,_xll.ohTrigger(Trigger,Quote!$AE$2))</f>
        <v>1.1341233574121578E-2</v>
      </c>
      <c r="BD694" s="359" t="e">
        <f>_xll.qlIndexFixing($BE$1,BA694,,_xll.ohTrigger(Trigger,Quote!$AE$2))</f>
        <v>#NUM!</v>
      </c>
    </row>
    <row r="695" spans="51:56" ht="11.25" customHeight="1" x14ac:dyDescent="0.25">
      <c r="AY695" s="187" t="s">
        <v>90</v>
      </c>
      <c r="AZ695" s="186">
        <f>_xll.qlInterestRateIndexFixingDate(Currency&amp;"ibor"&amp;$I$1,BA695,Trigger)</f>
        <v>44162</v>
      </c>
      <c r="BA695" s="186">
        <f>_xll.qlCalendarAdvance(Calendar,BA694,AY695,"f",,Trigger)</f>
        <v>44166</v>
      </c>
      <c r="BB695" s="186">
        <f>_xll.qlInterestRateIndexMaturity(Currency&amp;"ibor"&amp;$I$1,BA695,Trigger)</f>
        <v>44348</v>
      </c>
      <c r="BC695" s="359">
        <f>_xll.qlIndexFixing($AC$5,AZ695,,_xll.ohTrigger(Trigger,Quote!$AE$2))</f>
        <v>1.1390328382783468E-2</v>
      </c>
      <c r="BD695" s="359" t="e">
        <f>_xll.qlIndexFixing($BE$1,BA695,,_xll.ohTrigger(Trigger,Quote!$AE$2))</f>
        <v>#NUM!</v>
      </c>
    </row>
    <row r="696" spans="51:56" ht="11.25" customHeight="1" x14ac:dyDescent="0.25">
      <c r="AY696" s="187" t="s">
        <v>90</v>
      </c>
      <c r="AZ696" s="186">
        <f>_xll.qlInterestRateIndexFixingDate(Currency&amp;"ibor"&amp;$I$1,BA696,Trigger)</f>
        <v>44169</v>
      </c>
      <c r="BA696" s="186">
        <f>_xll.qlCalendarAdvance(Calendar,BA695,AY696,"f",,Trigger)</f>
        <v>44173</v>
      </c>
      <c r="BB696" s="186">
        <f>_xll.qlInterestRateIndexMaturity(Currency&amp;"ibor"&amp;$I$1,BA696,Trigger)</f>
        <v>44355</v>
      </c>
      <c r="BC696" s="359">
        <f>_xll.qlIndexFixing($AC$5,AZ696,,_xll.ohTrigger(Trigger,Quote!$AE$2))</f>
        <v>1.1435215568066481E-2</v>
      </c>
      <c r="BD696" s="359" t="e">
        <f>_xll.qlIndexFixing($BE$1,BA696,,_xll.ohTrigger(Trigger,Quote!$AE$2))</f>
        <v>#NUM!</v>
      </c>
    </row>
    <row r="697" spans="51:56" ht="11.25" customHeight="1" x14ac:dyDescent="0.25">
      <c r="AY697" s="187" t="s">
        <v>90</v>
      </c>
      <c r="AZ697" s="186">
        <f>_xll.qlInterestRateIndexFixingDate(Currency&amp;"ibor"&amp;$I$1,BA697,Trigger)</f>
        <v>44176</v>
      </c>
      <c r="BA697" s="186">
        <f>_xll.qlCalendarAdvance(Calendar,BA696,AY697,"f",,Trigger)</f>
        <v>44180</v>
      </c>
      <c r="BB697" s="186">
        <f>_xll.qlInterestRateIndexMaturity(Currency&amp;"ibor"&amp;$I$1,BA697,Trigger)</f>
        <v>44362</v>
      </c>
      <c r="BC697" s="359">
        <f>_xll.qlIndexFixing($AC$5,AZ697,,_xll.ohTrigger(Trigger,Quote!$AE$2))</f>
        <v>1.1480098877143763E-2</v>
      </c>
      <c r="BD697" s="359" t="e">
        <f>_xll.qlIndexFixing($BE$1,BA697,,_xll.ohTrigger(Trigger,Quote!$AE$2))</f>
        <v>#NUM!</v>
      </c>
    </row>
    <row r="698" spans="51:56" ht="11.25" customHeight="1" x14ac:dyDescent="0.25">
      <c r="AY698" s="187" t="s">
        <v>90</v>
      </c>
      <c r="AZ698" s="186">
        <f>_xll.qlInterestRateIndexFixingDate(Currency&amp;"ibor"&amp;$I$1,BA698,Trigger)</f>
        <v>44183</v>
      </c>
      <c r="BA698" s="186">
        <f>_xll.qlCalendarAdvance(Calendar,BA697,AY698,"f",,Trigger)</f>
        <v>44187</v>
      </c>
      <c r="BB698" s="186">
        <f>_xll.qlInterestRateIndexMaturity(Currency&amp;"ibor"&amp;$I$1,BA698,Trigger)</f>
        <v>44369</v>
      </c>
      <c r="BC698" s="359">
        <f>_xll.qlIndexFixing($AC$5,AZ698,,_xll.ohTrigger(Trigger,Quote!$AE$2))</f>
        <v>1.1524978309707869E-2</v>
      </c>
      <c r="BD698" s="359" t="e">
        <f>_xll.qlIndexFixing($BE$1,BA698,,_xll.ohTrigger(Trigger,Quote!$AE$2))</f>
        <v>#NUM!</v>
      </c>
    </row>
    <row r="699" spans="51:56" ht="11.25" customHeight="1" x14ac:dyDescent="0.25">
      <c r="AY699" s="187" t="s">
        <v>90</v>
      </c>
      <c r="AZ699" s="186">
        <f>_xll.qlInterestRateIndexFixingDate(Currency&amp;"ibor"&amp;$I$1,BA699,Trigger)</f>
        <v>44189</v>
      </c>
      <c r="BA699" s="186">
        <f>_xll.qlCalendarAdvance(Calendar,BA698,AY699,"f",,Trigger)</f>
        <v>44194</v>
      </c>
      <c r="BB699" s="186">
        <f>_xll.qlInterestRateIndexMaturity(Currency&amp;"ibor"&amp;$I$1,BA699,Trigger)</f>
        <v>44376</v>
      </c>
      <c r="BC699" s="359">
        <f>_xll.qlIndexFixing($AC$5,AZ699,,_xll.ohTrigger(Trigger,Quote!$AE$2))</f>
        <v>1.1569853865450475E-2</v>
      </c>
      <c r="BD699" s="359" t="e">
        <f>_xll.qlIndexFixing($BE$1,BA699,,_xll.ohTrigger(Trigger,Quote!$AE$2))</f>
        <v>#NUM!</v>
      </c>
    </row>
    <row r="700" spans="51:56" ht="11.25" customHeight="1" x14ac:dyDescent="0.25">
      <c r="AY700" s="187" t="s">
        <v>90</v>
      </c>
      <c r="AZ700" s="186">
        <f>_xll.qlInterestRateIndexFixingDate(Currency&amp;"ibor"&amp;$I$1,BA700,Trigger)</f>
        <v>44196</v>
      </c>
      <c r="BA700" s="186">
        <f>_xll.qlCalendarAdvance(Calendar,BA699,AY700,"f",,Trigger)</f>
        <v>44201</v>
      </c>
      <c r="BB700" s="186">
        <f>_xll.qlInterestRateIndexMaturity(Currency&amp;"ibor"&amp;$I$1,BA700,Trigger)</f>
        <v>44382</v>
      </c>
      <c r="BC700" s="359">
        <f>_xll.qlIndexFixing($AC$5,AZ700,,_xll.ohTrigger(Trigger,Quote!$AE$2))</f>
        <v>1.1611369248671826E-2</v>
      </c>
      <c r="BD700" s="359" t="e">
        <f>_xll.qlIndexFixing($BE$1,BA700,,_xll.ohTrigger(Trigger,Quote!$AE$2))</f>
        <v>#NUM!</v>
      </c>
    </row>
    <row r="701" spans="51:56" ht="11.25" customHeight="1" x14ac:dyDescent="0.25">
      <c r="AY701" s="187" t="s">
        <v>90</v>
      </c>
      <c r="AZ701" s="186">
        <f>_xll.qlInterestRateIndexFixingDate(Currency&amp;"ibor"&amp;$I$1,BA701,Trigger)</f>
        <v>44204</v>
      </c>
      <c r="BA701" s="186">
        <f>_xll.qlCalendarAdvance(Calendar,BA700,AY701,"f",,Trigger)</f>
        <v>44208</v>
      </c>
      <c r="BB701" s="186">
        <f>_xll.qlInterestRateIndexMaturity(Currency&amp;"ibor"&amp;$I$1,BA701,Trigger)</f>
        <v>44389</v>
      </c>
      <c r="BC701" s="359">
        <f>_xll.qlIndexFixing($AC$5,AZ701,,_xll.ohTrigger(Trigger,Quote!$AE$2))</f>
        <v>1.1656231849317498E-2</v>
      </c>
      <c r="BD701" s="359" t="e">
        <f>_xll.qlIndexFixing($BE$1,BA701,,_xll.ohTrigger(Trigger,Quote!$AE$2))</f>
        <v>#NUM!</v>
      </c>
    </row>
    <row r="702" spans="51:56" ht="11.25" customHeight="1" x14ac:dyDescent="0.25">
      <c r="AY702" s="187" t="s">
        <v>90</v>
      </c>
      <c r="AZ702" s="186">
        <f>_xll.qlInterestRateIndexFixingDate(Currency&amp;"ibor"&amp;$I$1,BA702,Trigger)</f>
        <v>44211</v>
      </c>
      <c r="BA702" s="186">
        <f>_xll.qlCalendarAdvance(Calendar,BA701,AY702,"f",,Trigger)</f>
        <v>44215</v>
      </c>
      <c r="BB702" s="186">
        <f>_xll.qlInterestRateIndexMaturity(Currency&amp;"ibor"&amp;$I$1,BA702,Trigger)</f>
        <v>44396</v>
      </c>
      <c r="BC702" s="359">
        <f>_xll.qlIndexFixing($AC$5,AZ702,,_xll.ohTrigger(Trigger,Quote!$AE$2))</f>
        <v>1.1701090539611348E-2</v>
      </c>
      <c r="BD702" s="359" t="e">
        <f>_xll.qlIndexFixing($BE$1,BA702,,_xll.ohTrigger(Trigger,Quote!$AE$2))</f>
        <v>#NUM!</v>
      </c>
    </row>
    <row r="703" spans="51:56" ht="11.25" customHeight="1" x14ac:dyDescent="0.25">
      <c r="AY703" s="187" t="s">
        <v>90</v>
      </c>
      <c r="AZ703" s="186">
        <f>_xll.qlInterestRateIndexFixingDate(Currency&amp;"ibor"&amp;$I$1,BA703,Trigger)</f>
        <v>44218</v>
      </c>
      <c r="BA703" s="186">
        <f>_xll.qlCalendarAdvance(Calendar,BA702,AY703,"f",,Trigger)</f>
        <v>44222</v>
      </c>
      <c r="BB703" s="186">
        <f>_xll.qlInterestRateIndexMaturity(Currency&amp;"ibor"&amp;$I$1,BA703,Trigger)</f>
        <v>44403</v>
      </c>
      <c r="BC703" s="359">
        <f>_xll.qlIndexFixing($AC$5,AZ703,,_xll.ohTrigger(Trigger,Quote!$AE$2))</f>
        <v>1.1745945319246881E-2</v>
      </c>
      <c r="BD703" s="359" t="e">
        <f>_xll.qlIndexFixing($BE$1,BA703,,_xll.ohTrigger(Trigger,Quote!$AE$2))</f>
        <v>#NUM!</v>
      </c>
    </row>
    <row r="704" spans="51:56" ht="11.25" customHeight="1" x14ac:dyDescent="0.25">
      <c r="AY704" s="187" t="s">
        <v>90</v>
      </c>
      <c r="AZ704" s="186">
        <f>_xll.qlInterestRateIndexFixingDate(Currency&amp;"ibor"&amp;$I$1,BA704,Trigger)</f>
        <v>44225</v>
      </c>
      <c r="BA704" s="186">
        <f>_xll.qlCalendarAdvance(Calendar,BA703,AY704,"f",,Trigger)</f>
        <v>44229</v>
      </c>
      <c r="BB704" s="186">
        <f>_xll.qlInterestRateIndexMaturity(Currency&amp;"ibor"&amp;$I$1,BA704,Trigger)</f>
        <v>44410</v>
      </c>
      <c r="BC704" s="359">
        <f>_xll.qlIndexFixing($AC$5,AZ704,,_xll.ohTrigger(Trigger,Quote!$AE$2))</f>
        <v>1.1790796187915396E-2</v>
      </c>
      <c r="BD704" s="359" t="e">
        <f>_xll.qlIndexFixing($BE$1,BA704,,_xll.ohTrigger(Trigger,Quote!$AE$2))</f>
        <v>#NUM!</v>
      </c>
    </row>
    <row r="705" spans="51:56" ht="11.25" customHeight="1" x14ac:dyDescent="0.25">
      <c r="AY705" s="187" t="s">
        <v>90</v>
      </c>
      <c r="AZ705" s="186">
        <f>_xll.qlInterestRateIndexFixingDate(Currency&amp;"ibor"&amp;$I$1,BA705,Trigger)</f>
        <v>44232</v>
      </c>
      <c r="BA705" s="186">
        <f>_xll.qlCalendarAdvance(Calendar,BA704,AY705,"f",,Trigger)</f>
        <v>44236</v>
      </c>
      <c r="BB705" s="186">
        <f>_xll.qlInterestRateIndexMaturity(Currency&amp;"ibor"&amp;$I$1,BA705,Trigger)</f>
        <v>44417</v>
      </c>
      <c r="BC705" s="359">
        <f>_xll.qlIndexFixing($AC$5,AZ705,,_xll.ohTrigger(Trigger,Quote!$AE$2))</f>
        <v>1.1835643145307745E-2</v>
      </c>
      <c r="BD705" s="359" t="e">
        <f>_xll.qlIndexFixing($BE$1,BA705,,_xll.ohTrigger(Trigger,Quote!$AE$2))</f>
        <v>#NUM!</v>
      </c>
    </row>
    <row r="706" spans="51:56" ht="11.25" customHeight="1" x14ac:dyDescent="0.25">
      <c r="AY706" s="187" t="s">
        <v>90</v>
      </c>
      <c r="AZ706" s="186">
        <f>_xll.qlInterestRateIndexFixingDate(Currency&amp;"ibor"&amp;$I$1,BA706,Trigger)</f>
        <v>44239</v>
      </c>
      <c r="BA706" s="186">
        <f>_xll.qlCalendarAdvance(Calendar,BA705,AY706,"f",,Trigger)</f>
        <v>44243</v>
      </c>
      <c r="BB706" s="186">
        <f>_xll.qlInterestRateIndexMaturity(Currency&amp;"ibor"&amp;$I$1,BA706,Trigger)</f>
        <v>44424</v>
      </c>
      <c r="BC706" s="359">
        <f>_xll.qlIndexFixing($AC$5,AZ706,,_xll.ohTrigger(Trigger,Quote!$AE$2))</f>
        <v>1.1880486191117434E-2</v>
      </c>
      <c r="BD706" s="359" t="e">
        <f>_xll.qlIndexFixing($BE$1,BA706,,_xll.ohTrigger(Trigger,Quote!$AE$2))</f>
        <v>#NUM!</v>
      </c>
    </row>
    <row r="707" spans="51:56" ht="11.25" customHeight="1" x14ac:dyDescent="0.25">
      <c r="AY707" s="187" t="s">
        <v>90</v>
      </c>
      <c r="AZ707" s="186">
        <f>_xll.qlInterestRateIndexFixingDate(Currency&amp;"ibor"&amp;$I$1,BA707,Trigger)</f>
        <v>44246</v>
      </c>
      <c r="BA707" s="186">
        <f>_xll.qlCalendarAdvance(Calendar,BA706,AY707,"f",,Trigger)</f>
        <v>44250</v>
      </c>
      <c r="BB707" s="186">
        <f>_xll.qlInterestRateIndexMaturity(Currency&amp;"ibor"&amp;$I$1,BA707,Trigger)</f>
        <v>44431</v>
      </c>
      <c r="BC707" s="359">
        <f>_xll.qlIndexFixing($AC$5,AZ707,,_xll.ohTrigger(Trigger,Quote!$AE$2))</f>
        <v>1.1925325325035317E-2</v>
      </c>
      <c r="BD707" s="359" t="e">
        <f>_xll.qlIndexFixing($BE$1,BA707,,_xll.ohTrigger(Trigger,Quote!$AE$2))</f>
        <v>#NUM!</v>
      </c>
    </row>
    <row r="708" spans="51:56" ht="11.25" customHeight="1" x14ac:dyDescent="0.25">
      <c r="AY708" s="187" t="s">
        <v>90</v>
      </c>
      <c r="AZ708" s="186">
        <f>_xll.qlInterestRateIndexFixingDate(Currency&amp;"ibor"&amp;$I$1,BA708,Trigger)</f>
        <v>44253</v>
      </c>
      <c r="BA708" s="186">
        <f>_xll.qlCalendarAdvance(Calendar,BA707,AY708,"f",,Trigger)</f>
        <v>44257</v>
      </c>
      <c r="BB708" s="186">
        <f>_xll.qlInterestRateIndexMaturity(Currency&amp;"ibor"&amp;$I$1,BA708,Trigger)</f>
        <v>44441</v>
      </c>
      <c r="BC708" s="359">
        <f>_xll.qlIndexFixing($AC$5,AZ708,,_xll.ohTrigger(Trigger,Quote!$AE$2))</f>
        <v>1.1980359372170657E-2</v>
      </c>
      <c r="BD708" s="359" t="e">
        <f>_xll.qlIndexFixing($BE$1,BA708,,_xll.ohTrigger(Trigger,Quote!$AE$2))</f>
        <v>#NUM!</v>
      </c>
    </row>
    <row r="709" spans="51:56" ht="11.25" customHeight="1" x14ac:dyDescent="0.25">
      <c r="AY709" s="187" t="s">
        <v>90</v>
      </c>
      <c r="AZ709" s="186">
        <f>_xll.qlInterestRateIndexFixingDate(Currency&amp;"ibor"&amp;$I$1,BA709,Trigger)</f>
        <v>44260</v>
      </c>
      <c r="BA709" s="186">
        <f>_xll.qlCalendarAdvance(Calendar,BA708,AY709,"f",,Trigger)</f>
        <v>44264</v>
      </c>
      <c r="BB709" s="186">
        <f>_xll.qlInterestRateIndexMaturity(Currency&amp;"ibor"&amp;$I$1,BA709,Trigger)</f>
        <v>44448</v>
      </c>
      <c r="BC709" s="359">
        <f>_xll.qlIndexFixing($AC$5,AZ709,,_xll.ohTrigger(Trigger,Quote!$AE$2))</f>
        <v>1.2025206941727814E-2</v>
      </c>
      <c r="BD709" s="359" t="e">
        <f>_xll.qlIndexFixing($BE$1,BA709,,_xll.ohTrigger(Trigger,Quote!$AE$2))</f>
        <v>#NUM!</v>
      </c>
    </row>
    <row r="710" spans="51:56" ht="11.25" customHeight="1" x14ac:dyDescent="0.25">
      <c r="AY710" s="187" t="s">
        <v>90</v>
      </c>
      <c r="AZ710" s="186">
        <f>_xll.qlInterestRateIndexFixingDate(Currency&amp;"ibor"&amp;$I$1,BA710,Trigger)</f>
        <v>44267</v>
      </c>
      <c r="BA710" s="186">
        <f>_xll.qlCalendarAdvance(Calendar,BA709,AY710,"f",,Trigger)</f>
        <v>44271</v>
      </c>
      <c r="BB710" s="186">
        <f>_xll.qlInterestRateIndexMaturity(Currency&amp;"ibor"&amp;$I$1,BA710,Trigger)</f>
        <v>44455</v>
      </c>
      <c r="BC710" s="359">
        <f>_xll.qlIndexFixing($AC$5,AZ710,,_xll.ohTrigger(Trigger,Quote!$AE$2))</f>
        <v>1.2070050695416914E-2</v>
      </c>
      <c r="BD710" s="359" t="e">
        <f>_xll.qlIndexFixing($BE$1,BA710,,_xll.ohTrigger(Trigger,Quote!$AE$2))</f>
        <v>#NUM!</v>
      </c>
    </row>
    <row r="711" spans="51:56" ht="11.25" customHeight="1" x14ac:dyDescent="0.25">
      <c r="AY711" s="187" t="s">
        <v>90</v>
      </c>
      <c r="AZ711" s="186">
        <f>_xll.qlInterestRateIndexFixingDate(Currency&amp;"ibor"&amp;$I$1,BA711,Trigger)</f>
        <v>44274</v>
      </c>
      <c r="BA711" s="186">
        <f>_xll.qlCalendarAdvance(Calendar,BA710,AY711,"f",,Trigger)</f>
        <v>44278</v>
      </c>
      <c r="BB711" s="186">
        <f>_xll.qlInterestRateIndexMaturity(Currency&amp;"ibor"&amp;$I$1,BA711,Trigger)</f>
        <v>44462</v>
      </c>
      <c r="BC711" s="359">
        <f>_xll.qlIndexFixing($AC$5,AZ711,,_xll.ohTrigger(Trigger,Quote!$AE$2))</f>
        <v>1.2114890632930813E-2</v>
      </c>
      <c r="BD711" s="359" t="e">
        <f>_xll.qlIndexFixing($BE$1,BA711,,_xll.ohTrigger(Trigger,Quote!$AE$2))</f>
        <v>#NUM!</v>
      </c>
    </row>
    <row r="712" spans="51:56" ht="11.25" customHeight="1" x14ac:dyDescent="0.25">
      <c r="AY712" s="187" t="s">
        <v>90</v>
      </c>
      <c r="AZ712" s="186">
        <f>_xll.qlInterestRateIndexFixingDate(Currency&amp;"ibor"&amp;$I$1,BA712,Trigger)</f>
        <v>44281</v>
      </c>
      <c r="BA712" s="186">
        <f>_xll.qlCalendarAdvance(Calendar,BA711,AY712,"f",,Trigger)</f>
        <v>44285</v>
      </c>
      <c r="BB712" s="186">
        <f>_xll.qlInterestRateIndexMaturity(Currency&amp;"ibor"&amp;$I$1,BA712,Trigger)</f>
        <v>44469</v>
      </c>
      <c r="BC712" s="359">
        <f>_xll.qlIndexFixing($AC$5,AZ712,,_xll.ohTrigger(Trigger,Quote!$AE$2))</f>
        <v>1.2159726753961932E-2</v>
      </c>
      <c r="BD712" s="359" t="e">
        <f>_xll.qlIndexFixing($BE$1,BA712,,_xll.ohTrigger(Trigger,Quote!$AE$2))</f>
        <v>#NUM!</v>
      </c>
    </row>
    <row r="713" spans="51:56" ht="11.25" customHeight="1" x14ac:dyDescent="0.25">
      <c r="AY713" s="187" t="s">
        <v>90</v>
      </c>
      <c r="AZ713" s="186">
        <f>_xll.qlInterestRateIndexFixingDate(Currency&amp;"ibor"&amp;$I$1,BA713,Trigger)</f>
        <v>44286</v>
      </c>
      <c r="BA713" s="186">
        <f>_xll.qlCalendarAdvance(Calendar,BA712,AY713,"f",,Trigger)</f>
        <v>44292</v>
      </c>
      <c r="BB713" s="186">
        <f>_xll.qlInterestRateIndexMaturity(Currency&amp;"ibor"&amp;$I$1,BA713,Trigger)</f>
        <v>44475</v>
      </c>
      <c r="BC713" s="359">
        <f>_xll.qlIndexFixing($AC$5,AZ713,,_xll.ohTrigger(Trigger,Quote!$AE$2))</f>
        <v>1.2201131441280329E-2</v>
      </c>
      <c r="BD713" s="359" t="e">
        <f>_xll.qlIndexFixing($BE$1,BA713,,_xll.ohTrigger(Trigger,Quote!$AE$2))</f>
        <v>#NUM!</v>
      </c>
    </row>
    <row r="714" spans="51:56" ht="11.25" customHeight="1" x14ac:dyDescent="0.25">
      <c r="AY714" s="187" t="s">
        <v>90</v>
      </c>
      <c r="AZ714" s="186">
        <f>_xll.qlInterestRateIndexFixingDate(Currency&amp;"ibor"&amp;$I$1,BA714,Trigger)</f>
        <v>44295</v>
      </c>
      <c r="BA714" s="186">
        <f>_xll.qlCalendarAdvance(Calendar,BA713,AY714,"f",,Trigger)</f>
        <v>44299</v>
      </c>
      <c r="BB714" s="186">
        <f>_xll.qlInterestRateIndexMaturity(Currency&amp;"ibor"&amp;$I$1,BA714,Trigger)</f>
        <v>44482</v>
      </c>
      <c r="BC714" s="359">
        <f>_xll.qlIndexFixing($AC$5,AZ714,,_xll.ohTrigger(Trigger,Quote!$AE$2))</f>
        <v>1.2245954389211977E-2</v>
      </c>
      <c r="BD714" s="359" t="e">
        <f>_xll.qlIndexFixing($BE$1,BA714,,_xll.ohTrigger(Trigger,Quote!$AE$2))</f>
        <v>#NUM!</v>
      </c>
    </row>
    <row r="715" spans="51:56" ht="11.25" customHeight="1" x14ac:dyDescent="0.25">
      <c r="AY715" s="187" t="s">
        <v>90</v>
      </c>
      <c r="AZ715" s="186">
        <f>_xll.qlInterestRateIndexFixingDate(Currency&amp;"ibor"&amp;$I$1,BA715,Trigger)</f>
        <v>44302</v>
      </c>
      <c r="BA715" s="186">
        <f>_xll.qlCalendarAdvance(Calendar,BA714,AY715,"f",,Trigger)</f>
        <v>44306</v>
      </c>
      <c r="BB715" s="186">
        <f>_xll.qlInterestRateIndexMaturity(Currency&amp;"ibor"&amp;$I$1,BA715,Trigger)</f>
        <v>44489</v>
      </c>
      <c r="BC715" s="359">
        <f>_xll.qlIndexFixing($AC$5,AZ715,,_xll.ohTrigger(Trigger,Quote!$AE$2))</f>
        <v>1.2290773487711378E-2</v>
      </c>
      <c r="BD715" s="359" t="e">
        <f>_xll.qlIndexFixing($BE$1,BA715,,_xll.ohTrigger(Trigger,Quote!$AE$2))</f>
        <v>#NUM!</v>
      </c>
    </row>
    <row r="716" spans="51:56" ht="11.25" customHeight="1" x14ac:dyDescent="0.25">
      <c r="AY716" s="187" t="s">
        <v>90</v>
      </c>
      <c r="AZ716" s="186">
        <f>_xll.qlInterestRateIndexFixingDate(Currency&amp;"ibor"&amp;$I$1,BA716,Trigger)</f>
        <v>44309</v>
      </c>
      <c r="BA716" s="186">
        <f>_xll.qlCalendarAdvance(Calendar,BA715,AY716,"f",,Trigger)</f>
        <v>44313</v>
      </c>
      <c r="BB716" s="186">
        <f>_xll.qlInterestRateIndexMaturity(Currency&amp;"ibor"&amp;$I$1,BA716,Trigger)</f>
        <v>44496</v>
      </c>
      <c r="BC716" s="359">
        <f>_xll.qlIndexFixing($AC$5,AZ716,,_xll.ohTrigger(Trigger,Quote!$AE$2))</f>
        <v>1.2335588736472327E-2</v>
      </c>
      <c r="BD716" s="359" t="e">
        <f>_xll.qlIndexFixing($BE$1,BA716,,_xll.ohTrigger(Trigger,Quote!$AE$2))</f>
        <v>#NUM!</v>
      </c>
    </row>
    <row r="717" spans="51:56" ht="11.25" customHeight="1" x14ac:dyDescent="0.25">
      <c r="AY717" s="187" t="s">
        <v>90</v>
      </c>
      <c r="AZ717" s="186">
        <f>_xll.qlInterestRateIndexFixingDate(Currency&amp;"ibor"&amp;$I$1,BA717,Trigger)</f>
        <v>44316</v>
      </c>
      <c r="BA717" s="186">
        <f>_xll.qlCalendarAdvance(Calendar,BA716,AY717,"f",,Trigger)</f>
        <v>44320</v>
      </c>
      <c r="BB717" s="186">
        <f>_xll.qlInterestRateIndexMaturity(Currency&amp;"ibor"&amp;$I$1,BA717,Trigger)</f>
        <v>44504</v>
      </c>
      <c r="BC717" s="359">
        <f>_xll.qlIndexFixing($AC$5,AZ717,,_xll.ohTrigger(Trigger,Quote!$AE$2))</f>
        <v>1.2383850101120912E-2</v>
      </c>
      <c r="BD717" s="359" t="e">
        <f>_xll.qlIndexFixing($BE$1,BA717,,_xll.ohTrigger(Trigger,Quote!$AE$2))</f>
        <v>#NUM!</v>
      </c>
    </row>
    <row r="718" spans="51:56" ht="11.25" customHeight="1" x14ac:dyDescent="0.25">
      <c r="AY718" s="187" t="s">
        <v>90</v>
      </c>
      <c r="AZ718" s="186">
        <f>_xll.qlInterestRateIndexFixingDate(Currency&amp;"ibor"&amp;$I$1,BA718,Trigger)</f>
        <v>44323</v>
      </c>
      <c r="BA718" s="186">
        <f>_xll.qlCalendarAdvance(Calendar,BA717,AY718,"f",,Trigger)</f>
        <v>44327</v>
      </c>
      <c r="BB718" s="186">
        <f>_xll.qlInterestRateIndexMaturity(Currency&amp;"ibor"&amp;$I$1,BA718,Trigger)</f>
        <v>44511</v>
      </c>
      <c r="BC718" s="359">
        <f>_xll.qlIndexFixing($AC$5,AZ718,,_xll.ohTrigger(Trigger,Quote!$AE$2))</f>
        <v>1.2428663316803108E-2</v>
      </c>
      <c r="BD718" s="359" t="e">
        <f>_xll.qlIndexFixing($BE$1,BA718,,_xll.ohTrigger(Trigger,Quote!$AE$2))</f>
        <v>#NUM!</v>
      </c>
    </row>
    <row r="719" spans="51:56" ht="11.25" customHeight="1" x14ac:dyDescent="0.25">
      <c r="AY719" s="187" t="s">
        <v>90</v>
      </c>
      <c r="AZ719" s="186">
        <f>_xll.qlInterestRateIndexFixingDate(Currency&amp;"ibor"&amp;$I$1,BA719,Trigger)</f>
        <v>44330</v>
      </c>
      <c r="BA719" s="186">
        <f>_xll.qlCalendarAdvance(Calendar,BA718,AY719,"f",,Trigger)</f>
        <v>44334</v>
      </c>
      <c r="BB719" s="186">
        <f>_xll.qlInterestRateIndexMaturity(Currency&amp;"ibor"&amp;$I$1,BA719,Trigger)</f>
        <v>44518</v>
      </c>
      <c r="BC719" s="359">
        <f>_xll.qlIndexFixing($AC$5,AZ719,,_xll.ohTrigger(Trigger,Quote!$AE$2))</f>
        <v>1.2473472713852067E-2</v>
      </c>
      <c r="BD719" s="359" t="e">
        <f>_xll.qlIndexFixing($BE$1,BA719,,_xll.ohTrigger(Trigger,Quote!$AE$2))</f>
        <v>#NUM!</v>
      </c>
    </row>
    <row r="720" spans="51:56" ht="11.25" customHeight="1" x14ac:dyDescent="0.25">
      <c r="AY720" s="187" t="s">
        <v>90</v>
      </c>
      <c r="AZ720" s="186">
        <f>_xll.qlInterestRateIndexFixingDate(Currency&amp;"ibor"&amp;$I$1,BA720,Trigger)</f>
        <v>44337</v>
      </c>
      <c r="BA720" s="186">
        <f>_xll.qlCalendarAdvance(Calendar,BA719,AY720,"f",,Trigger)</f>
        <v>44341</v>
      </c>
      <c r="BB720" s="186">
        <f>_xll.qlInterestRateIndexMaturity(Currency&amp;"ibor"&amp;$I$1,BA720,Trigger)</f>
        <v>44525</v>
      </c>
      <c r="BC720" s="359">
        <f>_xll.qlIndexFixing($AC$5,AZ720,,_xll.ohTrigger(Trigger,Quote!$AE$2))</f>
        <v>1.2518278291960646E-2</v>
      </c>
      <c r="BD720" s="359" t="e">
        <f>_xll.qlIndexFixing($BE$1,BA720,,_xll.ohTrigger(Trigger,Quote!$AE$2))</f>
        <v>#NUM!</v>
      </c>
    </row>
    <row r="721" spans="51:56" ht="11.25" customHeight="1" x14ac:dyDescent="0.25">
      <c r="AY721" s="187" t="s">
        <v>90</v>
      </c>
      <c r="AZ721" s="186">
        <f>_xll.qlInterestRateIndexFixingDate(Currency&amp;"ibor"&amp;$I$1,BA721,Trigger)</f>
        <v>44344</v>
      </c>
      <c r="BA721" s="186">
        <f>_xll.qlCalendarAdvance(Calendar,BA720,AY721,"f",,Trigger)</f>
        <v>44348</v>
      </c>
      <c r="BB721" s="186">
        <f>_xll.qlInterestRateIndexMaturity(Currency&amp;"ibor"&amp;$I$1,BA721,Trigger)</f>
        <v>44531</v>
      </c>
      <c r="BC721" s="359">
        <f>_xll.qlIndexFixing($AC$5,AZ721,,_xll.ohTrigger(Trigger,Quote!$AE$2))</f>
        <v>1.2559607223432086E-2</v>
      </c>
      <c r="BD721" s="359" t="e">
        <f>_xll.qlIndexFixing($BE$1,BA721,,_xll.ohTrigger(Trigger,Quote!$AE$2))</f>
        <v>#NUM!</v>
      </c>
    </row>
    <row r="722" spans="51:56" ht="11.25" customHeight="1" x14ac:dyDescent="0.25">
      <c r="AY722" s="187" t="s">
        <v>90</v>
      </c>
      <c r="AZ722" s="186">
        <f>_xll.qlInterestRateIndexFixingDate(Currency&amp;"ibor"&amp;$I$1,BA722,Trigger)</f>
        <v>44351</v>
      </c>
      <c r="BA722" s="186">
        <f>_xll.qlCalendarAdvance(Calendar,BA721,AY722,"f",,Trigger)</f>
        <v>44355</v>
      </c>
      <c r="BB722" s="186">
        <f>_xll.qlInterestRateIndexMaturity(Currency&amp;"ibor"&amp;$I$1,BA722,Trigger)</f>
        <v>44538</v>
      </c>
      <c r="BC722" s="359">
        <f>_xll.qlIndexFixing($AC$5,AZ722,,_xll.ohTrigger(Trigger,Quote!$AE$2))</f>
        <v>1.260516494108028E-2</v>
      </c>
      <c r="BD722" s="359" t="e">
        <f>_xll.qlIndexFixing($BE$1,BA722,,_xll.ohTrigger(Trigger,Quote!$AE$2))</f>
        <v>#NUM!</v>
      </c>
    </row>
    <row r="723" spans="51:56" ht="11.25" customHeight="1" x14ac:dyDescent="0.25">
      <c r="AY723" s="187" t="s">
        <v>90</v>
      </c>
      <c r="AZ723" s="186">
        <f>_xll.qlInterestRateIndexFixingDate(Currency&amp;"ibor"&amp;$I$1,BA723,Trigger)</f>
        <v>44358</v>
      </c>
      <c r="BA723" s="186">
        <f>_xll.qlCalendarAdvance(Calendar,BA722,AY723,"f",,Trigger)</f>
        <v>44362</v>
      </c>
      <c r="BB723" s="186">
        <f>_xll.qlInterestRateIndexMaturity(Currency&amp;"ibor"&amp;$I$1,BA723,Trigger)</f>
        <v>44545</v>
      </c>
      <c r="BC723" s="359">
        <f>_xll.qlIndexFixing($AC$5,AZ723,,_xll.ohTrigger(Trigger,Quote!$AE$2))</f>
        <v>1.2650723707084194E-2</v>
      </c>
      <c r="BD723" s="359" t="e">
        <f>_xll.qlIndexFixing($BE$1,BA723,,_xll.ohTrigger(Trigger,Quote!$AE$2))</f>
        <v>#NUM!</v>
      </c>
    </row>
    <row r="724" spans="51:56" ht="11.25" customHeight="1" x14ac:dyDescent="0.25">
      <c r="AY724" s="187" t="s">
        <v>90</v>
      </c>
      <c r="AZ724" s="186">
        <f>_xll.qlInterestRateIndexFixingDate(Currency&amp;"ibor"&amp;$I$1,BA724,Trigger)</f>
        <v>44365</v>
      </c>
      <c r="BA724" s="186">
        <f>_xll.qlCalendarAdvance(Calendar,BA723,AY724,"f",,Trigger)</f>
        <v>44369</v>
      </c>
      <c r="BB724" s="186">
        <f>_xll.qlInterestRateIndexMaturity(Currency&amp;"ibor"&amp;$I$1,BA724,Trigger)</f>
        <v>44552</v>
      </c>
      <c r="BC724" s="359">
        <f>_xll.qlIndexFixing($AC$5,AZ724,,_xll.ohTrigger(Trigger,Quote!$AE$2))</f>
        <v>1.269628352146698E-2</v>
      </c>
      <c r="BD724" s="359" t="e">
        <f>_xll.qlIndexFixing($BE$1,BA724,,_xll.ohTrigger(Trigger,Quote!$AE$2))</f>
        <v>#NUM!</v>
      </c>
    </row>
    <row r="725" spans="51:56" ht="11.25" customHeight="1" x14ac:dyDescent="0.25">
      <c r="AY725" s="187" t="s">
        <v>90</v>
      </c>
      <c r="AZ725" s="186">
        <f>_xll.qlInterestRateIndexFixingDate(Currency&amp;"ibor"&amp;$I$1,BA725,Trigger)</f>
        <v>44372</v>
      </c>
      <c r="BA725" s="186">
        <f>_xll.qlCalendarAdvance(Calendar,BA724,AY725,"f",,Trigger)</f>
        <v>44376</v>
      </c>
      <c r="BB725" s="186">
        <f>_xll.qlInterestRateIndexMaturity(Currency&amp;"ibor"&amp;$I$1,BA725,Trigger)</f>
        <v>44559</v>
      </c>
      <c r="BC725" s="359">
        <f>_xll.qlIndexFixing($AC$5,AZ725,,_xll.ohTrigger(Trigger,Quote!$AE$2))</f>
        <v>1.2741844384254405E-2</v>
      </c>
      <c r="BD725" s="359" t="e">
        <f>_xll.qlIndexFixing($BE$1,BA725,,_xll.ohTrigger(Trigger,Quote!$AE$2))</f>
        <v>#NUM!</v>
      </c>
    </row>
    <row r="726" spans="51:56" ht="11.25" customHeight="1" x14ac:dyDescent="0.25">
      <c r="AY726" s="187" t="s">
        <v>90</v>
      </c>
      <c r="AZ726" s="186">
        <f>_xll.qlInterestRateIndexFixingDate(Currency&amp;"ibor"&amp;$I$1,BA726,Trigger)</f>
        <v>44379</v>
      </c>
      <c r="BA726" s="186">
        <f>_xll.qlCalendarAdvance(Calendar,BA725,AY726,"f",,Trigger)</f>
        <v>44383</v>
      </c>
      <c r="BB726" s="186">
        <f>_xll.qlInterestRateIndexMaturity(Currency&amp;"ibor"&amp;$I$1,BA726,Trigger)</f>
        <v>44567</v>
      </c>
      <c r="BC726" s="359">
        <f>_xll.qlIndexFixing($AC$5,AZ726,,_xll.ohTrigger(Trigger,Quote!$AE$2))</f>
        <v>1.2790887493242146E-2</v>
      </c>
      <c r="BD726" s="359" t="e">
        <f>_xll.qlIndexFixing($BE$1,BA726,,_xll.ohTrigger(Trigger,Quote!$AE$2))</f>
        <v>#NUM!</v>
      </c>
    </row>
    <row r="727" spans="51:56" ht="11.25" customHeight="1" x14ac:dyDescent="0.25">
      <c r="AY727" s="187" t="s">
        <v>90</v>
      </c>
      <c r="AZ727" s="186">
        <f>_xll.qlInterestRateIndexFixingDate(Currency&amp;"ibor"&amp;$I$1,BA727,Trigger)</f>
        <v>44386</v>
      </c>
      <c r="BA727" s="186">
        <f>_xll.qlCalendarAdvance(Calendar,BA726,AY727,"f",,Trigger)</f>
        <v>44390</v>
      </c>
      <c r="BB727" s="186">
        <f>_xll.qlInterestRateIndexMaturity(Currency&amp;"ibor"&amp;$I$1,BA727,Trigger)</f>
        <v>44574</v>
      </c>
      <c r="BC727" s="359">
        <f>_xll.qlIndexFixing($AC$5,AZ727,,_xll.ohTrigger(Trigger,Quote!$AE$2))</f>
        <v>1.2836452144290012E-2</v>
      </c>
      <c r="BD727" s="359" t="e">
        <f>_xll.qlIndexFixing($BE$1,BA727,,_xll.ohTrigger(Trigger,Quote!$AE$2))</f>
        <v>#NUM!</v>
      </c>
    </row>
    <row r="728" spans="51:56" ht="11.25" customHeight="1" x14ac:dyDescent="0.25">
      <c r="AY728" s="187" t="s">
        <v>90</v>
      </c>
      <c r="AZ728" s="186">
        <f>_xll.qlInterestRateIndexFixingDate(Currency&amp;"ibor"&amp;$I$1,BA728,Trigger)</f>
        <v>44393</v>
      </c>
      <c r="BA728" s="186">
        <f>_xll.qlCalendarAdvance(Calendar,BA727,AY728,"f",,Trigger)</f>
        <v>44397</v>
      </c>
      <c r="BB728" s="186">
        <f>_xll.qlInterestRateIndexMaturity(Currency&amp;"ibor"&amp;$I$1,BA728,Trigger)</f>
        <v>44581</v>
      </c>
      <c r="BC728" s="359">
        <f>_xll.qlIndexFixing($AC$5,AZ728,,_xll.ohTrigger(Trigger,Quote!$AE$2))</f>
        <v>1.2882017849582395E-2</v>
      </c>
      <c r="BD728" s="359" t="e">
        <f>_xll.qlIndexFixing($BE$1,BA728,,_xll.ohTrigger(Trigger,Quote!$AE$2))</f>
        <v>#NUM!</v>
      </c>
    </row>
    <row r="729" spans="51:56" ht="11.25" customHeight="1" x14ac:dyDescent="0.25">
      <c r="AY729" s="187" t="s">
        <v>90</v>
      </c>
      <c r="AZ729" s="186">
        <f>_xll.qlInterestRateIndexFixingDate(Currency&amp;"ibor"&amp;$I$1,BA729,Trigger)</f>
        <v>44400</v>
      </c>
      <c r="BA729" s="186">
        <f>_xll.qlCalendarAdvance(Calendar,BA728,AY729,"f",,Trigger)</f>
        <v>44404</v>
      </c>
      <c r="BB729" s="186">
        <f>_xll.qlInterestRateIndexMaturity(Currency&amp;"ibor"&amp;$I$1,BA729,Trigger)</f>
        <v>44588</v>
      </c>
      <c r="BC729" s="359">
        <f>_xll.qlIndexFixing($AC$5,AZ729,,_xll.ohTrigger(Trigger,Quote!$AE$2))</f>
        <v>1.2927584609143625E-2</v>
      </c>
      <c r="BD729" s="359" t="e">
        <f>_xll.qlIndexFixing($BE$1,BA729,,_xll.ohTrigger(Trigger,Quote!$AE$2))</f>
        <v>#NUM!</v>
      </c>
    </row>
    <row r="730" spans="51:56" ht="11.25" customHeight="1" x14ac:dyDescent="0.25">
      <c r="AY730" s="187" t="s">
        <v>90</v>
      </c>
      <c r="AZ730" s="186">
        <f>_xll.qlInterestRateIndexFixingDate(Currency&amp;"ibor"&amp;$I$1,BA730,Trigger)</f>
        <v>44407</v>
      </c>
      <c r="BA730" s="186">
        <f>_xll.qlCalendarAdvance(Calendar,BA729,AY730,"f",,Trigger)</f>
        <v>44411</v>
      </c>
      <c r="BB730" s="186">
        <f>_xll.qlInterestRateIndexMaturity(Currency&amp;"ibor"&amp;$I$1,BA730,Trigger)</f>
        <v>44595</v>
      </c>
      <c r="BC730" s="359">
        <f>_xll.qlIndexFixing($AC$5,AZ730,,_xll.ohTrigger(Trigger,Quote!$AE$2))</f>
        <v>1.2973152422998463E-2</v>
      </c>
      <c r="BD730" s="359" t="e">
        <f>_xll.qlIndexFixing($BE$1,BA730,,_xll.ohTrigger(Trigger,Quote!$AE$2))</f>
        <v>#NUM!</v>
      </c>
    </row>
    <row r="731" spans="51:56" ht="11.25" customHeight="1" x14ac:dyDescent="0.25">
      <c r="AY731" s="187" t="s">
        <v>90</v>
      </c>
      <c r="AZ731" s="186">
        <f>_xll.qlInterestRateIndexFixingDate(Currency&amp;"ibor"&amp;$I$1,BA731,Trigger)</f>
        <v>44414</v>
      </c>
      <c r="BA731" s="186">
        <f>_xll.qlCalendarAdvance(Calendar,BA730,AY731,"f",,Trigger)</f>
        <v>44418</v>
      </c>
      <c r="BB731" s="186">
        <f>_xll.qlInterestRateIndexMaturity(Currency&amp;"ibor"&amp;$I$1,BA731,Trigger)</f>
        <v>44602</v>
      </c>
      <c r="BC731" s="359">
        <f>_xll.qlIndexFixing($AC$5,AZ731,,_xll.ohTrigger(Trigger,Quote!$AE$2))</f>
        <v>1.3018721291171239E-2</v>
      </c>
      <c r="BD731" s="359" t="e">
        <f>_xll.qlIndexFixing($BE$1,BA731,,_xll.ohTrigger(Trigger,Quote!$AE$2))</f>
        <v>#NUM!</v>
      </c>
    </row>
    <row r="732" spans="51:56" ht="11.25" customHeight="1" x14ac:dyDescent="0.25">
      <c r="AY732" s="187" t="s">
        <v>90</v>
      </c>
      <c r="AZ732" s="186">
        <f>_xll.qlInterestRateIndexFixingDate(Currency&amp;"ibor"&amp;$I$1,BA732,Trigger)</f>
        <v>44421</v>
      </c>
      <c r="BA732" s="186">
        <f>_xll.qlCalendarAdvance(Calendar,BA731,AY732,"f",,Trigger)</f>
        <v>44425</v>
      </c>
      <c r="BB732" s="186">
        <f>_xll.qlInterestRateIndexMaturity(Currency&amp;"ibor"&amp;$I$1,BA732,Trigger)</f>
        <v>44609</v>
      </c>
      <c r="BC732" s="359">
        <f>_xll.qlIndexFixing($AC$5,AZ732,,_xll.ohTrigger(Trigger,Quote!$AE$2))</f>
        <v>1.3064291213686281E-2</v>
      </c>
      <c r="BD732" s="359" t="e">
        <f>_xll.qlIndexFixing($BE$1,BA732,,_xll.ohTrigger(Trigger,Quote!$AE$2))</f>
        <v>#NUM!</v>
      </c>
    </row>
    <row r="733" spans="51:56" ht="11.25" customHeight="1" x14ac:dyDescent="0.25">
      <c r="AY733" s="187" t="s">
        <v>90</v>
      </c>
      <c r="AZ733" s="186">
        <f>_xll.qlInterestRateIndexFixingDate(Currency&amp;"ibor"&amp;$I$1,BA733,Trigger)</f>
        <v>44428</v>
      </c>
      <c r="BA733" s="186">
        <f>_xll.qlCalendarAdvance(Calendar,BA732,AY733,"f",,Trigger)</f>
        <v>44432</v>
      </c>
      <c r="BB733" s="186">
        <f>_xll.qlInterestRateIndexMaturity(Currency&amp;"ibor"&amp;$I$1,BA733,Trigger)</f>
        <v>44616</v>
      </c>
      <c r="BC733" s="359">
        <f>_xll.qlIndexFixing($AC$5,AZ733,,_xll.ohTrigger(Trigger,Quote!$AE$2))</f>
        <v>1.3109862190568351E-2</v>
      </c>
      <c r="BD733" s="359" t="e">
        <f>_xll.qlIndexFixing($BE$1,BA733,,_xll.ohTrigger(Trigger,Quote!$AE$2))</f>
        <v>#NUM!</v>
      </c>
    </row>
    <row r="734" spans="51:56" ht="11.25" customHeight="1" x14ac:dyDescent="0.25">
      <c r="AY734" s="187" t="s">
        <v>90</v>
      </c>
      <c r="AZ734" s="186">
        <f>_xll.qlInterestRateIndexFixingDate(Currency&amp;"ibor"&amp;$I$1,BA734,Trigger)</f>
        <v>44435</v>
      </c>
      <c r="BA734" s="186">
        <f>_xll.qlCalendarAdvance(Calendar,BA733,AY734,"f",,Trigger)</f>
        <v>44439</v>
      </c>
      <c r="BB734" s="186">
        <f>_xll.qlInterestRateIndexMaturity(Currency&amp;"ibor"&amp;$I$1,BA734,Trigger)</f>
        <v>44620</v>
      </c>
      <c r="BC734" s="359">
        <f>_xll.qlIndexFixing($AC$5,AZ734,,_xll.ohTrigger(Trigger,Quote!$AE$2))</f>
        <v>1.3144950295328492E-2</v>
      </c>
      <c r="BD734" s="359" t="e">
        <f>_xll.qlIndexFixing($BE$1,BA734,,_xll.ohTrigger(Trigger,Quote!$AE$2))</f>
        <v>#NUM!</v>
      </c>
    </row>
    <row r="735" spans="51:56" ht="11.25" customHeight="1" x14ac:dyDescent="0.25">
      <c r="AY735" s="187" t="s">
        <v>90</v>
      </c>
      <c r="AZ735" s="186">
        <f>_xll.qlInterestRateIndexFixingDate(Currency&amp;"ibor"&amp;$I$1,BA735,Trigger)</f>
        <v>44442</v>
      </c>
      <c r="BA735" s="186">
        <f>_xll.qlCalendarAdvance(Calendar,BA734,AY735,"f",,Trigger)</f>
        <v>44446</v>
      </c>
      <c r="BB735" s="186">
        <f>_xll.qlInterestRateIndexMaturity(Currency&amp;"ibor"&amp;$I$1,BA735,Trigger)</f>
        <v>44627</v>
      </c>
      <c r="BC735" s="359">
        <f>_xll.qlIndexFixing($AC$5,AZ735,,_xll.ohTrigger(Trigger,Quote!$AE$2))</f>
        <v>1.3190518171061113E-2</v>
      </c>
      <c r="BD735" s="359" t="e">
        <f>_xll.qlIndexFixing($BE$1,BA735,,_xll.ohTrigger(Trigger,Quote!$AE$2))</f>
        <v>#NUM!</v>
      </c>
    </row>
    <row r="736" spans="51:56" ht="11.25" customHeight="1" x14ac:dyDescent="0.25">
      <c r="AY736" s="187" t="s">
        <v>90</v>
      </c>
      <c r="AZ736" s="186">
        <f>_xll.qlInterestRateIndexFixingDate(Currency&amp;"ibor"&amp;$I$1,BA736,Trigger)</f>
        <v>44449</v>
      </c>
      <c r="BA736" s="186">
        <f>_xll.qlCalendarAdvance(Calendar,BA735,AY736,"f",,Trigger)</f>
        <v>44453</v>
      </c>
      <c r="BB736" s="186">
        <f>_xll.qlInterestRateIndexMaturity(Currency&amp;"ibor"&amp;$I$1,BA736,Trigger)</f>
        <v>44634</v>
      </c>
      <c r="BC736" s="359">
        <f>_xll.qlIndexFixing($AC$5,AZ736,,_xll.ohTrigger(Trigger,Quote!$AE$2))</f>
        <v>1.3236087083923013E-2</v>
      </c>
      <c r="BD736" s="359" t="e">
        <f>_xll.qlIndexFixing($BE$1,BA736,,_xll.ohTrigger(Trigger,Quote!$AE$2))</f>
        <v>#NUM!</v>
      </c>
    </row>
    <row r="737" spans="51:56" ht="11.25" customHeight="1" x14ac:dyDescent="0.25">
      <c r="AY737" s="187" t="s">
        <v>90</v>
      </c>
      <c r="AZ737" s="186">
        <f>_xll.qlInterestRateIndexFixingDate(Currency&amp;"ibor"&amp;$I$1,BA737,Trigger)</f>
        <v>44456</v>
      </c>
      <c r="BA737" s="186">
        <f>_xll.qlCalendarAdvance(Calendar,BA736,AY737,"f",,Trigger)</f>
        <v>44460</v>
      </c>
      <c r="BB737" s="186">
        <f>_xll.qlInterestRateIndexMaturity(Currency&amp;"ibor"&amp;$I$1,BA737,Trigger)</f>
        <v>44641</v>
      </c>
      <c r="BC737" s="359">
        <f>_xll.qlIndexFixing($AC$5,AZ737,,_xll.ohTrigger(Trigger,Quote!$AE$2))</f>
        <v>1.3281657033937596E-2</v>
      </c>
      <c r="BD737" s="359" t="e">
        <f>_xll.qlIndexFixing($BE$1,BA737,,_xll.ohTrigger(Trigger,Quote!$AE$2))</f>
        <v>#NUM!</v>
      </c>
    </row>
    <row r="738" spans="51:56" ht="11.25" customHeight="1" x14ac:dyDescent="0.25">
      <c r="AY738" s="187" t="s">
        <v>90</v>
      </c>
      <c r="AZ738" s="186">
        <f>_xll.qlInterestRateIndexFixingDate(Currency&amp;"ibor"&amp;$I$1,BA738,Trigger)</f>
        <v>44463</v>
      </c>
      <c r="BA738" s="186">
        <f>_xll.qlCalendarAdvance(Calendar,BA737,AY738,"f",,Trigger)</f>
        <v>44467</v>
      </c>
      <c r="BB738" s="186">
        <f>_xll.qlInterestRateIndexMaturity(Currency&amp;"ibor"&amp;$I$1,BA738,Trigger)</f>
        <v>44648</v>
      </c>
      <c r="BC738" s="359">
        <f>_xll.qlIndexFixing($AC$5,AZ738,,_xll.ohTrigger(Trigger,Quote!$AE$2))</f>
        <v>1.3327228021128273E-2</v>
      </c>
      <c r="BD738" s="359" t="e">
        <f>_xll.qlIndexFixing($BE$1,BA738,,_xll.ohTrigger(Trigger,Quote!$AE$2))</f>
        <v>#NUM!</v>
      </c>
    </row>
    <row r="739" spans="51:56" ht="11.25" customHeight="1" x14ac:dyDescent="0.25">
      <c r="AY739" s="187" t="s">
        <v>90</v>
      </c>
      <c r="AZ739" s="186">
        <f>_xll.qlInterestRateIndexFixingDate(Currency&amp;"ibor"&amp;$I$1,BA739,Trigger)</f>
        <v>44470</v>
      </c>
      <c r="BA739" s="186">
        <f>_xll.qlCalendarAdvance(Calendar,BA738,AY739,"f",,Trigger)</f>
        <v>44474</v>
      </c>
      <c r="BB739" s="186">
        <f>_xll.qlInterestRateIndexMaturity(Currency&amp;"ibor"&amp;$I$1,BA739,Trigger)</f>
        <v>44656</v>
      </c>
      <c r="BC739" s="359">
        <f>_xll.qlIndexFixing($AC$5,AZ739,,_xll.ohTrigger(Trigger,Quote!$AE$2))</f>
        <v>1.3376303176077929E-2</v>
      </c>
      <c r="BD739" s="359" t="e">
        <f>_xll.qlIndexFixing($BE$1,BA739,,_xll.ohTrigger(Trigger,Quote!$AE$2))</f>
        <v>#NUM!</v>
      </c>
    </row>
    <row r="740" spans="51:56" ht="11.25" customHeight="1" x14ac:dyDescent="0.25">
      <c r="AY740" s="187" t="s">
        <v>90</v>
      </c>
      <c r="AZ740" s="186">
        <f>_xll.qlInterestRateIndexFixingDate(Currency&amp;"ibor"&amp;$I$1,BA740,Trigger)</f>
        <v>44477</v>
      </c>
      <c r="BA740" s="186">
        <f>_xll.qlCalendarAdvance(Calendar,BA739,AY740,"f",,Trigger)</f>
        <v>44481</v>
      </c>
      <c r="BB740" s="186">
        <f>_xll.qlInterestRateIndexMaturity(Currency&amp;"ibor"&amp;$I$1,BA740,Trigger)</f>
        <v>44663</v>
      </c>
      <c r="BC740" s="359">
        <f>_xll.qlIndexFixing($AC$5,AZ740,,_xll.ohTrigger(Trigger,Quote!$AE$2))</f>
        <v>1.3421878002310837E-2</v>
      </c>
      <c r="BD740" s="359" t="e">
        <f>_xll.qlIndexFixing($BE$1,BA740,,_xll.ohTrigger(Trigger,Quote!$AE$2))</f>
        <v>#NUM!</v>
      </c>
    </row>
    <row r="741" spans="51:56" ht="11.25" customHeight="1" x14ac:dyDescent="0.25">
      <c r="AY741" s="187" t="s">
        <v>90</v>
      </c>
      <c r="AZ741" s="186">
        <f>_xll.qlInterestRateIndexFixingDate(Currency&amp;"ibor"&amp;$I$1,BA741,Trigger)</f>
        <v>44484</v>
      </c>
      <c r="BA741" s="186">
        <f>_xll.qlCalendarAdvance(Calendar,BA740,AY741,"f",,Trigger)</f>
        <v>44488</v>
      </c>
      <c r="BB741" s="186">
        <f>_xll.qlInterestRateIndexMaturity(Currency&amp;"ibor"&amp;$I$1,BA741,Trigger)</f>
        <v>44670</v>
      </c>
      <c r="BC741" s="359">
        <f>_xll.qlIndexFixing($AC$5,AZ741,,_xll.ohTrigger(Trigger,Quote!$AE$2))</f>
        <v>1.3467453871562163E-2</v>
      </c>
      <c r="BD741" s="359" t="e">
        <f>_xll.qlIndexFixing($BE$1,BA741,,_xll.ohTrigger(Trigger,Quote!$AE$2))</f>
        <v>#NUM!</v>
      </c>
    </row>
    <row r="742" spans="51:56" ht="11.25" customHeight="1" x14ac:dyDescent="0.25">
      <c r="AY742" s="187" t="s">
        <v>90</v>
      </c>
      <c r="AZ742" s="186">
        <f>_xll.qlInterestRateIndexFixingDate(Currency&amp;"ibor"&amp;$I$1,BA742,Trigger)</f>
        <v>44491</v>
      </c>
      <c r="BA742" s="186">
        <f>_xll.qlCalendarAdvance(Calendar,BA741,AY742,"f",,Trigger)</f>
        <v>44495</v>
      </c>
      <c r="BB742" s="186">
        <f>_xll.qlInterestRateIndexMaturity(Currency&amp;"ibor"&amp;$I$1,BA742,Trigger)</f>
        <v>44677</v>
      </c>
      <c r="BC742" s="359">
        <f>_xll.qlIndexFixing($AC$5,AZ742,,_xll.ohTrigger(Trigger,Quote!$AE$2))</f>
        <v>1.3513030783856066E-2</v>
      </c>
      <c r="BD742" s="359" t="e">
        <f>_xll.qlIndexFixing($BE$1,BA742,,_xll.ohTrigger(Trigger,Quote!$AE$2))</f>
        <v>#NUM!</v>
      </c>
    </row>
    <row r="743" spans="51:56" ht="11.25" customHeight="1" x14ac:dyDescent="0.25">
      <c r="AY743" s="187" t="s">
        <v>90</v>
      </c>
      <c r="AZ743" s="186">
        <f>_xll.qlInterestRateIndexFixingDate(Currency&amp;"ibor"&amp;$I$1,BA743,Trigger)</f>
        <v>44498</v>
      </c>
      <c r="BA743" s="186">
        <f>_xll.qlCalendarAdvance(Calendar,BA742,AY743,"f",,Trigger)</f>
        <v>44502</v>
      </c>
      <c r="BB743" s="186">
        <f>_xll.qlInterestRateIndexMaturity(Currency&amp;"ibor"&amp;$I$1,BA743,Trigger)</f>
        <v>44683</v>
      </c>
      <c r="BC743" s="359">
        <f>_xll.qlIndexFixing($AC$5,AZ743,,_xll.ohTrigger(Trigger,Quote!$AE$2))</f>
        <v>1.3555098515554609E-2</v>
      </c>
      <c r="BD743" s="359" t="e">
        <f>_xll.qlIndexFixing($BE$1,BA743,,_xll.ohTrigger(Trigger,Quote!$AE$2))</f>
        <v>#NUM!</v>
      </c>
    </row>
    <row r="744" spans="51:56" ht="11.25" customHeight="1" x14ac:dyDescent="0.25">
      <c r="AY744" s="187" t="s">
        <v>90</v>
      </c>
      <c r="AZ744" s="186">
        <f>_xll.qlInterestRateIndexFixingDate(Currency&amp;"ibor"&amp;$I$1,BA744,Trigger)</f>
        <v>44505</v>
      </c>
      <c r="BA744" s="186">
        <f>_xll.qlCalendarAdvance(Calendar,BA743,AY744,"f",,Trigger)</f>
        <v>44509</v>
      </c>
      <c r="BB744" s="186">
        <f>_xll.qlInterestRateIndexMaturity(Currency&amp;"ibor"&amp;$I$1,BA744,Trigger)</f>
        <v>44690</v>
      </c>
      <c r="BC744" s="359">
        <f>_xll.qlIndexFixing($AC$5,AZ744,,_xll.ohTrigger(Trigger,Quote!$AE$2))</f>
        <v>1.3600675726299553E-2</v>
      </c>
      <c r="BD744" s="359" t="e">
        <f>_xll.qlIndexFixing($BE$1,BA744,,_xll.ohTrigger(Trigger,Quote!$AE$2))</f>
        <v>#NUM!</v>
      </c>
    </row>
    <row r="745" spans="51:56" ht="11.25" customHeight="1" x14ac:dyDescent="0.25">
      <c r="AY745" s="187" t="s">
        <v>90</v>
      </c>
      <c r="AZ745" s="186">
        <f>_xll.qlInterestRateIndexFixingDate(Currency&amp;"ibor"&amp;$I$1,BA745,Trigger)</f>
        <v>44512</v>
      </c>
      <c r="BA745" s="186">
        <f>_xll.qlCalendarAdvance(Calendar,BA744,AY745,"f",,Trigger)</f>
        <v>44516</v>
      </c>
      <c r="BB745" s="186">
        <f>_xll.qlInterestRateIndexMaturity(Currency&amp;"ibor"&amp;$I$1,BA745,Trigger)</f>
        <v>44697</v>
      </c>
      <c r="BC745" s="359">
        <f>_xll.qlIndexFixing($AC$5,AZ745,,_xll.ohTrigger(Trigger,Quote!$AE$2))</f>
        <v>1.3646253974385758E-2</v>
      </c>
      <c r="BD745" s="359" t="e">
        <f>_xll.qlIndexFixing($BE$1,BA745,,_xll.ohTrigger(Trigger,Quote!$AE$2))</f>
        <v>#NUM!</v>
      </c>
    </row>
    <row r="746" spans="51:56" ht="11.25" customHeight="1" x14ac:dyDescent="0.25">
      <c r="AY746" s="187" t="s">
        <v>90</v>
      </c>
      <c r="AZ746" s="186">
        <f>_xll.qlInterestRateIndexFixingDate(Currency&amp;"ibor"&amp;$I$1,BA746,Trigger)</f>
        <v>44519</v>
      </c>
      <c r="BA746" s="186">
        <f>_xll.qlCalendarAdvance(Calendar,BA745,AY746,"f",,Trigger)</f>
        <v>44523</v>
      </c>
      <c r="BB746" s="186">
        <f>_xll.qlInterestRateIndexMaturity(Currency&amp;"ibor"&amp;$I$1,BA746,Trigger)</f>
        <v>44704</v>
      </c>
      <c r="BC746" s="359">
        <f>_xll.qlIndexFixing($AC$5,AZ746,,_xll.ohTrigger(Trigger,Quote!$AE$2))</f>
        <v>1.3691833259837517E-2</v>
      </c>
      <c r="BD746" s="359" t="e">
        <f>_xll.qlIndexFixing($BE$1,BA746,,_xll.ohTrigger(Trigger,Quote!$AE$2))</f>
        <v>#NUM!</v>
      </c>
    </row>
    <row r="747" spans="51:56" ht="11.25" customHeight="1" x14ac:dyDescent="0.25">
      <c r="AY747" s="187" t="s">
        <v>90</v>
      </c>
      <c r="AZ747" s="186">
        <f>_xll.qlInterestRateIndexFixingDate(Currency&amp;"ibor"&amp;$I$1,BA747,Trigger)</f>
        <v>44526</v>
      </c>
      <c r="BA747" s="186">
        <f>_xll.qlCalendarAdvance(Calendar,BA746,AY747,"f",,Trigger)</f>
        <v>44530</v>
      </c>
      <c r="BB747" s="186">
        <f>_xll.qlInterestRateIndexMaturity(Currency&amp;"ibor"&amp;$I$1,BA747,Trigger)</f>
        <v>44712</v>
      </c>
      <c r="BC747" s="359">
        <f>_xll.qlIndexFixing($AC$5,AZ747,,_xll.ohTrigger(Trigger,Quote!$AE$2))</f>
        <v>1.3740930991790801E-2</v>
      </c>
      <c r="BD747" s="359" t="e">
        <f>_xll.qlIndexFixing($BE$1,BA747,,_xll.ohTrigger(Trigger,Quote!$AE$2))</f>
        <v>#NUM!</v>
      </c>
    </row>
    <row r="748" spans="51:56" ht="11.25" customHeight="1" x14ac:dyDescent="0.25">
      <c r="AY748" s="187" t="s">
        <v>90</v>
      </c>
      <c r="AZ748" s="186">
        <f>_xll.qlInterestRateIndexFixingDate(Currency&amp;"ibor"&amp;$I$1,BA748,Trigger)</f>
        <v>44533</v>
      </c>
      <c r="BA748" s="186">
        <f>_xll.qlCalendarAdvance(Calendar,BA747,AY748,"f",,Trigger)</f>
        <v>44537</v>
      </c>
      <c r="BB748" s="186">
        <f>_xll.qlInterestRateIndexMaturity(Currency&amp;"ibor"&amp;$I$1,BA748,Trigger)</f>
        <v>44719</v>
      </c>
      <c r="BC748" s="359">
        <f>_xll.qlIndexFixing($AC$5,AZ748,,_xll.ohTrigger(Trigger,Quote!$AE$2))</f>
        <v>1.3771816614852959E-2</v>
      </c>
      <c r="BD748" s="359" t="e">
        <f>_xll.qlIndexFixing($BE$1,BA748,,_xll.ohTrigger(Trigger,Quote!$AE$2))</f>
        <v>#NUM!</v>
      </c>
    </row>
    <row r="749" spans="51:56" ht="11.25" customHeight="1" x14ac:dyDescent="0.25">
      <c r="AY749" s="187" t="s">
        <v>90</v>
      </c>
      <c r="AZ749" s="186">
        <f>_xll.qlInterestRateIndexFixingDate(Currency&amp;"ibor"&amp;$I$1,BA749,Trigger)</f>
        <v>44540</v>
      </c>
      <c r="BA749" s="186">
        <f>_xll.qlCalendarAdvance(Calendar,BA748,AY749,"f",,Trigger)</f>
        <v>44544</v>
      </c>
      <c r="BB749" s="186">
        <f>_xll.qlInterestRateIndexMaturity(Currency&amp;"ibor"&amp;$I$1,BA749,Trigger)</f>
        <v>44726</v>
      </c>
      <c r="BC749" s="359">
        <f>_xll.qlIndexFixing($AC$5,AZ749,,_xll.ohTrigger(Trigger,Quote!$AE$2))</f>
        <v>1.3800166259290222E-2</v>
      </c>
      <c r="BD749" s="359" t="e">
        <f>_xll.qlIndexFixing($BE$1,BA749,,_xll.ohTrigger(Trigger,Quote!$AE$2))</f>
        <v>#NUM!</v>
      </c>
    </row>
    <row r="750" spans="51:56" ht="11.25" customHeight="1" x14ac:dyDescent="0.25">
      <c r="AY750" s="187" t="s">
        <v>90</v>
      </c>
      <c r="AZ750" s="186">
        <f>_xll.qlInterestRateIndexFixingDate(Currency&amp;"ibor"&amp;$I$1,BA750,Trigger)</f>
        <v>44547</v>
      </c>
      <c r="BA750" s="186">
        <f>_xll.qlCalendarAdvance(Calendar,BA749,AY750,"f",,Trigger)</f>
        <v>44551</v>
      </c>
      <c r="BB750" s="186">
        <f>_xll.qlInterestRateIndexMaturity(Currency&amp;"ibor"&amp;$I$1,BA750,Trigger)</f>
        <v>44733</v>
      </c>
      <c r="BC750" s="359">
        <f>_xll.qlIndexFixing($AC$5,AZ750,,_xll.ohTrigger(Trigger,Quote!$AE$2))</f>
        <v>1.3828422787213423E-2</v>
      </c>
      <c r="BD750" s="359" t="e">
        <f>_xll.qlIndexFixing($BE$1,BA750,,_xll.ohTrigger(Trigger,Quote!$AE$2))</f>
        <v>#NUM!</v>
      </c>
    </row>
    <row r="751" spans="51:56" ht="11.25" customHeight="1" x14ac:dyDescent="0.25">
      <c r="AY751" s="187" t="s">
        <v>90</v>
      </c>
      <c r="AZ751" s="186">
        <f>_xll.qlInterestRateIndexFixingDate(Currency&amp;"ibor"&amp;$I$1,BA751,Trigger)</f>
        <v>44554</v>
      </c>
      <c r="BA751" s="186">
        <f>_xll.qlCalendarAdvance(Calendar,BA750,AY751,"f",,Trigger)</f>
        <v>44558</v>
      </c>
      <c r="BB751" s="186">
        <f>_xll.qlInterestRateIndexMaturity(Currency&amp;"ibor"&amp;$I$1,BA751,Trigger)</f>
        <v>44740</v>
      </c>
      <c r="BC751" s="359">
        <f>_xll.qlIndexFixing($AC$5,AZ751,,_xll.ohTrigger(Trigger,Quote!$AE$2))</f>
        <v>1.38565861946486E-2</v>
      </c>
      <c r="BD751" s="359" t="e">
        <f>_xll.qlIndexFixing($BE$1,BA751,,_xll.ohTrigger(Trigger,Quote!$AE$2))</f>
        <v>#NUM!</v>
      </c>
    </row>
    <row r="752" spans="51:56" ht="11.25" customHeight="1" x14ac:dyDescent="0.25">
      <c r="AY752" s="187" t="s">
        <v>90</v>
      </c>
      <c r="AZ752" s="186">
        <f>_xll.qlInterestRateIndexFixingDate(Currency&amp;"ibor"&amp;$I$1,BA752,Trigger)</f>
        <v>44561</v>
      </c>
      <c r="BA752" s="186">
        <f>_xll.qlCalendarAdvance(Calendar,BA751,AY752,"f",,Trigger)</f>
        <v>44565</v>
      </c>
      <c r="BB752" s="186">
        <f>_xll.qlInterestRateIndexMaturity(Currency&amp;"ibor"&amp;$I$1,BA752,Trigger)</f>
        <v>44746</v>
      </c>
      <c r="BC752" s="359">
        <f>_xll.qlIndexFixing($AC$5,AZ752,,_xll.ohTrigger(Trigger,Quote!$AE$2))</f>
        <v>1.3883189860405737E-2</v>
      </c>
      <c r="BD752" s="359" t="e">
        <f>_xll.qlIndexFixing($BE$1,BA752,,_xll.ohTrigger(Trigger,Quote!$AE$2))</f>
        <v>#NUM!</v>
      </c>
    </row>
    <row r="753" spans="51:56" ht="11.25" customHeight="1" x14ac:dyDescent="0.25">
      <c r="AY753" s="187" t="s">
        <v>90</v>
      </c>
      <c r="AZ753" s="186">
        <f>_xll.qlInterestRateIndexFixingDate(Currency&amp;"ibor"&amp;$I$1,BA753,Trigger)</f>
        <v>44568</v>
      </c>
      <c r="BA753" s="186">
        <f>_xll.qlCalendarAdvance(Calendar,BA752,AY753,"f",,Trigger)</f>
        <v>44572</v>
      </c>
      <c r="BB753" s="186">
        <f>_xll.qlInterestRateIndexMaturity(Currency&amp;"ibor"&amp;$I$1,BA753,Trigger)</f>
        <v>44753</v>
      </c>
      <c r="BC753" s="359">
        <f>_xll.qlIndexFixing($AC$5,AZ753,,_xll.ohTrigger(Trigger,Quote!$AE$2))</f>
        <v>1.3911082071025132E-2</v>
      </c>
      <c r="BD753" s="359" t="e">
        <f>_xll.qlIndexFixing($BE$1,BA753,,_xll.ohTrigger(Trigger,Quote!$AE$2))</f>
        <v>#NUM!</v>
      </c>
    </row>
    <row r="754" spans="51:56" ht="11.25" customHeight="1" x14ac:dyDescent="0.25">
      <c r="AY754" s="187" t="s">
        <v>90</v>
      </c>
      <c r="AZ754" s="186">
        <f>_xll.qlInterestRateIndexFixingDate(Currency&amp;"ibor"&amp;$I$1,BA754,Trigger)</f>
        <v>44575</v>
      </c>
      <c r="BA754" s="186">
        <f>_xll.qlCalendarAdvance(Calendar,BA753,AY754,"f",,Trigger)</f>
        <v>44579</v>
      </c>
      <c r="BB754" s="186">
        <f>_xll.qlInterestRateIndexMaturity(Currency&amp;"ibor"&amp;$I$1,BA754,Trigger)</f>
        <v>44760</v>
      </c>
      <c r="BC754" s="359">
        <f>_xll.qlIndexFixing($AC$5,AZ754,,_xll.ohTrigger(Trigger,Quote!$AE$2))</f>
        <v>1.3938880631776998E-2</v>
      </c>
      <c r="BD754" s="359" t="e">
        <f>_xll.qlIndexFixing($BE$1,BA754,,_xll.ohTrigger(Trigger,Quote!$AE$2))</f>
        <v>#NUM!</v>
      </c>
    </row>
    <row r="755" spans="51:56" ht="11.25" customHeight="1" x14ac:dyDescent="0.25">
      <c r="AY755" s="187" t="s">
        <v>90</v>
      </c>
      <c r="AZ755" s="186">
        <f>_xll.qlInterestRateIndexFixingDate(Currency&amp;"ibor"&amp;$I$1,BA755,Trigger)</f>
        <v>44582</v>
      </c>
      <c r="BA755" s="186">
        <f>_xll.qlCalendarAdvance(Calendar,BA754,AY755,"f",,Trigger)</f>
        <v>44586</v>
      </c>
      <c r="BB755" s="186">
        <f>_xll.qlInterestRateIndexMaturity(Currency&amp;"ibor"&amp;$I$1,BA755,Trigger)</f>
        <v>44767</v>
      </c>
      <c r="BC755" s="359">
        <f>_xll.qlIndexFixing($AC$5,AZ755,,_xll.ohTrigger(Trigger,Quote!$AE$2))</f>
        <v>1.3966585538751533E-2</v>
      </c>
      <c r="BD755" s="359" t="e">
        <f>_xll.qlIndexFixing($BE$1,BA755,,_xll.ohTrigger(Trigger,Quote!$AE$2))</f>
        <v>#NUM!</v>
      </c>
    </row>
    <row r="756" spans="51:56" ht="11.25" customHeight="1" x14ac:dyDescent="0.25">
      <c r="AY756" s="187" t="s">
        <v>90</v>
      </c>
      <c r="AZ756" s="186">
        <f>_xll.qlInterestRateIndexFixingDate(Currency&amp;"ibor"&amp;$I$1,BA756,Trigger)</f>
        <v>44589</v>
      </c>
      <c r="BA756" s="186">
        <f>_xll.qlCalendarAdvance(Calendar,BA755,AY756,"f",,Trigger)</f>
        <v>44593</v>
      </c>
      <c r="BB756" s="186">
        <f>_xll.qlInterestRateIndexMaturity(Currency&amp;"ibor"&amp;$I$1,BA756,Trigger)</f>
        <v>44774</v>
      </c>
      <c r="BC756" s="359">
        <f>_xll.qlIndexFixing($AC$5,AZ756,,_xll.ohTrigger(Trigger,Quote!$AE$2))</f>
        <v>1.3994196788050861E-2</v>
      </c>
      <c r="BD756" s="359" t="e">
        <f>_xll.qlIndexFixing($BE$1,BA756,,_xll.ohTrigger(Trigger,Quote!$AE$2))</f>
        <v>#NUM!</v>
      </c>
    </row>
    <row r="757" spans="51:56" ht="11.25" customHeight="1" x14ac:dyDescent="0.25">
      <c r="AY757" s="187" t="s">
        <v>90</v>
      </c>
      <c r="AZ757" s="186">
        <f>_xll.qlInterestRateIndexFixingDate(Currency&amp;"ibor"&amp;$I$1,BA757,Trigger)</f>
        <v>44596</v>
      </c>
      <c r="BA757" s="186">
        <f>_xll.qlCalendarAdvance(Calendar,BA756,AY757,"f",,Trigger)</f>
        <v>44600</v>
      </c>
      <c r="BB757" s="186">
        <f>_xll.qlInterestRateIndexMaturity(Currency&amp;"ibor"&amp;$I$1,BA757,Trigger)</f>
        <v>44781</v>
      </c>
      <c r="BC757" s="359">
        <f>_xll.qlIndexFixing($AC$5,AZ757,,_xll.ohTrigger(Trigger,Quote!$AE$2))</f>
        <v>1.4021714375792122E-2</v>
      </c>
      <c r="BD757" s="359" t="e">
        <f>_xll.qlIndexFixing($BE$1,BA757,,_xll.ohTrigger(Trigger,Quote!$AE$2))</f>
        <v>#NUM!</v>
      </c>
    </row>
    <row r="758" spans="51:56" ht="11.25" customHeight="1" x14ac:dyDescent="0.25">
      <c r="AY758" s="187" t="s">
        <v>90</v>
      </c>
      <c r="AZ758" s="186">
        <f>_xll.qlInterestRateIndexFixingDate(Currency&amp;"ibor"&amp;$I$1,BA758,Trigger)</f>
        <v>44603</v>
      </c>
      <c r="BA758" s="186">
        <f>_xll.qlCalendarAdvance(Calendar,BA757,AY758,"f",,Trigger)</f>
        <v>44607</v>
      </c>
      <c r="BB758" s="186">
        <f>_xll.qlInterestRateIndexMaturity(Currency&amp;"ibor"&amp;$I$1,BA758,Trigger)</f>
        <v>44788</v>
      </c>
      <c r="BC758" s="359">
        <f>_xll.qlIndexFixing($AC$5,AZ758,,_xll.ohTrigger(Trigger,Quote!$AE$2))</f>
        <v>1.4049138298103938E-2</v>
      </c>
      <c r="BD758" s="359" t="e">
        <f>_xll.qlIndexFixing($BE$1,BA758,,_xll.ohTrigger(Trigger,Quote!$AE$2))</f>
        <v>#NUM!</v>
      </c>
    </row>
    <row r="759" spans="51:56" ht="11.25" customHeight="1" x14ac:dyDescent="0.25">
      <c r="AY759" s="187" t="s">
        <v>90</v>
      </c>
      <c r="AZ759" s="186">
        <f>_xll.qlInterestRateIndexFixingDate(Currency&amp;"ibor"&amp;$I$1,BA759,Trigger)</f>
        <v>44610</v>
      </c>
      <c r="BA759" s="186">
        <f>_xll.qlCalendarAdvance(Calendar,BA758,AY759,"f",,Trigger)</f>
        <v>44614</v>
      </c>
      <c r="BB759" s="186">
        <f>_xll.qlInterestRateIndexMaturity(Currency&amp;"ibor"&amp;$I$1,BA759,Trigger)</f>
        <v>44795</v>
      </c>
      <c r="BC759" s="359">
        <f>_xll.qlIndexFixing($AC$5,AZ759,,_xll.ohTrigger(Trigger,Quote!$AE$2))</f>
        <v>1.407646855112862E-2</v>
      </c>
      <c r="BD759" s="359" t="e">
        <f>_xll.qlIndexFixing($BE$1,BA759,,_xll.ohTrigger(Trigger,Quote!$AE$2))</f>
        <v>#NUM!</v>
      </c>
    </row>
    <row r="760" spans="51:56" ht="11.25" customHeight="1" x14ac:dyDescent="0.25">
      <c r="AY760" s="187" t="s">
        <v>90</v>
      </c>
      <c r="AZ760" s="186">
        <f>_xll.qlInterestRateIndexFixingDate(Currency&amp;"ibor"&amp;$I$1,BA760,Trigger)</f>
        <v>44617</v>
      </c>
      <c r="BA760" s="186">
        <f>_xll.qlCalendarAdvance(Calendar,BA759,AY760,"f",,Trigger)</f>
        <v>44621</v>
      </c>
      <c r="BB760" s="186">
        <f>_xll.qlInterestRateIndexMaturity(Currency&amp;"ibor"&amp;$I$1,BA760,Trigger)</f>
        <v>44805</v>
      </c>
      <c r="BC760" s="359">
        <f>_xll.qlIndexFixing($AC$5,AZ760,,_xll.ohTrigger(Trigger,Quote!$AE$2))</f>
        <v>1.4110226637843786E-2</v>
      </c>
      <c r="BD760" s="359" t="e">
        <f>_xll.qlIndexFixing($BE$1,BA760,,_xll.ohTrigger(Trigger,Quote!$AE$2))</f>
        <v>#NUM!</v>
      </c>
    </row>
    <row r="761" spans="51:56" ht="11.25" customHeight="1" x14ac:dyDescent="0.25">
      <c r="AY761" s="187" t="s">
        <v>90</v>
      </c>
      <c r="AZ761" s="186">
        <f>_xll.qlInterestRateIndexFixingDate(Currency&amp;"ibor"&amp;$I$1,BA761,Trigger)</f>
        <v>44624</v>
      </c>
      <c r="BA761" s="186">
        <f>_xll.qlCalendarAdvance(Calendar,BA760,AY761,"f",,Trigger)</f>
        <v>44628</v>
      </c>
      <c r="BB761" s="186">
        <f>_xll.qlInterestRateIndexMaturity(Currency&amp;"ibor"&amp;$I$1,BA761,Trigger)</f>
        <v>44812</v>
      </c>
      <c r="BC761" s="359">
        <f>_xll.qlIndexFixing($AC$5,AZ761,,_xll.ohTrigger(Trigger,Quote!$AE$2))</f>
        <v>1.4137633945472407E-2</v>
      </c>
      <c r="BD761" s="359" t="e">
        <f>_xll.qlIndexFixing($BE$1,BA761,,_xll.ohTrigger(Trigger,Quote!$AE$2))</f>
        <v>#NUM!</v>
      </c>
    </row>
    <row r="762" spans="51:56" ht="11.25" customHeight="1" x14ac:dyDescent="0.25">
      <c r="AY762" s="187" t="s">
        <v>90</v>
      </c>
      <c r="AZ762" s="186">
        <f>_xll.qlInterestRateIndexFixingDate(Currency&amp;"ibor"&amp;$I$1,BA762,Trigger)</f>
        <v>44631</v>
      </c>
      <c r="BA762" s="186">
        <f>_xll.qlCalendarAdvance(Calendar,BA761,AY762,"f",,Trigger)</f>
        <v>44635</v>
      </c>
      <c r="BB762" s="186">
        <f>_xll.qlInterestRateIndexMaturity(Currency&amp;"ibor"&amp;$I$1,BA762,Trigger)</f>
        <v>44819</v>
      </c>
      <c r="BC762" s="359">
        <f>_xll.qlIndexFixing($AC$5,AZ762,,_xll.ohTrigger(Trigger,Quote!$AE$2))</f>
        <v>1.4164949107922582E-2</v>
      </c>
      <c r="BD762" s="359" t="e">
        <f>_xll.qlIndexFixing($BE$1,BA762,,_xll.ohTrigger(Trigger,Quote!$AE$2))</f>
        <v>#NUM!</v>
      </c>
    </row>
    <row r="763" spans="51:56" ht="11.25" customHeight="1" x14ac:dyDescent="0.25">
      <c r="AY763" s="187" t="s">
        <v>90</v>
      </c>
      <c r="AZ763" s="186">
        <f>_xll.qlInterestRateIndexFixingDate(Currency&amp;"ibor"&amp;$I$1,BA763,Trigger)</f>
        <v>44638</v>
      </c>
      <c r="BA763" s="186">
        <f>_xll.qlCalendarAdvance(Calendar,BA762,AY763,"f",,Trigger)</f>
        <v>44642</v>
      </c>
      <c r="BB763" s="186">
        <f>_xll.qlInterestRateIndexMaturity(Currency&amp;"ibor"&amp;$I$1,BA763,Trigger)</f>
        <v>44826</v>
      </c>
      <c r="BC763" s="359">
        <f>_xll.qlIndexFixing($AC$5,AZ763,,_xll.ohTrigger(Trigger,Quote!$AE$2))</f>
        <v>1.4192172121352169E-2</v>
      </c>
      <c r="BD763" s="359" t="e">
        <f>_xll.qlIndexFixing($BE$1,BA763,,_xll.ohTrigger(Trigger,Quote!$AE$2))</f>
        <v>#NUM!</v>
      </c>
    </row>
    <row r="764" spans="51:56" ht="11.25" customHeight="1" x14ac:dyDescent="0.25">
      <c r="AY764" s="187" t="s">
        <v>90</v>
      </c>
      <c r="AZ764" s="186">
        <f>_xll.qlInterestRateIndexFixingDate(Currency&amp;"ibor"&amp;$I$1,BA764,Trigger)</f>
        <v>44645</v>
      </c>
      <c r="BA764" s="186">
        <f>_xll.qlCalendarAdvance(Calendar,BA763,AY764,"f",,Trigger)</f>
        <v>44649</v>
      </c>
      <c r="BB764" s="186">
        <f>_xll.qlInterestRateIndexMaturity(Currency&amp;"ibor"&amp;$I$1,BA764,Trigger)</f>
        <v>44833</v>
      </c>
      <c r="BC764" s="359">
        <f>_xll.qlIndexFixing($AC$5,AZ764,,_xll.ohTrigger(Trigger,Quote!$AE$2))</f>
        <v>1.4219302981931622E-2</v>
      </c>
      <c r="BD764" s="359" t="e">
        <f>_xll.qlIndexFixing($BE$1,BA764,,_xll.ohTrigger(Trigger,Quote!$AE$2))</f>
        <v>#NUM!</v>
      </c>
    </row>
    <row r="765" spans="51:56" ht="11.25" customHeight="1" x14ac:dyDescent="0.25">
      <c r="AY765" s="187" t="s">
        <v>90</v>
      </c>
      <c r="AZ765" s="186">
        <f>_xll.qlInterestRateIndexFixingDate(Currency&amp;"ibor"&amp;$I$1,BA765,Trigger)</f>
        <v>44652</v>
      </c>
      <c r="BA765" s="186">
        <f>_xll.qlCalendarAdvance(Calendar,BA764,AY765,"f",,Trigger)</f>
        <v>44656</v>
      </c>
      <c r="BB765" s="186">
        <f>_xll.qlInterestRateIndexMaturity(Currency&amp;"ibor"&amp;$I$1,BA765,Trigger)</f>
        <v>44839</v>
      </c>
      <c r="BC765" s="359">
        <f>_xll.qlIndexFixing($AC$5,AZ765,,_xll.ohTrigger(Trigger,Quote!$AE$2))</f>
        <v>1.4243713725946992E-2</v>
      </c>
      <c r="BD765" s="359" t="e">
        <f>_xll.qlIndexFixing($BE$1,BA765,,_xll.ohTrigger(Trigger,Quote!$AE$2))</f>
        <v>#NUM!</v>
      </c>
    </row>
    <row r="766" spans="51:56" ht="11.25" customHeight="1" x14ac:dyDescent="0.25">
      <c r="AY766" s="187" t="s">
        <v>90</v>
      </c>
      <c r="AZ766" s="186">
        <f>_xll.qlInterestRateIndexFixingDate(Currency&amp;"ibor"&amp;$I$1,BA766,Trigger)</f>
        <v>44659</v>
      </c>
      <c r="BA766" s="186">
        <f>_xll.qlCalendarAdvance(Calendar,BA765,AY766,"f",,Trigger)</f>
        <v>44663</v>
      </c>
      <c r="BB766" s="186">
        <f>_xll.qlInterestRateIndexMaturity(Currency&amp;"ibor"&amp;$I$1,BA766,Trigger)</f>
        <v>44846</v>
      </c>
      <c r="BC766" s="359">
        <f>_xll.qlIndexFixing($AC$5,AZ766,,_xll.ohTrigger(Trigger,Quote!$AE$2))</f>
        <v>1.4270570546790304E-2</v>
      </c>
      <c r="BD766" s="359" t="e">
        <f>_xll.qlIndexFixing($BE$1,BA766,,_xll.ohTrigger(Trigger,Quote!$AE$2))</f>
        <v>#NUM!</v>
      </c>
    </row>
    <row r="767" spans="51:56" ht="11.25" customHeight="1" x14ac:dyDescent="0.25">
      <c r="AY767" s="187" t="s">
        <v>90</v>
      </c>
      <c r="AZ767" s="186">
        <f>_xll.qlInterestRateIndexFixingDate(Currency&amp;"ibor"&amp;$I$1,BA767,Trigger)</f>
        <v>44664</v>
      </c>
      <c r="BA767" s="186">
        <f>_xll.qlCalendarAdvance(Calendar,BA766,AY767,"f",,Trigger)</f>
        <v>44670</v>
      </c>
      <c r="BB767" s="186">
        <f>_xll.qlInterestRateIndexMaturity(Currency&amp;"ibor"&amp;$I$1,BA767,Trigger)</f>
        <v>44853</v>
      </c>
      <c r="BC767" s="359">
        <f>_xll.qlIndexFixing($AC$5,AZ767,,_xll.ohTrigger(Trigger,Quote!$AE$2))</f>
        <v>1.4297334697106624E-2</v>
      </c>
      <c r="BD767" s="359" t="e">
        <f>_xll.qlIndexFixing($BE$1,BA767,,_xll.ohTrigger(Trigger,Quote!$AE$2))</f>
        <v>#NUM!</v>
      </c>
    </row>
    <row r="768" spans="51:56" ht="11.25" customHeight="1" x14ac:dyDescent="0.25">
      <c r="AY768" s="187" t="s">
        <v>90</v>
      </c>
      <c r="AZ768" s="186">
        <f>_xll.qlInterestRateIndexFixingDate(Currency&amp;"ibor"&amp;$I$1,BA768,Trigger)</f>
        <v>44673</v>
      </c>
      <c r="BA768" s="186">
        <f>_xll.qlCalendarAdvance(Calendar,BA767,AY768,"f",,Trigger)</f>
        <v>44677</v>
      </c>
      <c r="BB768" s="186">
        <f>_xll.qlInterestRateIndexMaturity(Currency&amp;"ibor"&amp;$I$1,BA768,Trigger)</f>
        <v>44860</v>
      </c>
      <c r="BC768" s="359">
        <f>_xll.qlIndexFixing($AC$5,AZ768,,_xll.ohTrigger(Trigger,Quote!$AE$2))</f>
        <v>1.4324006173131973E-2</v>
      </c>
      <c r="BD768" s="359" t="e">
        <f>_xll.qlIndexFixing($BE$1,BA768,,_xll.ohTrigger(Trigger,Quote!$AE$2))</f>
        <v>#NUM!</v>
      </c>
    </row>
    <row r="769" spans="51:56" ht="11.25" customHeight="1" x14ac:dyDescent="0.25">
      <c r="AY769" s="187" t="s">
        <v>90</v>
      </c>
      <c r="AZ769" s="186">
        <f>_xll.qlInterestRateIndexFixingDate(Currency&amp;"ibor"&amp;$I$1,BA769,Trigger)</f>
        <v>44680</v>
      </c>
      <c r="BA769" s="186">
        <f>_xll.qlCalendarAdvance(Calendar,BA768,AY769,"f",,Trigger)</f>
        <v>44684</v>
      </c>
      <c r="BB769" s="186">
        <f>_xll.qlInterestRateIndexMaturity(Currency&amp;"ibor"&amp;$I$1,BA769,Trigger)</f>
        <v>44868</v>
      </c>
      <c r="BC769" s="359">
        <f>_xll.qlIndexFixing($AC$5,AZ769,,_xll.ohTrigger(Trigger,Quote!$AE$2))</f>
        <v>1.4353574858955987E-2</v>
      </c>
      <c r="BD769" s="359" t="e">
        <f>_xll.qlIndexFixing($BE$1,BA769,,_xll.ohTrigger(Trigger,Quote!$AE$2))</f>
        <v>#NUM!</v>
      </c>
    </row>
    <row r="770" spans="51:56" ht="11.25" customHeight="1" x14ac:dyDescent="0.25">
      <c r="AY770" s="187" t="s">
        <v>90</v>
      </c>
      <c r="AZ770" s="186">
        <f>_xll.qlInterestRateIndexFixingDate(Currency&amp;"ibor"&amp;$I$1,BA770,Trigger)</f>
        <v>44687</v>
      </c>
      <c r="BA770" s="186">
        <f>_xll.qlCalendarAdvance(Calendar,BA769,AY770,"f",,Trigger)</f>
        <v>44691</v>
      </c>
      <c r="BB770" s="186">
        <f>_xll.qlInterestRateIndexMaturity(Currency&amp;"ibor"&amp;$I$1,BA770,Trigger)</f>
        <v>44875</v>
      </c>
      <c r="BC770" s="359">
        <f>_xll.qlIndexFixing($AC$5,AZ770,,_xll.ohTrigger(Trigger,Quote!$AE$2))</f>
        <v>1.4380152722743169E-2</v>
      </c>
      <c r="BD770" s="359" t="e">
        <f>_xll.qlIndexFixing($BE$1,BA770,,_xll.ohTrigger(Trigger,Quote!$AE$2))</f>
        <v>#NUM!</v>
      </c>
    </row>
    <row r="771" spans="51:56" ht="11.25" customHeight="1" x14ac:dyDescent="0.25">
      <c r="AY771" s="187" t="s">
        <v>90</v>
      </c>
      <c r="AZ771" s="186">
        <f>_xll.qlInterestRateIndexFixingDate(Currency&amp;"ibor"&amp;$I$1,BA771,Trigger)</f>
        <v>44694</v>
      </c>
      <c r="BA771" s="186">
        <f>_xll.qlCalendarAdvance(Calendar,BA770,AY771,"f",,Trigger)</f>
        <v>44698</v>
      </c>
      <c r="BB771" s="186">
        <f>_xll.qlInterestRateIndexMaturity(Currency&amp;"ibor"&amp;$I$1,BA771,Trigger)</f>
        <v>44882</v>
      </c>
      <c r="BC771" s="359">
        <f>_xll.qlIndexFixing($AC$5,AZ771,,_xll.ohTrigger(Trigger,Quote!$AE$2))</f>
        <v>1.4406638407237892E-2</v>
      </c>
      <c r="BD771" s="359" t="e">
        <f>_xll.qlIndexFixing($BE$1,BA771,,_xll.ohTrigger(Trigger,Quote!$AE$2))</f>
        <v>#NUM!</v>
      </c>
    </row>
    <row r="772" spans="51:56" ht="11.25" customHeight="1" x14ac:dyDescent="0.25">
      <c r="AY772" s="187" t="s">
        <v>90</v>
      </c>
      <c r="AZ772" s="186">
        <f>_xll.qlInterestRateIndexFixingDate(Currency&amp;"ibor"&amp;$I$1,BA772,Trigger)</f>
        <v>44701</v>
      </c>
      <c r="BA772" s="186">
        <f>_xll.qlCalendarAdvance(Calendar,BA771,AY772,"f",,Trigger)</f>
        <v>44705</v>
      </c>
      <c r="BB772" s="186">
        <f>_xll.qlInterestRateIndexMaturity(Currency&amp;"ibor"&amp;$I$1,BA772,Trigger)</f>
        <v>44889</v>
      </c>
      <c r="BC772" s="359">
        <f>_xll.qlIndexFixing($AC$5,AZ772,,_xll.ohTrigger(Trigger,Quote!$AE$2))</f>
        <v>1.4433031908713137E-2</v>
      </c>
      <c r="BD772" s="359" t="e">
        <f>_xll.qlIndexFixing($BE$1,BA772,,_xll.ohTrigger(Trigger,Quote!$AE$2))</f>
        <v>#NUM!</v>
      </c>
    </row>
    <row r="773" spans="51:56" ht="11.25" customHeight="1" x14ac:dyDescent="0.25">
      <c r="AY773" s="187" t="s">
        <v>90</v>
      </c>
      <c r="AZ773" s="186">
        <f>_xll.qlInterestRateIndexFixingDate(Currency&amp;"ibor"&amp;$I$1,BA773,Trigger)</f>
        <v>44708</v>
      </c>
      <c r="BA773" s="186">
        <f>_xll.qlCalendarAdvance(Calendar,BA772,AY773,"f",,Trigger)</f>
        <v>44712</v>
      </c>
      <c r="BB773" s="186">
        <f>_xll.qlInterestRateIndexMaturity(Currency&amp;"ibor"&amp;$I$1,BA773,Trigger)</f>
        <v>44895</v>
      </c>
      <c r="BC773" s="359">
        <f>_xll.qlIndexFixing($AC$5,AZ773,,_xll.ohTrigger(Trigger,Quote!$AE$2))</f>
        <v>1.445597330801913E-2</v>
      </c>
      <c r="BD773" s="359" t="e">
        <f>_xll.qlIndexFixing($BE$1,BA773,,_xll.ohTrigger(Trigger,Quote!$AE$2))</f>
        <v>#NUM!</v>
      </c>
    </row>
    <row r="774" spans="51:56" ht="11.25" customHeight="1" x14ac:dyDescent="0.25">
      <c r="AY774" s="187" t="s">
        <v>90</v>
      </c>
      <c r="AZ774" s="186">
        <f>_xll.qlInterestRateIndexFixingDate(Currency&amp;"ibor"&amp;$I$1,BA774,Trigger)</f>
        <v>44715</v>
      </c>
      <c r="BA774" s="186">
        <f>_xll.qlCalendarAdvance(Calendar,BA773,AY774,"f",,Trigger)</f>
        <v>44719</v>
      </c>
      <c r="BB774" s="186">
        <f>_xll.qlInterestRateIndexMaturity(Currency&amp;"ibor"&amp;$I$1,BA774,Trigger)</f>
        <v>44902</v>
      </c>
      <c r="BC774" s="359">
        <f>_xll.qlIndexFixing($AC$5,AZ774,,_xll.ohTrigger(Trigger,Quote!$AE$2))</f>
        <v>1.4496711689924169E-2</v>
      </c>
      <c r="BD774" s="359" t="e">
        <f>_xll.qlIndexFixing($BE$1,BA774,,_xll.ohTrigger(Trigger,Quote!$AE$2))</f>
        <v>#NUM!</v>
      </c>
    </row>
    <row r="775" spans="51:56" ht="11.25" customHeight="1" x14ac:dyDescent="0.25">
      <c r="AY775" s="187" t="s">
        <v>90</v>
      </c>
      <c r="AZ775" s="186">
        <f>_xll.qlInterestRateIndexFixingDate(Currency&amp;"ibor"&amp;$I$1,BA775,Trigger)</f>
        <v>44722</v>
      </c>
      <c r="BA775" s="186">
        <f>_xll.qlCalendarAdvance(Calendar,BA774,AY775,"f",,Trigger)</f>
        <v>44726</v>
      </c>
      <c r="BB775" s="186">
        <f>_xll.qlInterestRateIndexMaturity(Currency&amp;"ibor"&amp;$I$1,BA775,Trigger)</f>
        <v>44909</v>
      </c>
      <c r="BC775" s="359">
        <f>_xll.qlIndexFixing($AC$5,AZ775,,_xll.ohTrigger(Trigger,Quote!$AE$2))</f>
        <v>1.4539881495429372E-2</v>
      </c>
      <c r="BD775" s="359" t="e">
        <f>_xll.qlIndexFixing($BE$1,BA775,,_xll.ohTrigger(Trigger,Quote!$AE$2))</f>
        <v>#NUM!</v>
      </c>
    </row>
    <row r="776" spans="51:56" ht="11.25" customHeight="1" x14ac:dyDescent="0.25">
      <c r="AY776" s="187" t="s">
        <v>90</v>
      </c>
      <c r="AZ776" s="186">
        <f>_xll.qlInterestRateIndexFixingDate(Currency&amp;"ibor"&amp;$I$1,BA776,Trigger)</f>
        <v>44729</v>
      </c>
      <c r="BA776" s="186">
        <f>_xll.qlCalendarAdvance(Calendar,BA775,AY776,"f",,Trigger)</f>
        <v>44733</v>
      </c>
      <c r="BB776" s="186">
        <f>_xll.qlInterestRateIndexMaturity(Currency&amp;"ibor"&amp;$I$1,BA776,Trigger)</f>
        <v>44916</v>
      </c>
      <c r="BC776" s="359">
        <f>_xll.qlIndexFixing($AC$5,AZ776,,_xll.ohTrigger(Trigger,Quote!$AE$2))</f>
        <v>1.4583052241350843E-2</v>
      </c>
      <c r="BD776" s="359" t="e">
        <f>_xll.qlIndexFixing($BE$1,BA776,,_xll.ohTrigger(Trigger,Quote!$AE$2))</f>
        <v>#NUM!</v>
      </c>
    </row>
    <row r="777" spans="51:56" ht="11.25" customHeight="1" x14ac:dyDescent="0.25">
      <c r="AY777" s="187" t="s">
        <v>90</v>
      </c>
      <c r="AZ777" s="186">
        <f>_xll.qlInterestRateIndexFixingDate(Currency&amp;"ibor"&amp;$I$1,BA777,Trigger)</f>
        <v>44736</v>
      </c>
      <c r="BA777" s="186">
        <f>_xll.qlCalendarAdvance(Calendar,BA776,AY777,"f",,Trigger)</f>
        <v>44740</v>
      </c>
      <c r="BB777" s="186">
        <f>_xll.qlInterestRateIndexMaturity(Currency&amp;"ibor"&amp;$I$1,BA777,Trigger)</f>
        <v>44923</v>
      </c>
      <c r="BC777" s="359">
        <f>_xll.qlIndexFixing($AC$5,AZ777,,_xll.ohTrigger(Trigger,Quote!$AE$2))</f>
        <v>1.4626223927709115E-2</v>
      </c>
      <c r="BD777" s="359" t="e">
        <f>_xll.qlIndexFixing($BE$1,BA777,,_xll.ohTrigger(Trigger,Quote!$AE$2))</f>
        <v>#NUM!</v>
      </c>
    </row>
    <row r="778" spans="51:56" ht="11.25" customHeight="1" x14ac:dyDescent="0.25">
      <c r="AY778" s="187" t="s">
        <v>90</v>
      </c>
      <c r="AZ778" s="186">
        <f>_xll.qlInterestRateIndexFixingDate(Currency&amp;"ibor"&amp;$I$1,BA778,Trigger)</f>
        <v>44743</v>
      </c>
      <c r="BA778" s="186">
        <f>_xll.qlCalendarAdvance(Calendar,BA777,AY778,"f",,Trigger)</f>
        <v>44747</v>
      </c>
      <c r="BB778" s="186">
        <f>_xll.qlInterestRateIndexMaturity(Currency&amp;"ibor"&amp;$I$1,BA778,Trigger)</f>
        <v>44931</v>
      </c>
      <c r="BC778" s="359">
        <f>_xll.qlIndexFixing($AC$5,AZ778,,_xll.ohTrigger(Trigger,Quote!$AE$2))</f>
        <v>1.4672778615331311E-2</v>
      </c>
      <c r="BD778" s="359" t="e">
        <f>_xll.qlIndexFixing($BE$1,BA778,,_xll.ohTrigger(Trigger,Quote!$AE$2))</f>
        <v>#NUM!</v>
      </c>
    </row>
    <row r="779" spans="51:56" ht="11.25" customHeight="1" x14ac:dyDescent="0.25">
      <c r="AY779" s="187" t="s">
        <v>90</v>
      </c>
      <c r="AZ779" s="186">
        <f>_xll.qlInterestRateIndexFixingDate(Currency&amp;"ibor"&amp;$I$1,BA779,Trigger)</f>
        <v>44750</v>
      </c>
      <c r="BA779" s="186">
        <f>_xll.qlCalendarAdvance(Calendar,BA778,AY779,"f",,Trigger)</f>
        <v>44754</v>
      </c>
      <c r="BB779" s="186">
        <f>_xll.qlInterestRateIndexMaturity(Currency&amp;"ibor"&amp;$I$1,BA779,Trigger)</f>
        <v>44938</v>
      </c>
      <c r="BC779" s="359">
        <f>_xll.qlIndexFixing($AC$5,AZ779,,_xll.ohTrigger(Trigger,Quote!$AE$2))</f>
        <v>1.4715954005501337E-2</v>
      </c>
      <c r="BD779" s="359" t="e">
        <f>_xll.qlIndexFixing($BE$1,BA779,,_xll.ohTrigger(Trigger,Quote!$AE$2))</f>
        <v>#NUM!</v>
      </c>
    </row>
    <row r="780" spans="51:56" ht="11.25" customHeight="1" x14ac:dyDescent="0.25">
      <c r="AY780" s="187" t="s">
        <v>90</v>
      </c>
      <c r="AZ780" s="186">
        <f>_xll.qlInterestRateIndexFixingDate(Currency&amp;"ibor"&amp;$I$1,BA780,Trigger)</f>
        <v>44757</v>
      </c>
      <c r="BA780" s="186">
        <f>_xll.qlCalendarAdvance(Calendar,BA779,AY780,"f",,Trigger)</f>
        <v>44761</v>
      </c>
      <c r="BB780" s="186">
        <f>_xll.qlInterestRateIndexMaturity(Currency&amp;"ibor"&amp;$I$1,BA780,Trigger)</f>
        <v>44945</v>
      </c>
      <c r="BC780" s="359">
        <f>_xll.qlIndexFixing($AC$5,AZ780,,_xll.ohTrigger(Trigger,Quote!$AE$2))</f>
        <v>1.4759130341348377E-2</v>
      </c>
      <c r="BD780" s="359" t="e">
        <f>_xll.qlIndexFixing($BE$1,BA780,,_xll.ohTrigger(Trigger,Quote!$AE$2))</f>
        <v>#NUM!</v>
      </c>
    </row>
    <row r="781" spans="51:56" ht="11.25" customHeight="1" x14ac:dyDescent="0.25">
      <c r="AY781" s="187" t="s">
        <v>90</v>
      </c>
      <c r="AZ781" s="186">
        <f>_xll.qlInterestRateIndexFixingDate(Currency&amp;"ibor"&amp;$I$1,BA781,Trigger)</f>
        <v>44764</v>
      </c>
      <c r="BA781" s="186">
        <f>_xll.qlCalendarAdvance(Calendar,BA780,AY781,"f",,Trigger)</f>
        <v>44768</v>
      </c>
      <c r="BB781" s="186">
        <f>_xll.qlInterestRateIndexMaturity(Currency&amp;"ibor"&amp;$I$1,BA781,Trigger)</f>
        <v>44952</v>
      </c>
      <c r="BC781" s="359">
        <f>_xll.qlIndexFixing($AC$5,AZ781,,_xll.ohTrigger(Trigger,Quote!$AE$2))</f>
        <v>1.4802307622893722E-2</v>
      </c>
      <c r="BD781" s="359" t="e">
        <f>_xll.qlIndexFixing($BE$1,BA781,,_xll.ohTrigger(Trigger,Quote!$AE$2))</f>
        <v>#NUM!</v>
      </c>
    </row>
    <row r="782" spans="51:56" ht="11.25" customHeight="1" x14ac:dyDescent="0.25">
      <c r="AY782" s="187" t="s">
        <v>90</v>
      </c>
      <c r="AZ782" s="186">
        <f>_xll.qlInterestRateIndexFixingDate(Currency&amp;"ibor"&amp;$I$1,BA782,Trigger)</f>
        <v>44771</v>
      </c>
      <c r="BA782" s="186">
        <f>_xll.qlCalendarAdvance(Calendar,BA781,AY782,"f",,Trigger)</f>
        <v>44775</v>
      </c>
      <c r="BB782" s="186">
        <f>_xll.qlInterestRateIndexMaturity(Currency&amp;"ibor"&amp;$I$1,BA782,Trigger)</f>
        <v>44959</v>
      </c>
      <c r="BC782" s="359">
        <f>_xll.qlIndexFixing($AC$5,AZ782,,_xll.ohTrigger(Trigger,Quote!$AE$2))</f>
        <v>1.4845485850158218E-2</v>
      </c>
      <c r="BD782" s="359" t="e">
        <f>_xll.qlIndexFixing($BE$1,BA782,,_xll.ohTrigger(Trigger,Quote!$AE$2))</f>
        <v>#NUM!</v>
      </c>
    </row>
    <row r="783" spans="51:56" ht="11.25" customHeight="1" x14ac:dyDescent="0.25">
      <c r="AY783" s="187" t="s">
        <v>90</v>
      </c>
      <c r="AZ783" s="186">
        <f>_xll.qlInterestRateIndexFixingDate(Currency&amp;"ibor"&amp;$I$1,BA783,Trigger)</f>
        <v>44778</v>
      </c>
      <c r="BA783" s="186">
        <f>_xll.qlCalendarAdvance(Calendar,BA782,AY783,"f",,Trigger)</f>
        <v>44782</v>
      </c>
      <c r="BB783" s="186">
        <f>_xll.qlInterestRateIndexMaturity(Currency&amp;"ibor"&amp;$I$1,BA783,Trigger)</f>
        <v>44966</v>
      </c>
      <c r="BC783" s="359">
        <f>_xll.qlIndexFixing($AC$5,AZ783,,_xll.ohTrigger(Trigger,Quote!$AE$2))</f>
        <v>1.4888665023161857E-2</v>
      </c>
      <c r="BD783" s="359" t="e">
        <f>_xll.qlIndexFixing($BE$1,BA783,,_xll.ohTrigger(Trigger,Quote!$AE$2))</f>
        <v>#NUM!</v>
      </c>
    </row>
    <row r="784" spans="51:56" ht="11.25" customHeight="1" x14ac:dyDescent="0.25">
      <c r="AY784" s="187" t="s">
        <v>90</v>
      </c>
      <c r="AZ784" s="186">
        <f>_xll.qlInterestRateIndexFixingDate(Currency&amp;"ibor"&amp;$I$1,BA784,Trigger)</f>
        <v>44785</v>
      </c>
      <c r="BA784" s="186">
        <f>_xll.qlCalendarAdvance(Calendar,BA783,AY784,"f",,Trigger)</f>
        <v>44789</v>
      </c>
      <c r="BB784" s="186">
        <f>_xll.qlInterestRateIndexMaturity(Currency&amp;"ibor"&amp;$I$1,BA784,Trigger)</f>
        <v>44973</v>
      </c>
      <c r="BC784" s="359">
        <f>_xll.qlIndexFixing($AC$5,AZ784,,_xll.ohTrigger(Trigger,Quote!$AE$2))</f>
        <v>1.4931845141926355E-2</v>
      </c>
      <c r="BD784" s="359" t="e">
        <f>_xll.qlIndexFixing($BE$1,BA784,,_xll.ohTrigger(Trigger,Quote!$AE$2))</f>
        <v>#NUM!</v>
      </c>
    </row>
    <row r="785" spans="51:56" ht="11.25" customHeight="1" x14ac:dyDescent="0.25">
      <c r="AY785" s="187" t="s">
        <v>90</v>
      </c>
      <c r="AZ785" s="186">
        <f>_xll.qlInterestRateIndexFixingDate(Currency&amp;"ibor"&amp;$I$1,BA785,Trigger)</f>
        <v>44792</v>
      </c>
      <c r="BA785" s="186">
        <f>_xll.qlCalendarAdvance(Calendar,BA784,AY785,"f",,Trigger)</f>
        <v>44796</v>
      </c>
      <c r="BB785" s="186">
        <f>_xll.qlInterestRateIndexMaturity(Currency&amp;"ibor"&amp;$I$1,BA785,Trigger)</f>
        <v>44980</v>
      </c>
      <c r="BC785" s="359">
        <f>_xll.qlIndexFixing($AC$5,AZ785,,_xll.ohTrigger(Trigger,Quote!$AE$2))</f>
        <v>1.4975026206471698E-2</v>
      </c>
      <c r="BD785" s="359" t="e">
        <f>_xll.qlIndexFixing($BE$1,BA785,,_xll.ohTrigger(Trigger,Quote!$AE$2))</f>
        <v>#NUM!</v>
      </c>
    </row>
    <row r="786" spans="51:56" ht="11.25" customHeight="1" x14ac:dyDescent="0.25">
      <c r="AY786" s="187" t="s">
        <v>90</v>
      </c>
      <c r="AZ786" s="186">
        <f>_xll.qlInterestRateIndexFixingDate(Currency&amp;"ibor"&amp;$I$1,BA786,Trigger)</f>
        <v>44799</v>
      </c>
      <c r="BA786" s="186">
        <f>_xll.qlCalendarAdvance(Calendar,BA785,AY786,"f",,Trigger)</f>
        <v>44803</v>
      </c>
      <c r="BB786" s="186">
        <f>_xll.qlInterestRateIndexMaturity(Currency&amp;"ibor"&amp;$I$1,BA786,Trigger)</f>
        <v>44985</v>
      </c>
      <c r="BC786" s="359">
        <f>_xll.qlIndexFixing($AC$5,AZ786,,_xll.ohTrigger(Trigger,Quote!$AE$2))</f>
        <v>1.5011414908872962E-2</v>
      </c>
      <c r="BD786" s="359" t="e">
        <f>_xll.qlIndexFixing($BE$1,BA786,,_xll.ohTrigger(Trigger,Quote!$AE$2))</f>
        <v>#NUM!</v>
      </c>
    </row>
    <row r="787" spans="51:56" ht="11.25" customHeight="1" x14ac:dyDescent="0.25">
      <c r="AY787" s="187" t="s">
        <v>90</v>
      </c>
      <c r="AZ787" s="186">
        <f>_xll.qlInterestRateIndexFixingDate(Currency&amp;"ibor"&amp;$I$1,BA787,Trigger)</f>
        <v>44806</v>
      </c>
      <c r="BA787" s="186">
        <f>_xll.qlCalendarAdvance(Calendar,BA786,AY787,"f",,Trigger)</f>
        <v>44810</v>
      </c>
      <c r="BB787" s="186">
        <f>_xll.qlInterestRateIndexMaturity(Currency&amp;"ibor"&amp;$I$1,BA787,Trigger)</f>
        <v>44991</v>
      </c>
      <c r="BC787" s="359">
        <f>_xll.qlIndexFixing($AC$5,AZ787,,_xll.ohTrigger(Trigger,Quote!$AE$2))</f>
        <v>1.505119602510702E-2</v>
      </c>
      <c r="BD787" s="359" t="e">
        <f>_xll.qlIndexFixing($BE$1,BA787,,_xll.ohTrigger(Trigger,Quote!$AE$2))</f>
        <v>#NUM!</v>
      </c>
    </row>
    <row r="788" spans="51:56" ht="11.25" customHeight="1" x14ac:dyDescent="0.25">
      <c r="AY788" s="187" t="s">
        <v>90</v>
      </c>
      <c r="AZ788" s="186">
        <f>_xll.qlInterestRateIndexFixingDate(Currency&amp;"ibor"&amp;$I$1,BA788,Trigger)</f>
        <v>44813</v>
      </c>
      <c r="BA788" s="186">
        <f>_xll.qlCalendarAdvance(Calendar,BA787,AY788,"f",,Trigger)</f>
        <v>44817</v>
      </c>
      <c r="BB788" s="186">
        <f>_xll.qlInterestRateIndexMaturity(Currency&amp;"ibor"&amp;$I$1,BA788,Trigger)</f>
        <v>44998</v>
      </c>
      <c r="BC788" s="359">
        <f>_xll.qlIndexFixing($AC$5,AZ788,,_xll.ohTrigger(Trigger,Quote!$AE$2))</f>
        <v>1.5094374321069784E-2</v>
      </c>
      <c r="BD788" s="359" t="e">
        <f>_xll.qlIndexFixing($BE$1,BA788,,_xll.ohTrigger(Trigger,Quote!$AE$2))</f>
        <v>#NUM!</v>
      </c>
    </row>
    <row r="789" spans="51:56" ht="11.25" customHeight="1" x14ac:dyDescent="0.25">
      <c r="AY789" s="187" t="s">
        <v>90</v>
      </c>
      <c r="AZ789" s="186">
        <f>_xll.qlInterestRateIndexFixingDate(Currency&amp;"ibor"&amp;$I$1,BA789,Trigger)</f>
        <v>44820</v>
      </c>
      <c r="BA789" s="186">
        <f>_xll.qlCalendarAdvance(Calendar,BA788,AY789,"f",,Trigger)</f>
        <v>44824</v>
      </c>
      <c r="BB789" s="186">
        <f>_xll.qlInterestRateIndexMaturity(Currency&amp;"ibor"&amp;$I$1,BA789,Trigger)</f>
        <v>45005</v>
      </c>
      <c r="BC789" s="359">
        <f>_xll.qlIndexFixing($AC$5,AZ789,,_xll.ohTrigger(Trigger,Quote!$AE$2))</f>
        <v>1.5137553547354446E-2</v>
      </c>
      <c r="BD789" s="359" t="e">
        <f>_xll.qlIndexFixing($BE$1,BA789,,_xll.ohTrigger(Trigger,Quote!$AE$2))</f>
        <v>#NUM!</v>
      </c>
    </row>
    <row r="790" spans="51:56" ht="11.25" customHeight="1" x14ac:dyDescent="0.25">
      <c r="AY790" s="187" t="s">
        <v>90</v>
      </c>
      <c r="AZ790" s="186">
        <f>_xll.qlInterestRateIndexFixingDate(Currency&amp;"ibor"&amp;$I$1,BA790,Trigger)</f>
        <v>44827</v>
      </c>
      <c r="BA790" s="186">
        <f>_xll.qlCalendarAdvance(Calendar,BA789,AY790,"f",,Trigger)</f>
        <v>44831</v>
      </c>
      <c r="BB790" s="186">
        <f>_xll.qlInterestRateIndexMaturity(Currency&amp;"ibor"&amp;$I$1,BA790,Trigger)</f>
        <v>45012</v>
      </c>
      <c r="BC790" s="359">
        <f>_xll.qlIndexFixing($AC$5,AZ790,,_xll.ohTrigger(Trigger,Quote!$AE$2))</f>
        <v>1.5180733703979994E-2</v>
      </c>
      <c r="BD790" s="359" t="e">
        <f>_xll.qlIndexFixing($BE$1,BA790,,_xll.ohTrigger(Trigger,Quote!$AE$2))</f>
        <v>#NUM!</v>
      </c>
    </row>
    <row r="791" spans="51:56" ht="11.25" customHeight="1" x14ac:dyDescent="0.25">
      <c r="AY791" s="187" t="s">
        <v>90</v>
      </c>
      <c r="AZ791" s="186">
        <f>_xll.qlInterestRateIndexFixingDate(Currency&amp;"ibor"&amp;$I$1,BA791,Trigger)</f>
        <v>44834</v>
      </c>
      <c r="BA791" s="186">
        <f>_xll.qlCalendarAdvance(Calendar,BA790,AY791,"f",,Trigger)</f>
        <v>44838</v>
      </c>
      <c r="BB791" s="186">
        <f>_xll.qlInterestRateIndexMaturity(Currency&amp;"ibor"&amp;$I$1,BA791,Trigger)</f>
        <v>45020</v>
      </c>
      <c r="BC791" s="359">
        <f>_xll.qlIndexFixing($AC$5,AZ791,,_xll.ohTrigger(Trigger,Quote!$AE$2))</f>
        <v>1.5227320405638775E-2</v>
      </c>
      <c r="BD791" s="359" t="e">
        <f>_xll.qlIndexFixing($BE$1,BA791,,_xll.ohTrigger(Trigger,Quote!$AE$2))</f>
        <v>#NUM!</v>
      </c>
    </row>
    <row r="792" spans="51:56" ht="11.25" customHeight="1" x14ac:dyDescent="0.25">
      <c r="AY792" s="187" t="s">
        <v>90</v>
      </c>
      <c r="AZ792" s="186">
        <f>_xll.qlInterestRateIndexFixingDate(Currency&amp;"ibor"&amp;$I$1,BA792,Trigger)</f>
        <v>44841</v>
      </c>
      <c r="BA792" s="186">
        <f>_xll.qlCalendarAdvance(Calendar,BA791,AY792,"f",,Trigger)</f>
        <v>44845</v>
      </c>
      <c r="BB792" s="186">
        <f>_xll.qlInterestRateIndexMaturity(Currency&amp;"ibor"&amp;$I$1,BA792,Trigger)</f>
        <v>45027</v>
      </c>
      <c r="BC792" s="359">
        <f>_xll.qlIndexFixing($AC$5,AZ792,,_xll.ohTrigger(Trigger,Quote!$AE$2))</f>
        <v>1.5270504311598489E-2</v>
      </c>
      <c r="BD792" s="359" t="e">
        <f>_xll.qlIndexFixing($BE$1,BA792,,_xll.ohTrigger(Trigger,Quote!$AE$2))</f>
        <v>#NUM!</v>
      </c>
    </row>
    <row r="793" spans="51:56" ht="11.25" customHeight="1" x14ac:dyDescent="0.25">
      <c r="AY793" s="187" t="s">
        <v>90</v>
      </c>
      <c r="AZ793" s="186">
        <f>_xll.qlInterestRateIndexFixingDate(Currency&amp;"ibor"&amp;$I$1,BA793,Trigger)</f>
        <v>44848</v>
      </c>
      <c r="BA793" s="186">
        <f>_xll.qlCalendarAdvance(Calendar,BA792,AY793,"f",,Trigger)</f>
        <v>44852</v>
      </c>
      <c r="BB793" s="186">
        <f>_xll.qlInterestRateIndexMaturity(Currency&amp;"ibor"&amp;$I$1,BA793,Trigger)</f>
        <v>45034</v>
      </c>
      <c r="BC793" s="359">
        <f>_xll.qlIndexFixing($AC$5,AZ793,,_xll.ohTrigger(Trigger,Quote!$AE$2))</f>
        <v>1.5313689153140365E-2</v>
      </c>
      <c r="BD793" s="359" t="e">
        <f>_xll.qlIndexFixing($BE$1,BA793,,_xll.ohTrigger(Trigger,Quote!$AE$2))</f>
        <v>#NUM!</v>
      </c>
    </row>
    <row r="794" spans="51:56" ht="11.25" customHeight="1" x14ac:dyDescent="0.25">
      <c r="AY794" s="187" t="s">
        <v>90</v>
      </c>
      <c r="AZ794" s="186">
        <f>_xll.qlInterestRateIndexFixingDate(Currency&amp;"ibor"&amp;$I$1,BA794,Trigger)</f>
        <v>44855</v>
      </c>
      <c r="BA794" s="186">
        <f>_xll.qlCalendarAdvance(Calendar,BA793,AY794,"f",,Trigger)</f>
        <v>44859</v>
      </c>
      <c r="BB794" s="186">
        <f>_xll.qlInterestRateIndexMaturity(Currency&amp;"ibor"&amp;$I$1,BA794,Trigger)</f>
        <v>45041</v>
      </c>
      <c r="BC794" s="359">
        <f>_xll.qlIndexFixing($AC$5,AZ794,,_xll.ohTrigger(Trigger,Quote!$AE$2))</f>
        <v>1.5356874930286361E-2</v>
      </c>
      <c r="BD794" s="359" t="e">
        <f>_xll.qlIndexFixing($BE$1,BA794,,_xll.ohTrigger(Trigger,Quote!$AE$2))</f>
        <v>#NUM!</v>
      </c>
    </row>
    <row r="795" spans="51:56" ht="11.25" customHeight="1" x14ac:dyDescent="0.25">
      <c r="AY795" s="187" t="s">
        <v>90</v>
      </c>
      <c r="AZ795" s="186">
        <f>_xll.qlInterestRateIndexFixingDate(Currency&amp;"ibor"&amp;$I$1,BA795,Trigger)</f>
        <v>44862</v>
      </c>
      <c r="BA795" s="186">
        <f>_xll.qlCalendarAdvance(Calendar,BA794,AY795,"f",,Trigger)</f>
        <v>44866</v>
      </c>
      <c r="BB795" s="186">
        <f>_xll.qlInterestRateIndexMaturity(Currency&amp;"ibor"&amp;$I$1,BA795,Trigger)</f>
        <v>45048</v>
      </c>
      <c r="BC795" s="359">
        <f>_xll.qlIndexFixing($AC$5,AZ795,,_xll.ohTrigger(Trigger,Quote!$AE$2))</f>
        <v>1.5400061643054927E-2</v>
      </c>
      <c r="BD795" s="359" t="e">
        <f>_xll.qlIndexFixing($BE$1,BA795,,_xll.ohTrigger(Trigger,Quote!$AE$2))</f>
        <v>#NUM!</v>
      </c>
    </row>
    <row r="796" spans="51:56" ht="11.25" customHeight="1" x14ac:dyDescent="0.25">
      <c r="AY796" s="187" t="s">
        <v>90</v>
      </c>
      <c r="AZ796" s="186">
        <f>_xll.qlInterestRateIndexFixingDate(Currency&amp;"ibor"&amp;$I$1,BA796,Trigger)</f>
        <v>44869</v>
      </c>
      <c r="BA796" s="186">
        <f>_xll.qlCalendarAdvance(Calendar,BA795,AY796,"f",,Trigger)</f>
        <v>44873</v>
      </c>
      <c r="BB796" s="186">
        <f>_xll.qlInterestRateIndexMaturity(Currency&amp;"ibor"&amp;$I$1,BA796,Trigger)</f>
        <v>45054</v>
      </c>
      <c r="BC796" s="359">
        <f>_xll.qlIndexFixing($AC$5,AZ796,,_xll.ohTrigger(Trigger,Quote!$AE$2))</f>
        <v>1.5439834182024268E-2</v>
      </c>
      <c r="BD796" s="359" t="e">
        <f>_xll.qlIndexFixing($BE$1,BA796,,_xll.ohTrigger(Trigger,Quote!$AE$2))</f>
        <v>#NUM!</v>
      </c>
    </row>
    <row r="797" spans="51:56" ht="11.25" customHeight="1" x14ac:dyDescent="0.25">
      <c r="AY797" s="187" t="s">
        <v>90</v>
      </c>
      <c r="AZ797" s="186">
        <f>_xll.qlInterestRateIndexFixingDate(Currency&amp;"ibor"&amp;$I$1,BA797,Trigger)</f>
        <v>44876</v>
      </c>
      <c r="BA797" s="186">
        <f>_xll.qlCalendarAdvance(Calendar,BA796,AY797,"f",,Trigger)</f>
        <v>44880</v>
      </c>
      <c r="BB797" s="186">
        <f>_xll.qlInterestRateIndexMaturity(Currency&amp;"ibor"&amp;$I$1,BA797,Trigger)</f>
        <v>45061</v>
      </c>
      <c r="BC797" s="359">
        <f>_xll.qlIndexFixing($AC$5,AZ797,,_xll.ohTrigger(Trigger,Quote!$AE$2))</f>
        <v>1.5483020851600438E-2</v>
      </c>
      <c r="BD797" s="359" t="e">
        <f>_xll.qlIndexFixing($BE$1,BA797,,_xll.ohTrigger(Trigger,Quote!$AE$2))</f>
        <v>#NUM!</v>
      </c>
    </row>
    <row r="798" spans="51:56" ht="11.25" customHeight="1" x14ac:dyDescent="0.25">
      <c r="AY798" s="187" t="s">
        <v>90</v>
      </c>
      <c r="AZ798" s="186">
        <f>_xll.qlInterestRateIndexFixingDate(Currency&amp;"ibor"&amp;$I$1,BA798,Trigger)</f>
        <v>44883</v>
      </c>
      <c r="BA798" s="186">
        <f>_xll.qlCalendarAdvance(Calendar,BA797,AY798,"f",,Trigger)</f>
        <v>44887</v>
      </c>
      <c r="BB798" s="186">
        <f>_xll.qlInterestRateIndexMaturity(Currency&amp;"ibor"&amp;$I$1,BA798,Trigger)</f>
        <v>45068</v>
      </c>
      <c r="BC798" s="359">
        <f>_xll.qlIndexFixing($AC$5,AZ798,,_xll.ohTrigger(Trigger,Quote!$AE$2))</f>
        <v>1.5526208451678691E-2</v>
      </c>
      <c r="BD798" s="359" t="e">
        <f>_xll.qlIndexFixing($BE$1,BA798,,_xll.ohTrigger(Trigger,Quote!$AE$2))</f>
        <v>#NUM!</v>
      </c>
    </row>
    <row r="799" spans="51:56" ht="11.25" customHeight="1" x14ac:dyDescent="0.25">
      <c r="AY799" s="187" t="s">
        <v>90</v>
      </c>
      <c r="AZ799" s="186">
        <f>_xll.qlInterestRateIndexFixingDate(Currency&amp;"ibor"&amp;$I$1,BA799,Trigger)</f>
        <v>44890</v>
      </c>
      <c r="BA799" s="186">
        <f>_xll.qlCalendarAdvance(Calendar,BA798,AY799,"f",,Trigger)</f>
        <v>44894</v>
      </c>
      <c r="BB799" s="186">
        <f>_xll.qlInterestRateIndexMaturity(Currency&amp;"ibor"&amp;$I$1,BA799,Trigger)</f>
        <v>45075</v>
      </c>
      <c r="BC799" s="359">
        <f>_xll.qlIndexFixing($AC$5,AZ799,,_xll.ohTrigger(Trigger,Quote!$AE$2))</f>
        <v>1.5569396982278019E-2</v>
      </c>
      <c r="BD799" s="359" t="e">
        <f>_xll.qlIndexFixing($BE$1,BA799,,_xll.ohTrigger(Trigger,Quote!$AE$2))</f>
        <v>#NUM!</v>
      </c>
    </row>
    <row r="800" spans="51:56" ht="11.25" customHeight="1" x14ac:dyDescent="0.25">
      <c r="AY800" s="187" t="s">
        <v>90</v>
      </c>
      <c r="AZ800" s="186">
        <f>_xll.qlInterestRateIndexFixingDate(Currency&amp;"ibor"&amp;$I$1,BA800,Trigger)</f>
        <v>44897</v>
      </c>
      <c r="BA800" s="186">
        <f>_xll.qlCalendarAdvance(Calendar,BA799,AY800,"f",,Trigger)</f>
        <v>44901</v>
      </c>
      <c r="BB800" s="186">
        <f>_xll.qlInterestRateIndexMaturity(Currency&amp;"ibor"&amp;$I$1,BA800,Trigger)</f>
        <v>45083</v>
      </c>
      <c r="BC800" s="359">
        <f>_xll.qlIndexFixing($AC$5,AZ800,,_xll.ohTrigger(Trigger,Quote!$AE$2))</f>
        <v>1.5592730546509269E-2</v>
      </c>
      <c r="BD800" s="359" t="e">
        <f>_xll.qlIndexFixing($BE$1,BA800,,_xll.ohTrigger(Trigger,Quote!$AE$2))</f>
        <v>#NUM!</v>
      </c>
    </row>
    <row r="801" spans="51:56" ht="11.25" customHeight="1" x14ac:dyDescent="0.25">
      <c r="AY801" s="187" t="s">
        <v>90</v>
      </c>
      <c r="AZ801" s="186">
        <f>_xll.qlInterestRateIndexFixingDate(Currency&amp;"ibor"&amp;$I$1,BA801,Trigger)</f>
        <v>44904</v>
      </c>
      <c r="BA801" s="186">
        <f>_xll.qlCalendarAdvance(Calendar,BA800,AY801,"f",,Trigger)</f>
        <v>44908</v>
      </c>
      <c r="BB801" s="186">
        <f>_xll.qlInterestRateIndexMaturity(Currency&amp;"ibor"&amp;$I$1,BA801,Trigger)</f>
        <v>45090</v>
      </c>
      <c r="BC801" s="359">
        <f>_xll.qlIndexFixing($AC$5,AZ801,,_xll.ohTrigger(Trigger,Quote!$AE$2))</f>
        <v>1.5603198516566634E-2</v>
      </c>
      <c r="BD801" s="359" t="e">
        <f>_xll.qlIndexFixing($BE$1,BA801,,_xll.ohTrigger(Trigger,Quote!$AE$2))</f>
        <v>#NUM!</v>
      </c>
    </row>
    <row r="802" spans="51:56" ht="11.25" customHeight="1" x14ac:dyDescent="0.25">
      <c r="AY802" s="187" t="s">
        <v>90</v>
      </c>
      <c r="AZ802" s="186">
        <f>_xll.qlInterestRateIndexFixingDate(Currency&amp;"ibor"&amp;$I$1,BA802,Trigger)</f>
        <v>44911</v>
      </c>
      <c r="BA802" s="186">
        <f>_xll.qlCalendarAdvance(Calendar,BA801,AY802,"f",,Trigger)</f>
        <v>44915</v>
      </c>
      <c r="BB802" s="186">
        <f>_xll.qlInterestRateIndexMaturity(Currency&amp;"ibor"&amp;$I$1,BA802,Trigger)</f>
        <v>45097</v>
      </c>
      <c r="BC802" s="359">
        <f>_xll.qlIndexFixing($AC$5,AZ802,,_xll.ohTrigger(Trigger,Quote!$AE$2))</f>
        <v>1.5613510873032095E-2</v>
      </c>
      <c r="BD802" s="359" t="e">
        <f>_xll.qlIndexFixing($BE$1,BA802,,_xll.ohTrigger(Trigger,Quote!$AE$2))</f>
        <v>#NUM!</v>
      </c>
    </row>
    <row r="803" spans="51:56" ht="11.25" customHeight="1" x14ac:dyDescent="0.25">
      <c r="AY803" s="187" t="s">
        <v>90</v>
      </c>
      <c r="AZ803" s="186">
        <f>_xll.qlInterestRateIndexFixingDate(Currency&amp;"ibor"&amp;$I$1,BA803,Trigger)</f>
        <v>44917</v>
      </c>
      <c r="BA803" s="186">
        <f>_xll.qlCalendarAdvance(Calendar,BA802,AY803,"f",,Trigger)</f>
        <v>44922</v>
      </c>
      <c r="BB803" s="186">
        <f>_xll.qlInterestRateIndexMaturity(Currency&amp;"ibor"&amp;$I$1,BA803,Trigger)</f>
        <v>45104</v>
      </c>
      <c r="BC803" s="359">
        <f>_xll.qlIndexFixing($AC$5,AZ803,,_xll.ohTrigger(Trigger,Quote!$AE$2))</f>
        <v>1.5623667613489125E-2</v>
      </c>
      <c r="BD803" s="359" t="e">
        <f>_xll.qlIndexFixing($BE$1,BA803,,_xll.ohTrigger(Trigger,Quote!$AE$2))</f>
        <v>#NUM!</v>
      </c>
    </row>
    <row r="804" spans="51:56" ht="11.25" customHeight="1" x14ac:dyDescent="0.25">
      <c r="AY804" s="187" t="s">
        <v>90</v>
      </c>
      <c r="AZ804" s="186">
        <f>_xll.qlInterestRateIndexFixingDate(Currency&amp;"ibor"&amp;$I$1,BA804,Trigger)</f>
        <v>44925</v>
      </c>
      <c r="BA804" s="186">
        <f>_xll.qlCalendarAdvance(Calendar,BA803,AY804,"f",,Trigger)</f>
        <v>44929</v>
      </c>
      <c r="BB804" s="186">
        <f>_xll.qlInterestRateIndexMaturity(Currency&amp;"ibor"&amp;$I$1,BA804,Trigger)</f>
        <v>45110</v>
      </c>
      <c r="BC804" s="359">
        <f>_xll.qlIndexFixing($AC$5,AZ804,,_xll.ohTrigger(Trigger,Quote!$AE$2))</f>
        <v>1.5634165381659442E-2</v>
      </c>
      <c r="BD804" s="359" t="e">
        <f>_xll.qlIndexFixing($BE$1,BA804,,_xll.ohTrigger(Trigger,Quote!$AE$2))</f>
        <v>#NUM!</v>
      </c>
    </row>
    <row r="805" spans="51:56" ht="11.25" customHeight="1" x14ac:dyDescent="0.25">
      <c r="AY805" s="187" t="s">
        <v>90</v>
      </c>
      <c r="AZ805" s="186">
        <f>_xll.qlInterestRateIndexFixingDate(Currency&amp;"ibor"&amp;$I$1,BA805,Trigger)</f>
        <v>44932</v>
      </c>
      <c r="BA805" s="186">
        <f>_xll.qlCalendarAdvance(Calendar,BA804,AY805,"f",,Trigger)</f>
        <v>44936</v>
      </c>
      <c r="BB805" s="186">
        <f>_xll.qlInterestRateIndexMaturity(Currency&amp;"ibor"&amp;$I$1,BA805,Trigger)</f>
        <v>45117</v>
      </c>
      <c r="BC805" s="359">
        <f>_xll.qlIndexFixing($AC$5,AZ805,,_xll.ohTrigger(Trigger,Quote!$AE$2))</f>
        <v>1.5643848592432324E-2</v>
      </c>
      <c r="BD805" s="359" t="e">
        <f>_xll.qlIndexFixing($BE$1,BA805,,_xll.ohTrigger(Trigger,Quote!$AE$2))</f>
        <v>#NUM!</v>
      </c>
    </row>
    <row r="806" spans="51:56" ht="11.25" customHeight="1" x14ac:dyDescent="0.25">
      <c r="AY806" s="187" t="s">
        <v>90</v>
      </c>
      <c r="AZ806" s="186">
        <f>_xll.qlInterestRateIndexFixingDate(Currency&amp;"ibor"&amp;$I$1,BA806,Trigger)</f>
        <v>44939</v>
      </c>
      <c r="BA806" s="186">
        <f>_xll.qlCalendarAdvance(Calendar,BA805,AY806,"f",,Trigger)</f>
        <v>44943</v>
      </c>
      <c r="BB806" s="186">
        <f>_xll.qlInterestRateIndexMaturity(Currency&amp;"ibor"&amp;$I$1,BA806,Trigger)</f>
        <v>45124</v>
      </c>
      <c r="BC806" s="359">
        <f>_xll.qlIndexFixing($AC$5,AZ806,,_xll.ohTrigger(Trigger,Quote!$AE$2))</f>
        <v>1.5653375324998903E-2</v>
      </c>
      <c r="BD806" s="359" t="e">
        <f>_xll.qlIndexFixing($BE$1,BA806,,_xll.ohTrigger(Trigger,Quote!$AE$2))</f>
        <v>#NUM!</v>
      </c>
    </row>
    <row r="807" spans="51:56" ht="11.25" customHeight="1" x14ac:dyDescent="0.25">
      <c r="AY807" s="187" t="s">
        <v>90</v>
      </c>
      <c r="AZ807" s="186">
        <f>_xll.qlInterestRateIndexFixingDate(Currency&amp;"ibor"&amp;$I$1,BA807,Trigger)</f>
        <v>44946</v>
      </c>
      <c r="BA807" s="186">
        <f>_xll.qlCalendarAdvance(Calendar,BA806,AY807,"f",,Trigger)</f>
        <v>44950</v>
      </c>
      <c r="BB807" s="186">
        <f>_xll.qlInterestRateIndexMaturity(Currency&amp;"ibor"&amp;$I$1,BA807,Trigger)</f>
        <v>45131</v>
      </c>
      <c r="BC807" s="359">
        <f>_xll.qlIndexFixing($AC$5,AZ807,,_xll.ohTrigger(Trigger,Quote!$AE$2))</f>
        <v>1.5662745577127594E-2</v>
      </c>
      <c r="BD807" s="359" t="e">
        <f>_xll.qlIndexFixing($BE$1,BA807,,_xll.ohTrigger(Trigger,Quote!$AE$2))</f>
        <v>#NUM!</v>
      </c>
    </row>
    <row r="808" spans="51:56" ht="11.25" customHeight="1" x14ac:dyDescent="0.25">
      <c r="AY808" s="187" t="s">
        <v>90</v>
      </c>
      <c r="AZ808" s="186">
        <f>_xll.qlInterestRateIndexFixingDate(Currency&amp;"ibor"&amp;$I$1,BA808,Trigger)</f>
        <v>44953</v>
      </c>
      <c r="BA808" s="186">
        <f>_xll.qlCalendarAdvance(Calendar,BA807,AY808,"f",,Trigger)</f>
        <v>44957</v>
      </c>
      <c r="BB808" s="186">
        <f>_xll.qlInterestRateIndexMaturity(Currency&amp;"ibor"&amp;$I$1,BA808,Trigger)</f>
        <v>45138</v>
      </c>
      <c r="BC808" s="359">
        <f>_xll.qlIndexFixing($AC$5,AZ808,,_xll.ohTrigger(Trigger,Quote!$AE$2))</f>
        <v>1.5671959346623465E-2</v>
      </c>
      <c r="BD808" s="359" t="e">
        <f>_xll.qlIndexFixing($BE$1,BA808,,_xll.ohTrigger(Trigger,Quote!$AE$2))</f>
        <v>#NUM!</v>
      </c>
    </row>
    <row r="809" spans="51:56" ht="11.25" customHeight="1" x14ac:dyDescent="0.25">
      <c r="AY809" s="187" t="s">
        <v>90</v>
      </c>
      <c r="AZ809" s="186">
        <f>_xll.qlInterestRateIndexFixingDate(Currency&amp;"ibor"&amp;$I$1,BA809,Trigger)</f>
        <v>44960</v>
      </c>
      <c r="BA809" s="186">
        <f>_xll.qlCalendarAdvance(Calendar,BA808,AY809,"f",,Trigger)</f>
        <v>44964</v>
      </c>
      <c r="BB809" s="186">
        <f>_xll.qlInterestRateIndexMaturity(Currency&amp;"ibor"&amp;$I$1,BA809,Trigger)</f>
        <v>45145</v>
      </c>
      <c r="BC809" s="359">
        <f>_xll.qlIndexFixing($AC$5,AZ809,,_xll.ohTrigger(Trigger,Quote!$AE$2))</f>
        <v>1.568101663132913E-2</v>
      </c>
      <c r="BD809" s="359" t="e">
        <f>_xll.qlIndexFixing($BE$1,BA809,,_xll.ohTrigger(Trigger,Quote!$AE$2))</f>
        <v>#NUM!</v>
      </c>
    </row>
    <row r="810" spans="51:56" ht="11.25" customHeight="1" x14ac:dyDescent="0.25">
      <c r="AY810" s="187" t="s">
        <v>90</v>
      </c>
      <c r="AZ810" s="186">
        <f>_xll.qlInterestRateIndexFixingDate(Currency&amp;"ibor"&amp;$I$1,BA810,Trigger)</f>
        <v>44967</v>
      </c>
      <c r="BA810" s="186">
        <f>_xll.qlCalendarAdvance(Calendar,BA809,AY810,"f",,Trigger)</f>
        <v>44971</v>
      </c>
      <c r="BB810" s="186">
        <f>_xll.qlInterestRateIndexMaturity(Currency&amp;"ibor"&amp;$I$1,BA810,Trigger)</f>
        <v>45152</v>
      </c>
      <c r="BC810" s="359">
        <f>_xll.qlIndexFixing($AC$5,AZ810,,_xll.ohTrigger(Trigger,Quote!$AE$2))</f>
        <v>1.5689917429122527E-2</v>
      </c>
      <c r="BD810" s="359" t="e">
        <f>_xll.qlIndexFixing($BE$1,BA810,,_xll.ohTrigger(Trigger,Quote!$AE$2))</f>
        <v>#NUM!</v>
      </c>
    </row>
    <row r="811" spans="51:56" ht="11.25" customHeight="1" x14ac:dyDescent="0.25">
      <c r="AY811" s="187" t="s">
        <v>90</v>
      </c>
      <c r="AZ811" s="186">
        <f>_xll.qlInterestRateIndexFixingDate(Currency&amp;"ibor"&amp;$I$1,BA811,Trigger)</f>
        <v>44974</v>
      </c>
      <c r="BA811" s="186">
        <f>_xll.qlCalendarAdvance(Calendar,BA810,AY811,"f",,Trigger)</f>
        <v>44978</v>
      </c>
      <c r="BB811" s="186">
        <f>_xll.qlInterestRateIndexMaturity(Currency&amp;"ibor"&amp;$I$1,BA811,Trigger)</f>
        <v>45159</v>
      </c>
      <c r="BC811" s="359">
        <f>_xll.qlIndexFixing($AC$5,AZ811,,_xll.ohTrigger(Trigger,Quote!$AE$2))</f>
        <v>1.5698661737919131E-2</v>
      </c>
      <c r="BD811" s="359" t="e">
        <f>_xll.qlIndexFixing($BE$1,BA811,,_xll.ohTrigger(Trigger,Quote!$AE$2))</f>
        <v>#NUM!</v>
      </c>
    </row>
    <row r="812" spans="51:56" ht="11.25" customHeight="1" x14ac:dyDescent="0.25">
      <c r="AY812" s="187" t="s">
        <v>90</v>
      </c>
      <c r="AZ812" s="186">
        <f>_xll.qlInterestRateIndexFixingDate(Currency&amp;"ibor"&amp;$I$1,BA812,Trigger)</f>
        <v>44981</v>
      </c>
      <c r="BA812" s="186">
        <f>_xll.qlCalendarAdvance(Calendar,BA811,AY812,"f",,Trigger)</f>
        <v>44985</v>
      </c>
      <c r="BB812" s="186">
        <f>_xll.qlInterestRateIndexMaturity(Currency&amp;"ibor"&amp;$I$1,BA812,Trigger)</f>
        <v>45169</v>
      </c>
      <c r="BC812" s="359">
        <f>_xll.qlIndexFixing($AC$5,AZ812,,_xll.ohTrigger(Trigger,Quote!$AE$2))</f>
        <v>1.5709801983259303E-2</v>
      </c>
      <c r="BD812" s="359" t="e">
        <f>_xll.qlIndexFixing($BE$1,BA812,,_xll.ohTrigger(Trigger,Quote!$AE$2))</f>
        <v>#NUM!</v>
      </c>
    </row>
    <row r="813" spans="51:56" ht="11.25" customHeight="1" x14ac:dyDescent="0.25">
      <c r="AY813" s="187" t="s">
        <v>90</v>
      </c>
      <c r="AZ813" s="186">
        <f>_xll.qlInterestRateIndexFixingDate(Currency&amp;"ibor"&amp;$I$1,BA813,Trigger)</f>
        <v>44988</v>
      </c>
      <c r="BA813" s="186">
        <f>_xll.qlCalendarAdvance(Calendar,BA812,AY813,"f",,Trigger)</f>
        <v>44992</v>
      </c>
      <c r="BB813" s="186">
        <f>_xll.qlInterestRateIndexMaturity(Currency&amp;"ibor"&amp;$I$1,BA813,Trigger)</f>
        <v>45176</v>
      </c>
      <c r="BC813" s="359">
        <f>_xll.qlIndexFixing($AC$5,AZ813,,_xll.ohTrigger(Trigger,Quote!$AE$2))</f>
        <v>1.5718735241707929E-2</v>
      </c>
      <c r="BD813" s="359" t="e">
        <f>_xll.qlIndexFixing($BE$1,BA813,,_xll.ohTrigger(Trigger,Quote!$AE$2))</f>
        <v>#NUM!</v>
      </c>
    </row>
    <row r="814" spans="51:56" ht="11.25" customHeight="1" x14ac:dyDescent="0.25">
      <c r="AY814" s="187" t="s">
        <v>90</v>
      </c>
      <c r="AZ814" s="186">
        <f>_xll.qlInterestRateIndexFixingDate(Currency&amp;"ibor"&amp;$I$1,BA814,Trigger)</f>
        <v>44995</v>
      </c>
      <c r="BA814" s="186">
        <f>_xll.qlCalendarAdvance(Calendar,BA813,AY814,"f",,Trigger)</f>
        <v>44999</v>
      </c>
      <c r="BB814" s="186">
        <f>_xll.qlInterestRateIndexMaturity(Currency&amp;"ibor"&amp;$I$1,BA814,Trigger)</f>
        <v>45183</v>
      </c>
      <c r="BC814" s="359">
        <f>_xll.qlIndexFixing($AC$5,AZ814,,_xll.ohTrigger(Trigger,Quote!$AE$2))</f>
        <v>1.5727514541959059E-2</v>
      </c>
      <c r="BD814" s="359" t="e">
        <f>_xll.qlIndexFixing($BE$1,BA814,,_xll.ohTrigger(Trigger,Quote!$AE$2))</f>
        <v>#NUM!</v>
      </c>
    </row>
    <row r="815" spans="51:56" ht="11.25" customHeight="1" x14ac:dyDescent="0.25">
      <c r="AY815" s="187" t="s">
        <v>90</v>
      </c>
      <c r="AZ815" s="186">
        <f>_xll.qlInterestRateIndexFixingDate(Currency&amp;"ibor"&amp;$I$1,BA815,Trigger)</f>
        <v>45002</v>
      </c>
      <c r="BA815" s="186">
        <f>_xll.qlCalendarAdvance(Calendar,BA814,AY815,"f",,Trigger)</f>
        <v>45006</v>
      </c>
      <c r="BB815" s="186">
        <f>_xll.qlInterestRateIndexMaturity(Currency&amp;"ibor"&amp;$I$1,BA815,Trigger)</f>
        <v>45190</v>
      </c>
      <c r="BC815" s="359">
        <f>_xll.qlIndexFixing($AC$5,AZ815,,_xll.ohTrigger(Trigger,Quote!$AE$2))</f>
        <v>1.5736139881956514E-2</v>
      </c>
      <c r="BD815" s="359" t="e">
        <f>_xll.qlIndexFixing($BE$1,BA815,,_xll.ohTrigger(Trigger,Quote!$AE$2))</f>
        <v>#NUM!</v>
      </c>
    </row>
    <row r="816" spans="51:56" ht="11.25" customHeight="1" x14ac:dyDescent="0.25">
      <c r="AY816" s="187" t="s">
        <v>90</v>
      </c>
      <c r="AZ816" s="186">
        <f>_xll.qlInterestRateIndexFixingDate(Currency&amp;"ibor"&amp;$I$1,BA816,Trigger)</f>
        <v>45009</v>
      </c>
      <c r="BA816" s="186">
        <f>_xll.qlCalendarAdvance(Calendar,BA815,AY816,"f",,Trigger)</f>
        <v>45013</v>
      </c>
      <c r="BB816" s="186">
        <f>_xll.qlInterestRateIndexMaturity(Currency&amp;"ibor"&amp;$I$1,BA816,Trigger)</f>
        <v>45197</v>
      </c>
      <c r="BC816" s="359">
        <f>_xll.qlIndexFixing($AC$5,AZ816,,_xll.ohTrigger(Trigger,Quote!$AE$2))</f>
        <v>1.5744611259679735E-2</v>
      </c>
      <c r="BD816" s="359" t="e">
        <f>_xll.qlIndexFixing($BE$1,BA816,,_xll.ohTrigger(Trigger,Quote!$AE$2))</f>
        <v>#NUM!</v>
      </c>
    </row>
    <row r="817" spans="51:56" ht="11.25" customHeight="1" x14ac:dyDescent="0.25">
      <c r="AY817" s="187" t="s">
        <v>90</v>
      </c>
      <c r="AZ817" s="186">
        <f>_xll.qlInterestRateIndexFixingDate(Currency&amp;"ibor"&amp;$I$1,BA817,Trigger)</f>
        <v>45016</v>
      </c>
      <c r="BA817" s="186">
        <f>_xll.qlCalendarAdvance(Calendar,BA816,AY817,"f",,Trigger)</f>
        <v>45020</v>
      </c>
      <c r="BB817" s="186">
        <f>_xll.qlInterestRateIndexMaturity(Currency&amp;"ibor"&amp;$I$1,BA817,Trigger)</f>
        <v>45203</v>
      </c>
      <c r="BC817" s="359">
        <f>_xll.qlIndexFixing($AC$5,AZ817,,_xll.ohTrigger(Trigger,Quote!$AE$2))</f>
        <v>1.5751216940387572E-2</v>
      </c>
      <c r="BD817" s="359" t="e">
        <f>_xll.qlIndexFixing($BE$1,BA817,,_xll.ohTrigger(Trigger,Quote!$AE$2))</f>
        <v>#NUM!</v>
      </c>
    </row>
    <row r="818" spans="51:56" ht="11.25" customHeight="1" x14ac:dyDescent="0.25">
      <c r="AY818" s="187" t="s">
        <v>90</v>
      </c>
      <c r="AZ818" s="186">
        <f>_xll.qlInterestRateIndexFixingDate(Currency&amp;"ibor"&amp;$I$1,BA818,Trigger)</f>
        <v>45021</v>
      </c>
      <c r="BA818" s="186">
        <f>_xll.qlCalendarAdvance(Calendar,BA817,AY818,"f",,Trigger)</f>
        <v>45027</v>
      </c>
      <c r="BB818" s="186">
        <f>_xll.qlInterestRateIndexMaturity(Currency&amp;"ibor"&amp;$I$1,BA818,Trigger)</f>
        <v>45210</v>
      </c>
      <c r="BC818" s="359">
        <f>_xll.qlIndexFixing($AC$5,AZ818,,_xll.ohTrigger(Trigger,Quote!$AE$2))</f>
        <v>1.5759210704378426E-2</v>
      </c>
      <c r="BD818" s="359" t="e">
        <f>_xll.qlIndexFixing($BE$1,BA818,,_xll.ohTrigger(Trigger,Quote!$AE$2))</f>
        <v>#NUM!</v>
      </c>
    </row>
    <row r="819" spans="51:56" ht="11.25" customHeight="1" x14ac:dyDescent="0.25">
      <c r="AY819" s="187" t="s">
        <v>90</v>
      </c>
      <c r="AZ819" s="186">
        <f>_xll.qlInterestRateIndexFixingDate(Currency&amp;"ibor"&amp;$I$1,BA819,Trigger)</f>
        <v>45030</v>
      </c>
      <c r="BA819" s="186">
        <f>_xll.qlCalendarAdvance(Calendar,BA818,AY819,"f",,Trigger)</f>
        <v>45034</v>
      </c>
      <c r="BB819" s="186">
        <f>_xll.qlInterestRateIndexMaturity(Currency&amp;"ibor"&amp;$I$1,BA819,Trigger)</f>
        <v>45217</v>
      </c>
      <c r="BC819" s="359">
        <f>_xll.qlIndexFixing($AC$5,AZ819,,_xll.ohTrigger(Trigger,Quote!$AE$2))</f>
        <v>1.5767049664034243E-2</v>
      </c>
      <c r="BD819" s="359" t="e">
        <f>_xll.qlIndexFixing($BE$1,BA819,,_xll.ohTrigger(Trigger,Quote!$AE$2))</f>
        <v>#NUM!</v>
      </c>
    </row>
    <row r="820" spans="51:56" ht="11.25" customHeight="1" x14ac:dyDescent="0.25">
      <c r="AY820" s="187" t="s">
        <v>90</v>
      </c>
      <c r="AZ820" s="186">
        <f>_xll.qlInterestRateIndexFixingDate(Currency&amp;"ibor"&amp;$I$1,BA820,Trigger)</f>
        <v>45037</v>
      </c>
      <c r="BA820" s="186">
        <f>_xll.qlCalendarAdvance(Calendar,BA819,AY820,"f",,Trigger)</f>
        <v>45041</v>
      </c>
      <c r="BB820" s="186">
        <f>_xll.qlInterestRateIndexMaturity(Currency&amp;"ibor"&amp;$I$1,BA820,Trigger)</f>
        <v>45224</v>
      </c>
      <c r="BC820" s="359">
        <f>_xll.qlIndexFixing($AC$5,AZ820,,_xll.ohTrigger(Trigger,Quote!$AE$2))</f>
        <v>1.5774733817518247E-2</v>
      </c>
      <c r="BD820" s="359" t="e">
        <f>_xll.qlIndexFixing($BE$1,BA820,,_xll.ohTrigger(Trigger,Quote!$AE$2))</f>
        <v>#NUM!</v>
      </c>
    </row>
    <row r="821" spans="51:56" ht="11.25" customHeight="1" x14ac:dyDescent="0.25">
      <c r="AY821" s="187" t="s">
        <v>90</v>
      </c>
      <c r="AZ821" s="186">
        <f>_xll.qlInterestRateIndexFixingDate(Currency&amp;"ibor"&amp;$I$1,BA821,Trigger)</f>
        <v>45043</v>
      </c>
      <c r="BA821" s="186">
        <f>_xll.qlCalendarAdvance(Calendar,BA820,AY821,"f",,Trigger)</f>
        <v>45048</v>
      </c>
      <c r="BB821" s="186">
        <f>_xll.qlInterestRateIndexMaturity(Currency&amp;"ibor"&amp;$I$1,BA821,Trigger)</f>
        <v>45232</v>
      </c>
      <c r="BC821" s="359">
        <f>_xll.qlIndexFixing($AC$5,AZ821,,_xll.ohTrigger(Trigger,Quote!$AE$2))</f>
        <v>1.5784658645997734E-2</v>
      </c>
      <c r="BD821" s="359" t="e">
        <f>_xll.qlIndexFixing($BE$1,BA821,,_xll.ohTrigger(Trigger,Quote!$AE$2))</f>
        <v>#NUM!</v>
      </c>
    </row>
    <row r="822" spans="51:56" ht="11.25" customHeight="1" x14ac:dyDescent="0.25">
      <c r="AY822" s="187" t="s">
        <v>90</v>
      </c>
      <c r="AZ822" s="186">
        <f>_xll.qlInterestRateIndexFixingDate(Currency&amp;"ibor"&amp;$I$1,BA822,Trigger)</f>
        <v>45051</v>
      </c>
      <c r="BA822" s="186">
        <f>_xll.qlCalendarAdvance(Calendar,BA821,AY822,"f",,Trigger)</f>
        <v>45055</v>
      </c>
      <c r="BB822" s="186">
        <f>_xll.qlInterestRateIndexMaturity(Currency&amp;"ibor"&amp;$I$1,BA822,Trigger)</f>
        <v>45239</v>
      </c>
      <c r="BC822" s="359">
        <f>_xll.qlIndexFixing($AC$5,AZ822,,_xll.ohTrigger(Trigger,Quote!$AE$2))</f>
        <v>1.5792206209669177E-2</v>
      </c>
      <c r="BD822" s="359" t="e">
        <f>_xll.qlIndexFixing($BE$1,BA822,,_xll.ohTrigger(Trigger,Quote!$AE$2))</f>
        <v>#NUM!</v>
      </c>
    </row>
    <row r="823" spans="51:56" ht="11.25" customHeight="1" x14ac:dyDescent="0.25">
      <c r="AY823" s="187" t="s">
        <v>90</v>
      </c>
      <c r="AZ823" s="186">
        <f>_xll.qlInterestRateIndexFixingDate(Currency&amp;"ibor"&amp;$I$1,BA823,Trigger)</f>
        <v>45058</v>
      </c>
      <c r="BA823" s="186">
        <f>_xll.qlCalendarAdvance(Calendar,BA822,AY823,"f",,Trigger)</f>
        <v>45062</v>
      </c>
      <c r="BB823" s="186">
        <f>_xll.qlInterestRateIndexMaturity(Currency&amp;"ibor"&amp;$I$1,BA823,Trigger)</f>
        <v>45246</v>
      </c>
      <c r="BC823" s="359">
        <f>_xll.qlIndexFixing($AC$5,AZ823,,_xll.ohTrigger(Trigger,Quote!$AE$2))</f>
        <v>1.5799599797933845E-2</v>
      </c>
      <c r="BD823" s="359" t="e">
        <f>_xll.qlIndexFixing($BE$1,BA823,,_xll.ohTrigger(Trigger,Quote!$AE$2))</f>
        <v>#NUM!</v>
      </c>
    </row>
    <row r="824" spans="51:56" ht="11.25" customHeight="1" x14ac:dyDescent="0.25">
      <c r="AY824" s="187" t="s">
        <v>90</v>
      </c>
      <c r="AZ824" s="186">
        <f>_xll.qlInterestRateIndexFixingDate(Currency&amp;"ibor"&amp;$I$1,BA824,Trigger)</f>
        <v>45065</v>
      </c>
      <c r="BA824" s="186">
        <f>_xll.qlCalendarAdvance(Calendar,BA823,AY824,"f",,Trigger)</f>
        <v>45069</v>
      </c>
      <c r="BB824" s="186">
        <f>_xll.qlInterestRateIndexMaturity(Currency&amp;"ibor"&amp;$I$1,BA824,Trigger)</f>
        <v>45253</v>
      </c>
      <c r="BC824" s="359">
        <f>_xll.qlIndexFixing($AC$5,AZ824,,_xll.ohTrigger(Trigger,Quote!$AE$2))</f>
        <v>1.5806839409060084E-2</v>
      </c>
      <c r="BD824" s="359" t="e">
        <f>_xll.qlIndexFixing($BE$1,BA824,,_xll.ohTrigger(Trigger,Quote!$AE$2))</f>
        <v>#NUM!</v>
      </c>
    </row>
    <row r="825" spans="51:56" ht="11.25" customHeight="1" x14ac:dyDescent="0.25">
      <c r="AY825" s="187" t="s">
        <v>90</v>
      </c>
      <c r="AZ825" s="186">
        <f>_xll.qlInterestRateIndexFixingDate(Currency&amp;"ibor"&amp;$I$1,BA825,Trigger)</f>
        <v>45072</v>
      </c>
      <c r="BA825" s="186">
        <f>_xll.qlCalendarAdvance(Calendar,BA824,AY825,"f",,Trigger)</f>
        <v>45076</v>
      </c>
      <c r="BB825" s="186">
        <f>_xll.qlInterestRateIndexMaturity(Currency&amp;"ibor"&amp;$I$1,BA825,Trigger)</f>
        <v>45260</v>
      </c>
      <c r="BC825" s="359">
        <f>_xll.qlIndexFixing($AC$5,AZ825,,_xll.ohTrigger(Trigger,Quote!$AE$2))</f>
        <v>1.5813925041352293E-2</v>
      </c>
      <c r="BD825" s="359" t="e">
        <f>_xll.qlIndexFixing($BE$1,BA825,,_xll.ohTrigger(Trigger,Quote!$AE$2))</f>
        <v>#NUM!</v>
      </c>
    </row>
    <row r="826" spans="51:56" ht="11.25" customHeight="1" x14ac:dyDescent="0.25">
      <c r="AY826" s="187" t="s">
        <v>90</v>
      </c>
      <c r="AZ826" s="186">
        <f>_xll.qlInterestRateIndexFixingDate(Currency&amp;"ibor"&amp;$I$1,BA826,Trigger)</f>
        <v>45079</v>
      </c>
      <c r="BA826" s="186">
        <f>_xll.qlCalendarAdvance(Calendar,BA825,AY826,"f",,Trigger)</f>
        <v>45083</v>
      </c>
      <c r="BB826" s="186">
        <f>_xll.qlInterestRateIndexMaturity(Currency&amp;"ibor"&amp;$I$1,BA826,Trigger)</f>
        <v>45266</v>
      </c>
      <c r="BC826" s="359">
        <f>_xll.qlIndexFixing($AC$5,AZ826,,_xll.ohTrigger(Trigger,Quote!$AE$2))</f>
        <v>1.584074282052499E-2</v>
      </c>
      <c r="BD826" s="359" t="e">
        <f>_xll.qlIndexFixing($BE$1,BA826,,_xll.ohTrigger(Trigger,Quote!$AE$2))</f>
        <v>#NUM!</v>
      </c>
    </row>
    <row r="827" spans="51:56" ht="11.25" customHeight="1" x14ac:dyDescent="0.25">
      <c r="AY827" s="187" t="s">
        <v>90</v>
      </c>
      <c r="AZ827" s="186">
        <f>_xll.qlInterestRateIndexFixingDate(Currency&amp;"ibor"&amp;$I$1,BA827,Trigger)</f>
        <v>45086</v>
      </c>
      <c r="BA827" s="186">
        <f>_xll.qlCalendarAdvance(Calendar,BA826,AY827,"f",,Trigger)</f>
        <v>45090</v>
      </c>
      <c r="BB827" s="186">
        <f>_xll.qlInterestRateIndexMaturity(Currency&amp;"ibor"&amp;$I$1,BA827,Trigger)</f>
        <v>45273</v>
      </c>
      <c r="BC827" s="359">
        <f>_xll.qlIndexFixing($AC$5,AZ827,,_xll.ohTrigger(Trigger,Quote!$AE$2))</f>
        <v>1.5879893800177541E-2</v>
      </c>
      <c r="BD827" s="359" t="e">
        <f>_xll.qlIndexFixing($BE$1,BA827,,_xll.ohTrigger(Trigger,Quote!$AE$2))</f>
        <v>#NUM!</v>
      </c>
    </row>
    <row r="828" spans="51:56" ht="11.25" customHeight="1" x14ac:dyDescent="0.25">
      <c r="AY828" s="187" t="s">
        <v>90</v>
      </c>
      <c r="AZ828" s="186">
        <f>_xll.qlInterestRateIndexFixingDate(Currency&amp;"ibor"&amp;$I$1,BA828,Trigger)</f>
        <v>45093</v>
      </c>
      <c r="BA828" s="186">
        <f>_xll.qlCalendarAdvance(Calendar,BA827,AY828,"f",,Trigger)</f>
        <v>45097</v>
      </c>
      <c r="BB828" s="186">
        <f>_xll.qlInterestRateIndexMaturity(Currency&amp;"ibor"&amp;$I$1,BA828,Trigger)</f>
        <v>45280</v>
      </c>
      <c r="BC828" s="359">
        <f>_xll.qlIndexFixing($AC$5,AZ828,,_xll.ohTrigger(Trigger,Quote!$AE$2))</f>
        <v>1.5919045552778139E-2</v>
      </c>
      <c r="BD828" s="359" t="e">
        <f>_xll.qlIndexFixing($BE$1,BA828,,_xll.ohTrigger(Trigger,Quote!$AE$2))</f>
        <v>#NUM!</v>
      </c>
    </row>
    <row r="829" spans="51:56" ht="11.25" customHeight="1" x14ac:dyDescent="0.25">
      <c r="AY829" s="187" t="s">
        <v>90</v>
      </c>
      <c r="AZ829" s="186">
        <f>_xll.qlInterestRateIndexFixingDate(Currency&amp;"ibor"&amp;$I$1,BA829,Trigger)</f>
        <v>45100</v>
      </c>
      <c r="BA829" s="186">
        <f>_xll.qlCalendarAdvance(Calendar,BA828,AY829,"f",,Trigger)</f>
        <v>45104</v>
      </c>
      <c r="BB829" s="186">
        <f>_xll.qlInterestRateIndexMaturity(Currency&amp;"ibor"&amp;$I$1,BA829,Trigger)</f>
        <v>45287</v>
      </c>
      <c r="BC829" s="359">
        <f>_xll.qlIndexFixing($AC$5,AZ829,,_xll.ohTrigger(Trigger,Quote!$AE$2))</f>
        <v>1.595819807834338E-2</v>
      </c>
      <c r="BD829" s="359" t="e">
        <f>_xll.qlIndexFixing($BE$1,BA829,,_xll.ohTrigger(Trigger,Quote!$AE$2))</f>
        <v>#NUM!</v>
      </c>
    </row>
    <row r="830" spans="51:56" ht="11.25" customHeight="1" x14ac:dyDescent="0.25">
      <c r="AY830" s="187" t="s">
        <v>90</v>
      </c>
      <c r="AZ830" s="186">
        <f>_xll.qlInterestRateIndexFixingDate(Currency&amp;"ibor"&amp;$I$1,BA830,Trigger)</f>
        <v>45107</v>
      </c>
      <c r="BA830" s="186">
        <f>_xll.qlCalendarAdvance(Calendar,BA829,AY830,"f",,Trigger)</f>
        <v>45111</v>
      </c>
      <c r="BB830" s="186">
        <f>_xll.qlInterestRateIndexMaturity(Currency&amp;"ibor"&amp;$I$1,BA830,Trigger)</f>
        <v>45295</v>
      </c>
      <c r="BC830" s="359">
        <f>_xll.qlIndexFixing($AC$5,AZ830,,_xll.ohTrigger(Trigger,Quote!$AE$2))</f>
        <v>1.600050267794461E-2</v>
      </c>
      <c r="BD830" s="359" t="e">
        <f>_xll.qlIndexFixing($BE$1,BA830,,_xll.ohTrigger(Trigger,Quote!$AE$2))</f>
        <v>#NUM!</v>
      </c>
    </row>
    <row r="831" spans="51:56" ht="11.25" customHeight="1" x14ac:dyDescent="0.25">
      <c r="AY831" s="187" t="s">
        <v>90</v>
      </c>
      <c r="AZ831" s="186">
        <f>_xll.qlInterestRateIndexFixingDate(Currency&amp;"ibor"&amp;$I$1,BA831,Trigger)</f>
        <v>45114</v>
      </c>
      <c r="BA831" s="186">
        <f>_xll.qlCalendarAdvance(Calendar,BA830,AY831,"f",,Trigger)</f>
        <v>45118</v>
      </c>
      <c r="BB831" s="186">
        <f>_xll.qlInterestRateIndexMaturity(Currency&amp;"ibor"&amp;$I$1,BA831,Trigger)</f>
        <v>45302</v>
      </c>
      <c r="BC831" s="359">
        <f>_xll.qlIndexFixing($AC$5,AZ831,,_xll.ohTrigger(Trigger,Quote!$AE$2))</f>
        <v>1.6039658540009494E-2</v>
      </c>
      <c r="BD831" s="359" t="e">
        <f>_xll.qlIndexFixing($BE$1,BA831,,_xll.ohTrigger(Trigger,Quote!$AE$2))</f>
        <v>#NUM!</v>
      </c>
    </row>
    <row r="832" spans="51:56" ht="11.25" customHeight="1" x14ac:dyDescent="0.25">
      <c r="AY832" s="187" t="s">
        <v>90</v>
      </c>
      <c r="AZ832" s="186">
        <f>_xll.qlInterestRateIndexFixingDate(Currency&amp;"ibor"&amp;$I$1,BA832,Trigger)</f>
        <v>45121</v>
      </c>
      <c r="BA832" s="186">
        <f>_xll.qlCalendarAdvance(Calendar,BA831,AY832,"f",,Trigger)</f>
        <v>45125</v>
      </c>
      <c r="BB832" s="186">
        <f>_xll.qlInterestRateIndexMaturity(Currency&amp;"ibor"&amp;$I$1,BA832,Trigger)</f>
        <v>45309</v>
      </c>
      <c r="BC832" s="359">
        <f>_xll.qlIndexFixing($AC$5,AZ832,,_xll.ohTrigger(Trigger,Quote!$AE$2))</f>
        <v>1.6078815179343928E-2</v>
      </c>
      <c r="BD832" s="359" t="e">
        <f>_xll.qlIndexFixing($BE$1,BA832,,_xll.ohTrigger(Trigger,Quote!$AE$2))</f>
        <v>#NUM!</v>
      </c>
    </row>
    <row r="833" spans="51:56" ht="11.25" customHeight="1" x14ac:dyDescent="0.25">
      <c r="AY833" s="187" t="s">
        <v>90</v>
      </c>
      <c r="AZ833" s="186">
        <f>_xll.qlInterestRateIndexFixingDate(Currency&amp;"ibor"&amp;$I$1,BA833,Trigger)</f>
        <v>45128</v>
      </c>
      <c r="BA833" s="186">
        <f>_xll.qlCalendarAdvance(Calendar,BA832,AY833,"f",,Trigger)</f>
        <v>45132</v>
      </c>
      <c r="BB833" s="186">
        <f>_xll.qlInterestRateIndexMaturity(Currency&amp;"ibor"&amp;$I$1,BA833,Trigger)</f>
        <v>45316</v>
      </c>
      <c r="BC833" s="359">
        <f>_xll.qlIndexFixing($AC$5,AZ833,,_xll.ohTrigger(Trigger,Quote!$AE$2))</f>
        <v>1.6117972595963561E-2</v>
      </c>
      <c r="BD833" s="359" t="e">
        <f>_xll.qlIndexFixing($BE$1,BA833,,_xll.ohTrigger(Trigger,Quote!$AE$2))</f>
        <v>#NUM!</v>
      </c>
    </row>
    <row r="834" spans="51:56" ht="11.25" customHeight="1" x14ac:dyDescent="0.25">
      <c r="AY834" s="187" t="s">
        <v>90</v>
      </c>
      <c r="AZ834" s="186">
        <f>_xll.qlInterestRateIndexFixingDate(Currency&amp;"ibor"&amp;$I$1,BA834,Trigger)</f>
        <v>45135</v>
      </c>
      <c r="BA834" s="186">
        <f>_xll.qlCalendarAdvance(Calendar,BA833,AY834,"f",,Trigger)</f>
        <v>45139</v>
      </c>
      <c r="BB834" s="186">
        <f>_xll.qlInterestRateIndexMaturity(Currency&amp;"ibor"&amp;$I$1,BA834,Trigger)</f>
        <v>45323</v>
      </c>
      <c r="BC834" s="359">
        <f>_xll.qlIndexFixing($AC$5,AZ834,,_xll.ohTrigger(Trigger,Quote!$AE$2))</f>
        <v>1.6157130789883154E-2</v>
      </c>
      <c r="BD834" s="359" t="e">
        <f>_xll.qlIndexFixing($BE$1,BA834,,_xll.ohTrigger(Trigger,Quote!$AE$2))</f>
        <v>#NUM!</v>
      </c>
    </row>
    <row r="835" spans="51:56" ht="11.25" customHeight="1" x14ac:dyDescent="0.25">
      <c r="AY835" s="187" t="s">
        <v>90</v>
      </c>
      <c r="AZ835" s="186">
        <f>_xll.qlInterestRateIndexFixingDate(Currency&amp;"ibor"&amp;$I$1,BA835,Trigger)</f>
        <v>45142</v>
      </c>
      <c r="BA835" s="186">
        <f>_xll.qlCalendarAdvance(Calendar,BA834,AY835,"f",,Trigger)</f>
        <v>45146</v>
      </c>
      <c r="BB835" s="186">
        <f>_xll.qlInterestRateIndexMaturity(Currency&amp;"ibor"&amp;$I$1,BA835,Trigger)</f>
        <v>45330</v>
      </c>
      <c r="BC835" s="359">
        <f>_xll.qlIndexFixing($AC$5,AZ835,,_xll.ohTrigger(Trigger,Quote!$AE$2))</f>
        <v>1.6196289761119219E-2</v>
      </c>
      <c r="BD835" s="359" t="e">
        <f>_xll.qlIndexFixing($BE$1,BA835,,_xll.ohTrigger(Trigger,Quote!$AE$2))</f>
        <v>#NUM!</v>
      </c>
    </row>
    <row r="836" spans="51:56" ht="11.25" customHeight="1" x14ac:dyDescent="0.25">
      <c r="AY836" s="187" t="s">
        <v>90</v>
      </c>
      <c r="AZ836" s="186">
        <f>_xll.qlInterestRateIndexFixingDate(Currency&amp;"ibor"&amp;$I$1,BA836,Trigger)</f>
        <v>45149</v>
      </c>
      <c r="BA836" s="186">
        <f>_xll.qlCalendarAdvance(Calendar,BA835,AY836,"f",,Trigger)</f>
        <v>45153</v>
      </c>
      <c r="BB836" s="186">
        <f>_xll.qlInterestRateIndexMaturity(Currency&amp;"ibor"&amp;$I$1,BA836,Trigger)</f>
        <v>45337</v>
      </c>
      <c r="BC836" s="359">
        <f>_xll.qlIndexFixing($AC$5,AZ836,,_xll.ohTrigger(Trigger,Quote!$AE$2))</f>
        <v>1.6235449509686091E-2</v>
      </c>
      <c r="BD836" s="359" t="e">
        <f>_xll.qlIndexFixing($BE$1,BA836,,_xll.ohTrigger(Trigger,Quote!$AE$2))</f>
        <v>#NUM!</v>
      </c>
    </row>
    <row r="837" spans="51:56" ht="11.25" customHeight="1" x14ac:dyDescent="0.25">
      <c r="AY837" s="187" t="s">
        <v>90</v>
      </c>
      <c r="AZ837" s="186">
        <f>_xll.qlInterestRateIndexFixingDate(Currency&amp;"ibor"&amp;$I$1,BA837,Trigger)</f>
        <v>45156</v>
      </c>
      <c r="BA837" s="186">
        <f>_xll.qlCalendarAdvance(Calendar,BA836,AY837,"f",,Trigger)</f>
        <v>45160</v>
      </c>
      <c r="BB837" s="186">
        <f>_xll.qlInterestRateIndexMaturity(Currency&amp;"ibor"&amp;$I$1,BA837,Trigger)</f>
        <v>45344</v>
      </c>
      <c r="BC837" s="359">
        <f>_xll.qlIndexFixing($AC$5,AZ837,,_xll.ohTrigger(Trigger,Quote!$AE$2))</f>
        <v>1.6274610035599848E-2</v>
      </c>
      <c r="BD837" s="359" t="e">
        <f>_xll.qlIndexFixing($BE$1,BA837,,_xll.ohTrigger(Trigger,Quote!$AE$2))</f>
        <v>#NUM!</v>
      </c>
    </row>
    <row r="838" spans="51:56" ht="11.25" customHeight="1" x14ac:dyDescent="0.25">
      <c r="AY838" s="187" t="s">
        <v>90</v>
      </c>
      <c r="AZ838" s="186">
        <f>_xll.qlInterestRateIndexFixingDate(Currency&amp;"ibor"&amp;$I$1,BA838,Trigger)</f>
        <v>45163</v>
      </c>
      <c r="BA838" s="186">
        <f>_xll.qlCalendarAdvance(Calendar,BA837,AY838,"f",,Trigger)</f>
        <v>45167</v>
      </c>
      <c r="BB838" s="186">
        <f>_xll.qlInterestRateIndexMaturity(Currency&amp;"ibor"&amp;$I$1,BA838,Trigger)</f>
        <v>45351</v>
      </c>
      <c r="BC838" s="359">
        <f>_xll.qlIndexFixing($AC$5,AZ838,,_xll.ohTrigger(Trigger,Quote!$AE$2))</f>
        <v>1.6313771338876126E-2</v>
      </c>
      <c r="BD838" s="359" t="e">
        <f>_xll.qlIndexFixing($BE$1,BA838,,_xll.ohTrigger(Trigger,Quote!$AE$2))</f>
        <v>#NUM!</v>
      </c>
    </row>
    <row r="839" spans="51:56" ht="11.25" customHeight="1" x14ac:dyDescent="0.25">
      <c r="AY839" s="187" t="s">
        <v>90</v>
      </c>
      <c r="AZ839" s="186">
        <f>_xll.qlInterestRateIndexFixingDate(Currency&amp;"ibor"&amp;$I$1,BA839,Trigger)</f>
        <v>45170</v>
      </c>
      <c r="BA839" s="186">
        <f>_xll.qlCalendarAdvance(Calendar,BA838,AY839,"f",,Trigger)</f>
        <v>45174</v>
      </c>
      <c r="BB839" s="186">
        <f>_xll.qlInterestRateIndexMaturity(Currency&amp;"ibor"&amp;$I$1,BA839,Trigger)</f>
        <v>45356</v>
      </c>
      <c r="BC839" s="359">
        <f>_xll.qlIndexFixing($AC$5,AZ839,,_xll.ohTrigger(Trigger,Quote!$AE$2))</f>
        <v>1.6346598549367802E-2</v>
      </c>
      <c r="BD839" s="359" t="e">
        <f>_xll.qlIndexFixing($BE$1,BA839,,_xll.ohTrigger(Trigger,Quote!$AE$2))</f>
        <v>#NUM!</v>
      </c>
    </row>
    <row r="840" spans="51:56" ht="11.25" customHeight="1" x14ac:dyDescent="0.25">
      <c r="AY840" s="187" t="s">
        <v>90</v>
      </c>
      <c r="AZ840" s="186">
        <f>_xll.qlInterestRateIndexFixingDate(Currency&amp;"ibor"&amp;$I$1,BA840,Trigger)</f>
        <v>45177</v>
      </c>
      <c r="BA840" s="186">
        <f>_xll.qlCalendarAdvance(Calendar,BA839,AY840,"f",,Trigger)</f>
        <v>45181</v>
      </c>
      <c r="BB840" s="186">
        <f>_xll.qlInterestRateIndexMaturity(Currency&amp;"ibor"&amp;$I$1,BA840,Trigger)</f>
        <v>45363</v>
      </c>
      <c r="BC840" s="359">
        <f>_xll.qlIndexFixing($AC$5,AZ840,,_xll.ohTrigger(Trigger,Quote!$AE$2))</f>
        <v>1.6385757750365246E-2</v>
      </c>
      <c r="BD840" s="359" t="e">
        <f>_xll.qlIndexFixing($BE$1,BA840,,_xll.ohTrigger(Trigger,Quote!$AE$2))</f>
        <v>#NUM!</v>
      </c>
    </row>
    <row r="841" spans="51:56" ht="11.25" customHeight="1" x14ac:dyDescent="0.25">
      <c r="AY841" s="187" t="s">
        <v>90</v>
      </c>
      <c r="AZ841" s="186">
        <f>_xll.qlInterestRateIndexFixingDate(Currency&amp;"ibor"&amp;$I$1,BA841,Trigger)</f>
        <v>45184</v>
      </c>
      <c r="BA841" s="186">
        <f>_xll.qlCalendarAdvance(Calendar,BA840,AY841,"f",,Trigger)</f>
        <v>45188</v>
      </c>
      <c r="BB841" s="186">
        <f>_xll.qlInterestRateIndexMaturity(Currency&amp;"ibor"&amp;$I$1,BA841,Trigger)</f>
        <v>45370</v>
      </c>
      <c r="BC841" s="359">
        <f>_xll.qlIndexFixing($AC$5,AZ841,,_xll.ohTrigger(Trigger,Quote!$AE$2))</f>
        <v>1.6424917720249621E-2</v>
      </c>
      <c r="BD841" s="359" t="e">
        <f>_xll.qlIndexFixing($BE$1,BA841,,_xll.ohTrigger(Trigger,Quote!$AE$2))</f>
        <v>#NUM!</v>
      </c>
    </row>
    <row r="842" spans="51:56" ht="11.25" customHeight="1" x14ac:dyDescent="0.25">
      <c r="AY842" s="187" t="s">
        <v>90</v>
      </c>
      <c r="AZ842" s="186">
        <f>_xll.qlInterestRateIndexFixingDate(Currency&amp;"ibor"&amp;$I$1,BA842,Trigger)</f>
        <v>45191</v>
      </c>
      <c r="BA842" s="186">
        <f>_xll.qlCalendarAdvance(Calendar,BA841,AY842,"f",,Trigger)</f>
        <v>45195</v>
      </c>
      <c r="BB842" s="186">
        <f>_xll.qlInterestRateIndexMaturity(Currency&amp;"ibor"&amp;$I$1,BA842,Trigger)</f>
        <v>45377</v>
      </c>
      <c r="BC842" s="359">
        <f>_xll.qlIndexFixing($AC$5,AZ842,,_xll.ohTrigger(Trigger,Quote!$AE$2))</f>
        <v>1.6464078459034987E-2</v>
      </c>
      <c r="BD842" s="359" t="e">
        <f>_xll.qlIndexFixing($BE$1,BA842,,_xll.ohTrigger(Trigger,Quote!$AE$2))</f>
        <v>#NUM!</v>
      </c>
    </row>
    <row r="843" spans="51:56" ht="11.25" customHeight="1" x14ac:dyDescent="0.25">
      <c r="AY843" s="187" t="s">
        <v>90</v>
      </c>
      <c r="AZ843" s="186">
        <f>_xll.qlInterestRateIndexFixingDate(Currency&amp;"ibor"&amp;$I$1,BA843,Trigger)</f>
        <v>45198</v>
      </c>
      <c r="BA843" s="186">
        <f>_xll.qlCalendarAdvance(Calendar,BA842,AY843,"f",,Trigger)</f>
        <v>45202</v>
      </c>
      <c r="BB843" s="186">
        <f>_xll.qlInterestRateIndexMaturity(Currency&amp;"ibor"&amp;$I$1,BA843,Trigger)</f>
        <v>45385</v>
      </c>
      <c r="BC843" s="359">
        <f>_xll.qlIndexFixing($AC$5,AZ843,,_xll.ohTrigger(Trigger,Quote!$AE$2))</f>
        <v>1.6506414606033651E-2</v>
      </c>
      <c r="BD843" s="359" t="e">
        <f>_xll.qlIndexFixing($BE$1,BA843,,_xll.ohTrigger(Trigger,Quote!$AE$2))</f>
        <v>#NUM!</v>
      </c>
    </row>
    <row r="844" spans="51:56" ht="11.25" customHeight="1" x14ac:dyDescent="0.25">
      <c r="AY844" s="187" t="s">
        <v>90</v>
      </c>
      <c r="AZ844" s="186">
        <f>_xll.qlInterestRateIndexFixingDate(Currency&amp;"ibor"&amp;$I$1,BA844,Trigger)</f>
        <v>45205</v>
      </c>
      <c r="BA844" s="186">
        <f>_xll.qlCalendarAdvance(Calendar,BA843,AY844,"f",,Trigger)</f>
        <v>45209</v>
      </c>
      <c r="BB844" s="186">
        <f>_xll.qlInterestRateIndexMaturity(Currency&amp;"ibor"&amp;$I$1,BA844,Trigger)</f>
        <v>45392</v>
      </c>
      <c r="BC844" s="359">
        <f>_xll.qlIndexFixing($AC$5,AZ844,,_xll.ohTrigger(Trigger,Quote!$AE$2))</f>
        <v>1.654557872789178E-2</v>
      </c>
      <c r="BD844" s="359" t="e">
        <f>_xll.qlIndexFixing($BE$1,BA844,,_xll.ohTrigger(Trigger,Quote!$AE$2))</f>
        <v>#NUM!</v>
      </c>
    </row>
    <row r="845" spans="51:56" ht="11.25" customHeight="1" x14ac:dyDescent="0.25">
      <c r="AY845" s="187" t="s">
        <v>90</v>
      </c>
      <c r="AZ845" s="186">
        <f>_xll.qlInterestRateIndexFixingDate(Currency&amp;"ibor"&amp;$I$1,BA845,Trigger)</f>
        <v>45212</v>
      </c>
      <c r="BA845" s="186">
        <f>_xll.qlCalendarAdvance(Calendar,BA844,AY845,"f",,Trigger)</f>
        <v>45216</v>
      </c>
      <c r="BB845" s="186">
        <f>_xll.qlInterestRateIndexMaturity(Currency&amp;"ibor"&amp;$I$1,BA845,Trigger)</f>
        <v>45399</v>
      </c>
      <c r="BC845" s="359">
        <f>_xll.qlIndexFixing($AC$5,AZ845,,_xll.ohTrigger(Trigger,Quote!$AE$2))</f>
        <v>1.6584743622958729E-2</v>
      </c>
      <c r="BD845" s="359" t="e">
        <f>_xll.qlIndexFixing($BE$1,BA845,,_xll.ohTrigger(Trigger,Quote!$AE$2))</f>
        <v>#NUM!</v>
      </c>
    </row>
    <row r="846" spans="51:56" ht="11.25" customHeight="1" x14ac:dyDescent="0.25">
      <c r="AY846" s="187" t="s">
        <v>90</v>
      </c>
      <c r="AZ846" s="186">
        <f>_xll.qlInterestRateIndexFixingDate(Currency&amp;"ibor"&amp;$I$1,BA846,Trigger)</f>
        <v>45219</v>
      </c>
      <c r="BA846" s="186">
        <f>_xll.qlCalendarAdvance(Calendar,BA845,AY846,"f",,Trigger)</f>
        <v>45223</v>
      </c>
      <c r="BB846" s="186">
        <f>_xll.qlInterestRateIndexMaturity(Currency&amp;"ibor"&amp;$I$1,BA846,Trigger)</f>
        <v>45406</v>
      </c>
      <c r="BC846" s="359">
        <f>_xll.qlIndexFixing($AC$5,AZ846,,_xll.ohTrigger(Trigger,Quote!$AE$2))</f>
        <v>1.6623909291248472E-2</v>
      </c>
      <c r="BD846" s="359" t="e">
        <f>_xll.qlIndexFixing($BE$1,BA846,,_xll.ohTrigger(Trigger,Quote!$AE$2))</f>
        <v>#NUM!</v>
      </c>
    </row>
    <row r="847" spans="51:56" ht="11.25" customHeight="1" x14ac:dyDescent="0.25">
      <c r="AY847" s="187" t="s">
        <v>90</v>
      </c>
      <c r="AZ847" s="186">
        <f>_xll.qlInterestRateIndexFixingDate(Currency&amp;"ibor"&amp;$I$1,BA847,Trigger)</f>
        <v>45226</v>
      </c>
      <c r="BA847" s="186">
        <f>_xll.qlCalendarAdvance(Calendar,BA846,AY847,"f",,Trigger)</f>
        <v>45230</v>
      </c>
      <c r="BB847" s="186">
        <f>_xll.qlInterestRateIndexMaturity(Currency&amp;"ibor"&amp;$I$1,BA847,Trigger)</f>
        <v>45412</v>
      </c>
      <c r="BC847" s="359">
        <f>_xll.qlIndexFixing($AC$5,AZ847,,_xll.ohTrigger(Trigger,Quote!$AE$2))</f>
        <v>1.6659893687015519E-2</v>
      </c>
      <c r="BD847" s="359" t="e">
        <f>_xll.qlIndexFixing($BE$1,BA847,,_xll.ohTrigger(Trigger,Quote!$AE$2))</f>
        <v>#NUM!</v>
      </c>
    </row>
    <row r="848" spans="51:56" ht="11.25" customHeight="1" x14ac:dyDescent="0.25">
      <c r="AY848" s="187" t="s">
        <v>90</v>
      </c>
      <c r="AZ848" s="186">
        <f>_xll.qlInterestRateIndexFixingDate(Currency&amp;"ibor"&amp;$I$1,BA848,Trigger)</f>
        <v>45233</v>
      </c>
      <c r="BA848" s="186">
        <f>_xll.qlCalendarAdvance(Calendar,BA847,AY848,"f",,Trigger)</f>
        <v>45237</v>
      </c>
      <c r="BB848" s="186">
        <f>_xll.qlInterestRateIndexMaturity(Currency&amp;"ibor"&amp;$I$1,BA848,Trigger)</f>
        <v>45419</v>
      </c>
      <c r="BC848" s="359">
        <f>_xll.qlIndexFixing($AC$5,AZ848,,_xll.ohTrigger(Trigger,Quote!$AE$2))</f>
        <v>1.6699059039527425E-2</v>
      </c>
      <c r="BD848" s="359" t="e">
        <f>_xll.qlIndexFixing($BE$1,BA848,,_xll.ohTrigger(Trigger,Quote!$AE$2))</f>
        <v>#NUM!</v>
      </c>
    </row>
    <row r="849" spans="51:56" ht="11.25" customHeight="1" x14ac:dyDescent="0.25">
      <c r="AY849" s="187" t="s">
        <v>90</v>
      </c>
      <c r="AZ849" s="186">
        <f>_xll.qlInterestRateIndexFixingDate(Currency&amp;"ibor"&amp;$I$1,BA849,Trigger)</f>
        <v>45240</v>
      </c>
      <c r="BA849" s="186">
        <f>_xll.qlCalendarAdvance(Calendar,BA848,AY849,"f",,Trigger)</f>
        <v>45244</v>
      </c>
      <c r="BB849" s="186">
        <f>_xll.qlInterestRateIndexMaturity(Currency&amp;"ibor"&amp;$I$1,BA849,Trigger)</f>
        <v>45426</v>
      </c>
      <c r="BC849" s="359">
        <f>_xll.qlIndexFixing($AC$5,AZ849,,_xll.ohTrigger(Trigger,Quote!$AE$2))</f>
        <v>1.673822516104705E-2</v>
      </c>
      <c r="BD849" s="359" t="e">
        <f>_xll.qlIndexFixing($BE$1,BA849,,_xll.ohTrigger(Trigger,Quote!$AE$2))</f>
        <v>#NUM!</v>
      </c>
    </row>
    <row r="850" spans="51:56" ht="11.25" customHeight="1" x14ac:dyDescent="0.25">
      <c r="AY850" s="187" t="s">
        <v>90</v>
      </c>
      <c r="AZ850" s="186">
        <f>_xll.qlInterestRateIndexFixingDate(Currency&amp;"ibor"&amp;$I$1,BA850,Trigger)</f>
        <v>45247</v>
      </c>
      <c r="BA850" s="186">
        <f>_xll.qlCalendarAdvance(Calendar,BA849,AY850,"f",,Trigger)</f>
        <v>45251</v>
      </c>
      <c r="BB850" s="186">
        <f>_xll.qlInterestRateIndexMaturity(Currency&amp;"ibor"&amp;$I$1,BA850,Trigger)</f>
        <v>45433</v>
      </c>
      <c r="BC850" s="359">
        <f>_xll.qlIndexFixing($AC$5,AZ850,,_xll.ohTrigger(Trigger,Quote!$AE$2))</f>
        <v>1.6777392051588881E-2</v>
      </c>
      <c r="BD850" s="359" t="e">
        <f>_xll.qlIndexFixing($BE$1,BA850,,_xll.ohTrigger(Trigger,Quote!$AE$2))</f>
        <v>#NUM!</v>
      </c>
    </row>
    <row r="851" spans="51:56" ht="11.25" customHeight="1" x14ac:dyDescent="0.25">
      <c r="AY851" s="187" t="s">
        <v>90</v>
      </c>
      <c r="AZ851" s="186">
        <f>_xll.qlInterestRateIndexFixingDate(Currency&amp;"ibor"&amp;$I$1,BA851,Trigger)</f>
        <v>45254</v>
      </c>
      <c r="BA851" s="186">
        <f>_xll.qlCalendarAdvance(Calendar,BA850,AY851,"f",,Trigger)</f>
        <v>45258</v>
      </c>
      <c r="BB851" s="186">
        <f>_xll.qlInterestRateIndexMaturity(Currency&amp;"ibor"&amp;$I$1,BA851,Trigger)</f>
        <v>45440</v>
      </c>
      <c r="BC851" s="359">
        <f>_xll.qlIndexFixing($AC$5,AZ851,,_xll.ohTrigger(Trigger,Quote!$AE$2))</f>
        <v>1.6816559711167852E-2</v>
      </c>
      <c r="BD851" s="359" t="e">
        <f>_xll.qlIndexFixing($BE$1,BA851,,_xll.ohTrigger(Trigger,Quote!$AE$2))</f>
        <v>#NUM!</v>
      </c>
    </row>
    <row r="852" spans="51:56" ht="11.25" customHeight="1" x14ac:dyDescent="0.25">
      <c r="AY852" s="187" t="s">
        <v>90</v>
      </c>
      <c r="AZ852" s="186">
        <f>_xll.qlInterestRateIndexFixingDate(Currency&amp;"ibor"&amp;$I$1,BA852,Trigger)</f>
        <v>45261</v>
      </c>
      <c r="BA852" s="186">
        <f>_xll.qlCalendarAdvance(Calendar,BA851,AY852,"f",,Trigger)</f>
        <v>45265</v>
      </c>
      <c r="BB852" s="186">
        <f>_xll.qlInterestRateIndexMaturity(Currency&amp;"ibor"&amp;$I$1,BA852,Trigger)</f>
        <v>45448</v>
      </c>
      <c r="BC852" s="359">
        <f>_xll.qlIndexFixing($AC$5,AZ852,,_xll.ohTrigger(Trigger,Quote!$AE$2))</f>
        <v>1.6845627494829808E-2</v>
      </c>
      <c r="BD852" s="359" t="e">
        <f>_xll.qlIndexFixing($BE$1,BA852,,_xll.ohTrigger(Trigger,Quote!$AE$2))</f>
        <v>#NUM!</v>
      </c>
    </row>
    <row r="853" spans="51:56" ht="11.25" customHeight="1" x14ac:dyDescent="0.25">
      <c r="AY853" s="187" t="s">
        <v>90</v>
      </c>
      <c r="AZ853" s="186">
        <f>_xll.qlInterestRateIndexFixingDate(Currency&amp;"ibor"&amp;$I$1,BA853,Trigger)</f>
        <v>45268</v>
      </c>
      <c r="BA853" s="186">
        <f>_xll.qlCalendarAdvance(Calendar,BA852,AY853,"f",,Trigger)</f>
        <v>45272</v>
      </c>
      <c r="BB853" s="186">
        <f>_xll.qlInterestRateIndexMaturity(Currency&amp;"ibor"&amp;$I$1,BA853,Trigger)</f>
        <v>45455</v>
      </c>
      <c r="BC853" s="359">
        <f>_xll.qlIndexFixing($AC$5,AZ853,,_xll.ohTrigger(Trigger,Quote!$AE$2))</f>
        <v>1.6838148908308165E-2</v>
      </c>
      <c r="BD853" s="359" t="e">
        <f>_xll.qlIndexFixing($BE$1,BA853,,_xll.ohTrigger(Trigger,Quote!$AE$2))</f>
        <v>#NUM!</v>
      </c>
    </row>
    <row r="854" spans="51:56" ht="11.25" customHeight="1" x14ac:dyDescent="0.25">
      <c r="AY854" s="187" t="s">
        <v>90</v>
      </c>
      <c r="AZ854" s="186">
        <f>_xll.qlInterestRateIndexFixingDate(Currency&amp;"ibor"&amp;$I$1,BA854,Trigger)</f>
        <v>45275</v>
      </c>
      <c r="BA854" s="186">
        <f>_xll.qlCalendarAdvance(Calendar,BA853,AY854,"f",,Trigger)</f>
        <v>45279</v>
      </c>
      <c r="BB854" s="186">
        <f>_xll.qlInterestRateIndexMaturity(Currency&amp;"ibor"&amp;$I$1,BA854,Trigger)</f>
        <v>45462</v>
      </c>
      <c r="BC854" s="359">
        <f>_xll.qlIndexFixing($AC$5,AZ854,,_xll.ohTrigger(Trigger,Quote!$AE$2))</f>
        <v>1.6830472745889894E-2</v>
      </c>
      <c r="BD854" s="359" t="e">
        <f>_xll.qlIndexFixing($BE$1,BA854,,_xll.ohTrigger(Trigger,Quote!$AE$2))</f>
        <v>#NUM!</v>
      </c>
    </row>
    <row r="855" spans="51:56" ht="11.25" customHeight="1" x14ac:dyDescent="0.25">
      <c r="AY855" s="187" t="s">
        <v>90</v>
      </c>
      <c r="AZ855" s="186">
        <f>_xll.qlInterestRateIndexFixingDate(Currency&amp;"ibor"&amp;$I$1,BA855,Trigger)</f>
        <v>45281</v>
      </c>
      <c r="BA855" s="186">
        <f>_xll.qlCalendarAdvance(Calendar,BA854,AY855,"f",,Trigger)</f>
        <v>45287</v>
      </c>
      <c r="BB855" s="186">
        <f>_xll.qlInterestRateIndexMaturity(Currency&amp;"ibor"&amp;$I$1,BA855,Trigger)</f>
        <v>45470</v>
      </c>
      <c r="BC855" s="359">
        <f>_xll.qlIndexFixing($AC$5,AZ855,,_xll.ohTrigger(Trigger,Quote!$AE$2))</f>
        <v>1.6821458062116233E-2</v>
      </c>
      <c r="BD855" s="359" t="e">
        <f>_xll.qlIndexFixing($BE$1,BA855,,_xll.ohTrigger(Trigger,Quote!$AE$2))</f>
        <v>#NUM!</v>
      </c>
    </row>
    <row r="856" spans="51:56" ht="11.25" customHeight="1" x14ac:dyDescent="0.25">
      <c r="AY856" s="187" t="s">
        <v>90</v>
      </c>
      <c r="AZ856" s="186">
        <f>_xll.qlInterestRateIndexFixingDate(Currency&amp;"ibor"&amp;$I$1,BA856,Trigger)</f>
        <v>45289</v>
      </c>
      <c r="BA856" s="186">
        <f>_xll.qlCalendarAdvance(Calendar,BA855,AY856,"f",,Trigger)</f>
        <v>45294</v>
      </c>
      <c r="BB856" s="186">
        <f>_xll.qlInterestRateIndexMaturity(Currency&amp;"ibor"&amp;$I$1,BA856,Trigger)</f>
        <v>45476</v>
      </c>
      <c r="BC856" s="359">
        <f>_xll.qlIndexFixing($AC$5,AZ856,,_xll.ohTrigger(Trigger,Quote!$AE$2))</f>
        <v>1.6815829126999745E-2</v>
      </c>
      <c r="BD856" s="359" t="e">
        <f>_xll.qlIndexFixing($BE$1,BA856,,_xll.ohTrigger(Trigger,Quote!$AE$2))</f>
        <v>#NUM!</v>
      </c>
    </row>
    <row r="857" spans="51:56" ht="11.25" customHeight="1" x14ac:dyDescent="0.25">
      <c r="AY857" s="187" t="s">
        <v>90</v>
      </c>
      <c r="AZ857" s="186">
        <f>_xll.qlInterestRateIndexFixingDate(Currency&amp;"ibor"&amp;$I$1,BA857,Trigger)</f>
        <v>45299</v>
      </c>
      <c r="BA857" s="186">
        <f>_xll.qlCalendarAdvance(Calendar,BA856,AY857,"f",,Trigger)</f>
        <v>45301</v>
      </c>
      <c r="BB857" s="186">
        <f>_xll.qlInterestRateIndexMaturity(Currency&amp;"ibor"&amp;$I$1,BA857,Trigger)</f>
        <v>45483</v>
      </c>
      <c r="BC857" s="359">
        <f>_xll.qlIndexFixing($AC$5,AZ857,,_xll.ohTrigger(Trigger,Quote!$AE$2))</f>
        <v>1.6807299989079417E-2</v>
      </c>
      <c r="BD857" s="359" t="e">
        <f>_xll.qlIndexFixing($BE$1,BA857,,_xll.ohTrigger(Trigger,Quote!$AE$2))</f>
        <v>#NUM!</v>
      </c>
    </row>
    <row r="858" spans="51:56" ht="11.25" customHeight="1" x14ac:dyDescent="0.25">
      <c r="AY858" s="187" t="s">
        <v>90</v>
      </c>
      <c r="AZ858" s="186">
        <f>_xll.qlInterestRateIndexFixingDate(Currency&amp;"ibor"&amp;$I$1,BA858,Trigger)</f>
        <v>45306</v>
      </c>
      <c r="BA858" s="186">
        <f>_xll.qlCalendarAdvance(Calendar,BA857,AY858,"f",,Trigger)</f>
        <v>45308</v>
      </c>
      <c r="BB858" s="186">
        <f>_xll.qlInterestRateIndexMaturity(Currency&amp;"ibor"&amp;$I$1,BA858,Trigger)</f>
        <v>45490</v>
      </c>
      <c r="BC858" s="359">
        <f>_xll.qlIndexFixing($AC$5,AZ858,,_xll.ohTrigger(Trigger,Quote!$AE$2))</f>
        <v>1.67985722101908E-2</v>
      </c>
      <c r="BD858" s="359" t="e">
        <f>_xll.qlIndexFixing($BE$1,BA858,,_xll.ohTrigger(Trigger,Quote!$AE$2))</f>
        <v>#NUM!</v>
      </c>
    </row>
    <row r="859" spans="51:56" ht="11.25" customHeight="1" x14ac:dyDescent="0.25">
      <c r="AY859" s="187" t="s">
        <v>90</v>
      </c>
      <c r="AZ859" s="186">
        <f>_xll.qlInterestRateIndexFixingDate(Currency&amp;"ibor"&amp;$I$1,BA859,Trigger)</f>
        <v>45313</v>
      </c>
      <c r="BA859" s="186">
        <f>_xll.qlCalendarAdvance(Calendar,BA858,AY859,"f",,Trigger)</f>
        <v>45315</v>
      </c>
      <c r="BB859" s="186">
        <f>_xll.qlInterestRateIndexMaturity(Currency&amp;"ibor"&amp;$I$1,BA859,Trigger)</f>
        <v>45497</v>
      </c>
      <c r="BC859" s="359">
        <f>_xll.qlIndexFixing($AC$5,AZ859,,_xll.ohTrigger(Trigger,Quote!$AE$2))</f>
        <v>1.6789645792941916E-2</v>
      </c>
      <c r="BD859" s="359" t="e">
        <f>_xll.qlIndexFixing($BE$1,BA859,,_xll.ohTrigger(Trigger,Quote!$AE$2))</f>
        <v>#NUM!</v>
      </c>
    </row>
    <row r="860" spans="51:56" ht="11.25" customHeight="1" x14ac:dyDescent="0.25">
      <c r="AY860" s="187" t="s">
        <v>90</v>
      </c>
      <c r="AZ860" s="186">
        <f>_xll.qlInterestRateIndexFixingDate(Currency&amp;"ibor"&amp;$I$1,BA860,Trigger)</f>
        <v>45320</v>
      </c>
      <c r="BA860" s="186">
        <f>_xll.qlCalendarAdvance(Calendar,BA859,AY860,"f",,Trigger)</f>
        <v>45322</v>
      </c>
      <c r="BB860" s="186">
        <f>_xll.qlInterestRateIndexMaturity(Currency&amp;"ibor"&amp;$I$1,BA860,Trigger)</f>
        <v>45504</v>
      </c>
      <c r="BC860" s="359">
        <f>_xll.qlIndexFixing($AC$5,AZ860,,_xll.ohTrigger(Trigger,Quote!$AE$2))</f>
        <v>1.6780520739999645E-2</v>
      </c>
      <c r="BD860" s="359" t="e">
        <f>_xll.qlIndexFixing($BE$1,BA860,,_xll.ohTrigger(Trigger,Quote!$AE$2))</f>
        <v>#NUM!</v>
      </c>
    </row>
    <row r="861" spans="51:56" ht="11.25" customHeight="1" x14ac:dyDescent="0.25">
      <c r="AY861" s="187" t="s">
        <v>90</v>
      </c>
      <c r="AZ861" s="186">
        <f>_xll.qlInterestRateIndexFixingDate(Currency&amp;"ibor"&amp;$I$1,BA861,Trigger)</f>
        <v>45327</v>
      </c>
      <c r="BA861" s="186">
        <f>_xll.qlCalendarAdvance(Calendar,BA860,AY861,"f",,Trigger)</f>
        <v>45329</v>
      </c>
      <c r="BB861" s="186">
        <f>_xll.qlInterestRateIndexMaturity(Currency&amp;"ibor"&amp;$I$1,BA861,Trigger)</f>
        <v>45511</v>
      </c>
      <c r="BC861" s="359">
        <f>_xll.qlIndexFixing($AC$5,AZ861,,_xll.ohTrigger(Trigger,Quote!$AE$2))</f>
        <v>1.6771197054090595E-2</v>
      </c>
      <c r="BD861" s="359" t="e">
        <f>_xll.qlIndexFixing($BE$1,BA861,,_xll.ohTrigger(Trigger,Quote!$AE$2))</f>
        <v>#NUM!</v>
      </c>
    </row>
    <row r="862" spans="51:56" ht="11.25" customHeight="1" x14ac:dyDescent="0.25">
      <c r="AY862" s="187" t="s">
        <v>90</v>
      </c>
      <c r="AZ862" s="186">
        <f>_xll.qlInterestRateIndexFixingDate(Currency&amp;"ibor"&amp;$I$1,BA862,Trigger)</f>
        <v>45334</v>
      </c>
      <c r="BA862" s="186">
        <f>_xll.qlCalendarAdvance(Calendar,BA861,AY862,"f",,Trigger)</f>
        <v>45336</v>
      </c>
      <c r="BB862" s="186">
        <f>_xll.qlInterestRateIndexMaturity(Currency&amp;"ibor"&amp;$I$1,BA862,Trigger)</f>
        <v>45518</v>
      </c>
      <c r="BC862" s="359">
        <f>_xll.qlIndexFixing($AC$5,AZ862,,_xll.ohTrigger(Trigger,Quote!$AE$2))</f>
        <v>1.6761674737999794E-2</v>
      </c>
      <c r="BD862" s="359" t="e">
        <f>_xll.qlIndexFixing($BE$1,BA862,,_xll.ohTrigger(Trigger,Quote!$AE$2))</f>
        <v>#NUM!</v>
      </c>
    </row>
    <row r="863" spans="51:56" ht="11.25" customHeight="1" x14ac:dyDescent="0.25">
      <c r="AY863" s="187" t="s">
        <v>90</v>
      </c>
      <c r="AZ863" s="186">
        <f>_xll.qlInterestRateIndexFixingDate(Currency&amp;"ibor"&amp;$I$1,BA863,Trigger)</f>
        <v>45341</v>
      </c>
      <c r="BA863" s="186">
        <f>_xll.qlCalendarAdvance(Calendar,BA862,AY863,"f",,Trigger)</f>
        <v>45343</v>
      </c>
      <c r="BB863" s="186">
        <f>_xll.qlInterestRateIndexMaturity(Currency&amp;"ibor"&amp;$I$1,BA863,Trigger)</f>
        <v>45525</v>
      </c>
      <c r="BC863" s="359">
        <f>_xll.qlIndexFixing($AC$5,AZ863,,_xll.ohTrigger(Trigger,Quote!$AE$2))</f>
        <v>1.6751953794572873E-2</v>
      </c>
      <c r="BD863" s="359" t="e">
        <f>_xll.qlIndexFixing($BE$1,BA863,,_xll.ohTrigger(Trigger,Quote!$AE$2))</f>
        <v>#NUM!</v>
      </c>
    </row>
    <row r="864" spans="51:56" ht="11.25" customHeight="1" x14ac:dyDescent="0.25">
      <c r="AY864" s="187" t="s">
        <v>90</v>
      </c>
      <c r="AZ864" s="186">
        <f>_xll.qlInterestRateIndexFixingDate(Currency&amp;"ibor"&amp;$I$1,BA864,Trigger)</f>
        <v>45348</v>
      </c>
      <c r="BA864" s="186">
        <f>_xll.qlCalendarAdvance(Calendar,BA863,AY864,"f",,Trigger)</f>
        <v>45350</v>
      </c>
      <c r="BB864" s="186">
        <f>_xll.qlInterestRateIndexMaturity(Currency&amp;"ibor"&amp;$I$1,BA864,Trigger)</f>
        <v>45532</v>
      </c>
      <c r="BC864" s="359">
        <f>_xll.qlIndexFixing($AC$5,AZ864,,_xll.ohTrigger(Trigger,Quote!$AE$2))</f>
        <v>1.6742034226713446E-2</v>
      </c>
      <c r="BD864" s="359" t="e">
        <f>_xll.qlIndexFixing($BE$1,BA864,,_xll.ohTrigger(Trigger,Quote!$AE$2))</f>
        <v>#NUM!</v>
      </c>
    </row>
    <row r="865" spans="51:56" ht="11.25" customHeight="1" x14ac:dyDescent="0.25">
      <c r="AY865" s="187" t="s">
        <v>90</v>
      </c>
      <c r="AZ865" s="186">
        <f>_xll.qlInterestRateIndexFixingDate(Currency&amp;"ibor"&amp;$I$1,BA865,Trigger)</f>
        <v>45355</v>
      </c>
      <c r="BA865" s="186">
        <f>_xll.qlCalendarAdvance(Calendar,BA864,AY865,"f",,Trigger)</f>
        <v>45357</v>
      </c>
      <c r="BB865" s="186">
        <f>_xll.qlInterestRateIndexMaturity(Currency&amp;"ibor"&amp;$I$1,BA865,Trigger)</f>
        <v>45541</v>
      </c>
      <c r="BC865" s="359">
        <f>_xll.qlIndexFixing($AC$5,AZ865,,_xll.ohTrigger(Trigger,Quote!$AE$2))</f>
        <v>1.673126320625937E-2</v>
      </c>
      <c r="BD865" s="359" t="e">
        <f>_xll.qlIndexFixing($BE$1,BA865,,_xll.ohTrigger(Trigger,Quote!$AE$2))</f>
        <v>#NUM!</v>
      </c>
    </row>
    <row r="866" spans="51:56" ht="11.25" customHeight="1" x14ac:dyDescent="0.25">
      <c r="AY866" s="187" t="s">
        <v>90</v>
      </c>
      <c r="AZ866" s="186">
        <f>_xll.qlInterestRateIndexFixingDate(Currency&amp;"ibor"&amp;$I$1,BA866,Trigger)</f>
        <v>45362</v>
      </c>
      <c r="BA866" s="186">
        <f>_xll.qlCalendarAdvance(Calendar,BA865,AY866,"f",,Trigger)</f>
        <v>45364</v>
      </c>
      <c r="BB866" s="186">
        <f>_xll.qlInterestRateIndexMaturity(Currency&amp;"ibor"&amp;$I$1,BA866,Trigger)</f>
        <v>45548</v>
      </c>
      <c r="BC866" s="359">
        <f>_xll.qlIndexFixing($AC$5,AZ866,,_xll.ohTrigger(Trigger,Quote!$AE$2))</f>
        <v>1.6721427207977424E-2</v>
      </c>
      <c r="BD866" s="359" t="e">
        <f>_xll.qlIndexFixing($BE$1,BA866,,_xll.ohTrigger(Trigger,Quote!$AE$2))</f>
        <v>#NUM!</v>
      </c>
    </row>
    <row r="867" spans="51:56" ht="11.25" customHeight="1" x14ac:dyDescent="0.25">
      <c r="AY867" s="187" t="s">
        <v>90</v>
      </c>
      <c r="AZ867" s="186">
        <f>_xll.qlInterestRateIndexFixingDate(Currency&amp;"ibor"&amp;$I$1,BA867,Trigger)</f>
        <v>45369</v>
      </c>
      <c r="BA867" s="186">
        <f>_xll.qlCalendarAdvance(Calendar,BA866,AY867,"f",,Trigger)</f>
        <v>45371</v>
      </c>
      <c r="BB867" s="186">
        <f>_xll.qlInterestRateIndexMaturity(Currency&amp;"ibor"&amp;$I$1,BA867,Trigger)</f>
        <v>45555</v>
      </c>
      <c r="BC867" s="359">
        <f>_xll.qlIndexFixing($AC$5,AZ867,,_xll.ohTrigger(Trigger,Quote!$AE$2))</f>
        <v>1.6711394731324516E-2</v>
      </c>
      <c r="BD867" s="359" t="e">
        <f>_xll.qlIndexFixing($BE$1,BA867,,_xll.ohTrigger(Trigger,Quote!$AE$2))</f>
        <v>#NUM!</v>
      </c>
    </row>
    <row r="868" spans="51:56" ht="11.25" customHeight="1" x14ac:dyDescent="0.25">
      <c r="AY868" s="187" t="s">
        <v>90</v>
      </c>
      <c r="AZ868" s="186">
        <f>_xll.qlInterestRateIndexFixingDate(Currency&amp;"ibor"&amp;$I$1,BA868,Trigger)</f>
        <v>45376</v>
      </c>
      <c r="BA868" s="186">
        <f>_xll.qlCalendarAdvance(Calendar,BA867,AY868,"f",,Trigger)</f>
        <v>45378</v>
      </c>
      <c r="BB868" s="186">
        <f>_xll.qlInterestRateIndexMaturity(Currency&amp;"ibor"&amp;$I$1,BA868,Trigger)</f>
        <v>45562</v>
      </c>
      <c r="BC868" s="359">
        <f>_xll.qlIndexFixing($AC$5,AZ868,,_xll.ohTrigger(Trigger,Quote!$AE$2))</f>
        <v>1.6701165779296503E-2</v>
      </c>
      <c r="BD868" s="359" t="e">
        <f>_xll.qlIndexFixing($BE$1,BA868,,_xll.ohTrigger(Trigger,Quote!$AE$2))</f>
        <v>#NUM!</v>
      </c>
    </row>
    <row r="869" spans="51:56" ht="11.25" customHeight="1" x14ac:dyDescent="0.25">
      <c r="AY869" s="187" t="s">
        <v>90</v>
      </c>
      <c r="AZ869" s="186">
        <f>_xll.qlInterestRateIndexFixingDate(Currency&amp;"ibor"&amp;$I$1,BA869,Trigger)</f>
        <v>45379</v>
      </c>
      <c r="BA869" s="186">
        <f>_xll.qlCalendarAdvance(Calendar,BA868,AY869,"f",,Trigger)</f>
        <v>45385</v>
      </c>
      <c r="BB869" s="186">
        <f>_xll.qlInterestRateIndexMaturity(Currency&amp;"ibor"&amp;$I$1,BA869,Trigger)</f>
        <v>45568</v>
      </c>
      <c r="BC869" s="359">
        <f>_xll.qlIndexFixing($AC$5,AZ869,,_xll.ohTrigger(Trigger,Quote!$AE$2))</f>
        <v>1.6690086849394461E-2</v>
      </c>
      <c r="BD869" s="359" t="e">
        <f>_xll.qlIndexFixing($BE$1,BA869,,_xll.ohTrigger(Trigger,Quote!$AE$2))</f>
        <v>#NUM!</v>
      </c>
    </row>
    <row r="870" spans="51:56" ht="11.25" customHeight="1" x14ac:dyDescent="0.25">
      <c r="AY870" s="187" t="s">
        <v>90</v>
      </c>
      <c r="AZ870" s="186">
        <f>_xll.qlInterestRateIndexFixingDate(Currency&amp;"ibor"&amp;$I$1,BA870,Trigger)</f>
        <v>45390</v>
      </c>
      <c r="BA870" s="186">
        <f>_xll.qlCalendarAdvance(Calendar,BA869,AY870,"f",,Trigger)</f>
        <v>45392</v>
      </c>
      <c r="BB870" s="186">
        <f>_xll.qlInterestRateIndexMaturity(Currency&amp;"ibor"&amp;$I$1,BA870,Trigger)</f>
        <v>45575</v>
      </c>
      <c r="BC870" s="359">
        <f>_xll.qlIndexFixing($AC$5,AZ870,,_xll.ohTrigger(Trigger,Quote!$AE$2))</f>
        <v>1.6679221606063398E-2</v>
      </c>
      <c r="BD870" s="359" t="e">
        <f>_xll.qlIndexFixing($BE$1,BA870,,_xll.ohTrigger(Trigger,Quote!$AE$2))</f>
        <v>#NUM!</v>
      </c>
    </row>
    <row r="871" spans="51:56" ht="11.25" customHeight="1" x14ac:dyDescent="0.25">
      <c r="AY871" s="187" t="s">
        <v>90</v>
      </c>
      <c r="AZ871" s="186">
        <f>_xll.qlInterestRateIndexFixingDate(Currency&amp;"ibor"&amp;$I$1,BA871,Trigger)</f>
        <v>45397</v>
      </c>
      <c r="BA871" s="186">
        <f>_xll.qlCalendarAdvance(Calendar,BA870,AY871,"f",,Trigger)</f>
        <v>45399</v>
      </c>
      <c r="BB871" s="186">
        <f>_xll.qlInterestRateIndexMaturity(Currency&amp;"ibor"&amp;$I$1,BA871,Trigger)</f>
        <v>45582</v>
      </c>
      <c r="BC871" s="359">
        <f>_xll.qlIndexFixing($AC$5,AZ871,,_xll.ohTrigger(Trigger,Quote!$AE$2))</f>
        <v>1.6668158834318606E-2</v>
      </c>
      <c r="BD871" s="359" t="e">
        <f>_xll.qlIndexFixing($BE$1,BA871,,_xll.ohTrigger(Trigger,Quote!$AE$2))</f>
        <v>#NUM!</v>
      </c>
    </row>
    <row r="872" spans="51:56" ht="11.25" customHeight="1" x14ac:dyDescent="0.25">
      <c r="AY872" s="187" t="s">
        <v>90</v>
      </c>
      <c r="AZ872" s="186">
        <f>_xll.qlInterestRateIndexFixingDate(Currency&amp;"ibor"&amp;$I$1,BA872,Trigger)</f>
        <v>45404</v>
      </c>
      <c r="BA872" s="186">
        <f>_xll.qlCalendarAdvance(Calendar,BA871,AY872,"f",,Trigger)</f>
        <v>45406</v>
      </c>
      <c r="BB872" s="186">
        <f>_xll.qlInterestRateIndexMaturity(Currency&amp;"ibor"&amp;$I$1,BA872,Trigger)</f>
        <v>45589</v>
      </c>
      <c r="BC872" s="359">
        <f>_xll.qlIndexFixing($AC$5,AZ872,,_xll.ohTrigger(Trigger,Quote!$AE$2))</f>
        <v>1.6656898537464538E-2</v>
      </c>
      <c r="BD872" s="359" t="e">
        <f>_xll.qlIndexFixing($BE$1,BA872,,_xll.ohTrigger(Trigger,Quote!$AE$2))</f>
        <v>#NUM!</v>
      </c>
    </row>
    <row r="873" spans="51:56" ht="11.25" customHeight="1" x14ac:dyDescent="0.25">
      <c r="AY873" s="187" t="s">
        <v>90</v>
      </c>
      <c r="AZ873" s="186">
        <f>_xll.qlInterestRateIndexFixingDate(Currency&amp;"ibor"&amp;$I$1,BA873,Trigger)</f>
        <v>45411</v>
      </c>
      <c r="BA873" s="186">
        <f>_xll.qlCalendarAdvance(Calendar,BA872,AY873,"f",,Trigger)</f>
        <v>45414</v>
      </c>
      <c r="BB873" s="186">
        <f>_xll.qlInterestRateIndexMaturity(Currency&amp;"ibor"&amp;$I$1,BA873,Trigger)</f>
        <v>45600</v>
      </c>
      <c r="BC873" s="359">
        <f>_xll.qlIndexFixing($AC$5,AZ873,,_xll.ohTrigger(Trigger,Quote!$AE$2))</f>
        <v>1.6648830812775673E-2</v>
      </c>
      <c r="BD873" s="359" t="e">
        <f>_xll.qlIndexFixing($BE$1,BA873,,_xll.ohTrigger(Trigger,Quote!$AE$2))</f>
        <v>#NUM!</v>
      </c>
    </row>
    <row r="874" spans="51:56" ht="11.25" customHeight="1" x14ac:dyDescent="0.25">
      <c r="AY874" s="187" t="s">
        <v>90</v>
      </c>
      <c r="AZ874" s="186">
        <f>_xll.qlInterestRateIndexFixingDate(Currency&amp;"ibor"&amp;$I$1,BA874,Trigger)</f>
        <v>45419</v>
      </c>
      <c r="BA874" s="186">
        <f>_xll.qlCalendarAdvance(Calendar,BA873,AY874,"f",,Trigger)</f>
        <v>45421</v>
      </c>
      <c r="BB874" s="186">
        <f>_xll.qlInterestRateIndexMaturity(Currency&amp;"ibor"&amp;$I$1,BA874,Trigger)</f>
        <v>45607</v>
      </c>
      <c r="BC874" s="359">
        <f>_xll.qlIndexFixing($AC$5,AZ874,,_xll.ohTrigger(Trigger,Quote!$AE$2))</f>
        <v>1.6637882569857831E-2</v>
      </c>
      <c r="BD874" s="359" t="e">
        <f>_xll.qlIndexFixing($BE$1,BA874,,_xll.ohTrigger(Trigger,Quote!$AE$2))</f>
        <v>#NUM!</v>
      </c>
    </row>
    <row r="875" spans="51:56" ht="11.25" customHeight="1" x14ac:dyDescent="0.25">
      <c r="AY875" s="187" t="s">
        <v>90</v>
      </c>
      <c r="AZ875" s="186">
        <f>_xll.qlInterestRateIndexFixingDate(Currency&amp;"ibor"&amp;$I$1,BA875,Trigger)</f>
        <v>45426</v>
      </c>
      <c r="BA875" s="186">
        <f>_xll.qlCalendarAdvance(Calendar,BA874,AY875,"f",,Trigger)</f>
        <v>45428</v>
      </c>
      <c r="BB875" s="186">
        <f>_xll.qlInterestRateIndexMaturity(Currency&amp;"ibor"&amp;$I$1,BA875,Trigger)</f>
        <v>45614</v>
      </c>
      <c r="BC875" s="359">
        <f>_xll.qlIndexFixing($AC$5,AZ875,,_xll.ohTrigger(Trigger,Quote!$AE$2))</f>
        <v>1.6626739964673492E-2</v>
      </c>
      <c r="BD875" s="359" t="e">
        <f>_xll.qlIndexFixing($BE$1,BA875,,_xll.ohTrigger(Trigger,Quote!$AE$2))</f>
        <v>#NUM!</v>
      </c>
    </row>
    <row r="876" spans="51:56" ht="11.25" customHeight="1" x14ac:dyDescent="0.25">
      <c r="AY876" s="187" t="s">
        <v>90</v>
      </c>
      <c r="AZ876" s="186">
        <f>_xll.qlInterestRateIndexFixingDate(Currency&amp;"ibor"&amp;$I$1,BA876,Trigger)</f>
        <v>45433</v>
      </c>
      <c r="BA876" s="186">
        <f>_xll.qlCalendarAdvance(Calendar,BA875,AY876,"f",,Trigger)</f>
        <v>45435</v>
      </c>
      <c r="BB876" s="186">
        <f>_xll.qlInterestRateIndexMaturity(Currency&amp;"ibor"&amp;$I$1,BA876,Trigger)</f>
        <v>45621</v>
      </c>
      <c r="BC876" s="359">
        <f>_xll.qlIndexFixing($AC$5,AZ876,,_xll.ohTrigger(Trigger,Quote!$AE$2))</f>
        <v>1.6615403000550744E-2</v>
      </c>
      <c r="BD876" s="359" t="e">
        <f>_xll.qlIndexFixing($BE$1,BA876,,_xll.ohTrigger(Trigger,Quote!$AE$2))</f>
        <v>#NUM!</v>
      </c>
    </row>
    <row r="877" spans="51:56" ht="11.25" customHeight="1" x14ac:dyDescent="0.25">
      <c r="AY877" s="187" t="s">
        <v>90</v>
      </c>
      <c r="AZ877" s="186">
        <f>_xll.qlInterestRateIndexFixingDate(Currency&amp;"ibor"&amp;$I$1,BA877,Trigger)</f>
        <v>45440</v>
      </c>
      <c r="BA877" s="186">
        <f>_xll.qlCalendarAdvance(Calendar,BA876,AY877,"f",,Trigger)</f>
        <v>45442</v>
      </c>
      <c r="BB877" s="186">
        <f>_xll.qlInterestRateIndexMaturity(Currency&amp;"ibor"&amp;$I$1,BA877,Trigger)</f>
        <v>45625</v>
      </c>
      <c r="BC877" s="359">
        <f>_xll.qlIndexFixing($AC$5,AZ877,,_xll.ohTrigger(Trigger,Quote!$AE$2))</f>
        <v>1.6595868477678785E-2</v>
      </c>
      <c r="BD877" s="359" t="e">
        <f>_xll.qlIndexFixing($BE$1,BA877,,_xll.ohTrigger(Trigger,Quote!$AE$2))</f>
        <v>#NUM!</v>
      </c>
    </row>
    <row r="878" spans="51:56" ht="11.25" customHeight="1" x14ac:dyDescent="0.25">
      <c r="AY878" s="187" t="s">
        <v>90</v>
      </c>
      <c r="AZ878" s="186">
        <f>_xll.qlInterestRateIndexFixingDate(Currency&amp;"ibor"&amp;$I$1,BA878,Trigger)</f>
        <v>45447</v>
      </c>
      <c r="BA878" s="186">
        <f>_xll.qlCalendarAdvance(Calendar,BA877,AY878,"f",,Trigger)</f>
        <v>45449</v>
      </c>
      <c r="BB878" s="186">
        <f>_xll.qlInterestRateIndexMaturity(Currency&amp;"ibor"&amp;$I$1,BA878,Trigger)</f>
        <v>45632</v>
      </c>
      <c r="BC878" s="359">
        <f>_xll.qlIndexFixing($AC$5,AZ878,,_xll.ohTrigger(Trigger,Quote!$AE$2))</f>
        <v>1.6603336401976976E-2</v>
      </c>
      <c r="BD878" s="359" t="e">
        <f>_xll.qlIndexFixing($BE$1,BA878,,_xll.ohTrigger(Trigger,Quote!$AE$2))</f>
        <v>#NUM!</v>
      </c>
    </row>
    <row r="879" spans="51:56" ht="11.25" customHeight="1" x14ac:dyDescent="0.25">
      <c r="AY879" s="187" t="s">
        <v>90</v>
      </c>
      <c r="AZ879" s="186">
        <f>_xll.qlInterestRateIndexFixingDate(Currency&amp;"ibor"&amp;$I$1,BA879,Trigger)</f>
        <v>45454</v>
      </c>
      <c r="BA879" s="186">
        <f>_xll.qlCalendarAdvance(Calendar,BA878,AY879,"f",,Trigger)</f>
        <v>45456</v>
      </c>
      <c r="BB879" s="186">
        <f>_xll.qlInterestRateIndexMaturity(Currency&amp;"ibor"&amp;$I$1,BA879,Trigger)</f>
        <v>45639</v>
      </c>
      <c r="BC879" s="359">
        <f>_xll.qlIndexFixing($AC$5,AZ879,,_xll.ohTrigger(Trigger,Quote!$AE$2))</f>
        <v>1.6637336998362989E-2</v>
      </c>
      <c r="BD879" s="359" t="e">
        <f>_xll.qlIndexFixing($BE$1,BA879,,_xll.ohTrigger(Trigger,Quote!$AE$2))</f>
        <v>#NUM!</v>
      </c>
    </row>
    <row r="880" spans="51:56" ht="11.25" customHeight="1" x14ac:dyDescent="0.25">
      <c r="AY880" s="187" t="s">
        <v>90</v>
      </c>
      <c r="AZ880" s="186">
        <f>_xll.qlInterestRateIndexFixingDate(Currency&amp;"ibor"&amp;$I$1,BA880,Trigger)</f>
        <v>45461</v>
      </c>
      <c r="BA880" s="186">
        <f>_xll.qlCalendarAdvance(Calendar,BA879,AY880,"f",,Trigger)</f>
        <v>45463</v>
      </c>
      <c r="BB880" s="186">
        <f>_xll.qlInterestRateIndexMaturity(Currency&amp;"ibor"&amp;$I$1,BA880,Trigger)</f>
        <v>45646</v>
      </c>
      <c r="BC880" s="359">
        <f>_xll.qlIndexFixing($AC$5,AZ880,,_xll.ohTrigger(Trigger,Quote!$AE$2))</f>
        <v>1.6671338177484611E-2</v>
      </c>
      <c r="BD880" s="359" t="e">
        <f>_xll.qlIndexFixing($BE$1,BA880,,_xll.ohTrigger(Trigger,Quote!$AE$2))</f>
        <v>#NUM!</v>
      </c>
    </row>
    <row r="881" spans="51:56" ht="11.25" customHeight="1" x14ac:dyDescent="0.25">
      <c r="AY881" s="187" t="s">
        <v>90</v>
      </c>
      <c r="AZ881" s="186">
        <f>_xll.qlInterestRateIndexFixingDate(Currency&amp;"ibor"&amp;$I$1,BA881,Trigger)</f>
        <v>45468</v>
      </c>
      <c r="BA881" s="186">
        <f>_xll.qlCalendarAdvance(Calendar,BA880,AY881,"f",,Trigger)</f>
        <v>45470</v>
      </c>
      <c r="BB881" s="186">
        <f>_xll.qlInterestRateIndexMaturity(Currency&amp;"ibor"&amp;$I$1,BA881,Trigger)</f>
        <v>45653</v>
      </c>
      <c r="BC881" s="359">
        <f>_xll.qlIndexFixing($AC$5,AZ881,,_xll.ohTrigger(Trigger,Quote!$AE$2))</f>
        <v>1.6705339939351888E-2</v>
      </c>
      <c r="BD881" s="359" t="e">
        <f>_xll.qlIndexFixing($BE$1,BA881,,_xll.ohTrigger(Trigger,Quote!$AE$2))</f>
        <v>#NUM!</v>
      </c>
    </row>
    <row r="882" spans="51:56" ht="11.25" customHeight="1" x14ac:dyDescent="0.25">
      <c r="AY882" s="187" t="s">
        <v>90</v>
      </c>
      <c r="AZ882" s="186">
        <f>_xll.qlInterestRateIndexFixingDate(Currency&amp;"ibor"&amp;$I$1,BA882,Trigger)</f>
        <v>45475</v>
      </c>
      <c r="BA882" s="186">
        <f>_xll.qlCalendarAdvance(Calendar,BA881,AY882,"f",,Trigger)</f>
        <v>45477</v>
      </c>
      <c r="BB882" s="186">
        <f>_xll.qlInterestRateIndexMaturity(Currency&amp;"ibor"&amp;$I$1,BA882,Trigger)</f>
        <v>45663</v>
      </c>
      <c r="BC882" s="359">
        <f>_xll.qlIndexFixing($AC$5,AZ882,,_xll.ohTrigger(Trigger,Quote!$AE$2))</f>
        <v>1.674779386854993E-2</v>
      </c>
      <c r="BD882" s="359" t="e">
        <f>_xll.qlIndexFixing($BE$1,BA882,,_xll.ohTrigger(Trigger,Quote!$AE$2))</f>
        <v>#NUM!</v>
      </c>
    </row>
    <row r="883" spans="51:56" ht="11.25" customHeight="1" x14ac:dyDescent="0.25">
      <c r="AY883" s="187" t="s">
        <v>90</v>
      </c>
      <c r="AZ883" s="186">
        <f>_xll.qlInterestRateIndexFixingDate(Currency&amp;"ibor"&amp;$I$1,BA883,Trigger)</f>
        <v>45482</v>
      </c>
      <c r="BA883" s="186">
        <f>_xll.qlCalendarAdvance(Calendar,BA882,AY883,"f",,Trigger)</f>
        <v>45484</v>
      </c>
      <c r="BB883" s="186">
        <f>_xll.qlInterestRateIndexMaturity(Currency&amp;"ibor"&amp;$I$1,BA883,Trigger)</f>
        <v>45670</v>
      </c>
      <c r="BC883" s="359">
        <f>_xll.qlIndexFixing($AC$5,AZ883,,_xll.ohTrigger(Trigger,Quote!$AE$2))</f>
        <v>1.6781801651144224E-2</v>
      </c>
      <c r="BD883" s="359" t="e">
        <f>_xll.qlIndexFixing($BE$1,BA883,,_xll.ohTrigger(Trigger,Quote!$AE$2))</f>
        <v>#NUM!</v>
      </c>
    </row>
    <row r="884" spans="51:56" ht="11.25" customHeight="1" x14ac:dyDescent="0.25">
      <c r="AY884" s="187" t="s">
        <v>90</v>
      </c>
      <c r="AZ884" s="186">
        <f>_xll.qlInterestRateIndexFixingDate(Currency&amp;"ibor"&amp;$I$1,BA884,Trigger)</f>
        <v>45489</v>
      </c>
      <c r="BA884" s="186">
        <f>_xll.qlCalendarAdvance(Calendar,BA883,AY884,"f",,Trigger)</f>
        <v>45491</v>
      </c>
      <c r="BB884" s="186">
        <f>_xll.qlInterestRateIndexMaturity(Currency&amp;"ibor"&amp;$I$1,BA884,Trigger)</f>
        <v>45677</v>
      </c>
      <c r="BC884" s="359">
        <f>_xll.qlIndexFixing($AC$5,AZ884,,_xll.ohTrigger(Trigger,Quote!$AE$2))</f>
        <v>1.6815810026151946E-2</v>
      </c>
      <c r="BD884" s="359" t="e">
        <f>_xll.qlIndexFixing($BE$1,BA884,,_xll.ohTrigger(Trigger,Quote!$AE$2))</f>
        <v>#NUM!</v>
      </c>
    </row>
    <row r="885" spans="51:56" ht="11.25" customHeight="1" x14ac:dyDescent="0.25">
      <c r="AY885" s="187" t="s">
        <v>90</v>
      </c>
      <c r="AZ885" s="186">
        <f>_xll.qlInterestRateIndexFixingDate(Currency&amp;"ibor"&amp;$I$1,BA885,Trigger)</f>
        <v>45496</v>
      </c>
      <c r="BA885" s="186">
        <f>_xll.qlCalendarAdvance(Calendar,BA884,AY885,"f",,Trigger)</f>
        <v>45498</v>
      </c>
      <c r="BB885" s="186">
        <f>_xll.qlInterestRateIndexMaturity(Currency&amp;"ibor"&amp;$I$1,BA885,Trigger)</f>
        <v>45684</v>
      </c>
      <c r="BC885" s="359">
        <f>_xll.qlIndexFixing($AC$5,AZ885,,_xll.ohTrigger(Trigger,Quote!$AE$2))</f>
        <v>1.6849818993584273E-2</v>
      </c>
      <c r="BD885" s="359" t="e">
        <f>_xll.qlIndexFixing($BE$1,BA885,,_xll.ohTrigger(Trigger,Quote!$AE$2))</f>
        <v>#NUM!</v>
      </c>
    </row>
    <row r="886" spans="51:56" ht="11.25" customHeight="1" x14ac:dyDescent="0.25">
      <c r="AY886" s="187" t="s">
        <v>90</v>
      </c>
      <c r="AZ886" s="186">
        <f>_xll.qlInterestRateIndexFixingDate(Currency&amp;"ibor"&amp;$I$1,BA886,Trigger)</f>
        <v>45503</v>
      </c>
      <c r="BA886" s="186">
        <f>_xll.qlCalendarAdvance(Calendar,BA885,AY886,"f",,Trigger)</f>
        <v>45505</v>
      </c>
      <c r="BB886" s="186">
        <f>_xll.qlInterestRateIndexMaturity(Currency&amp;"ibor"&amp;$I$1,BA886,Trigger)</f>
        <v>45691</v>
      </c>
      <c r="BC886" s="359">
        <f>_xll.qlIndexFixing($AC$5,AZ886,,_xll.ohTrigger(Trigger,Quote!$AE$2))</f>
        <v>1.6883828553451091E-2</v>
      </c>
      <c r="BD886" s="359" t="e">
        <f>_xll.qlIndexFixing($BE$1,BA886,,_xll.ohTrigger(Trigger,Quote!$AE$2))</f>
        <v>#NUM!</v>
      </c>
    </row>
    <row r="887" spans="51:56" ht="11.25" customHeight="1" x14ac:dyDescent="0.25">
      <c r="AY887" s="187" t="s">
        <v>90</v>
      </c>
      <c r="AZ887" s="186">
        <f>_xll.qlInterestRateIndexFixingDate(Currency&amp;"ibor"&amp;$I$1,BA887,Trigger)</f>
        <v>45510</v>
      </c>
      <c r="BA887" s="186">
        <f>_xll.qlCalendarAdvance(Calendar,BA886,AY887,"f",,Trigger)</f>
        <v>45512</v>
      </c>
      <c r="BB887" s="186">
        <f>_xll.qlInterestRateIndexMaturity(Currency&amp;"ibor"&amp;$I$1,BA887,Trigger)</f>
        <v>45698</v>
      </c>
      <c r="BC887" s="359">
        <f>_xll.qlIndexFixing($AC$5,AZ887,,_xll.ohTrigger(Trigger,Quote!$AE$2))</f>
        <v>1.691783870576271E-2</v>
      </c>
      <c r="BD887" s="359" t="e">
        <f>_xll.qlIndexFixing($BE$1,BA887,,_xll.ohTrigger(Trigger,Quote!$AE$2))</f>
        <v>#NUM!</v>
      </c>
    </row>
    <row r="888" spans="51:56" ht="11.25" customHeight="1" x14ac:dyDescent="0.25">
      <c r="AY888" s="187" t="s">
        <v>90</v>
      </c>
      <c r="AZ888" s="186">
        <f>_xll.qlInterestRateIndexFixingDate(Currency&amp;"ibor"&amp;$I$1,BA888,Trigger)</f>
        <v>45517</v>
      </c>
      <c r="BA888" s="186">
        <f>_xll.qlCalendarAdvance(Calendar,BA887,AY888,"f",,Trigger)</f>
        <v>45519</v>
      </c>
      <c r="BB888" s="186">
        <f>_xll.qlInterestRateIndexMaturity(Currency&amp;"ibor"&amp;$I$1,BA888,Trigger)</f>
        <v>45705</v>
      </c>
      <c r="BC888" s="359">
        <f>_xll.qlIndexFixing($AC$5,AZ888,,_xll.ohTrigger(Trigger,Quote!$AE$2))</f>
        <v>1.6951849450529445E-2</v>
      </c>
      <c r="BD888" s="359" t="e">
        <f>_xll.qlIndexFixing($BE$1,BA888,,_xll.ohTrigger(Trigger,Quote!$AE$2))</f>
        <v>#NUM!</v>
      </c>
    </row>
    <row r="889" spans="51:56" ht="11.25" customHeight="1" x14ac:dyDescent="0.25">
      <c r="AY889" s="187" t="s">
        <v>90</v>
      </c>
      <c r="AZ889" s="186">
        <f>_xll.qlInterestRateIndexFixingDate(Currency&amp;"ibor"&amp;$I$1,BA889,Trigger)</f>
        <v>45524</v>
      </c>
      <c r="BA889" s="186">
        <f>_xll.qlCalendarAdvance(Calendar,BA888,AY889,"f",,Trigger)</f>
        <v>45526</v>
      </c>
      <c r="BB889" s="186">
        <f>_xll.qlInterestRateIndexMaturity(Currency&amp;"ibor"&amp;$I$1,BA889,Trigger)</f>
        <v>45712</v>
      </c>
      <c r="BC889" s="359">
        <f>_xll.qlIndexFixing($AC$5,AZ889,,_xll.ohTrigger(Trigger,Quote!$AE$2))</f>
        <v>1.6985860787762472E-2</v>
      </c>
      <c r="BD889" s="359" t="e">
        <f>_xll.qlIndexFixing($BE$1,BA889,,_xll.ohTrigger(Trigger,Quote!$AE$2))</f>
        <v>#NUM!</v>
      </c>
    </row>
    <row r="890" spans="51:56" ht="11.25" customHeight="1" x14ac:dyDescent="0.25">
      <c r="AY890" s="187" t="s">
        <v>90</v>
      </c>
      <c r="AZ890" s="186">
        <f>_xll.qlInterestRateIndexFixingDate(Currency&amp;"ibor"&amp;$I$1,BA890,Trigger)</f>
        <v>45531</v>
      </c>
      <c r="BA890" s="186">
        <f>_xll.qlCalendarAdvance(Calendar,BA889,AY890,"f",,Trigger)</f>
        <v>45533</v>
      </c>
      <c r="BB890" s="186">
        <f>_xll.qlInterestRateIndexMaturity(Currency&amp;"ibor"&amp;$I$1,BA890,Trigger)</f>
        <v>45716</v>
      </c>
      <c r="BC890" s="359">
        <f>_xll.qlIndexFixing($AC$5,AZ890,,_xll.ohTrigger(Trigger,Quote!$AE$2))</f>
        <v>1.701138202135994E-2</v>
      </c>
      <c r="BD890" s="359" t="e">
        <f>_xll.qlIndexFixing($BE$1,BA890,,_xll.ohTrigger(Trigger,Quote!$AE$2))</f>
        <v>#NUM!</v>
      </c>
    </row>
    <row r="891" spans="51:56" ht="11.25" customHeight="1" x14ac:dyDescent="0.25">
      <c r="AY891" s="187" t="s">
        <v>90</v>
      </c>
      <c r="AZ891" s="186">
        <f>_xll.qlInterestRateIndexFixingDate(Currency&amp;"ibor"&amp;$I$1,BA891,Trigger)</f>
        <v>45538</v>
      </c>
      <c r="BA891" s="186">
        <f>_xll.qlCalendarAdvance(Calendar,BA890,AY891,"f",,Trigger)</f>
        <v>45540</v>
      </c>
      <c r="BB891" s="186">
        <f>_xll.qlInterestRateIndexMaturity(Currency&amp;"ibor"&amp;$I$1,BA891,Trigger)</f>
        <v>45721</v>
      </c>
      <c r="BC891" s="359">
        <f>_xll.qlIndexFixing($AC$5,AZ891,,_xll.ohTrigger(Trigger,Quote!$AE$2))</f>
        <v>1.7039727082400837E-2</v>
      </c>
      <c r="BD891" s="359" t="e">
        <f>_xll.qlIndexFixing($BE$1,BA891,,_xll.ohTrigger(Trigger,Quote!$AE$2))</f>
        <v>#NUM!</v>
      </c>
    </row>
    <row r="892" spans="51:56" ht="11.25" customHeight="1" x14ac:dyDescent="0.25">
      <c r="AY892" s="187" t="s">
        <v>90</v>
      </c>
      <c r="AZ892" s="186">
        <f>_xll.qlInterestRateIndexFixingDate(Currency&amp;"ibor"&amp;$I$1,BA892,Trigger)</f>
        <v>45545</v>
      </c>
      <c r="BA892" s="186">
        <f>_xll.qlCalendarAdvance(Calendar,BA891,AY892,"f",,Trigger)</f>
        <v>45547</v>
      </c>
      <c r="BB892" s="186">
        <f>_xll.qlInterestRateIndexMaturity(Currency&amp;"ibor"&amp;$I$1,BA892,Trigger)</f>
        <v>45728</v>
      </c>
      <c r="BC892" s="359">
        <f>_xll.qlIndexFixing($AC$5,AZ892,,_xll.ohTrigger(Trigger,Quote!$AE$2))</f>
        <v>1.7073731963161781E-2</v>
      </c>
      <c r="BD892" s="359" t="e">
        <f>_xll.qlIndexFixing($BE$1,BA892,,_xll.ohTrigger(Trigger,Quote!$AE$2))</f>
        <v>#NUM!</v>
      </c>
    </row>
    <row r="893" spans="51:56" ht="11.25" customHeight="1" x14ac:dyDescent="0.25">
      <c r="AY893" s="187" t="s">
        <v>90</v>
      </c>
      <c r="AZ893" s="186">
        <f>_xll.qlInterestRateIndexFixingDate(Currency&amp;"ibor"&amp;$I$1,BA893,Trigger)</f>
        <v>45552</v>
      </c>
      <c r="BA893" s="186">
        <f>_xll.qlCalendarAdvance(Calendar,BA892,AY893,"f",,Trigger)</f>
        <v>45554</v>
      </c>
      <c r="BB893" s="186">
        <f>_xll.qlInterestRateIndexMaturity(Currency&amp;"ibor"&amp;$I$1,BA893,Trigger)</f>
        <v>45735</v>
      </c>
      <c r="BC893" s="359">
        <f>_xll.qlIndexFixing($AC$5,AZ893,,_xll.ohTrigger(Trigger,Quote!$AE$2))</f>
        <v>1.7107737420361507E-2</v>
      </c>
      <c r="BD893" s="359" t="e">
        <f>_xll.qlIndexFixing($BE$1,BA893,,_xll.ohTrigger(Trigger,Quote!$AE$2))</f>
        <v>#NUM!</v>
      </c>
    </row>
    <row r="894" spans="51:56" ht="11.25" customHeight="1" x14ac:dyDescent="0.25">
      <c r="AY894" s="187" t="s">
        <v>90</v>
      </c>
      <c r="AZ894" s="186">
        <f>_xll.qlInterestRateIndexFixingDate(Currency&amp;"ibor"&amp;$I$1,BA894,Trigger)</f>
        <v>45559</v>
      </c>
      <c r="BA894" s="186">
        <f>_xll.qlCalendarAdvance(Calendar,BA893,AY894,"f",,Trigger)</f>
        <v>45561</v>
      </c>
      <c r="BB894" s="186">
        <f>_xll.qlInterestRateIndexMaturity(Currency&amp;"ibor"&amp;$I$1,BA894,Trigger)</f>
        <v>45742</v>
      </c>
      <c r="BC894" s="359">
        <f>_xll.qlIndexFixing($AC$5,AZ894,,_xll.ohTrigger(Trigger,Quote!$AE$2))</f>
        <v>1.7141743454011062E-2</v>
      </c>
      <c r="BD894" s="359" t="e">
        <f>_xll.qlIndexFixing($BE$1,BA894,,_xll.ohTrigger(Trigger,Quote!$AE$2))</f>
        <v>#NUM!</v>
      </c>
    </row>
    <row r="895" spans="51:56" ht="11.25" customHeight="1" x14ac:dyDescent="0.25">
      <c r="AY895" s="187" t="s">
        <v>90</v>
      </c>
      <c r="AZ895" s="186">
        <f>_xll.qlInterestRateIndexFixingDate(Currency&amp;"ibor"&amp;$I$1,BA895,Trigger)</f>
        <v>45566</v>
      </c>
      <c r="BA895" s="186">
        <f>_xll.qlCalendarAdvance(Calendar,BA894,AY895,"f",,Trigger)</f>
        <v>45568</v>
      </c>
      <c r="BB895" s="186">
        <f>_xll.qlInterestRateIndexMaturity(Currency&amp;"ibor"&amp;$I$1,BA895,Trigger)</f>
        <v>45750</v>
      </c>
      <c r="BC895" s="359">
        <f>_xll.qlIndexFixing($AC$5,AZ895,,_xll.ohTrigger(Trigger,Quote!$AE$2))</f>
        <v>1.7178587808377836E-2</v>
      </c>
      <c r="BD895" s="359" t="e">
        <f>_xll.qlIndexFixing($BE$1,BA895,,_xll.ohTrigger(Trigger,Quote!$AE$2))</f>
        <v>#NUM!</v>
      </c>
    </row>
    <row r="896" spans="51:56" ht="11.25" customHeight="1" x14ac:dyDescent="0.25">
      <c r="AY896" s="187" t="s">
        <v>90</v>
      </c>
      <c r="AZ896" s="186">
        <f>_xll.qlInterestRateIndexFixingDate(Currency&amp;"ibor"&amp;$I$1,BA896,Trigger)</f>
        <v>45573</v>
      </c>
      <c r="BA896" s="186">
        <f>_xll.qlCalendarAdvance(Calendar,BA895,AY896,"f",,Trigger)</f>
        <v>45575</v>
      </c>
      <c r="BB896" s="186">
        <f>_xll.qlInterestRateIndexMaturity(Currency&amp;"ibor"&amp;$I$1,BA896,Trigger)</f>
        <v>45757</v>
      </c>
      <c r="BC896" s="359">
        <f>_xll.qlIndexFixing($AC$5,AZ896,,_xll.ohTrigger(Trigger,Quote!$AE$2))</f>
        <v>1.7212596653523586E-2</v>
      </c>
      <c r="BD896" s="359" t="e">
        <f>_xll.qlIndexFixing($BE$1,BA896,,_xll.ohTrigger(Trigger,Quote!$AE$2))</f>
        <v>#NUM!</v>
      </c>
    </row>
    <row r="897" spans="51:56" ht="11.25" customHeight="1" x14ac:dyDescent="0.25">
      <c r="AY897" s="187" t="s">
        <v>90</v>
      </c>
      <c r="AZ897" s="186">
        <f>_xll.qlInterestRateIndexFixingDate(Currency&amp;"ibor"&amp;$I$1,BA897,Trigger)</f>
        <v>45580</v>
      </c>
      <c r="BA897" s="186">
        <f>_xll.qlCalendarAdvance(Calendar,BA896,AY897,"f",,Trigger)</f>
        <v>45582</v>
      </c>
      <c r="BB897" s="186">
        <f>_xll.qlInterestRateIndexMaturity(Currency&amp;"ibor"&amp;$I$1,BA897,Trigger)</f>
        <v>45764</v>
      </c>
      <c r="BC897" s="359">
        <f>_xll.qlIndexFixing($AC$5,AZ897,,_xll.ohTrigger(Trigger,Quote!$AE$2))</f>
        <v>1.7246606078361679E-2</v>
      </c>
      <c r="BD897" s="359" t="e">
        <f>_xll.qlIndexFixing($BE$1,BA897,,_xll.ohTrigger(Trigger,Quote!$AE$2))</f>
        <v>#NUM!</v>
      </c>
    </row>
    <row r="898" spans="51:56" ht="11.25" customHeight="1" x14ac:dyDescent="0.25">
      <c r="AY898" s="187" t="s">
        <v>90</v>
      </c>
      <c r="AZ898" s="186">
        <f>_xll.qlInterestRateIndexFixingDate(Currency&amp;"ibor"&amp;$I$1,BA898,Trigger)</f>
        <v>45587</v>
      </c>
      <c r="BA898" s="186">
        <f>_xll.qlCalendarAdvance(Calendar,BA897,AY898,"f",,Trigger)</f>
        <v>45589</v>
      </c>
      <c r="BB898" s="186">
        <f>_xll.qlInterestRateIndexMaturity(Currency&amp;"ibor"&amp;$I$1,BA898,Trigger)</f>
        <v>45771</v>
      </c>
      <c r="BC898" s="359">
        <f>_xll.qlIndexFixing($AC$5,AZ898,,_xll.ohTrigger(Trigger,Quote!$AE$2))</f>
        <v>1.7280616082900893E-2</v>
      </c>
      <c r="BD898" s="359" t="e">
        <f>_xll.qlIndexFixing($BE$1,BA898,,_xll.ohTrigger(Trigger,Quote!$AE$2))</f>
        <v>#NUM!</v>
      </c>
    </row>
    <row r="899" spans="51:56" ht="11.25" customHeight="1" x14ac:dyDescent="0.25">
      <c r="AY899" s="187" t="s">
        <v>90</v>
      </c>
      <c r="AZ899" s="186">
        <f>_xll.qlInterestRateIndexFixingDate(Currency&amp;"ibor"&amp;$I$1,BA899,Trigger)</f>
        <v>45594</v>
      </c>
      <c r="BA899" s="186">
        <f>_xll.qlCalendarAdvance(Calendar,BA898,AY899,"f",,Trigger)</f>
        <v>45596</v>
      </c>
      <c r="BB899" s="186">
        <f>_xll.qlInterestRateIndexMaturity(Currency&amp;"ibor"&amp;$I$1,BA899,Trigger)</f>
        <v>45777</v>
      </c>
      <c r="BC899" s="359">
        <f>_xll.qlIndexFixing($AC$5,AZ899,,_xll.ohTrigger(Trigger,Quote!$AE$2))</f>
        <v>1.731178226933924E-2</v>
      </c>
      <c r="BD899" s="359" t="e">
        <f>_xll.qlIndexFixing($BE$1,BA899,,_xll.ohTrigger(Trigger,Quote!$AE$2))</f>
        <v>#NUM!</v>
      </c>
    </row>
    <row r="900" spans="51:56" ht="11.25" customHeight="1" x14ac:dyDescent="0.25">
      <c r="AY900" s="187" t="s">
        <v>90</v>
      </c>
      <c r="AZ900" s="186">
        <f>_xll.qlInterestRateIndexFixingDate(Currency&amp;"ibor"&amp;$I$1,BA900,Trigger)</f>
        <v>45601</v>
      </c>
      <c r="BA900" s="186">
        <f>_xll.qlCalendarAdvance(Calendar,BA899,AY900,"f",,Trigger)</f>
        <v>45603</v>
      </c>
      <c r="BB900" s="186">
        <f>_xll.qlInterestRateIndexMaturity(Currency&amp;"ibor"&amp;$I$1,BA900,Trigger)</f>
        <v>45784</v>
      </c>
      <c r="BC900" s="359">
        <f>_xll.qlIndexFixing($AC$5,AZ900,,_xll.ohTrigger(Trigger,Quote!$AE$2))</f>
        <v>1.7345791761889585E-2</v>
      </c>
      <c r="BD900" s="359" t="e">
        <f>_xll.qlIndexFixing($BE$1,BA900,,_xll.ohTrigger(Trigger,Quote!$AE$2))</f>
        <v>#NUM!</v>
      </c>
    </row>
    <row r="901" spans="51:56" ht="11.25" customHeight="1" x14ac:dyDescent="0.25">
      <c r="AY901" s="187" t="s">
        <v>90</v>
      </c>
      <c r="AZ901" s="186">
        <f>_xll.qlInterestRateIndexFixingDate(Currency&amp;"ibor"&amp;$I$1,BA901,Trigger)</f>
        <v>45608</v>
      </c>
      <c r="BA901" s="186">
        <f>_xll.qlCalendarAdvance(Calendar,BA900,AY901,"f",,Trigger)</f>
        <v>45610</v>
      </c>
      <c r="BB901" s="186">
        <f>_xll.qlInterestRateIndexMaturity(Currency&amp;"ibor"&amp;$I$1,BA901,Trigger)</f>
        <v>45791</v>
      </c>
      <c r="BC901" s="359">
        <f>_xll.qlIndexFixing($AC$5,AZ901,,_xll.ohTrigger(Trigger,Quote!$AE$2))</f>
        <v>1.7379801830957772E-2</v>
      </c>
      <c r="BD901" s="359" t="e">
        <f>_xll.qlIndexFixing($BE$1,BA901,,_xll.ohTrigger(Trigger,Quote!$AE$2))</f>
        <v>#NUM!</v>
      </c>
    </row>
    <row r="902" spans="51:56" ht="11.25" customHeight="1" x14ac:dyDescent="0.25">
      <c r="AY902" s="187" t="s">
        <v>90</v>
      </c>
      <c r="AZ902" s="186">
        <f>_xll.qlInterestRateIndexFixingDate(Currency&amp;"ibor"&amp;$I$1,BA902,Trigger)</f>
        <v>45615</v>
      </c>
      <c r="BA902" s="186">
        <f>_xll.qlCalendarAdvance(Calendar,BA901,AY902,"f",,Trigger)</f>
        <v>45617</v>
      </c>
      <c r="BB902" s="186">
        <f>_xll.qlInterestRateIndexMaturity(Currency&amp;"ibor"&amp;$I$1,BA902,Trigger)</f>
        <v>45798</v>
      </c>
      <c r="BC902" s="359">
        <f>_xll.qlIndexFixing($AC$5,AZ902,,_xll.ohTrigger(Trigger,Quote!$AE$2))</f>
        <v>1.7413812476553069E-2</v>
      </c>
      <c r="BD902" s="359" t="e">
        <f>_xll.qlIndexFixing($BE$1,BA902,,_xll.ohTrigger(Trigger,Quote!$AE$2))</f>
        <v>#NUM!</v>
      </c>
    </row>
    <row r="903" spans="51:56" ht="11.25" customHeight="1" x14ac:dyDescent="0.25">
      <c r="AY903" s="187" t="s">
        <v>90</v>
      </c>
      <c r="AZ903" s="186">
        <f>_xll.qlInterestRateIndexFixingDate(Currency&amp;"ibor"&amp;$I$1,BA903,Trigger)</f>
        <v>45622</v>
      </c>
      <c r="BA903" s="186">
        <f>_xll.qlCalendarAdvance(Calendar,BA902,AY903,"f",,Trigger)</f>
        <v>45624</v>
      </c>
      <c r="BB903" s="186">
        <f>_xll.qlInterestRateIndexMaturity(Currency&amp;"ibor"&amp;$I$1,BA903,Trigger)</f>
        <v>45805</v>
      </c>
      <c r="BC903" s="359">
        <f>_xll.qlIndexFixing($AC$5,AZ903,,_xll.ohTrigger(Trigger,Quote!$AE$2))</f>
        <v>1.7447823698686079E-2</v>
      </c>
      <c r="BD903" s="359" t="e">
        <f>_xll.qlIndexFixing($BE$1,BA903,,_xll.ohTrigger(Trigger,Quote!$AE$2))</f>
        <v>#NUM!</v>
      </c>
    </row>
    <row r="904" spans="51:56" ht="11.25" customHeight="1" x14ac:dyDescent="0.25">
      <c r="AY904" s="187" t="s">
        <v>90</v>
      </c>
      <c r="AZ904" s="186">
        <f>_xll.qlInterestRateIndexFixingDate(Currency&amp;"ibor"&amp;$I$1,BA904,Trigger)</f>
        <v>45629</v>
      </c>
      <c r="BA904" s="186">
        <f>_xll.qlCalendarAdvance(Calendar,BA903,AY904,"f",,Trigger)</f>
        <v>45631</v>
      </c>
      <c r="BB904" s="186">
        <f>_xll.qlInterestRateIndexMaturity(Currency&amp;"ibor"&amp;$I$1,BA904,Trigger)</f>
        <v>45813</v>
      </c>
      <c r="BC904" s="359">
        <f>_xll.qlIndexFixing($AC$5,AZ904,,_xll.ohTrigger(Trigger,Quote!$AE$2))</f>
        <v>1.7468113340229383E-2</v>
      </c>
      <c r="BD904" s="359" t="e">
        <f>_xll.qlIndexFixing($BE$1,BA904,,_xll.ohTrigger(Trigger,Quote!$AE$2))</f>
        <v>#NUM!</v>
      </c>
    </row>
    <row r="905" spans="51:56" ht="11.25" customHeight="1" x14ac:dyDescent="0.25">
      <c r="AY905" s="187" t="s">
        <v>90</v>
      </c>
      <c r="AZ905" s="186">
        <f>_xll.qlInterestRateIndexFixingDate(Currency&amp;"ibor"&amp;$I$1,BA905,Trigger)</f>
        <v>45636</v>
      </c>
      <c r="BA905" s="186">
        <f>_xll.qlCalendarAdvance(Calendar,BA904,AY905,"f",,Trigger)</f>
        <v>45638</v>
      </c>
      <c r="BB905" s="186">
        <f>_xll.qlInterestRateIndexMaturity(Currency&amp;"ibor"&amp;$I$1,BA905,Trigger)</f>
        <v>45820</v>
      </c>
      <c r="BC905" s="359">
        <f>_xll.qlIndexFixing($AC$5,AZ905,,_xll.ohTrigger(Trigger,Quote!$AE$2))</f>
        <v>1.7463346487321819E-2</v>
      </c>
      <c r="BD905" s="359" t="e">
        <f>_xll.qlIndexFixing($BE$1,BA905,,_xll.ohTrigger(Trigger,Quote!$AE$2))</f>
        <v>#NUM!</v>
      </c>
    </row>
    <row r="906" spans="51:56" ht="11.25" customHeight="1" x14ac:dyDescent="0.25">
      <c r="AY906" s="187" t="s">
        <v>90</v>
      </c>
      <c r="AZ906" s="186">
        <f>_xll.qlInterestRateIndexFixingDate(Currency&amp;"ibor"&amp;$I$1,BA906,Trigger)</f>
        <v>45643</v>
      </c>
      <c r="BA906" s="186">
        <f>_xll.qlCalendarAdvance(Calendar,BA905,AY906,"f",,Trigger)</f>
        <v>45645</v>
      </c>
      <c r="BB906" s="186">
        <f>_xll.qlInterestRateIndexMaturity(Currency&amp;"ibor"&amp;$I$1,BA906,Trigger)</f>
        <v>45827</v>
      </c>
      <c r="BC906" s="359">
        <f>_xll.qlIndexFixing($AC$5,AZ906,,_xll.ohTrigger(Trigger,Quote!$AE$2))</f>
        <v>1.7458431750875872E-2</v>
      </c>
      <c r="BD906" s="359" t="e">
        <f>_xll.qlIndexFixing($BE$1,BA906,,_xll.ohTrigger(Trigger,Quote!$AE$2))</f>
        <v>#NUM!</v>
      </c>
    </row>
    <row r="907" spans="51:56" ht="11.25" customHeight="1" x14ac:dyDescent="0.25">
      <c r="AY907" s="187" t="s">
        <v>90</v>
      </c>
      <c r="AZ907" s="186">
        <f>_xll.qlInterestRateIndexFixingDate(Currency&amp;"ibor"&amp;$I$1,BA907,Trigger)</f>
        <v>45649</v>
      </c>
      <c r="BA907" s="186">
        <f>_xll.qlCalendarAdvance(Calendar,BA906,AY907,"f",,Trigger)</f>
        <v>45653</v>
      </c>
      <c r="BB907" s="186">
        <f>_xll.qlInterestRateIndexMaturity(Currency&amp;"ibor"&amp;$I$1,BA907,Trigger)</f>
        <v>45835</v>
      </c>
      <c r="BC907" s="359">
        <f>_xll.qlIndexFixing($AC$5,AZ907,,_xll.ohTrigger(Trigger,Quote!$AE$2))</f>
        <v>1.7452633828743579E-2</v>
      </c>
      <c r="BD907" s="359" t="e">
        <f>_xll.qlIndexFixing($BE$1,BA907,,_xll.ohTrigger(Trigger,Quote!$AE$2))</f>
        <v>#NUM!</v>
      </c>
    </row>
    <row r="908" spans="51:56" ht="11.25" customHeight="1" x14ac:dyDescent="0.25">
      <c r="AY908" s="187" t="s">
        <v>90</v>
      </c>
      <c r="AZ908" s="186">
        <f>_xll.qlInterestRateIndexFixingDate(Currency&amp;"ibor"&amp;$I$1,BA908,Trigger)</f>
        <v>45657</v>
      </c>
      <c r="BA908" s="186">
        <f>_xll.qlCalendarAdvance(Calendar,BA907,AY908,"f",,Trigger)</f>
        <v>45660</v>
      </c>
      <c r="BB908" s="186">
        <f>_xll.qlInterestRateIndexMaturity(Currency&amp;"ibor"&amp;$I$1,BA908,Trigger)</f>
        <v>45841</v>
      </c>
      <c r="BC908" s="359">
        <f>_xll.qlIndexFixing($AC$5,AZ908,,_xll.ohTrigger(Trigger,Quote!$AE$2))</f>
        <v>1.7449212994264548E-2</v>
      </c>
      <c r="BD908" s="359" t="e">
        <f>_xll.qlIndexFixing($BE$1,BA908,,_xll.ohTrigger(Trigger,Quote!$AE$2))</f>
        <v>#NUM!</v>
      </c>
    </row>
    <row r="909" spans="51:56" ht="11.25" customHeight="1" x14ac:dyDescent="0.25">
      <c r="AY909" s="187" t="s">
        <v>90</v>
      </c>
      <c r="AZ909" s="186">
        <f>_xll.qlInterestRateIndexFixingDate(Currency&amp;"ibor"&amp;$I$1,BA909,Trigger)</f>
        <v>45665</v>
      </c>
      <c r="BA909" s="186">
        <f>_xll.qlCalendarAdvance(Calendar,BA908,AY909,"f",,Trigger)</f>
        <v>45667</v>
      </c>
      <c r="BB909" s="186">
        <f>_xll.qlInterestRateIndexMaturity(Currency&amp;"ibor"&amp;$I$1,BA909,Trigger)</f>
        <v>45848</v>
      </c>
      <c r="BC909" s="359">
        <f>_xll.qlIndexFixing($AC$5,AZ909,,_xll.ohTrigger(Trigger,Quote!$AE$2))</f>
        <v>1.7443637357092253E-2</v>
      </c>
      <c r="BD909" s="359" t="e">
        <f>_xll.qlIndexFixing($BE$1,BA909,,_xll.ohTrigger(Trigger,Quote!$AE$2))</f>
        <v>#NUM!</v>
      </c>
    </row>
    <row r="910" spans="51:56" ht="11.25" customHeight="1" x14ac:dyDescent="0.25">
      <c r="AY910" s="187" t="s">
        <v>90</v>
      </c>
      <c r="AZ910" s="186">
        <f>_xll.qlInterestRateIndexFixingDate(Currency&amp;"ibor"&amp;$I$1,BA910,Trigger)</f>
        <v>45672</v>
      </c>
      <c r="BA910" s="186">
        <f>_xll.qlCalendarAdvance(Calendar,BA909,AY910,"f",,Trigger)</f>
        <v>45674</v>
      </c>
      <c r="BB910" s="186">
        <f>_xll.qlInterestRateIndexMaturity(Currency&amp;"ibor"&amp;$I$1,BA910,Trigger)</f>
        <v>45855</v>
      </c>
      <c r="BC910" s="359">
        <f>_xll.qlIndexFixing($AC$5,AZ910,,_xll.ohTrigger(Trigger,Quote!$AE$2))</f>
        <v>1.7437913032059264E-2</v>
      </c>
      <c r="BD910" s="359" t="e">
        <f>_xll.qlIndexFixing($BE$1,BA910,,_xll.ohTrigger(Trigger,Quote!$AE$2))</f>
        <v>#NUM!</v>
      </c>
    </row>
    <row r="911" spans="51:56" ht="11.25" customHeight="1" x14ac:dyDescent="0.25">
      <c r="AY911" s="187" t="s">
        <v>90</v>
      </c>
      <c r="AZ911" s="186">
        <f>_xll.qlInterestRateIndexFixingDate(Currency&amp;"ibor"&amp;$I$1,BA911,Trigger)</f>
        <v>45679</v>
      </c>
      <c r="BA911" s="186">
        <f>_xll.qlCalendarAdvance(Calendar,BA910,AY911,"f",,Trigger)</f>
        <v>45681</v>
      </c>
      <c r="BB911" s="186">
        <f>_xll.qlInterestRateIndexMaturity(Currency&amp;"ibor"&amp;$I$1,BA911,Trigger)</f>
        <v>45862</v>
      </c>
      <c r="BC911" s="359">
        <f>_xll.qlIndexFixing($AC$5,AZ911,,_xll.ohTrigger(Trigger,Quote!$AE$2))</f>
        <v>1.743204002043881E-2</v>
      </c>
      <c r="BD911" s="359" t="e">
        <f>_xll.qlIndexFixing($BE$1,BA911,,_xll.ohTrigger(Trigger,Quote!$AE$2))</f>
        <v>#NUM!</v>
      </c>
    </row>
    <row r="912" spans="51:56" ht="11.25" customHeight="1" x14ac:dyDescent="0.25">
      <c r="AY912" s="187" t="s">
        <v>90</v>
      </c>
      <c r="AZ912" s="186">
        <f>_xll.qlInterestRateIndexFixingDate(Currency&amp;"ibor"&amp;$I$1,BA912,Trigger)</f>
        <v>45686</v>
      </c>
      <c r="BA912" s="186">
        <f>_xll.qlCalendarAdvance(Calendar,BA911,AY912,"f",,Trigger)</f>
        <v>45688</v>
      </c>
      <c r="BB912" s="186">
        <f>_xll.qlInterestRateIndexMaturity(Currency&amp;"ibor"&amp;$I$1,BA912,Trigger)</f>
        <v>45869</v>
      </c>
      <c r="BC912" s="359">
        <f>_xll.qlIndexFixing($AC$5,AZ912,,_xll.ohTrigger(Trigger,Quote!$AE$2))</f>
        <v>1.7426018323535488E-2</v>
      </c>
      <c r="BD912" s="359" t="e">
        <f>_xll.qlIndexFixing($BE$1,BA912,,_xll.ohTrigger(Trigger,Quote!$AE$2))</f>
        <v>#NUM!</v>
      </c>
    </row>
    <row r="913" spans="51:56" ht="11.25" customHeight="1" x14ac:dyDescent="0.25">
      <c r="AY913" s="187" t="s">
        <v>90</v>
      </c>
      <c r="AZ913" s="186">
        <f>_xll.qlInterestRateIndexFixingDate(Currency&amp;"ibor"&amp;$I$1,BA913,Trigger)</f>
        <v>45693</v>
      </c>
      <c r="BA913" s="186">
        <f>_xll.qlCalendarAdvance(Calendar,BA912,AY913,"f",,Trigger)</f>
        <v>45695</v>
      </c>
      <c r="BB913" s="186">
        <f>_xll.qlInterestRateIndexMaturity(Currency&amp;"ibor"&amp;$I$1,BA913,Trigger)</f>
        <v>45876</v>
      </c>
      <c r="BC913" s="359">
        <f>_xll.qlIndexFixing($AC$5,AZ913,,_xll.ohTrigger(Trigger,Quote!$AE$2))</f>
        <v>1.7419847942689658E-2</v>
      </c>
      <c r="BD913" s="359" t="e">
        <f>_xll.qlIndexFixing($BE$1,BA913,,_xll.ohTrigger(Trigger,Quote!$AE$2))</f>
        <v>#NUM!</v>
      </c>
    </row>
    <row r="914" spans="51:56" ht="11.25" customHeight="1" x14ac:dyDescent="0.25">
      <c r="AY914" s="187" t="s">
        <v>90</v>
      </c>
      <c r="AZ914" s="186">
        <f>_xll.qlInterestRateIndexFixingDate(Currency&amp;"ibor"&amp;$I$1,BA914,Trigger)</f>
        <v>45700</v>
      </c>
      <c r="BA914" s="186">
        <f>_xll.qlCalendarAdvance(Calendar,BA913,AY914,"f",,Trigger)</f>
        <v>45702</v>
      </c>
      <c r="BB914" s="186">
        <f>_xll.qlInterestRateIndexMaturity(Currency&amp;"ibor"&amp;$I$1,BA914,Trigger)</f>
        <v>45883</v>
      </c>
      <c r="BC914" s="359">
        <f>_xll.qlIndexFixing($AC$5,AZ914,,_xll.ohTrigger(Trigger,Quote!$AE$2))</f>
        <v>1.741352887927216E-2</v>
      </c>
      <c r="BD914" s="359" t="e">
        <f>_xll.qlIndexFixing($BE$1,BA914,,_xll.ohTrigger(Trigger,Quote!$AE$2))</f>
        <v>#NUM!</v>
      </c>
    </row>
    <row r="915" spans="51:56" ht="11.25" customHeight="1" x14ac:dyDescent="0.25">
      <c r="AY915" s="187" t="s">
        <v>90</v>
      </c>
      <c r="AZ915" s="186">
        <f>_xll.qlInterestRateIndexFixingDate(Currency&amp;"ibor"&amp;$I$1,BA915,Trigger)</f>
        <v>45707</v>
      </c>
      <c r="BA915" s="186">
        <f>_xll.qlCalendarAdvance(Calendar,BA914,AY915,"f",,Trigger)</f>
        <v>45709</v>
      </c>
      <c r="BB915" s="186">
        <f>_xll.qlInterestRateIndexMaturity(Currency&amp;"ibor"&amp;$I$1,BA915,Trigger)</f>
        <v>45890</v>
      </c>
      <c r="BC915" s="359">
        <f>_xll.qlIndexFixing($AC$5,AZ915,,_xll.ohTrigger(Trigger,Quote!$AE$2))</f>
        <v>1.740706113468872E-2</v>
      </c>
      <c r="BD915" s="359" t="e">
        <f>_xll.qlIndexFixing($BE$1,BA915,,_xll.ohTrigger(Trigger,Quote!$AE$2))</f>
        <v>#NUM!</v>
      </c>
    </row>
    <row r="916" spans="51:56" ht="11.25" customHeight="1" x14ac:dyDescent="0.25">
      <c r="AY916" s="187" t="s">
        <v>90</v>
      </c>
      <c r="AZ916" s="186">
        <f>_xll.qlInterestRateIndexFixingDate(Currency&amp;"ibor"&amp;$I$1,BA916,Trigger)</f>
        <v>45714</v>
      </c>
      <c r="BA916" s="186">
        <f>_xll.qlCalendarAdvance(Calendar,BA915,AY916,"f",,Trigger)</f>
        <v>45716</v>
      </c>
      <c r="BB916" s="186">
        <f>_xll.qlInterestRateIndexMaturity(Currency&amp;"ibor"&amp;$I$1,BA916,Trigger)</f>
        <v>45898</v>
      </c>
      <c r="BC916" s="359">
        <f>_xll.qlIndexFixing($AC$5,AZ916,,_xll.ohTrigger(Trigger,Quote!$AE$2))</f>
        <v>1.7400225619420527E-2</v>
      </c>
      <c r="BD916" s="359" t="e">
        <f>_xll.qlIndexFixing($BE$1,BA916,,_xll.ohTrigger(Trigger,Quote!$AE$2))</f>
        <v>#NUM!</v>
      </c>
    </row>
    <row r="917" spans="51:56" ht="11.25" customHeight="1" x14ac:dyDescent="0.25">
      <c r="AY917" s="187" t="s">
        <v>90</v>
      </c>
      <c r="AZ917" s="186">
        <f>_xll.qlInterestRateIndexFixingDate(Currency&amp;"ibor"&amp;$I$1,BA917,Trigger)</f>
        <v>45721</v>
      </c>
      <c r="BA917" s="186">
        <f>_xll.qlCalendarAdvance(Calendar,BA916,AY917,"f",,Trigger)</f>
        <v>45723</v>
      </c>
      <c r="BB917" s="186">
        <f>_xll.qlInterestRateIndexMaturity(Currency&amp;"ibor"&amp;$I$1,BA917,Trigger)</f>
        <v>45908</v>
      </c>
      <c r="BC917" s="359">
        <f>_xll.qlIndexFixing($AC$5,AZ917,,_xll.ohTrigger(Trigger,Quote!$AE$2))</f>
        <v>1.7393781524676924E-2</v>
      </c>
      <c r="BD917" s="359" t="e">
        <f>_xll.qlIndexFixing($BE$1,BA917,,_xll.ohTrigger(Trigger,Quote!$AE$2))</f>
        <v>#NUM!</v>
      </c>
    </row>
    <row r="918" spans="51:56" ht="11.25" customHeight="1" x14ac:dyDescent="0.25">
      <c r="AY918" s="187" t="s">
        <v>90</v>
      </c>
      <c r="AZ918" s="186">
        <f>_xll.qlInterestRateIndexFixingDate(Currency&amp;"ibor"&amp;$I$1,BA918,Trigger)</f>
        <v>45728</v>
      </c>
      <c r="BA918" s="186">
        <f>_xll.qlCalendarAdvance(Calendar,BA917,AY918,"f",,Trigger)</f>
        <v>45730</v>
      </c>
      <c r="BB918" s="186">
        <f>_xll.qlInterestRateIndexMaturity(Currency&amp;"ibor"&amp;$I$1,BA918,Trigger)</f>
        <v>45915</v>
      </c>
      <c r="BC918" s="359">
        <f>_xll.qlIndexFixing($AC$5,AZ918,,_xll.ohTrigger(Trigger,Quote!$AE$2))</f>
        <v>1.7387668288938327E-2</v>
      </c>
      <c r="BD918" s="359" t="e">
        <f>_xll.qlIndexFixing($BE$1,BA918,,_xll.ohTrigger(Trigger,Quote!$AE$2))</f>
        <v>#NUM!</v>
      </c>
    </row>
    <row r="919" spans="51:56" ht="11.25" customHeight="1" x14ac:dyDescent="0.25">
      <c r="AY919" s="187" t="s">
        <v>90</v>
      </c>
      <c r="AZ919" s="186">
        <f>_xll.qlInterestRateIndexFixingDate(Currency&amp;"ibor"&amp;$I$1,BA919,Trigger)</f>
        <v>45735</v>
      </c>
      <c r="BA919" s="186">
        <f>_xll.qlCalendarAdvance(Calendar,BA918,AY919,"f",,Trigger)</f>
        <v>45737</v>
      </c>
      <c r="BB919" s="186">
        <f>_xll.qlInterestRateIndexMaturity(Currency&amp;"ibor"&amp;$I$1,BA919,Trigger)</f>
        <v>45922</v>
      </c>
      <c r="BC919" s="359">
        <f>_xll.qlIndexFixing($AC$5,AZ919,,_xll.ohTrigger(Trigger,Quote!$AE$2))</f>
        <v>1.7381409560330519E-2</v>
      </c>
      <c r="BD919" s="359" t="e">
        <f>_xll.qlIndexFixing($BE$1,BA919,,_xll.ohTrigger(Trigger,Quote!$AE$2))</f>
        <v>#NUM!</v>
      </c>
    </row>
    <row r="920" spans="51:56" ht="11.25" customHeight="1" x14ac:dyDescent="0.25">
      <c r="AY920" s="187" t="s">
        <v>90</v>
      </c>
      <c r="AZ920" s="186">
        <f>_xll.qlInterestRateIndexFixingDate(Currency&amp;"ibor"&amp;$I$1,BA920,Trigger)</f>
        <v>45742</v>
      </c>
      <c r="BA920" s="186">
        <f>_xll.qlCalendarAdvance(Calendar,BA919,AY920,"f",,Trigger)</f>
        <v>45744</v>
      </c>
      <c r="BB920" s="186">
        <f>_xll.qlInterestRateIndexMaturity(Currency&amp;"ibor"&amp;$I$1,BA920,Trigger)</f>
        <v>45929</v>
      </c>
      <c r="BC920" s="359">
        <f>_xll.qlIndexFixing($AC$5,AZ920,,_xll.ohTrigger(Trigger,Quote!$AE$2))</f>
        <v>1.7375005340246111E-2</v>
      </c>
      <c r="BD920" s="359" t="e">
        <f>_xll.qlIndexFixing($BE$1,BA920,,_xll.ohTrigger(Trigger,Quote!$AE$2))</f>
        <v>#NUM!</v>
      </c>
    </row>
    <row r="921" spans="51:56" ht="11.25" customHeight="1" x14ac:dyDescent="0.25">
      <c r="AY921" s="187" t="s">
        <v>90</v>
      </c>
      <c r="AZ921" s="186">
        <f>_xll.qlInterestRateIndexFixingDate(Currency&amp;"ibor"&amp;$I$1,BA921,Trigger)</f>
        <v>45749</v>
      </c>
      <c r="BA921" s="186">
        <f>_xll.qlCalendarAdvance(Calendar,BA920,AY921,"f",,Trigger)</f>
        <v>45751</v>
      </c>
      <c r="BB921" s="186">
        <f>_xll.qlInterestRateIndexMaturity(Currency&amp;"ibor"&amp;$I$1,BA921,Trigger)</f>
        <v>45936</v>
      </c>
      <c r="BC921" s="359">
        <f>_xll.qlIndexFixing($AC$5,AZ921,,_xll.ohTrigger(Trigger,Quote!$AE$2))</f>
        <v>1.7368455630107971E-2</v>
      </c>
      <c r="BD921" s="359" t="e">
        <f>_xll.qlIndexFixing($BE$1,BA921,,_xll.ohTrigger(Trigger,Quote!$AE$2))</f>
        <v>#NUM!</v>
      </c>
    </row>
    <row r="922" spans="51:56" ht="11.25" customHeight="1" x14ac:dyDescent="0.25">
      <c r="AY922" s="187" t="s">
        <v>90</v>
      </c>
      <c r="AZ922" s="186">
        <f>_xll.qlInterestRateIndexFixingDate(Currency&amp;"ibor"&amp;$I$1,BA922,Trigger)</f>
        <v>45756</v>
      </c>
      <c r="BA922" s="186">
        <f>_xll.qlCalendarAdvance(Calendar,BA921,AY922,"f",,Trigger)</f>
        <v>45758</v>
      </c>
      <c r="BB922" s="186">
        <f>_xll.qlInterestRateIndexMaturity(Currency&amp;"ibor"&amp;$I$1,BA922,Trigger)</f>
        <v>45943</v>
      </c>
      <c r="BC922" s="359">
        <f>_xll.qlIndexFixing($AC$5,AZ922,,_xll.ohTrigger(Trigger,Quote!$AE$2))</f>
        <v>1.7361760431373094E-2</v>
      </c>
      <c r="BD922" s="359" t="e">
        <f>_xll.qlIndexFixing($BE$1,BA922,,_xll.ohTrigger(Trigger,Quote!$AE$2))</f>
        <v>#NUM!</v>
      </c>
    </row>
    <row r="923" spans="51:56" ht="11.25" customHeight="1" x14ac:dyDescent="0.25">
      <c r="AY923" s="187" t="s">
        <v>90</v>
      </c>
      <c r="AZ923" s="186">
        <f>_xll.qlInterestRateIndexFixingDate(Currency&amp;"ibor"&amp;$I$1,BA923,Trigger)</f>
        <v>45763</v>
      </c>
      <c r="BA923" s="186">
        <f>_xll.qlCalendarAdvance(Calendar,BA922,AY923,"f",,Trigger)</f>
        <v>45769</v>
      </c>
      <c r="BB923" s="186">
        <f>_xll.qlInterestRateIndexMaturity(Currency&amp;"ibor"&amp;$I$1,BA923,Trigger)</f>
        <v>45952</v>
      </c>
      <c r="BC923" s="359">
        <f>_xll.qlIndexFixing($AC$5,AZ923,,_xll.ohTrigger(Trigger,Quote!$AE$2))</f>
        <v>1.7348208224682578E-2</v>
      </c>
      <c r="BD923" s="359" t="e">
        <f>_xll.qlIndexFixing($BE$1,BA923,,_xll.ohTrigger(Trigger,Quote!$AE$2))</f>
        <v>#NUM!</v>
      </c>
    </row>
    <row r="924" spans="51:56" ht="11.25" customHeight="1" x14ac:dyDescent="0.25">
      <c r="AY924" s="187" t="s">
        <v>90</v>
      </c>
      <c r="AZ924" s="186">
        <f>_xll.qlInterestRateIndexFixingDate(Currency&amp;"ibor"&amp;$I$1,BA924,Trigger)</f>
        <v>45772</v>
      </c>
      <c r="BA924" s="186">
        <f>_xll.qlCalendarAdvance(Calendar,BA923,AY924,"f",,Trigger)</f>
        <v>45776</v>
      </c>
      <c r="BB924" s="186">
        <f>_xll.qlInterestRateIndexMaturity(Currency&amp;"ibor"&amp;$I$1,BA924,Trigger)</f>
        <v>45959</v>
      </c>
      <c r="BC924" s="359">
        <f>_xll.qlIndexFixing($AC$5,AZ924,,_xll.ohTrigger(Trigger,Quote!$AE$2))</f>
        <v>1.7340732649944544E-2</v>
      </c>
      <c r="BD924" s="359" t="e">
        <f>_xll.qlIndexFixing($BE$1,BA924,,_xll.ohTrigger(Trigger,Quote!$AE$2))</f>
        <v>#NUM!</v>
      </c>
    </row>
    <row r="925" spans="51:56" ht="11.25" customHeight="1" x14ac:dyDescent="0.25">
      <c r="AY925" s="187" t="s">
        <v>90</v>
      </c>
      <c r="AZ925" s="186">
        <f>_xll.qlInterestRateIndexFixingDate(Currency&amp;"ibor"&amp;$I$1,BA925,Trigger)</f>
        <v>45779</v>
      </c>
      <c r="BA925" s="186">
        <f>_xll.qlCalendarAdvance(Calendar,BA924,AY925,"f",,Trigger)</f>
        <v>45783</v>
      </c>
      <c r="BB925" s="186">
        <f>_xll.qlInterestRateIndexMaturity(Currency&amp;"ibor"&amp;$I$1,BA925,Trigger)</f>
        <v>45967</v>
      </c>
      <c r="BC925" s="359">
        <f>_xll.qlIndexFixing($AC$5,AZ925,,_xll.ohTrigger(Trigger,Quote!$AE$2))</f>
        <v>1.7334881298432647E-2</v>
      </c>
      <c r="BD925" s="359" t="e">
        <f>_xll.qlIndexFixing($BE$1,BA925,,_xll.ohTrigger(Trigger,Quote!$AE$2))</f>
        <v>#NUM!</v>
      </c>
    </row>
    <row r="926" spans="51:56" ht="11.25" customHeight="1" x14ac:dyDescent="0.25">
      <c r="AY926" s="187" t="s">
        <v>90</v>
      </c>
      <c r="AZ926" s="186">
        <f>_xll.qlInterestRateIndexFixingDate(Currency&amp;"ibor"&amp;$I$1,BA926,Trigger)</f>
        <v>45786</v>
      </c>
      <c r="BA926" s="186">
        <f>_xll.qlCalendarAdvance(Calendar,BA925,AY926,"f",,Trigger)</f>
        <v>45790</v>
      </c>
      <c r="BB926" s="186">
        <f>_xll.qlInterestRateIndexMaturity(Currency&amp;"ibor"&amp;$I$1,BA926,Trigger)</f>
        <v>45974</v>
      </c>
      <c r="BC926" s="359">
        <f>_xll.qlIndexFixing($AC$5,AZ926,,_xll.ohTrigger(Trigger,Quote!$AE$2))</f>
        <v>1.7327317425139727E-2</v>
      </c>
      <c r="BD926" s="359" t="e">
        <f>_xll.qlIndexFixing($BE$1,BA926,,_xll.ohTrigger(Trigger,Quote!$AE$2))</f>
        <v>#NUM!</v>
      </c>
    </row>
    <row r="927" spans="51:56" ht="11.25" customHeight="1" x14ac:dyDescent="0.25">
      <c r="AY927" s="187" t="s">
        <v>90</v>
      </c>
      <c r="AZ927" s="186">
        <f>_xll.qlInterestRateIndexFixingDate(Currency&amp;"ibor"&amp;$I$1,BA927,Trigger)</f>
        <v>45793</v>
      </c>
      <c r="BA927" s="186">
        <f>_xll.qlCalendarAdvance(Calendar,BA926,AY927,"f",,Trigger)</f>
        <v>45797</v>
      </c>
      <c r="BB927" s="186">
        <f>_xll.qlInterestRateIndexMaturity(Currency&amp;"ibor"&amp;$I$1,BA927,Trigger)</f>
        <v>45981</v>
      </c>
      <c r="BC927" s="359">
        <f>_xll.qlIndexFixing($AC$5,AZ927,,_xll.ohTrigger(Trigger,Quote!$AE$2))</f>
        <v>1.7319607289684423E-2</v>
      </c>
      <c r="BD927" s="359" t="e">
        <f>_xll.qlIndexFixing($BE$1,BA927,,_xll.ohTrigger(Trigger,Quote!$AE$2))</f>
        <v>#NUM!</v>
      </c>
    </row>
    <row r="928" spans="51:56" ht="11.25" customHeight="1" x14ac:dyDescent="0.25">
      <c r="AY928" s="187" t="s">
        <v>90</v>
      </c>
      <c r="AZ928" s="186">
        <f>_xll.qlInterestRateIndexFixingDate(Currency&amp;"ibor"&amp;$I$1,BA928,Trigger)</f>
        <v>45800</v>
      </c>
      <c r="BA928" s="186">
        <f>_xll.qlCalendarAdvance(Calendar,BA927,AY928,"f",,Trigger)</f>
        <v>45804</v>
      </c>
      <c r="BB928" s="186">
        <f>_xll.qlInterestRateIndexMaturity(Currency&amp;"ibor"&amp;$I$1,BA928,Trigger)</f>
        <v>45988</v>
      </c>
      <c r="BC928" s="359">
        <f>_xll.qlIndexFixing($AC$5,AZ928,,_xll.ohTrigger(Trigger,Quote!$AE$2))</f>
        <v>1.7311750893780585E-2</v>
      </c>
      <c r="BD928" s="359" t="e">
        <f>_xll.qlIndexFixing($BE$1,BA928,,_xll.ohTrigger(Trigger,Quote!$AE$2))</f>
        <v>#NUM!</v>
      </c>
    </row>
    <row r="929" spans="51:56" ht="11.25" customHeight="1" x14ac:dyDescent="0.25">
      <c r="AY929" s="187" t="s">
        <v>90</v>
      </c>
      <c r="AZ929" s="186">
        <f>_xll.qlInterestRateIndexFixingDate(Currency&amp;"ibor"&amp;$I$1,BA929,Trigger)</f>
        <v>45807</v>
      </c>
      <c r="BA929" s="186">
        <f>_xll.qlCalendarAdvance(Calendar,BA928,AY929,"f",,Trigger)</f>
        <v>45811</v>
      </c>
      <c r="BB929" s="186">
        <f>_xll.qlInterestRateIndexMaturity(Currency&amp;"ibor"&amp;$I$1,BA929,Trigger)</f>
        <v>45994</v>
      </c>
      <c r="BC929" s="359">
        <f>_xll.qlIndexFixing($AC$5,AZ929,,_xll.ohTrigger(Trigger,Quote!$AE$2))</f>
        <v>1.7306640540303852E-2</v>
      </c>
      <c r="BD929" s="359" t="e">
        <f>_xll.qlIndexFixing($BE$1,BA929,,_xll.ohTrigger(Trigger,Quote!$AE$2))</f>
        <v>#NUM!</v>
      </c>
    </row>
    <row r="930" spans="51:56" ht="11.25" customHeight="1" x14ac:dyDescent="0.25">
      <c r="AY930" s="187" t="s">
        <v>90</v>
      </c>
      <c r="AZ930" s="186">
        <f>_xll.qlInterestRateIndexFixingDate(Currency&amp;"ibor"&amp;$I$1,BA930,Trigger)</f>
        <v>45814</v>
      </c>
      <c r="BA930" s="186">
        <f>_xll.qlCalendarAdvance(Calendar,BA929,AY930,"f",,Trigger)</f>
        <v>45818</v>
      </c>
      <c r="BB930" s="186">
        <f>_xll.qlInterestRateIndexMaturity(Currency&amp;"ibor"&amp;$I$1,BA930,Trigger)</f>
        <v>46001</v>
      </c>
      <c r="BC930" s="359">
        <f>_xll.qlIndexFixing($AC$5,AZ930,,_xll.ohTrigger(Trigger,Quote!$AE$2))</f>
        <v>1.7336807969774621E-2</v>
      </c>
      <c r="BD930" s="359" t="e">
        <f>_xll.qlIndexFixing($BE$1,BA930,,_xll.ohTrigger(Trigger,Quote!$AE$2))</f>
        <v>#NUM!</v>
      </c>
    </row>
    <row r="931" spans="51:56" ht="11.25" customHeight="1" x14ac:dyDescent="0.25">
      <c r="AY931" s="187" t="s">
        <v>90</v>
      </c>
      <c r="AZ931" s="186">
        <f>_xll.qlInterestRateIndexFixingDate(Currency&amp;"ibor"&amp;$I$1,BA931,Trigger)</f>
        <v>45821</v>
      </c>
      <c r="BA931" s="186">
        <f>_xll.qlCalendarAdvance(Calendar,BA930,AY931,"f",,Trigger)</f>
        <v>45825</v>
      </c>
      <c r="BB931" s="186">
        <f>_xll.qlInterestRateIndexMaturity(Currency&amp;"ibor"&amp;$I$1,BA931,Trigger)</f>
        <v>46008</v>
      </c>
      <c r="BC931" s="359">
        <f>_xll.qlIndexFixing($AC$5,AZ931,,_xll.ohTrigger(Trigger,Quote!$AE$2))</f>
        <v>1.7366975857832E-2</v>
      </c>
      <c r="BD931" s="359" t="e">
        <f>_xll.qlIndexFixing($BE$1,BA931,,_xll.ohTrigger(Trigger,Quote!$AE$2))</f>
        <v>#NUM!</v>
      </c>
    </row>
    <row r="932" spans="51:56" ht="11.25" customHeight="1" x14ac:dyDescent="0.25">
      <c r="AY932" s="187" t="s">
        <v>90</v>
      </c>
      <c r="AZ932" s="186">
        <f>_xll.qlInterestRateIndexFixingDate(Currency&amp;"ibor"&amp;$I$1,BA932,Trigger)</f>
        <v>45828</v>
      </c>
      <c r="BA932" s="186">
        <f>_xll.qlCalendarAdvance(Calendar,BA931,AY932,"f",,Trigger)</f>
        <v>45832</v>
      </c>
      <c r="BB932" s="186">
        <f>_xll.qlInterestRateIndexMaturity(Currency&amp;"ibor"&amp;$I$1,BA932,Trigger)</f>
        <v>46015</v>
      </c>
      <c r="BC932" s="359">
        <f>_xll.qlIndexFixing($AC$5,AZ932,,_xll.ohTrigger(Trigger,Quote!$AE$2))</f>
        <v>1.7397144204482105E-2</v>
      </c>
      <c r="BD932" s="359" t="e">
        <f>_xll.qlIndexFixing($BE$1,BA932,,_xll.ohTrigger(Trigger,Quote!$AE$2))</f>
        <v>#NUM!</v>
      </c>
    </row>
    <row r="933" spans="51:56" ht="11.25" customHeight="1" x14ac:dyDescent="0.25">
      <c r="AY933" s="187" t="s">
        <v>90</v>
      </c>
      <c r="AZ933" s="186">
        <f>_xll.qlInterestRateIndexFixingDate(Currency&amp;"ibor"&amp;$I$1,BA933,Trigger)</f>
        <v>45835</v>
      </c>
      <c r="BA933" s="186">
        <f>_xll.qlCalendarAdvance(Calendar,BA932,AY933,"f",,Trigger)</f>
        <v>45839</v>
      </c>
      <c r="BB933" s="186">
        <f>_xll.qlInterestRateIndexMaturity(Currency&amp;"ibor"&amp;$I$1,BA933,Trigger)</f>
        <v>46024</v>
      </c>
      <c r="BC933" s="359">
        <f>_xll.qlIndexFixing($AC$5,AZ933,,_xll.ohTrigger(Trigger,Quote!$AE$2))</f>
        <v>1.743246448111109E-2</v>
      </c>
      <c r="BD933" s="359" t="e">
        <f>_xll.qlIndexFixing($BE$1,BA933,,_xll.ohTrigger(Trigger,Quote!$AE$2))</f>
        <v>#NUM!</v>
      </c>
    </row>
    <row r="934" spans="51:56" ht="11.25" customHeight="1" x14ac:dyDescent="0.25">
      <c r="AY934" s="187" t="s">
        <v>90</v>
      </c>
      <c r="AZ934" s="186">
        <f>_xll.qlInterestRateIndexFixingDate(Currency&amp;"ibor"&amp;$I$1,BA934,Trigger)</f>
        <v>45842</v>
      </c>
      <c r="BA934" s="186">
        <f>_xll.qlCalendarAdvance(Calendar,BA933,AY934,"f",,Trigger)</f>
        <v>45846</v>
      </c>
      <c r="BB934" s="186">
        <f>_xll.qlInterestRateIndexMaturity(Currency&amp;"ibor"&amp;$I$1,BA934,Trigger)</f>
        <v>46030</v>
      </c>
      <c r="BC934" s="359">
        <f>_xll.qlIndexFixing($AC$5,AZ934,,_xll.ohTrigger(Trigger,Quote!$AE$2))</f>
        <v>1.7460059385727943E-2</v>
      </c>
      <c r="BD934" s="359" t="e">
        <f>_xll.qlIndexFixing($BE$1,BA934,,_xll.ohTrigger(Trigger,Quote!$AE$2))</f>
        <v>#NUM!</v>
      </c>
    </row>
    <row r="935" spans="51:56" ht="11.25" customHeight="1" x14ac:dyDescent="0.25">
      <c r="AY935" s="187" t="s">
        <v>90</v>
      </c>
      <c r="AZ935" s="186">
        <f>_xll.qlInterestRateIndexFixingDate(Currency&amp;"ibor"&amp;$I$1,BA935,Trigger)</f>
        <v>45849</v>
      </c>
      <c r="BA935" s="186">
        <f>_xll.qlCalendarAdvance(Calendar,BA934,AY935,"f",,Trigger)</f>
        <v>45853</v>
      </c>
      <c r="BB935" s="186">
        <f>_xll.qlInterestRateIndexMaturity(Currency&amp;"ibor"&amp;$I$1,BA935,Trigger)</f>
        <v>46037</v>
      </c>
      <c r="BC935" s="359">
        <f>_xll.qlIndexFixing($AC$5,AZ935,,_xll.ohTrigger(Trigger,Quote!$AE$2))</f>
        <v>1.7490230598995269E-2</v>
      </c>
      <c r="BD935" s="359" t="e">
        <f>_xll.qlIndexFixing($BE$1,BA935,,_xll.ohTrigger(Trigger,Quote!$AE$2))</f>
        <v>#NUM!</v>
      </c>
    </row>
    <row r="936" spans="51:56" ht="11.25" customHeight="1" x14ac:dyDescent="0.25">
      <c r="AY936" s="187" t="s">
        <v>90</v>
      </c>
      <c r="AZ936" s="186">
        <f>_xll.qlInterestRateIndexFixingDate(Currency&amp;"ibor"&amp;$I$1,BA936,Trigger)</f>
        <v>45856</v>
      </c>
      <c r="BA936" s="186">
        <f>_xll.qlCalendarAdvance(Calendar,BA935,AY936,"f",,Trigger)</f>
        <v>45860</v>
      </c>
      <c r="BB936" s="186">
        <f>_xll.qlInterestRateIndexMaturity(Currency&amp;"ibor"&amp;$I$1,BA936,Trigger)</f>
        <v>46044</v>
      </c>
      <c r="BC936" s="359">
        <f>_xll.qlIndexFixing($AC$5,AZ936,,_xll.ohTrigger(Trigger,Quote!$AE$2))</f>
        <v>1.7520402273411975E-2</v>
      </c>
      <c r="BD936" s="359" t="e">
        <f>_xll.qlIndexFixing($BE$1,BA936,,_xll.ohTrigger(Trigger,Quote!$AE$2))</f>
        <v>#NUM!</v>
      </c>
    </row>
    <row r="937" spans="51:56" ht="11.25" customHeight="1" x14ac:dyDescent="0.25">
      <c r="AY937" s="187" t="s">
        <v>90</v>
      </c>
      <c r="AZ937" s="186">
        <f>_xll.qlInterestRateIndexFixingDate(Currency&amp;"ibor"&amp;$I$1,BA937,Trigger)</f>
        <v>45863</v>
      </c>
      <c r="BA937" s="186">
        <f>_xll.qlCalendarAdvance(Calendar,BA936,AY937,"f",,Trigger)</f>
        <v>45867</v>
      </c>
      <c r="BB937" s="186">
        <f>_xll.qlInterestRateIndexMaturity(Currency&amp;"ibor"&amp;$I$1,BA937,Trigger)</f>
        <v>46051</v>
      </c>
      <c r="BC937" s="359">
        <f>_xll.qlIndexFixing($AC$5,AZ937,,_xll.ohTrigger(Trigger,Quote!$AE$2))</f>
        <v>1.7550574408986747E-2</v>
      </c>
      <c r="BD937" s="359" t="e">
        <f>_xll.qlIndexFixing($BE$1,BA937,,_xll.ohTrigger(Trigger,Quote!$AE$2))</f>
        <v>#NUM!</v>
      </c>
    </row>
    <row r="938" spans="51:56" ht="11.25" customHeight="1" x14ac:dyDescent="0.25">
      <c r="AY938" s="187" t="s">
        <v>90</v>
      </c>
      <c r="AZ938" s="186">
        <f>_xll.qlInterestRateIndexFixingDate(Currency&amp;"ibor"&amp;$I$1,BA938,Trigger)</f>
        <v>45870</v>
      </c>
      <c r="BA938" s="186">
        <f>_xll.qlCalendarAdvance(Calendar,BA937,AY938,"f",,Trigger)</f>
        <v>45874</v>
      </c>
      <c r="BB938" s="186">
        <f>_xll.qlInterestRateIndexMaturity(Currency&amp;"ibor"&amp;$I$1,BA938,Trigger)</f>
        <v>46058</v>
      </c>
      <c r="BC938" s="359">
        <f>_xll.qlIndexFixing($AC$5,AZ938,,_xll.ohTrigger(Trigger,Quote!$AE$2))</f>
        <v>1.7580747005725237E-2</v>
      </c>
      <c r="BD938" s="359" t="e">
        <f>_xll.qlIndexFixing($BE$1,BA938,,_xll.ohTrigger(Trigger,Quote!$AE$2))</f>
        <v>#NUM!</v>
      </c>
    </row>
    <row r="939" spans="51:56" ht="11.25" customHeight="1" x14ac:dyDescent="0.25">
      <c r="AY939" s="187" t="s">
        <v>90</v>
      </c>
      <c r="AZ939" s="186">
        <f>_xll.qlInterestRateIndexFixingDate(Currency&amp;"ibor"&amp;$I$1,BA939,Trigger)</f>
        <v>45877</v>
      </c>
      <c r="BA939" s="186">
        <f>_xll.qlCalendarAdvance(Calendar,BA938,AY939,"f",,Trigger)</f>
        <v>45881</v>
      </c>
      <c r="BB939" s="186">
        <f>_xll.qlInterestRateIndexMaturity(Currency&amp;"ibor"&amp;$I$1,BA939,Trigger)</f>
        <v>46065</v>
      </c>
      <c r="BC939" s="359">
        <f>_xll.qlIndexFixing($AC$5,AZ939,,_xll.ohTrigger(Trigger,Quote!$AE$2))</f>
        <v>1.7610920063635262E-2</v>
      </c>
      <c r="BD939" s="359" t="e">
        <f>_xll.qlIndexFixing($BE$1,BA939,,_xll.ohTrigger(Trigger,Quote!$AE$2))</f>
        <v>#NUM!</v>
      </c>
    </row>
    <row r="940" spans="51:56" ht="11.25" customHeight="1" x14ac:dyDescent="0.25">
      <c r="AY940" s="187" t="s">
        <v>90</v>
      </c>
      <c r="AZ940" s="186">
        <f>_xll.qlInterestRateIndexFixingDate(Currency&amp;"ibor"&amp;$I$1,BA940,Trigger)</f>
        <v>45884</v>
      </c>
      <c r="BA940" s="186">
        <f>_xll.qlCalendarAdvance(Calendar,BA939,AY940,"f",,Trigger)</f>
        <v>45888</v>
      </c>
      <c r="BB940" s="186">
        <f>_xll.qlInterestRateIndexMaturity(Currency&amp;"ibor"&amp;$I$1,BA940,Trigger)</f>
        <v>46072</v>
      </c>
      <c r="BC940" s="359">
        <f>_xll.qlIndexFixing($AC$5,AZ940,,_xll.ohTrigger(Trigger,Quote!$AE$2))</f>
        <v>1.7641093582723772E-2</v>
      </c>
      <c r="BD940" s="359" t="e">
        <f>_xll.qlIndexFixing($BE$1,BA940,,_xll.ohTrigger(Trigger,Quote!$AE$2))</f>
        <v>#NUM!</v>
      </c>
    </row>
    <row r="941" spans="51:56" ht="11.25" customHeight="1" x14ac:dyDescent="0.25">
      <c r="AY941" s="187" t="s">
        <v>90</v>
      </c>
      <c r="AZ941" s="186">
        <f>_xll.qlInterestRateIndexFixingDate(Currency&amp;"ibor"&amp;$I$1,BA941,Trigger)</f>
        <v>45891</v>
      </c>
      <c r="BA941" s="186">
        <f>_xll.qlCalendarAdvance(Calendar,BA940,AY941,"f",,Trigger)</f>
        <v>45895</v>
      </c>
      <c r="BB941" s="186">
        <f>_xll.qlInterestRateIndexMaturity(Currency&amp;"ibor"&amp;$I$1,BA941,Trigger)</f>
        <v>46079</v>
      </c>
      <c r="BC941" s="359">
        <f>_xll.qlIndexFixing($AC$5,AZ941,,_xll.ohTrigger(Trigger,Quote!$AE$2))</f>
        <v>1.7671267562997722E-2</v>
      </c>
      <c r="BD941" s="359" t="e">
        <f>_xll.qlIndexFixing($BE$1,BA941,,_xll.ohTrigger(Trigger,Quote!$AE$2))</f>
        <v>#NUM!</v>
      </c>
    </row>
    <row r="942" spans="51:56" ht="11.25" customHeight="1" x14ac:dyDescent="0.25">
      <c r="AY942" s="187" t="s">
        <v>90</v>
      </c>
      <c r="AZ942" s="186">
        <f>_xll.qlInterestRateIndexFixingDate(Currency&amp;"ibor"&amp;$I$1,BA942,Trigger)</f>
        <v>45898</v>
      </c>
      <c r="BA942" s="186">
        <f>_xll.qlCalendarAdvance(Calendar,BA941,AY942,"f",,Trigger)</f>
        <v>45902</v>
      </c>
      <c r="BB942" s="186">
        <f>_xll.qlInterestRateIndexMaturity(Currency&amp;"ibor"&amp;$I$1,BA942,Trigger)</f>
        <v>46083</v>
      </c>
      <c r="BC942" s="359">
        <f>_xll.qlIndexFixing($AC$5,AZ942,,_xll.ohTrigger(Trigger,Quote!$AE$2))</f>
        <v>1.7693675358911167E-2</v>
      </c>
      <c r="BD942" s="359" t="e">
        <f>_xll.qlIndexFixing($BE$1,BA942,,_xll.ohTrigger(Trigger,Quote!$AE$2))</f>
        <v>#NUM!</v>
      </c>
    </row>
    <row r="943" spans="51:56" ht="11.25" customHeight="1" x14ac:dyDescent="0.25">
      <c r="AY943" s="187" t="s">
        <v>90</v>
      </c>
      <c r="AZ943" s="186">
        <f>_xll.qlInterestRateIndexFixingDate(Currency&amp;"ibor"&amp;$I$1,BA943,Trigger)</f>
        <v>45905</v>
      </c>
      <c r="BA943" s="186">
        <f>_xll.qlCalendarAdvance(Calendar,BA942,AY943,"f",,Trigger)</f>
        <v>45909</v>
      </c>
      <c r="BB943" s="186">
        <f>_xll.qlInterestRateIndexMaturity(Currency&amp;"ibor"&amp;$I$1,BA943,Trigger)</f>
        <v>46090</v>
      </c>
      <c r="BC943" s="359">
        <f>_xll.qlIndexFixing($AC$5,AZ943,,_xll.ohTrigger(Trigger,Quote!$AE$2))</f>
        <v>1.772384572979387E-2</v>
      </c>
      <c r="BD943" s="359" t="e">
        <f>_xll.qlIndexFixing($BE$1,BA943,,_xll.ohTrigger(Trigger,Quote!$AE$2))</f>
        <v>#NUM!</v>
      </c>
    </row>
    <row r="944" spans="51:56" ht="11.25" customHeight="1" x14ac:dyDescent="0.25">
      <c r="AY944" s="187" t="s">
        <v>90</v>
      </c>
      <c r="AZ944" s="186">
        <f>_xll.qlInterestRateIndexFixingDate(Currency&amp;"ibor"&amp;$I$1,BA944,Trigger)</f>
        <v>45912</v>
      </c>
      <c r="BA944" s="186">
        <f>_xll.qlCalendarAdvance(Calendar,BA943,AY944,"f",,Trigger)</f>
        <v>45916</v>
      </c>
      <c r="BB944" s="186">
        <f>_xll.qlInterestRateIndexMaturity(Currency&amp;"ibor"&amp;$I$1,BA944,Trigger)</f>
        <v>46097</v>
      </c>
      <c r="BC944" s="359">
        <f>_xll.qlIndexFixing($AC$5,AZ944,,_xll.ohTrigger(Trigger,Quote!$AE$2))</f>
        <v>1.7754016554295593E-2</v>
      </c>
      <c r="BD944" s="359" t="e">
        <f>_xll.qlIndexFixing($BE$1,BA944,,_xll.ohTrigger(Trigger,Quote!$AE$2))</f>
        <v>#NUM!</v>
      </c>
    </row>
    <row r="945" spans="51:56" ht="11.25" customHeight="1" x14ac:dyDescent="0.25">
      <c r="AY945" s="187" t="s">
        <v>90</v>
      </c>
      <c r="AZ945" s="186">
        <f>_xll.qlInterestRateIndexFixingDate(Currency&amp;"ibor"&amp;$I$1,BA945,Trigger)</f>
        <v>45919</v>
      </c>
      <c r="BA945" s="186">
        <f>_xll.qlCalendarAdvance(Calendar,BA944,AY945,"f",,Trigger)</f>
        <v>45923</v>
      </c>
      <c r="BB945" s="186">
        <f>_xll.qlInterestRateIndexMaturity(Currency&amp;"ibor"&amp;$I$1,BA945,Trigger)</f>
        <v>46104</v>
      </c>
      <c r="BC945" s="359">
        <f>_xll.qlIndexFixing($AC$5,AZ945,,_xll.ohTrigger(Trigger,Quote!$AE$2))</f>
        <v>1.778418783242252E-2</v>
      </c>
      <c r="BD945" s="359" t="e">
        <f>_xll.qlIndexFixing($BE$1,BA945,,_xll.ohTrigger(Trigger,Quote!$AE$2))</f>
        <v>#NUM!</v>
      </c>
    </row>
    <row r="946" spans="51:56" ht="11.25" customHeight="1" x14ac:dyDescent="0.25">
      <c r="AY946" s="187" t="s">
        <v>90</v>
      </c>
      <c r="AZ946" s="186">
        <f>_xll.qlInterestRateIndexFixingDate(Currency&amp;"ibor"&amp;$I$1,BA946,Trigger)</f>
        <v>45926</v>
      </c>
      <c r="BA946" s="186">
        <f>_xll.qlCalendarAdvance(Calendar,BA945,AY946,"f",,Trigger)</f>
        <v>45930</v>
      </c>
      <c r="BB946" s="186">
        <f>_xll.qlInterestRateIndexMaturity(Currency&amp;"ibor"&amp;$I$1,BA946,Trigger)</f>
        <v>46112</v>
      </c>
      <c r="BC946" s="359">
        <f>_xll.qlIndexFixing($AC$5,AZ946,,_xll.ohTrigger(Trigger,Quote!$AE$2))</f>
        <v>1.7816954274414067E-2</v>
      </c>
      <c r="BD946" s="359" t="e">
        <f>_xll.qlIndexFixing($BE$1,BA946,,_xll.ohTrigger(Trigger,Quote!$AE$2))</f>
        <v>#NUM!</v>
      </c>
    </row>
    <row r="947" spans="51:56" ht="11.25" customHeight="1" x14ac:dyDescent="0.25">
      <c r="AY947" s="187" t="s">
        <v>90</v>
      </c>
      <c r="AZ947" s="186">
        <f>_xll.qlInterestRateIndexFixingDate(Currency&amp;"ibor"&amp;$I$1,BA947,Trigger)</f>
        <v>45933</v>
      </c>
      <c r="BA947" s="186">
        <f>_xll.qlCalendarAdvance(Calendar,BA946,AY947,"f",,Trigger)</f>
        <v>45937</v>
      </c>
      <c r="BB947" s="186">
        <f>_xll.qlInterestRateIndexMaturity(Currency&amp;"ibor"&amp;$I$1,BA947,Trigger)</f>
        <v>46119</v>
      </c>
      <c r="BC947" s="359">
        <f>_xll.qlIndexFixing($AC$5,AZ947,,_xll.ohTrigger(Trigger,Quote!$AE$2))</f>
        <v>1.7847127980089646E-2</v>
      </c>
      <c r="BD947" s="359" t="e">
        <f>_xll.qlIndexFixing($BE$1,BA947,,_xll.ohTrigger(Trigger,Quote!$AE$2))</f>
        <v>#NUM!</v>
      </c>
    </row>
    <row r="948" spans="51:56" ht="11.25" customHeight="1" x14ac:dyDescent="0.25">
      <c r="AY948" s="187" t="s">
        <v>90</v>
      </c>
      <c r="AZ948" s="186">
        <f>_xll.qlInterestRateIndexFixingDate(Currency&amp;"ibor"&amp;$I$1,BA948,Trigger)</f>
        <v>45940</v>
      </c>
      <c r="BA948" s="186">
        <f>_xll.qlCalendarAdvance(Calendar,BA947,AY948,"f",,Trigger)</f>
        <v>45944</v>
      </c>
      <c r="BB948" s="186">
        <f>_xll.qlInterestRateIndexMaturity(Currency&amp;"ibor"&amp;$I$1,BA948,Trigger)</f>
        <v>46126</v>
      </c>
      <c r="BC948" s="359">
        <f>_xll.qlIndexFixing($AC$5,AZ948,,_xll.ohTrigger(Trigger,Quote!$AE$2))</f>
        <v>1.7877302141940981E-2</v>
      </c>
      <c r="BD948" s="359" t="e">
        <f>_xll.qlIndexFixing($BE$1,BA948,,_xll.ohTrigger(Trigger,Quote!$AE$2))</f>
        <v>#NUM!</v>
      </c>
    </row>
    <row r="949" spans="51:56" ht="11.25" customHeight="1" x14ac:dyDescent="0.25">
      <c r="AY949" s="187" t="s">
        <v>90</v>
      </c>
      <c r="AZ949" s="186">
        <f>_xll.qlInterestRateIndexFixingDate(Currency&amp;"ibor"&amp;$I$1,BA949,Trigger)</f>
        <v>45947</v>
      </c>
      <c r="BA949" s="186">
        <f>_xll.qlCalendarAdvance(Calendar,BA948,AY949,"f",,Trigger)</f>
        <v>45951</v>
      </c>
      <c r="BB949" s="186">
        <f>_xll.qlInterestRateIndexMaturity(Currency&amp;"ibor"&amp;$I$1,BA949,Trigger)</f>
        <v>46133</v>
      </c>
      <c r="BC949" s="359">
        <f>_xll.qlIndexFixing($AC$5,AZ949,,_xll.ohTrigger(Trigger,Quote!$AE$2))</f>
        <v>1.7907476759974662E-2</v>
      </c>
      <c r="BD949" s="359" t="e">
        <f>_xll.qlIndexFixing($BE$1,BA949,,_xll.ohTrigger(Trigger,Quote!$AE$2))</f>
        <v>#NUM!</v>
      </c>
    </row>
    <row r="950" spans="51:56" ht="11.25" customHeight="1" x14ac:dyDescent="0.25">
      <c r="AY950" s="187" t="s">
        <v>90</v>
      </c>
      <c r="AZ950" s="186">
        <f>_xll.qlInterestRateIndexFixingDate(Currency&amp;"ibor"&amp;$I$1,BA950,Trigger)</f>
        <v>45954</v>
      </c>
      <c r="BA950" s="186">
        <f>_xll.qlCalendarAdvance(Calendar,BA949,AY950,"f",,Trigger)</f>
        <v>45958</v>
      </c>
      <c r="BB950" s="186">
        <f>_xll.qlInterestRateIndexMaturity(Currency&amp;"ibor"&amp;$I$1,BA950,Trigger)</f>
        <v>46140</v>
      </c>
      <c r="BC950" s="359">
        <f>_xll.qlIndexFixing($AC$5,AZ950,,_xll.ohTrigger(Trigger,Quote!$AE$2))</f>
        <v>1.7937651834197713E-2</v>
      </c>
      <c r="BD950" s="359" t="e">
        <f>_xll.qlIndexFixing($BE$1,BA950,,_xll.ohTrigger(Trigger,Quote!$AE$2))</f>
        <v>#NUM!</v>
      </c>
    </row>
    <row r="951" spans="51:56" ht="11.25" customHeight="1" x14ac:dyDescent="0.25">
      <c r="AY951" s="187" t="s">
        <v>90</v>
      </c>
      <c r="AZ951" s="186">
        <f>_xll.qlInterestRateIndexFixingDate(Currency&amp;"ibor"&amp;$I$1,BA951,Trigger)</f>
        <v>45961</v>
      </c>
      <c r="BA951" s="186">
        <f>_xll.qlCalendarAdvance(Calendar,BA950,AY951,"f",,Trigger)</f>
        <v>45965</v>
      </c>
      <c r="BB951" s="186">
        <f>_xll.qlInterestRateIndexMaturity(Currency&amp;"ibor"&amp;$I$1,BA951,Trigger)</f>
        <v>46146</v>
      </c>
      <c r="BC951" s="359">
        <f>_xll.qlIndexFixing($AC$5,AZ951,,_xll.ohTrigger(Trigger,Quote!$AE$2))</f>
        <v>1.7965225027704656E-2</v>
      </c>
      <c r="BD951" s="359" t="e">
        <f>_xll.qlIndexFixing($BE$1,BA951,,_xll.ohTrigger(Trigger,Quote!$AE$2))</f>
        <v>#NUM!</v>
      </c>
    </row>
    <row r="952" spans="51:56" ht="11.25" customHeight="1" x14ac:dyDescent="0.25">
      <c r="AY952" s="187" t="s">
        <v>90</v>
      </c>
      <c r="AZ952" s="186">
        <f>_xll.qlInterestRateIndexFixingDate(Currency&amp;"ibor"&amp;$I$1,BA952,Trigger)</f>
        <v>45968</v>
      </c>
      <c r="BA952" s="186">
        <f>_xll.qlCalendarAdvance(Calendar,BA951,AY952,"f",,Trigger)</f>
        <v>45972</v>
      </c>
      <c r="BB952" s="186">
        <f>_xll.qlInterestRateIndexMaturity(Currency&amp;"ibor"&amp;$I$1,BA952,Trigger)</f>
        <v>46153</v>
      </c>
      <c r="BC952" s="359">
        <f>_xll.qlIndexFixing($AC$5,AZ952,,_xll.ohTrigger(Trigger,Quote!$AE$2))</f>
        <v>1.7995399481401886E-2</v>
      </c>
      <c r="BD952" s="359" t="e">
        <f>_xll.qlIndexFixing($BE$1,BA952,,_xll.ohTrigger(Trigger,Quote!$AE$2))</f>
        <v>#NUM!</v>
      </c>
    </row>
    <row r="953" spans="51:56" ht="11.25" customHeight="1" x14ac:dyDescent="0.25">
      <c r="AY953" s="187" t="s">
        <v>90</v>
      </c>
      <c r="AZ953" s="186">
        <f>_xll.qlInterestRateIndexFixingDate(Currency&amp;"ibor"&amp;$I$1,BA953,Trigger)</f>
        <v>45975</v>
      </c>
      <c r="BA953" s="186">
        <f>_xll.qlCalendarAdvance(Calendar,BA952,AY953,"f",,Trigger)</f>
        <v>45979</v>
      </c>
      <c r="BB953" s="186">
        <f>_xll.qlInterestRateIndexMaturity(Currency&amp;"ibor"&amp;$I$1,BA953,Trigger)</f>
        <v>46160</v>
      </c>
      <c r="BC953" s="359">
        <f>_xll.qlIndexFixing($AC$5,AZ953,,_xll.ohTrigger(Trigger,Quote!$AE$2))</f>
        <v>1.8025574388779084E-2</v>
      </c>
      <c r="BD953" s="359" t="e">
        <f>_xll.qlIndexFixing($BE$1,BA953,,_xll.ohTrigger(Trigger,Quote!$AE$2))</f>
        <v>#NUM!</v>
      </c>
    </row>
    <row r="954" spans="51:56" ht="11.25" customHeight="1" x14ac:dyDescent="0.25">
      <c r="AY954" s="187" t="s">
        <v>90</v>
      </c>
      <c r="AZ954" s="186">
        <f>_xll.qlInterestRateIndexFixingDate(Currency&amp;"ibor"&amp;$I$1,BA954,Trigger)</f>
        <v>45982</v>
      </c>
      <c r="BA954" s="186">
        <f>_xll.qlCalendarAdvance(Calendar,BA953,AY954,"f",,Trigger)</f>
        <v>45986</v>
      </c>
      <c r="BB954" s="186">
        <f>_xll.qlInterestRateIndexMaturity(Currency&amp;"ibor"&amp;$I$1,BA954,Trigger)</f>
        <v>46167</v>
      </c>
      <c r="BC954" s="359">
        <f>_xll.qlIndexFixing($AC$5,AZ954,,_xll.ohTrigger(Trigger,Quote!$AE$2))</f>
        <v>1.8055749749843315E-2</v>
      </c>
      <c r="BD954" s="359" t="e">
        <f>_xll.qlIndexFixing($BE$1,BA954,,_xll.ohTrigger(Trigger,Quote!$AE$2))</f>
        <v>#NUM!</v>
      </c>
    </row>
    <row r="955" spans="51:56" ht="11.25" customHeight="1" x14ac:dyDescent="0.25">
      <c r="AY955" s="187" t="s">
        <v>90</v>
      </c>
      <c r="AZ955" s="186">
        <f>_xll.qlInterestRateIndexFixingDate(Currency&amp;"ibor"&amp;$I$1,BA955,Trigger)</f>
        <v>45989</v>
      </c>
      <c r="BA955" s="186">
        <f>_xll.qlCalendarAdvance(Calendar,BA954,AY955,"f",,Trigger)</f>
        <v>45993</v>
      </c>
      <c r="BB955" s="186">
        <f>_xll.qlInterestRateIndexMaturity(Currency&amp;"ibor"&amp;$I$1,BA955,Trigger)</f>
        <v>46175</v>
      </c>
      <c r="BC955" s="359">
        <f>_xll.qlIndexFixing($AC$5,AZ955,,_xll.ohTrigger(Trigger,Quote!$AE$2))</f>
        <v>1.8082605637277493E-2</v>
      </c>
      <c r="BD955" s="359" t="e">
        <f>_xll.qlIndexFixing($BE$1,BA955,,_xll.ohTrigger(Trigger,Quote!$AE$2))</f>
        <v>#NUM!</v>
      </c>
    </row>
    <row r="956" spans="51:56" ht="11.25" customHeight="1" x14ac:dyDescent="0.25">
      <c r="AY956" s="187" t="s">
        <v>90</v>
      </c>
      <c r="AZ956" s="186">
        <f>_xll.qlInterestRateIndexFixingDate(Currency&amp;"ibor"&amp;$I$1,BA956,Trigger)</f>
        <v>45996</v>
      </c>
      <c r="BA956" s="186">
        <f>_xll.qlCalendarAdvance(Calendar,BA955,AY956,"f",,Trigger)</f>
        <v>46000</v>
      </c>
      <c r="BB956" s="186">
        <f>_xll.qlInterestRateIndexMaturity(Currency&amp;"ibor"&amp;$I$1,BA956,Trigger)</f>
        <v>46182</v>
      </c>
      <c r="BC956" s="359">
        <f>_xll.qlIndexFixing($AC$5,AZ956,,_xll.ohTrigger(Trigger,Quote!$AE$2))</f>
        <v>1.8071201824325964E-2</v>
      </c>
      <c r="BD956" s="359" t="e">
        <f>_xll.qlIndexFixing($BE$1,BA956,,_xll.ohTrigger(Trigger,Quote!$AE$2))</f>
        <v>#NUM!</v>
      </c>
    </row>
    <row r="957" spans="51:56" ht="11.25" customHeight="1" x14ac:dyDescent="0.25">
      <c r="AY957" s="187" t="s">
        <v>90</v>
      </c>
      <c r="AZ957" s="186">
        <f>_xll.qlInterestRateIndexFixingDate(Currency&amp;"ibor"&amp;$I$1,BA957,Trigger)</f>
        <v>46003</v>
      </c>
      <c r="BA957" s="186">
        <f>_xll.qlCalendarAdvance(Calendar,BA956,AY957,"f",,Trigger)</f>
        <v>46007</v>
      </c>
      <c r="BB957" s="186">
        <f>_xll.qlInterestRateIndexMaturity(Currency&amp;"ibor"&amp;$I$1,BA957,Trigger)</f>
        <v>46189</v>
      </c>
      <c r="BC957" s="359">
        <f>_xll.qlIndexFixing($AC$5,AZ957,,_xll.ohTrigger(Trigger,Quote!$AE$2))</f>
        <v>1.8059653662712175E-2</v>
      </c>
      <c r="BD957" s="359" t="e">
        <f>_xll.qlIndexFixing($BE$1,BA957,,_xll.ohTrigger(Trigger,Quote!$AE$2))</f>
        <v>#NUM!</v>
      </c>
    </row>
    <row r="958" spans="51:56" ht="11.25" customHeight="1" x14ac:dyDescent="0.25">
      <c r="AY958" s="187" t="s">
        <v>90</v>
      </c>
      <c r="AZ958" s="186">
        <f>_xll.qlInterestRateIndexFixingDate(Currency&amp;"ibor"&amp;$I$1,BA958,Trigger)</f>
        <v>46010</v>
      </c>
      <c r="BA958" s="186">
        <f>_xll.qlCalendarAdvance(Calendar,BA957,AY958,"f",,Trigger)</f>
        <v>46014</v>
      </c>
      <c r="BB958" s="186">
        <f>_xll.qlInterestRateIndexMaturity(Currency&amp;"ibor"&amp;$I$1,BA958,Trigger)</f>
        <v>46196</v>
      </c>
      <c r="BC958" s="359">
        <f>_xll.qlIndexFixing($AC$5,AZ958,,_xll.ohTrigger(Trigger,Quote!$AE$2))</f>
        <v>1.8047961154942702E-2</v>
      </c>
      <c r="BD958" s="359" t="e">
        <f>_xll.qlIndexFixing($BE$1,BA958,,_xll.ohTrigger(Trigger,Quote!$AE$2))</f>
        <v>#NUM!</v>
      </c>
    </row>
    <row r="959" spans="51:56" ht="11.25" customHeight="1" x14ac:dyDescent="0.25">
      <c r="AY959" s="187" t="s">
        <v>90</v>
      </c>
      <c r="AZ959" s="186">
        <f>_xll.qlInterestRateIndexFixingDate(Currency&amp;"ibor"&amp;$I$1,BA959,Trigger)</f>
        <v>46015</v>
      </c>
      <c r="BA959" s="186">
        <f>_xll.qlCalendarAdvance(Calendar,BA958,AY959,"f",,Trigger)</f>
        <v>46021</v>
      </c>
      <c r="BB959" s="186">
        <f>_xll.qlInterestRateIndexMaturity(Currency&amp;"ibor"&amp;$I$1,BA959,Trigger)</f>
        <v>46203</v>
      </c>
      <c r="BC959" s="359">
        <f>_xll.qlIndexFixing($AC$5,AZ959,,_xll.ohTrigger(Trigger,Quote!$AE$2))</f>
        <v>1.8036124303554852E-2</v>
      </c>
      <c r="BD959" s="359" t="e">
        <f>_xll.qlIndexFixing($BE$1,BA959,,_xll.ohTrigger(Trigger,Quote!$AE$2))</f>
        <v>#NUM!</v>
      </c>
    </row>
    <row r="960" spans="51:56" ht="11.25" customHeight="1" x14ac:dyDescent="0.25">
      <c r="AY960" s="187" t="s">
        <v>90</v>
      </c>
      <c r="AZ960" s="186">
        <f>_xll.qlInterestRateIndexFixingDate(Currency&amp;"ibor"&amp;$I$1,BA960,Trigger)</f>
        <v>46024</v>
      </c>
      <c r="BA960" s="186">
        <f>_xll.qlCalendarAdvance(Calendar,BA959,AY960,"f",,Trigger)</f>
        <v>46028</v>
      </c>
      <c r="BB960" s="186">
        <f>_xll.qlInterestRateIndexMaturity(Currency&amp;"ibor"&amp;$I$1,BA960,Trigger)</f>
        <v>46209</v>
      </c>
      <c r="BC960" s="359">
        <f>_xll.qlIndexFixing($AC$5,AZ960,,_xll.ohTrigger(Trigger,Quote!$AE$2))</f>
        <v>1.8026413017864819E-2</v>
      </c>
      <c r="BD960" s="359" t="e">
        <f>_xll.qlIndexFixing($BE$1,BA960,,_xll.ohTrigger(Trigger,Quote!$AE$2))</f>
        <v>#NUM!</v>
      </c>
    </row>
    <row r="961" spans="51:56" ht="11.25" customHeight="1" x14ac:dyDescent="0.25">
      <c r="AY961" s="187" t="s">
        <v>90</v>
      </c>
      <c r="AZ961" s="186">
        <f>_xll.qlInterestRateIndexFixingDate(Currency&amp;"ibor"&amp;$I$1,BA961,Trigger)</f>
        <v>46031</v>
      </c>
      <c r="BA961" s="186">
        <f>_xll.qlCalendarAdvance(Calendar,BA960,AY961,"f",,Trigger)</f>
        <v>46035</v>
      </c>
      <c r="BB961" s="186">
        <f>_xll.qlInterestRateIndexMaturity(Currency&amp;"ibor"&amp;$I$1,BA961,Trigger)</f>
        <v>46216</v>
      </c>
      <c r="BC961" s="359">
        <f>_xll.qlIndexFixing($AC$5,AZ961,,_xll.ohTrigger(Trigger,Quote!$AE$2))</f>
        <v>1.8014075116760064E-2</v>
      </c>
      <c r="BD961" s="359" t="e">
        <f>_xll.qlIndexFixing($BE$1,BA961,,_xll.ohTrigger(Trigger,Quote!$AE$2))</f>
        <v>#NUM!</v>
      </c>
    </row>
    <row r="962" spans="51:56" ht="11.25" customHeight="1" x14ac:dyDescent="0.25">
      <c r="AY962" s="187" t="s">
        <v>90</v>
      </c>
      <c r="AZ962" s="186">
        <f>_xll.qlInterestRateIndexFixingDate(Currency&amp;"ibor"&amp;$I$1,BA962,Trigger)</f>
        <v>46038</v>
      </c>
      <c r="BA962" s="186">
        <f>_xll.qlCalendarAdvance(Calendar,BA961,AY962,"f",,Trigger)</f>
        <v>46042</v>
      </c>
      <c r="BB962" s="186">
        <f>_xll.qlInterestRateIndexMaturity(Currency&amp;"ibor"&amp;$I$1,BA962,Trigger)</f>
        <v>46223</v>
      </c>
      <c r="BC962" s="359">
        <f>_xll.qlIndexFixing($AC$5,AZ962,,_xll.ohTrigger(Trigger,Quote!$AE$2))</f>
        <v>1.8001592091243378E-2</v>
      </c>
      <c r="BD962" s="359" t="e">
        <f>_xll.qlIndexFixing($BE$1,BA962,,_xll.ohTrigger(Trigger,Quote!$AE$2))</f>
        <v>#NUM!</v>
      </c>
    </row>
    <row r="963" spans="51:56" ht="11.25" customHeight="1" x14ac:dyDescent="0.25">
      <c r="AY963" s="187" t="s">
        <v>90</v>
      </c>
      <c r="AZ963" s="186">
        <f>_xll.qlInterestRateIndexFixingDate(Currency&amp;"ibor"&amp;$I$1,BA963,Trigger)</f>
        <v>46045</v>
      </c>
      <c r="BA963" s="186">
        <f>_xll.qlCalendarAdvance(Calendar,BA962,AY963,"f",,Trigger)</f>
        <v>46049</v>
      </c>
      <c r="BB963" s="186">
        <f>_xll.qlInterestRateIndexMaturity(Currency&amp;"ibor"&amp;$I$1,BA963,Trigger)</f>
        <v>46230</v>
      </c>
      <c r="BC963" s="359">
        <f>_xll.qlIndexFixing($AC$5,AZ963,,_xll.ohTrigger(Trigger,Quote!$AE$2))</f>
        <v>1.7988963944024189E-2</v>
      </c>
      <c r="BD963" s="359" t="e">
        <f>_xll.qlIndexFixing($BE$1,BA963,,_xll.ohTrigger(Trigger,Quote!$AE$2))</f>
        <v>#NUM!</v>
      </c>
    </row>
    <row r="964" spans="51:56" ht="11.25" customHeight="1" x14ac:dyDescent="0.25">
      <c r="AY964" s="187" t="s">
        <v>90</v>
      </c>
      <c r="AZ964" s="186">
        <f>_xll.qlInterestRateIndexFixingDate(Currency&amp;"ibor"&amp;$I$1,BA964,Trigger)</f>
        <v>46052</v>
      </c>
      <c r="BA964" s="186">
        <f>_xll.qlCalendarAdvance(Calendar,BA963,AY964,"f",,Trigger)</f>
        <v>46056</v>
      </c>
      <c r="BB964" s="186">
        <f>_xll.qlInterestRateIndexMaturity(Currency&amp;"ibor"&amp;$I$1,BA964,Trigger)</f>
        <v>46237</v>
      </c>
      <c r="BC964" s="359">
        <f>_xll.qlIndexFixing($AC$5,AZ964,,_xll.ohTrigger(Trigger,Quote!$AE$2))</f>
        <v>1.7976190677841966E-2</v>
      </c>
      <c r="BD964" s="359" t="e">
        <f>_xll.qlIndexFixing($BE$1,BA964,,_xll.ohTrigger(Trigger,Quote!$AE$2))</f>
        <v>#NUM!</v>
      </c>
    </row>
    <row r="965" spans="51:56" ht="11.25" customHeight="1" x14ac:dyDescent="0.25">
      <c r="AY965" s="187" t="s">
        <v>90</v>
      </c>
      <c r="AZ965" s="186">
        <f>_xll.qlInterestRateIndexFixingDate(Currency&amp;"ibor"&amp;$I$1,BA965,Trigger)</f>
        <v>46059</v>
      </c>
      <c r="BA965" s="186">
        <f>_xll.qlCalendarAdvance(Calendar,BA964,AY965,"f",,Trigger)</f>
        <v>46063</v>
      </c>
      <c r="BB965" s="186">
        <f>_xll.qlInterestRateIndexMaturity(Currency&amp;"ibor"&amp;$I$1,BA965,Trigger)</f>
        <v>46244</v>
      </c>
      <c r="BC965" s="359">
        <f>_xll.qlIndexFixing($AC$5,AZ965,,_xll.ohTrigger(Trigger,Quote!$AE$2))</f>
        <v>1.7963272295468853E-2</v>
      </c>
      <c r="BD965" s="359" t="e">
        <f>_xll.qlIndexFixing($BE$1,BA965,,_xll.ohTrigger(Trigger,Quote!$AE$2))</f>
        <v>#NUM!</v>
      </c>
    </row>
    <row r="966" spans="51:56" ht="11.25" customHeight="1" x14ac:dyDescent="0.25">
      <c r="AY966" s="187" t="s">
        <v>90</v>
      </c>
      <c r="AZ966" s="186">
        <f>_xll.qlInterestRateIndexFixingDate(Currency&amp;"ibor"&amp;$I$1,BA966,Trigger)</f>
        <v>46066</v>
      </c>
      <c r="BA966" s="186">
        <f>_xll.qlCalendarAdvance(Calendar,BA965,AY966,"f",,Trigger)</f>
        <v>46070</v>
      </c>
      <c r="BB966" s="186">
        <f>_xll.qlInterestRateIndexMaturity(Currency&amp;"ibor"&amp;$I$1,BA966,Trigger)</f>
        <v>46251</v>
      </c>
      <c r="BC966" s="359">
        <f>_xll.qlIndexFixing($AC$5,AZ966,,_xll.ohTrigger(Trigger,Quote!$AE$2))</f>
        <v>1.7950208799708361E-2</v>
      </c>
      <c r="BD966" s="359" t="e">
        <f>_xll.qlIndexFixing($BE$1,BA966,,_xll.ohTrigger(Trigger,Quote!$AE$2))</f>
        <v>#NUM!</v>
      </c>
    </row>
    <row r="967" spans="51:56" ht="11.25" customHeight="1" x14ac:dyDescent="0.25">
      <c r="AY967" s="187" t="s">
        <v>90</v>
      </c>
      <c r="AZ967" s="186">
        <f>_xll.qlInterestRateIndexFixingDate(Currency&amp;"ibor"&amp;$I$1,BA967,Trigger)</f>
        <v>46073</v>
      </c>
      <c r="BA967" s="186">
        <f>_xll.qlCalendarAdvance(Calendar,BA966,AY967,"f",,Trigger)</f>
        <v>46077</v>
      </c>
      <c r="BB967" s="186">
        <f>_xll.qlInterestRateIndexMaturity(Currency&amp;"ibor"&amp;$I$1,BA967,Trigger)</f>
        <v>46258</v>
      </c>
      <c r="BC967" s="359">
        <f>_xll.qlIndexFixing($AC$5,AZ967,,_xll.ohTrigger(Trigger,Quote!$AE$2))</f>
        <v>1.7937000193395343E-2</v>
      </c>
      <c r="BD967" s="359" t="e">
        <f>_xll.qlIndexFixing($BE$1,BA967,,_xll.ohTrigger(Trigger,Quote!$AE$2))</f>
        <v>#NUM!</v>
      </c>
    </row>
    <row r="968" spans="51:56" ht="11.25" customHeight="1" x14ac:dyDescent="0.25">
      <c r="AY968" s="187" t="s">
        <v>90</v>
      </c>
      <c r="AZ968" s="186">
        <f>_xll.qlInterestRateIndexFixingDate(Currency&amp;"ibor"&amp;$I$1,BA968,Trigger)</f>
        <v>46080</v>
      </c>
      <c r="BA968" s="186">
        <f>_xll.qlCalendarAdvance(Calendar,BA967,AY968,"f",,Trigger)</f>
        <v>46084</v>
      </c>
      <c r="BB968" s="186">
        <f>_xll.qlInterestRateIndexMaturity(Currency&amp;"ibor"&amp;$I$1,BA968,Trigger)</f>
        <v>46268</v>
      </c>
      <c r="BC968" s="359">
        <f>_xll.qlIndexFixing($AC$5,AZ968,,_xll.ohTrigger(Trigger,Quote!$AE$2))</f>
        <v>1.792209358061584E-2</v>
      </c>
      <c r="BD968" s="359" t="e">
        <f>_xll.qlIndexFixing($BE$1,BA968,,_xll.ohTrigger(Trigger,Quote!$AE$2))</f>
        <v>#NUM!</v>
      </c>
    </row>
    <row r="969" spans="51:56" ht="11.25" customHeight="1" x14ac:dyDescent="0.25">
      <c r="AY969" s="187" t="s">
        <v>90</v>
      </c>
      <c r="AZ969" s="186">
        <f>_xll.qlInterestRateIndexFixingDate(Currency&amp;"ibor"&amp;$I$1,BA969,Trigger)</f>
        <v>46087</v>
      </c>
      <c r="BA969" s="186">
        <f>_xll.qlCalendarAdvance(Calendar,BA968,AY969,"f",,Trigger)</f>
        <v>46091</v>
      </c>
      <c r="BB969" s="186">
        <f>_xll.qlInterestRateIndexMaturity(Currency&amp;"ibor"&amp;$I$1,BA969,Trigger)</f>
        <v>46275</v>
      </c>
      <c r="BC969" s="359">
        <f>_xll.qlIndexFixing($AC$5,AZ969,,_xll.ohTrigger(Trigger,Quote!$AE$2))</f>
        <v>1.7909243705830309E-2</v>
      </c>
      <c r="BD969" s="359" t="e">
        <f>_xll.qlIndexFixing($BE$1,BA969,,_xll.ohTrigger(Trigger,Quote!$AE$2))</f>
        <v>#NUM!</v>
      </c>
    </row>
    <row r="970" spans="51:56" ht="11.25" customHeight="1" x14ac:dyDescent="0.25">
      <c r="AY970" s="187" t="s">
        <v>90</v>
      </c>
      <c r="AZ970" s="186">
        <f>_xll.qlInterestRateIndexFixingDate(Currency&amp;"ibor"&amp;$I$1,BA970,Trigger)</f>
        <v>46094</v>
      </c>
      <c r="BA970" s="186">
        <f>_xll.qlCalendarAdvance(Calendar,BA969,AY970,"f",,Trigger)</f>
        <v>46098</v>
      </c>
      <c r="BB970" s="186">
        <f>_xll.qlInterestRateIndexMaturity(Currency&amp;"ibor"&amp;$I$1,BA970,Trigger)</f>
        <v>46282</v>
      </c>
      <c r="BC970" s="359">
        <f>_xll.qlIndexFixing($AC$5,AZ970,,_xll.ohTrigger(Trigger,Quote!$AE$2))</f>
        <v>1.7896251068195847E-2</v>
      </c>
      <c r="BD970" s="359" t="e">
        <f>_xll.qlIndexFixing($BE$1,BA970,,_xll.ohTrigger(Trigger,Quote!$AE$2))</f>
        <v>#NUM!</v>
      </c>
    </row>
    <row r="971" spans="51:56" ht="11.25" customHeight="1" x14ac:dyDescent="0.25">
      <c r="AY971" s="187" t="s">
        <v>90</v>
      </c>
      <c r="AZ971" s="186">
        <f>_xll.qlInterestRateIndexFixingDate(Currency&amp;"ibor"&amp;$I$1,BA971,Trigger)</f>
        <v>46101</v>
      </c>
      <c r="BA971" s="186">
        <f>_xll.qlCalendarAdvance(Calendar,BA970,AY971,"f",,Trigger)</f>
        <v>46105</v>
      </c>
      <c r="BB971" s="186">
        <f>_xll.qlInterestRateIndexMaturity(Currency&amp;"ibor"&amp;$I$1,BA971,Trigger)</f>
        <v>46289</v>
      </c>
      <c r="BC971" s="359">
        <f>_xll.qlIndexFixing($AC$5,AZ971,,_xll.ohTrigger(Trigger,Quote!$AE$2))</f>
        <v>1.78831156705315E-2</v>
      </c>
      <c r="BD971" s="359" t="e">
        <f>_xll.qlIndexFixing($BE$1,BA971,,_xll.ohTrigger(Trigger,Quote!$AE$2))</f>
        <v>#NUM!</v>
      </c>
    </row>
    <row r="972" spans="51:56" ht="11.25" customHeight="1" x14ac:dyDescent="0.25">
      <c r="AY972" s="187" t="s">
        <v>90</v>
      </c>
      <c r="AZ972" s="186">
        <f>_xll.qlInterestRateIndexFixingDate(Currency&amp;"ibor"&amp;$I$1,BA972,Trigger)</f>
        <v>46108</v>
      </c>
      <c r="BA972" s="186">
        <f>_xll.qlCalendarAdvance(Calendar,BA971,AY972,"f",,Trigger)</f>
        <v>46112</v>
      </c>
      <c r="BB972" s="186">
        <f>_xll.qlInterestRateIndexMaturity(Currency&amp;"ibor"&amp;$I$1,BA972,Trigger)</f>
        <v>46295</v>
      </c>
      <c r="BC972" s="359">
        <f>_xll.qlIndexFixing($AC$5,AZ972,,_xll.ohTrigger(Trigger,Quote!$AE$2))</f>
        <v>1.7869463598968589E-2</v>
      </c>
      <c r="BD972" s="359" t="e">
        <f>_xll.qlIndexFixing($BE$1,BA972,,_xll.ohTrigger(Trigger,Quote!$AE$2))</f>
        <v>#NUM!</v>
      </c>
    </row>
    <row r="973" spans="51:56" ht="11.25" customHeight="1" x14ac:dyDescent="0.25">
      <c r="AY973" s="187" t="s">
        <v>90</v>
      </c>
      <c r="AZ973" s="186">
        <f>_xll.qlInterestRateIndexFixingDate(Currency&amp;"ibor"&amp;$I$1,BA973,Trigger)</f>
        <v>46113</v>
      </c>
      <c r="BA973" s="186">
        <f>_xll.qlCalendarAdvance(Calendar,BA972,AY973,"f",,Trigger)</f>
        <v>46119</v>
      </c>
      <c r="BB973" s="186">
        <f>_xll.qlInterestRateIndexMaturity(Currency&amp;"ibor"&amp;$I$1,BA973,Trigger)</f>
        <v>46302</v>
      </c>
      <c r="BC973" s="359">
        <f>_xll.qlIndexFixing($AC$5,AZ973,,_xll.ohTrigger(Trigger,Quote!$AE$2))</f>
        <v>1.7855825640848394E-2</v>
      </c>
      <c r="BD973" s="359" t="e">
        <f>_xll.qlIndexFixing($BE$1,BA973,,_xll.ohTrigger(Trigger,Quote!$AE$2))</f>
        <v>#NUM!</v>
      </c>
    </row>
    <row r="974" spans="51:56" ht="11.25" customHeight="1" x14ac:dyDescent="0.25">
      <c r="AY974" s="187" t="s">
        <v>90</v>
      </c>
      <c r="AZ974" s="186">
        <f>_xll.qlInterestRateIndexFixingDate(Currency&amp;"ibor"&amp;$I$1,BA974,Trigger)</f>
        <v>46122</v>
      </c>
      <c r="BA974" s="186">
        <f>_xll.qlCalendarAdvance(Calendar,BA973,AY974,"f",,Trigger)</f>
        <v>46126</v>
      </c>
      <c r="BB974" s="186">
        <f>_xll.qlInterestRateIndexMaturity(Currency&amp;"ibor"&amp;$I$1,BA974,Trigger)</f>
        <v>46309</v>
      </c>
      <c r="BC974" s="359">
        <f>_xll.qlIndexFixing($AC$5,AZ974,,_xll.ohTrigger(Trigger,Quote!$AE$2))</f>
        <v>1.784204416036219E-2</v>
      </c>
      <c r="BD974" s="359" t="e">
        <f>_xll.qlIndexFixing($BE$1,BA974,,_xll.ohTrigger(Trigger,Quote!$AE$2))</f>
        <v>#NUM!</v>
      </c>
    </row>
    <row r="975" spans="51:56" ht="11.25" customHeight="1" x14ac:dyDescent="0.25">
      <c r="AY975" s="187" t="s">
        <v>90</v>
      </c>
      <c r="AZ975" s="186">
        <f>_xll.qlInterestRateIndexFixingDate(Currency&amp;"ibor"&amp;$I$1,BA975,Trigger)</f>
        <v>46129</v>
      </c>
      <c r="BA975" s="186">
        <f>_xll.qlCalendarAdvance(Calendar,BA974,AY975,"f",,Trigger)</f>
        <v>46133</v>
      </c>
      <c r="BB975" s="186">
        <f>_xll.qlInterestRateIndexMaturity(Currency&amp;"ibor"&amp;$I$1,BA975,Trigger)</f>
        <v>46316</v>
      </c>
      <c r="BC975" s="359">
        <f>_xll.qlIndexFixing($AC$5,AZ975,,_xll.ohTrigger(Trigger,Quote!$AE$2))</f>
        <v>1.7828119160499926E-2</v>
      </c>
      <c r="BD975" s="359" t="e">
        <f>_xll.qlIndexFixing($BE$1,BA975,,_xll.ohTrigger(Trigger,Quote!$AE$2))</f>
        <v>#NUM!</v>
      </c>
    </row>
    <row r="976" spans="51:56" ht="11.25" customHeight="1" x14ac:dyDescent="0.25">
      <c r="AY976" s="187" t="s">
        <v>90</v>
      </c>
      <c r="AZ976" s="186">
        <f>_xll.qlInterestRateIndexFixingDate(Currency&amp;"ibor"&amp;$I$1,BA976,Trigger)</f>
        <v>46136</v>
      </c>
      <c r="BA976" s="186">
        <f>_xll.qlCalendarAdvance(Calendar,BA975,AY976,"f",,Trigger)</f>
        <v>46140</v>
      </c>
      <c r="BB976" s="186">
        <f>_xll.qlInterestRateIndexMaturity(Currency&amp;"ibor"&amp;$I$1,BA976,Trigger)</f>
        <v>46323</v>
      </c>
      <c r="BC976" s="359">
        <f>_xll.qlIndexFixing($AC$5,AZ976,,_xll.ohTrigger(Trigger,Quote!$AE$2))</f>
        <v>1.7814050644284325E-2</v>
      </c>
      <c r="BD976" s="359" t="e">
        <f>_xll.qlIndexFixing($BE$1,BA976,,_xll.ohTrigger(Trigger,Quote!$AE$2))</f>
        <v>#NUM!</v>
      </c>
    </row>
    <row r="977" spans="51:56" ht="11.25" customHeight="1" x14ac:dyDescent="0.25">
      <c r="AY977" s="187" t="s">
        <v>90</v>
      </c>
      <c r="AZ977" s="186">
        <f>_xll.qlInterestRateIndexFixingDate(Currency&amp;"ibor"&amp;$I$1,BA977,Trigger)</f>
        <v>46142</v>
      </c>
      <c r="BA977" s="186">
        <f>_xll.qlCalendarAdvance(Calendar,BA976,AY977,"f",,Trigger)</f>
        <v>46147</v>
      </c>
      <c r="BB977" s="186">
        <f>_xll.qlInterestRateIndexMaturity(Currency&amp;"ibor"&amp;$I$1,BA977,Trigger)</f>
        <v>46331</v>
      </c>
      <c r="BC977" s="359">
        <f>_xll.qlIndexFixing($AC$5,AZ977,,_xll.ohTrigger(Trigger,Quote!$AE$2))</f>
        <v>1.7801305485720582E-2</v>
      </c>
      <c r="BD977" s="359" t="e">
        <f>_xll.qlIndexFixing($BE$1,BA977,,_xll.ohTrigger(Trigger,Quote!$AE$2))</f>
        <v>#NUM!</v>
      </c>
    </row>
    <row r="978" spans="51:56" ht="11.25" customHeight="1" x14ac:dyDescent="0.25">
      <c r="AY978" s="187" t="s">
        <v>90</v>
      </c>
      <c r="AZ978" s="186">
        <f>_xll.qlInterestRateIndexFixingDate(Currency&amp;"ibor"&amp;$I$1,BA978,Trigger)</f>
        <v>46150</v>
      </c>
      <c r="BA978" s="186">
        <f>_xll.qlCalendarAdvance(Calendar,BA977,AY978,"f",,Trigger)</f>
        <v>46154</v>
      </c>
      <c r="BB978" s="186">
        <f>_xll.qlInterestRateIndexMaturity(Currency&amp;"ibor"&amp;$I$1,BA978,Trigger)</f>
        <v>46338</v>
      </c>
      <c r="BC978" s="359">
        <f>_xll.qlIndexFixing($AC$5,AZ978,,_xll.ohTrigger(Trigger,Quote!$AE$2))</f>
        <v>1.7787170849396156E-2</v>
      </c>
      <c r="BD978" s="359" t="e">
        <f>_xll.qlIndexFixing($BE$1,BA978,,_xll.ohTrigger(Trigger,Quote!$AE$2))</f>
        <v>#NUM!</v>
      </c>
    </row>
    <row r="979" spans="51:56" ht="11.25" customHeight="1" x14ac:dyDescent="0.25">
      <c r="AY979" s="187" t="s">
        <v>90</v>
      </c>
      <c r="AZ979" s="186">
        <f>_xll.qlInterestRateIndexFixingDate(Currency&amp;"ibor"&amp;$I$1,BA979,Trigger)</f>
        <v>46157</v>
      </c>
      <c r="BA979" s="186">
        <f>_xll.qlCalendarAdvance(Calendar,BA978,AY979,"f",,Trigger)</f>
        <v>46161</v>
      </c>
      <c r="BB979" s="186">
        <f>_xll.qlInterestRateIndexMaturity(Currency&amp;"ibor"&amp;$I$1,BA979,Trigger)</f>
        <v>46345</v>
      </c>
      <c r="BC979" s="359">
        <f>_xll.qlIndexFixing($AC$5,AZ979,,_xll.ohTrigger(Trigger,Quote!$AE$2))</f>
        <v>1.7772893476712476E-2</v>
      </c>
      <c r="BD979" s="359" t="e">
        <f>_xll.qlIndexFixing($BE$1,BA979,,_xll.ohTrigger(Trigger,Quote!$AE$2))</f>
        <v>#NUM!</v>
      </c>
    </row>
    <row r="980" spans="51:56" ht="11.25" customHeight="1" x14ac:dyDescent="0.25">
      <c r="AY980" s="187" t="s">
        <v>90</v>
      </c>
      <c r="AZ980" s="186">
        <f>_xll.qlInterestRateIndexFixingDate(Currency&amp;"ibor"&amp;$I$1,BA980,Trigger)</f>
        <v>46164</v>
      </c>
      <c r="BA980" s="186">
        <f>_xll.qlCalendarAdvance(Calendar,BA979,AY980,"f",,Trigger)</f>
        <v>46168</v>
      </c>
      <c r="BB980" s="186">
        <f>_xll.qlInterestRateIndexMaturity(Currency&amp;"ibor"&amp;$I$1,BA980,Trigger)</f>
        <v>46352</v>
      </c>
      <c r="BC980" s="359">
        <f>_xll.qlIndexFixing($AC$5,AZ980,,_xll.ohTrigger(Trigger,Quote!$AE$2))</f>
        <v>1.77584733707675E-2</v>
      </c>
      <c r="BD980" s="359" t="e">
        <f>_xll.qlIndexFixing($BE$1,BA980,,_xll.ohTrigger(Trigger,Quote!$AE$2))</f>
        <v>#NUM!</v>
      </c>
    </row>
    <row r="981" spans="51:56" ht="11.25" customHeight="1" x14ac:dyDescent="0.25">
      <c r="AY981" s="187" t="s">
        <v>90</v>
      </c>
      <c r="AZ981" s="186">
        <f>_xll.qlInterestRateIndexFixingDate(Currency&amp;"ibor"&amp;$I$1,BA981,Trigger)</f>
        <v>46171</v>
      </c>
      <c r="BA981" s="186">
        <f>_xll.qlCalendarAdvance(Calendar,BA980,AY981,"f",,Trigger)</f>
        <v>46175</v>
      </c>
      <c r="BB981" s="186">
        <f>_xll.qlInterestRateIndexMaturity(Currency&amp;"ibor"&amp;$I$1,BA981,Trigger)</f>
        <v>46358</v>
      </c>
      <c r="BC981" s="359">
        <f>_xll.qlIndexFixing($AC$5,AZ981,,_xll.ohTrigger(Trigger,Quote!$AE$2))</f>
        <v>1.7747450721814276E-2</v>
      </c>
      <c r="BD981" s="359" t="e">
        <f>_xll.qlIndexFixing($BE$1,BA981,,_xll.ohTrigger(Trigger,Quote!$AE$2))</f>
        <v>#NUM!</v>
      </c>
    </row>
    <row r="982" spans="51:56" ht="11.25" customHeight="1" x14ac:dyDescent="0.25">
      <c r="AY982" s="187" t="s">
        <v>90</v>
      </c>
      <c r="AZ982" s="186">
        <f>_xll.qlInterestRateIndexFixingDate(Currency&amp;"ibor"&amp;$I$1,BA982,Trigger)</f>
        <v>46178</v>
      </c>
      <c r="BA982" s="186">
        <f>_xll.qlCalendarAdvance(Calendar,BA981,AY982,"f",,Trigger)</f>
        <v>46182</v>
      </c>
      <c r="BB982" s="186">
        <f>_xll.qlInterestRateIndexMaturity(Currency&amp;"ibor"&amp;$I$1,BA982,Trigger)</f>
        <v>46365</v>
      </c>
      <c r="BC982" s="359">
        <f>_xll.qlIndexFixing($AC$5,AZ982,,_xll.ohTrigger(Trigger,Quote!$AE$2))</f>
        <v>1.7773870443545711E-2</v>
      </c>
      <c r="BD982" s="359" t="e">
        <f>_xll.qlIndexFixing($BE$1,BA982,,_xll.ohTrigger(Trigger,Quote!$AE$2))</f>
        <v>#NUM!</v>
      </c>
    </row>
    <row r="983" spans="51:56" ht="11.25" customHeight="1" x14ac:dyDescent="0.25">
      <c r="AY983" s="187" t="s">
        <v>90</v>
      </c>
      <c r="AZ983" s="186">
        <f>_xll.qlInterestRateIndexFixingDate(Currency&amp;"ibor"&amp;$I$1,BA983,Trigger)</f>
        <v>46185</v>
      </c>
      <c r="BA983" s="186">
        <f>_xll.qlCalendarAdvance(Calendar,BA982,AY983,"f",,Trigger)</f>
        <v>46189</v>
      </c>
      <c r="BB983" s="186">
        <f>_xll.qlInterestRateIndexMaturity(Currency&amp;"ibor"&amp;$I$1,BA983,Trigger)</f>
        <v>46372</v>
      </c>
      <c r="BC983" s="359">
        <f>_xll.qlIndexFixing($AC$5,AZ983,,_xll.ohTrigger(Trigger,Quote!$AE$2))</f>
        <v>1.7800290516922414E-2</v>
      </c>
      <c r="BD983" s="359" t="e">
        <f>_xll.qlIndexFixing($BE$1,BA983,,_xll.ohTrigger(Trigger,Quote!$AE$2))</f>
        <v>#NUM!</v>
      </c>
    </row>
    <row r="984" spans="51:56" ht="11.25" customHeight="1" x14ac:dyDescent="0.25">
      <c r="AY984" s="187" t="s">
        <v>90</v>
      </c>
      <c r="AZ984" s="186">
        <f>_xll.qlInterestRateIndexFixingDate(Currency&amp;"ibor"&amp;$I$1,BA984,Trigger)</f>
        <v>46192</v>
      </c>
      <c r="BA984" s="186">
        <f>_xll.qlCalendarAdvance(Calendar,BA983,AY984,"f",,Trigger)</f>
        <v>46196</v>
      </c>
      <c r="BB984" s="186">
        <f>_xll.qlInterestRateIndexMaturity(Currency&amp;"ibor"&amp;$I$1,BA984,Trigger)</f>
        <v>46379</v>
      </c>
      <c r="BC984" s="359">
        <f>_xll.qlIndexFixing($AC$5,AZ984,,_xll.ohTrigger(Trigger,Quote!$AE$2))</f>
        <v>1.7826710941949195E-2</v>
      </c>
      <c r="BD984" s="359" t="e">
        <f>_xll.qlIndexFixing($BE$1,BA984,,_xll.ohTrigger(Trigger,Quote!$AE$2))</f>
        <v>#NUM!</v>
      </c>
    </row>
    <row r="985" spans="51:56" ht="11.25" customHeight="1" x14ac:dyDescent="0.25">
      <c r="AY985" s="187" t="s">
        <v>90</v>
      </c>
      <c r="AZ985" s="186">
        <f>_xll.qlInterestRateIndexFixingDate(Currency&amp;"ibor"&amp;$I$1,BA985,Trigger)</f>
        <v>46199</v>
      </c>
      <c r="BA985" s="186">
        <f>_xll.qlCalendarAdvance(Calendar,BA984,AY985,"f",,Trigger)</f>
        <v>46203</v>
      </c>
      <c r="BB985" s="186">
        <f>_xll.qlInterestRateIndexMaturity(Currency&amp;"ibor"&amp;$I$1,BA985,Trigger)</f>
        <v>46387</v>
      </c>
      <c r="BC985" s="359">
        <f>_xll.qlIndexFixing($AC$5,AZ985,,_xll.ohTrigger(Trigger,Quote!$AE$2))</f>
        <v>1.7855460384276552E-2</v>
      </c>
      <c r="BD985" s="359" t="e">
        <f>_xll.qlIndexFixing($BE$1,BA985,,_xll.ohTrigger(Trigger,Quote!$AE$2))</f>
        <v>#NUM!</v>
      </c>
    </row>
    <row r="986" spans="51:56" ht="11.25" customHeight="1" x14ac:dyDescent="0.25">
      <c r="AY986" s="187" t="s">
        <v>90</v>
      </c>
      <c r="AZ986" s="186">
        <f>_xll.qlInterestRateIndexFixingDate(Currency&amp;"ibor"&amp;$I$1,BA986,Trigger)</f>
        <v>46206</v>
      </c>
      <c r="BA986" s="186">
        <f>_xll.qlCalendarAdvance(Calendar,BA985,AY986,"f",,Trigger)</f>
        <v>46210</v>
      </c>
      <c r="BB986" s="186">
        <f>_xll.qlInterestRateIndexMaturity(Currency&amp;"ibor"&amp;$I$1,BA986,Trigger)</f>
        <v>46394</v>
      </c>
      <c r="BC986" s="359">
        <f>_xll.qlIndexFixing($AC$5,AZ986,,_xll.ohTrigger(Trigger,Quote!$AE$2))</f>
        <v>1.7881882843234293E-2</v>
      </c>
      <c r="BD986" s="359" t="e">
        <f>_xll.qlIndexFixing($BE$1,BA986,,_xll.ohTrigger(Trigger,Quote!$AE$2))</f>
        <v>#NUM!</v>
      </c>
    </row>
    <row r="987" spans="51:56" ht="11.25" customHeight="1" x14ac:dyDescent="0.25">
      <c r="AY987" s="187" t="s">
        <v>90</v>
      </c>
      <c r="AZ987" s="186">
        <f>_xll.qlInterestRateIndexFixingDate(Currency&amp;"ibor"&amp;$I$1,BA987,Trigger)</f>
        <v>46213</v>
      </c>
      <c r="BA987" s="186">
        <f>_xll.qlCalendarAdvance(Calendar,BA986,AY987,"f",,Trigger)</f>
        <v>46217</v>
      </c>
      <c r="BB987" s="186">
        <f>_xll.qlInterestRateIndexMaturity(Currency&amp;"ibor"&amp;$I$1,BA987,Trigger)</f>
        <v>46401</v>
      </c>
      <c r="BC987" s="359">
        <f>_xll.qlIndexFixing($AC$5,AZ987,,_xll.ohTrigger(Trigger,Quote!$AE$2))</f>
        <v>1.7908305655795705E-2</v>
      </c>
      <c r="BD987" s="359" t="e">
        <f>_xll.qlIndexFixing($BE$1,BA987,,_xll.ohTrigger(Trigger,Quote!$AE$2))</f>
        <v>#NUM!</v>
      </c>
    </row>
    <row r="988" spans="51:56" ht="11.25" customHeight="1" x14ac:dyDescent="0.25">
      <c r="AY988" s="187" t="s">
        <v>90</v>
      </c>
      <c r="AZ988" s="186">
        <f>_xll.qlInterestRateIndexFixingDate(Currency&amp;"ibor"&amp;$I$1,BA988,Trigger)</f>
        <v>46220</v>
      </c>
      <c r="BA988" s="186">
        <f>_xll.qlCalendarAdvance(Calendar,BA987,AY988,"f",,Trigger)</f>
        <v>46224</v>
      </c>
      <c r="BB988" s="186">
        <f>_xll.qlInterestRateIndexMaturity(Currency&amp;"ibor"&amp;$I$1,BA988,Trigger)</f>
        <v>46408</v>
      </c>
      <c r="BC988" s="359">
        <f>_xll.qlIndexFixing($AC$5,AZ988,,_xll.ohTrigger(Trigger,Quote!$AE$2))</f>
        <v>1.7934728821965128E-2</v>
      </c>
      <c r="BD988" s="359" t="e">
        <f>_xll.qlIndexFixing($BE$1,BA988,,_xll.ohTrigger(Trigger,Quote!$AE$2))</f>
        <v>#NUM!</v>
      </c>
    </row>
    <row r="989" spans="51:56" ht="11.25" customHeight="1" x14ac:dyDescent="0.25">
      <c r="AY989" s="187" t="s">
        <v>90</v>
      </c>
      <c r="AZ989" s="186">
        <f>_xll.qlInterestRateIndexFixingDate(Currency&amp;"ibor"&amp;$I$1,BA989,Trigger)</f>
        <v>46227</v>
      </c>
      <c r="BA989" s="186">
        <f>_xll.qlCalendarAdvance(Calendar,BA988,AY989,"f",,Trigger)</f>
        <v>46231</v>
      </c>
      <c r="BB989" s="186">
        <f>_xll.qlInterestRateIndexMaturity(Currency&amp;"ibor"&amp;$I$1,BA989,Trigger)</f>
        <v>46415</v>
      </c>
      <c r="BC989" s="359">
        <f>_xll.qlIndexFixing($AC$5,AZ989,,_xll.ohTrigger(Trigger,Quote!$AE$2))</f>
        <v>1.796115234174691E-2</v>
      </c>
      <c r="BD989" s="359" t="e">
        <f>_xll.qlIndexFixing($BE$1,BA989,,_xll.ohTrigger(Trigger,Quote!$AE$2))</f>
        <v>#NUM!</v>
      </c>
    </row>
    <row r="990" spans="51:56" ht="11.25" customHeight="1" x14ac:dyDescent="0.25">
      <c r="AY990" s="187" t="s">
        <v>90</v>
      </c>
      <c r="AZ990" s="186">
        <f>_xll.qlInterestRateIndexFixingDate(Currency&amp;"ibor"&amp;$I$1,BA990,Trigger)</f>
        <v>46234</v>
      </c>
      <c r="BA990" s="186">
        <f>_xll.qlCalendarAdvance(Calendar,BA989,AY990,"f",,Trigger)</f>
        <v>46238</v>
      </c>
      <c r="BB990" s="186">
        <f>_xll.qlInterestRateIndexMaturity(Currency&amp;"ibor"&amp;$I$1,BA990,Trigger)</f>
        <v>46422</v>
      </c>
      <c r="BC990" s="359">
        <f>_xll.qlIndexFixing($AC$5,AZ990,,_xll.ohTrigger(Trigger,Quote!$AE$2))</f>
        <v>1.7987576215146694E-2</v>
      </c>
      <c r="BD990" s="359" t="e">
        <f>_xll.qlIndexFixing($BE$1,BA990,,_xll.ohTrigger(Trigger,Quote!$AE$2))</f>
        <v>#NUM!</v>
      </c>
    </row>
    <row r="991" spans="51:56" ht="11.25" customHeight="1" x14ac:dyDescent="0.25">
      <c r="AY991" s="187" t="s">
        <v>90</v>
      </c>
      <c r="AZ991" s="186">
        <f>_xll.qlInterestRateIndexFixingDate(Currency&amp;"ibor"&amp;$I$1,BA991,Trigger)</f>
        <v>46241</v>
      </c>
      <c r="BA991" s="186">
        <f>_xll.qlCalendarAdvance(Calendar,BA990,AY991,"f",,Trigger)</f>
        <v>46245</v>
      </c>
      <c r="BB991" s="186">
        <f>_xll.qlInterestRateIndexMaturity(Currency&amp;"ibor"&amp;$I$1,BA991,Trigger)</f>
        <v>46429</v>
      </c>
      <c r="BC991" s="359">
        <f>_xll.qlIndexFixing($AC$5,AZ991,,_xll.ohTrigger(Trigger,Quote!$AE$2))</f>
        <v>1.8014000442168828E-2</v>
      </c>
      <c r="BD991" s="359" t="e">
        <f>_xll.qlIndexFixing($BE$1,BA991,,_xll.ohTrigger(Trigger,Quote!$AE$2))</f>
        <v>#NUM!</v>
      </c>
    </row>
    <row r="992" spans="51:56" ht="11.25" customHeight="1" x14ac:dyDescent="0.25">
      <c r="AY992" s="187" t="s">
        <v>90</v>
      </c>
      <c r="AZ992" s="186">
        <f>_xll.qlInterestRateIndexFixingDate(Currency&amp;"ibor"&amp;$I$1,BA992,Trigger)</f>
        <v>46248</v>
      </c>
      <c r="BA992" s="186">
        <f>_xll.qlCalendarAdvance(Calendar,BA991,AY992,"f",,Trigger)</f>
        <v>46252</v>
      </c>
      <c r="BB992" s="186">
        <f>_xll.qlInterestRateIndexMaturity(Currency&amp;"ibor"&amp;$I$1,BA992,Trigger)</f>
        <v>46436</v>
      </c>
      <c r="BC992" s="359">
        <f>_xll.qlIndexFixing($AC$5,AZ992,,_xll.ohTrigger(Trigger,Quote!$AE$2))</f>
        <v>1.8040425022817656E-2</v>
      </c>
      <c r="BD992" s="359" t="e">
        <f>_xll.qlIndexFixing($BE$1,BA992,,_xll.ohTrigger(Trigger,Quote!$AE$2))</f>
        <v>#NUM!</v>
      </c>
    </row>
    <row r="993" spans="51:56" ht="11.25" customHeight="1" x14ac:dyDescent="0.25">
      <c r="AY993" s="187" t="s">
        <v>90</v>
      </c>
      <c r="AZ993" s="186">
        <f>_xll.qlInterestRateIndexFixingDate(Currency&amp;"ibor"&amp;$I$1,BA993,Trigger)</f>
        <v>46255</v>
      </c>
      <c r="BA993" s="186">
        <f>_xll.qlCalendarAdvance(Calendar,BA992,AY993,"f",,Trigger)</f>
        <v>46259</v>
      </c>
      <c r="BB993" s="186">
        <f>_xll.qlInterestRateIndexMaturity(Currency&amp;"ibor"&amp;$I$1,BA993,Trigger)</f>
        <v>46443</v>
      </c>
      <c r="BC993" s="359">
        <f>_xll.qlIndexFixing($AC$5,AZ993,,_xll.ohTrigger(Trigger,Quote!$AE$2))</f>
        <v>1.806684995709839E-2</v>
      </c>
      <c r="BD993" s="359" t="e">
        <f>_xll.qlIndexFixing($BE$1,BA993,,_xll.ohTrigger(Trigger,Quote!$AE$2))</f>
        <v>#NUM!</v>
      </c>
    </row>
    <row r="994" spans="51:56" ht="11.25" customHeight="1" x14ac:dyDescent="0.25">
      <c r="AY994" s="187" t="s">
        <v>90</v>
      </c>
      <c r="AZ994" s="186">
        <f>_xll.qlInterestRateIndexFixingDate(Currency&amp;"ibor"&amp;$I$1,BA994,Trigger)</f>
        <v>46262</v>
      </c>
      <c r="BA994" s="186">
        <f>_xll.qlCalendarAdvance(Calendar,BA993,AY994,"f",,Trigger)</f>
        <v>46266</v>
      </c>
      <c r="BB994" s="186">
        <f>_xll.qlInterestRateIndexMaturity(Currency&amp;"ibor"&amp;$I$1,BA994,Trigger)</f>
        <v>46447</v>
      </c>
      <c r="BC994" s="359">
        <f>_xll.qlIndexFixing($AC$5,AZ994,,_xll.ohTrigger(Trigger,Quote!$AE$2))</f>
        <v>1.808625372912041E-2</v>
      </c>
      <c r="BD994" s="359" t="e">
        <f>_xll.qlIndexFixing($BE$1,BA994,,_xll.ohTrigger(Trigger,Quote!$AE$2))</f>
        <v>#NUM!</v>
      </c>
    </row>
    <row r="995" spans="51:56" ht="11.25" customHeight="1" x14ac:dyDescent="0.25">
      <c r="AY995" s="187" t="s">
        <v>90</v>
      </c>
      <c r="AZ995" s="186">
        <f>_xll.qlInterestRateIndexFixingDate(Currency&amp;"ibor"&amp;$I$1,BA995,Trigger)</f>
        <v>46269</v>
      </c>
      <c r="BA995" s="186">
        <f>_xll.qlCalendarAdvance(Calendar,BA994,AY995,"f",,Trigger)</f>
        <v>46273</v>
      </c>
      <c r="BB995" s="186">
        <f>_xll.qlInterestRateIndexMaturity(Currency&amp;"ibor"&amp;$I$1,BA995,Trigger)</f>
        <v>46454</v>
      </c>
      <c r="BC995" s="359">
        <f>_xll.qlIndexFixing($AC$5,AZ995,,_xll.ohTrigger(Trigger,Quote!$AE$2))</f>
        <v>1.8112675327483303E-2</v>
      </c>
      <c r="BD995" s="359" t="e">
        <f>_xll.qlIndexFixing($BE$1,BA995,,_xll.ohTrigger(Trigger,Quote!$AE$2))</f>
        <v>#NUM!</v>
      </c>
    </row>
    <row r="996" spans="51:56" ht="11.25" customHeight="1" x14ac:dyDescent="0.25">
      <c r="AY996" s="187" t="s">
        <v>90</v>
      </c>
      <c r="AZ996" s="186">
        <f>_xll.qlInterestRateIndexFixingDate(Currency&amp;"ibor"&amp;$I$1,BA996,Trigger)</f>
        <v>46276</v>
      </c>
      <c r="BA996" s="186">
        <f>_xll.qlCalendarAdvance(Calendar,BA995,AY996,"f",,Trigger)</f>
        <v>46280</v>
      </c>
      <c r="BB996" s="186">
        <f>_xll.qlInterestRateIndexMaturity(Currency&amp;"ibor"&amp;$I$1,BA996,Trigger)</f>
        <v>46461</v>
      </c>
      <c r="BC996" s="359">
        <f>_xll.qlIndexFixing($AC$5,AZ996,,_xll.ohTrigger(Trigger,Quote!$AE$2))</f>
        <v>1.8139097273673157E-2</v>
      </c>
      <c r="BD996" s="359" t="e">
        <f>_xll.qlIndexFixing($BE$1,BA996,,_xll.ohTrigger(Trigger,Quote!$AE$2))</f>
        <v>#NUM!</v>
      </c>
    </row>
    <row r="997" spans="51:56" ht="11.25" customHeight="1" x14ac:dyDescent="0.25">
      <c r="AY997" s="187" t="s">
        <v>90</v>
      </c>
      <c r="AZ997" s="186">
        <f>_xll.qlInterestRateIndexFixingDate(Currency&amp;"ibor"&amp;$I$1,BA997,Trigger)</f>
        <v>46283</v>
      </c>
      <c r="BA997" s="186">
        <f>_xll.qlCalendarAdvance(Calendar,BA996,AY997,"f",,Trigger)</f>
        <v>46287</v>
      </c>
      <c r="BB997" s="186">
        <f>_xll.qlInterestRateIndexMaturity(Currency&amp;"ibor"&amp;$I$1,BA997,Trigger)</f>
        <v>46468</v>
      </c>
      <c r="BC997" s="359">
        <f>_xll.qlIndexFixing($AC$5,AZ997,,_xll.ohTrigger(Trigger,Quote!$AE$2))</f>
        <v>1.8165519567693945E-2</v>
      </c>
      <c r="BD997" s="359" t="e">
        <f>_xll.qlIndexFixing($BE$1,BA997,,_xll.ohTrigger(Trigger,Quote!$AE$2))</f>
        <v>#NUM!</v>
      </c>
    </row>
    <row r="998" spans="51:56" ht="11.25" customHeight="1" x14ac:dyDescent="0.25">
      <c r="AY998" s="187" t="s">
        <v>90</v>
      </c>
      <c r="AZ998" s="186">
        <f>_xll.qlInterestRateIndexFixingDate(Currency&amp;"ibor"&amp;$I$1,BA998,Trigger)</f>
        <v>46290</v>
      </c>
      <c r="BA998" s="186">
        <f>_xll.qlCalendarAdvance(Calendar,BA997,AY998,"f",,Trigger)</f>
        <v>46294</v>
      </c>
      <c r="BB998" s="186">
        <f>_xll.qlInterestRateIndexMaturity(Currency&amp;"ibor"&amp;$I$1,BA998,Trigger)</f>
        <v>46476</v>
      </c>
      <c r="BC998" s="359">
        <f>_xll.qlIndexFixing($AC$5,AZ998,,_xll.ohTrigger(Trigger,Quote!$AE$2))</f>
        <v>1.8194287910321148E-2</v>
      </c>
      <c r="BD998" s="359" t="e">
        <f>_xll.qlIndexFixing($BE$1,BA998,,_xll.ohTrigger(Trigger,Quote!$AE$2))</f>
        <v>#NUM!</v>
      </c>
    </row>
    <row r="999" spans="51:56" ht="11.25" customHeight="1" x14ac:dyDescent="0.25">
      <c r="AY999" s="187" t="s">
        <v>90</v>
      </c>
      <c r="AZ999" s="186">
        <f>_xll.qlInterestRateIndexFixingDate(Currency&amp;"ibor"&amp;$I$1,BA999,Trigger)</f>
        <v>46297</v>
      </c>
      <c r="BA999" s="186">
        <f>_xll.qlCalendarAdvance(Calendar,BA998,AY999,"f",,Trigger)</f>
        <v>46301</v>
      </c>
      <c r="BB999" s="186">
        <f>_xll.qlInterestRateIndexMaturity(Currency&amp;"ibor"&amp;$I$1,BA999,Trigger)</f>
        <v>46483</v>
      </c>
      <c r="BC999" s="359">
        <f>_xll.qlIndexFixing($AC$5,AZ999,,_xll.ohTrigger(Trigger,Quote!$AE$2))</f>
        <v>1.8220712255165691E-2</v>
      </c>
      <c r="BD999" s="359" t="e">
        <f>_xll.qlIndexFixing($BE$1,BA999,,_xll.ohTrigger(Trigger,Quote!$AE$2))</f>
        <v>#NUM!</v>
      </c>
    </row>
    <row r="1000" spans="51:56" ht="11.25" customHeight="1" x14ac:dyDescent="0.25">
      <c r="AY1000" s="187" t="s">
        <v>90</v>
      </c>
      <c r="AZ1000" s="186">
        <f>_xll.qlInterestRateIndexFixingDate(Currency&amp;"ibor"&amp;$I$1,BA1000,Trigger)</f>
        <v>46304</v>
      </c>
      <c r="BA1000" s="186">
        <f>_xll.qlCalendarAdvance(Calendar,BA999,AY1000,"f",,Trigger)</f>
        <v>46308</v>
      </c>
      <c r="BB1000" s="186">
        <f>_xll.qlInterestRateIndexMaturity(Currency&amp;"ibor"&amp;$I$1,BA1000,Trigger)</f>
        <v>46490</v>
      </c>
      <c r="BC1000" s="359">
        <f>_xll.qlIndexFixing($AC$5,AZ1000,,_xll.ohTrigger(Trigger,Quote!$AE$2))</f>
        <v>1.8247136949794608E-2</v>
      </c>
      <c r="BD1000" s="359" t="e">
        <f>_xll.qlIndexFixing($BE$1,BA1000,,_xll.ohTrigger(Trigger,Quote!$AE$2))</f>
        <v>#NUM!</v>
      </c>
    </row>
    <row r="1001" spans="51:56" ht="11.25" customHeight="1" x14ac:dyDescent="0.25">
      <c r="AY1001" s="187" t="s">
        <v>90</v>
      </c>
      <c r="AZ1001" s="186">
        <f>_xll.qlInterestRateIndexFixingDate(Currency&amp;"ibor"&amp;$I$1,BA1001,Trigger)</f>
        <v>46311</v>
      </c>
      <c r="BA1001" s="186">
        <f>_xll.qlCalendarAdvance(Calendar,BA1000,AY1001,"f",,Trigger)</f>
        <v>46315</v>
      </c>
      <c r="BB1001" s="186">
        <f>_xll.qlInterestRateIndexMaturity(Currency&amp;"ibor"&amp;$I$1,BA1001,Trigger)</f>
        <v>46497</v>
      </c>
      <c r="BC1001" s="359">
        <f>_xll.qlIndexFixing($AC$5,AZ1001,,_xll.ohTrigger(Trigger,Quote!$AE$2))</f>
        <v>1.8273561994212737E-2</v>
      </c>
      <c r="BD1001" s="359" t="e">
        <f>_xll.qlIndexFixing($BE$1,BA1001,,_xll.ohTrigger(Trigger,Quote!$AE$2))</f>
        <v>#NUM!</v>
      </c>
    </row>
    <row r="1002" spans="51:56" ht="11.25" customHeight="1" x14ac:dyDescent="0.25">
      <c r="AY1002" s="187" t="s">
        <v>90</v>
      </c>
      <c r="AZ1002" s="186">
        <f>_xll.qlInterestRateIndexFixingDate(Currency&amp;"ibor"&amp;$I$1,BA1002,Trigger)</f>
        <v>46318</v>
      </c>
      <c r="BA1002" s="186">
        <f>_xll.qlCalendarAdvance(Calendar,BA1001,AY1002,"f",,Trigger)</f>
        <v>46322</v>
      </c>
      <c r="BB1002" s="186">
        <f>_xll.qlInterestRateIndexMaturity(Currency&amp;"ibor"&amp;$I$1,BA1002,Trigger)</f>
        <v>46504</v>
      </c>
      <c r="BC1002" s="359">
        <f>_xll.qlIndexFixing($AC$5,AZ1002,,_xll.ohTrigger(Trigger,Quote!$AE$2))</f>
        <v>1.8299987388425341E-2</v>
      </c>
      <c r="BD1002" s="359" t="e">
        <f>_xll.qlIndexFixing($BE$1,BA1002,,_xll.ohTrigger(Trigger,Quote!$AE$2))</f>
        <v>#NUM!</v>
      </c>
    </row>
    <row r="1003" spans="51:56" ht="11.25" customHeight="1" x14ac:dyDescent="0.25">
      <c r="AY1003" s="187" t="s">
        <v>90</v>
      </c>
      <c r="AZ1003" s="186">
        <f>_xll.qlInterestRateIndexFixingDate(Currency&amp;"ibor"&amp;$I$1,BA1003,Trigger)</f>
        <v>46325</v>
      </c>
      <c r="BA1003" s="186">
        <f>_xll.qlCalendarAdvance(Calendar,BA1002,AY1003,"f",,Trigger)</f>
        <v>46329</v>
      </c>
      <c r="BB1003" s="186">
        <f>_xll.qlInterestRateIndexMaturity(Currency&amp;"ibor"&amp;$I$1,BA1003,Trigger)</f>
        <v>46510</v>
      </c>
      <c r="BC1003" s="359">
        <f>_xll.qlIndexFixing($AC$5,AZ1003,,_xll.ohTrigger(Trigger,Quote!$AE$2))</f>
        <v>1.8324060636532861E-2</v>
      </c>
      <c r="BD1003" s="359" t="e">
        <f>_xll.qlIndexFixing($BE$1,BA1003,,_xll.ohTrigger(Trigger,Quote!$AE$2))</f>
        <v>#NUM!</v>
      </c>
    </row>
    <row r="1004" spans="51:56" ht="11.25" customHeight="1" x14ac:dyDescent="0.25">
      <c r="AY1004" s="187" t="s">
        <v>90</v>
      </c>
      <c r="AZ1004" s="186">
        <f>_xll.qlInterestRateIndexFixingDate(Currency&amp;"ibor"&amp;$I$1,BA1004,Trigger)</f>
        <v>46332</v>
      </c>
      <c r="BA1004" s="186">
        <f>_xll.qlCalendarAdvance(Calendar,BA1003,AY1004,"f",,Trigger)</f>
        <v>46336</v>
      </c>
      <c r="BB1004" s="186">
        <f>_xll.qlInterestRateIndexMaturity(Currency&amp;"ibor"&amp;$I$1,BA1004,Trigger)</f>
        <v>46517</v>
      </c>
      <c r="BC1004" s="359">
        <f>_xll.qlIndexFixing($AC$5,AZ1004,,_xll.ohTrigger(Trigger,Quote!$AE$2))</f>
        <v>1.8350485365500921E-2</v>
      </c>
      <c r="BD1004" s="359" t="e">
        <f>_xll.qlIndexFixing($BE$1,BA1004,,_xll.ohTrigger(Trigger,Quote!$AE$2))</f>
        <v>#NUM!</v>
      </c>
    </row>
    <row r="1005" spans="51:56" ht="11.25" customHeight="1" x14ac:dyDescent="0.25">
      <c r="AY1005" s="187" t="s">
        <v>90</v>
      </c>
      <c r="AZ1005" s="186">
        <f>_xll.qlInterestRateIndexFixingDate(Currency&amp;"ibor"&amp;$I$1,BA1005,Trigger)</f>
        <v>46339</v>
      </c>
      <c r="BA1005" s="186">
        <f>_xll.qlCalendarAdvance(Calendar,BA1004,AY1005,"f",,Trigger)</f>
        <v>46343</v>
      </c>
      <c r="BB1005" s="186">
        <f>_xll.qlInterestRateIndexMaturity(Currency&amp;"ibor"&amp;$I$1,BA1005,Trigger)</f>
        <v>46524</v>
      </c>
      <c r="BC1005" s="359">
        <f>_xll.qlIndexFixing($AC$5,AZ1005,,_xll.ohTrigger(Trigger,Quote!$AE$2))</f>
        <v>1.8376910442337014E-2</v>
      </c>
      <c r="BD1005" s="359" t="e">
        <f>_xll.qlIndexFixing($BE$1,BA1005,,_xll.ohTrigger(Trigger,Quote!$AE$2))</f>
        <v>#NUM!</v>
      </c>
    </row>
    <row r="1006" spans="51:56" ht="11.25" customHeight="1" x14ac:dyDescent="0.25">
      <c r="AY1006" s="187" t="s">
        <v>90</v>
      </c>
      <c r="AZ1006" s="186">
        <f>_xll.qlInterestRateIndexFixingDate(Currency&amp;"ibor"&amp;$I$1,BA1006,Trigger)</f>
        <v>46346</v>
      </c>
      <c r="BA1006" s="186">
        <f>_xll.qlCalendarAdvance(Calendar,BA1005,AY1006,"f",,Trigger)</f>
        <v>46350</v>
      </c>
      <c r="BB1006" s="186">
        <f>_xll.qlInterestRateIndexMaturity(Currency&amp;"ibor"&amp;$I$1,BA1006,Trigger)</f>
        <v>46531</v>
      </c>
      <c r="BC1006" s="359">
        <f>_xll.qlIndexFixing($AC$5,AZ1006,,_xll.ohTrigger(Trigger,Quote!$AE$2))</f>
        <v>1.8403335867045553E-2</v>
      </c>
      <c r="BD1006" s="359" t="e">
        <f>_xll.qlIndexFixing($BE$1,BA1006,,_xll.ohTrigger(Trigger,Quote!$AE$2))</f>
        <v>#NUM!</v>
      </c>
    </row>
    <row r="1007" spans="51:56" ht="11.25" customHeight="1" x14ac:dyDescent="0.25">
      <c r="AY1007" s="187" t="s">
        <v>90</v>
      </c>
      <c r="AZ1007" s="186">
        <f>_xll.qlInterestRateIndexFixingDate(Currency&amp;"ibor"&amp;$I$1,BA1007,Trigger)</f>
        <v>46353</v>
      </c>
      <c r="BA1007" s="186">
        <f>_xll.qlCalendarAdvance(Calendar,BA1006,AY1007,"f",,Trigger)</f>
        <v>46357</v>
      </c>
      <c r="BB1007" s="186">
        <f>_xll.qlInterestRateIndexMaturity(Currency&amp;"ibor"&amp;$I$1,BA1007,Trigger)</f>
        <v>46539</v>
      </c>
      <c r="BC1007" s="359">
        <f>_xll.qlIndexFixing($AC$5,AZ1007,,_xll.ohTrigger(Trigger,Quote!$AE$2))</f>
        <v>1.8432119606559282E-2</v>
      </c>
      <c r="BD1007" s="359" t="e">
        <f>_xll.qlIndexFixing($BE$1,BA1007,,_xll.ohTrigger(Trigger,Quote!$AE$2))</f>
        <v>#NUM!</v>
      </c>
    </row>
    <row r="1008" spans="51:56" ht="11.25" customHeight="1" x14ac:dyDescent="0.25">
      <c r="AY1008" s="187" t="s">
        <v>90</v>
      </c>
      <c r="AZ1008" s="186">
        <f>_xll.qlInterestRateIndexFixingDate(Currency&amp;"ibor"&amp;$I$1,BA1008,Trigger)</f>
        <v>46360</v>
      </c>
      <c r="BA1008" s="186">
        <f>_xll.qlCalendarAdvance(Calendar,BA1007,AY1008,"f",,Trigger)</f>
        <v>46364</v>
      </c>
      <c r="BB1008" s="186">
        <f>_xll.qlInterestRateIndexMaturity(Currency&amp;"ibor"&amp;$I$1,BA1008,Trigger)</f>
        <v>46546</v>
      </c>
      <c r="BC1008" s="359">
        <f>_xll.qlIndexFixing($AC$5,AZ1008,,_xll.ohTrigger(Trigger,Quote!$AE$2))</f>
        <v>1.8405407076471161E-2</v>
      </c>
      <c r="BD1008" s="359" t="e">
        <f>_xll.qlIndexFixing($BE$1,BA1008,,_xll.ohTrigger(Trigger,Quote!$AE$2))</f>
        <v>#NUM!</v>
      </c>
    </row>
    <row r="1009" spans="51:56" ht="11.25" customHeight="1" x14ac:dyDescent="0.25">
      <c r="AY1009" s="187" t="s">
        <v>90</v>
      </c>
      <c r="AZ1009" s="186">
        <f>_xll.qlInterestRateIndexFixingDate(Currency&amp;"ibor"&amp;$I$1,BA1009,Trigger)</f>
        <v>46367</v>
      </c>
      <c r="BA1009" s="186">
        <f>_xll.qlCalendarAdvance(Calendar,BA1008,AY1009,"f",,Trigger)</f>
        <v>46371</v>
      </c>
      <c r="BB1009" s="186">
        <f>_xll.qlInterestRateIndexMaturity(Currency&amp;"ibor"&amp;$I$1,BA1009,Trigger)</f>
        <v>46553</v>
      </c>
      <c r="BC1009" s="359">
        <f>_xll.qlIndexFixing($AC$5,AZ1009,,_xll.ohTrigger(Trigger,Quote!$AE$2))</f>
        <v>1.8378525595549495E-2</v>
      </c>
      <c r="BD1009" s="359" t="e">
        <f>_xll.qlIndexFixing($BE$1,BA1009,,_xll.ohTrigger(Trigger,Quote!$AE$2))</f>
        <v>#NUM!</v>
      </c>
    </row>
    <row r="1010" spans="51:56" ht="11.25" customHeight="1" x14ac:dyDescent="0.25">
      <c r="AY1010" s="187" t="s">
        <v>90</v>
      </c>
      <c r="AZ1010" s="186">
        <f>_xll.qlInterestRateIndexFixingDate(Currency&amp;"ibor"&amp;$I$1,BA1010,Trigger)</f>
        <v>46374</v>
      </c>
      <c r="BA1010" s="186">
        <f>_xll.qlCalendarAdvance(Calendar,BA1009,AY1010,"f",,Trigger)</f>
        <v>46378</v>
      </c>
      <c r="BB1010" s="186">
        <f>_xll.qlInterestRateIndexMaturity(Currency&amp;"ibor"&amp;$I$1,BA1010,Trigger)</f>
        <v>46560</v>
      </c>
      <c r="BC1010" s="359">
        <f>_xll.qlIndexFixing($AC$5,AZ1010,,_xll.ohTrigger(Trigger,Quote!$AE$2))</f>
        <v>1.8351475170628379E-2</v>
      </c>
      <c r="BD1010" s="359" t="e">
        <f>_xll.qlIndexFixing($BE$1,BA1010,,_xll.ohTrigger(Trigger,Quote!$AE$2))</f>
        <v>#NUM!</v>
      </c>
    </row>
    <row r="1011" spans="51:56" ht="11.25" customHeight="1" x14ac:dyDescent="0.25">
      <c r="AY1011" s="187" t="s">
        <v>90</v>
      </c>
      <c r="AZ1011" s="186">
        <f>_xll.qlInterestRateIndexFixingDate(Currency&amp;"ibor"&amp;$I$1,BA1011,Trigger)</f>
        <v>46380</v>
      </c>
      <c r="BA1011" s="186">
        <f>_xll.qlCalendarAdvance(Calendar,BA1010,AY1011,"f",,Trigger)</f>
        <v>46385</v>
      </c>
      <c r="BB1011" s="186">
        <f>_xll.qlInterestRateIndexMaturity(Currency&amp;"ibor"&amp;$I$1,BA1011,Trigger)</f>
        <v>46567</v>
      </c>
      <c r="BC1011" s="359">
        <f>_xll.qlIndexFixing($AC$5,AZ1011,,_xll.ohTrigger(Trigger,Quote!$AE$2))</f>
        <v>1.8324255808585391E-2</v>
      </c>
      <c r="BD1011" s="359" t="e">
        <f>_xll.qlIndexFixing($BE$1,BA1011,,_xll.ohTrigger(Trigger,Quote!$AE$2))</f>
        <v>#NUM!</v>
      </c>
    </row>
    <row r="1012" spans="51:56" ht="11.25" customHeight="1" x14ac:dyDescent="0.25">
      <c r="AY1012" s="187" t="s">
        <v>90</v>
      </c>
      <c r="AZ1012" s="186">
        <f>_xll.qlInterestRateIndexFixingDate(Currency&amp;"ibor"&amp;$I$1,BA1012,Trigger)</f>
        <v>46387</v>
      </c>
      <c r="BA1012" s="186">
        <f>_xll.qlCalendarAdvance(Calendar,BA1011,AY1012,"f",,Trigger)</f>
        <v>46392</v>
      </c>
      <c r="BB1012" s="186">
        <f>_xll.qlInterestRateIndexMaturity(Currency&amp;"ibor"&amp;$I$1,BA1012,Trigger)</f>
        <v>46573</v>
      </c>
      <c r="BC1012" s="359">
        <f>_xll.qlIndexFixing($AC$5,AZ1012,,_xll.ohTrigger(Trigger,Quote!$AE$2))</f>
        <v>1.8300779578046742E-2</v>
      </c>
      <c r="BD1012" s="359" t="e">
        <f>_xll.qlIndexFixing($BE$1,BA1012,,_xll.ohTrigger(Trigger,Quote!$AE$2))</f>
        <v>#NUM!</v>
      </c>
    </row>
    <row r="1013" spans="51:56" ht="11.25" customHeight="1" x14ac:dyDescent="0.25">
      <c r="AY1013" s="187" t="s">
        <v>90</v>
      </c>
      <c r="AZ1013" s="186">
        <f>_xll.qlInterestRateIndexFixingDate(Currency&amp;"ibor"&amp;$I$1,BA1013,Trigger)</f>
        <v>46395</v>
      </c>
      <c r="BA1013" s="186">
        <f>_xll.qlCalendarAdvance(Calendar,BA1012,AY1013,"f",,Trigger)</f>
        <v>46399</v>
      </c>
      <c r="BB1013" s="186">
        <f>_xll.qlInterestRateIndexMaturity(Currency&amp;"ibor"&amp;$I$1,BA1013,Trigger)</f>
        <v>46580</v>
      </c>
      <c r="BC1013" s="359">
        <f>_xll.qlIndexFixing($AC$5,AZ1013,,_xll.ohTrigger(Trigger,Quote!$AE$2))</f>
        <v>1.8272949783874604E-2</v>
      </c>
      <c r="BD1013" s="359" t="e">
        <f>_xll.qlIndexFixing($BE$1,BA1013,,_xll.ohTrigger(Trigger,Quote!$AE$2))</f>
        <v>#NUM!</v>
      </c>
    </row>
    <row r="1014" spans="51:56" ht="11.25" customHeight="1" x14ac:dyDescent="0.25">
      <c r="AY1014" s="187" t="s">
        <v>90</v>
      </c>
      <c r="AZ1014" s="186">
        <f>_xll.qlInterestRateIndexFixingDate(Currency&amp;"ibor"&amp;$I$1,BA1014,Trigger)</f>
        <v>46402</v>
      </c>
      <c r="BA1014" s="186">
        <f>_xll.qlCalendarAdvance(Calendar,BA1013,AY1014,"f",,Trigger)</f>
        <v>46406</v>
      </c>
      <c r="BB1014" s="186">
        <f>_xll.qlInterestRateIndexMaturity(Currency&amp;"ibor"&amp;$I$1,BA1014,Trigger)</f>
        <v>46587</v>
      </c>
      <c r="BC1014" s="359">
        <f>_xll.qlIndexFixing($AC$5,AZ1014,,_xll.ohTrigger(Trigger,Quote!$AE$2))</f>
        <v>1.8244950151839801E-2</v>
      </c>
      <c r="BD1014" s="359" t="e">
        <f>_xll.qlIndexFixing($BE$1,BA1014,,_xll.ohTrigger(Trigger,Quote!$AE$2))</f>
        <v>#NUM!</v>
      </c>
    </row>
    <row r="1015" spans="51:56" ht="11.25" customHeight="1" x14ac:dyDescent="0.25">
      <c r="AY1015" s="187" t="s">
        <v>90</v>
      </c>
      <c r="AZ1015" s="186">
        <f>_xll.qlInterestRateIndexFixingDate(Currency&amp;"ibor"&amp;$I$1,BA1015,Trigger)</f>
        <v>46409</v>
      </c>
      <c r="BA1015" s="186">
        <f>_xll.qlCalendarAdvance(Calendar,BA1014,AY1015,"f",,Trigger)</f>
        <v>46413</v>
      </c>
      <c r="BB1015" s="186">
        <f>_xll.qlInterestRateIndexMaturity(Currency&amp;"ibor"&amp;$I$1,BA1015,Trigger)</f>
        <v>46594</v>
      </c>
      <c r="BC1015" s="359">
        <f>_xll.qlIndexFixing($AC$5,AZ1015,,_xll.ohTrigger(Trigger,Quote!$AE$2))</f>
        <v>1.8216780689060613E-2</v>
      </c>
      <c r="BD1015" s="359" t="e">
        <f>_xll.qlIndexFixing($BE$1,BA1015,,_xll.ohTrigger(Trigger,Quote!$AE$2))</f>
        <v>#NUM!</v>
      </c>
    </row>
    <row r="1016" spans="51:56" ht="11.25" customHeight="1" x14ac:dyDescent="0.25">
      <c r="AY1016" s="187" t="s">
        <v>90</v>
      </c>
      <c r="AZ1016" s="186">
        <f>_xll.qlInterestRateIndexFixingDate(Currency&amp;"ibor"&amp;$I$1,BA1016,Trigger)</f>
        <v>46416</v>
      </c>
      <c r="BA1016" s="186">
        <f>_xll.qlCalendarAdvance(Calendar,BA1015,AY1016,"f",,Trigger)</f>
        <v>46420</v>
      </c>
      <c r="BB1016" s="186">
        <f>_xll.qlInterestRateIndexMaturity(Currency&amp;"ibor"&amp;$I$1,BA1016,Trigger)</f>
        <v>46601</v>
      </c>
      <c r="BC1016" s="359">
        <f>_xll.qlIndexFixing($AC$5,AZ1016,,_xll.ohTrigger(Trigger,Quote!$AE$2))</f>
        <v>1.8188441402698603E-2</v>
      </c>
      <c r="BD1016" s="359" t="e">
        <f>_xll.qlIndexFixing($BE$1,BA1016,,_xll.ohTrigger(Trigger,Quote!$AE$2))</f>
        <v>#NUM!</v>
      </c>
    </row>
    <row r="1017" spans="51:56" ht="11.25" customHeight="1" x14ac:dyDescent="0.25">
      <c r="AY1017" s="187" t="s">
        <v>90</v>
      </c>
      <c r="AZ1017" s="186">
        <f>_xll.qlInterestRateIndexFixingDate(Currency&amp;"ibor"&amp;$I$1,BA1017,Trigger)</f>
        <v>46423</v>
      </c>
      <c r="BA1017" s="186">
        <f>_xll.qlCalendarAdvance(Calendar,BA1016,AY1017,"f",,Trigger)</f>
        <v>46427</v>
      </c>
      <c r="BB1017" s="186">
        <f>_xll.qlInterestRateIndexMaturity(Currency&amp;"ibor"&amp;$I$1,BA1017,Trigger)</f>
        <v>46608</v>
      </c>
      <c r="BC1017" s="359">
        <f>_xll.qlIndexFixing($AC$5,AZ1017,,_xll.ohTrigger(Trigger,Quote!$AE$2))</f>
        <v>1.8159932299957295E-2</v>
      </c>
      <c r="BD1017" s="359" t="e">
        <f>_xll.qlIndexFixing($BE$1,BA1017,,_xll.ohTrigger(Trigger,Quote!$AE$2))</f>
        <v>#NUM!</v>
      </c>
    </row>
    <row r="1018" spans="51:56" ht="11.25" customHeight="1" x14ac:dyDescent="0.25">
      <c r="AY1018" s="187" t="s">
        <v>90</v>
      </c>
      <c r="AZ1018" s="186">
        <f>_xll.qlInterestRateIndexFixingDate(Currency&amp;"ibor"&amp;$I$1,BA1018,Trigger)</f>
        <v>46430</v>
      </c>
      <c r="BA1018" s="186">
        <f>_xll.qlCalendarAdvance(Calendar,BA1017,AY1018,"f",,Trigger)</f>
        <v>46434</v>
      </c>
      <c r="BB1018" s="186">
        <f>_xll.qlInterestRateIndexMaturity(Currency&amp;"ibor"&amp;$I$1,BA1018,Trigger)</f>
        <v>46615</v>
      </c>
      <c r="BC1018" s="359">
        <f>_xll.qlIndexFixing($AC$5,AZ1018,,_xll.ohTrigger(Trigger,Quote!$AE$2))</f>
        <v>1.8131253388085251E-2</v>
      </c>
      <c r="BD1018" s="359" t="e">
        <f>_xll.qlIndexFixing($BE$1,BA1018,,_xll.ohTrigger(Trigger,Quote!$AE$2))</f>
        <v>#NUM!</v>
      </c>
    </row>
    <row r="1019" spans="51:56" ht="11.25" customHeight="1" x14ac:dyDescent="0.25">
      <c r="AY1019" s="187" t="s">
        <v>90</v>
      </c>
      <c r="AZ1019" s="186">
        <f>_xll.qlInterestRateIndexFixingDate(Currency&amp;"ibor"&amp;$I$1,BA1019,Trigger)</f>
        <v>46437</v>
      </c>
      <c r="BA1019" s="186">
        <f>_xll.qlCalendarAdvance(Calendar,BA1018,AY1019,"f",,Trigger)</f>
        <v>46441</v>
      </c>
      <c r="BB1019" s="186">
        <f>_xll.qlInterestRateIndexMaturity(Currency&amp;"ibor"&amp;$I$1,BA1019,Trigger)</f>
        <v>46622</v>
      </c>
      <c r="BC1019" s="359">
        <f>_xll.qlIndexFixing($AC$5,AZ1019,,_xll.ohTrigger(Trigger,Quote!$AE$2))</f>
        <v>1.810240467437255E-2</v>
      </c>
      <c r="BD1019" s="359" t="e">
        <f>_xll.qlIndexFixing($BE$1,BA1019,,_xll.ohTrigger(Trigger,Quote!$AE$2))</f>
        <v>#NUM!</v>
      </c>
    </row>
    <row r="1020" spans="51:56" ht="11.25" customHeight="1" x14ac:dyDescent="0.25">
      <c r="AY1020" s="187" t="s">
        <v>90</v>
      </c>
      <c r="AZ1020" s="186">
        <f>_xll.qlInterestRateIndexFixingDate(Currency&amp;"ibor"&amp;$I$1,BA1020,Trigger)</f>
        <v>46444</v>
      </c>
      <c r="BA1020" s="186">
        <f>_xll.qlCalendarAdvance(Calendar,BA1019,AY1020,"f",,Trigger)</f>
        <v>46448</v>
      </c>
      <c r="BB1020" s="186">
        <f>_xll.qlInterestRateIndexMaturity(Currency&amp;"ibor"&amp;$I$1,BA1020,Trigger)</f>
        <v>46632</v>
      </c>
      <c r="BC1020" s="359">
        <f>_xll.qlIndexFixing($AC$5,AZ1020,,_xll.ohTrigger(Trigger,Quote!$AE$2))</f>
        <v>1.8068390351246275E-2</v>
      </c>
      <c r="BD1020" s="359" t="e">
        <f>_xll.qlIndexFixing($BE$1,BA1020,,_xll.ohTrigger(Trigger,Quote!$AE$2))</f>
        <v>#NUM!</v>
      </c>
    </row>
    <row r="1021" spans="51:56" ht="11.25" customHeight="1" x14ac:dyDescent="0.25">
      <c r="AY1021" s="187" t="s">
        <v>90</v>
      </c>
      <c r="AZ1021" s="186">
        <f>_xll.qlInterestRateIndexFixingDate(Currency&amp;"ibor"&amp;$I$1,BA1021,Trigger)</f>
        <v>46451</v>
      </c>
      <c r="BA1021" s="186">
        <f>_xll.qlCalendarAdvance(Calendar,BA1020,AY1021,"f",,Trigger)</f>
        <v>46455</v>
      </c>
      <c r="BB1021" s="186">
        <f>_xll.qlInterestRateIndexMaturity(Currency&amp;"ibor"&amp;$I$1,BA1021,Trigger)</f>
        <v>46639</v>
      </c>
      <c r="BC1021" s="359">
        <f>_xll.qlIndexFixing($AC$5,AZ1021,,_xll.ohTrigger(Trigger,Quote!$AE$2))</f>
        <v>1.804003281058366E-2</v>
      </c>
      <c r="BD1021" s="359" t="e">
        <f>_xll.qlIndexFixing($BE$1,BA1021,,_xll.ohTrigger(Trigger,Quote!$AE$2))</f>
        <v>#NUM!</v>
      </c>
    </row>
    <row r="1022" spans="51:56" ht="11.25" customHeight="1" x14ac:dyDescent="0.25">
      <c r="AY1022" s="187" t="s">
        <v>90</v>
      </c>
      <c r="AZ1022" s="186">
        <f>_xll.qlInterestRateIndexFixingDate(Currency&amp;"ibor"&amp;$I$1,BA1022,Trigger)</f>
        <v>46458</v>
      </c>
      <c r="BA1022" s="186">
        <f>_xll.qlCalendarAdvance(Calendar,BA1021,AY1022,"f",,Trigger)</f>
        <v>46462</v>
      </c>
      <c r="BB1022" s="186">
        <f>_xll.qlInterestRateIndexMaturity(Currency&amp;"ibor"&amp;$I$1,BA1022,Trigger)</f>
        <v>46646</v>
      </c>
      <c r="BC1022" s="359">
        <f>_xll.qlIndexFixing($AC$5,AZ1022,,_xll.ohTrigger(Trigger,Quote!$AE$2))</f>
        <v>1.8011508223413981E-2</v>
      </c>
      <c r="BD1022" s="359" t="e">
        <f>_xll.qlIndexFixing($BE$1,BA1022,,_xll.ohTrigger(Trigger,Quote!$AE$2))</f>
        <v>#NUM!</v>
      </c>
    </row>
    <row r="1023" spans="51:56" ht="11.25" customHeight="1" x14ac:dyDescent="0.25">
      <c r="AY1023" s="187" t="s">
        <v>90</v>
      </c>
      <c r="AZ1023" s="186">
        <f>_xll.qlInterestRateIndexFixingDate(Currency&amp;"ibor"&amp;$I$1,BA1023,Trigger)</f>
        <v>46465</v>
      </c>
      <c r="BA1023" s="186">
        <f>_xll.qlCalendarAdvance(Calendar,BA1022,AY1023,"f",,Trigger)</f>
        <v>46469</v>
      </c>
      <c r="BB1023" s="186">
        <f>_xll.qlInterestRateIndexMaturity(Currency&amp;"ibor"&amp;$I$1,BA1023,Trigger)</f>
        <v>46653</v>
      </c>
      <c r="BC1023" s="359">
        <f>_xll.qlIndexFixing($AC$5,AZ1023,,_xll.ohTrigger(Trigger,Quote!$AE$2))</f>
        <v>1.7982816596988832E-2</v>
      </c>
      <c r="BD1023" s="359" t="e">
        <f>_xll.qlIndexFixing($BE$1,BA1023,,_xll.ohTrigger(Trigger,Quote!$AE$2))</f>
        <v>#NUM!</v>
      </c>
    </row>
    <row r="1024" spans="51:56" ht="11.25" customHeight="1" x14ac:dyDescent="0.25">
      <c r="AY1024" s="187" t="s">
        <v>90</v>
      </c>
      <c r="AZ1024" s="186">
        <f>_xll.qlInterestRateIndexFixingDate(Currency&amp;"ibor"&amp;$I$1,BA1024,Trigger)</f>
        <v>46470</v>
      </c>
      <c r="BA1024" s="186">
        <f>_xll.qlCalendarAdvance(Calendar,BA1023,AY1024,"f",,Trigger)</f>
        <v>46476</v>
      </c>
      <c r="BB1024" s="186">
        <f>_xll.qlInterestRateIndexMaturity(Currency&amp;"ibor"&amp;$I$1,BA1024,Trigger)</f>
        <v>46660</v>
      </c>
      <c r="BC1024" s="359">
        <f>_xll.qlIndexFixing($AC$5,AZ1024,,_xll.ohTrigger(Trigger,Quote!$AE$2))</f>
        <v>1.7953957938601509E-2</v>
      </c>
      <c r="BD1024" s="359" t="e">
        <f>_xll.qlIndexFixing($BE$1,BA1024,,_xll.ohTrigger(Trigger,Quote!$AE$2))</f>
        <v>#NUM!</v>
      </c>
    </row>
    <row r="1025" spans="51:56" ht="11.25" customHeight="1" x14ac:dyDescent="0.25">
      <c r="AY1025" s="187" t="s">
        <v>90</v>
      </c>
      <c r="AZ1025" s="186">
        <f>_xll.qlInterestRateIndexFixingDate(Currency&amp;"ibor"&amp;$I$1,BA1025,Trigger)</f>
        <v>46479</v>
      </c>
      <c r="BA1025" s="186">
        <f>_xll.qlCalendarAdvance(Calendar,BA1024,AY1025,"f",,Trigger)</f>
        <v>46483</v>
      </c>
      <c r="BB1025" s="186">
        <f>_xll.qlInterestRateIndexMaturity(Currency&amp;"ibor"&amp;$I$1,BA1025,Trigger)</f>
        <v>46666</v>
      </c>
      <c r="BC1025" s="359">
        <f>_xll.qlIndexFixing($AC$5,AZ1025,,_xll.ohTrigger(Trigger,Quote!$AE$2))</f>
        <v>1.792517886115385E-2</v>
      </c>
      <c r="BD1025" s="359" t="e">
        <f>_xll.qlIndexFixing($BE$1,BA1025,,_xll.ohTrigger(Trigger,Quote!$AE$2))</f>
        <v>#NUM!</v>
      </c>
    </row>
    <row r="1026" spans="51:56" ht="11.25" customHeight="1" x14ac:dyDescent="0.25">
      <c r="AY1026" s="187" t="s">
        <v>90</v>
      </c>
      <c r="AZ1026" s="186">
        <f>_xll.qlInterestRateIndexFixingDate(Currency&amp;"ibor"&amp;$I$1,BA1026,Trigger)</f>
        <v>46486</v>
      </c>
      <c r="BA1026" s="186">
        <f>_xll.qlCalendarAdvance(Calendar,BA1025,AY1026,"f",,Trigger)</f>
        <v>46490</v>
      </c>
      <c r="BB1026" s="186">
        <f>_xll.qlInterestRateIndexMaturity(Currency&amp;"ibor"&amp;$I$1,BA1026,Trigger)</f>
        <v>46673</v>
      </c>
      <c r="BC1026" s="359">
        <f>_xll.qlIndexFixing($AC$5,AZ1026,,_xll.ohTrigger(Trigger,Quote!$AE$2))</f>
        <v>1.7895707752717576E-2</v>
      </c>
      <c r="BD1026" s="359" t="e">
        <f>_xll.qlIndexFixing($BE$1,BA1026,,_xll.ohTrigger(Trigger,Quote!$AE$2))</f>
        <v>#NUM!</v>
      </c>
    </row>
    <row r="1027" spans="51:56" ht="11.25" customHeight="1" x14ac:dyDescent="0.25">
      <c r="AY1027" s="187" t="s">
        <v>90</v>
      </c>
      <c r="AZ1027" s="186">
        <f>_xll.qlInterestRateIndexFixingDate(Currency&amp;"ibor"&amp;$I$1,BA1027,Trigger)</f>
        <v>46493</v>
      </c>
      <c r="BA1027" s="186">
        <f>_xll.qlCalendarAdvance(Calendar,BA1026,AY1027,"f",,Trigger)</f>
        <v>46497</v>
      </c>
      <c r="BB1027" s="186">
        <f>_xll.qlInterestRateIndexMaturity(Currency&amp;"ibor"&amp;$I$1,BA1027,Trigger)</f>
        <v>46680</v>
      </c>
      <c r="BC1027" s="359">
        <f>_xll.qlIndexFixing($AC$5,AZ1027,,_xll.ohTrigger(Trigger,Quote!$AE$2))</f>
        <v>1.7866068733682652E-2</v>
      </c>
      <c r="BD1027" s="359" t="e">
        <f>_xll.qlIndexFixing($BE$1,BA1027,,_xll.ohTrigger(Trigger,Quote!$AE$2))</f>
        <v>#NUM!</v>
      </c>
    </row>
    <row r="1028" spans="51:56" ht="11.25" customHeight="1" x14ac:dyDescent="0.25">
      <c r="AY1028" s="187" t="s">
        <v>90</v>
      </c>
      <c r="AZ1028" s="186">
        <f>_xll.qlInterestRateIndexFixingDate(Currency&amp;"ibor"&amp;$I$1,BA1028,Trigger)</f>
        <v>46500</v>
      </c>
      <c r="BA1028" s="186">
        <f>_xll.qlCalendarAdvance(Calendar,BA1027,AY1028,"f",,Trigger)</f>
        <v>46504</v>
      </c>
      <c r="BB1028" s="186">
        <f>_xll.qlInterestRateIndexMaturity(Currency&amp;"ibor"&amp;$I$1,BA1028,Trigger)</f>
        <v>46687</v>
      </c>
      <c r="BC1028" s="359">
        <f>_xll.qlIndexFixing($AC$5,AZ1028,,_xll.ohTrigger(Trigger,Quote!$AE$2))</f>
        <v>1.7836261811583598E-2</v>
      </c>
      <c r="BD1028" s="359" t="e">
        <f>_xll.qlIndexFixing($BE$1,BA1028,,_xll.ohTrigger(Trigger,Quote!$AE$2))</f>
        <v>#NUM!</v>
      </c>
    </row>
    <row r="1029" spans="51:56" ht="11.25" customHeight="1" x14ac:dyDescent="0.25">
      <c r="AY1029" s="187" t="s">
        <v>90</v>
      </c>
      <c r="AZ1029" s="186">
        <f>_xll.qlInterestRateIndexFixingDate(Currency&amp;"ibor"&amp;$I$1,BA1029,Trigger)</f>
        <v>46507</v>
      </c>
      <c r="BA1029" s="186">
        <f>_xll.qlCalendarAdvance(Calendar,BA1028,AY1029,"f",,Trigger)</f>
        <v>46511</v>
      </c>
      <c r="BB1029" s="186">
        <f>_xll.qlInterestRateIndexMaturity(Currency&amp;"ibor"&amp;$I$1,BA1029,Trigger)</f>
        <v>46695</v>
      </c>
      <c r="BC1029" s="359">
        <f>_xll.qlIndexFixing($AC$5,AZ1029,,_xll.ohTrigger(Trigger,Quote!$AE$2))</f>
        <v>1.7807159425482211E-2</v>
      </c>
      <c r="BD1029" s="359" t="e">
        <f>_xll.qlIndexFixing($BE$1,BA1029,,_xll.ohTrigger(Trigger,Quote!$AE$2))</f>
        <v>#NUM!</v>
      </c>
    </row>
    <row r="1030" spans="51:56" ht="11.25" customHeight="1" x14ac:dyDescent="0.25">
      <c r="AY1030" s="187" t="s">
        <v>90</v>
      </c>
      <c r="AZ1030" s="186">
        <f>_xll.qlInterestRateIndexFixingDate(Currency&amp;"ibor"&amp;$I$1,BA1030,Trigger)</f>
        <v>46514</v>
      </c>
      <c r="BA1030" s="186">
        <f>_xll.qlCalendarAdvance(Calendar,BA1029,AY1030,"f",,Trigger)</f>
        <v>46518</v>
      </c>
      <c r="BB1030" s="186">
        <f>_xll.qlInterestRateIndexMaturity(Currency&amp;"ibor"&amp;$I$1,BA1030,Trigger)</f>
        <v>46702</v>
      </c>
      <c r="BC1030" s="359">
        <f>_xll.qlIndexFixing($AC$5,AZ1030,,_xll.ohTrigger(Trigger,Quote!$AE$2))</f>
        <v>1.7777298730863939E-2</v>
      </c>
      <c r="BD1030" s="359" t="e">
        <f>_xll.qlIndexFixing($BE$1,BA1030,,_xll.ohTrigger(Trigger,Quote!$AE$2))</f>
        <v>#NUM!</v>
      </c>
    </row>
    <row r="1031" spans="51:56" ht="11.25" customHeight="1" x14ac:dyDescent="0.25">
      <c r="AY1031" s="187" t="s">
        <v>90</v>
      </c>
      <c r="AZ1031" s="186">
        <f>_xll.qlInterestRateIndexFixingDate(Currency&amp;"ibor"&amp;$I$1,BA1031,Trigger)</f>
        <v>46521</v>
      </c>
      <c r="BA1031" s="186">
        <f>_xll.qlCalendarAdvance(Calendar,BA1030,AY1031,"f",,Trigger)</f>
        <v>46525</v>
      </c>
      <c r="BB1031" s="186">
        <f>_xll.qlInterestRateIndexMaturity(Currency&amp;"ibor"&amp;$I$1,BA1031,Trigger)</f>
        <v>46709</v>
      </c>
      <c r="BC1031" s="359">
        <f>_xll.qlIndexFixing($AC$5,AZ1031,,_xll.ohTrigger(Trigger,Quote!$AE$2))</f>
        <v>1.7747271056526053E-2</v>
      </c>
      <c r="BD1031" s="359" t="e">
        <f>_xll.qlIndexFixing($BE$1,BA1031,,_xll.ohTrigger(Trigger,Quote!$AE$2))</f>
        <v>#NUM!</v>
      </c>
    </row>
    <row r="1032" spans="51:56" ht="11.25" customHeight="1" x14ac:dyDescent="0.25">
      <c r="AY1032" s="187" t="s">
        <v>90</v>
      </c>
      <c r="AZ1032" s="186">
        <f>_xll.qlInterestRateIndexFixingDate(Currency&amp;"ibor"&amp;$I$1,BA1032,Trigger)</f>
        <v>46528</v>
      </c>
      <c r="BA1032" s="186">
        <f>_xll.qlCalendarAdvance(Calendar,BA1031,AY1032,"f",,Trigger)</f>
        <v>46532</v>
      </c>
      <c r="BB1032" s="186">
        <f>_xll.qlInterestRateIndexMaturity(Currency&amp;"ibor"&amp;$I$1,BA1032,Trigger)</f>
        <v>46716</v>
      </c>
      <c r="BC1032" s="359">
        <f>_xll.qlIndexFixing($AC$5,AZ1032,,_xll.ohTrigger(Trigger,Quote!$AE$2))</f>
        <v>1.7717076410101572E-2</v>
      </c>
      <c r="BD1032" s="359" t="e">
        <f>_xll.qlIndexFixing($BE$1,BA1032,,_xll.ohTrigger(Trigger,Quote!$AE$2))</f>
        <v>#NUM!</v>
      </c>
    </row>
    <row r="1033" spans="51:56" ht="11.25" customHeight="1" x14ac:dyDescent="0.25">
      <c r="AY1033" s="187" t="s">
        <v>90</v>
      </c>
      <c r="AZ1033" s="186">
        <f>_xll.qlInterestRateIndexFixingDate(Currency&amp;"ibor"&amp;$I$1,BA1033,Trigger)</f>
        <v>46535</v>
      </c>
      <c r="BA1033" s="186">
        <f>_xll.qlCalendarAdvance(Calendar,BA1032,AY1033,"f",,Trigger)</f>
        <v>46539</v>
      </c>
      <c r="BB1033" s="186">
        <f>_xll.qlInterestRateIndexMaturity(Currency&amp;"ibor"&amp;$I$1,BA1033,Trigger)</f>
        <v>46722</v>
      </c>
      <c r="BC1033" s="359">
        <f>_xll.qlIndexFixing($AC$5,AZ1033,,_xll.ohTrigger(Trigger,Quote!$AE$2))</f>
        <v>1.7684708921803117E-2</v>
      </c>
      <c r="BD1033" s="359" t="e">
        <f>_xll.qlIndexFixing($BE$1,BA1033,,_xll.ohTrigger(Trigger,Quote!$AE$2))</f>
        <v>#NUM!</v>
      </c>
    </row>
    <row r="1034" spans="51:56" ht="11.25" customHeight="1" x14ac:dyDescent="0.25">
      <c r="AY1034" s="187" t="s">
        <v>90</v>
      </c>
      <c r="AZ1034" s="186">
        <f>_xll.qlInterestRateIndexFixingDate(Currency&amp;"ibor"&amp;$I$1,BA1034,Trigger)</f>
        <v>46542</v>
      </c>
      <c r="BA1034" s="186">
        <f>_xll.qlCalendarAdvance(Calendar,BA1033,AY1034,"f",,Trigger)</f>
        <v>46546</v>
      </c>
      <c r="BB1034" s="186">
        <f>_xll.qlInterestRateIndexMaturity(Currency&amp;"ibor"&amp;$I$1,BA1034,Trigger)</f>
        <v>46729</v>
      </c>
      <c r="BC1034" s="359">
        <f>_xll.qlIndexFixing($AC$5,AZ1034,,_xll.ohTrigger(Trigger,Quote!$AE$2))</f>
        <v>1.7706727056106462E-2</v>
      </c>
      <c r="BD1034" s="359" t="e">
        <f>_xll.qlIndexFixing($BE$1,BA1034,,_xll.ohTrigger(Trigger,Quote!$AE$2))</f>
        <v>#NUM!</v>
      </c>
    </row>
    <row r="1035" spans="51:56" ht="11.25" customHeight="1" x14ac:dyDescent="0.25">
      <c r="AY1035" s="187" t="s">
        <v>90</v>
      </c>
      <c r="AZ1035" s="186">
        <f>_xll.qlInterestRateIndexFixingDate(Currency&amp;"ibor"&amp;$I$1,BA1035,Trigger)</f>
        <v>46549</v>
      </c>
      <c r="BA1035" s="186">
        <f>_xll.qlCalendarAdvance(Calendar,BA1034,AY1035,"f",,Trigger)</f>
        <v>46553</v>
      </c>
      <c r="BB1035" s="186">
        <f>_xll.qlInterestRateIndexMaturity(Currency&amp;"ibor"&amp;$I$1,BA1035,Trigger)</f>
        <v>46736</v>
      </c>
      <c r="BC1035" s="359">
        <f>_xll.qlIndexFixing($AC$5,AZ1035,,_xll.ohTrigger(Trigger,Quote!$AE$2))</f>
        <v>1.7728745434653775E-2</v>
      </c>
      <c r="BD1035" s="359" t="e">
        <f>_xll.qlIndexFixing($BE$1,BA1035,,_xll.ohTrigger(Trigger,Quote!$AE$2))</f>
        <v>#NUM!</v>
      </c>
    </row>
    <row r="1036" spans="51:56" ht="11.25" customHeight="1" x14ac:dyDescent="0.25">
      <c r="AY1036" s="187" t="s">
        <v>90</v>
      </c>
      <c r="AZ1036" s="186">
        <f>_xll.qlInterestRateIndexFixingDate(Currency&amp;"ibor"&amp;$I$1,BA1036,Trigger)</f>
        <v>46556</v>
      </c>
      <c r="BA1036" s="186">
        <f>_xll.qlCalendarAdvance(Calendar,BA1035,AY1036,"f",,Trigger)</f>
        <v>46560</v>
      </c>
      <c r="BB1036" s="186">
        <f>_xll.qlInterestRateIndexMaturity(Currency&amp;"ibor"&amp;$I$1,BA1036,Trigger)</f>
        <v>46743</v>
      </c>
      <c r="BC1036" s="359">
        <f>_xll.qlIndexFixing($AC$5,AZ1036,,_xll.ohTrigger(Trigger,Quote!$AE$2))</f>
        <v>1.775076405744724E-2</v>
      </c>
      <c r="BD1036" s="359" t="e">
        <f>_xll.qlIndexFixing($BE$1,BA1036,,_xll.ohTrigger(Trigger,Quote!$AE$2))</f>
        <v>#NUM!</v>
      </c>
    </row>
    <row r="1037" spans="51:56" ht="11.25" customHeight="1" x14ac:dyDescent="0.25">
      <c r="AY1037" s="187" t="s">
        <v>90</v>
      </c>
      <c r="AZ1037" s="186">
        <f>_xll.qlInterestRateIndexFixingDate(Currency&amp;"ibor"&amp;$I$1,BA1037,Trigger)</f>
        <v>46563</v>
      </c>
      <c r="BA1037" s="186">
        <f>_xll.qlCalendarAdvance(Calendar,BA1036,AY1037,"f",,Trigger)</f>
        <v>46567</v>
      </c>
      <c r="BB1037" s="186">
        <f>_xll.qlInterestRateIndexMaturity(Currency&amp;"ibor"&amp;$I$1,BA1037,Trigger)</f>
        <v>46750</v>
      </c>
      <c r="BC1037" s="359">
        <f>_xll.qlIndexFixing($AC$5,AZ1037,,_xll.ohTrigger(Trigger,Quote!$AE$2))</f>
        <v>1.7772782924489045E-2</v>
      </c>
      <c r="BD1037" s="359" t="e">
        <f>_xll.qlIndexFixing($BE$1,BA1037,,_xll.ohTrigger(Trigger,Quote!$AE$2))</f>
        <v>#NUM!</v>
      </c>
    </row>
    <row r="1038" spans="51:56" ht="11.25" customHeight="1" x14ac:dyDescent="0.25">
      <c r="AY1038" s="187" t="s">
        <v>90</v>
      </c>
      <c r="AZ1038" s="186">
        <f>_xll.qlInterestRateIndexFixingDate(Currency&amp;"ibor"&amp;$I$1,BA1038,Trigger)</f>
        <v>46570</v>
      </c>
      <c r="BA1038" s="186">
        <f>_xll.qlCalendarAdvance(Calendar,BA1037,AY1038,"f",,Trigger)</f>
        <v>46574</v>
      </c>
      <c r="BB1038" s="186">
        <f>_xll.qlInterestRateIndexMaturity(Currency&amp;"ibor"&amp;$I$1,BA1038,Trigger)</f>
        <v>46758</v>
      </c>
      <c r="BC1038" s="359">
        <f>_xll.qlIndexFixing($AC$5,AZ1038,,_xll.ohTrigger(Trigger,Quote!$AE$2))</f>
        <v>1.7796813401844403E-2</v>
      </c>
      <c r="BD1038" s="359" t="e">
        <f>_xll.qlIndexFixing($BE$1,BA1038,,_xll.ohTrigger(Trigger,Quote!$AE$2))</f>
        <v>#NUM!</v>
      </c>
    </row>
    <row r="1039" spans="51:56" ht="11.25" customHeight="1" x14ac:dyDescent="0.25">
      <c r="AY1039" s="187" t="s">
        <v>90</v>
      </c>
      <c r="AZ1039" s="186">
        <f>_xll.qlInterestRateIndexFixingDate(Currency&amp;"ibor"&amp;$I$1,BA1039,Trigger)</f>
        <v>46577</v>
      </c>
      <c r="BA1039" s="186">
        <f>_xll.qlCalendarAdvance(Calendar,BA1038,AY1039,"f",,Trigger)</f>
        <v>46581</v>
      </c>
      <c r="BB1039" s="186">
        <f>_xll.qlInterestRateIndexMaturity(Currency&amp;"ibor"&amp;$I$1,BA1039,Trigger)</f>
        <v>46765</v>
      </c>
      <c r="BC1039" s="359">
        <f>_xll.qlIndexFixing($AC$5,AZ1039,,_xll.ohTrigger(Trigger,Quote!$AE$2))</f>
        <v>1.7818833859152863E-2</v>
      </c>
      <c r="BD1039" s="359" t="e">
        <f>_xll.qlIndexFixing($BE$1,BA1039,,_xll.ohTrigger(Trigger,Quote!$AE$2))</f>
        <v>#NUM!</v>
      </c>
    </row>
    <row r="1040" spans="51:56" ht="11.25" customHeight="1" x14ac:dyDescent="0.25">
      <c r="AY1040" s="187" t="s">
        <v>90</v>
      </c>
      <c r="AZ1040" s="186">
        <f>_xll.qlInterestRateIndexFixingDate(Currency&amp;"ibor"&amp;$I$1,BA1040,Trigger)</f>
        <v>46584</v>
      </c>
      <c r="BA1040" s="186">
        <f>_xll.qlCalendarAdvance(Calendar,BA1039,AY1040,"f",,Trigger)</f>
        <v>46588</v>
      </c>
      <c r="BB1040" s="186">
        <f>_xll.qlInterestRateIndexMaturity(Currency&amp;"ibor"&amp;$I$1,BA1040,Trigger)</f>
        <v>46772</v>
      </c>
      <c r="BC1040" s="359">
        <f>_xll.qlIndexFixing($AC$5,AZ1040,,_xll.ohTrigger(Trigger,Quote!$AE$2))</f>
        <v>1.7840854562065731E-2</v>
      </c>
      <c r="BD1040" s="359" t="e">
        <f>_xll.qlIndexFixing($BE$1,BA1040,,_xll.ohTrigger(Trigger,Quote!$AE$2))</f>
        <v>#NUM!</v>
      </c>
    </row>
    <row r="1041" spans="51:56" ht="11.25" customHeight="1" x14ac:dyDescent="0.25">
      <c r="AY1041" s="187" t="s">
        <v>90</v>
      </c>
      <c r="AZ1041" s="186">
        <f>_xll.qlInterestRateIndexFixingDate(Currency&amp;"ibor"&amp;$I$1,BA1041,Trigger)</f>
        <v>46591</v>
      </c>
      <c r="BA1041" s="186">
        <f>_xll.qlCalendarAdvance(Calendar,BA1040,AY1041,"f",,Trigger)</f>
        <v>46595</v>
      </c>
      <c r="BB1041" s="186">
        <f>_xll.qlInterestRateIndexMaturity(Currency&amp;"ibor"&amp;$I$1,BA1041,Trigger)</f>
        <v>46779</v>
      </c>
      <c r="BC1041" s="359">
        <f>_xll.qlIndexFixing($AC$5,AZ1041,,_xll.ohTrigger(Trigger,Quote!$AE$2))</f>
        <v>1.7862875510584741E-2</v>
      </c>
      <c r="BD1041" s="359" t="e">
        <f>_xll.qlIndexFixing($BE$1,BA1041,,_xll.ohTrigger(Trigger,Quote!$AE$2))</f>
        <v>#NUM!</v>
      </c>
    </row>
    <row r="1042" spans="51:56" ht="11.25" customHeight="1" x14ac:dyDescent="0.25">
      <c r="AY1042" s="187" t="s">
        <v>90</v>
      </c>
      <c r="AZ1042" s="186">
        <f>_xll.qlInterestRateIndexFixingDate(Currency&amp;"ibor"&amp;$I$1,BA1042,Trigger)</f>
        <v>46598</v>
      </c>
      <c r="BA1042" s="186">
        <f>_xll.qlCalendarAdvance(Calendar,BA1041,AY1042,"f",,Trigger)</f>
        <v>46602</v>
      </c>
      <c r="BB1042" s="186">
        <f>_xll.qlInterestRateIndexMaturity(Currency&amp;"ibor"&amp;$I$1,BA1042,Trigger)</f>
        <v>46786</v>
      </c>
      <c r="BC1042" s="359">
        <f>_xll.qlIndexFixing($AC$5,AZ1042,,_xll.ohTrigger(Trigger,Quote!$AE$2))</f>
        <v>1.7884896704714243E-2</v>
      </c>
      <c r="BD1042" s="359" t="e">
        <f>_xll.qlIndexFixing($BE$1,BA1042,,_xll.ohTrigger(Trigger,Quote!$AE$2))</f>
        <v>#NUM!</v>
      </c>
    </row>
    <row r="1043" spans="51:56" ht="11.25" customHeight="1" x14ac:dyDescent="0.25">
      <c r="AY1043" s="187" t="s">
        <v>90</v>
      </c>
      <c r="AZ1043" s="186">
        <f>_xll.qlInterestRateIndexFixingDate(Currency&amp;"ibor"&amp;$I$1,BA1043,Trigger)</f>
        <v>46605</v>
      </c>
      <c r="BA1043" s="186">
        <f>_xll.qlCalendarAdvance(Calendar,BA1042,AY1043,"f",,Trigger)</f>
        <v>46609</v>
      </c>
      <c r="BB1043" s="186">
        <f>_xll.qlInterestRateIndexMaturity(Currency&amp;"ibor"&amp;$I$1,BA1043,Trigger)</f>
        <v>46793</v>
      </c>
      <c r="BC1043" s="359">
        <f>_xll.qlIndexFixing($AC$5,AZ1043,,_xll.ohTrigger(Trigger,Quote!$AE$2))</f>
        <v>1.7906918144455101E-2</v>
      </c>
      <c r="BD1043" s="359" t="e">
        <f>_xll.qlIndexFixing($BE$1,BA1043,,_xll.ohTrigger(Trigger,Quote!$AE$2))</f>
        <v>#NUM!</v>
      </c>
    </row>
    <row r="1044" spans="51:56" ht="11.25" customHeight="1" x14ac:dyDescent="0.25">
      <c r="AY1044" s="187" t="s">
        <v>90</v>
      </c>
      <c r="AZ1044" s="186">
        <f>_xll.qlInterestRateIndexFixingDate(Currency&amp;"ibor"&amp;$I$1,BA1044,Trigger)</f>
        <v>46612</v>
      </c>
      <c r="BA1044" s="186">
        <f>_xll.qlCalendarAdvance(Calendar,BA1043,AY1044,"f",,Trigger)</f>
        <v>46616</v>
      </c>
      <c r="BB1044" s="186">
        <f>_xll.qlInterestRateIndexMaturity(Currency&amp;"ibor"&amp;$I$1,BA1044,Trigger)</f>
        <v>46800</v>
      </c>
      <c r="BC1044" s="359">
        <f>_xll.qlIndexFixing($AC$5,AZ1044,,_xll.ohTrigger(Trigger,Quote!$AE$2))</f>
        <v>1.7928939829811225E-2</v>
      </c>
      <c r="BD1044" s="359" t="e">
        <f>_xll.qlIndexFixing($BE$1,BA1044,,_xll.ohTrigger(Trigger,Quote!$AE$2))</f>
        <v>#NUM!</v>
      </c>
    </row>
    <row r="1045" spans="51:56" ht="11.25" customHeight="1" x14ac:dyDescent="0.25">
      <c r="AY1045" s="187" t="s">
        <v>90</v>
      </c>
      <c r="AZ1045" s="186">
        <f>_xll.qlInterestRateIndexFixingDate(Currency&amp;"ibor"&amp;$I$1,BA1045,Trigger)</f>
        <v>46619</v>
      </c>
      <c r="BA1045" s="186">
        <f>_xll.qlCalendarAdvance(Calendar,BA1044,AY1045,"f",,Trigger)</f>
        <v>46623</v>
      </c>
      <c r="BB1045" s="186">
        <f>_xll.qlInterestRateIndexMaturity(Currency&amp;"ibor"&amp;$I$1,BA1045,Trigger)</f>
        <v>46807</v>
      </c>
      <c r="BC1045" s="359">
        <f>_xll.qlIndexFixing($AC$5,AZ1045,,_xll.ohTrigger(Trigger,Quote!$AE$2))</f>
        <v>1.7950961760785224E-2</v>
      </c>
      <c r="BD1045" s="359" t="e">
        <f>_xll.qlIndexFixing($BE$1,BA1045,,_xll.ohTrigger(Trigger,Quote!$AE$2))</f>
        <v>#NUM!</v>
      </c>
    </row>
    <row r="1046" spans="51:56" ht="11.25" customHeight="1" x14ac:dyDescent="0.25">
      <c r="AY1046" s="187" t="s">
        <v>90</v>
      </c>
      <c r="AZ1046" s="186">
        <f>_xll.qlInterestRateIndexFixingDate(Currency&amp;"ibor"&amp;$I$1,BA1046,Trigger)</f>
        <v>46626</v>
      </c>
      <c r="BA1046" s="186">
        <f>_xll.qlCalendarAdvance(Calendar,BA1045,AY1046,"f",,Trigger)</f>
        <v>46630</v>
      </c>
      <c r="BB1046" s="186">
        <f>_xll.qlInterestRateIndexMaturity(Currency&amp;"ibor"&amp;$I$1,BA1046,Trigger)</f>
        <v>46812</v>
      </c>
      <c r="BC1046" s="359">
        <f>_xll.qlIndexFixing($AC$5,AZ1046,,_xll.ohTrigger(Trigger,Quote!$AE$2))</f>
        <v>1.7968943674047552E-2</v>
      </c>
      <c r="BD1046" s="359" t="e">
        <f>_xll.qlIndexFixing($BE$1,BA1046,,_xll.ohTrigger(Trigger,Quote!$AE$2))</f>
        <v>#NUM!</v>
      </c>
    </row>
    <row r="1047" spans="51:56" ht="11.25" customHeight="1" x14ac:dyDescent="0.25">
      <c r="AY1047" s="187" t="s">
        <v>90</v>
      </c>
      <c r="AZ1047" s="186">
        <f>_xll.qlInterestRateIndexFixingDate(Currency&amp;"ibor"&amp;$I$1,BA1047,Trigger)</f>
        <v>46633</v>
      </c>
      <c r="BA1047" s="186">
        <f>_xll.qlCalendarAdvance(Calendar,BA1046,AY1047,"f",,Trigger)</f>
        <v>46637</v>
      </c>
      <c r="BB1047" s="186">
        <f>_xll.qlInterestRateIndexMaturity(Currency&amp;"ibor"&amp;$I$1,BA1047,Trigger)</f>
        <v>46819</v>
      </c>
      <c r="BC1047" s="359">
        <f>_xll.qlIndexFixing($AC$5,AZ1047,,_xll.ohTrigger(Trigger,Quote!$AE$2))</f>
        <v>1.7990963871436134E-2</v>
      </c>
      <c r="BD1047" s="359" t="e">
        <f>_xll.qlIndexFixing($BE$1,BA1047,,_xll.ohTrigger(Trigger,Quote!$AE$2))</f>
        <v>#NUM!</v>
      </c>
    </row>
    <row r="1048" spans="51:56" ht="11.25" customHeight="1" x14ac:dyDescent="0.25">
      <c r="AY1048" s="187" t="s">
        <v>90</v>
      </c>
      <c r="AZ1048" s="186">
        <f>_xll.qlInterestRateIndexFixingDate(Currency&amp;"ibor"&amp;$I$1,BA1048,Trigger)</f>
        <v>46640</v>
      </c>
      <c r="BA1048" s="186">
        <f>_xll.qlCalendarAdvance(Calendar,BA1047,AY1048,"f",,Trigger)</f>
        <v>46644</v>
      </c>
      <c r="BB1048" s="186">
        <f>_xll.qlInterestRateIndexMaturity(Currency&amp;"ibor"&amp;$I$1,BA1048,Trigger)</f>
        <v>46826</v>
      </c>
      <c r="BC1048" s="359">
        <f>_xll.qlIndexFixing($AC$5,AZ1048,,_xll.ohTrigger(Trigger,Quote!$AE$2))</f>
        <v>1.8012984311756543E-2</v>
      </c>
      <c r="BD1048" s="359" t="e">
        <f>_xll.qlIndexFixing($BE$1,BA1048,,_xll.ohTrigger(Trigger,Quote!$AE$2))</f>
        <v>#NUM!</v>
      </c>
    </row>
    <row r="1049" spans="51:56" ht="11.25" customHeight="1" x14ac:dyDescent="0.25">
      <c r="AY1049" s="187" t="s">
        <v>90</v>
      </c>
      <c r="AZ1049" s="186">
        <f>_xll.qlInterestRateIndexFixingDate(Currency&amp;"ibor"&amp;$I$1,BA1049,Trigger)</f>
        <v>46647</v>
      </c>
      <c r="BA1049" s="186">
        <f>_xll.qlCalendarAdvance(Calendar,BA1048,AY1049,"f",,Trigger)</f>
        <v>46651</v>
      </c>
      <c r="BB1049" s="186">
        <f>_xll.qlInterestRateIndexMaturity(Currency&amp;"ibor"&amp;$I$1,BA1049,Trigger)</f>
        <v>46833</v>
      </c>
      <c r="BC1049" s="359">
        <f>_xll.qlIndexFixing($AC$5,AZ1049,,_xll.ohTrigger(Trigger,Quote!$AE$2))</f>
        <v>1.8035004995010543E-2</v>
      </c>
      <c r="BD1049" s="359" t="e">
        <f>_xll.qlIndexFixing($BE$1,BA1049,,_xll.ohTrigger(Trigger,Quote!$AE$2))</f>
        <v>#NUM!</v>
      </c>
    </row>
    <row r="1050" spans="51:56" ht="11.25" customHeight="1" x14ac:dyDescent="0.25">
      <c r="AY1050" s="187" t="s">
        <v>90</v>
      </c>
      <c r="AZ1050" s="186">
        <f>_xll.qlInterestRateIndexFixingDate(Currency&amp;"ibor"&amp;$I$1,BA1050,Trigger)</f>
        <v>46654</v>
      </c>
      <c r="BA1050" s="186">
        <f>_xll.qlCalendarAdvance(Calendar,BA1049,AY1050,"f",,Trigger)</f>
        <v>46658</v>
      </c>
      <c r="BB1050" s="186">
        <f>_xll.qlInterestRateIndexMaturity(Currency&amp;"ibor"&amp;$I$1,BA1050,Trigger)</f>
        <v>46840</v>
      </c>
      <c r="BC1050" s="359">
        <f>_xll.qlIndexFixing($AC$5,AZ1050,,_xll.ohTrigger(Trigger,Quote!$AE$2))</f>
        <v>1.8057025921202077E-2</v>
      </c>
      <c r="BD1050" s="359" t="e">
        <f>_xll.qlIndexFixing($BE$1,BA1050,,_xll.ohTrigger(Trigger,Quote!$AE$2))</f>
        <v>#NUM!</v>
      </c>
    </row>
    <row r="1051" spans="51:56" ht="11.25" customHeight="1" x14ac:dyDescent="0.25">
      <c r="AY1051" s="187" t="s">
        <v>90</v>
      </c>
      <c r="AZ1051" s="186">
        <f>_xll.qlInterestRateIndexFixingDate(Currency&amp;"ibor"&amp;$I$1,BA1051,Trigger)</f>
        <v>46661</v>
      </c>
      <c r="BA1051" s="186">
        <f>_xll.qlCalendarAdvance(Calendar,BA1050,AY1051,"f",,Trigger)</f>
        <v>46665</v>
      </c>
      <c r="BB1051" s="186">
        <f>_xll.qlInterestRateIndexMaturity(Currency&amp;"ibor"&amp;$I$1,BA1051,Trigger)</f>
        <v>46848</v>
      </c>
      <c r="BC1051" s="359">
        <f>_xll.qlIndexFixing($AC$5,AZ1051,,_xll.ohTrigger(Trigger,Quote!$AE$2))</f>
        <v>1.8081072710724864E-2</v>
      </c>
      <c r="BD1051" s="359" t="e">
        <f>_xll.qlIndexFixing($BE$1,BA1051,,_xll.ohTrigger(Trigger,Quote!$AE$2))</f>
        <v>#NUM!</v>
      </c>
    </row>
    <row r="1052" spans="51:56" ht="11.25" customHeight="1" x14ac:dyDescent="0.25">
      <c r="AY1052" s="187" t="s">
        <v>90</v>
      </c>
      <c r="AZ1052" s="186">
        <f>_xll.qlInterestRateIndexFixingDate(Currency&amp;"ibor"&amp;$I$1,BA1052,Trigger)</f>
        <v>46668</v>
      </c>
      <c r="BA1052" s="186">
        <f>_xll.qlCalendarAdvance(Calendar,BA1051,AY1052,"f",,Trigger)</f>
        <v>46672</v>
      </c>
      <c r="BB1052" s="186">
        <f>_xll.qlInterestRateIndexMaturity(Currency&amp;"ibor"&amp;$I$1,BA1052,Trigger)</f>
        <v>46855</v>
      </c>
      <c r="BC1052" s="359">
        <f>_xll.qlIndexFixing($AC$5,AZ1052,,_xll.ohTrigger(Trigger,Quote!$AE$2))</f>
        <v>1.8103095241824581E-2</v>
      </c>
      <c r="BD1052" s="359" t="e">
        <f>_xll.qlIndexFixing($BE$1,BA1052,,_xll.ohTrigger(Trigger,Quote!$AE$2))</f>
        <v>#NUM!</v>
      </c>
    </row>
    <row r="1053" spans="51:56" ht="11.25" customHeight="1" x14ac:dyDescent="0.25">
      <c r="AY1053" s="187" t="s">
        <v>90</v>
      </c>
      <c r="AZ1053" s="186">
        <f>_xll.qlInterestRateIndexFixingDate(Currency&amp;"ibor"&amp;$I$1,BA1053,Trigger)</f>
        <v>46675</v>
      </c>
      <c r="BA1053" s="186">
        <f>_xll.qlCalendarAdvance(Calendar,BA1052,AY1053,"f",,Trigger)</f>
        <v>46679</v>
      </c>
      <c r="BB1053" s="186">
        <f>_xll.qlInterestRateIndexMaturity(Currency&amp;"ibor"&amp;$I$1,BA1053,Trigger)</f>
        <v>46862</v>
      </c>
      <c r="BC1053" s="359">
        <f>_xll.qlIndexFixing($AC$5,AZ1053,,_xll.ohTrigger(Trigger,Quote!$AE$2))</f>
        <v>1.8125118017216748E-2</v>
      </c>
      <c r="BD1053" s="359" t="e">
        <f>_xll.qlIndexFixing($BE$1,BA1053,,_xll.ohTrigger(Trigger,Quote!$AE$2))</f>
        <v>#NUM!</v>
      </c>
    </row>
    <row r="1054" spans="51:56" ht="11.25" customHeight="1" x14ac:dyDescent="0.25">
      <c r="AY1054" s="187" t="s">
        <v>90</v>
      </c>
      <c r="AZ1054" s="186">
        <f>_xll.qlInterestRateIndexFixingDate(Currency&amp;"ibor"&amp;$I$1,BA1054,Trigger)</f>
        <v>46682</v>
      </c>
      <c r="BA1054" s="186">
        <f>_xll.qlCalendarAdvance(Calendar,BA1053,AY1054,"f",,Trigger)</f>
        <v>46686</v>
      </c>
      <c r="BB1054" s="186">
        <f>_xll.qlInterestRateIndexMaturity(Currency&amp;"ibor"&amp;$I$1,BA1054,Trigger)</f>
        <v>46869</v>
      </c>
      <c r="BC1054" s="359">
        <f>_xll.qlIndexFixing($AC$5,AZ1054,,_xll.ohTrigger(Trigger,Quote!$AE$2))</f>
        <v>1.8147141036903992E-2</v>
      </c>
      <c r="BD1054" s="359" t="e">
        <f>_xll.qlIndexFixing($BE$1,BA1054,,_xll.ohTrigger(Trigger,Quote!$AE$2))</f>
        <v>#NUM!</v>
      </c>
    </row>
    <row r="1055" spans="51:56" ht="11.25" customHeight="1" x14ac:dyDescent="0.25">
      <c r="AY1055" s="187" t="s">
        <v>90</v>
      </c>
      <c r="AZ1055" s="186">
        <f>_xll.qlInterestRateIndexFixingDate(Currency&amp;"ibor"&amp;$I$1,BA1055,Trigger)</f>
        <v>46689</v>
      </c>
      <c r="BA1055" s="186">
        <f>_xll.qlCalendarAdvance(Calendar,BA1054,AY1055,"f",,Trigger)</f>
        <v>46693</v>
      </c>
      <c r="BB1055" s="186">
        <f>_xll.qlInterestRateIndexMaturity(Currency&amp;"ibor"&amp;$I$1,BA1055,Trigger)</f>
        <v>46875</v>
      </c>
      <c r="BC1055" s="359">
        <f>_xll.qlIndexFixing($AC$5,AZ1055,,_xll.ohTrigger(Trigger,Quote!$AE$2))</f>
        <v>1.8167134196304516E-2</v>
      </c>
      <c r="BD1055" s="359" t="e">
        <f>_xll.qlIndexFixing($BE$1,BA1055,,_xll.ohTrigger(Trigger,Quote!$AE$2))</f>
        <v>#NUM!</v>
      </c>
    </row>
    <row r="1056" spans="51:56" ht="11.25" customHeight="1" x14ac:dyDescent="0.25">
      <c r="AY1056" s="187" t="s">
        <v>90</v>
      </c>
      <c r="AZ1056" s="186">
        <f>_xll.qlInterestRateIndexFixingDate(Currency&amp;"ibor"&amp;$I$1,BA1056,Trigger)</f>
        <v>46696</v>
      </c>
      <c r="BA1056" s="186">
        <f>_xll.qlCalendarAdvance(Calendar,BA1055,AY1056,"f",,Trigger)</f>
        <v>46700</v>
      </c>
      <c r="BB1056" s="186">
        <f>_xll.qlInterestRateIndexMaturity(Currency&amp;"ibor"&amp;$I$1,BA1056,Trigger)</f>
        <v>46882</v>
      </c>
      <c r="BC1056" s="359">
        <f>_xll.qlIndexFixing($AC$5,AZ1056,,_xll.ohTrigger(Trigger,Quote!$AE$2))</f>
        <v>1.8189156580173987E-2</v>
      </c>
      <c r="BD1056" s="359" t="e">
        <f>_xll.qlIndexFixing($BE$1,BA1056,,_xll.ohTrigger(Trigger,Quote!$AE$2))</f>
        <v>#NUM!</v>
      </c>
    </row>
    <row r="1057" spans="51:56" ht="11.25" customHeight="1" x14ac:dyDescent="0.25">
      <c r="AY1057" s="187" t="s">
        <v>90</v>
      </c>
      <c r="AZ1057" s="186">
        <f>_xll.qlInterestRateIndexFixingDate(Currency&amp;"ibor"&amp;$I$1,BA1057,Trigger)</f>
        <v>46703</v>
      </c>
      <c r="BA1057" s="186">
        <f>_xll.qlCalendarAdvance(Calendar,BA1056,AY1057,"f",,Trigger)</f>
        <v>46707</v>
      </c>
      <c r="BB1057" s="186">
        <f>_xll.qlInterestRateIndexMaturity(Currency&amp;"ibor"&amp;$I$1,BA1057,Trigger)</f>
        <v>46889</v>
      </c>
      <c r="BC1057" s="359">
        <f>_xll.qlIndexFixing($AC$5,AZ1057,,_xll.ohTrigger(Trigger,Quote!$AE$2))</f>
        <v>1.8211179206998121E-2</v>
      </c>
      <c r="BD1057" s="359" t="e">
        <f>_xll.qlIndexFixing($BE$1,BA1057,,_xll.ohTrigger(Trigger,Quote!$AE$2))</f>
        <v>#NUM!</v>
      </c>
    </row>
    <row r="1058" spans="51:56" ht="11.25" customHeight="1" x14ac:dyDescent="0.25">
      <c r="AY1058" s="187" t="s">
        <v>90</v>
      </c>
      <c r="AZ1058" s="186">
        <f>_xll.qlInterestRateIndexFixingDate(Currency&amp;"ibor"&amp;$I$1,BA1058,Trigger)</f>
        <v>46710</v>
      </c>
      <c r="BA1058" s="186">
        <f>_xll.qlCalendarAdvance(Calendar,BA1057,AY1058,"f",,Trigger)</f>
        <v>46714</v>
      </c>
      <c r="BB1058" s="186">
        <f>_xll.qlInterestRateIndexMaturity(Currency&amp;"ibor"&amp;$I$1,BA1058,Trigger)</f>
        <v>46896</v>
      </c>
      <c r="BC1058" s="359">
        <f>_xll.qlIndexFixing($AC$5,AZ1058,,_xll.ohTrigger(Trigger,Quote!$AE$2))</f>
        <v>1.823320207678044E-2</v>
      </c>
      <c r="BD1058" s="359" t="e">
        <f>_xll.qlIndexFixing($BE$1,BA1058,,_xll.ohTrigger(Trigger,Quote!$AE$2))</f>
        <v>#NUM!</v>
      </c>
    </row>
    <row r="1059" spans="51:56" ht="11.25" customHeight="1" x14ac:dyDescent="0.25">
      <c r="AY1059" s="187" t="s">
        <v>90</v>
      </c>
      <c r="AZ1059" s="186">
        <f>_xll.qlInterestRateIndexFixingDate(Currency&amp;"ibor"&amp;$I$1,BA1059,Trigger)</f>
        <v>46717</v>
      </c>
      <c r="BA1059" s="186">
        <f>_xll.qlCalendarAdvance(Calendar,BA1058,AY1059,"f",,Trigger)</f>
        <v>46721</v>
      </c>
      <c r="BB1059" s="186">
        <f>_xll.qlInterestRateIndexMaturity(Currency&amp;"ibor"&amp;$I$1,BA1059,Trigger)</f>
        <v>46904</v>
      </c>
      <c r="BC1059" s="359">
        <f>_xll.qlIndexFixing($AC$5,AZ1059,,_xll.ohTrigger(Trigger,Quote!$AE$2))</f>
        <v>1.8257259799857213E-2</v>
      </c>
      <c r="BD1059" s="359" t="e">
        <f>_xll.qlIndexFixing($BE$1,BA1059,,_xll.ohTrigger(Trigger,Quote!$AE$2))</f>
        <v>#NUM!</v>
      </c>
    </row>
    <row r="1060" spans="51:56" ht="11.25" customHeight="1" x14ac:dyDescent="0.25">
      <c r="AY1060" s="187" t="s">
        <v>90</v>
      </c>
      <c r="AZ1060" s="186">
        <f>_xll.qlInterestRateIndexFixingDate(Currency&amp;"ibor"&amp;$I$1,BA1060,Trigger)</f>
        <v>46724</v>
      </c>
      <c r="BA1060" s="186">
        <f>_xll.qlCalendarAdvance(Calendar,BA1059,AY1060,"f",,Trigger)</f>
        <v>46728</v>
      </c>
      <c r="BB1060" s="186">
        <f>_xll.qlInterestRateIndexMaturity(Currency&amp;"ibor"&amp;$I$1,BA1060,Trigger)</f>
        <v>46911</v>
      </c>
      <c r="BC1060" s="359">
        <f>_xll.qlIndexFixing($AC$5,AZ1060,,_xll.ohTrigger(Trigger,Quote!$AE$2))</f>
        <v>1.8242542205839835E-2</v>
      </c>
      <c r="BD1060" s="359" t="e">
        <f>_xll.qlIndexFixing($BE$1,BA1060,,_xll.ohTrigger(Trigger,Quote!$AE$2))</f>
        <v>#NUM!</v>
      </c>
    </row>
    <row r="1061" spans="51:56" ht="11.25" customHeight="1" x14ac:dyDescent="0.25">
      <c r="AY1061" s="187" t="s">
        <v>90</v>
      </c>
      <c r="AZ1061" s="186">
        <f>_xll.qlInterestRateIndexFixingDate(Currency&amp;"ibor"&amp;$I$1,BA1061,Trigger)</f>
        <v>46731</v>
      </c>
      <c r="BA1061" s="186">
        <f>_xll.qlCalendarAdvance(Calendar,BA1060,AY1061,"f",,Trigger)</f>
        <v>46735</v>
      </c>
      <c r="BB1061" s="186">
        <f>_xll.qlInterestRateIndexMaturity(Currency&amp;"ibor"&amp;$I$1,BA1061,Trigger)</f>
        <v>46918</v>
      </c>
      <c r="BC1061" s="359">
        <f>_xll.qlIndexFixing($AC$5,AZ1061,,_xll.ohTrigger(Trigger,Quote!$AE$2))</f>
        <v>1.8221584059857434E-2</v>
      </c>
      <c r="BD1061" s="359" t="e">
        <f>_xll.qlIndexFixing($BE$1,BA1061,,_xll.ohTrigger(Trigger,Quote!$AE$2))</f>
        <v>#NUM!</v>
      </c>
    </row>
    <row r="1062" spans="51:56" ht="11.25" customHeight="1" x14ac:dyDescent="0.25">
      <c r="AY1062" s="187" t="s">
        <v>90</v>
      </c>
      <c r="AZ1062" s="186">
        <f>_xll.qlInterestRateIndexFixingDate(Currency&amp;"ibor"&amp;$I$1,BA1062,Trigger)</f>
        <v>46738</v>
      </c>
      <c r="BA1062" s="186">
        <f>_xll.qlCalendarAdvance(Calendar,BA1061,AY1062,"f",,Trigger)</f>
        <v>46742</v>
      </c>
      <c r="BB1062" s="186">
        <f>_xll.qlInterestRateIndexMaturity(Currency&amp;"ibor"&amp;$I$1,BA1062,Trigger)</f>
        <v>46925</v>
      </c>
      <c r="BC1062" s="359">
        <f>_xll.qlIndexFixing($AC$5,AZ1062,,_xll.ohTrigger(Trigger,Quote!$AE$2))</f>
        <v>1.8200500036683956E-2</v>
      </c>
      <c r="BD1062" s="359" t="e">
        <f>_xll.qlIndexFixing($BE$1,BA1062,,_xll.ohTrigger(Trigger,Quote!$AE$2))</f>
        <v>#NUM!</v>
      </c>
    </row>
    <row r="1063" spans="51:56" ht="11.25" customHeight="1" x14ac:dyDescent="0.25">
      <c r="AY1063" s="187" t="s">
        <v>90</v>
      </c>
      <c r="AZ1063" s="186">
        <f>_xll.qlInterestRateIndexFixingDate(Currency&amp;"ibor"&amp;$I$1,BA1063,Trigger)</f>
        <v>46745</v>
      </c>
      <c r="BA1063" s="186">
        <f>_xll.qlCalendarAdvance(Calendar,BA1062,AY1063,"f",,Trigger)</f>
        <v>46749</v>
      </c>
      <c r="BB1063" s="186">
        <f>_xll.qlInterestRateIndexMaturity(Currency&amp;"ibor"&amp;$I$1,BA1063,Trigger)</f>
        <v>46932</v>
      </c>
      <c r="BC1063" s="359">
        <f>_xll.qlIndexFixing($AC$5,AZ1063,,_xll.ohTrigger(Trigger,Quote!$AE$2))</f>
        <v>1.8179290140334117E-2</v>
      </c>
      <c r="BD1063" s="359" t="e">
        <f>_xll.qlIndexFixing($BE$1,BA1063,,_xll.ohTrigger(Trigger,Quote!$AE$2))</f>
        <v>#NUM!</v>
      </c>
    </row>
    <row r="1064" spans="51:56" ht="11.25" customHeight="1" x14ac:dyDescent="0.25">
      <c r="AY1064" s="187" t="s">
        <v>90</v>
      </c>
      <c r="AZ1064" s="186">
        <f>_xll.qlInterestRateIndexFixingDate(Currency&amp;"ibor"&amp;$I$1,BA1064,Trigger)</f>
        <v>46752</v>
      </c>
      <c r="BA1064" s="186">
        <f>_xll.qlCalendarAdvance(Calendar,BA1063,AY1064,"f",,Trigger)</f>
        <v>46756</v>
      </c>
      <c r="BB1064" s="186">
        <f>_xll.qlInterestRateIndexMaturity(Currency&amp;"ibor"&amp;$I$1,BA1064,Trigger)</f>
        <v>46938</v>
      </c>
      <c r="BC1064" s="359">
        <f>_xll.qlIndexFixing($AC$5,AZ1064,,_xll.ohTrigger(Trigger,Quote!$AE$2))</f>
        <v>1.8161009860634708E-2</v>
      </c>
      <c r="BD1064" s="359" t="e">
        <f>_xll.qlIndexFixing($BE$1,BA1064,,_xll.ohTrigger(Trigger,Quote!$AE$2))</f>
        <v>#NUM!</v>
      </c>
    </row>
    <row r="1065" spans="51:56" ht="11.25" customHeight="1" x14ac:dyDescent="0.25">
      <c r="AY1065" s="187" t="s">
        <v>90</v>
      </c>
      <c r="AZ1065" s="186">
        <f>_xll.qlInterestRateIndexFixingDate(Currency&amp;"ibor"&amp;$I$1,BA1065,Trigger)</f>
        <v>46759</v>
      </c>
      <c r="BA1065" s="186">
        <f>_xll.qlCalendarAdvance(Calendar,BA1064,AY1065,"f",,Trigger)</f>
        <v>46763</v>
      </c>
      <c r="BB1065" s="186">
        <f>_xll.qlInterestRateIndexMaturity(Currency&amp;"ibor"&amp;$I$1,BA1065,Trigger)</f>
        <v>46945</v>
      </c>
      <c r="BC1065" s="359">
        <f>_xll.qlIndexFixing($AC$5,AZ1065,,_xll.ohTrigger(Trigger,Quote!$AE$2))</f>
        <v>1.8139328466303822E-2</v>
      </c>
      <c r="BD1065" s="359" t="e">
        <f>_xll.qlIndexFixing($BE$1,BA1065,,_xll.ohTrigger(Trigger,Quote!$AE$2))</f>
        <v>#NUM!</v>
      </c>
    </row>
    <row r="1066" spans="51:56" ht="11.25" customHeight="1" x14ac:dyDescent="0.25">
      <c r="AY1066" s="187" t="s">
        <v>90</v>
      </c>
      <c r="AZ1066" s="186">
        <f>_xll.qlInterestRateIndexFixingDate(Currency&amp;"ibor"&amp;$I$1,BA1066,Trigger)</f>
        <v>46766</v>
      </c>
      <c r="BA1066" s="186">
        <f>_xll.qlCalendarAdvance(Calendar,BA1065,AY1066,"f",,Trigger)</f>
        <v>46770</v>
      </c>
      <c r="BB1066" s="186">
        <f>_xll.qlInterestRateIndexMaturity(Currency&amp;"ibor"&amp;$I$1,BA1066,Trigger)</f>
        <v>46952</v>
      </c>
      <c r="BC1066" s="359">
        <f>_xll.qlIndexFixing($AC$5,AZ1066,,_xll.ohTrigger(Trigger,Quote!$AE$2))</f>
        <v>1.8117520527814488E-2</v>
      </c>
      <c r="BD1066" s="359" t="e">
        <f>_xll.qlIndexFixing($BE$1,BA1066,,_xll.ohTrigger(Trigger,Quote!$AE$2))</f>
        <v>#NUM!</v>
      </c>
    </row>
    <row r="1067" spans="51:56" ht="11.25" customHeight="1" x14ac:dyDescent="0.25">
      <c r="AY1067" s="187" t="s">
        <v>90</v>
      </c>
      <c r="AZ1067" s="186">
        <f>_xll.qlInterestRateIndexFixingDate(Currency&amp;"ibor"&amp;$I$1,BA1067,Trigger)</f>
        <v>46773</v>
      </c>
      <c r="BA1067" s="186">
        <f>_xll.qlCalendarAdvance(Calendar,BA1066,AY1067,"f",,Trigger)</f>
        <v>46777</v>
      </c>
      <c r="BB1067" s="186">
        <f>_xll.qlInterestRateIndexMaturity(Currency&amp;"ibor"&amp;$I$1,BA1067,Trigger)</f>
        <v>46959</v>
      </c>
      <c r="BC1067" s="359">
        <f>_xll.qlIndexFixing($AC$5,AZ1067,,_xll.ohTrigger(Trigger,Quote!$AE$2))</f>
        <v>1.8095586049319427E-2</v>
      </c>
      <c r="BD1067" s="359" t="e">
        <f>_xll.qlIndexFixing($BE$1,BA1067,,_xll.ohTrigger(Trigger,Quote!$AE$2))</f>
        <v>#NUM!</v>
      </c>
    </row>
    <row r="1068" spans="51:56" ht="11.25" customHeight="1" x14ac:dyDescent="0.25">
      <c r="AY1068" s="187" t="s">
        <v>90</v>
      </c>
      <c r="AZ1068" s="186">
        <f>_xll.qlInterestRateIndexFixingDate(Currency&amp;"ibor"&amp;$I$1,BA1068,Trigger)</f>
        <v>46780</v>
      </c>
      <c r="BA1068" s="186">
        <f>_xll.qlCalendarAdvance(Calendar,BA1067,AY1068,"f",,Trigger)</f>
        <v>46784</v>
      </c>
      <c r="BB1068" s="186">
        <f>_xll.qlInterestRateIndexMaturity(Currency&amp;"ibor"&amp;$I$1,BA1068,Trigger)</f>
        <v>46966</v>
      </c>
      <c r="BC1068" s="359">
        <f>_xll.qlIndexFixing($AC$5,AZ1068,,_xll.ohTrigger(Trigger,Quote!$AE$2))</f>
        <v>1.8073525034995517E-2</v>
      </c>
      <c r="BD1068" s="359" t="e">
        <f>_xll.qlIndexFixing($BE$1,BA1068,,_xll.ohTrigger(Trigger,Quote!$AE$2))</f>
        <v>#NUM!</v>
      </c>
    </row>
    <row r="1069" spans="51:56" ht="11.25" customHeight="1" x14ac:dyDescent="0.25">
      <c r="AY1069" s="187" t="s">
        <v>90</v>
      </c>
      <c r="AZ1069" s="186">
        <f>_xll.qlInterestRateIndexFixingDate(Currency&amp;"ibor"&amp;$I$1,BA1069,Trigger)</f>
        <v>46787</v>
      </c>
      <c r="BA1069" s="186">
        <f>_xll.qlCalendarAdvance(Calendar,BA1068,AY1069,"f",,Trigger)</f>
        <v>46791</v>
      </c>
      <c r="BB1069" s="186">
        <f>_xll.qlInterestRateIndexMaturity(Currency&amp;"ibor"&amp;$I$1,BA1069,Trigger)</f>
        <v>46973</v>
      </c>
      <c r="BC1069" s="359">
        <f>_xll.qlIndexFixing($AC$5,AZ1069,,_xll.ohTrigger(Trigger,Quote!$AE$2))</f>
        <v>1.8051337489044236E-2</v>
      </c>
      <c r="BD1069" s="359" t="e">
        <f>_xll.qlIndexFixing($BE$1,BA1069,,_xll.ohTrigger(Trigger,Quote!$AE$2))</f>
        <v>#NUM!</v>
      </c>
    </row>
    <row r="1070" spans="51:56" ht="11.25" customHeight="1" x14ac:dyDescent="0.25">
      <c r="AY1070" s="187" t="s">
        <v>90</v>
      </c>
      <c r="AZ1070" s="186">
        <f>_xll.qlInterestRateIndexFixingDate(Currency&amp;"ibor"&amp;$I$1,BA1070,Trigger)</f>
        <v>46794</v>
      </c>
      <c r="BA1070" s="186">
        <f>_xll.qlCalendarAdvance(Calendar,BA1069,AY1070,"f",,Trigger)</f>
        <v>46798</v>
      </c>
      <c r="BB1070" s="186">
        <f>_xll.qlInterestRateIndexMaturity(Currency&amp;"ibor"&amp;$I$1,BA1070,Trigger)</f>
        <v>46980</v>
      </c>
      <c r="BC1070" s="359">
        <f>_xll.qlIndexFixing($AC$5,AZ1070,,_xll.ohTrigger(Trigger,Quote!$AE$2))</f>
        <v>1.8029023415689013E-2</v>
      </c>
      <c r="BD1070" s="359" t="e">
        <f>_xll.qlIndexFixing($BE$1,BA1070,,_xll.ohTrigger(Trigger,Quote!$AE$2))</f>
        <v>#NUM!</v>
      </c>
    </row>
    <row r="1071" spans="51:56" ht="11.25" customHeight="1" x14ac:dyDescent="0.25">
      <c r="AY1071" s="187" t="s">
        <v>90</v>
      </c>
      <c r="AZ1071" s="186">
        <f>_xll.qlInterestRateIndexFixingDate(Currency&amp;"ibor"&amp;$I$1,BA1071,Trigger)</f>
        <v>46801</v>
      </c>
      <c r="BA1071" s="186">
        <f>_xll.qlCalendarAdvance(Calendar,BA1070,AY1071,"f",,Trigger)</f>
        <v>46805</v>
      </c>
      <c r="BB1071" s="186">
        <f>_xll.qlInterestRateIndexMaturity(Currency&amp;"ibor"&amp;$I$1,BA1071,Trigger)</f>
        <v>46987</v>
      </c>
      <c r="BC1071" s="359">
        <f>_xll.qlIndexFixing($AC$5,AZ1071,,_xll.ohTrigger(Trigger,Quote!$AE$2))</f>
        <v>1.8006582819179641E-2</v>
      </c>
      <c r="BD1071" s="359" t="e">
        <f>_xll.qlIndexFixing($BE$1,BA1071,,_xll.ohTrigger(Trigger,Quote!$AE$2))</f>
        <v>#NUM!</v>
      </c>
    </row>
    <row r="1072" spans="51:56" ht="11.25" customHeight="1" x14ac:dyDescent="0.25">
      <c r="AY1072" s="187" t="s">
        <v>90</v>
      </c>
      <c r="AZ1072" s="186">
        <f>_xll.qlInterestRateIndexFixingDate(Currency&amp;"ibor"&amp;$I$1,BA1072,Trigger)</f>
        <v>46808</v>
      </c>
      <c r="BA1072" s="186">
        <f>_xll.qlCalendarAdvance(Calendar,BA1071,AY1072,"f",,Trigger)</f>
        <v>46812</v>
      </c>
      <c r="BB1072" s="186">
        <f>_xll.qlInterestRateIndexMaturity(Currency&amp;"ibor"&amp;$I$1,BA1072,Trigger)</f>
        <v>46996</v>
      </c>
      <c r="BC1072" s="359">
        <f>_xll.qlIndexFixing($AC$5,AZ1072,,_xll.ohTrigger(Trigger,Quote!$AE$2))</f>
        <v>1.7981492351737551E-2</v>
      </c>
      <c r="BD1072" s="359" t="e">
        <f>_xll.qlIndexFixing($BE$1,BA1072,,_xll.ohTrigger(Trigger,Quote!$AE$2))</f>
        <v>#NUM!</v>
      </c>
    </row>
    <row r="1073" spans="51:56" ht="11.25" customHeight="1" x14ac:dyDescent="0.25">
      <c r="AY1073" s="187" t="s">
        <v>90</v>
      </c>
      <c r="AZ1073" s="186">
        <f>_xll.qlInterestRateIndexFixingDate(Currency&amp;"ibor"&amp;$I$1,BA1073,Trigger)</f>
        <v>46815</v>
      </c>
      <c r="BA1073" s="186">
        <f>_xll.qlCalendarAdvance(Calendar,BA1072,AY1073,"f",,Trigger)</f>
        <v>46819</v>
      </c>
      <c r="BB1073" s="186">
        <f>_xll.qlInterestRateIndexMaturity(Currency&amp;"ibor"&amp;$I$1,BA1073,Trigger)</f>
        <v>47003</v>
      </c>
      <c r="BC1073" s="359">
        <f>_xll.qlIndexFixing($AC$5,AZ1073,,_xll.ohTrigger(Trigger,Quote!$AE$2))</f>
        <v>1.7959246739259364E-2</v>
      </c>
      <c r="BD1073" s="359" t="e">
        <f>_xll.qlIndexFixing($BE$1,BA1073,,_xll.ohTrigger(Trigger,Quote!$AE$2))</f>
        <v>#NUM!</v>
      </c>
    </row>
    <row r="1074" spans="51:56" ht="11.25" customHeight="1" x14ac:dyDescent="0.25">
      <c r="AY1074" s="187" t="s">
        <v>90</v>
      </c>
      <c r="AZ1074" s="186">
        <f>_xll.qlInterestRateIndexFixingDate(Currency&amp;"ibor"&amp;$I$1,BA1074,Trigger)</f>
        <v>46822</v>
      </c>
      <c r="BA1074" s="186">
        <f>_xll.qlCalendarAdvance(Calendar,BA1073,AY1074,"f",,Trigger)</f>
        <v>46826</v>
      </c>
      <c r="BB1074" s="186">
        <f>_xll.qlInterestRateIndexMaturity(Currency&amp;"ibor"&amp;$I$1,BA1074,Trigger)</f>
        <v>47010</v>
      </c>
      <c r="BC1074" s="359">
        <f>_xll.qlIndexFixing($AC$5,AZ1074,,_xll.ohTrigger(Trigger,Quote!$AE$2))</f>
        <v>1.7936875974765471E-2</v>
      </c>
      <c r="BD1074" s="359" t="e">
        <f>_xll.qlIndexFixing($BE$1,BA1074,,_xll.ohTrigger(Trigger,Quote!$AE$2))</f>
        <v>#NUM!</v>
      </c>
    </row>
    <row r="1075" spans="51:56" ht="11.25" customHeight="1" x14ac:dyDescent="0.25">
      <c r="AY1075" s="187" t="s">
        <v>90</v>
      </c>
      <c r="AZ1075" s="186">
        <f>_xll.qlInterestRateIndexFixingDate(Currency&amp;"ibor"&amp;$I$1,BA1075,Trigger)</f>
        <v>46829</v>
      </c>
      <c r="BA1075" s="186">
        <f>_xll.qlCalendarAdvance(Calendar,BA1074,AY1075,"f",,Trigger)</f>
        <v>46833</v>
      </c>
      <c r="BB1075" s="186">
        <f>_xll.qlInterestRateIndexMaturity(Currency&amp;"ibor"&amp;$I$1,BA1075,Trigger)</f>
        <v>47017</v>
      </c>
      <c r="BC1075" s="359">
        <f>_xll.qlIndexFixing($AC$5,AZ1075,,_xll.ohTrigger(Trigger,Quote!$AE$2))</f>
        <v>1.7914380062516375E-2</v>
      </c>
      <c r="BD1075" s="359" t="e">
        <f>_xll.qlIndexFixing($BE$1,BA1075,,_xll.ohTrigger(Trigger,Quote!$AE$2))</f>
        <v>#NUM!</v>
      </c>
    </row>
    <row r="1076" spans="51:56" ht="11.25" customHeight="1" x14ac:dyDescent="0.25">
      <c r="AY1076" s="187" t="s">
        <v>90</v>
      </c>
      <c r="AZ1076" s="186">
        <f>_xll.qlInterestRateIndexFixingDate(Currency&amp;"ibor"&amp;$I$1,BA1076,Trigger)</f>
        <v>46836</v>
      </c>
      <c r="BA1076" s="186">
        <f>_xll.qlCalendarAdvance(Calendar,BA1075,AY1076,"f",,Trigger)</f>
        <v>46840</v>
      </c>
      <c r="BB1076" s="186">
        <f>_xll.qlInterestRateIndexMaturity(Currency&amp;"ibor"&amp;$I$1,BA1076,Trigger)</f>
        <v>47024</v>
      </c>
      <c r="BC1076" s="359">
        <f>_xll.qlIndexFixing($AC$5,AZ1076,,_xll.ohTrigger(Trigger,Quote!$AE$2))</f>
        <v>1.7891759006795602E-2</v>
      </c>
      <c r="BD1076" s="359" t="e">
        <f>_xll.qlIndexFixing($BE$1,BA1076,,_xll.ohTrigger(Trigger,Quote!$AE$2))</f>
        <v>#NUM!</v>
      </c>
    </row>
    <row r="1077" spans="51:56" ht="11.25" customHeight="1" x14ac:dyDescent="0.25">
      <c r="AY1077" s="187" t="s">
        <v>90</v>
      </c>
      <c r="AZ1077" s="186">
        <f>_xll.qlInterestRateIndexFixingDate(Currency&amp;"ibor"&amp;$I$1,BA1077,Trigger)</f>
        <v>46843</v>
      </c>
      <c r="BA1077" s="186">
        <f>_xll.qlCalendarAdvance(Calendar,BA1076,AY1077,"f",,Trigger)</f>
        <v>46847</v>
      </c>
      <c r="BB1077" s="186">
        <f>_xll.qlInterestRateIndexMaturity(Currency&amp;"ibor"&amp;$I$1,BA1077,Trigger)</f>
        <v>47030</v>
      </c>
      <c r="BC1077" s="359">
        <f>_xll.qlIndexFixing($AC$5,AZ1077,,_xll.ohTrigger(Trigger,Quote!$AE$2))</f>
        <v>1.7869137213222617E-2</v>
      </c>
      <c r="BD1077" s="359" t="e">
        <f>_xll.qlIndexFixing($BE$1,BA1077,,_xll.ohTrigger(Trigger,Quote!$AE$2))</f>
        <v>#NUM!</v>
      </c>
    </row>
    <row r="1078" spans="51:56" ht="11.25" customHeight="1" x14ac:dyDescent="0.25">
      <c r="AY1078" s="187" t="s">
        <v>90</v>
      </c>
      <c r="AZ1078" s="186">
        <f>_xll.qlInterestRateIndexFixingDate(Currency&amp;"ibor"&amp;$I$1,BA1078,Trigger)</f>
        <v>46850</v>
      </c>
      <c r="BA1078" s="186">
        <f>_xll.qlCalendarAdvance(Calendar,BA1077,AY1078,"f",,Trigger)</f>
        <v>46854</v>
      </c>
      <c r="BB1078" s="186">
        <f>_xll.qlInterestRateIndexMaturity(Currency&amp;"ibor"&amp;$I$1,BA1078,Trigger)</f>
        <v>47037</v>
      </c>
      <c r="BC1078" s="359">
        <f>_xll.qlIndexFixing($AC$5,AZ1078,,_xll.ohTrigger(Trigger,Quote!$AE$2))</f>
        <v>1.7846039717291002E-2</v>
      </c>
      <c r="BD1078" s="359" t="e">
        <f>_xll.qlIndexFixing($BE$1,BA1078,,_xll.ohTrigger(Trigger,Quote!$AE$2))</f>
        <v>#NUM!</v>
      </c>
    </row>
    <row r="1079" spans="51:56" ht="11.25" customHeight="1" x14ac:dyDescent="0.25">
      <c r="AY1079" s="187" t="s">
        <v>90</v>
      </c>
      <c r="AZ1079" s="186">
        <f>_xll.qlInterestRateIndexFixingDate(Currency&amp;"ibor"&amp;$I$1,BA1079,Trigger)</f>
        <v>46855</v>
      </c>
      <c r="BA1079" s="186">
        <f>_xll.qlCalendarAdvance(Calendar,BA1078,AY1079,"f",,Trigger)</f>
        <v>46861</v>
      </c>
      <c r="BB1079" s="186">
        <f>_xll.qlInterestRateIndexMaturity(Currency&amp;"ibor"&amp;$I$1,BA1079,Trigger)</f>
        <v>47044</v>
      </c>
      <c r="BC1079" s="359">
        <f>_xll.qlIndexFixing($AC$5,AZ1079,,_xll.ohTrigger(Trigger,Quote!$AE$2))</f>
        <v>1.7822816415677012E-2</v>
      </c>
      <c r="BD1079" s="359" t="e">
        <f>_xll.qlIndexFixing($BE$1,BA1079,,_xll.ohTrigger(Trigger,Quote!$AE$2))</f>
        <v>#NUM!</v>
      </c>
    </row>
    <row r="1080" spans="51:56" ht="11.25" customHeight="1" x14ac:dyDescent="0.25">
      <c r="AY1080" s="187" t="s">
        <v>90</v>
      </c>
      <c r="AZ1080" s="186">
        <f>_xll.qlInterestRateIndexFixingDate(Currency&amp;"ibor"&amp;$I$1,BA1080,Trigger)</f>
        <v>46864</v>
      </c>
      <c r="BA1080" s="186">
        <f>_xll.qlCalendarAdvance(Calendar,BA1079,AY1080,"f",,Trigger)</f>
        <v>46868</v>
      </c>
      <c r="BB1080" s="186">
        <f>_xll.qlInterestRateIndexMaturity(Currency&amp;"ibor"&amp;$I$1,BA1080,Trigger)</f>
        <v>47051</v>
      </c>
      <c r="BC1080" s="359">
        <f>_xll.qlIndexFixing($AC$5,AZ1080,,_xll.ohTrigger(Trigger,Quote!$AE$2))</f>
        <v>1.779946731280159E-2</v>
      </c>
      <c r="BD1080" s="359" t="e">
        <f>_xll.qlIndexFixing($BE$1,BA1080,,_xll.ohTrigger(Trigger,Quote!$AE$2))</f>
        <v>#NUM!</v>
      </c>
    </row>
    <row r="1081" spans="51:56" ht="11.25" customHeight="1" x14ac:dyDescent="0.25">
      <c r="AY1081" s="187" t="s">
        <v>90</v>
      </c>
      <c r="AZ1081" s="186">
        <f>_xll.qlInterestRateIndexFixingDate(Currency&amp;"ibor"&amp;$I$1,BA1081,Trigger)</f>
        <v>46870</v>
      </c>
      <c r="BA1081" s="186">
        <f>_xll.qlCalendarAdvance(Calendar,BA1080,AY1081,"f",,Trigger)</f>
        <v>46875</v>
      </c>
      <c r="BB1081" s="186">
        <f>_xll.qlInterestRateIndexMaturity(Currency&amp;"ibor"&amp;$I$1,BA1081,Trigger)</f>
        <v>47059</v>
      </c>
      <c r="BC1081" s="359">
        <f>_xll.qlIndexFixing($AC$5,AZ1081,,_xll.ohTrigger(Trigger,Quote!$AE$2))</f>
        <v>1.7776776727696293E-2</v>
      </c>
      <c r="BD1081" s="359" t="e">
        <f>_xll.qlIndexFixing($BE$1,BA1081,,_xll.ohTrigger(Trigger,Quote!$AE$2))</f>
        <v>#NUM!</v>
      </c>
    </row>
    <row r="1082" spans="51:56" ht="11.25" customHeight="1" x14ac:dyDescent="0.25">
      <c r="AY1082" s="187" t="s">
        <v>90</v>
      </c>
      <c r="AZ1082" s="186">
        <f>_xll.qlInterestRateIndexFixingDate(Currency&amp;"ibor"&amp;$I$1,BA1082,Trigger)</f>
        <v>46878</v>
      </c>
      <c r="BA1082" s="186">
        <f>_xll.qlCalendarAdvance(Calendar,BA1081,AY1082,"f",,Trigger)</f>
        <v>46882</v>
      </c>
      <c r="BB1082" s="186">
        <f>_xll.qlInterestRateIndexMaturity(Currency&amp;"ibor"&amp;$I$1,BA1082,Trigger)</f>
        <v>47066</v>
      </c>
      <c r="BC1082" s="359">
        <f>_xll.qlIndexFixing($AC$5,AZ1082,,_xll.ohTrigger(Trigger,Quote!$AE$2))</f>
        <v>1.7753404902427255E-2</v>
      </c>
      <c r="BD1082" s="359" t="e">
        <f>_xll.qlIndexFixing($BE$1,BA1082,,_xll.ohTrigger(Trigger,Quote!$AE$2))</f>
        <v>#NUM!</v>
      </c>
    </row>
    <row r="1083" spans="51:56" ht="11.25" customHeight="1" x14ac:dyDescent="0.25">
      <c r="AY1083" s="187" t="s">
        <v>90</v>
      </c>
      <c r="AZ1083" s="186">
        <f>_xll.qlInterestRateIndexFixingDate(Currency&amp;"ibor"&amp;$I$1,BA1083,Trigger)</f>
        <v>46885</v>
      </c>
      <c r="BA1083" s="186">
        <f>_xll.qlCalendarAdvance(Calendar,BA1082,AY1083,"f",,Trigger)</f>
        <v>46889</v>
      </c>
      <c r="BB1083" s="186">
        <f>_xll.qlInterestRateIndexMaturity(Currency&amp;"ibor"&amp;$I$1,BA1083,Trigger)</f>
        <v>47073</v>
      </c>
      <c r="BC1083" s="359">
        <f>_xll.qlIndexFixing($AC$5,AZ1083,,_xll.ohTrigger(Trigger,Quote!$AE$2))</f>
        <v>1.7729907964336374E-2</v>
      </c>
      <c r="BD1083" s="359" t="e">
        <f>_xll.qlIndexFixing($BE$1,BA1083,,_xll.ohTrigger(Trigger,Quote!$AE$2))</f>
        <v>#NUM!</v>
      </c>
    </row>
    <row r="1084" spans="51:56" ht="11.25" customHeight="1" x14ac:dyDescent="0.25">
      <c r="AY1084" s="187" t="s">
        <v>90</v>
      </c>
      <c r="AZ1084" s="186">
        <f>_xll.qlInterestRateIndexFixingDate(Currency&amp;"ibor"&amp;$I$1,BA1084,Trigger)</f>
        <v>46892</v>
      </c>
      <c r="BA1084" s="186">
        <f>_xll.qlCalendarAdvance(Calendar,BA1083,AY1084,"f",,Trigger)</f>
        <v>46896</v>
      </c>
      <c r="BB1084" s="186">
        <f>_xll.qlInterestRateIndexMaturity(Currency&amp;"ibor"&amp;$I$1,BA1084,Trigger)</f>
        <v>47080</v>
      </c>
      <c r="BC1084" s="359">
        <f>_xll.qlIndexFixing($AC$5,AZ1084,,_xll.ohTrigger(Trigger,Quote!$AE$2))</f>
        <v>1.7706285917897031E-2</v>
      </c>
      <c r="BD1084" s="359" t="e">
        <f>_xll.qlIndexFixing($BE$1,BA1084,,_xll.ohTrigger(Trigger,Quote!$AE$2))</f>
        <v>#NUM!</v>
      </c>
    </row>
    <row r="1085" spans="51:56" ht="11.25" customHeight="1" x14ac:dyDescent="0.25">
      <c r="AY1085" s="187" t="s">
        <v>90</v>
      </c>
      <c r="AZ1085" s="186">
        <f>_xll.qlInterestRateIndexFixingDate(Currency&amp;"ibor"&amp;$I$1,BA1085,Trigger)</f>
        <v>46899</v>
      </c>
      <c r="BA1085" s="186">
        <f>_xll.qlCalendarAdvance(Calendar,BA1084,AY1085,"f",,Trigger)</f>
        <v>46903</v>
      </c>
      <c r="BB1085" s="186">
        <f>_xll.qlInterestRateIndexMaturity(Currency&amp;"ibor"&amp;$I$1,BA1085,Trigger)</f>
        <v>47087</v>
      </c>
      <c r="BC1085" s="359">
        <f>_xll.qlIndexFixing($AC$5,AZ1085,,_xll.ohTrigger(Trigger,Quote!$AE$2))</f>
        <v>1.7682538767607364E-2</v>
      </c>
      <c r="BD1085" s="359" t="e">
        <f>_xll.qlIndexFixing($BE$1,BA1085,,_xll.ohTrigger(Trigger,Quote!$AE$2))</f>
        <v>#NUM!</v>
      </c>
    </row>
    <row r="1086" spans="51:56" ht="11.25" customHeight="1" x14ac:dyDescent="0.25">
      <c r="AY1086" s="187" t="s">
        <v>90</v>
      </c>
      <c r="AZ1086" s="186">
        <f>_xll.qlInterestRateIndexFixingDate(Currency&amp;"ibor"&amp;$I$1,BA1086,Trigger)</f>
        <v>46906</v>
      </c>
      <c r="BA1086" s="186">
        <f>_xll.qlCalendarAdvance(Calendar,BA1085,AY1086,"f",,Trigger)</f>
        <v>46910</v>
      </c>
      <c r="BB1086" s="186">
        <f>_xll.qlInterestRateIndexMaturity(Currency&amp;"ibor"&amp;$I$1,BA1086,Trigger)</f>
        <v>47093</v>
      </c>
      <c r="BC1086" s="359">
        <f>_xll.qlIndexFixing($AC$5,AZ1086,,_xll.ohTrigger(Trigger,Quote!$AE$2))</f>
        <v>1.7687334006176381E-2</v>
      </c>
      <c r="BD1086" s="359" t="e">
        <f>_xll.qlIndexFixing($BE$1,BA1086,,_xll.ohTrigger(Trigger,Quote!$AE$2))</f>
        <v>#NUM!</v>
      </c>
    </row>
    <row r="1087" spans="51:56" ht="11.25" customHeight="1" x14ac:dyDescent="0.25">
      <c r="AY1087" s="187" t="s">
        <v>90</v>
      </c>
      <c r="AZ1087" s="186">
        <f>_xll.qlInterestRateIndexFixingDate(Currency&amp;"ibor"&amp;$I$1,BA1087,Trigger)</f>
        <v>46913</v>
      </c>
      <c r="BA1087" s="186">
        <f>_xll.qlCalendarAdvance(Calendar,BA1086,AY1087,"f",,Trigger)</f>
        <v>46917</v>
      </c>
      <c r="BB1087" s="186">
        <f>_xll.qlInterestRateIndexMaturity(Currency&amp;"ibor"&amp;$I$1,BA1087,Trigger)</f>
        <v>47100</v>
      </c>
      <c r="BC1087" s="359">
        <f>_xll.qlIndexFixing($AC$5,AZ1087,,_xll.ohTrigger(Trigger,Quote!$AE$2))</f>
        <v>1.7706056414903124E-2</v>
      </c>
      <c r="BD1087" s="359" t="e">
        <f>_xll.qlIndexFixing($BE$1,BA1087,,_xll.ohTrigger(Trigger,Quote!$AE$2))</f>
        <v>#NUM!</v>
      </c>
    </row>
    <row r="1088" spans="51:56" ht="11.25" customHeight="1" x14ac:dyDescent="0.25">
      <c r="AY1088" s="187" t="s">
        <v>90</v>
      </c>
      <c r="AZ1088" s="186">
        <f>_xll.qlInterestRateIndexFixingDate(Currency&amp;"ibor"&amp;$I$1,BA1088,Trigger)</f>
        <v>46920</v>
      </c>
      <c r="BA1088" s="186">
        <f>_xll.qlCalendarAdvance(Calendar,BA1087,AY1088,"f",,Trigger)</f>
        <v>46924</v>
      </c>
      <c r="BB1088" s="186">
        <f>_xll.qlInterestRateIndexMaturity(Currency&amp;"ibor"&amp;$I$1,BA1088,Trigger)</f>
        <v>47107</v>
      </c>
      <c r="BC1088" s="359">
        <f>_xll.qlIndexFixing($AC$5,AZ1088,,_xll.ohTrigger(Trigger,Quote!$AE$2))</f>
        <v>1.7724779000227842E-2</v>
      </c>
      <c r="BD1088" s="359" t="e">
        <f>_xll.qlIndexFixing($BE$1,BA1088,,_xll.ohTrigger(Trigger,Quote!$AE$2))</f>
        <v>#NUM!</v>
      </c>
    </row>
    <row r="1089" spans="51:56" ht="11.25" customHeight="1" x14ac:dyDescent="0.25">
      <c r="AY1089" s="187" t="s">
        <v>90</v>
      </c>
      <c r="AZ1089" s="186">
        <f>_xll.qlInterestRateIndexFixingDate(Currency&amp;"ibor"&amp;$I$1,BA1089,Trigger)</f>
        <v>46927</v>
      </c>
      <c r="BA1089" s="186">
        <f>_xll.qlCalendarAdvance(Calendar,BA1088,AY1089,"f",,Trigger)</f>
        <v>46931</v>
      </c>
      <c r="BB1089" s="186">
        <f>_xll.qlInterestRateIndexMaturity(Currency&amp;"ibor"&amp;$I$1,BA1089,Trigger)</f>
        <v>47114</v>
      </c>
      <c r="BC1089" s="359">
        <f>_xll.qlIndexFixing($AC$5,AZ1089,,_xll.ohTrigger(Trigger,Quote!$AE$2))</f>
        <v>1.774350176215184E-2</v>
      </c>
      <c r="BD1089" s="359" t="e">
        <f>_xll.qlIndexFixing($BE$1,BA1089,,_xll.ohTrigger(Trigger,Quote!$AE$2))</f>
        <v>#NUM!</v>
      </c>
    </row>
    <row r="1090" spans="51:56" ht="11.25" customHeight="1" x14ac:dyDescent="0.25">
      <c r="AY1090" s="187" t="s">
        <v>90</v>
      </c>
      <c r="AZ1090" s="186">
        <f>_xll.qlInterestRateIndexFixingDate(Currency&amp;"ibor"&amp;$I$1,BA1090,Trigger)</f>
        <v>46934</v>
      </c>
      <c r="BA1090" s="186">
        <f>_xll.qlCalendarAdvance(Calendar,BA1089,AY1090,"f",,Trigger)</f>
        <v>46938</v>
      </c>
      <c r="BB1090" s="186">
        <f>_xll.qlInterestRateIndexMaturity(Currency&amp;"ibor"&amp;$I$1,BA1090,Trigger)</f>
        <v>47122</v>
      </c>
      <c r="BC1090" s="359">
        <f>_xll.qlIndexFixing($AC$5,AZ1090,,_xll.ohTrigger(Trigger,Quote!$AE$2))</f>
        <v>1.7763999009893325E-2</v>
      </c>
      <c r="BD1090" s="359" t="e">
        <f>_xll.qlIndexFixing($BE$1,BA1090,,_xll.ohTrigger(Trigger,Quote!$AE$2))</f>
        <v>#NUM!</v>
      </c>
    </row>
    <row r="1091" spans="51:56" ht="11.25" customHeight="1" x14ac:dyDescent="0.25">
      <c r="AY1091" s="187" t="s">
        <v>90</v>
      </c>
      <c r="AZ1091" s="186">
        <f>_xll.qlInterestRateIndexFixingDate(Currency&amp;"ibor"&amp;$I$1,BA1091,Trigger)</f>
        <v>46941</v>
      </c>
      <c r="BA1091" s="186">
        <f>_xll.qlCalendarAdvance(Calendar,BA1090,AY1091,"f",,Trigger)</f>
        <v>46945</v>
      </c>
      <c r="BB1091" s="186">
        <f>_xll.qlInterestRateIndexMaturity(Currency&amp;"ibor"&amp;$I$1,BA1091,Trigger)</f>
        <v>47129</v>
      </c>
      <c r="BC1091" s="359">
        <f>_xll.qlIndexFixing($AC$5,AZ1091,,_xll.ohTrigger(Trigger,Quote!$AE$2))</f>
        <v>1.7782723057853257E-2</v>
      </c>
      <c r="BD1091" s="359" t="e">
        <f>_xll.qlIndexFixing($BE$1,BA1091,,_xll.ohTrigger(Trigger,Quote!$AE$2))</f>
        <v>#NUM!</v>
      </c>
    </row>
    <row r="1092" spans="51:56" ht="11.25" customHeight="1" x14ac:dyDescent="0.25">
      <c r="AY1092" s="187" t="s">
        <v>90</v>
      </c>
      <c r="AZ1092" s="186">
        <f>_xll.qlInterestRateIndexFixingDate(Currency&amp;"ibor"&amp;$I$1,BA1092,Trigger)</f>
        <v>46948</v>
      </c>
      <c r="BA1092" s="186">
        <f>_xll.qlCalendarAdvance(Calendar,BA1091,AY1092,"f",,Trigger)</f>
        <v>46952</v>
      </c>
      <c r="BB1092" s="186">
        <f>_xll.qlInterestRateIndexMaturity(Currency&amp;"ibor"&amp;$I$1,BA1092,Trigger)</f>
        <v>47136</v>
      </c>
      <c r="BC1092" s="359">
        <f>_xll.qlIndexFixing($AC$5,AZ1092,,_xll.ohTrigger(Trigger,Quote!$AE$2))</f>
        <v>1.7801447283392009E-2</v>
      </c>
      <c r="BD1092" s="359" t="e">
        <f>_xll.qlIndexFixing($BE$1,BA1092,,_xll.ohTrigger(Trigger,Quote!$AE$2))</f>
        <v>#NUM!</v>
      </c>
    </row>
    <row r="1093" spans="51:56" ht="11.25" customHeight="1" x14ac:dyDescent="0.25">
      <c r="AY1093" s="187" t="s">
        <v>90</v>
      </c>
      <c r="AZ1093" s="186">
        <f>_xll.qlInterestRateIndexFixingDate(Currency&amp;"ibor"&amp;$I$1,BA1093,Trigger)</f>
        <v>46955</v>
      </c>
      <c r="BA1093" s="186">
        <f>_xll.qlCalendarAdvance(Calendar,BA1092,AY1093,"f",,Trigger)</f>
        <v>46959</v>
      </c>
      <c r="BB1093" s="186">
        <f>_xll.qlInterestRateIndexMaturity(Currency&amp;"ibor"&amp;$I$1,BA1093,Trigger)</f>
        <v>47143</v>
      </c>
      <c r="BC1093" s="359">
        <f>_xll.qlIndexFixing($AC$5,AZ1093,,_xll.ohTrigger(Trigger,Quote!$AE$2))</f>
        <v>1.7820171686510018E-2</v>
      </c>
      <c r="BD1093" s="359" t="e">
        <f>_xll.qlIndexFixing($BE$1,BA1093,,_xll.ohTrigger(Trigger,Quote!$AE$2))</f>
        <v>#NUM!</v>
      </c>
    </row>
    <row r="1094" spans="51:56" ht="11.25" customHeight="1" x14ac:dyDescent="0.25">
      <c r="AY1094" s="187" t="s">
        <v>90</v>
      </c>
      <c r="AZ1094" s="186">
        <f>_xll.qlInterestRateIndexFixingDate(Currency&amp;"ibor"&amp;$I$1,BA1094,Trigger)</f>
        <v>46962</v>
      </c>
      <c r="BA1094" s="186">
        <f>_xll.qlCalendarAdvance(Calendar,BA1093,AY1094,"f",,Trigger)</f>
        <v>46966</v>
      </c>
      <c r="BB1094" s="186">
        <f>_xll.qlInterestRateIndexMaturity(Currency&amp;"ibor"&amp;$I$1,BA1094,Trigger)</f>
        <v>47150</v>
      </c>
      <c r="BC1094" s="359">
        <f>_xll.qlIndexFixing($AC$5,AZ1094,,_xll.ohTrigger(Trigger,Quote!$AE$2))</f>
        <v>1.783889626720989E-2</v>
      </c>
      <c r="BD1094" s="359" t="e">
        <f>_xll.qlIndexFixing($BE$1,BA1094,,_xll.ohTrigger(Trigger,Quote!$AE$2))</f>
        <v>#NUM!</v>
      </c>
    </row>
    <row r="1095" spans="51:56" ht="11.25" customHeight="1" x14ac:dyDescent="0.25">
      <c r="AY1095" s="187" t="s">
        <v>90</v>
      </c>
      <c r="AZ1095" s="186">
        <f>_xll.qlInterestRateIndexFixingDate(Currency&amp;"ibor"&amp;$I$1,BA1095,Trigger)</f>
        <v>46969</v>
      </c>
      <c r="BA1095" s="186">
        <f>_xll.qlCalendarAdvance(Calendar,BA1094,AY1095,"f",,Trigger)</f>
        <v>46973</v>
      </c>
      <c r="BB1095" s="186">
        <f>_xll.qlInterestRateIndexMaturity(Currency&amp;"ibor"&amp;$I$1,BA1095,Trigger)</f>
        <v>47157</v>
      </c>
      <c r="BC1095" s="359">
        <f>_xll.qlIndexFixing($AC$5,AZ1095,,_xll.ohTrigger(Trigger,Quote!$AE$2))</f>
        <v>1.7857621025492494E-2</v>
      </c>
      <c r="BD1095" s="359" t="e">
        <f>_xll.qlIndexFixing($BE$1,BA1095,,_xll.ohTrigger(Trigger,Quote!$AE$2))</f>
        <v>#NUM!</v>
      </c>
    </row>
    <row r="1096" spans="51:56" ht="11.25" customHeight="1" x14ac:dyDescent="0.25">
      <c r="AY1096" s="187" t="s">
        <v>90</v>
      </c>
      <c r="AZ1096" s="186">
        <f>_xll.qlInterestRateIndexFixingDate(Currency&amp;"ibor"&amp;$I$1,BA1096,Trigger)</f>
        <v>46976</v>
      </c>
      <c r="BA1096" s="186">
        <f>_xll.qlCalendarAdvance(Calendar,BA1095,AY1096,"f",,Trigger)</f>
        <v>46980</v>
      </c>
      <c r="BB1096" s="186">
        <f>_xll.qlInterestRateIndexMaturity(Currency&amp;"ibor"&amp;$I$1,BA1096,Trigger)</f>
        <v>47164</v>
      </c>
      <c r="BC1096" s="359">
        <f>_xll.qlIndexFixing($AC$5,AZ1096,,_xll.ohTrigger(Trigger,Quote!$AE$2))</f>
        <v>1.7876345961360434E-2</v>
      </c>
      <c r="BD1096" s="359" t="e">
        <f>_xll.qlIndexFixing($BE$1,BA1096,,_xll.ohTrigger(Trigger,Quote!$AE$2))</f>
        <v>#NUM!</v>
      </c>
    </row>
    <row r="1097" spans="51:56" ht="11.25" customHeight="1" x14ac:dyDescent="0.25">
      <c r="AY1097" s="187" t="s">
        <v>90</v>
      </c>
      <c r="AZ1097" s="186">
        <f>_xll.qlInterestRateIndexFixingDate(Currency&amp;"ibor"&amp;$I$1,BA1097,Trigger)</f>
        <v>46983</v>
      </c>
      <c r="BA1097" s="186">
        <f>_xll.qlCalendarAdvance(Calendar,BA1096,AY1097,"f",,Trigger)</f>
        <v>46987</v>
      </c>
      <c r="BB1097" s="186">
        <f>_xll.qlInterestRateIndexMaturity(Currency&amp;"ibor"&amp;$I$1,BA1097,Trigger)</f>
        <v>47171</v>
      </c>
      <c r="BC1097" s="359">
        <f>_xll.qlIndexFixing($AC$5,AZ1097,,_xll.ohTrigger(Trigger,Quote!$AE$2))</f>
        <v>1.7895071074815014E-2</v>
      </c>
      <c r="BD1097" s="359" t="e">
        <f>_xll.qlIndexFixing($BE$1,BA1097,,_xll.ohTrigger(Trigger,Quote!$AE$2))</f>
        <v>#NUM!</v>
      </c>
    </row>
    <row r="1098" spans="51:56" ht="11.25" customHeight="1" x14ac:dyDescent="0.25">
      <c r="AY1098" s="187" t="s">
        <v>90</v>
      </c>
      <c r="AZ1098" s="186">
        <f>_xll.qlInterestRateIndexFixingDate(Currency&amp;"ibor"&amp;$I$1,BA1098,Trigger)</f>
        <v>46990</v>
      </c>
      <c r="BA1098" s="186">
        <f>_xll.qlCalendarAdvance(Calendar,BA1097,AY1098,"f",,Trigger)</f>
        <v>46994</v>
      </c>
      <c r="BB1098" s="186">
        <f>_xll.qlInterestRateIndexMaturity(Currency&amp;"ibor"&amp;$I$1,BA1098,Trigger)</f>
        <v>47177</v>
      </c>
      <c r="BC1098" s="359">
        <f>_xll.qlIndexFixing($AC$5,AZ1098,,_xll.ohTrigger(Trigger,Quote!$AE$2))</f>
        <v>1.7912014566706314E-2</v>
      </c>
      <c r="BD1098" s="359" t="e">
        <f>_xll.qlIndexFixing($BE$1,BA1098,,_xll.ohTrigger(Trigger,Quote!$AE$2))</f>
        <v>#NUM!</v>
      </c>
    </row>
    <row r="1099" spans="51:56" ht="11.25" customHeight="1" x14ac:dyDescent="0.25">
      <c r="AY1099" s="187" t="s">
        <v>90</v>
      </c>
      <c r="AZ1099" s="186">
        <f>_xll.qlInterestRateIndexFixingDate(Currency&amp;"ibor"&amp;$I$1,BA1099,Trigger)</f>
        <v>46997</v>
      </c>
      <c r="BA1099" s="186">
        <f>_xll.qlCalendarAdvance(Calendar,BA1098,AY1099,"f",,Trigger)</f>
        <v>47001</v>
      </c>
      <c r="BB1099" s="186">
        <f>_xll.qlInterestRateIndexMaturity(Currency&amp;"ibor"&amp;$I$1,BA1099,Trigger)</f>
        <v>47182</v>
      </c>
      <c r="BC1099" s="359">
        <f>_xll.qlIndexFixing($AC$5,AZ1099,,_xll.ohTrigger(Trigger,Quote!$AE$2))</f>
        <v>1.7927174059907472E-2</v>
      </c>
      <c r="BD1099" s="359" t="e">
        <f>_xll.qlIndexFixing($BE$1,BA1099,,_xll.ohTrigger(Trigger,Quote!$AE$2))</f>
        <v>#NUM!</v>
      </c>
    </row>
    <row r="1100" spans="51:56" ht="11.25" customHeight="1" x14ac:dyDescent="0.25">
      <c r="AY1100" s="187" t="s">
        <v>90</v>
      </c>
      <c r="AZ1100" s="186">
        <f>_xll.qlInterestRateIndexFixingDate(Currency&amp;"ibor"&amp;$I$1,BA1100,Trigger)</f>
        <v>47004</v>
      </c>
      <c r="BA1100" s="186">
        <f>_xll.qlCalendarAdvance(Calendar,BA1099,AY1100,"f",,Trigger)</f>
        <v>47008</v>
      </c>
      <c r="BB1100" s="186">
        <f>_xll.qlInterestRateIndexMaturity(Currency&amp;"ibor"&amp;$I$1,BA1100,Trigger)</f>
        <v>47189</v>
      </c>
      <c r="BC1100" s="359">
        <f>_xll.qlIndexFixing($AC$5,AZ1100,,_xll.ohTrigger(Trigger,Quote!$AE$2))</f>
        <v>1.7945896881891084E-2</v>
      </c>
      <c r="BD1100" s="359" t="e">
        <f>_xll.qlIndexFixing($BE$1,BA1100,,_xll.ohTrigger(Trigger,Quote!$AE$2))</f>
        <v>#NUM!</v>
      </c>
    </row>
    <row r="1101" spans="51:56" ht="11.25" customHeight="1" x14ac:dyDescent="0.25">
      <c r="AY1101" s="187" t="s">
        <v>90</v>
      </c>
      <c r="AZ1101" s="186">
        <f>_xll.qlInterestRateIndexFixingDate(Currency&amp;"ibor"&amp;$I$1,BA1101,Trigger)</f>
        <v>47011</v>
      </c>
      <c r="BA1101" s="186">
        <f>_xll.qlCalendarAdvance(Calendar,BA1100,AY1101,"f",,Trigger)</f>
        <v>47015</v>
      </c>
      <c r="BB1101" s="186">
        <f>_xll.qlInterestRateIndexMaturity(Currency&amp;"ibor"&amp;$I$1,BA1101,Trigger)</f>
        <v>47196</v>
      </c>
      <c r="BC1101" s="359">
        <f>_xll.qlIndexFixing($AC$5,AZ1101,,_xll.ohTrigger(Trigger,Quote!$AE$2))</f>
        <v>1.7964619878545585E-2</v>
      </c>
      <c r="BD1101" s="359" t="e">
        <f>_xll.qlIndexFixing($BE$1,BA1101,,_xll.ohTrigger(Trigger,Quote!$AE$2))</f>
        <v>#NUM!</v>
      </c>
    </row>
    <row r="1102" spans="51:56" ht="11.25" customHeight="1" x14ac:dyDescent="0.25">
      <c r="AY1102" s="187" t="s">
        <v>90</v>
      </c>
      <c r="AZ1102" s="186">
        <f>_xll.qlInterestRateIndexFixingDate(Currency&amp;"ibor"&amp;$I$1,BA1102,Trigger)</f>
        <v>47018</v>
      </c>
      <c r="BA1102" s="186">
        <f>_xll.qlCalendarAdvance(Calendar,BA1101,AY1102,"f",,Trigger)</f>
        <v>47022</v>
      </c>
      <c r="BB1102" s="186">
        <f>_xll.qlInterestRateIndexMaturity(Currency&amp;"ibor"&amp;$I$1,BA1102,Trigger)</f>
        <v>47203</v>
      </c>
      <c r="BC1102" s="359">
        <f>_xll.qlIndexFixing($AC$5,AZ1102,,_xll.ohTrigger(Trigger,Quote!$AE$2))</f>
        <v>1.7983343049873618E-2</v>
      </c>
      <c r="BD1102" s="359" t="e">
        <f>_xll.qlIndexFixing($BE$1,BA1102,,_xll.ohTrigger(Trigger,Quote!$AE$2))</f>
        <v>#NUM!</v>
      </c>
    </row>
    <row r="1103" spans="51:56" ht="11.25" customHeight="1" x14ac:dyDescent="0.25">
      <c r="AY1103" s="187" t="s">
        <v>90</v>
      </c>
      <c r="AZ1103" s="186">
        <f>_xll.qlInterestRateIndexFixingDate(Currency&amp;"ibor"&amp;$I$1,BA1103,Trigger)</f>
        <v>47025</v>
      </c>
      <c r="BA1103" s="186">
        <f>_xll.qlCalendarAdvance(Calendar,BA1102,AY1103,"f",,Trigger)</f>
        <v>47029</v>
      </c>
      <c r="BB1103" s="186">
        <f>_xll.qlInterestRateIndexMaturity(Currency&amp;"ibor"&amp;$I$1,BA1103,Trigger)</f>
        <v>47211</v>
      </c>
      <c r="BC1103" s="359">
        <f>_xll.qlIndexFixing($AC$5,AZ1103,,_xll.ohTrigger(Trigger,Quote!$AE$2))</f>
        <v>1.800385260991965E-2</v>
      </c>
      <c r="BD1103" s="359" t="e">
        <f>_xll.qlIndexFixing($BE$1,BA1103,,_xll.ohTrigger(Trigger,Quote!$AE$2))</f>
        <v>#NUM!</v>
      </c>
    </row>
    <row r="1104" spans="51:56" ht="11.25" customHeight="1" x14ac:dyDescent="0.25">
      <c r="AY1104" s="187" t="s">
        <v>90</v>
      </c>
      <c r="AZ1104" s="186">
        <f>_xll.qlInterestRateIndexFixingDate(Currency&amp;"ibor"&amp;$I$1,BA1104,Trigger)</f>
        <v>47032</v>
      </c>
      <c r="BA1104" s="186">
        <f>_xll.qlCalendarAdvance(Calendar,BA1103,AY1104,"f",,Trigger)</f>
        <v>47036</v>
      </c>
      <c r="BB1104" s="186">
        <f>_xll.qlInterestRateIndexMaturity(Currency&amp;"ibor"&amp;$I$1,BA1104,Trigger)</f>
        <v>47218</v>
      </c>
      <c r="BC1104" s="359">
        <f>_xll.qlIndexFixing($AC$5,AZ1104,,_xll.ohTrigger(Trigger,Quote!$AE$2))</f>
        <v>1.8022577075722135E-2</v>
      </c>
      <c r="BD1104" s="359" t="e">
        <f>_xll.qlIndexFixing($BE$1,BA1104,,_xll.ohTrigger(Trigger,Quote!$AE$2))</f>
        <v>#NUM!</v>
      </c>
    </row>
    <row r="1105" spans="51:56" ht="11.25" customHeight="1" x14ac:dyDescent="0.25">
      <c r="AY1105" s="187" t="s">
        <v>90</v>
      </c>
      <c r="AZ1105" s="186">
        <f>_xll.qlInterestRateIndexFixingDate(Currency&amp;"ibor"&amp;$I$1,BA1105,Trigger)</f>
        <v>47039</v>
      </c>
      <c r="BA1105" s="186">
        <f>_xll.qlCalendarAdvance(Calendar,BA1104,AY1105,"f",,Trigger)</f>
        <v>47043</v>
      </c>
      <c r="BB1105" s="186">
        <f>_xll.qlInterestRateIndexMaturity(Currency&amp;"ibor"&amp;$I$1,BA1105,Trigger)</f>
        <v>47225</v>
      </c>
      <c r="BC1105" s="359">
        <f>_xll.qlIndexFixing($AC$5,AZ1105,,_xll.ohTrigger(Trigger,Quote!$AE$2))</f>
        <v>1.8041301717177074E-2</v>
      </c>
      <c r="BD1105" s="359" t="e">
        <f>_xll.qlIndexFixing($BE$1,BA1105,,_xll.ohTrigger(Trigger,Quote!$AE$2))</f>
        <v>#NUM!</v>
      </c>
    </row>
    <row r="1106" spans="51:56" ht="11.25" customHeight="1" x14ac:dyDescent="0.25">
      <c r="AY1106" s="187" t="s">
        <v>90</v>
      </c>
      <c r="AZ1106" s="186">
        <f>_xll.qlInterestRateIndexFixingDate(Currency&amp;"ibor"&amp;$I$1,BA1106,Trigger)</f>
        <v>47046</v>
      </c>
      <c r="BA1106" s="186">
        <f>_xll.qlCalendarAdvance(Calendar,BA1105,AY1106,"f",,Trigger)</f>
        <v>47050</v>
      </c>
      <c r="BB1106" s="186">
        <f>_xll.qlInterestRateIndexMaturity(Currency&amp;"ibor"&amp;$I$1,BA1106,Trigger)</f>
        <v>47232</v>
      </c>
      <c r="BC1106" s="359">
        <f>_xll.qlIndexFixing($AC$5,AZ1106,,_xll.ohTrigger(Trigger,Quote!$AE$2))</f>
        <v>1.8060026534284915E-2</v>
      </c>
      <c r="BD1106" s="359" t="e">
        <f>_xll.qlIndexFixing($BE$1,BA1106,,_xll.ohTrigger(Trigger,Quote!$AE$2))</f>
        <v>#NUM!</v>
      </c>
    </row>
    <row r="1107" spans="51:56" ht="11.25" customHeight="1" x14ac:dyDescent="0.25">
      <c r="AY1107" s="187" t="s">
        <v>90</v>
      </c>
      <c r="AZ1107" s="186">
        <f>_xll.qlInterestRateIndexFixingDate(Currency&amp;"ibor"&amp;$I$1,BA1107,Trigger)</f>
        <v>47053</v>
      </c>
      <c r="BA1107" s="186">
        <f>_xll.qlCalendarAdvance(Calendar,BA1106,AY1107,"f",,Trigger)</f>
        <v>47057</v>
      </c>
      <c r="BB1107" s="186">
        <f>_xll.qlInterestRateIndexMaturity(Currency&amp;"ibor"&amp;$I$1,BA1107,Trigger)</f>
        <v>47238</v>
      </c>
      <c r="BC1107" s="359">
        <f>_xll.qlIndexFixing($AC$5,AZ1107,,_xll.ohTrigger(Trigger,Quote!$AE$2))</f>
        <v>1.8076961526664079E-2</v>
      </c>
      <c r="BD1107" s="359" t="e">
        <f>_xll.qlIndexFixing($BE$1,BA1107,,_xll.ohTrigger(Trigger,Quote!$AE$2))</f>
        <v>#NUM!</v>
      </c>
    </row>
    <row r="1108" spans="51:56" ht="11.25" customHeight="1" x14ac:dyDescent="0.25">
      <c r="AY1108" s="187" t="s">
        <v>90</v>
      </c>
      <c r="AZ1108" s="186">
        <f>_xll.qlInterestRateIndexFixingDate(Currency&amp;"ibor"&amp;$I$1,BA1108,Trigger)</f>
        <v>47060</v>
      </c>
      <c r="BA1108" s="186">
        <f>_xll.qlCalendarAdvance(Calendar,BA1107,AY1108,"f",,Trigger)</f>
        <v>47064</v>
      </c>
      <c r="BB1108" s="186">
        <f>_xll.qlInterestRateIndexMaturity(Currency&amp;"ibor"&amp;$I$1,BA1108,Trigger)</f>
        <v>47245</v>
      </c>
      <c r="BC1108" s="359">
        <f>_xll.qlIndexFixing($AC$5,AZ1108,,_xll.ohTrigger(Trigger,Quote!$AE$2))</f>
        <v>1.8095685746063798E-2</v>
      </c>
      <c r="BD1108" s="359" t="e">
        <f>_xll.qlIndexFixing($BE$1,BA1108,,_xll.ohTrigger(Trigger,Quote!$AE$2))</f>
        <v>#NUM!</v>
      </c>
    </row>
    <row r="1109" spans="51:56" ht="11.25" customHeight="1" x14ac:dyDescent="0.25">
      <c r="AY1109" s="187" t="s">
        <v>90</v>
      </c>
      <c r="AZ1109" s="186">
        <f>_xll.qlInterestRateIndexFixingDate(Currency&amp;"ibor"&amp;$I$1,BA1109,Trigger)</f>
        <v>47067</v>
      </c>
      <c r="BA1109" s="186">
        <f>_xll.qlCalendarAdvance(Calendar,BA1108,AY1109,"f",,Trigger)</f>
        <v>47071</v>
      </c>
      <c r="BB1109" s="186">
        <f>_xll.qlInterestRateIndexMaturity(Currency&amp;"ibor"&amp;$I$1,BA1109,Trigger)</f>
        <v>47252</v>
      </c>
      <c r="BC1109" s="359">
        <f>_xll.qlIndexFixing($AC$5,AZ1109,,_xll.ohTrigger(Trigger,Quote!$AE$2))</f>
        <v>1.8114410140148536E-2</v>
      </c>
      <c r="BD1109" s="359" t="e">
        <f>_xll.qlIndexFixing($BE$1,BA1109,,_xll.ohTrigger(Trigger,Quote!$AE$2))</f>
        <v>#NUM!</v>
      </c>
    </row>
    <row r="1110" spans="51:56" ht="11.25" customHeight="1" x14ac:dyDescent="0.25">
      <c r="AY1110" s="187" t="s">
        <v>90</v>
      </c>
      <c r="AZ1110" s="186">
        <f>_xll.qlInterestRateIndexFixingDate(Currency&amp;"ibor"&amp;$I$1,BA1110,Trigger)</f>
        <v>47074</v>
      </c>
      <c r="BA1110" s="186">
        <f>_xll.qlCalendarAdvance(Calendar,BA1109,AY1110,"f",,Trigger)</f>
        <v>47078</v>
      </c>
      <c r="BB1110" s="186">
        <f>_xll.qlInterestRateIndexMaturity(Currency&amp;"ibor"&amp;$I$1,BA1110,Trigger)</f>
        <v>47259</v>
      </c>
      <c r="BC1110" s="359">
        <f>_xll.qlIndexFixing($AC$5,AZ1110,,_xll.ohTrigger(Trigger,Quote!$AE$2))</f>
        <v>1.8133134708919176E-2</v>
      </c>
      <c r="BD1110" s="359" t="e">
        <f>_xll.qlIndexFixing($BE$1,BA1110,,_xll.ohTrigger(Trigger,Quote!$AE$2))</f>
        <v>#NUM!</v>
      </c>
    </row>
    <row r="1111" spans="51:56" ht="11.25" customHeight="1" x14ac:dyDescent="0.25">
      <c r="AY1111" s="187" t="s">
        <v>90</v>
      </c>
      <c r="AZ1111" s="186">
        <f>_xll.qlInterestRateIndexFixingDate(Currency&amp;"ibor"&amp;$I$1,BA1111,Trigger)</f>
        <v>47081</v>
      </c>
      <c r="BA1111" s="186">
        <f>_xll.qlCalendarAdvance(Calendar,BA1110,AY1111,"f",,Trigger)</f>
        <v>47085</v>
      </c>
      <c r="BB1111" s="186">
        <f>_xll.qlInterestRateIndexMaturity(Currency&amp;"ibor"&amp;$I$1,BA1111,Trigger)</f>
        <v>47266</v>
      </c>
      <c r="BC1111" s="359">
        <f>_xll.qlIndexFixing($AC$5,AZ1111,,_xll.ohTrigger(Trigger,Quote!$AE$2))</f>
        <v>1.8151859452377041E-2</v>
      </c>
      <c r="BD1111" s="359" t="e">
        <f>_xll.qlIndexFixing($BE$1,BA1111,,_xll.ohTrigger(Trigger,Quote!$AE$2))</f>
        <v>#NUM!</v>
      </c>
    </row>
    <row r="1112" spans="51:56" ht="11.25" customHeight="1" x14ac:dyDescent="0.25">
      <c r="AY1112" s="187" t="s">
        <v>90</v>
      </c>
      <c r="AZ1112" s="186">
        <f>_xll.qlInterestRateIndexFixingDate(Currency&amp;"ibor"&amp;$I$1,BA1112,Trigger)</f>
        <v>47088</v>
      </c>
      <c r="BA1112" s="186">
        <f>_xll.qlCalendarAdvance(Calendar,BA1111,AY1112,"f",,Trigger)</f>
        <v>47092</v>
      </c>
      <c r="BB1112" s="186">
        <f>_xll.qlInterestRateIndexMaturity(Currency&amp;"ibor"&amp;$I$1,BA1112,Trigger)</f>
        <v>47274</v>
      </c>
      <c r="BC1112" s="359">
        <f>_xll.qlIndexFixing($AC$5,AZ1112,,_xll.ohTrigger(Trigger,Quote!$AE$2))</f>
        <v>1.8147748884832858E-2</v>
      </c>
      <c r="BD1112" s="359" t="e">
        <f>_xll.qlIndexFixing($BE$1,BA1112,,_xll.ohTrigger(Trigger,Quote!$AE$2))</f>
        <v>#NUM!</v>
      </c>
    </row>
    <row r="1113" spans="51:56" ht="11.25" customHeight="1" x14ac:dyDescent="0.25">
      <c r="AY1113" s="187" t="s">
        <v>90</v>
      </c>
      <c r="AZ1113" s="186">
        <f>_xll.qlInterestRateIndexFixingDate(Currency&amp;"ibor"&amp;$I$1,BA1113,Trigger)</f>
        <v>47095</v>
      </c>
      <c r="BA1113" s="186">
        <f>_xll.qlCalendarAdvance(Calendar,BA1112,AY1113,"f",,Trigger)</f>
        <v>47099</v>
      </c>
      <c r="BB1113" s="186">
        <f>_xll.qlInterestRateIndexMaturity(Currency&amp;"ibor"&amp;$I$1,BA1113,Trigger)</f>
        <v>47281</v>
      </c>
      <c r="BC1113" s="359">
        <f>_xll.qlIndexFixing($AC$5,AZ1113,,_xll.ohTrigger(Trigger,Quote!$AE$2))</f>
        <v>1.812327953976401E-2</v>
      </c>
      <c r="BD1113" s="359" t="e">
        <f>_xll.qlIndexFixing($BE$1,BA1113,,_xll.ohTrigger(Trigger,Quote!$AE$2))</f>
        <v>#NUM!</v>
      </c>
    </row>
    <row r="1114" spans="51:56" ht="11.25" customHeight="1" x14ac:dyDescent="0.25">
      <c r="AY1114" s="187" t="s">
        <v>90</v>
      </c>
      <c r="AZ1114" s="186">
        <f>_xll.qlInterestRateIndexFixingDate(Currency&amp;"ibor"&amp;$I$1,BA1114,Trigger)</f>
        <v>47102</v>
      </c>
      <c r="BA1114" s="186">
        <f>_xll.qlCalendarAdvance(Calendar,BA1113,AY1114,"f",,Trigger)</f>
        <v>47106</v>
      </c>
      <c r="BB1114" s="186">
        <f>_xll.qlInterestRateIndexMaturity(Currency&amp;"ibor"&amp;$I$1,BA1114,Trigger)</f>
        <v>47288</v>
      </c>
      <c r="BC1114" s="359">
        <f>_xll.qlIndexFixing($AC$5,AZ1114,,_xll.ohTrigger(Trigger,Quote!$AE$2))</f>
        <v>1.8098692684732083E-2</v>
      </c>
      <c r="BD1114" s="359" t="e">
        <f>_xll.qlIndexFixing($BE$1,BA1114,,_xll.ohTrigger(Trigger,Quote!$AE$2))</f>
        <v>#NUM!</v>
      </c>
    </row>
    <row r="1115" spans="51:56" ht="11.25" customHeight="1" x14ac:dyDescent="0.25">
      <c r="AY1115" s="187" t="s">
        <v>90</v>
      </c>
      <c r="AZ1115" s="186">
        <f>_xll.qlInterestRateIndexFixingDate(Currency&amp;"ibor"&amp;$I$1,BA1115,Trigger)</f>
        <v>47108</v>
      </c>
      <c r="BA1115" s="186">
        <f>_xll.qlCalendarAdvance(Calendar,BA1114,AY1115,"f",,Trigger)</f>
        <v>47114</v>
      </c>
      <c r="BB1115" s="186">
        <f>_xll.qlInterestRateIndexMaturity(Currency&amp;"ibor"&amp;$I$1,BA1115,Trigger)</f>
        <v>47296</v>
      </c>
      <c r="BC1115" s="359">
        <f>_xll.qlIndexFixing($AC$5,AZ1115,,_xll.ohTrigger(Trigger,Quote!$AE$2))</f>
        <v>1.8070449537668818E-2</v>
      </c>
      <c r="BD1115" s="359" t="e">
        <f>_xll.qlIndexFixing($BE$1,BA1115,,_xll.ohTrigger(Trigger,Quote!$AE$2))</f>
        <v>#NUM!</v>
      </c>
    </row>
    <row r="1116" spans="51:56" ht="11.25" customHeight="1" x14ac:dyDescent="0.25">
      <c r="AY1116" s="187" t="s">
        <v>90</v>
      </c>
      <c r="AZ1116" s="186">
        <f>_xll.qlInterestRateIndexFixingDate(Currency&amp;"ibor"&amp;$I$1,BA1116,Trigger)</f>
        <v>47116</v>
      </c>
      <c r="BA1116" s="186">
        <f>_xll.qlCalendarAdvance(Calendar,BA1115,AY1116,"f",,Trigger)</f>
        <v>47121</v>
      </c>
      <c r="BB1116" s="186">
        <f>_xll.qlInterestRateIndexMaturity(Currency&amp;"ibor"&amp;$I$1,BA1116,Trigger)</f>
        <v>47302</v>
      </c>
      <c r="BC1116" s="359">
        <f>_xll.qlIndexFixing($AC$5,AZ1116,,_xll.ohTrigger(Trigger,Quote!$AE$2))</f>
        <v>1.8048958332080124E-2</v>
      </c>
      <c r="BD1116" s="359" t="e">
        <f>_xll.qlIndexFixing($BE$1,BA1116,,_xll.ohTrigger(Trigger,Quote!$AE$2))</f>
        <v>#NUM!</v>
      </c>
    </row>
    <row r="1117" spans="51:56" ht="11.25" customHeight="1" x14ac:dyDescent="0.25">
      <c r="AY1117" s="187" t="s">
        <v>90</v>
      </c>
      <c r="AZ1117" s="186">
        <f>_xll.qlInterestRateIndexFixingDate(Currency&amp;"ibor"&amp;$I$1,BA1117,Trigger)</f>
        <v>47126</v>
      </c>
      <c r="BA1117" s="186">
        <f>_xll.qlCalendarAdvance(Calendar,BA1116,AY1117,"f",,Trigger)</f>
        <v>47128</v>
      </c>
      <c r="BB1117" s="186">
        <f>_xll.qlInterestRateIndexMaturity(Currency&amp;"ibor"&amp;$I$1,BA1117,Trigger)</f>
        <v>47309</v>
      </c>
      <c r="BC1117" s="359">
        <f>_xll.qlIndexFixing($AC$5,AZ1117,,_xll.ohTrigger(Trigger,Quote!$AE$2))</f>
        <v>1.802377898983664E-2</v>
      </c>
      <c r="BD1117" s="359" t="e">
        <f>_xll.qlIndexFixing($BE$1,BA1117,,_xll.ohTrigger(Trigger,Quote!$AE$2))</f>
        <v>#NUM!</v>
      </c>
    </row>
    <row r="1118" spans="51:56" ht="11.25" customHeight="1" x14ac:dyDescent="0.25">
      <c r="AY1118" s="187" t="s">
        <v>90</v>
      </c>
      <c r="AZ1118" s="186">
        <f>_xll.qlInterestRateIndexFixingDate(Currency&amp;"ibor"&amp;$I$1,BA1118,Trigger)</f>
        <v>47133</v>
      </c>
      <c r="BA1118" s="186">
        <f>_xll.qlCalendarAdvance(Calendar,BA1117,AY1118,"f",,Trigger)</f>
        <v>47135</v>
      </c>
      <c r="BB1118" s="186">
        <f>_xll.qlInterestRateIndexMaturity(Currency&amp;"ibor"&amp;$I$1,BA1118,Trigger)</f>
        <v>47316</v>
      </c>
      <c r="BC1118" s="359">
        <f>_xll.qlIndexFixing($AC$5,AZ1118,,_xll.ohTrigger(Trigger,Quote!$AE$2))</f>
        <v>1.7998481514507961E-2</v>
      </c>
      <c r="BD1118" s="359" t="e">
        <f>_xll.qlIndexFixing($BE$1,BA1118,,_xll.ohTrigger(Trigger,Quote!$AE$2))</f>
        <v>#NUM!</v>
      </c>
    </row>
    <row r="1119" spans="51:56" ht="11.25" customHeight="1" x14ac:dyDescent="0.25">
      <c r="AY1119" s="187" t="s">
        <v>90</v>
      </c>
      <c r="AZ1119" s="186">
        <f>_xll.qlInterestRateIndexFixingDate(Currency&amp;"ibor"&amp;$I$1,BA1119,Trigger)</f>
        <v>47140</v>
      </c>
      <c r="BA1119" s="186">
        <f>_xll.qlCalendarAdvance(Calendar,BA1118,AY1119,"f",,Trigger)</f>
        <v>47142</v>
      </c>
      <c r="BB1119" s="186">
        <f>_xll.qlInterestRateIndexMaturity(Currency&amp;"ibor"&amp;$I$1,BA1119,Trigger)</f>
        <v>47323</v>
      </c>
      <c r="BC1119" s="359">
        <f>_xll.qlIndexFixing($AC$5,AZ1119,,_xll.ohTrigger(Trigger,Quote!$AE$2))</f>
        <v>1.7973065910569186E-2</v>
      </c>
      <c r="BD1119" s="359" t="e">
        <f>_xll.qlIndexFixing($BE$1,BA1119,,_xll.ohTrigger(Trigger,Quote!$AE$2))</f>
        <v>#NUM!</v>
      </c>
    </row>
    <row r="1120" spans="51:56" ht="11.25" customHeight="1" x14ac:dyDescent="0.25">
      <c r="AY1120" s="187" t="s">
        <v>90</v>
      </c>
      <c r="AZ1120" s="186">
        <f>_xll.qlInterestRateIndexFixingDate(Currency&amp;"ibor"&amp;$I$1,BA1120,Trigger)</f>
        <v>47147</v>
      </c>
      <c r="BA1120" s="186">
        <f>_xll.qlCalendarAdvance(Calendar,BA1119,AY1120,"f",,Trigger)</f>
        <v>47149</v>
      </c>
      <c r="BB1120" s="186">
        <f>_xll.qlInterestRateIndexMaturity(Currency&amp;"ibor"&amp;$I$1,BA1120,Trigger)</f>
        <v>47330</v>
      </c>
      <c r="BC1120" s="359">
        <f>_xll.qlIndexFixing($AC$5,AZ1120,,_xll.ohTrigger(Trigger,Quote!$AE$2))</f>
        <v>1.7947532182516605E-2</v>
      </c>
      <c r="BD1120" s="359" t="e">
        <f>_xll.qlIndexFixing($BE$1,BA1120,,_xll.ohTrigger(Trigger,Quote!$AE$2))</f>
        <v>#NUM!</v>
      </c>
    </row>
    <row r="1121" spans="51:56" ht="11.25" customHeight="1" x14ac:dyDescent="0.25">
      <c r="AY1121" s="187" t="s">
        <v>90</v>
      </c>
      <c r="AZ1121" s="186">
        <f>_xll.qlInterestRateIndexFixingDate(Currency&amp;"ibor"&amp;$I$1,BA1121,Trigger)</f>
        <v>47154</v>
      </c>
      <c r="BA1121" s="186">
        <f>_xll.qlCalendarAdvance(Calendar,BA1120,AY1121,"f",,Trigger)</f>
        <v>47156</v>
      </c>
      <c r="BB1121" s="186">
        <f>_xll.qlInterestRateIndexMaturity(Currency&amp;"ibor"&amp;$I$1,BA1121,Trigger)</f>
        <v>47337</v>
      </c>
      <c r="BC1121" s="359">
        <f>_xll.qlIndexFixing($AC$5,AZ1121,,_xll.ohTrigger(Trigger,Quote!$AE$2))</f>
        <v>1.7921880334866386E-2</v>
      </c>
      <c r="BD1121" s="359" t="e">
        <f>_xll.qlIndexFixing($BE$1,BA1121,,_xll.ohTrigger(Trigger,Quote!$AE$2))</f>
        <v>#NUM!</v>
      </c>
    </row>
    <row r="1122" spans="51:56" ht="11.25" customHeight="1" x14ac:dyDescent="0.25">
      <c r="AY1122" s="187" t="s">
        <v>90</v>
      </c>
      <c r="AZ1122" s="186">
        <f>_xll.qlInterestRateIndexFixingDate(Currency&amp;"ibor"&amp;$I$1,BA1122,Trigger)</f>
        <v>47161</v>
      </c>
      <c r="BA1122" s="186">
        <f>_xll.qlCalendarAdvance(Calendar,BA1121,AY1122,"f",,Trigger)</f>
        <v>47163</v>
      </c>
      <c r="BB1122" s="186">
        <f>_xll.qlInterestRateIndexMaturity(Currency&amp;"ibor"&amp;$I$1,BA1122,Trigger)</f>
        <v>47344</v>
      </c>
      <c r="BC1122" s="359">
        <f>_xll.qlIndexFixing($AC$5,AZ1122,,_xll.ohTrigger(Trigger,Quote!$AE$2))</f>
        <v>1.7896110372156774E-2</v>
      </c>
      <c r="BD1122" s="359" t="e">
        <f>_xll.qlIndexFixing($BE$1,BA1122,,_xll.ohTrigger(Trigger,Quote!$AE$2))</f>
        <v>#NUM!</v>
      </c>
    </row>
    <row r="1123" spans="51:56" ht="11.25" customHeight="1" x14ac:dyDescent="0.25">
      <c r="AY1123" s="187" t="s">
        <v>90</v>
      </c>
      <c r="AZ1123" s="186">
        <f>_xll.qlInterestRateIndexFixingDate(Currency&amp;"ibor"&amp;$I$1,BA1123,Trigger)</f>
        <v>47168</v>
      </c>
      <c r="BA1123" s="186">
        <f>_xll.qlCalendarAdvance(Calendar,BA1122,AY1123,"f",,Trigger)</f>
        <v>47170</v>
      </c>
      <c r="BB1123" s="186">
        <f>_xll.qlInterestRateIndexMaturity(Currency&amp;"ibor"&amp;$I$1,BA1123,Trigger)</f>
        <v>47351</v>
      </c>
      <c r="BC1123" s="359">
        <f>_xll.qlIndexFixing($AC$5,AZ1123,,_xll.ohTrigger(Trigger,Quote!$AE$2))</f>
        <v>1.7870222298946338E-2</v>
      </c>
      <c r="BD1123" s="359" t="e">
        <f>_xll.qlIndexFixing($BE$1,BA1123,,_xll.ohTrigger(Trigger,Quote!$AE$2))</f>
        <v>#NUM!</v>
      </c>
    </row>
    <row r="1124" spans="51:56" ht="11.25" customHeight="1" x14ac:dyDescent="0.25">
      <c r="AY1124" s="187" t="s">
        <v>90</v>
      </c>
      <c r="AZ1124" s="186">
        <f>_xll.qlInterestRateIndexFixingDate(Currency&amp;"ibor"&amp;$I$1,BA1124,Trigger)</f>
        <v>47175</v>
      </c>
      <c r="BA1124" s="186">
        <f>_xll.qlCalendarAdvance(Calendar,BA1123,AY1124,"f",,Trigger)</f>
        <v>47177</v>
      </c>
      <c r="BB1124" s="186">
        <f>_xll.qlInterestRateIndexMaturity(Currency&amp;"ibor"&amp;$I$1,BA1124,Trigger)</f>
        <v>47361</v>
      </c>
      <c r="BC1124" s="359">
        <f>_xll.qlIndexFixing($AC$5,AZ1124,,_xll.ohTrigger(Trigger,Quote!$AE$2))</f>
        <v>1.7839685091404985E-2</v>
      </c>
      <c r="BD1124" s="359" t="e">
        <f>_xll.qlIndexFixing($BE$1,BA1124,,_xll.ohTrigger(Trigger,Quote!$AE$2))</f>
        <v>#NUM!</v>
      </c>
    </row>
    <row r="1125" spans="51:56" ht="11.25" customHeight="1" x14ac:dyDescent="0.25">
      <c r="AY1125" s="187" t="s">
        <v>90</v>
      </c>
      <c r="AZ1125" s="186">
        <f>_xll.qlInterestRateIndexFixingDate(Currency&amp;"ibor"&amp;$I$1,BA1125,Trigger)</f>
        <v>47182</v>
      </c>
      <c r="BA1125" s="186">
        <f>_xll.qlCalendarAdvance(Calendar,BA1124,AY1125,"f",,Trigger)</f>
        <v>47184</v>
      </c>
      <c r="BB1125" s="186">
        <f>_xll.qlInterestRateIndexMaturity(Currency&amp;"ibor"&amp;$I$1,BA1125,Trigger)</f>
        <v>47368</v>
      </c>
      <c r="BC1125" s="359">
        <f>_xll.qlIndexFixing($AC$5,AZ1125,,_xll.ohTrigger(Trigger,Quote!$AE$2))</f>
        <v>1.7814238372638496E-2</v>
      </c>
      <c r="BD1125" s="359" t="e">
        <f>_xll.qlIndexFixing($BE$1,BA1125,,_xll.ohTrigger(Trigger,Quote!$AE$2))</f>
        <v>#NUM!</v>
      </c>
    </row>
    <row r="1126" spans="51:56" ht="11.25" customHeight="1" x14ac:dyDescent="0.25">
      <c r="AY1126" s="187" t="s">
        <v>90</v>
      </c>
      <c r="AZ1126" s="186">
        <f>_xll.qlInterestRateIndexFixingDate(Currency&amp;"ibor"&amp;$I$1,BA1126,Trigger)</f>
        <v>47189</v>
      </c>
      <c r="BA1126" s="186">
        <f>_xll.qlCalendarAdvance(Calendar,BA1125,AY1126,"f",,Trigger)</f>
        <v>47191</v>
      </c>
      <c r="BB1126" s="186">
        <f>_xll.qlInterestRateIndexMaturity(Currency&amp;"ibor"&amp;$I$1,BA1126,Trigger)</f>
        <v>47375</v>
      </c>
      <c r="BC1126" s="359">
        <f>_xll.qlIndexFixing($AC$5,AZ1126,,_xll.ohTrigger(Trigger,Quote!$AE$2))</f>
        <v>1.7788675459160762E-2</v>
      </c>
      <c r="BD1126" s="359" t="e">
        <f>_xll.qlIndexFixing($BE$1,BA1126,,_xll.ohTrigger(Trigger,Quote!$AE$2))</f>
        <v>#NUM!</v>
      </c>
    </row>
    <row r="1127" spans="51:56" ht="11.25" customHeight="1" x14ac:dyDescent="0.25">
      <c r="AY1127" s="187" t="s">
        <v>90</v>
      </c>
      <c r="AZ1127" s="186">
        <f>_xll.qlInterestRateIndexFixingDate(Currency&amp;"ibor"&amp;$I$1,BA1127,Trigger)</f>
        <v>47196</v>
      </c>
      <c r="BA1127" s="186">
        <f>_xll.qlCalendarAdvance(Calendar,BA1126,AY1127,"f",,Trigger)</f>
        <v>47198</v>
      </c>
      <c r="BB1127" s="186">
        <f>_xll.qlInterestRateIndexMaturity(Currency&amp;"ibor"&amp;$I$1,BA1127,Trigger)</f>
        <v>47382</v>
      </c>
      <c r="BC1127" s="359">
        <f>_xll.qlIndexFixing($AC$5,AZ1127,,_xll.ohTrigger(Trigger,Quote!$AE$2))</f>
        <v>1.7762996355494689E-2</v>
      </c>
      <c r="BD1127" s="359" t="e">
        <f>_xll.qlIndexFixing($BE$1,BA1127,,_xll.ohTrigger(Trigger,Quote!$AE$2))</f>
        <v>#NUM!</v>
      </c>
    </row>
    <row r="1128" spans="51:56" ht="11.25" customHeight="1" x14ac:dyDescent="0.25">
      <c r="AY1128" s="187" t="s">
        <v>90</v>
      </c>
      <c r="AZ1128" s="186">
        <f>_xll.qlInterestRateIndexFixingDate(Currency&amp;"ibor"&amp;$I$1,BA1128,Trigger)</f>
        <v>47203</v>
      </c>
      <c r="BA1128" s="186">
        <f>_xll.qlCalendarAdvance(Calendar,BA1127,AY1128,"f",,Trigger)</f>
        <v>47205</v>
      </c>
      <c r="BB1128" s="186">
        <f>_xll.qlInterestRateIndexMaturity(Currency&amp;"ibor"&amp;$I$1,BA1128,Trigger)</f>
        <v>47389</v>
      </c>
      <c r="BC1128" s="359">
        <f>_xll.qlIndexFixing($AC$5,AZ1128,,_xll.ohTrigger(Trigger,Quote!$AE$2))</f>
        <v>1.773720106618186E-2</v>
      </c>
      <c r="BD1128" s="359" t="e">
        <f>_xll.qlIndexFixing($BE$1,BA1128,,_xll.ohTrigger(Trigger,Quote!$AE$2))</f>
        <v>#NUM!</v>
      </c>
    </row>
    <row r="1129" spans="51:56" ht="11.25" customHeight="1" x14ac:dyDescent="0.25">
      <c r="AY1129" s="187" t="s">
        <v>90</v>
      </c>
      <c r="AZ1129" s="186">
        <f>_xll.qlInterestRateIndexFixingDate(Currency&amp;"ibor"&amp;$I$1,BA1129,Trigger)</f>
        <v>47206</v>
      </c>
      <c r="BA1129" s="186">
        <f>_xll.qlCalendarAdvance(Calendar,BA1128,AY1129,"f",,Trigger)</f>
        <v>47212</v>
      </c>
      <c r="BB1129" s="186">
        <f>_xll.qlInterestRateIndexMaturity(Currency&amp;"ibor"&amp;$I$1,BA1129,Trigger)</f>
        <v>47395</v>
      </c>
      <c r="BC1129" s="359">
        <f>_xll.qlIndexFixing($AC$5,AZ1129,,_xll.ohTrigger(Trigger,Quote!$AE$2))</f>
        <v>1.7711643326197377E-2</v>
      </c>
      <c r="BD1129" s="359" t="e">
        <f>_xll.qlIndexFixing($BE$1,BA1129,,_xll.ohTrigger(Trigger,Quote!$AE$2))</f>
        <v>#NUM!</v>
      </c>
    </row>
    <row r="1130" spans="51:56" ht="11.25" customHeight="1" x14ac:dyDescent="0.25">
      <c r="AY1130" s="187" t="s">
        <v>90</v>
      </c>
      <c r="AZ1130" s="186">
        <f>_xll.qlInterestRateIndexFixingDate(Currency&amp;"ibor"&amp;$I$1,BA1130,Trigger)</f>
        <v>47217</v>
      </c>
      <c r="BA1130" s="186">
        <f>_xll.qlCalendarAdvance(Calendar,BA1129,AY1130,"f",,Trigger)</f>
        <v>47219</v>
      </c>
      <c r="BB1130" s="186">
        <f>_xll.qlInterestRateIndexMaturity(Currency&amp;"ibor"&amp;$I$1,BA1130,Trigger)</f>
        <v>47402</v>
      </c>
      <c r="BC1130" s="359">
        <f>_xll.qlIndexFixing($AC$5,AZ1130,,_xll.ohTrigger(Trigger,Quote!$AE$2))</f>
        <v>1.7685389150720245E-2</v>
      </c>
      <c r="BD1130" s="359" t="e">
        <f>_xll.qlIndexFixing($BE$1,BA1130,,_xll.ohTrigger(Trigger,Quote!$AE$2))</f>
        <v>#NUM!</v>
      </c>
    </row>
    <row r="1131" spans="51:56" ht="11.25" customHeight="1" x14ac:dyDescent="0.25">
      <c r="AY1131" s="187" t="s">
        <v>90</v>
      </c>
      <c r="AZ1131" s="186">
        <f>_xll.qlInterestRateIndexFixingDate(Currency&amp;"ibor"&amp;$I$1,BA1131,Trigger)</f>
        <v>47224</v>
      </c>
      <c r="BA1131" s="186">
        <f>_xll.qlCalendarAdvance(Calendar,BA1130,AY1131,"f",,Trigger)</f>
        <v>47226</v>
      </c>
      <c r="BB1131" s="186">
        <f>_xll.qlInterestRateIndexMaturity(Currency&amp;"ibor"&amp;$I$1,BA1131,Trigger)</f>
        <v>47409</v>
      </c>
      <c r="BC1131" s="359">
        <f>_xll.qlIndexFixing($AC$5,AZ1131,,_xll.ohTrigger(Trigger,Quote!$AE$2))</f>
        <v>1.7659018176471364E-2</v>
      </c>
      <c r="BD1131" s="359" t="e">
        <f>_xll.qlIndexFixing($BE$1,BA1131,,_xll.ohTrigger(Trigger,Quote!$AE$2))</f>
        <v>#NUM!</v>
      </c>
    </row>
    <row r="1132" spans="51:56" ht="11.25" customHeight="1" x14ac:dyDescent="0.25">
      <c r="AY1132" s="187" t="s">
        <v>90</v>
      </c>
      <c r="AZ1132" s="186">
        <f>_xll.qlInterestRateIndexFixingDate(Currency&amp;"ibor"&amp;$I$1,BA1132,Trigger)</f>
        <v>47231</v>
      </c>
      <c r="BA1132" s="186">
        <f>_xll.qlCalendarAdvance(Calendar,BA1131,AY1132,"f",,Trigger)</f>
        <v>47233</v>
      </c>
      <c r="BB1132" s="186">
        <f>_xll.qlInterestRateIndexMaturity(Currency&amp;"ibor"&amp;$I$1,BA1132,Trigger)</f>
        <v>47416</v>
      </c>
      <c r="BC1132" s="359">
        <f>_xll.qlIndexFixing($AC$5,AZ1132,,_xll.ohTrigger(Trigger,Quote!$AE$2))</f>
        <v>1.7632530408116295E-2</v>
      </c>
      <c r="BD1132" s="359" t="e">
        <f>_xll.qlIndexFixing($BE$1,BA1132,,_xll.ohTrigger(Trigger,Quote!$AE$2))</f>
        <v>#NUM!</v>
      </c>
    </row>
    <row r="1133" spans="51:56" ht="11.25" customHeight="1" x14ac:dyDescent="0.25">
      <c r="AY1133" s="187" t="s">
        <v>90</v>
      </c>
      <c r="AZ1133" s="186">
        <f>_xll.qlInterestRateIndexFixingDate(Currency&amp;"ibor"&amp;$I$1,BA1133,Trigger)</f>
        <v>47235</v>
      </c>
      <c r="BA1133" s="186">
        <f>_xll.qlCalendarAdvance(Calendar,BA1132,AY1133,"f",,Trigger)</f>
        <v>47240</v>
      </c>
      <c r="BB1133" s="186">
        <f>_xll.qlInterestRateIndexMaturity(Currency&amp;"ibor"&amp;$I$1,BA1133,Trigger)</f>
        <v>47424</v>
      </c>
      <c r="BC1133" s="359">
        <f>_xll.qlIndexFixing($AC$5,AZ1133,,_xll.ohTrigger(Trigger,Quote!$AE$2))</f>
        <v>1.7606481995339787E-2</v>
      </c>
      <c r="BD1133" s="359" t="e">
        <f>_xll.qlIndexFixing($BE$1,BA1133,,_xll.ohTrigger(Trigger,Quote!$AE$2))</f>
        <v>#NUM!</v>
      </c>
    </row>
    <row r="1134" spans="51:56" ht="11.25" customHeight="1" x14ac:dyDescent="0.25">
      <c r="AY1134" s="187" t="s">
        <v>90</v>
      </c>
      <c r="AZ1134" s="186">
        <f>_xll.qlInterestRateIndexFixingDate(Currency&amp;"ibor"&amp;$I$1,BA1134,Trigger)</f>
        <v>47245</v>
      </c>
      <c r="BA1134" s="186">
        <f>_xll.qlCalendarAdvance(Calendar,BA1133,AY1134,"f",,Trigger)</f>
        <v>47247</v>
      </c>
      <c r="BB1134" s="186">
        <f>_xll.qlInterestRateIndexMaturity(Currency&amp;"ibor"&amp;$I$1,BA1134,Trigger)</f>
        <v>47431</v>
      </c>
      <c r="BC1134" s="359">
        <f>_xll.qlIndexFixing($AC$5,AZ1134,,_xll.ohTrigger(Trigger,Quote!$AE$2))</f>
        <v>1.7579989688686157E-2</v>
      </c>
      <c r="BD1134" s="359" t="e">
        <f>_xll.qlIndexFixing($BE$1,BA1134,,_xll.ohTrigger(Trigger,Quote!$AE$2))</f>
        <v>#NUM!</v>
      </c>
    </row>
    <row r="1135" spans="51:56" ht="11.25" customHeight="1" x14ac:dyDescent="0.25">
      <c r="AY1135" s="187" t="s">
        <v>90</v>
      </c>
      <c r="AZ1135" s="186">
        <f>_xll.qlInterestRateIndexFixingDate(Currency&amp;"ibor"&amp;$I$1,BA1135,Trigger)</f>
        <v>47252</v>
      </c>
      <c r="BA1135" s="186">
        <f>_xll.qlCalendarAdvance(Calendar,BA1134,AY1135,"f",,Trigger)</f>
        <v>47254</v>
      </c>
      <c r="BB1135" s="186">
        <f>_xll.qlInterestRateIndexMaturity(Currency&amp;"ibor"&amp;$I$1,BA1135,Trigger)</f>
        <v>47438</v>
      </c>
      <c r="BC1135" s="359">
        <f>_xll.qlIndexFixing($AC$5,AZ1135,,_xll.ohTrigger(Trigger,Quote!$AE$2))</f>
        <v>1.7553381228757266E-2</v>
      </c>
      <c r="BD1135" s="359" t="e">
        <f>_xll.qlIndexFixing($BE$1,BA1135,,_xll.ohTrigger(Trigger,Quote!$AE$2))</f>
        <v>#NUM!</v>
      </c>
    </row>
    <row r="1136" spans="51:56" ht="11.25" customHeight="1" x14ac:dyDescent="0.25">
      <c r="AY1136" s="187" t="s">
        <v>90</v>
      </c>
      <c r="AZ1136" s="186">
        <f>_xll.qlInterestRateIndexFixingDate(Currency&amp;"ibor"&amp;$I$1,BA1136,Trigger)</f>
        <v>47259</v>
      </c>
      <c r="BA1136" s="186">
        <f>_xll.qlCalendarAdvance(Calendar,BA1135,AY1136,"f",,Trigger)</f>
        <v>47261</v>
      </c>
      <c r="BB1136" s="186">
        <f>_xll.qlInterestRateIndexMaturity(Currency&amp;"ibor"&amp;$I$1,BA1136,Trigger)</f>
        <v>47445</v>
      </c>
      <c r="BC1136" s="359">
        <f>_xll.qlIndexFixing($AC$5,AZ1136,,_xll.ohTrigger(Trigger,Quote!$AE$2))</f>
        <v>1.7526656620258485E-2</v>
      </c>
      <c r="BD1136" s="359" t="e">
        <f>_xll.qlIndexFixing($BE$1,BA1136,,_xll.ohTrigger(Trigger,Quote!$AE$2))</f>
        <v>#NUM!</v>
      </c>
    </row>
    <row r="1137" spans="51:56" ht="11.25" customHeight="1" x14ac:dyDescent="0.25">
      <c r="AY1137" s="187" t="s">
        <v>90</v>
      </c>
      <c r="AZ1137" s="186">
        <f>_xll.qlInterestRateIndexFixingDate(Currency&amp;"ibor"&amp;$I$1,BA1137,Trigger)</f>
        <v>47266</v>
      </c>
      <c r="BA1137" s="186">
        <f>_xll.qlCalendarAdvance(Calendar,BA1136,AY1137,"f",,Trigger)</f>
        <v>47268</v>
      </c>
      <c r="BB1137" s="186">
        <f>_xll.qlInterestRateIndexMaturity(Currency&amp;"ibor"&amp;$I$1,BA1137,Trigger)</f>
        <v>47452</v>
      </c>
      <c r="BC1137" s="359">
        <f>_xll.qlIndexFixing($AC$5,AZ1137,,_xll.ohTrigger(Trigger,Quote!$AE$2))</f>
        <v>1.7499815867917767E-2</v>
      </c>
      <c r="BD1137" s="359" t="e">
        <f>_xll.qlIndexFixing($BE$1,BA1137,,_xll.ohTrigger(Trigger,Quote!$AE$2))</f>
        <v>#NUM!</v>
      </c>
    </row>
    <row r="1138" spans="51:56" ht="11.25" customHeight="1" x14ac:dyDescent="0.25">
      <c r="AY1138" s="187" t="s">
        <v>90</v>
      </c>
      <c r="AZ1138" s="186">
        <f>_xll.qlInterestRateIndexFixingDate(Currency&amp;"ibor"&amp;$I$1,BA1138,Trigger)</f>
        <v>47273</v>
      </c>
      <c r="BA1138" s="186">
        <f>_xll.qlCalendarAdvance(Calendar,BA1137,AY1138,"f",,Trigger)</f>
        <v>47275</v>
      </c>
      <c r="BB1138" s="186">
        <f>_xll.qlInterestRateIndexMaturity(Currency&amp;"ibor"&amp;$I$1,BA1138,Trigger)</f>
        <v>47458</v>
      </c>
      <c r="BC1138" s="359">
        <f>_xll.qlIndexFixing($AC$5,AZ1138,,_xll.ohTrigger(Trigger,Quote!$AE$2))</f>
        <v>1.7501768064983585E-2</v>
      </c>
      <c r="BD1138" s="359" t="e">
        <f>_xll.qlIndexFixing($BE$1,BA1138,,_xll.ohTrigger(Trigger,Quote!$AE$2))</f>
        <v>#NUM!</v>
      </c>
    </row>
    <row r="1139" spans="51:56" ht="11.25" customHeight="1" x14ac:dyDescent="0.25">
      <c r="AY1139" s="187" t="s">
        <v>90</v>
      </c>
      <c r="AZ1139" s="186">
        <f>_xll.qlInterestRateIndexFixingDate(Currency&amp;"ibor"&amp;$I$1,BA1139,Trigger)</f>
        <v>47280</v>
      </c>
      <c r="BA1139" s="186">
        <f>_xll.qlCalendarAdvance(Calendar,BA1138,AY1139,"f",,Trigger)</f>
        <v>47282</v>
      </c>
      <c r="BB1139" s="186">
        <f>_xll.qlInterestRateIndexMaturity(Currency&amp;"ibor"&amp;$I$1,BA1139,Trigger)</f>
        <v>47465</v>
      </c>
      <c r="BC1139" s="359">
        <f>_xll.qlIndexFixing($AC$5,AZ1139,,_xll.ohTrigger(Trigger,Quote!$AE$2))</f>
        <v>1.7517426407658954E-2</v>
      </c>
      <c r="BD1139" s="359" t="e">
        <f>_xll.qlIndexFixing($BE$1,BA1139,,_xll.ohTrigger(Trigger,Quote!$AE$2))</f>
        <v>#NUM!</v>
      </c>
    </row>
    <row r="1140" spans="51:56" ht="11.25" customHeight="1" x14ac:dyDescent="0.25">
      <c r="AY1140" s="187" t="s">
        <v>90</v>
      </c>
      <c r="AZ1140" s="186">
        <f>_xll.qlInterestRateIndexFixingDate(Currency&amp;"ibor"&amp;$I$1,BA1140,Trigger)</f>
        <v>47287</v>
      </c>
      <c r="BA1140" s="186">
        <f>_xll.qlCalendarAdvance(Calendar,BA1139,AY1140,"f",,Trigger)</f>
        <v>47289</v>
      </c>
      <c r="BB1140" s="186">
        <f>_xll.qlInterestRateIndexMaturity(Currency&amp;"ibor"&amp;$I$1,BA1140,Trigger)</f>
        <v>47472</v>
      </c>
      <c r="BC1140" s="359">
        <f>_xll.qlIndexFixing($AC$5,AZ1140,,_xll.ohTrigger(Trigger,Quote!$AE$2))</f>
        <v>1.7533084873870477E-2</v>
      </c>
      <c r="BD1140" s="359" t="e">
        <f>_xll.qlIndexFixing($BE$1,BA1140,,_xll.ohTrigger(Trigger,Quote!$AE$2))</f>
        <v>#NUM!</v>
      </c>
    </row>
    <row r="1141" spans="51:56" ht="11.25" customHeight="1" x14ac:dyDescent="0.25">
      <c r="AY1141" s="187" t="s">
        <v>90</v>
      </c>
      <c r="AZ1141" s="186">
        <f>_xll.qlInterestRateIndexFixingDate(Currency&amp;"ibor"&amp;$I$1,BA1141,Trigger)</f>
        <v>47294</v>
      </c>
      <c r="BA1141" s="186">
        <f>_xll.qlCalendarAdvance(Calendar,BA1140,AY1141,"f",,Trigger)</f>
        <v>47296</v>
      </c>
      <c r="BB1141" s="186">
        <f>_xll.qlInterestRateIndexMaturity(Currency&amp;"ibor"&amp;$I$1,BA1141,Trigger)</f>
        <v>47479</v>
      </c>
      <c r="BC1141" s="359">
        <f>_xll.qlIndexFixing($AC$5,AZ1141,,_xll.ohTrigger(Trigger,Quote!$AE$2))</f>
        <v>1.7548743463619031E-2</v>
      </c>
      <c r="BD1141" s="359" t="e">
        <f>_xll.qlIndexFixing($BE$1,BA1141,,_xll.ohTrigger(Trigger,Quote!$AE$2))</f>
        <v>#NUM!</v>
      </c>
    </row>
    <row r="1142" spans="51:56" ht="11.25" customHeight="1" x14ac:dyDescent="0.25">
      <c r="AY1142" s="187" t="s">
        <v>90</v>
      </c>
      <c r="AZ1142" s="186">
        <f>_xll.qlInterestRateIndexFixingDate(Currency&amp;"ibor"&amp;$I$1,BA1142,Trigger)</f>
        <v>47301</v>
      </c>
      <c r="BA1142" s="186">
        <f>_xll.qlCalendarAdvance(Calendar,BA1141,AY1142,"f",,Trigger)</f>
        <v>47303</v>
      </c>
      <c r="BB1142" s="186">
        <f>_xll.qlInterestRateIndexMaturity(Currency&amp;"ibor"&amp;$I$1,BA1142,Trigger)</f>
        <v>47487</v>
      </c>
      <c r="BC1142" s="359">
        <f>_xll.qlIndexFixing($AC$5,AZ1142,,_xll.ohTrigger(Trigger,Quote!$AE$2))</f>
        <v>1.7565947936465185E-2</v>
      </c>
      <c r="BD1142" s="359" t="e">
        <f>_xll.qlIndexFixing($BE$1,BA1142,,_xll.ohTrigger(Trigger,Quote!$AE$2))</f>
        <v>#NUM!</v>
      </c>
    </row>
    <row r="1143" spans="51:56" ht="11.25" customHeight="1" x14ac:dyDescent="0.25">
      <c r="AY1143" s="187" t="s">
        <v>90</v>
      </c>
      <c r="AZ1143" s="186">
        <f>_xll.qlInterestRateIndexFixingDate(Currency&amp;"ibor"&amp;$I$1,BA1143,Trigger)</f>
        <v>47308</v>
      </c>
      <c r="BA1143" s="186">
        <f>_xll.qlCalendarAdvance(Calendar,BA1142,AY1143,"f",,Trigger)</f>
        <v>47310</v>
      </c>
      <c r="BB1143" s="186">
        <f>_xll.qlInterestRateIndexMaturity(Currency&amp;"ibor"&amp;$I$1,BA1143,Trigger)</f>
        <v>47494</v>
      </c>
      <c r="BC1143" s="359">
        <f>_xll.qlIndexFixing($AC$5,AZ1143,,_xll.ohTrigger(Trigger,Quote!$AE$2))</f>
        <v>1.7581607543123531E-2</v>
      </c>
      <c r="BD1143" s="359" t="e">
        <f>_xll.qlIndexFixing($BE$1,BA1143,,_xll.ohTrigger(Trigger,Quote!$AE$2))</f>
        <v>#NUM!</v>
      </c>
    </row>
    <row r="1144" spans="51:56" ht="11.25" customHeight="1" x14ac:dyDescent="0.25">
      <c r="AY1144" s="187" t="s">
        <v>90</v>
      </c>
      <c r="AZ1144" s="186">
        <f>_xll.qlInterestRateIndexFixingDate(Currency&amp;"ibor"&amp;$I$1,BA1144,Trigger)</f>
        <v>47315</v>
      </c>
      <c r="BA1144" s="186">
        <f>_xll.qlCalendarAdvance(Calendar,BA1143,AY1144,"f",,Trigger)</f>
        <v>47317</v>
      </c>
      <c r="BB1144" s="186">
        <f>_xll.qlInterestRateIndexMaturity(Currency&amp;"ibor"&amp;$I$1,BA1144,Trigger)</f>
        <v>47501</v>
      </c>
      <c r="BC1144" s="359">
        <f>_xll.qlIndexFixing($AC$5,AZ1144,,_xll.ohTrigger(Trigger,Quote!$AE$2))</f>
        <v>1.7597267274002949E-2</v>
      </c>
      <c r="BD1144" s="359" t="e">
        <f>_xll.qlIndexFixing($BE$1,BA1144,,_xll.ohTrigger(Trigger,Quote!$AE$2))</f>
        <v>#NUM!</v>
      </c>
    </row>
    <row r="1145" spans="51:56" ht="11.25" customHeight="1" x14ac:dyDescent="0.25">
      <c r="AY1145" s="187" t="s">
        <v>90</v>
      </c>
      <c r="AZ1145" s="186">
        <f>_xll.qlInterestRateIndexFixingDate(Currency&amp;"ibor"&amp;$I$1,BA1145,Trigger)</f>
        <v>47322</v>
      </c>
      <c r="BA1145" s="186">
        <f>_xll.qlCalendarAdvance(Calendar,BA1144,AY1145,"f",,Trigger)</f>
        <v>47324</v>
      </c>
      <c r="BB1145" s="186">
        <f>_xll.qlInterestRateIndexMaturity(Currency&amp;"ibor"&amp;$I$1,BA1145,Trigger)</f>
        <v>47508</v>
      </c>
      <c r="BC1145" s="359">
        <f>_xll.qlIndexFixing($AC$5,AZ1145,,_xll.ohTrigger(Trigger,Quote!$AE$2))</f>
        <v>1.7612927129104301E-2</v>
      </c>
      <c r="BD1145" s="359" t="e">
        <f>_xll.qlIndexFixing($BE$1,BA1145,,_xll.ohTrigger(Trigger,Quote!$AE$2))</f>
        <v>#NUM!</v>
      </c>
    </row>
    <row r="1146" spans="51:56" ht="11.25" customHeight="1" x14ac:dyDescent="0.25">
      <c r="AY1146" s="187" t="s">
        <v>90</v>
      </c>
      <c r="AZ1146" s="186">
        <f>_xll.qlInterestRateIndexFixingDate(Currency&amp;"ibor"&amp;$I$1,BA1146,Trigger)</f>
        <v>47329</v>
      </c>
      <c r="BA1146" s="186">
        <f>_xll.qlCalendarAdvance(Calendar,BA1145,AY1146,"f",,Trigger)</f>
        <v>47331</v>
      </c>
      <c r="BB1146" s="186">
        <f>_xll.qlInterestRateIndexMaturity(Currency&amp;"ibor"&amp;$I$1,BA1146,Trigger)</f>
        <v>47515</v>
      </c>
      <c r="BC1146" s="359">
        <f>_xll.qlIndexFixing($AC$5,AZ1146,,_xll.ohTrigger(Trigger,Quote!$AE$2))</f>
        <v>1.7628587108428895E-2</v>
      </c>
      <c r="BD1146" s="359" t="e">
        <f>_xll.qlIndexFixing($BE$1,BA1146,,_xll.ohTrigger(Trigger,Quote!$AE$2))</f>
        <v>#NUM!</v>
      </c>
    </row>
    <row r="1147" spans="51:56" ht="11.25" customHeight="1" x14ac:dyDescent="0.25">
      <c r="AY1147" s="187" t="s">
        <v>90</v>
      </c>
      <c r="AZ1147" s="186">
        <f>_xll.qlInterestRateIndexFixingDate(Currency&amp;"ibor"&amp;$I$1,BA1147,Trigger)</f>
        <v>47336</v>
      </c>
      <c r="BA1147" s="186">
        <f>_xll.qlCalendarAdvance(Calendar,BA1146,AY1147,"f",,Trigger)</f>
        <v>47338</v>
      </c>
      <c r="BB1147" s="186">
        <f>_xll.qlInterestRateIndexMaturity(Currency&amp;"ibor"&amp;$I$1,BA1147,Trigger)</f>
        <v>47522</v>
      </c>
      <c r="BC1147" s="359">
        <f>_xll.qlIndexFixing($AC$5,AZ1147,,_xll.ohTrigger(Trigger,Quote!$AE$2))</f>
        <v>1.7644247211977163E-2</v>
      </c>
      <c r="BD1147" s="359" t="e">
        <f>_xll.qlIndexFixing($BE$1,BA1147,,_xll.ohTrigger(Trigger,Quote!$AE$2))</f>
        <v>#NUM!</v>
      </c>
    </row>
    <row r="1148" spans="51:56" ht="11.25" customHeight="1" x14ac:dyDescent="0.25">
      <c r="AY1148" s="187" t="s">
        <v>90</v>
      </c>
      <c r="AZ1148" s="186">
        <f>_xll.qlInterestRateIndexFixingDate(Currency&amp;"ibor"&amp;$I$1,BA1148,Trigger)</f>
        <v>47343</v>
      </c>
      <c r="BA1148" s="186">
        <f>_xll.qlCalendarAdvance(Calendar,BA1147,AY1148,"f",,Trigger)</f>
        <v>47345</v>
      </c>
      <c r="BB1148" s="186">
        <f>_xll.qlInterestRateIndexMaturity(Currency&amp;"ibor"&amp;$I$1,BA1148,Trigger)</f>
        <v>47529</v>
      </c>
      <c r="BC1148" s="359">
        <f>_xll.qlIndexFixing($AC$5,AZ1148,,_xll.ohTrigger(Trigger,Quote!$AE$2))</f>
        <v>1.7659907439750846E-2</v>
      </c>
      <c r="BD1148" s="359" t="e">
        <f>_xll.qlIndexFixing($BE$1,BA1148,,_xll.ohTrigger(Trigger,Quote!$AE$2))</f>
        <v>#NUM!</v>
      </c>
    </row>
    <row r="1149" spans="51:56" ht="11.25" customHeight="1" x14ac:dyDescent="0.25">
      <c r="AY1149" s="187" t="s">
        <v>90</v>
      </c>
      <c r="AZ1149" s="186">
        <f>_xll.qlInterestRateIndexFixingDate(Currency&amp;"ibor"&amp;$I$1,BA1149,Trigger)</f>
        <v>47350</v>
      </c>
      <c r="BA1149" s="186">
        <f>_xll.qlCalendarAdvance(Calendar,BA1148,AY1149,"f",,Trigger)</f>
        <v>47352</v>
      </c>
      <c r="BB1149" s="186">
        <f>_xll.qlInterestRateIndexMaturity(Currency&amp;"ibor"&amp;$I$1,BA1149,Trigger)</f>
        <v>47536</v>
      </c>
      <c r="BC1149" s="359">
        <f>_xll.qlIndexFixing($AC$5,AZ1149,,_xll.ohTrigger(Trigger,Quote!$AE$2))</f>
        <v>1.7675567791750807E-2</v>
      </c>
      <c r="BD1149" s="359" t="e">
        <f>_xll.qlIndexFixing($BE$1,BA1149,,_xll.ohTrigger(Trigger,Quote!$AE$2))</f>
        <v>#NUM!</v>
      </c>
    </row>
    <row r="1150" spans="51:56" ht="11.25" customHeight="1" x14ac:dyDescent="0.25">
      <c r="AY1150" s="187" t="s">
        <v>90</v>
      </c>
      <c r="AZ1150" s="186">
        <f>_xll.qlInterestRateIndexFixingDate(Currency&amp;"ibor"&amp;$I$1,BA1150,Trigger)</f>
        <v>47357</v>
      </c>
      <c r="BA1150" s="186">
        <f>_xll.qlCalendarAdvance(Calendar,BA1149,AY1150,"f",,Trigger)</f>
        <v>47359</v>
      </c>
      <c r="BB1150" s="186">
        <f>_xll.qlInterestRateIndexMaturity(Currency&amp;"ibor"&amp;$I$1,BA1150,Trigger)</f>
        <v>47542</v>
      </c>
      <c r="BC1150" s="359">
        <f>_xll.qlIndexFixing($AC$5,AZ1150,,_xll.ohTrigger(Trigger,Quote!$AE$2))</f>
        <v>1.768967633067817E-2</v>
      </c>
      <c r="BD1150" s="359" t="e">
        <f>_xll.qlIndexFixing($BE$1,BA1150,,_xll.ohTrigger(Trigger,Quote!$AE$2))</f>
        <v>#NUM!</v>
      </c>
    </row>
    <row r="1151" spans="51:56" ht="11.25" customHeight="1" x14ac:dyDescent="0.25">
      <c r="AY1151" s="187" t="s">
        <v>90</v>
      </c>
      <c r="AZ1151" s="186">
        <f>_xll.qlInterestRateIndexFixingDate(Currency&amp;"ibor"&amp;$I$1,BA1151,Trigger)</f>
        <v>47364</v>
      </c>
      <c r="BA1151" s="186">
        <f>_xll.qlCalendarAdvance(Calendar,BA1150,AY1151,"f",,Trigger)</f>
        <v>47366</v>
      </c>
      <c r="BB1151" s="186">
        <f>_xll.qlInterestRateIndexMaturity(Currency&amp;"ibor"&amp;$I$1,BA1151,Trigger)</f>
        <v>47547</v>
      </c>
      <c r="BC1151" s="359">
        <f>_xll.qlIndexFixing($AC$5,AZ1151,,_xll.ohTrigger(Trigger,Quote!$AE$2))</f>
        <v>1.7702231103696075E-2</v>
      </c>
      <c r="BD1151" s="359" t="e">
        <f>_xll.qlIndexFixing($BE$1,BA1151,,_xll.ohTrigger(Trigger,Quote!$AE$2))</f>
        <v>#NUM!</v>
      </c>
    </row>
    <row r="1152" spans="51:56" ht="11.25" customHeight="1" x14ac:dyDescent="0.25">
      <c r="AY1152" s="187" t="s">
        <v>90</v>
      </c>
      <c r="AZ1152" s="186">
        <f>_xll.qlInterestRateIndexFixingDate(Currency&amp;"ibor"&amp;$I$1,BA1152,Trigger)</f>
        <v>47371</v>
      </c>
      <c r="BA1152" s="186">
        <f>_xll.qlCalendarAdvance(Calendar,BA1151,AY1152,"f",,Trigger)</f>
        <v>47373</v>
      </c>
      <c r="BB1152" s="186">
        <f>_xll.qlInterestRateIndexMaturity(Currency&amp;"ibor"&amp;$I$1,BA1152,Trigger)</f>
        <v>47554</v>
      </c>
      <c r="BC1152" s="359">
        <f>_xll.qlIndexFixing($AC$5,AZ1152,,_xll.ohTrigger(Trigger,Quote!$AE$2))</f>
        <v>1.7717889500891509E-2</v>
      </c>
      <c r="BD1152" s="359" t="e">
        <f>_xll.qlIndexFixing($BE$1,BA1152,,_xll.ohTrigger(Trigger,Quote!$AE$2))</f>
        <v>#NUM!</v>
      </c>
    </row>
    <row r="1153" spans="51:56" ht="11.25" customHeight="1" x14ac:dyDescent="0.25">
      <c r="AY1153" s="187" t="s">
        <v>90</v>
      </c>
      <c r="AZ1153" s="186">
        <f>_xll.qlInterestRateIndexFixingDate(Currency&amp;"ibor"&amp;$I$1,BA1153,Trigger)</f>
        <v>47378</v>
      </c>
      <c r="BA1153" s="186">
        <f>_xll.qlCalendarAdvance(Calendar,BA1152,AY1153,"f",,Trigger)</f>
        <v>47380</v>
      </c>
      <c r="BB1153" s="186">
        <f>_xll.qlInterestRateIndexMaturity(Currency&amp;"ibor"&amp;$I$1,BA1153,Trigger)</f>
        <v>47561</v>
      </c>
      <c r="BC1153" s="359">
        <f>_xll.qlIndexFixing($AC$5,AZ1153,,_xll.ohTrigger(Trigger,Quote!$AE$2))</f>
        <v>1.7733548020273406E-2</v>
      </c>
      <c r="BD1153" s="359" t="e">
        <f>_xll.qlIndexFixing($BE$1,BA1153,,_xll.ohTrigger(Trigger,Quote!$AE$2))</f>
        <v>#NUM!</v>
      </c>
    </row>
    <row r="1154" spans="51:56" ht="11.25" customHeight="1" x14ac:dyDescent="0.25">
      <c r="AY1154" s="187" t="s">
        <v>90</v>
      </c>
      <c r="AZ1154" s="186">
        <f>_xll.qlInterestRateIndexFixingDate(Currency&amp;"ibor"&amp;$I$1,BA1154,Trigger)</f>
        <v>47385</v>
      </c>
      <c r="BA1154" s="186">
        <f>_xll.qlCalendarAdvance(Calendar,BA1153,AY1154,"f",,Trigger)</f>
        <v>47387</v>
      </c>
      <c r="BB1154" s="186">
        <f>_xll.qlInterestRateIndexMaturity(Currency&amp;"ibor"&amp;$I$1,BA1154,Trigger)</f>
        <v>47568</v>
      </c>
      <c r="BC1154" s="359">
        <f>_xll.qlIndexFixing($AC$5,AZ1154,,_xll.ohTrigger(Trigger,Quote!$AE$2))</f>
        <v>1.7749206661841762E-2</v>
      </c>
      <c r="BD1154" s="359" t="e">
        <f>_xll.qlIndexFixing($BE$1,BA1154,,_xll.ohTrigger(Trigger,Quote!$AE$2))</f>
        <v>#NUM!</v>
      </c>
    </row>
    <row r="1155" spans="51:56" ht="11.25" customHeight="1" x14ac:dyDescent="0.25">
      <c r="AY1155" s="187" t="s">
        <v>90</v>
      </c>
      <c r="AZ1155" s="186">
        <f>_xll.qlInterestRateIndexFixingDate(Currency&amp;"ibor"&amp;$I$1,BA1155,Trigger)</f>
        <v>47392</v>
      </c>
      <c r="BA1155" s="186">
        <f>_xll.qlCalendarAdvance(Calendar,BA1154,AY1155,"f",,Trigger)</f>
        <v>47394</v>
      </c>
      <c r="BB1155" s="186">
        <f>_xll.qlInterestRateIndexMaturity(Currency&amp;"ibor"&amp;$I$1,BA1155,Trigger)</f>
        <v>47576</v>
      </c>
      <c r="BC1155" s="359">
        <f>_xll.qlIndexFixing($AC$5,AZ1155,,_xll.ohTrigger(Trigger,Quote!$AE$2))</f>
        <v>1.7766420996378603E-2</v>
      </c>
      <c r="BD1155" s="359" t="e">
        <f>_xll.qlIndexFixing($BE$1,BA1155,,_xll.ohTrigger(Trigger,Quote!$AE$2))</f>
        <v>#NUM!</v>
      </c>
    </row>
    <row r="1156" spans="51:56" ht="11.25" customHeight="1" x14ac:dyDescent="0.25">
      <c r="AY1156" s="187" t="s">
        <v>90</v>
      </c>
      <c r="AZ1156" s="186">
        <f>_xll.qlInterestRateIndexFixingDate(Currency&amp;"ibor"&amp;$I$1,BA1156,Trigger)</f>
        <v>47399</v>
      </c>
      <c r="BA1156" s="186">
        <f>_xll.qlCalendarAdvance(Calendar,BA1155,AY1156,"f",,Trigger)</f>
        <v>47401</v>
      </c>
      <c r="BB1156" s="186">
        <f>_xll.qlInterestRateIndexMaturity(Currency&amp;"ibor"&amp;$I$1,BA1156,Trigger)</f>
        <v>47583</v>
      </c>
      <c r="BC1156" s="359">
        <f>_xll.qlIndexFixing($AC$5,AZ1156,,_xll.ohTrigger(Trigger,Quote!$AE$2))</f>
        <v>1.7782080660743833E-2</v>
      </c>
      <c r="BD1156" s="359" t="e">
        <f>_xll.qlIndexFixing($BE$1,BA1156,,_xll.ohTrigger(Trigger,Quote!$AE$2))</f>
        <v>#NUM!</v>
      </c>
    </row>
    <row r="1157" spans="51:56" ht="11.25" customHeight="1" x14ac:dyDescent="0.25">
      <c r="AY1157" s="187" t="s">
        <v>90</v>
      </c>
      <c r="AZ1157" s="186">
        <f>_xll.qlInterestRateIndexFixingDate(Currency&amp;"ibor"&amp;$I$1,BA1157,Trigger)</f>
        <v>47406</v>
      </c>
      <c r="BA1157" s="186">
        <f>_xll.qlCalendarAdvance(Calendar,BA1156,AY1157,"f",,Trigger)</f>
        <v>47408</v>
      </c>
      <c r="BB1157" s="186">
        <f>_xll.qlInterestRateIndexMaturity(Currency&amp;"ibor"&amp;$I$1,BA1157,Trigger)</f>
        <v>47590</v>
      </c>
      <c r="BC1157" s="359">
        <f>_xll.qlIndexFixing($AC$5,AZ1157,,_xll.ohTrigger(Trigger,Quote!$AE$2))</f>
        <v>1.7797740447980884E-2</v>
      </c>
      <c r="BD1157" s="359" t="e">
        <f>_xll.qlIndexFixing($BE$1,BA1157,,_xll.ohTrigger(Trigger,Quote!$AE$2))</f>
        <v>#NUM!</v>
      </c>
    </row>
    <row r="1158" spans="51:56" ht="11.25" customHeight="1" x14ac:dyDescent="0.25">
      <c r="AY1158" s="187" t="s">
        <v>90</v>
      </c>
      <c r="AZ1158" s="186">
        <f>_xll.qlInterestRateIndexFixingDate(Currency&amp;"ibor"&amp;$I$1,BA1158,Trigger)</f>
        <v>47413</v>
      </c>
      <c r="BA1158" s="186">
        <f>_xll.qlCalendarAdvance(Calendar,BA1157,AY1158,"f",,Trigger)</f>
        <v>47415</v>
      </c>
      <c r="BB1158" s="186">
        <f>_xll.qlInterestRateIndexMaturity(Currency&amp;"ibor"&amp;$I$1,BA1158,Trigger)</f>
        <v>47597</v>
      </c>
      <c r="BC1158" s="359">
        <f>_xll.qlIndexFixing($AC$5,AZ1158,,_xll.ohTrigger(Trigger,Quote!$AE$2))</f>
        <v>1.7813400358089763E-2</v>
      </c>
      <c r="BD1158" s="359" t="e">
        <f>_xll.qlIndexFixing($BE$1,BA1158,,_xll.ohTrigger(Trigger,Quote!$AE$2))</f>
        <v>#NUM!</v>
      </c>
    </row>
    <row r="1159" spans="51:56" ht="11.25" customHeight="1" x14ac:dyDescent="0.25">
      <c r="AY1159" s="187" t="s">
        <v>90</v>
      </c>
      <c r="AZ1159" s="186">
        <f>_xll.qlInterestRateIndexFixingDate(Currency&amp;"ibor"&amp;$I$1,BA1159,Trigger)</f>
        <v>47420</v>
      </c>
      <c r="BA1159" s="186">
        <f>_xll.qlCalendarAdvance(Calendar,BA1158,AY1159,"f",,Trigger)</f>
        <v>47422</v>
      </c>
      <c r="BB1159" s="186">
        <f>_xll.qlInterestRateIndexMaturity(Currency&amp;"ibor"&amp;$I$1,BA1159,Trigger)</f>
        <v>47603</v>
      </c>
      <c r="BC1159" s="359">
        <f>_xll.qlIndexFixing($AC$5,AZ1159,,_xll.ohTrigger(Trigger,Quote!$AE$2))</f>
        <v>1.7827501702528135E-2</v>
      </c>
      <c r="BD1159" s="359" t="e">
        <f>_xll.qlIndexFixing($BE$1,BA1159,,_xll.ohTrigger(Trigger,Quote!$AE$2))</f>
        <v>#NUM!</v>
      </c>
    </row>
    <row r="1160" spans="51:56" ht="11.25" customHeight="1" x14ac:dyDescent="0.25">
      <c r="AY1160" s="187" t="s">
        <v>90</v>
      </c>
      <c r="AZ1160" s="186">
        <f>_xll.qlInterestRateIndexFixingDate(Currency&amp;"ibor"&amp;$I$1,BA1160,Trigger)</f>
        <v>47427</v>
      </c>
      <c r="BA1160" s="186">
        <f>_xll.qlCalendarAdvance(Calendar,BA1159,AY1160,"f",,Trigger)</f>
        <v>47429</v>
      </c>
      <c r="BB1160" s="186">
        <f>_xll.qlInterestRateIndexMaturity(Currency&amp;"ibor"&amp;$I$1,BA1160,Trigger)</f>
        <v>47610</v>
      </c>
      <c r="BC1160" s="359">
        <f>_xll.qlIndexFixing($AC$5,AZ1160,,_xll.ohTrigger(Trigger,Quote!$AE$2))</f>
        <v>1.7843161077240426E-2</v>
      </c>
      <c r="BD1160" s="359" t="e">
        <f>_xll.qlIndexFixing($BE$1,BA1160,,_xll.ohTrigger(Trigger,Quote!$AE$2))</f>
        <v>#NUM!</v>
      </c>
    </row>
    <row r="1161" spans="51:56" ht="11.25" customHeight="1" x14ac:dyDescent="0.25">
      <c r="AY1161" s="187" t="s">
        <v>90</v>
      </c>
      <c r="AZ1161" s="186">
        <f>_xll.qlInterestRateIndexFixingDate(Currency&amp;"ibor"&amp;$I$1,BA1161,Trigger)</f>
        <v>47434</v>
      </c>
      <c r="BA1161" s="186">
        <f>_xll.qlCalendarAdvance(Calendar,BA1160,AY1161,"f",,Trigger)</f>
        <v>47436</v>
      </c>
      <c r="BB1161" s="186">
        <f>_xll.qlInterestRateIndexMaturity(Currency&amp;"ibor"&amp;$I$1,BA1161,Trigger)</f>
        <v>47617</v>
      </c>
      <c r="BC1161" s="359">
        <f>_xll.qlIndexFixing($AC$5,AZ1161,,_xll.ohTrigger(Trigger,Quote!$AE$2))</f>
        <v>1.7858820574146679E-2</v>
      </c>
      <c r="BD1161" s="359" t="e">
        <f>_xll.qlIndexFixing($BE$1,BA1161,,_xll.ohTrigger(Trigger,Quote!$AE$2))</f>
        <v>#NUM!</v>
      </c>
    </row>
    <row r="1162" spans="51:56" ht="11.25" customHeight="1" x14ac:dyDescent="0.25">
      <c r="AY1162" s="187" t="s">
        <v>90</v>
      </c>
      <c r="AZ1162" s="186">
        <f>_xll.qlInterestRateIndexFixingDate(Currency&amp;"ibor"&amp;$I$1,BA1162,Trigger)</f>
        <v>47441</v>
      </c>
      <c r="BA1162" s="186">
        <f>_xll.qlCalendarAdvance(Calendar,BA1161,AY1162,"f",,Trigger)</f>
        <v>47443</v>
      </c>
      <c r="BB1162" s="186">
        <f>_xll.qlInterestRateIndexMaturity(Currency&amp;"ibor"&amp;$I$1,BA1162,Trigger)</f>
        <v>47624</v>
      </c>
      <c r="BC1162" s="359">
        <f>_xll.qlIndexFixing($AC$5,AZ1162,,_xll.ohTrigger(Trigger,Quote!$AE$2))</f>
        <v>1.7874480193248228E-2</v>
      </c>
      <c r="BD1162" s="359" t="e">
        <f>_xll.qlIndexFixing($BE$1,BA1162,,_xll.ohTrigger(Trigger,Quote!$AE$2))</f>
        <v>#NUM!</v>
      </c>
    </row>
    <row r="1163" spans="51:56" ht="11.25" customHeight="1" x14ac:dyDescent="0.25">
      <c r="AY1163" s="187" t="s">
        <v>90</v>
      </c>
      <c r="AZ1163" s="186">
        <f>_xll.qlInterestRateIndexFixingDate(Currency&amp;"ibor"&amp;$I$1,BA1163,Trigger)</f>
        <v>47448</v>
      </c>
      <c r="BA1163" s="186">
        <f>_xll.qlCalendarAdvance(Calendar,BA1162,AY1163,"f",,Trigger)</f>
        <v>47450</v>
      </c>
      <c r="BB1163" s="186">
        <f>_xll.qlInterestRateIndexMaturity(Currency&amp;"ibor"&amp;$I$1,BA1163,Trigger)</f>
        <v>47631</v>
      </c>
      <c r="BC1163" s="359">
        <f>_xll.qlIndexFixing($AC$5,AZ1163,,_xll.ohTrigger(Trigger,Quote!$AE$2))</f>
        <v>1.7890139934544629E-2</v>
      </c>
      <c r="BD1163" s="359" t="e">
        <f>_xll.qlIndexFixing($BE$1,BA1163,,_xll.ohTrigger(Trigger,Quote!$AE$2))</f>
        <v>#NUM!</v>
      </c>
    </row>
    <row r="1164" spans="51:56" ht="11.25" customHeight="1" x14ac:dyDescent="0.25">
      <c r="AY1164" s="187" t="s">
        <v>90</v>
      </c>
      <c r="AZ1164" s="186">
        <f>_xll.qlInterestRateIndexFixingDate(Currency&amp;"ibor"&amp;$I$1,BA1164,Trigger)</f>
        <v>47455</v>
      </c>
      <c r="BA1164" s="186">
        <f>_xll.qlCalendarAdvance(Calendar,BA1163,AY1164,"f",,Trigger)</f>
        <v>47457</v>
      </c>
      <c r="BB1164" s="186">
        <f>_xll.qlInterestRateIndexMaturity(Currency&amp;"ibor"&amp;$I$1,BA1164,Trigger)</f>
        <v>47639</v>
      </c>
      <c r="BC1164" s="359">
        <f>_xll.qlIndexFixing($AC$5,AZ1164,,_xll.ohTrigger(Trigger,Quote!$AE$2))</f>
        <v>1.7896858241659479E-2</v>
      </c>
      <c r="BD1164" s="359" t="e">
        <f>_xll.qlIndexFixing($BE$1,BA1164,,_xll.ohTrigger(Trigger,Quote!$AE$2))</f>
        <v>#NUM!</v>
      </c>
    </row>
    <row r="1165" spans="51:56" ht="11.25" customHeight="1" x14ac:dyDescent="0.25">
      <c r="AY1165" s="187" t="s">
        <v>90</v>
      </c>
      <c r="AZ1165" s="186">
        <f>_xll.qlInterestRateIndexFixingDate(Currency&amp;"ibor"&amp;$I$1,BA1165,Trigger)</f>
        <v>47462</v>
      </c>
      <c r="BA1165" s="186">
        <f>_xll.qlCalendarAdvance(Calendar,BA1164,AY1165,"f",,Trigger)</f>
        <v>47464</v>
      </c>
      <c r="BB1165" s="186">
        <f>_xll.qlInterestRateIndexMaturity(Currency&amp;"ibor"&amp;$I$1,BA1165,Trigger)</f>
        <v>47646</v>
      </c>
      <c r="BC1165" s="359">
        <f>_xll.qlIndexFixing($AC$5,AZ1165,,_xll.ohTrigger(Trigger,Quote!$AE$2))</f>
        <v>1.7875694223352376E-2</v>
      </c>
      <c r="BD1165" s="359" t="e">
        <f>_xll.qlIndexFixing($BE$1,BA1165,,_xll.ohTrigger(Trigger,Quote!$AE$2))</f>
        <v>#NUM!</v>
      </c>
    </row>
    <row r="1166" spans="51:56" ht="11.25" customHeight="1" x14ac:dyDescent="0.25">
      <c r="AY1166" s="187" t="s">
        <v>90</v>
      </c>
      <c r="AZ1166" s="186">
        <f>_xll.qlInterestRateIndexFixingDate(Currency&amp;"ibor"&amp;$I$1,BA1166,Trigger)</f>
        <v>47469</v>
      </c>
      <c r="BA1166" s="186">
        <f>_xll.qlCalendarAdvance(Calendar,BA1165,AY1166,"f",,Trigger)</f>
        <v>47471</v>
      </c>
      <c r="BB1166" s="186">
        <f>_xll.qlInterestRateIndexMaturity(Currency&amp;"ibor"&amp;$I$1,BA1166,Trigger)</f>
        <v>47653</v>
      </c>
      <c r="BC1166" s="359">
        <f>_xll.qlIndexFixing($AC$5,AZ1166,,_xll.ohTrigger(Trigger,Quote!$AE$2))</f>
        <v>1.7854436627486821E-2</v>
      </c>
      <c r="BD1166" s="359" t="e">
        <f>_xll.qlIndexFixing($BE$1,BA1166,,_xll.ohTrigger(Trigger,Quote!$AE$2))</f>
        <v>#NUM!</v>
      </c>
    </row>
    <row r="1167" spans="51:56" ht="11.25" customHeight="1" x14ac:dyDescent="0.25">
      <c r="AY1167" s="187" t="s">
        <v>90</v>
      </c>
      <c r="AZ1167" s="186">
        <f>_xll.qlInterestRateIndexFixingDate(Currency&amp;"ibor"&amp;$I$1,BA1167,Trigger)</f>
        <v>47473</v>
      </c>
      <c r="BA1167" s="186">
        <f>_xll.qlCalendarAdvance(Calendar,BA1166,AY1167,"f",,Trigger)</f>
        <v>47479</v>
      </c>
      <c r="BB1167" s="186">
        <f>_xll.qlInterestRateIndexMaturity(Currency&amp;"ibor"&amp;$I$1,BA1167,Trigger)</f>
        <v>47661</v>
      </c>
      <c r="BC1167" s="359">
        <f>_xll.qlIndexFixing($AC$5,AZ1167,,_xll.ohTrigger(Trigger,Quote!$AE$2))</f>
        <v>1.7830027651288317E-2</v>
      </c>
      <c r="BD1167" s="359" t="e">
        <f>_xll.qlIndexFixing($BE$1,BA1167,,_xll.ohTrigger(Trigger,Quote!$AE$2))</f>
        <v>#NUM!</v>
      </c>
    </row>
    <row r="1168" spans="51:56" ht="11.25" customHeight="1" x14ac:dyDescent="0.25">
      <c r="AY1168" s="187" t="s">
        <v>90</v>
      </c>
      <c r="AZ1168" s="186">
        <f>_xll.qlInterestRateIndexFixingDate(Currency&amp;"ibor"&amp;$I$1,BA1168,Trigger)</f>
        <v>47483</v>
      </c>
      <c r="BA1168" s="186">
        <f>_xll.qlCalendarAdvance(Calendar,BA1167,AY1168,"f",,Trigger)</f>
        <v>47486</v>
      </c>
      <c r="BB1168" s="186">
        <f>_xll.qlInterestRateIndexMaturity(Currency&amp;"ibor"&amp;$I$1,BA1168,Trigger)</f>
        <v>47667</v>
      </c>
      <c r="BC1168" s="359">
        <f>_xll.qlIndexFixing($AC$5,AZ1168,,_xll.ohTrigger(Trigger,Quote!$AE$2))</f>
        <v>1.7811445051257677E-2</v>
      </c>
      <c r="BD1168" s="359" t="e">
        <f>_xll.qlIndexFixing($BE$1,BA1168,,_xll.ohTrigger(Trigger,Quote!$AE$2))</f>
        <v>#NUM!</v>
      </c>
    </row>
    <row r="1169" spans="51:56" ht="11.25" customHeight="1" x14ac:dyDescent="0.25">
      <c r="AY1169" s="187" t="s">
        <v>90</v>
      </c>
      <c r="AZ1169" s="186">
        <f>_xll.qlInterestRateIndexFixingDate(Currency&amp;"ibor"&amp;$I$1,BA1169,Trigger)</f>
        <v>47491</v>
      </c>
      <c r="BA1169" s="186">
        <f>_xll.qlCalendarAdvance(Calendar,BA1168,AY1169,"f",,Trigger)</f>
        <v>47493</v>
      </c>
      <c r="BB1169" s="186">
        <f>_xll.qlInterestRateIndexMaturity(Currency&amp;"ibor"&amp;$I$1,BA1169,Trigger)</f>
        <v>47674</v>
      </c>
      <c r="BC1169" s="359">
        <f>_xll.qlIndexFixing($AC$5,AZ1169,,_xll.ohTrigger(Trigger,Quote!$AE$2))</f>
        <v>1.7789702294712197E-2</v>
      </c>
      <c r="BD1169" s="359" t="e">
        <f>_xll.qlIndexFixing($BE$1,BA1169,,_xll.ohTrigger(Trigger,Quote!$AE$2))</f>
        <v>#NUM!</v>
      </c>
    </row>
    <row r="1170" spans="51:56" ht="11.25" customHeight="1" x14ac:dyDescent="0.25">
      <c r="AY1170" s="187" t="s">
        <v>90</v>
      </c>
      <c r="AZ1170" s="186">
        <f>_xll.qlInterestRateIndexFixingDate(Currency&amp;"ibor"&amp;$I$1,BA1170,Trigger)</f>
        <v>47498</v>
      </c>
      <c r="BA1170" s="186">
        <f>_xll.qlCalendarAdvance(Calendar,BA1169,AY1170,"f",,Trigger)</f>
        <v>47500</v>
      </c>
      <c r="BB1170" s="186">
        <f>_xll.qlInterestRateIndexMaturity(Currency&amp;"ibor"&amp;$I$1,BA1170,Trigger)</f>
        <v>47681</v>
      </c>
      <c r="BC1170" s="359">
        <f>_xll.qlIndexFixing($AC$5,AZ1170,,_xll.ohTrigger(Trigger,Quote!$AE$2))</f>
        <v>1.7767865462231164E-2</v>
      </c>
      <c r="BD1170" s="359" t="e">
        <f>_xll.qlIndexFixing($BE$1,BA1170,,_xll.ohTrigger(Trigger,Quote!$AE$2))</f>
        <v>#NUM!</v>
      </c>
    </row>
    <row r="1171" spans="51:56" ht="11.25" customHeight="1" x14ac:dyDescent="0.25">
      <c r="AY1171" s="187" t="s">
        <v>90</v>
      </c>
      <c r="AZ1171" s="186">
        <f>_xll.qlInterestRateIndexFixingDate(Currency&amp;"ibor"&amp;$I$1,BA1171,Trigger)</f>
        <v>47505</v>
      </c>
      <c r="BA1171" s="186">
        <f>_xll.qlCalendarAdvance(Calendar,BA1170,AY1171,"f",,Trigger)</f>
        <v>47507</v>
      </c>
      <c r="BB1171" s="186">
        <f>_xll.qlInterestRateIndexMaturity(Currency&amp;"ibor"&amp;$I$1,BA1171,Trigger)</f>
        <v>47688</v>
      </c>
      <c r="BC1171" s="359">
        <f>_xll.qlIndexFixing($AC$5,AZ1171,,_xll.ohTrigger(Trigger,Quote!$AE$2))</f>
        <v>1.7745934556891458E-2</v>
      </c>
      <c r="BD1171" s="359" t="e">
        <f>_xll.qlIndexFixing($BE$1,BA1171,,_xll.ohTrigger(Trigger,Quote!$AE$2))</f>
        <v>#NUM!</v>
      </c>
    </row>
    <row r="1172" spans="51:56" ht="11.25" customHeight="1" x14ac:dyDescent="0.25">
      <c r="AY1172" s="187" t="s">
        <v>90</v>
      </c>
      <c r="AZ1172" s="186">
        <f>_xll.qlInterestRateIndexFixingDate(Currency&amp;"ibor"&amp;$I$1,BA1172,Trigger)</f>
        <v>47512</v>
      </c>
      <c r="BA1172" s="186">
        <f>_xll.qlCalendarAdvance(Calendar,BA1171,AY1172,"f",,Trigger)</f>
        <v>47514</v>
      </c>
      <c r="BB1172" s="186">
        <f>_xll.qlInterestRateIndexMaturity(Currency&amp;"ibor"&amp;$I$1,BA1172,Trigger)</f>
        <v>47695</v>
      </c>
      <c r="BC1172" s="359">
        <f>_xll.qlIndexFixing($AC$5,AZ1172,,_xll.ohTrigger(Trigger,Quote!$AE$2))</f>
        <v>1.7723909581781876E-2</v>
      </c>
      <c r="BD1172" s="359" t="e">
        <f>_xll.qlIndexFixing($BE$1,BA1172,,_xll.ohTrigger(Trigger,Quote!$AE$2))</f>
        <v>#NUM!</v>
      </c>
    </row>
    <row r="1173" spans="51:56" ht="11.25" customHeight="1" x14ac:dyDescent="0.25">
      <c r="AY1173" s="187" t="s">
        <v>90</v>
      </c>
      <c r="AZ1173" s="186">
        <f>_xll.qlInterestRateIndexFixingDate(Currency&amp;"ibor"&amp;$I$1,BA1173,Trigger)</f>
        <v>47519</v>
      </c>
      <c r="BA1173" s="186">
        <f>_xll.qlCalendarAdvance(Calendar,BA1172,AY1173,"f",,Trigger)</f>
        <v>47521</v>
      </c>
      <c r="BB1173" s="186">
        <f>_xll.qlInterestRateIndexMaturity(Currency&amp;"ibor"&amp;$I$1,BA1173,Trigger)</f>
        <v>47702</v>
      </c>
      <c r="BC1173" s="359">
        <f>_xll.qlIndexFixing($AC$5,AZ1173,,_xll.ohTrigger(Trigger,Quote!$AE$2))</f>
        <v>1.7701790540005351E-2</v>
      </c>
      <c r="BD1173" s="359" t="e">
        <f>_xll.qlIndexFixing($BE$1,BA1173,,_xll.ohTrigger(Trigger,Quote!$AE$2))</f>
        <v>#NUM!</v>
      </c>
    </row>
    <row r="1174" spans="51:56" ht="11.25" customHeight="1" x14ac:dyDescent="0.25">
      <c r="AY1174" s="187" t="s">
        <v>90</v>
      </c>
      <c r="AZ1174" s="186">
        <f>_xll.qlInterestRateIndexFixingDate(Currency&amp;"ibor"&amp;$I$1,BA1174,Trigger)</f>
        <v>47526</v>
      </c>
      <c r="BA1174" s="186">
        <f>_xll.qlCalendarAdvance(Calendar,BA1173,AY1174,"f",,Trigger)</f>
        <v>47528</v>
      </c>
      <c r="BB1174" s="186">
        <f>_xll.qlInterestRateIndexMaturity(Currency&amp;"ibor"&amp;$I$1,BA1174,Trigger)</f>
        <v>47709</v>
      </c>
      <c r="BC1174" s="359">
        <f>_xll.qlIndexFixing($AC$5,AZ1174,,_xll.ohTrigger(Trigger,Quote!$AE$2))</f>
        <v>1.767957743467807E-2</v>
      </c>
      <c r="BD1174" s="359" t="e">
        <f>_xll.qlIndexFixing($BE$1,BA1174,,_xll.ohTrigger(Trigger,Quote!$AE$2))</f>
        <v>#NUM!</v>
      </c>
    </row>
    <row r="1175" spans="51:56" ht="11.25" customHeight="1" x14ac:dyDescent="0.25">
      <c r="AY1175" s="187" t="s">
        <v>90</v>
      </c>
      <c r="AZ1175" s="186">
        <f>_xll.qlInterestRateIndexFixingDate(Currency&amp;"ibor"&amp;$I$1,BA1175,Trigger)</f>
        <v>47533</v>
      </c>
      <c r="BA1175" s="186">
        <f>_xll.qlCalendarAdvance(Calendar,BA1174,AY1175,"f",,Trigger)</f>
        <v>47535</v>
      </c>
      <c r="BB1175" s="186">
        <f>_xll.qlInterestRateIndexMaturity(Currency&amp;"ibor"&amp;$I$1,BA1175,Trigger)</f>
        <v>47716</v>
      </c>
      <c r="BC1175" s="359">
        <f>_xll.qlIndexFixing($AC$5,AZ1175,,_xll.ohTrigger(Trigger,Quote!$AE$2))</f>
        <v>1.7657270268929014E-2</v>
      </c>
      <c r="BD1175" s="359" t="e">
        <f>_xll.qlIndexFixing($BE$1,BA1175,,_xll.ohTrigger(Trigger,Quote!$AE$2))</f>
        <v>#NUM!</v>
      </c>
    </row>
    <row r="1176" spans="51:56" ht="11.25" customHeight="1" x14ac:dyDescent="0.25">
      <c r="AY1176" s="187" t="s">
        <v>90</v>
      </c>
      <c r="AZ1176" s="186">
        <f>_xll.qlInterestRateIndexFixingDate(Currency&amp;"ibor"&amp;$I$1,BA1176,Trigger)</f>
        <v>47540</v>
      </c>
      <c r="BA1176" s="186">
        <f>_xll.qlCalendarAdvance(Calendar,BA1175,AY1176,"f",,Trigger)</f>
        <v>47542</v>
      </c>
      <c r="BB1176" s="186">
        <f>_xll.qlInterestRateIndexMaturity(Currency&amp;"ibor"&amp;$I$1,BA1176,Trigger)</f>
        <v>47725</v>
      </c>
      <c r="BC1176" s="359">
        <f>_xll.qlIndexFixing($AC$5,AZ1176,,_xll.ohTrigger(Trigger,Quote!$AE$2))</f>
        <v>1.7632233338227606E-2</v>
      </c>
      <c r="BD1176" s="359" t="e">
        <f>_xll.qlIndexFixing($BE$1,BA1176,,_xll.ohTrigger(Trigger,Quote!$AE$2))</f>
        <v>#NUM!</v>
      </c>
    </row>
    <row r="1177" spans="51:56" ht="11.25" customHeight="1" x14ac:dyDescent="0.25">
      <c r="AY1177" s="187" t="s">
        <v>90</v>
      </c>
      <c r="AZ1177" s="186">
        <f>_xll.qlInterestRateIndexFixingDate(Currency&amp;"ibor"&amp;$I$1,BA1177,Trigger)</f>
        <v>47547</v>
      </c>
      <c r="BA1177" s="186">
        <f>_xll.qlCalendarAdvance(Calendar,BA1176,AY1177,"f",,Trigger)</f>
        <v>47549</v>
      </c>
      <c r="BB1177" s="186">
        <f>_xll.qlInterestRateIndexMaturity(Currency&amp;"ibor"&amp;$I$1,BA1177,Trigger)</f>
        <v>47735</v>
      </c>
      <c r="BC1177" s="359">
        <f>_xll.qlIndexFixing($AC$5,AZ1177,,_xll.ohTrigger(Trigger,Quote!$AE$2))</f>
        <v>1.7606955442723407E-2</v>
      </c>
      <c r="BD1177" s="359" t="e">
        <f>_xll.qlIndexFixing($BE$1,BA1177,,_xll.ohTrigger(Trigger,Quote!$AE$2))</f>
        <v>#NUM!</v>
      </c>
    </row>
    <row r="1178" spans="51:56" ht="11.25" customHeight="1" x14ac:dyDescent="0.25">
      <c r="AY1178" s="187" t="s">
        <v>90</v>
      </c>
      <c r="AZ1178" s="186">
        <f>_xll.qlInterestRateIndexFixingDate(Currency&amp;"ibor"&amp;$I$1,BA1178,Trigger)</f>
        <v>47554</v>
      </c>
      <c r="BA1178" s="186">
        <f>_xll.qlCalendarAdvance(Calendar,BA1177,AY1178,"f",,Trigger)</f>
        <v>47556</v>
      </c>
      <c r="BB1178" s="186">
        <f>_xll.qlInterestRateIndexMaturity(Currency&amp;"ibor"&amp;$I$1,BA1178,Trigger)</f>
        <v>47742</v>
      </c>
      <c r="BC1178" s="359">
        <f>_xll.qlIndexFixing($AC$5,AZ1178,,_xll.ohTrigger(Trigger,Quote!$AE$2))</f>
        <v>1.7585323521621711E-2</v>
      </c>
      <c r="BD1178" s="359" t="e">
        <f>_xll.qlIndexFixing($BE$1,BA1178,,_xll.ohTrigger(Trigger,Quote!$AE$2))</f>
        <v>#NUM!</v>
      </c>
    </row>
    <row r="1179" spans="51:56" ht="11.25" customHeight="1" x14ac:dyDescent="0.25">
      <c r="AY1179" s="187" t="s">
        <v>90</v>
      </c>
      <c r="AZ1179" s="186">
        <f>_xll.qlInterestRateIndexFixingDate(Currency&amp;"ibor"&amp;$I$1,BA1179,Trigger)</f>
        <v>47561</v>
      </c>
      <c r="BA1179" s="186">
        <f>_xll.qlCalendarAdvance(Calendar,BA1178,AY1179,"f",,Trigger)</f>
        <v>47563</v>
      </c>
      <c r="BB1179" s="186">
        <f>_xll.qlInterestRateIndexMaturity(Currency&amp;"ibor"&amp;$I$1,BA1179,Trigger)</f>
        <v>47749</v>
      </c>
      <c r="BC1179" s="359">
        <f>_xll.qlIndexFixing($AC$5,AZ1179,,_xll.ohTrigger(Trigger,Quote!$AE$2))</f>
        <v>1.7563600051005379E-2</v>
      </c>
      <c r="BD1179" s="359" t="e">
        <f>_xll.qlIndexFixing($BE$1,BA1179,,_xll.ohTrigger(Trigger,Quote!$AE$2))</f>
        <v>#NUM!</v>
      </c>
    </row>
    <row r="1180" spans="51:56" ht="11.25" customHeight="1" x14ac:dyDescent="0.25">
      <c r="AY1180" s="187" t="s">
        <v>90</v>
      </c>
      <c r="AZ1180" s="186">
        <f>_xll.qlInterestRateIndexFixingDate(Currency&amp;"ibor"&amp;$I$1,BA1180,Trigger)</f>
        <v>47568</v>
      </c>
      <c r="BA1180" s="186">
        <f>_xll.qlCalendarAdvance(Calendar,BA1179,AY1180,"f",,Trigger)</f>
        <v>47570</v>
      </c>
      <c r="BB1180" s="186">
        <f>_xll.qlInterestRateIndexMaturity(Currency&amp;"ibor"&amp;$I$1,BA1180,Trigger)</f>
        <v>47756</v>
      </c>
      <c r="BC1180" s="359">
        <f>_xll.qlIndexFixing($AC$5,AZ1180,,_xll.ohTrigger(Trigger,Quote!$AE$2))</f>
        <v>1.7541785033933902E-2</v>
      </c>
      <c r="BD1180" s="359" t="e">
        <f>_xll.qlIndexFixing($BE$1,BA1180,,_xll.ohTrigger(Trigger,Quote!$AE$2))</f>
        <v>#NUM!</v>
      </c>
    </row>
    <row r="1181" spans="51:56" ht="11.25" customHeight="1" x14ac:dyDescent="0.25">
      <c r="AY1181" s="187" t="s">
        <v>90</v>
      </c>
      <c r="AZ1181" s="186">
        <f>_xll.qlInterestRateIndexFixingDate(Currency&amp;"ibor"&amp;$I$1,BA1181,Trigger)</f>
        <v>47575</v>
      </c>
      <c r="BA1181" s="186">
        <f>_xll.qlCalendarAdvance(Calendar,BA1180,AY1181,"f",,Trigger)</f>
        <v>47577</v>
      </c>
      <c r="BB1181" s="186">
        <f>_xll.qlInterestRateIndexMaturity(Currency&amp;"ibor"&amp;$I$1,BA1181,Trigger)</f>
        <v>47760</v>
      </c>
      <c r="BC1181" s="359">
        <f>_xll.qlIndexFixing($AC$5,AZ1181,,_xll.ohTrigger(Trigger,Quote!$AE$2))</f>
        <v>1.7520767655865153E-2</v>
      </c>
      <c r="BD1181" s="359" t="e">
        <f>_xll.qlIndexFixing($BE$1,BA1181,,_xll.ohTrigger(Trigger,Quote!$AE$2))</f>
        <v>#NUM!</v>
      </c>
    </row>
    <row r="1182" spans="51:56" ht="11.25" customHeight="1" x14ac:dyDescent="0.25">
      <c r="AY1182" s="187" t="s">
        <v>90</v>
      </c>
      <c r="AZ1182" s="186">
        <f>_xll.qlInterestRateIndexFixingDate(Currency&amp;"ibor"&amp;$I$1,BA1182,Trigger)</f>
        <v>47582</v>
      </c>
      <c r="BA1182" s="186">
        <f>_xll.qlCalendarAdvance(Calendar,BA1181,AY1182,"f",,Trigger)</f>
        <v>47584</v>
      </c>
      <c r="BB1182" s="186">
        <f>_xll.qlInterestRateIndexMaturity(Currency&amp;"ibor"&amp;$I$1,BA1182,Trigger)</f>
        <v>47767</v>
      </c>
      <c r="BC1182" s="359">
        <f>_xll.qlIndexFixing($AC$5,AZ1182,,_xll.ohTrigger(Trigger,Quote!$AE$2))</f>
        <v>1.7498195438844615E-2</v>
      </c>
      <c r="BD1182" s="359" t="e">
        <f>_xll.qlIndexFixing($BE$1,BA1182,,_xll.ohTrigger(Trigger,Quote!$AE$2))</f>
        <v>#NUM!</v>
      </c>
    </row>
    <row r="1183" spans="51:56" ht="11.25" customHeight="1" x14ac:dyDescent="0.25">
      <c r="AY1183" s="187" t="s">
        <v>90</v>
      </c>
      <c r="AZ1183" s="186">
        <f>_xll.qlInterestRateIndexFixingDate(Currency&amp;"ibor"&amp;$I$1,BA1183,Trigger)</f>
        <v>47589</v>
      </c>
      <c r="BA1183" s="186">
        <f>_xll.qlCalendarAdvance(Calendar,BA1182,AY1183,"f",,Trigger)</f>
        <v>47591</v>
      </c>
      <c r="BB1183" s="186">
        <f>_xll.qlInterestRateIndexMaturity(Currency&amp;"ibor"&amp;$I$1,BA1183,Trigger)</f>
        <v>47774</v>
      </c>
      <c r="BC1183" s="359">
        <f>_xll.qlIndexFixing($AC$5,AZ1183,,_xll.ohTrigger(Trigger,Quote!$AE$2))</f>
        <v>1.7475530202363091E-2</v>
      </c>
      <c r="BD1183" s="359" t="e">
        <f>_xll.qlIndexFixing($BE$1,BA1183,,_xll.ohTrigger(Trigger,Quote!$AE$2))</f>
        <v>#NUM!</v>
      </c>
    </row>
    <row r="1184" spans="51:56" ht="11.25" customHeight="1" x14ac:dyDescent="0.25">
      <c r="AY1184" s="187" t="s">
        <v>90</v>
      </c>
      <c r="AZ1184" s="186">
        <f>_xll.qlInterestRateIndexFixingDate(Currency&amp;"ibor"&amp;$I$1,BA1184,Trigger)</f>
        <v>47596</v>
      </c>
      <c r="BA1184" s="186">
        <f>_xll.qlCalendarAdvance(Calendar,BA1183,AY1184,"f",,Trigger)</f>
        <v>47598</v>
      </c>
      <c r="BB1184" s="186">
        <f>_xll.qlInterestRateIndexMaturity(Currency&amp;"ibor"&amp;$I$1,BA1184,Trigger)</f>
        <v>47781</v>
      </c>
      <c r="BC1184" s="359">
        <f>_xll.qlIndexFixing($AC$5,AZ1184,,_xll.ohTrigger(Trigger,Quote!$AE$2))</f>
        <v>1.7452771949613654E-2</v>
      </c>
      <c r="BD1184" s="359" t="e">
        <f>_xll.qlIndexFixing($BE$1,BA1184,,_xll.ohTrigger(Trigger,Quote!$AE$2))</f>
        <v>#NUM!</v>
      </c>
    </row>
    <row r="1185" spans="51:56" ht="11.25" customHeight="1" x14ac:dyDescent="0.25">
      <c r="AY1185" s="187" t="s">
        <v>90</v>
      </c>
      <c r="AZ1185" s="186">
        <f>_xll.qlInterestRateIndexFixingDate(Currency&amp;"ibor"&amp;$I$1,BA1185,Trigger)</f>
        <v>47602</v>
      </c>
      <c r="BA1185" s="186">
        <f>_xll.qlCalendarAdvance(Calendar,BA1184,AY1185,"f",,Trigger)</f>
        <v>47605</v>
      </c>
      <c r="BB1185" s="186">
        <f>_xll.qlInterestRateIndexMaturity(Currency&amp;"ibor"&amp;$I$1,BA1185,Trigger)</f>
        <v>47791</v>
      </c>
      <c r="BC1185" s="359">
        <f>_xll.qlIndexFixing($AC$5,AZ1185,,_xll.ohTrigger(Trigger,Quote!$AE$2))</f>
        <v>1.7431336859760956E-2</v>
      </c>
      <c r="BD1185" s="359" t="e">
        <f>_xll.qlIndexFixing($BE$1,BA1185,,_xll.ohTrigger(Trigger,Quote!$AE$2))</f>
        <v>#NUM!</v>
      </c>
    </row>
    <row r="1186" spans="51:56" ht="11.25" customHeight="1" x14ac:dyDescent="0.25">
      <c r="AY1186" s="187" t="s">
        <v>90</v>
      </c>
      <c r="AZ1186" s="186">
        <f>_xll.qlInterestRateIndexFixingDate(Currency&amp;"ibor"&amp;$I$1,BA1186,Trigger)</f>
        <v>47610</v>
      </c>
      <c r="BA1186" s="186">
        <f>_xll.qlCalendarAdvance(Calendar,BA1185,AY1186,"f",,Trigger)</f>
        <v>47612</v>
      </c>
      <c r="BB1186" s="186">
        <f>_xll.qlInterestRateIndexMaturity(Currency&amp;"ibor"&amp;$I$1,BA1186,Trigger)</f>
        <v>47798</v>
      </c>
      <c r="BC1186" s="359">
        <f>_xll.qlIndexFixing($AC$5,AZ1186,,_xll.ohTrigger(Trigger,Quote!$AE$2))</f>
        <v>1.7408972628945314E-2</v>
      </c>
      <c r="BD1186" s="359" t="e">
        <f>_xll.qlIndexFixing($BE$1,BA1186,,_xll.ohTrigger(Trigger,Quote!$AE$2))</f>
        <v>#NUM!</v>
      </c>
    </row>
    <row r="1187" spans="51:56" ht="11.25" customHeight="1" x14ac:dyDescent="0.25">
      <c r="AY1187" s="187" t="s">
        <v>90</v>
      </c>
      <c r="AZ1187" s="186">
        <f>_xll.qlInterestRateIndexFixingDate(Currency&amp;"ibor"&amp;$I$1,BA1187,Trigger)</f>
        <v>47617</v>
      </c>
      <c r="BA1187" s="186">
        <f>_xll.qlCalendarAdvance(Calendar,BA1186,AY1187,"f",,Trigger)</f>
        <v>47619</v>
      </c>
      <c r="BB1187" s="186">
        <f>_xll.qlInterestRateIndexMaturity(Currency&amp;"ibor"&amp;$I$1,BA1187,Trigger)</f>
        <v>47805</v>
      </c>
      <c r="BC1187" s="359">
        <f>_xll.qlIndexFixing($AC$5,AZ1187,,_xll.ohTrigger(Trigger,Quote!$AE$2))</f>
        <v>1.7386516873456243E-2</v>
      </c>
      <c r="BD1187" s="359" t="e">
        <f>_xll.qlIndexFixing($BE$1,BA1187,,_xll.ohTrigger(Trigger,Quote!$AE$2))</f>
        <v>#NUM!</v>
      </c>
    </row>
    <row r="1188" spans="51:56" ht="11.25" customHeight="1" x14ac:dyDescent="0.25">
      <c r="AY1188" s="187" t="s">
        <v>90</v>
      </c>
      <c r="AZ1188" s="186">
        <f>_xll.qlInterestRateIndexFixingDate(Currency&amp;"ibor"&amp;$I$1,BA1188,Trigger)</f>
        <v>47624</v>
      </c>
      <c r="BA1188" s="186">
        <f>_xll.qlCalendarAdvance(Calendar,BA1187,AY1188,"f",,Trigger)</f>
        <v>47626</v>
      </c>
      <c r="BB1188" s="186">
        <f>_xll.qlInterestRateIndexMaturity(Currency&amp;"ibor"&amp;$I$1,BA1188,Trigger)</f>
        <v>47812</v>
      </c>
      <c r="BC1188" s="359">
        <f>_xll.qlIndexFixing($AC$5,AZ1188,,_xll.ohTrigger(Trigger,Quote!$AE$2))</f>
        <v>1.7363969596456801E-2</v>
      </c>
      <c r="BD1188" s="359" t="e">
        <f>_xll.qlIndexFixing($BE$1,BA1188,,_xll.ohTrigger(Trigger,Quote!$AE$2))</f>
        <v>#NUM!</v>
      </c>
    </row>
    <row r="1189" spans="51:56" ht="11.25" customHeight="1" x14ac:dyDescent="0.25">
      <c r="AY1189" s="187" t="s">
        <v>90</v>
      </c>
      <c r="AZ1189" s="186">
        <f>_xll.qlInterestRateIndexFixingDate(Currency&amp;"ibor"&amp;$I$1,BA1189,Trigger)</f>
        <v>47631</v>
      </c>
      <c r="BA1189" s="186">
        <f>_xll.qlCalendarAdvance(Calendar,BA1188,AY1189,"f",,Trigger)</f>
        <v>47633</v>
      </c>
      <c r="BB1189" s="186">
        <f>_xll.qlInterestRateIndexMaturity(Currency&amp;"ibor"&amp;$I$1,BA1189,Trigger)</f>
        <v>47816</v>
      </c>
      <c r="BC1189" s="359">
        <f>_xll.qlIndexFixing($AC$5,AZ1189,,_xll.ohTrigger(Trigger,Quote!$AE$2))</f>
        <v>1.7337585554503029E-2</v>
      </c>
      <c r="BD1189" s="359" t="e">
        <f>_xll.qlIndexFixing($BE$1,BA1189,,_xll.ohTrigger(Trigger,Quote!$AE$2))</f>
        <v>#NUM!</v>
      </c>
    </row>
    <row r="1190" spans="51:56" ht="11.25" customHeight="1" x14ac:dyDescent="0.25">
      <c r="AY1190" s="187" t="s">
        <v>90</v>
      </c>
      <c r="AZ1190" s="186">
        <f>_xll.qlInterestRateIndexFixingDate(Currency&amp;"ibor"&amp;$I$1,BA1190,Trigger)</f>
        <v>47638</v>
      </c>
      <c r="BA1190" s="186">
        <f>_xll.qlCalendarAdvance(Calendar,BA1189,AY1190,"f",,Trigger)</f>
        <v>47640</v>
      </c>
      <c r="BB1190" s="186">
        <f>_xll.qlInterestRateIndexMaturity(Currency&amp;"ibor"&amp;$I$1,BA1190,Trigger)</f>
        <v>47823</v>
      </c>
      <c r="BC1190" s="359">
        <f>_xll.qlIndexFixing($AC$5,AZ1190,,_xll.ohTrigger(Trigger,Quote!$AE$2))</f>
        <v>1.7329938457192239E-2</v>
      </c>
      <c r="BD1190" s="359" t="e">
        <f>_xll.qlIndexFixing($BE$1,BA1190,,_xll.ohTrigger(Trigger,Quote!$AE$2))</f>
        <v>#NUM!</v>
      </c>
    </row>
    <row r="1191" spans="51:56" ht="11.25" customHeight="1" x14ac:dyDescent="0.25">
      <c r="AY1191" s="187" t="s">
        <v>90</v>
      </c>
      <c r="AZ1191" s="186">
        <f>_xll.qlInterestRateIndexFixingDate(Currency&amp;"ibor"&amp;$I$1,BA1191,Trigger)</f>
        <v>47645</v>
      </c>
      <c r="BA1191" s="186">
        <f>_xll.qlCalendarAdvance(Calendar,BA1190,AY1191,"f",,Trigger)</f>
        <v>47647</v>
      </c>
      <c r="BB1191" s="186">
        <f>_xll.qlInterestRateIndexMaturity(Currency&amp;"ibor"&amp;$I$1,BA1191,Trigger)</f>
        <v>47830</v>
      </c>
      <c r="BC1191" s="359">
        <f>_xll.qlIndexFixing($AC$5,AZ1191,,_xll.ohTrigger(Trigger,Quote!$AE$2))</f>
        <v>1.7343157099763154E-2</v>
      </c>
      <c r="BD1191" s="359" t="e">
        <f>_xll.qlIndexFixing($BE$1,BA1191,,_xll.ohTrigger(Trigger,Quote!$AE$2))</f>
        <v>#NUM!</v>
      </c>
    </row>
    <row r="1192" spans="51:56" ht="11.25" customHeight="1" x14ac:dyDescent="0.25">
      <c r="AY1192" s="187" t="s">
        <v>90</v>
      </c>
      <c r="AZ1192" s="186">
        <f>_xll.qlInterestRateIndexFixingDate(Currency&amp;"ibor"&amp;$I$1,BA1192,Trigger)</f>
        <v>47652</v>
      </c>
      <c r="BA1192" s="186">
        <f>_xll.qlCalendarAdvance(Calendar,BA1191,AY1192,"f",,Trigger)</f>
        <v>47654</v>
      </c>
      <c r="BB1192" s="186">
        <f>_xll.qlInterestRateIndexMaturity(Currency&amp;"ibor"&amp;$I$1,BA1192,Trigger)</f>
        <v>47837</v>
      </c>
      <c r="BC1192" s="359">
        <f>_xll.qlIndexFixing($AC$5,AZ1192,,_xll.ohTrigger(Trigger,Quote!$AE$2))</f>
        <v>1.7356375830380799E-2</v>
      </c>
      <c r="BD1192" s="359" t="e">
        <f>_xll.qlIndexFixing($BE$1,BA1192,,_xll.ohTrigger(Trigger,Quote!$AE$2))</f>
        <v>#NUM!</v>
      </c>
    </row>
    <row r="1193" spans="51:56" ht="11.25" customHeight="1" x14ac:dyDescent="0.25">
      <c r="AY1193" s="187" t="s">
        <v>90</v>
      </c>
      <c r="AZ1193" s="186">
        <f>_xll.qlInterestRateIndexFixingDate(Currency&amp;"ibor"&amp;$I$1,BA1193,Trigger)</f>
        <v>47659</v>
      </c>
      <c r="BA1193" s="186">
        <f>_xll.qlCalendarAdvance(Calendar,BA1192,AY1193,"f",,Trigger)</f>
        <v>47661</v>
      </c>
      <c r="BB1193" s="186">
        <f>_xll.qlInterestRateIndexMaturity(Currency&amp;"ibor"&amp;$I$1,BA1193,Trigger)</f>
        <v>47844</v>
      </c>
      <c r="BC1193" s="359">
        <f>_xll.qlIndexFixing($AC$5,AZ1193,,_xll.ohTrigger(Trigger,Quote!$AE$2))</f>
        <v>1.736959464904517E-2</v>
      </c>
      <c r="BD1193" s="359" t="e">
        <f>_xll.qlIndexFixing($BE$1,BA1193,,_xll.ohTrigger(Trigger,Quote!$AE$2))</f>
        <v>#NUM!</v>
      </c>
    </row>
    <row r="1194" spans="51:56" ht="11.25" customHeight="1" x14ac:dyDescent="0.25">
      <c r="AY1194" s="187" t="s">
        <v>90</v>
      </c>
      <c r="AZ1194" s="186">
        <f>_xll.qlInterestRateIndexFixingDate(Currency&amp;"ibor"&amp;$I$1,BA1194,Trigger)</f>
        <v>47666</v>
      </c>
      <c r="BA1194" s="186">
        <f>_xll.qlCalendarAdvance(Calendar,BA1193,AY1194,"f",,Trigger)</f>
        <v>47668</v>
      </c>
      <c r="BB1194" s="186">
        <f>_xll.qlInterestRateIndexMaturity(Currency&amp;"ibor"&amp;$I$1,BA1194,Trigger)</f>
        <v>47854</v>
      </c>
      <c r="BC1194" s="359">
        <f>_xll.qlIndexFixing($AC$5,AZ1194,,_xll.ohTrigger(Trigger,Quote!$AE$2))</f>
        <v>1.7386901976242462E-2</v>
      </c>
      <c r="BD1194" s="359" t="e">
        <f>_xll.qlIndexFixing($BE$1,BA1194,,_xll.ohTrigger(Trigger,Quote!$AE$2))</f>
        <v>#NUM!</v>
      </c>
    </row>
    <row r="1195" spans="51:56" ht="11.25" customHeight="1" x14ac:dyDescent="0.25">
      <c r="AY1195" s="187" t="s">
        <v>90</v>
      </c>
      <c r="AZ1195" s="186">
        <f>_xll.qlInterestRateIndexFixingDate(Currency&amp;"ibor"&amp;$I$1,BA1195,Trigger)</f>
        <v>47673</v>
      </c>
      <c r="BA1195" s="186">
        <f>_xll.qlCalendarAdvance(Calendar,BA1194,AY1195,"f",,Trigger)</f>
        <v>47675</v>
      </c>
      <c r="BB1195" s="186">
        <f>_xll.qlInterestRateIndexMaturity(Currency&amp;"ibor"&amp;$I$1,BA1195,Trigger)</f>
        <v>47861</v>
      </c>
      <c r="BC1195" s="359">
        <f>_xll.qlIndexFixing($AC$5,AZ1195,,_xll.ohTrigger(Trigger,Quote!$AE$2))</f>
        <v>1.7400122897493143E-2</v>
      </c>
      <c r="BD1195" s="359" t="e">
        <f>_xll.qlIndexFixing($BE$1,BA1195,,_xll.ohTrigger(Trigger,Quote!$AE$2))</f>
        <v>#NUM!</v>
      </c>
    </row>
    <row r="1196" spans="51:56" ht="11.25" customHeight="1" x14ac:dyDescent="0.25">
      <c r="AY1196" s="187" t="s">
        <v>90</v>
      </c>
      <c r="AZ1196" s="186">
        <f>_xll.qlInterestRateIndexFixingDate(Currency&amp;"ibor"&amp;$I$1,BA1196,Trigger)</f>
        <v>47680</v>
      </c>
      <c r="BA1196" s="186">
        <f>_xll.qlCalendarAdvance(Calendar,BA1195,AY1196,"f",,Trigger)</f>
        <v>47682</v>
      </c>
      <c r="BB1196" s="186">
        <f>_xll.qlInterestRateIndexMaturity(Currency&amp;"ibor"&amp;$I$1,BA1196,Trigger)</f>
        <v>47868</v>
      </c>
      <c r="BC1196" s="359">
        <f>_xll.qlIndexFixing($AC$5,AZ1196,,_xll.ohTrigger(Trigger,Quote!$AE$2))</f>
        <v>1.7413343908249005E-2</v>
      </c>
      <c r="BD1196" s="359" t="e">
        <f>_xll.qlIndexFixing($BE$1,BA1196,,_xll.ohTrigger(Trigger,Quote!$AE$2))</f>
        <v>#NUM!</v>
      </c>
    </row>
    <row r="1197" spans="51:56" ht="11.25" customHeight="1" x14ac:dyDescent="0.25">
      <c r="AY1197" s="187" t="s">
        <v>90</v>
      </c>
      <c r="AZ1197" s="186">
        <f>_xll.qlInterestRateIndexFixingDate(Currency&amp;"ibor"&amp;$I$1,BA1197,Trigger)</f>
        <v>47687</v>
      </c>
      <c r="BA1197" s="186">
        <f>_xll.qlCalendarAdvance(Calendar,BA1196,AY1197,"f",,Trigger)</f>
        <v>47689</v>
      </c>
      <c r="BB1197" s="186">
        <f>_xll.qlInterestRateIndexMaturity(Currency&amp;"ibor"&amp;$I$1,BA1197,Trigger)</f>
        <v>47875</v>
      </c>
      <c r="BC1197" s="359">
        <f>_xll.qlIndexFixing($AC$5,AZ1197,,_xll.ohTrigger(Trigger,Quote!$AE$2))</f>
        <v>1.7426565008511329E-2</v>
      </c>
      <c r="BD1197" s="359" t="e">
        <f>_xll.qlIndexFixing($BE$1,BA1197,,_xll.ohTrigger(Trigger,Quote!$AE$2))</f>
        <v>#NUM!</v>
      </c>
    </row>
    <row r="1198" spans="51:56" ht="11.25" customHeight="1" x14ac:dyDescent="0.25">
      <c r="AY1198" s="187" t="s">
        <v>90</v>
      </c>
      <c r="AZ1198" s="186">
        <f>_xll.qlInterestRateIndexFixingDate(Currency&amp;"ibor"&amp;$I$1,BA1198,Trigger)</f>
        <v>47694</v>
      </c>
      <c r="BA1198" s="186">
        <f>_xll.qlCalendarAdvance(Calendar,BA1197,AY1198,"f",,Trigger)</f>
        <v>47696</v>
      </c>
      <c r="BB1198" s="186">
        <f>_xll.qlInterestRateIndexMaturity(Currency&amp;"ibor"&amp;$I$1,BA1198,Trigger)</f>
        <v>47882</v>
      </c>
      <c r="BC1198" s="359">
        <f>_xll.qlIndexFixing($AC$5,AZ1198,,_xll.ohTrigger(Trigger,Quote!$AE$2))</f>
        <v>1.743978619828055E-2</v>
      </c>
      <c r="BD1198" s="359" t="e">
        <f>_xll.qlIndexFixing($BE$1,BA1198,,_xll.ohTrigger(Trigger,Quote!$AE$2))</f>
        <v>#NUM!</v>
      </c>
    </row>
    <row r="1199" spans="51:56" ht="11.25" customHeight="1" x14ac:dyDescent="0.25">
      <c r="AY1199" s="187" t="s">
        <v>90</v>
      </c>
      <c r="AZ1199" s="186">
        <f>_xll.qlInterestRateIndexFixingDate(Currency&amp;"ibor"&amp;$I$1,BA1199,Trigger)</f>
        <v>47701</v>
      </c>
      <c r="BA1199" s="186">
        <f>_xll.qlCalendarAdvance(Calendar,BA1198,AY1199,"f",,Trigger)</f>
        <v>47703</v>
      </c>
      <c r="BB1199" s="186">
        <f>_xll.qlInterestRateIndexMaturity(Currency&amp;"ibor"&amp;$I$1,BA1199,Trigger)</f>
        <v>47889</v>
      </c>
      <c r="BC1199" s="359">
        <f>_xll.qlIndexFixing($AC$5,AZ1199,,_xll.ohTrigger(Trigger,Quote!$AE$2))</f>
        <v>1.7453007477556671E-2</v>
      </c>
      <c r="BD1199" s="359" t="e">
        <f>_xll.qlIndexFixing($BE$1,BA1199,,_xll.ohTrigger(Trigger,Quote!$AE$2))</f>
        <v>#NUM!</v>
      </c>
    </row>
    <row r="1200" spans="51:56" ht="11.25" customHeight="1" x14ac:dyDescent="0.25">
      <c r="AY1200" s="187" t="s">
        <v>90</v>
      </c>
      <c r="AZ1200" s="186">
        <f>_xll.qlInterestRateIndexFixingDate(Currency&amp;"ibor"&amp;$I$1,BA1200,Trigger)</f>
        <v>47708</v>
      </c>
      <c r="BA1200" s="186">
        <f>_xll.qlCalendarAdvance(Calendar,BA1199,AY1200,"f",,Trigger)</f>
        <v>47710</v>
      </c>
      <c r="BB1200" s="186">
        <f>_xll.qlInterestRateIndexMaturity(Currency&amp;"ibor"&amp;$I$1,BA1200,Trigger)</f>
        <v>47896</v>
      </c>
      <c r="BC1200" s="359">
        <f>_xll.qlIndexFixing($AC$5,AZ1200,,_xll.ohTrigger(Trigger,Quote!$AE$2))</f>
        <v>1.7466228846340977E-2</v>
      </c>
      <c r="BD1200" s="359" t="e">
        <f>_xll.qlIndexFixing($BE$1,BA1200,,_xll.ohTrigger(Trigger,Quote!$AE$2))</f>
        <v>#NUM!</v>
      </c>
    </row>
    <row r="1201" spans="51:56" ht="11.25" customHeight="1" x14ac:dyDescent="0.25">
      <c r="AY1201" s="187" t="s">
        <v>90</v>
      </c>
      <c r="AZ1201" s="186">
        <f>_xll.qlInterestRateIndexFixingDate(Currency&amp;"ibor"&amp;$I$1,BA1201,Trigger)</f>
        <v>47715</v>
      </c>
      <c r="BA1201" s="186">
        <f>_xll.qlCalendarAdvance(Calendar,BA1200,AY1201,"f",,Trigger)</f>
        <v>47717</v>
      </c>
      <c r="BB1201" s="186">
        <f>_xll.qlInterestRateIndexMaturity(Currency&amp;"ibor"&amp;$I$1,BA1201,Trigger)</f>
        <v>47903</v>
      </c>
      <c r="BC1201" s="359">
        <f>_xll.qlIndexFixing($AC$5,AZ1201,,_xll.ohTrigger(Trigger,Quote!$AE$2))</f>
        <v>1.7479450304634325E-2</v>
      </c>
      <c r="BD1201" s="359" t="e">
        <f>_xll.qlIndexFixing($BE$1,BA1201,,_xll.ohTrigger(Trigger,Quote!$AE$2))</f>
        <v>#NUM!</v>
      </c>
    </row>
    <row r="1202" spans="51:56" ht="11.25" customHeight="1" x14ac:dyDescent="0.25">
      <c r="AY1202" s="187" t="s">
        <v>90</v>
      </c>
      <c r="AZ1202" s="186">
        <f>_xll.qlInterestRateIndexFixingDate(Currency&amp;"ibor"&amp;$I$1,BA1202,Trigger)</f>
        <v>47722</v>
      </c>
      <c r="BA1202" s="186">
        <f>_xll.qlCalendarAdvance(Calendar,BA1201,AY1202,"f",,Trigger)</f>
        <v>47724</v>
      </c>
      <c r="BB1202" s="186">
        <f>_xll.qlInterestRateIndexMaturity(Currency&amp;"ibor"&amp;$I$1,BA1202,Trigger)</f>
        <v>47907</v>
      </c>
      <c r="BC1202" s="359">
        <f>_xll.qlIndexFixing($AC$5,AZ1202,,_xll.ohTrigger(Trigger,Quote!$AE$2))</f>
        <v>1.7488567979254854E-2</v>
      </c>
      <c r="BD1202" s="359" t="e">
        <f>_xll.qlIndexFixing($BE$1,BA1202,,_xll.ohTrigger(Trigger,Quote!$AE$2))</f>
        <v>#NUM!</v>
      </c>
    </row>
    <row r="1203" spans="51:56" ht="11.25" customHeight="1" x14ac:dyDescent="0.25">
      <c r="AY1203" s="187" t="s">
        <v>90</v>
      </c>
      <c r="AZ1203" s="186">
        <f>_xll.qlInterestRateIndexFixingDate(Currency&amp;"ibor"&amp;$I$1,BA1203,Trigger)</f>
        <v>47729</v>
      </c>
      <c r="BA1203" s="186">
        <f>_xll.qlCalendarAdvance(Calendar,BA1202,AY1203,"f",,Trigger)</f>
        <v>47731</v>
      </c>
      <c r="BB1203" s="186">
        <f>_xll.qlInterestRateIndexMaturity(Currency&amp;"ibor"&amp;$I$1,BA1203,Trigger)</f>
        <v>47912</v>
      </c>
      <c r="BC1203" s="359">
        <f>_xll.qlIndexFixing($AC$5,AZ1203,,_xll.ohTrigger(Trigger,Quote!$AE$2))</f>
        <v>1.7499050998668161E-2</v>
      </c>
      <c r="BD1203" s="359" t="e">
        <f>_xll.qlIndexFixing($BE$1,BA1203,,_xll.ohTrigger(Trigger,Quote!$AE$2))</f>
        <v>#NUM!</v>
      </c>
    </row>
    <row r="1204" spans="51:56" ht="11.25" customHeight="1" x14ac:dyDescent="0.25">
      <c r="AY1204" s="187" t="s">
        <v>90</v>
      </c>
      <c r="AZ1204" s="186">
        <f>_xll.qlInterestRateIndexFixingDate(Currency&amp;"ibor"&amp;$I$1,BA1204,Trigger)</f>
        <v>47736</v>
      </c>
      <c r="BA1204" s="186">
        <f>_xll.qlCalendarAdvance(Calendar,BA1203,AY1204,"f",,Trigger)</f>
        <v>47738</v>
      </c>
      <c r="BB1204" s="186">
        <f>_xll.qlInterestRateIndexMaturity(Currency&amp;"ibor"&amp;$I$1,BA1204,Trigger)</f>
        <v>47919</v>
      </c>
      <c r="BC1204" s="359">
        <f>_xll.qlIndexFixing($AC$5,AZ1204,,_xll.ohTrigger(Trigger,Quote!$AE$2))</f>
        <v>1.7512269493328115E-2</v>
      </c>
      <c r="BD1204" s="359" t="e">
        <f>_xll.qlIndexFixing($BE$1,BA1204,,_xll.ohTrigger(Trigger,Quote!$AE$2))</f>
        <v>#NUM!</v>
      </c>
    </row>
    <row r="1205" spans="51:56" ht="11.25" customHeight="1" x14ac:dyDescent="0.25">
      <c r="AY1205" s="187" t="s">
        <v>90</v>
      </c>
      <c r="AZ1205" s="186">
        <f>_xll.qlInterestRateIndexFixingDate(Currency&amp;"ibor"&amp;$I$1,BA1205,Trigger)</f>
        <v>47743</v>
      </c>
      <c r="BA1205" s="186">
        <f>_xll.qlCalendarAdvance(Calendar,BA1204,AY1205,"f",,Trigger)</f>
        <v>47745</v>
      </c>
      <c r="BB1205" s="186">
        <f>_xll.qlInterestRateIndexMaturity(Currency&amp;"ibor"&amp;$I$1,BA1205,Trigger)</f>
        <v>47926</v>
      </c>
      <c r="BC1205" s="359">
        <f>_xll.qlIndexFixing($AC$5,AZ1205,,_xll.ohTrigger(Trigger,Quote!$AE$2))</f>
        <v>1.7525488075071559E-2</v>
      </c>
      <c r="BD1205" s="359" t="e">
        <f>_xll.qlIndexFixing($BE$1,BA1205,,_xll.ohTrigger(Trigger,Quote!$AE$2))</f>
        <v>#NUM!</v>
      </c>
    </row>
    <row r="1206" spans="51:56" ht="11.25" customHeight="1" x14ac:dyDescent="0.25">
      <c r="AY1206" s="187" t="s">
        <v>90</v>
      </c>
      <c r="AZ1206" s="186">
        <f>_xll.qlInterestRateIndexFixingDate(Currency&amp;"ibor"&amp;$I$1,BA1206,Trigger)</f>
        <v>47750</v>
      </c>
      <c r="BA1206" s="186">
        <f>_xll.qlCalendarAdvance(Calendar,BA1205,AY1206,"f",,Trigger)</f>
        <v>47752</v>
      </c>
      <c r="BB1206" s="186">
        <f>_xll.qlInterestRateIndexMaturity(Currency&amp;"ibor"&amp;$I$1,BA1206,Trigger)</f>
        <v>47933</v>
      </c>
      <c r="BC1206" s="359">
        <f>_xll.qlIndexFixing($AC$5,AZ1206,,_xll.ohTrigger(Trigger,Quote!$AE$2))</f>
        <v>1.7538706743899377E-2</v>
      </c>
      <c r="BD1206" s="359" t="e">
        <f>_xll.qlIndexFixing($BE$1,BA1206,,_xll.ohTrigger(Trigger,Quote!$AE$2))</f>
        <v>#NUM!</v>
      </c>
    </row>
    <row r="1207" spans="51:56" ht="11.25" customHeight="1" x14ac:dyDescent="0.25">
      <c r="AY1207" s="187" t="s">
        <v>90</v>
      </c>
      <c r="AZ1207" s="186">
        <f>_xll.qlInterestRateIndexFixingDate(Currency&amp;"ibor"&amp;$I$1,BA1207,Trigger)</f>
        <v>47757</v>
      </c>
      <c r="BA1207" s="186">
        <f>_xll.qlCalendarAdvance(Calendar,BA1206,AY1207,"f",,Trigger)</f>
        <v>47759</v>
      </c>
      <c r="BB1207" s="186">
        <f>_xll.qlInterestRateIndexMaturity(Currency&amp;"ibor"&amp;$I$1,BA1207,Trigger)</f>
        <v>47941</v>
      </c>
      <c r="BC1207" s="359">
        <f>_xll.qlIndexFixing($AC$5,AZ1207,,_xll.ohTrigger(Trigger,Quote!$AE$2))</f>
        <v>1.7553296374760087E-2</v>
      </c>
      <c r="BD1207" s="359" t="e">
        <f>_xll.qlIndexFixing($BE$1,BA1207,,_xll.ohTrigger(Trigger,Quote!$AE$2))</f>
        <v>#NUM!</v>
      </c>
    </row>
    <row r="1208" spans="51:56" ht="11.25" customHeight="1" x14ac:dyDescent="0.25">
      <c r="AY1208" s="187" t="s">
        <v>90</v>
      </c>
      <c r="AZ1208" s="186">
        <f>_xll.qlInterestRateIndexFixingDate(Currency&amp;"ibor"&amp;$I$1,BA1208,Trigger)</f>
        <v>47764</v>
      </c>
      <c r="BA1208" s="186">
        <f>_xll.qlCalendarAdvance(Calendar,BA1207,AY1208,"f",,Trigger)</f>
        <v>47766</v>
      </c>
      <c r="BB1208" s="186">
        <f>_xll.qlInterestRateIndexMaturity(Currency&amp;"ibor"&amp;$I$1,BA1208,Trigger)</f>
        <v>47948</v>
      </c>
      <c r="BC1208" s="359">
        <f>_xll.qlIndexFixing($AC$5,AZ1208,,_xll.ohTrigger(Trigger,Quote!$AE$2))</f>
        <v>1.7566515865930821E-2</v>
      </c>
      <c r="BD1208" s="359" t="e">
        <f>_xll.qlIndexFixing($BE$1,BA1208,,_xll.ohTrigger(Trigger,Quote!$AE$2))</f>
        <v>#NUM!</v>
      </c>
    </row>
    <row r="1209" spans="51:56" ht="11.25" customHeight="1" x14ac:dyDescent="0.25">
      <c r="AY1209" s="187" t="s">
        <v>90</v>
      </c>
      <c r="AZ1209" s="186">
        <f>_xll.qlInterestRateIndexFixingDate(Currency&amp;"ibor"&amp;$I$1,BA1209,Trigger)</f>
        <v>47771</v>
      </c>
      <c r="BA1209" s="186">
        <f>_xll.qlCalendarAdvance(Calendar,BA1208,AY1209,"f",,Trigger)</f>
        <v>47773</v>
      </c>
      <c r="BB1209" s="186">
        <f>_xll.qlInterestRateIndexMaturity(Currency&amp;"ibor"&amp;$I$1,BA1209,Trigger)</f>
        <v>47955</v>
      </c>
      <c r="BC1209" s="359">
        <f>_xll.qlIndexFixing($AC$5,AZ1209,,_xll.ohTrigger(Trigger,Quote!$AE$2))</f>
        <v>1.7579735444672825E-2</v>
      </c>
      <c r="BD1209" s="359" t="e">
        <f>_xll.qlIndexFixing($BE$1,BA1209,,_xll.ohTrigger(Trigger,Quote!$AE$2))</f>
        <v>#NUM!</v>
      </c>
    </row>
    <row r="1210" spans="51:56" ht="11.25" customHeight="1" x14ac:dyDescent="0.25">
      <c r="AY1210" s="187" t="s">
        <v>90</v>
      </c>
      <c r="AZ1210" s="186">
        <f>_xll.qlInterestRateIndexFixingDate(Currency&amp;"ibor"&amp;$I$1,BA1210,Trigger)</f>
        <v>47778</v>
      </c>
      <c r="BA1210" s="186">
        <f>_xll.qlCalendarAdvance(Calendar,BA1209,AY1210,"f",,Trigger)</f>
        <v>47780</v>
      </c>
      <c r="BB1210" s="186">
        <f>_xll.qlInterestRateIndexMaturity(Currency&amp;"ibor"&amp;$I$1,BA1210,Trigger)</f>
        <v>47962</v>
      </c>
      <c r="BC1210" s="359">
        <f>_xll.qlIndexFixing($AC$5,AZ1210,,_xll.ohTrigger(Trigger,Quote!$AE$2))</f>
        <v>1.7592955110986977E-2</v>
      </c>
      <c r="BD1210" s="359" t="e">
        <f>_xll.qlIndexFixing($BE$1,BA1210,,_xll.ohTrigger(Trigger,Quote!$AE$2))</f>
        <v>#NUM!</v>
      </c>
    </row>
    <row r="1211" spans="51:56" ht="11.25" customHeight="1" x14ac:dyDescent="0.25">
      <c r="AY1211" s="187" t="s">
        <v>90</v>
      </c>
      <c r="AZ1211" s="186">
        <f>_xll.qlInterestRateIndexFixingDate(Currency&amp;"ibor"&amp;$I$1,BA1211,Trigger)</f>
        <v>47785</v>
      </c>
      <c r="BA1211" s="186">
        <f>_xll.qlCalendarAdvance(Calendar,BA1210,AY1211,"f",,Trigger)</f>
        <v>47787</v>
      </c>
      <c r="BB1211" s="186">
        <f>_xll.qlInterestRateIndexMaturity(Currency&amp;"ibor"&amp;$I$1,BA1211,Trigger)</f>
        <v>47968</v>
      </c>
      <c r="BC1211" s="359">
        <f>_xll.qlIndexFixing($AC$5,AZ1211,,_xll.ohTrigger(Trigger,Quote!$AE$2))</f>
        <v>1.760480139431863E-2</v>
      </c>
      <c r="BD1211" s="359" t="e">
        <f>_xll.qlIndexFixing($BE$1,BA1211,,_xll.ohTrigger(Trigger,Quote!$AE$2))</f>
        <v>#NUM!</v>
      </c>
    </row>
    <row r="1212" spans="51:56" ht="11.25" customHeight="1" x14ac:dyDescent="0.25">
      <c r="AY1212" s="187" t="s">
        <v>90</v>
      </c>
      <c r="AZ1212" s="186">
        <f>_xll.qlInterestRateIndexFixingDate(Currency&amp;"ibor"&amp;$I$1,BA1212,Trigger)</f>
        <v>47792</v>
      </c>
      <c r="BA1212" s="186">
        <f>_xll.qlCalendarAdvance(Calendar,BA1211,AY1212,"f",,Trigger)</f>
        <v>47794</v>
      </c>
      <c r="BB1212" s="186">
        <f>_xll.qlInterestRateIndexMaturity(Currency&amp;"ibor"&amp;$I$1,BA1212,Trigger)</f>
        <v>47975</v>
      </c>
      <c r="BC1212" s="359">
        <f>_xll.qlIndexFixing($AC$5,AZ1212,,_xll.ohTrigger(Trigger,Quote!$AE$2))</f>
        <v>1.7618020585662402E-2</v>
      </c>
      <c r="BD1212" s="359" t="e">
        <f>_xll.qlIndexFixing($BE$1,BA1212,,_xll.ohTrigger(Trigger,Quote!$AE$2))</f>
        <v>#NUM!</v>
      </c>
    </row>
    <row r="1213" spans="51:56" ht="11.25" customHeight="1" x14ac:dyDescent="0.25">
      <c r="AY1213" s="187" t="s">
        <v>90</v>
      </c>
      <c r="AZ1213" s="186">
        <f>_xll.qlInterestRateIndexFixingDate(Currency&amp;"ibor"&amp;$I$1,BA1213,Trigger)</f>
        <v>47799</v>
      </c>
      <c r="BA1213" s="186">
        <f>_xll.qlCalendarAdvance(Calendar,BA1212,AY1213,"f",,Trigger)</f>
        <v>47801</v>
      </c>
      <c r="BB1213" s="186">
        <f>_xll.qlInterestRateIndexMaturity(Currency&amp;"ibor"&amp;$I$1,BA1213,Trigger)</f>
        <v>47982</v>
      </c>
      <c r="BC1213" s="359">
        <f>_xll.qlIndexFixing($AC$5,AZ1213,,_xll.ohTrigger(Trigger,Quote!$AE$2))</f>
        <v>1.7631239864094518E-2</v>
      </c>
      <c r="BD1213" s="359" t="e">
        <f>_xll.qlIndexFixing($BE$1,BA1213,,_xll.ohTrigger(Trigger,Quote!$AE$2))</f>
        <v>#NUM!</v>
      </c>
    </row>
    <row r="1214" spans="51:56" ht="11.25" customHeight="1" x14ac:dyDescent="0.25">
      <c r="AY1214" s="187" t="s">
        <v>90</v>
      </c>
      <c r="AZ1214" s="186">
        <f>_xll.qlInterestRateIndexFixingDate(Currency&amp;"ibor"&amp;$I$1,BA1214,Trigger)</f>
        <v>47806</v>
      </c>
      <c r="BA1214" s="186">
        <f>_xll.qlCalendarAdvance(Calendar,BA1213,AY1214,"f",,Trigger)</f>
        <v>47808</v>
      </c>
      <c r="BB1214" s="186">
        <f>_xll.qlInterestRateIndexMaturity(Currency&amp;"ibor"&amp;$I$1,BA1214,Trigger)</f>
        <v>47989</v>
      </c>
      <c r="BC1214" s="359">
        <f>_xll.qlIndexFixing($AC$5,AZ1214,,_xll.ohTrigger(Trigger,Quote!$AE$2))</f>
        <v>1.7644459229615429E-2</v>
      </c>
      <c r="BD1214" s="359" t="e">
        <f>_xll.qlIndexFixing($BE$1,BA1214,,_xll.ohTrigger(Trigger,Quote!$AE$2))</f>
        <v>#NUM!</v>
      </c>
    </row>
    <row r="1215" spans="51:56" ht="11.25" customHeight="1" x14ac:dyDescent="0.25">
      <c r="AY1215" s="187" t="s">
        <v>90</v>
      </c>
      <c r="AZ1215" s="186">
        <f>_xll.qlInterestRateIndexFixingDate(Currency&amp;"ibor"&amp;$I$1,BA1215,Trigger)</f>
        <v>47813</v>
      </c>
      <c r="BA1215" s="186">
        <f>_xll.qlCalendarAdvance(Calendar,BA1214,AY1215,"f",,Trigger)</f>
        <v>47815</v>
      </c>
      <c r="BB1215" s="186">
        <f>_xll.qlInterestRateIndexMaturity(Currency&amp;"ibor"&amp;$I$1,BA1215,Trigger)</f>
        <v>47996</v>
      </c>
      <c r="BC1215" s="359">
        <f>_xll.qlIndexFixing($AC$5,AZ1215,,_xll.ohTrigger(Trigger,Quote!$AE$2))</f>
        <v>1.7657678682225564E-2</v>
      </c>
      <c r="BD1215" s="359" t="e">
        <f>_xll.qlIndexFixing($BE$1,BA1215,,_xll.ohTrigger(Trigger,Quote!$AE$2))</f>
        <v>#NUM!</v>
      </c>
    </row>
    <row r="1216" spans="51:56" ht="11.25" customHeight="1" x14ac:dyDescent="0.25">
      <c r="AY1216" s="187" t="s">
        <v>90</v>
      </c>
      <c r="AZ1216" s="186">
        <f>_xll.qlInterestRateIndexFixingDate(Currency&amp;"ibor"&amp;$I$1,BA1216,Trigger)</f>
        <v>47820</v>
      </c>
      <c r="BA1216" s="186">
        <f>_xll.qlCalendarAdvance(Calendar,BA1215,AY1216,"f",,Trigger)</f>
        <v>47822</v>
      </c>
      <c r="BB1216" s="186">
        <f>_xll.qlInterestRateIndexMaturity(Currency&amp;"ibor"&amp;$I$1,BA1216,Trigger)</f>
        <v>48004</v>
      </c>
      <c r="BC1216" s="359">
        <f>_xll.qlIndexFixing($AC$5,AZ1216,,_xll.ohTrigger(Trigger,Quote!$AE$2))</f>
        <v>1.7657087869689749E-2</v>
      </c>
      <c r="BD1216" s="359" t="e">
        <f>_xll.qlIndexFixing($BE$1,BA1216,,_xll.ohTrigger(Trigger,Quote!$AE$2))</f>
        <v>#NUM!</v>
      </c>
    </row>
    <row r="1217" spans="51:56" ht="11.25" customHeight="1" x14ac:dyDescent="0.25">
      <c r="AY1217" s="187" t="s">
        <v>90</v>
      </c>
      <c r="AZ1217" s="186">
        <f>_xll.qlInterestRateIndexFixingDate(Currency&amp;"ibor"&amp;$I$1,BA1217,Trigger)</f>
        <v>47827</v>
      </c>
      <c r="BA1217" s="186">
        <f>_xll.qlCalendarAdvance(Calendar,BA1216,AY1217,"f",,Trigger)</f>
        <v>47829</v>
      </c>
      <c r="BB1217" s="186">
        <f>_xll.qlInterestRateIndexMaturity(Currency&amp;"ibor"&amp;$I$1,BA1217,Trigger)</f>
        <v>48011</v>
      </c>
      <c r="BC1217" s="359">
        <f>_xll.qlIndexFixing($AC$5,AZ1217,,_xll.ohTrigger(Trigger,Quote!$AE$2))</f>
        <v>1.7634811193639559E-2</v>
      </c>
      <c r="BD1217" s="359" t="e">
        <f>_xll.qlIndexFixing($BE$1,BA1217,,_xll.ohTrigger(Trigger,Quote!$AE$2))</f>
        <v>#NUM!</v>
      </c>
    </row>
    <row r="1218" spans="51:56" ht="11.25" customHeight="1" x14ac:dyDescent="0.25">
      <c r="AY1218" s="187" t="s">
        <v>90</v>
      </c>
      <c r="AZ1218" s="186">
        <f>_xll.qlInterestRateIndexFixingDate(Currency&amp;"ibor"&amp;$I$1,BA1218,Trigger)</f>
        <v>47834</v>
      </c>
      <c r="BA1218" s="186">
        <f>_xll.qlCalendarAdvance(Calendar,BA1217,AY1218,"f",,Trigger)</f>
        <v>47836</v>
      </c>
      <c r="BB1218" s="186">
        <f>_xll.qlInterestRateIndexMaturity(Currency&amp;"ibor"&amp;$I$1,BA1218,Trigger)</f>
        <v>48018</v>
      </c>
      <c r="BC1218" s="359">
        <f>_xll.qlIndexFixing($AC$5,AZ1218,,_xll.ohTrigger(Trigger,Quote!$AE$2))</f>
        <v>1.7612449992115718E-2</v>
      </c>
      <c r="BD1218" s="359" t="e">
        <f>_xll.qlIndexFixing($BE$1,BA1218,,_xll.ohTrigger(Trigger,Quote!$AE$2))</f>
        <v>#NUM!</v>
      </c>
    </row>
    <row r="1219" spans="51:56" ht="11.25" customHeight="1" x14ac:dyDescent="0.25">
      <c r="AY1219" s="187" t="s">
        <v>90</v>
      </c>
      <c r="AZ1219" s="186">
        <f>_xll.qlInterestRateIndexFixingDate(Currency&amp;"ibor"&amp;$I$1,BA1219,Trigger)</f>
        <v>47840</v>
      </c>
      <c r="BA1219" s="186">
        <f>_xll.qlCalendarAdvance(Calendar,BA1218,AY1219,"f",,Trigger)</f>
        <v>47844</v>
      </c>
      <c r="BB1219" s="186">
        <f>_xll.qlInterestRateIndexMaturity(Currency&amp;"ibor"&amp;$I$1,BA1219,Trigger)</f>
        <v>48026</v>
      </c>
      <c r="BC1219" s="359">
        <f>_xll.qlIndexFixing($AC$5,AZ1219,,_xll.ohTrigger(Trigger,Quote!$AE$2))</f>
        <v>1.7586790836302438E-2</v>
      </c>
      <c r="BD1219" s="359" t="e">
        <f>_xll.qlIndexFixing($BE$1,BA1219,,_xll.ohTrigger(Trigger,Quote!$AE$2))</f>
        <v>#NUM!</v>
      </c>
    </row>
    <row r="1220" spans="51:56" ht="11.25" customHeight="1" x14ac:dyDescent="0.25">
      <c r="AY1220" s="187" t="s">
        <v>90</v>
      </c>
      <c r="AZ1220" s="186">
        <f>_xll.qlInterestRateIndexFixingDate(Currency&amp;"ibor"&amp;$I$1,BA1220,Trigger)</f>
        <v>47848</v>
      </c>
      <c r="BA1220" s="186">
        <f>_xll.qlCalendarAdvance(Calendar,BA1219,AY1220,"f",,Trigger)</f>
        <v>47851</v>
      </c>
      <c r="BB1220" s="186">
        <f>_xll.qlInterestRateIndexMaturity(Currency&amp;"ibor"&amp;$I$1,BA1220,Trigger)</f>
        <v>48032</v>
      </c>
      <c r="BC1220" s="359">
        <f>_xll.qlIndexFixing($AC$5,AZ1220,,_xll.ohTrigger(Trigger,Quote!$AE$2))</f>
        <v>1.7567119770191347E-2</v>
      </c>
      <c r="BD1220" s="359" t="e">
        <f>_xll.qlIndexFixing($BE$1,BA1220,,_xll.ohTrigger(Trigger,Quote!$AE$2))</f>
        <v>#NUM!</v>
      </c>
    </row>
    <row r="1221" spans="51:56" ht="11.25" customHeight="1" x14ac:dyDescent="0.25">
      <c r="AY1221" s="187" t="s">
        <v>90</v>
      </c>
      <c r="AZ1221" s="186">
        <f>_xll.qlInterestRateIndexFixingDate(Currency&amp;"ibor"&amp;$I$1,BA1221,Trigger)</f>
        <v>47856</v>
      </c>
      <c r="BA1221" s="186">
        <f>_xll.qlCalendarAdvance(Calendar,BA1220,AY1221,"f",,Trigger)</f>
        <v>47858</v>
      </c>
      <c r="BB1221" s="186">
        <f>_xll.qlInterestRateIndexMaturity(Currency&amp;"ibor"&amp;$I$1,BA1221,Trigger)</f>
        <v>48039</v>
      </c>
      <c r="BC1221" s="359">
        <f>_xll.qlIndexFixing($AC$5,AZ1221,,_xll.ohTrigger(Trigger,Quote!$AE$2))</f>
        <v>1.7544308138082779E-2</v>
      </c>
      <c r="BD1221" s="359" t="e">
        <f>_xll.qlIndexFixing($BE$1,BA1221,,_xll.ohTrigger(Trigger,Quote!$AE$2))</f>
        <v>#NUM!</v>
      </c>
    </row>
    <row r="1222" spans="51:56" ht="11.25" customHeight="1" x14ac:dyDescent="0.25">
      <c r="AY1222" s="187" t="s">
        <v>90</v>
      </c>
      <c r="AZ1222" s="186">
        <f>_xll.qlInterestRateIndexFixingDate(Currency&amp;"ibor"&amp;$I$1,BA1222,Trigger)</f>
        <v>47863</v>
      </c>
      <c r="BA1222" s="186">
        <f>_xll.qlCalendarAdvance(Calendar,BA1221,AY1222,"f",,Trigger)</f>
        <v>47865</v>
      </c>
      <c r="BB1222" s="186">
        <f>_xll.qlInterestRateIndexMaturity(Currency&amp;"ibor"&amp;$I$1,BA1222,Trigger)</f>
        <v>48046</v>
      </c>
      <c r="BC1222" s="359">
        <f>_xll.qlIndexFixing($AC$5,AZ1222,,_xll.ohTrigger(Trigger,Quote!$AE$2))</f>
        <v>1.7521411530814043E-2</v>
      </c>
      <c r="BD1222" s="359" t="e">
        <f>_xll.qlIndexFixing($BE$1,BA1222,,_xll.ohTrigger(Trigger,Quote!$AE$2))</f>
        <v>#NUM!</v>
      </c>
    </row>
    <row r="1223" spans="51:56" ht="11.25" customHeight="1" x14ac:dyDescent="0.25">
      <c r="AY1223" s="187" t="s">
        <v>90</v>
      </c>
      <c r="AZ1223" s="186">
        <f>_xll.qlInterestRateIndexFixingDate(Currency&amp;"ibor"&amp;$I$1,BA1223,Trigger)</f>
        <v>47870</v>
      </c>
      <c r="BA1223" s="186">
        <f>_xll.qlCalendarAdvance(Calendar,BA1222,AY1223,"f",,Trigger)</f>
        <v>47872</v>
      </c>
      <c r="BB1223" s="186">
        <f>_xll.qlInterestRateIndexMaturity(Currency&amp;"ibor"&amp;$I$1,BA1223,Trigger)</f>
        <v>48053</v>
      </c>
      <c r="BC1223" s="359">
        <f>_xll.qlIndexFixing($AC$5,AZ1223,,_xll.ohTrigger(Trigger,Quote!$AE$2))</f>
        <v>1.7498429951299049E-2</v>
      </c>
      <c r="BD1223" s="359" t="e">
        <f>_xll.qlIndexFixing($BE$1,BA1223,,_xll.ohTrigger(Trigger,Quote!$AE$2))</f>
        <v>#NUM!</v>
      </c>
    </row>
    <row r="1224" spans="51:56" ht="11.25" customHeight="1" x14ac:dyDescent="0.25">
      <c r="AY1224" s="187" t="s">
        <v>90</v>
      </c>
      <c r="AZ1224" s="186">
        <f>_xll.qlInterestRateIndexFixingDate(Currency&amp;"ibor"&amp;$I$1,BA1224,Trigger)</f>
        <v>47877</v>
      </c>
      <c r="BA1224" s="186">
        <f>_xll.qlCalendarAdvance(Calendar,BA1223,AY1224,"f",,Trigger)</f>
        <v>47879</v>
      </c>
      <c r="BB1224" s="186">
        <f>_xll.qlInterestRateIndexMaturity(Currency&amp;"ibor"&amp;$I$1,BA1224,Trigger)</f>
        <v>48060</v>
      </c>
      <c r="BC1224" s="359">
        <f>_xll.qlIndexFixing($AC$5,AZ1224,,_xll.ohTrigger(Trigger,Quote!$AE$2))</f>
        <v>1.7475363402463636E-2</v>
      </c>
      <c r="BD1224" s="359" t="e">
        <f>_xll.qlIndexFixing($BE$1,BA1224,,_xll.ohTrigger(Trigger,Quote!$AE$2))</f>
        <v>#NUM!</v>
      </c>
    </row>
    <row r="1225" spans="51:56" ht="11.25" customHeight="1" x14ac:dyDescent="0.25">
      <c r="AY1225" s="187" t="s">
        <v>90</v>
      </c>
      <c r="AZ1225" s="186">
        <f>_xll.qlInterestRateIndexFixingDate(Currency&amp;"ibor"&amp;$I$1,BA1225,Trigger)</f>
        <v>47884</v>
      </c>
      <c r="BA1225" s="186">
        <f>_xll.qlCalendarAdvance(Calendar,BA1224,AY1225,"f",,Trigger)</f>
        <v>47886</v>
      </c>
      <c r="BB1225" s="186">
        <f>_xll.qlInterestRateIndexMaturity(Currency&amp;"ibor"&amp;$I$1,BA1225,Trigger)</f>
        <v>48067</v>
      </c>
      <c r="BC1225" s="359">
        <f>_xll.qlIndexFixing($AC$5,AZ1225,,_xll.ohTrigger(Trigger,Quote!$AE$2))</f>
        <v>1.7452211887244239E-2</v>
      </c>
      <c r="BD1225" s="359" t="e">
        <f>_xll.qlIndexFixing($BE$1,BA1225,,_xll.ohTrigger(Trigger,Quote!$AE$2))</f>
        <v>#NUM!</v>
      </c>
    </row>
    <row r="1226" spans="51:56" ht="11.25" customHeight="1" x14ac:dyDescent="0.25">
      <c r="AY1226" s="187" t="s">
        <v>90</v>
      </c>
      <c r="AZ1226" s="186">
        <f>_xll.qlInterestRateIndexFixingDate(Currency&amp;"ibor"&amp;$I$1,BA1226,Trigger)</f>
        <v>47891</v>
      </c>
      <c r="BA1226" s="186">
        <f>_xll.qlCalendarAdvance(Calendar,BA1225,AY1226,"f",,Trigger)</f>
        <v>47893</v>
      </c>
      <c r="BB1226" s="186">
        <f>_xll.qlInterestRateIndexMaturity(Currency&amp;"ibor"&amp;$I$1,BA1226,Trigger)</f>
        <v>48074</v>
      </c>
      <c r="BC1226" s="359">
        <f>_xll.qlIndexFixing($AC$5,AZ1226,,_xll.ohTrigger(Trigger,Quote!$AE$2))</f>
        <v>1.7428975408588333E-2</v>
      </c>
      <c r="BD1226" s="359" t="e">
        <f>_xll.qlIndexFixing($BE$1,BA1226,,_xll.ohTrigger(Trigger,Quote!$AE$2))</f>
        <v>#NUM!</v>
      </c>
    </row>
    <row r="1227" spans="51:56" ht="11.25" customHeight="1" x14ac:dyDescent="0.25">
      <c r="AY1227" s="187" t="s">
        <v>90</v>
      </c>
      <c r="AZ1227" s="186">
        <f>_xll.qlInterestRateIndexFixingDate(Currency&amp;"ibor"&amp;$I$1,BA1227,Trigger)</f>
        <v>47898</v>
      </c>
      <c r="BA1227" s="186">
        <f>_xll.qlCalendarAdvance(Calendar,BA1226,AY1227,"f",,Trigger)</f>
        <v>47900</v>
      </c>
      <c r="BB1227" s="186">
        <f>_xll.qlInterestRateIndexMaturity(Currency&amp;"ibor"&amp;$I$1,BA1227,Trigger)</f>
        <v>48081</v>
      </c>
      <c r="BC1227" s="359">
        <f>_xll.qlIndexFixing($AC$5,AZ1227,,_xll.ohTrigger(Trigger,Quote!$AE$2))</f>
        <v>1.740565396945444E-2</v>
      </c>
      <c r="BD1227" s="359" t="e">
        <f>_xll.qlIndexFixing($BE$1,BA1227,,_xll.ohTrigger(Trigger,Quote!$AE$2))</f>
        <v>#NUM!</v>
      </c>
    </row>
    <row r="1228" spans="51:56" ht="11.25" customHeight="1" x14ac:dyDescent="0.25">
      <c r="AY1228" s="187" t="s">
        <v>90</v>
      </c>
      <c r="AZ1228" s="186">
        <f>_xll.qlInterestRateIndexFixingDate(Currency&amp;"ibor"&amp;$I$1,BA1228,Trigger)</f>
        <v>47905</v>
      </c>
      <c r="BA1228" s="186">
        <f>_xll.qlCalendarAdvance(Calendar,BA1227,AY1228,"f",,Trigger)</f>
        <v>47907</v>
      </c>
      <c r="BB1228" s="186">
        <f>_xll.qlInterestRateIndexMaturity(Currency&amp;"ibor"&amp;$I$1,BA1228,Trigger)</f>
        <v>48089</v>
      </c>
      <c r="BC1228" s="359">
        <f>_xll.qlIndexFixing($AC$5,AZ1228,,_xll.ohTrigger(Trigger,Quote!$AE$2))</f>
        <v>1.7380867624495696E-2</v>
      </c>
      <c r="BD1228" s="359" t="e">
        <f>_xll.qlIndexFixing($BE$1,BA1228,,_xll.ohTrigger(Trigger,Quote!$AE$2))</f>
        <v>#NUM!</v>
      </c>
    </row>
    <row r="1229" spans="51:56" ht="11.25" customHeight="1" x14ac:dyDescent="0.25">
      <c r="AY1229" s="187" t="s">
        <v>90</v>
      </c>
      <c r="AZ1229" s="186">
        <f>_xll.qlInterestRateIndexFixingDate(Currency&amp;"ibor"&amp;$I$1,BA1229,Trigger)</f>
        <v>47912</v>
      </c>
      <c r="BA1229" s="186">
        <f>_xll.qlCalendarAdvance(Calendar,BA1228,AY1229,"f",,Trigger)</f>
        <v>47914</v>
      </c>
      <c r="BB1229" s="186">
        <f>_xll.qlInterestRateIndexMaturity(Currency&amp;"ibor"&amp;$I$1,BA1229,Trigger)</f>
        <v>48099</v>
      </c>
      <c r="BC1229" s="359">
        <f>_xll.qlIndexFixing($AC$5,AZ1229,,_xll.ohTrigger(Trigger,Quote!$AE$2))</f>
        <v>1.7354144952953541E-2</v>
      </c>
      <c r="BD1229" s="359" t="e">
        <f>_xll.qlIndexFixing($BE$1,BA1229,,_xll.ohTrigger(Trigger,Quote!$AE$2))</f>
        <v>#NUM!</v>
      </c>
    </row>
    <row r="1230" spans="51:56" ht="11.25" customHeight="1" x14ac:dyDescent="0.25">
      <c r="AY1230" s="187" t="s">
        <v>90</v>
      </c>
      <c r="AZ1230" s="186">
        <f>_xll.qlInterestRateIndexFixingDate(Currency&amp;"ibor"&amp;$I$1,BA1230,Trigger)</f>
        <v>47919</v>
      </c>
      <c r="BA1230" s="186">
        <f>_xll.qlCalendarAdvance(Calendar,BA1229,AY1230,"f",,Trigger)</f>
        <v>47921</v>
      </c>
      <c r="BB1230" s="186">
        <f>_xll.qlInterestRateIndexMaturity(Currency&amp;"ibor"&amp;$I$1,BA1230,Trigger)</f>
        <v>48106</v>
      </c>
      <c r="BC1230" s="359">
        <f>_xll.qlIndexFixing($AC$5,AZ1230,,_xll.ohTrigger(Trigger,Quote!$AE$2))</f>
        <v>1.7331312229934448E-2</v>
      </c>
      <c r="BD1230" s="359" t="e">
        <f>_xll.qlIndexFixing($BE$1,BA1230,,_xll.ohTrigger(Trigger,Quote!$AE$2))</f>
        <v>#NUM!</v>
      </c>
    </row>
    <row r="1231" spans="51:56" ht="11.25" customHeight="1" x14ac:dyDescent="0.25">
      <c r="AY1231" s="187" t="s">
        <v>90</v>
      </c>
      <c r="AZ1231" s="186">
        <f>_xll.qlInterestRateIndexFixingDate(Currency&amp;"ibor"&amp;$I$1,BA1231,Trigger)</f>
        <v>47926</v>
      </c>
      <c r="BA1231" s="186">
        <f>_xll.qlCalendarAdvance(Calendar,BA1230,AY1231,"f",,Trigger)</f>
        <v>47928</v>
      </c>
      <c r="BB1231" s="186">
        <f>_xll.qlInterestRateIndexMaturity(Currency&amp;"ibor"&amp;$I$1,BA1231,Trigger)</f>
        <v>48113</v>
      </c>
      <c r="BC1231" s="359">
        <f>_xll.qlIndexFixing($AC$5,AZ1231,,_xll.ohTrigger(Trigger,Quote!$AE$2))</f>
        <v>1.7308396373817973E-2</v>
      </c>
      <c r="BD1231" s="359" t="e">
        <f>_xll.qlIndexFixing($BE$1,BA1231,,_xll.ohTrigger(Trigger,Quote!$AE$2))</f>
        <v>#NUM!</v>
      </c>
    </row>
    <row r="1232" spans="51:56" ht="11.25" customHeight="1" x14ac:dyDescent="0.25">
      <c r="AY1232" s="187" t="s">
        <v>90</v>
      </c>
      <c r="AZ1232" s="186">
        <f>_xll.qlInterestRateIndexFixingDate(Currency&amp;"ibor"&amp;$I$1,BA1232,Trigger)</f>
        <v>47933</v>
      </c>
      <c r="BA1232" s="186">
        <f>_xll.qlCalendarAdvance(Calendar,BA1231,AY1232,"f",,Trigger)</f>
        <v>47935</v>
      </c>
      <c r="BB1232" s="186">
        <f>_xll.qlInterestRateIndexMaturity(Currency&amp;"ibor"&amp;$I$1,BA1232,Trigger)</f>
        <v>48120</v>
      </c>
      <c r="BC1232" s="359">
        <f>_xll.qlIndexFixing($AC$5,AZ1232,,_xll.ohTrigger(Trigger,Quote!$AE$2))</f>
        <v>1.7285397387519844E-2</v>
      </c>
      <c r="BD1232" s="359" t="e">
        <f>_xll.qlIndexFixing($BE$1,BA1232,,_xll.ohTrigger(Trigger,Quote!$AE$2))</f>
        <v>#NUM!</v>
      </c>
    </row>
    <row r="1233" spans="51:56" ht="11.25" customHeight="1" x14ac:dyDescent="0.25">
      <c r="AY1233" s="187" t="s">
        <v>90</v>
      </c>
      <c r="AZ1233" s="186">
        <f>_xll.qlInterestRateIndexFixingDate(Currency&amp;"ibor"&amp;$I$1,BA1233,Trigger)</f>
        <v>47940</v>
      </c>
      <c r="BA1233" s="186">
        <f>_xll.qlCalendarAdvance(Calendar,BA1232,AY1233,"f",,Trigger)</f>
        <v>47942</v>
      </c>
      <c r="BB1233" s="186">
        <f>_xll.qlInterestRateIndexMaturity(Currency&amp;"ibor"&amp;$I$1,BA1233,Trigger)</f>
        <v>48127</v>
      </c>
      <c r="BC1233" s="359">
        <f>_xll.qlIndexFixing($AC$5,AZ1233,,_xll.ohTrigger(Trigger,Quote!$AE$2))</f>
        <v>1.7262315273968737E-2</v>
      </c>
      <c r="BD1233" s="359" t="e">
        <f>_xll.qlIndexFixing($BE$1,BA1233,,_xll.ohTrigger(Trigger,Quote!$AE$2))</f>
        <v>#NUM!</v>
      </c>
    </row>
    <row r="1234" spans="51:56" ht="11.25" customHeight="1" x14ac:dyDescent="0.25">
      <c r="AY1234" s="187" t="s">
        <v>90</v>
      </c>
      <c r="AZ1234" s="186">
        <f>_xll.qlInterestRateIndexFixingDate(Currency&amp;"ibor"&amp;$I$1,BA1234,Trigger)</f>
        <v>47947</v>
      </c>
      <c r="BA1234" s="186">
        <f>_xll.qlCalendarAdvance(Calendar,BA1233,AY1234,"f",,Trigger)</f>
        <v>47953</v>
      </c>
      <c r="BB1234" s="186">
        <f>_xll.qlInterestRateIndexMaturity(Currency&amp;"ibor"&amp;$I$1,BA1234,Trigger)</f>
        <v>48136</v>
      </c>
      <c r="BC1234" s="359">
        <f>_xll.qlIndexFixing($AC$5,AZ1234,,_xll.ohTrigger(Trigger,Quote!$AE$2))</f>
        <v>1.722606957343898E-2</v>
      </c>
      <c r="BD1234" s="359" t="e">
        <f>_xll.qlIndexFixing($BE$1,BA1234,,_xll.ohTrigger(Trigger,Quote!$AE$2))</f>
        <v>#NUM!</v>
      </c>
    </row>
    <row r="1235" spans="51:56" ht="11.25" customHeight="1" x14ac:dyDescent="0.25">
      <c r="AY1235" s="187" t="s">
        <v>90</v>
      </c>
      <c r="AZ1235" s="186">
        <f>_xll.qlInterestRateIndexFixingDate(Currency&amp;"ibor"&amp;$I$1,BA1235,Trigger)</f>
        <v>47956</v>
      </c>
      <c r="BA1235" s="186">
        <f>_xll.qlCalendarAdvance(Calendar,BA1234,AY1235,"f",,Trigger)</f>
        <v>47960</v>
      </c>
      <c r="BB1235" s="186">
        <f>_xll.qlInterestRateIndexMaturity(Currency&amp;"ibor"&amp;$I$1,BA1235,Trigger)</f>
        <v>48143</v>
      </c>
      <c r="BC1235" s="359">
        <f>_xll.qlIndexFixing($AC$5,AZ1235,,_xll.ohTrigger(Trigger,Quote!$AE$2))</f>
        <v>1.7202400978517191E-2</v>
      </c>
      <c r="BD1235" s="359" t="e">
        <f>_xll.qlIndexFixing($BE$1,BA1235,,_xll.ohTrigger(Trigger,Quote!$AE$2))</f>
        <v>#NUM!</v>
      </c>
    </row>
    <row r="1236" spans="51:56" ht="11.25" customHeight="1" x14ac:dyDescent="0.25">
      <c r="AY1236" s="187" t="s">
        <v>90</v>
      </c>
      <c r="AZ1236" s="186">
        <f>_xll.qlInterestRateIndexFixingDate(Currency&amp;"ibor"&amp;$I$1,BA1236,Trigger)</f>
        <v>47963</v>
      </c>
      <c r="BA1236" s="186">
        <f>_xll.qlCalendarAdvance(Calendar,BA1235,AY1236,"f",,Trigger)</f>
        <v>47967</v>
      </c>
      <c r="BB1236" s="186">
        <f>_xll.qlInterestRateIndexMaturity(Currency&amp;"ibor"&amp;$I$1,BA1236,Trigger)</f>
        <v>48150</v>
      </c>
      <c r="BC1236" s="359">
        <f>_xll.qlIndexFixing($AC$5,AZ1236,,_xll.ohTrigger(Trigger,Quote!$AE$2))</f>
        <v>1.7178648369342357E-2</v>
      </c>
      <c r="BD1236" s="359" t="e">
        <f>_xll.qlIndexFixing($BE$1,BA1236,,_xll.ohTrigger(Trigger,Quote!$AE$2))</f>
        <v>#NUM!</v>
      </c>
    </row>
    <row r="1237" spans="51:56" ht="11.25" customHeight="1" x14ac:dyDescent="0.25">
      <c r="AY1237" s="187" t="s">
        <v>90</v>
      </c>
      <c r="AZ1237" s="186">
        <f>_xll.qlInterestRateIndexFixingDate(Currency&amp;"ibor"&amp;$I$1,BA1237,Trigger)</f>
        <v>47970</v>
      </c>
      <c r="BA1237" s="186">
        <f>_xll.qlCalendarAdvance(Calendar,BA1236,AY1237,"f",,Trigger)</f>
        <v>47974</v>
      </c>
      <c r="BB1237" s="186">
        <f>_xll.qlInterestRateIndexMaturity(Currency&amp;"ibor"&amp;$I$1,BA1237,Trigger)</f>
        <v>48158</v>
      </c>
      <c r="BC1237" s="359">
        <f>_xll.qlIndexFixing($AC$5,AZ1237,,_xll.ohTrigger(Trigger,Quote!$AE$2))</f>
        <v>1.715527115438803E-2</v>
      </c>
      <c r="BD1237" s="359" t="e">
        <f>_xll.qlIndexFixing($BE$1,BA1237,,_xll.ohTrigger(Trigger,Quote!$AE$2))</f>
        <v>#NUM!</v>
      </c>
    </row>
    <row r="1238" spans="51:56" ht="11.25" customHeight="1" x14ac:dyDescent="0.25">
      <c r="AY1238" s="187" t="s">
        <v>90</v>
      </c>
      <c r="AZ1238" s="186">
        <f>_xll.qlInterestRateIndexFixingDate(Currency&amp;"ibor"&amp;$I$1,BA1238,Trigger)</f>
        <v>47977</v>
      </c>
      <c r="BA1238" s="186">
        <f>_xll.qlCalendarAdvance(Calendar,BA1237,AY1238,"f",,Trigger)</f>
        <v>47981</v>
      </c>
      <c r="BB1238" s="186">
        <f>_xll.qlInterestRateIndexMaturity(Currency&amp;"ibor"&amp;$I$1,BA1238,Trigger)</f>
        <v>48165</v>
      </c>
      <c r="BC1238" s="359">
        <f>_xll.qlIndexFixing($AC$5,AZ1238,,_xll.ohTrigger(Trigger,Quote!$AE$2))</f>
        <v>1.7131539259008739E-2</v>
      </c>
      <c r="BD1238" s="359" t="e">
        <f>_xll.qlIndexFixing($BE$1,BA1238,,_xll.ohTrigger(Trigger,Quote!$AE$2))</f>
        <v>#NUM!</v>
      </c>
    </row>
    <row r="1239" spans="51:56" ht="11.25" customHeight="1" x14ac:dyDescent="0.25">
      <c r="AY1239" s="187" t="s">
        <v>90</v>
      </c>
      <c r="AZ1239" s="186">
        <f>_xll.qlInterestRateIndexFixingDate(Currency&amp;"ibor"&amp;$I$1,BA1239,Trigger)</f>
        <v>47984</v>
      </c>
      <c r="BA1239" s="186">
        <f>_xll.qlCalendarAdvance(Calendar,BA1238,AY1239,"f",,Trigger)</f>
        <v>47988</v>
      </c>
      <c r="BB1239" s="186">
        <f>_xll.qlInterestRateIndexMaturity(Currency&amp;"ibor"&amp;$I$1,BA1239,Trigger)</f>
        <v>48172</v>
      </c>
      <c r="BC1239" s="359">
        <f>_xll.qlIndexFixing($AC$5,AZ1239,,_xll.ohTrigger(Trigger,Quote!$AE$2))</f>
        <v>1.7107723809616615E-2</v>
      </c>
      <c r="BD1239" s="359" t="e">
        <f>_xll.qlIndexFixing($BE$1,BA1239,,_xll.ohTrigger(Trigger,Quote!$AE$2))</f>
        <v>#NUM!</v>
      </c>
    </row>
    <row r="1240" spans="51:56" ht="11.25" customHeight="1" x14ac:dyDescent="0.25">
      <c r="AY1240" s="187" t="s">
        <v>90</v>
      </c>
      <c r="AZ1240" s="186">
        <f>_xll.qlInterestRateIndexFixingDate(Currency&amp;"ibor"&amp;$I$1,BA1240,Trigger)</f>
        <v>47991</v>
      </c>
      <c r="BA1240" s="186">
        <f>_xll.qlCalendarAdvance(Calendar,BA1239,AY1240,"f",,Trigger)</f>
        <v>47995</v>
      </c>
      <c r="BB1240" s="186">
        <f>_xll.qlInterestRateIndexMaturity(Currency&amp;"ibor"&amp;$I$1,BA1240,Trigger)</f>
        <v>48179</v>
      </c>
      <c r="BC1240" s="359">
        <f>_xll.qlIndexFixing($AC$5,AZ1240,,_xll.ohTrigger(Trigger,Quote!$AE$2))</f>
        <v>1.7083824809242268E-2</v>
      </c>
      <c r="BD1240" s="359" t="e">
        <f>_xll.qlIndexFixing($BE$1,BA1240,,_xll.ohTrigger(Trigger,Quote!$AE$2))</f>
        <v>#NUM!</v>
      </c>
    </row>
    <row r="1241" spans="51:56" ht="11.25" customHeight="1" x14ac:dyDescent="0.25">
      <c r="AY1241" s="187" t="s">
        <v>90</v>
      </c>
      <c r="AZ1241" s="186">
        <f>_xll.qlInterestRateIndexFixingDate(Currency&amp;"ibor"&amp;$I$1,BA1241,Trigger)</f>
        <v>47998</v>
      </c>
      <c r="BA1241" s="186">
        <f>_xll.qlCalendarAdvance(Calendar,BA1240,AY1241,"f",,Trigger)</f>
        <v>48002</v>
      </c>
      <c r="BB1241" s="186">
        <f>_xll.qlInterestRateIndexMaturity(Currency&amp;"ibor"&amp;$I$1,BA1241,Trigger)</f>
        <v>48185</v>
      </c>
      <c r="BC1241" s="359">
        <f>_xll.qlIndexFixing($AC$5,AZ1241,,_xll.ohTrigger(Trigger,Quote!$AE$2))</f>
        <v>1.7063656905764068E-2</v>
      </c>
      <c r="BD1241" s="359" t="e">
        <f>_xll.qlIndexFixing($BE$1,BA1241,,_xll.ohTrigger(Trigger,Quote!$AE$2))</f>
        <v>#NUM!</v>
      </c>
    </row>
    <row r="1242" spans="51:56" ht="11.25" customHeight="1" x14ac:dyDescent="0.25">
      <c r="AY1242" s="187" t="s">
        <v>90</v>
      </c>
      <c r="AZ1242" s="186">
        <f>_xll.qlInterestRateIndexFixingDate(Currency&amp;"ibor"&amp;$I$1,BA1242,Trigger)</f>
        <v>48005</v>
      </c>
      <c r="BA1242" s="186">
        <f>_xll.qlCalendarAdvance(Calendar,BA1241,AY1242,"f",,Trigger)</f>
        <v>48009</v>
      </c>
      <c r="BB1242" s="186">
        <f>_xll.qlInterestRateIndexMaturity(Currency&amp;"ibor"&amp;$I$1,BA1242,Trigger)</f>
        <v>48192</v>
      </c>
      <c r="BC1242" s="359">
        <f>_xll.qlIndexFixing($AC$5,AZ1242,,_xll.ohTrigger(Trigger,Quote!$AE$2))</f>
        <v>1.7074670136301005E-2</v>
      </c>
      <c r="BD1242" s="359" t="e">
        <f>_xll.qlIndexFixing($BE$1,BA1242,,_xll.ohTrigger(Trigger,Quote!$AE$2))</f>
        <v>#NUM!</v>
      </c>
    </row>
    <row r="1243" spans="51:56" ht="11.25" customHeight="1" x14ac:dyDescent="0.25">
      <c r="AY1243" s="187" t="s">
        <v>90</v>
      </c>
      <c r="AZ1243" s="186">
        <f>_xll.qlInterestRateIndexFixingDate(Currency&amp;"ibor"&amp;$I$1,BA1243,Trigger)</f>
        <v>48012</v>
      </c>
      <c r="BA1243" s="186">
        <f>_xll.qlCalendarAdvance(Calendar,BA1242,AY1243,"f",,Trigger)</f>
        <v>48016</v>
      </c>
      <c r="BB1243" s="186">
        <f>_xll.qlInterestRateIndexMaturity(Currency&amp;"ibor"&amp;$I$1,BA1243,Trigger)</f>
        <v>48199</v>
      </c>
      <c r="BC1243" s="359">
        <f>_xll.qlIndexFixing($AC$5,AZ1243,,_xll.ohTrigger(Trigger,Quote!$AE$2))</f>
        <v>1.7085683427964567E-2</v>
      </c>
      <c r="BD1243" s="359" t="e">
        <f>_xll.qlIndexFixing($BE$1,BA1243,,_xll.ohTrigger(Trigger,Quote!$AE$2))</f>
        <v>#NUM!</v>
      </c>
    </row>
    <row r="1244" spans="51:56" ht="11.25" customHeight="1" x14ac:dyDescent="0.25">
      <c r="AY1244" s="187" t="s">
        <v>90</v>
      </c>
      <c r="AZ1244" s="186">
        <f>_xll.qlInterestRateIndexFixingDate(Currency&amp;"ibor"&amp;$I$1,BA1244,Trigger)</f>
        <v>48019</v>
      </c>
      <c r="BA1244" s="186">
        <f>_xll.qlCalendarAdvance(Calendar,BA1243,AY1244,"f",,Trigger)</f>
        <v>48023</v>
      </c>
      <c r="BB1244" s="186">
        <f>_xll.qlInterestRateIndexMaturity(Currency&amp;"ibor"&amp;$I$1,BA1244,Trigger)</f>
        <v>48206</v>
      </c>
      <c r="BC1244" s="359">
        <f>_xll.qlIndexFixing($AC$5,AZ1244,,_xll.ohTrigger(Trigger,Quote!$AE$2))</f>
        <v>1.7096696780754313E-2</v>
      </c>
      <c r="BD1244" s="359" t="e">
        <f>_xll.qlIndexFixing($BE$1,BA1244,,_xll.ohTrigger(Trigger,Quote!$AE$2))</f>
        <v>#NUM!</v>
      </c>
    </row>
    <row r="1245" spans="51:56" ht="11.25" customHeight="1" x14ac:dyDescent="0.25">
      <c r="AY1245" s="187" t="s">
        <v>90</v>
      </c>
      <c r="AZ1245" s="186">
        <f>_xll.qlInterestRateIndexFixingDate(Currency&amp;"ibor"&amp;$I$1,BA1245,Trigger)</f>
        <v>48026</v>
      </c>
      <c r="BA1245" s="186">
        <f>_xll.qlCalendarAdvance(Calendar,BA1244,AY1245,"f",,Trigger)</f>
        <v>48030</v>
      </c>
      <c r="BB1245" s="186">
        <f>_xll.qlInterestRateIndexMaturity(Currency&amp;"ibor"&amp;$I$1,BA1245,Trigger)</f>
        <v>48215</v>
      </c>
      <c r="BC1245" s="359">
        <f>_xll.qlIndexFixing($AC$5,AZ1245,,_xll.ohTrigger(Trigger,Quote!$AE$2))</f>
        <v>1.7110094355147553E-2</v>
      </c>
      <c r="BD1245" s="359" t="e">
        <f>_xll.qlIndexFixing($BE$1,BA1245,,_xll.ohTrigger(Trigger,Quote!$AE$2))</f>
        <v>#NUM!</v>
      </c>
    </row>
    <row r="1246" spans="51:56" ht="11.25" customHeight="1" x14ac:dyDescent="0.25">
      <c r="AY1246" s="187" t="s">
        <v>90</v>
      </c>
      <c r="AZ1246" s="186">
        <f>_xll.qlInterestRateIndexFixingDate(Currency&amp;"ibor"&amp;$I$1,BA1246,Trigger)</f>
        <v>48033</v>
      </c>
      <c r="BA1246" s="186">
        <f>_xll.qlCalendarAdvance(Calendar,BA1245,AY1246,"f",,Trigger)</f>
        <v>48037</v>
      </c>
      <c r="BB1246" s="186">
        <f>_xll.qlInterestRateIndexMaturity(Currency&amp;"ibor"&amp;$I$1,BA1246,Trigger)</f>
        <v>48221</v>
      </c>
      <c r="BC1246" s="359">
        <f>_xll.qlIndexFixing($AC$5,AZ1246,,_xll.ohTrigger(Trigger,Quote!$AE$2))</f>
        <v>1.7119916231854524E-2</v>
      </c>
      <c r="BD1246" s="359" t="e">
        <f>_xll.qlIndexFixing($BE$1,BA1246,,_xll.ohTrigger(Trigger,Quote!$AE$2))</f>
        <v>#NUM!</v>
      </c>
    </row>
    <row r="1247" spans="51:56" ht="11.25" customHeight="1" x14ac:dyDescent="0.25">
      <c r="AY1247" s="187" t="s">
        <v>90</v>
      </c>
      <c r="AZ1247" s="186">
        <f>_xll.qlInterestRateIndexFixingDate(Currency&amp;"ibor"&amp;$I$1,BA1247,Trigger)</f>
        <v>48040</v>
      </c>
      <c r="BA1247" s="186">
        <f>_xll.qlCalendarAdvance(Calendar,BA1246,AY1247,"f",,Trigger)</f>
        <v>48044</v>
      </c>
      <c r="BB1247" s="186">
        <f>_xll.qlInterestRateIndexMaturity(Currency&amp;"ibor"&amp;$I$1,BA1247,Trigger)</f>
        <v>48228</v>
      </c>
      <c r="BC1247" s="359">
        <f>_xll.qlIndexFixing($AC$5,AZ1247,,_xll.ohTrigger(Trigger,Quote!$AE$2))</f>
        <v>1.7130930294045936E-2</v>
      </c>
      <c r="BD1247" s="359" t="e">
        <f>_xll.qlIndexFixing($BE$1,BA1247,,_xll.ohTrigger(Trigger,Quote!$AE$2))</f>
        <v>#NUM!</v>
      </c>
    </row>
    <row r="1248" spans="51:56" ht="11.25" customHeight="1" x14ac:dyDescent="0.25">
      <c r="AY1248" s="187" t="s">
        <v>90</v>
      </c>
      <c r="AZ1248" s="186">
        <f>_xll.qlInterestRateIndexFixingDate(Currency&amp;"ibor"&amp;$I$1,BA1248,Trigger)</f>
        <v>48047</v>
      </c>
      <c r="BA1248" s="186">
        <f>_xll.qlCalendarAdvance(Calendar,BA1247,AY1248,"f",,Trigger)</f>
        <v>48051</v>
      </c>
      <c r="BB1248" s="186">
        <f>_xll.qlInterestRateIndexMaturity(Currency&amp;"ibor"&amp;$I$1,BA1248,Trigger)</f>
        <v>48235</v>
      </c>
      <c r="BC1248" s="359">
        <f>_xll.qlIndexFixing($AC$5,AZ1248,,_xll.ohTrigger(Trigger,Quote!$AE$2))</f>
        <v>1.7141944417702098E-2</v>
      </c>
      <c r="BD1248" s="359" t="e">
        <f>_xll.qlIndexFixing($BE$1,BA1248,,_xll.ohTrigger(Trigger,Quote!$AE$2))</f>
        <v>#NUM!</v>
      </c>
    </row>
    <row r="1249" spans="51:56" ht="11.25" customHeight="1" x14ac:dyDescent="0.25">
      <c r="AY1249" s="187" t="s">
        <v>90</v>
      </c>
      <c r="AZ1249" s="186">
        <f>_xll.qlInterestRateIndexFixingDate(Currency&amp;"ibor"&amp;$I$1,BA1249,Trigger)</f>
        <v>48054</v>
      </c>
      <c r="BA1249" s="186">
        <f>_xll.qlCalendarAdvance(Calendar,BA1248,AY1249,"f",,Trigger)</f>
        <v>48058</v>
      </c>
      <c r="BB1249" s="186">
        <f>_xll.qlInterestRateIndexMaturity(Currency&amp;"ibor"&amp;$I$1,BA1249,Trigger)</f>
        <v>48242</v>
      </c>
      <c r="BC1249" s="359">
        <f>_xll.qlIndexFixing($AC$5,AZ1249,,_xll.ohTrigger(Trigger,Quote!$AE$2))</f>
        <v>1.7152958602823003E-2</v>
      </c>
      <c r="BD1249" s="359" t="e">
        <f>_xll.qlIndexFixing($BE$1,BA1249,,_xll.ohTrigger(Trigger,Quote!$AE$2))</f>
        <v>#NUM!</v>
      </c>
    </row>
    <row r="1250" spans="51:56" ht="11.25" customHeight="1" x14ac:dyDescent="0.25">
      <c r="AY1250" s="187" t="s">
        <v>90</v>
      </c>
      <c r="AZ1250" s="186">
        <f>_xll.qlInterestRateIndexFixingDate(Currency&amp;"ibor"&amp;$I$1,BA1250,Trigger)</f>
        <v>48061</v>
      </c>
      <c r="BA1250" s="186">
        <f>_xll.qlCalendarAdvance(Calendar,BA1249,AY1250,"f",,Trigger)</f>
        <v>48065</v>
      </c>
      <c r="BB1250" s="186">
        <f>_xll.qlInterestRateIndexMaturity(Currency&amp;"ibor"&amp;$I$1,BA1250,Trigger)</f>
        <v>48249</v>
      </c>
      <c r="BC1250" s="359">
        <f>_xll.qlIndexFixing($AC$5,AZ1250,,_xll.ohTrigger(Trigger,Quote!$AE$2))</f>
        <v>1.7163972849410396E-2</v>
      </c>
      <c r="BD1250" s="359" t="e">
        <f>_xll.qlIndexFixing($BE$1,BA1250,,_xll.ohTrigger(Trigger,Quote!$AE$2))</f>
        <v>#NUM!</v>
      </c>
    </row>
    <row r="1251" spans="51:56" ht="11.25" customHeight="1" x14ac:dyDescent="0.25">
      <c r="AY1251" s="187" t="s">
        <v>90</v>
      </c>
      <c r="AZ1251" s="186">
        <f>_xll.qlInterestRateIndexFixingDate(Currency&amp;"ibor"&amp;$I$1,BA1251,Trigger)</f>
        <v>48068</v>
      </c>
      <c r="BA1251" s="186">
        <f>_xll.qlCalendarAdvance(Calendar,BA1250,AY1251,"f",,Trigger)</f>
        <v>48072</v>
      </c>
      <c r="BB1251" s="186">
        <f>_xll.qlInterestRateIndexMaturity(Currency&amp;"ibor"&amp;$I$1,BA1251,Trigger)</f>
        <v>48256</v>
      </c>
      <c r="BC1251" s="359">
        <f>_xll.qlIndexFixing($AC$5,AZ1251,,_xll.ohTrigger(Trigger,Quote!$AE$2))</f>
        <v>1.7174987157462532E-2</v>
      </c>
      <c r="BD1251" s="359" t="e">
        <f>_xll.qlIndexFixing($BE$1,BA1251,,_xll.ohTrigger(Trigger,Quote!$AE$2))</f>
        <v>#NUM!</v>
      </c>
    </row>
    <row r="1252" spans="51:56" ht="11.25" customHeight="1" x14ac:dyDescent="0.25">
      <c r="AY1252" s="187" t="s">
        <v>90</v>
      </c>
      <c r="AZ1252" s="186">
        <f>_xll.qlInterestRateIndexFixingDate(Currency&amp;"ibor"&amp;$I$1,BA1252,Trigger)</f>
        <v>48075</v>
      </c>
      <c r="BA1252" s="186">
        <f>_xll.qlCalendarAdvance(Calendar,BA1251,AY1252,"f",,Trigger)</f>
        <v>48079</v>
      </c>
      <c r="BB1252" s="186">
        <f>_xll.qlInterestRateIndexMaturity(Currency&amp;"ibor"&amp;$I$1,BA1252,Trigger)</f>
        <v>48263</v>
      </c>
      <c r="BC1252" s="359">
        <f>_xll.qlIndexFixing($AC$5,AZ1252,,_xll.ohTrigger(Trigger,Quote!$AE$2))</f>
        <v>1.7186001526981586E-2</v>
      </c>
      <c r="BD1252" s="359" t="e">
        <f>_xll.qlIndexFixing($BE$1,BA1252,,_xll.ohTrigger(Trigger,Quote!$AE$2))</f>
        <v>#NUM!</v>
      </c>
    </row>
    <row r="1253" spans="51:56" ht="11.25" customHeight="1" x14ac:dyDescent="0.25">
      <c r="AY1253" s="187" t="s">
        <v>90</v>
      </c>
      <c r="AZ1253" s="186">
        <f>_xll.qlInterestRateIndexFixingDate(Currency&amp;"ibor"&amp;$I$1,BA1253,Trigger)</f>
        <v>48082</v>
      </c>
      <c r="BA1253" s="186">
        <f>_xll.qlCalendarAdvance(Calendar,BA1252,AY1253,"f",,Trigger)</f>
        <v>48086</v>
      </c>
      <c r="BB1253" s="186">
        <f>_xll.qlInterestRateIndexMaturity(Currency&amp;"ibor"&amp;$I$1,BA1253,Trigger)</f>
        <v>48270</v>
      </c>
      <c r="BC1253" s="359">
        <f>_xll.qlIndexFixing($AC$5,AZ1253,,_xll.ohTrigger(Trigger,Quote!$AE$2))</f>
        <v>1.7197015957967125E-2</v>
      </c>
      <c r="BD1253" s="359" t="e">
        <f>_xll.qlIndexFixing($BE$1,BA1253,,_xll.ohTrigger(Trigger,Quote!$AE$2))</f>
        <v>#NUM!</v>
      </c>
    </row>
    <row r="1254" spans="51:56" ht="11.25" customHeight="1" x14ac:dyDescent="0.25">
      <c r="AY1254" s="187" t="s">
        <v>90</v>
      </c>
      <c r="AZ1254" s="186">
        <f>_xll.qlInterestRateIndexFixingDate(Currency&amp;"ibor"&amp;$I$1,BA1254,Trigger)</f>
        <v>48089</v>
      </c>
      <c r="BA1254" s="186">
        <f>_xll.qlCalendarAdvance(Calendar,BA1253,AY1254,"f",,Trigger)</f>
        <v>48093</v>
      </c>
      <c r="BB1254" s="186">
        <f>_xll.qlInterestRateIndexMaturity(Currency&amp;"ibor"&amp;$I$1,BA1254,Trigger)</f>
        <v>48275</v>
      </c>
      <c r="BC1254" s="359">
        <f>_xll.qlIndexFixing($AC$5,AZ1254,,_xll.ohTrigger(Trigger,Quote!$AE$2))</f>
        <v>1.7205636979157102E-2</v>
      </c>
      <c r="BD1254" s="359" t="e">
        <f>_xll.qlIndexFixing($BE$1,BA1254,,_xll.ohTrigger(Trigger,Quote!$AE$2))</f>
        <v>#NUM!</v>
      </c>
    </row>
    <row r="1255" spans="51:56" ht="11.25" customHeight="1" x14ac:dyDescent="0.25">
      <c r="AY1255" s="187" t="s">
        <v>90</v>
      </c>
      <c r="AZ1255" s="186">
        <f>_xll.qlInterestRateIndexFixingDate(Currency&amp;"ibor"&amp;$I$1,BA1255,Trigger)</f>
        <v>48096</v>
      </c>
      <c r="BA1255" s="186">
        <f>_xll.qlCalendarAdvance(Calendar,BA1254,AY1255,"f",,Trigger)</f>
        <v>48100</v>
      </c>
      <c r="BB1255" s="186">
        <f>_xll.qlInterestRateIndexMaturity(Currency&amp;"ibor"&amp;$I$1,BA1255,Trigger)</f>
        <v>48282</v>
      </c>
      <c r="BC1255" s="359">
        <f>_xll.qlIndexFixing($AC$5,AZ1255,,_xll.ohTrigger(Trigger,Quote!$AE$2))</f>
        <v>1.7216650475717559E-2</v>
      </c>
      <c r="BD1255" s="359" t="e">
        <f>_xll.qlIndexFixing($BE$1,BA1255,,_xll.ohTrigger(Trigger,Quote!$AE$2))</f>
        <v>#NUM!</v>
      </c>
    </row>
    <row r="1256" spans="51:56" ht="11.25" customHeight="1" x14ac:dyDescent="0.25">
      <c r="AY1256" s="187" t="s">
        <v>90</v>
      </c>
      <c r="AZ1256" s="186">
        <f>_xll.qlInterestRateIndexFixingDate(Currency&amp;"ibor"&amp;$I$1,BA1256,Trigger)</f>
        <v>48103</v>
      </c>
      <c r="BA1256" s="186">
        <f>_xll.qlCalendarAdvance(Calendar,BA1255,AY1256,"f",,Trigger)</f>
        <v>48107</v>
      </c>
      <c r="BB1256" s="186">
        <f>_xll.qlInterestRateIndexMaturity(Currency&amp;"ibor"&amp;$I$1,BA1256,Trigger)</f>
        <v>48289</v>
      </c>
      <c r="BC1256" s="359">
        <f>_xll.qlIndexFixing($AC$5,AZ1256,,_xll.ohTrigger(Trigger,Quote!$AE$2))</f>
        <v>1.7227664033072462E-2</v>
      </c>
      <c r="BD1256" s="359" t="e">
        <f>_xll.qlIndexFixing($BE$1,BA1256,,_xll.ohTrigger(Trigger,Quote!$AE$2))</f>
        <v>#NUM!</v>
      </c>
    </row>
    <row r="1257" spans="51:56" ht="11.25" customHeight="1" x14ac:dyDescent="0.25">
      <c r="AY1257" s="187" t="s">
        <v>90</v>
      </c>
      <c r="AZ1257" s="186">
        <f>_xll.qlInterestRateIndexFixingDate(Currency&amp;"ibor"&amp;$I$1,BA1257,Trigger)</f>
        <v>48110</v>
      </c>
      <c r="BA1257" s="186">
        <f>_xll.qlCalendarAdvance(Calendar,BA1256,AY1257,"f",,Trigger)</f>
        <v>48114</v>
      </c>
      <c r="BB1257" s="186">
        <f>_xll.qlInterestRateIndexMaturity(Currency&amp;"ibor"&amp;$I$1,BA1257,Trigger)</f>
        <v>48296</v>
      </c>
      <c r="BC1257" s="359">
        <f>_xll.qlIndexFixing($AC$5,AZ1257,,_xll.ohTrigger(Trigger,Quote!$AE$2))</f>
        <v>1.7238677651220932E-2</v>
      </c>
      <c r="BD1257" s="359" t="e">
        <f>_xll.qlIndexFixing($BE$1,BA1257,,_xll.ohTrigger(Trigger,Quote!$AE$2))</f>
        <v>#NUM!</v>
      </c>
    </row>
    <row r="1258" spans="51:56" ht="11.25" customHeight="1" x14ac:dyDescent="0.25">
      <c r="AY1258" s="187" t="s">
        <v>90</v>
      </c>
      <c r="AZ1258" s="186">
        <f>_xll.qlInterestRateIndexFixingDate(Currency&amp;"ibor"&amp;$I$1,BA1258,Trigger)</f>
        <v>48117</v>
      </c>
      <c r="BA1258" s="186">
        <f>_xll.qlCalendarAdvance(Calendar,BA1257,AY1258,"f",,Trigger)</f>
        <v>48121</v>
      </c>
      <c r="BB1258" s="186">
        <f>_xll.qlInterestRateIndexMaturity(Currency&amp;"ibor"&amp;$I$1,BA1258,Trigger)</f>
        <v>48304</v>
      </c>
      <c r="BC1258" s="359">
        <f>_xll.qlIndexFixing($AC$5,AZ1258,,_xll.ohTrigger(Trigger,Quote!$AE$2))</f>
        <v>1.7250890138283941E-2</v>
      </c>
      <c r="BD1258" s="359" t="e">
        <f>_xll.qlIndexFixing($BE$1,BA1258,,_xll.ohTrigger(Trigger,Quote!$AE$2))</f>
        <v>#NUM!</v>
      </c>
    </row>
    <row r="1259" spans="51:56" ht="11.25" customHeight="1" x14ac:dyDescent="0.25">
      <c r="AY1259" s="187" t="s">
        <v>90</v>
      </c>
      <c r="AZ1259" s="186">
        <f>_xll.qlInterestRateIndexFixingDate(Currency&amp;"ibor"&amp;$I$1,BA1259,Trigger)</f>
        <v>48124</v>
      </c>
      <c r="BA1259" s="186">
        <f>_xll.qlCalendarAdvance(Calendar,BA1258,AY1259,"f",,Trigger)</f>
        <v>48128</v>
      </c>
      <c r="BB1259" s="186">
        <f>_xll.qlInterestRateIndexMaturity(Currency&amp;"ibor"&amp;$I$1,BA1259,Trigger)</f>
        <v>48311</v>
      </c>
      <c r="BC1259" s="359">
        <f>_xll.qlIndexFixing($AC$5,AZ1259,,_xll.ohTrigger(Trigger,Quote!$AE$2))</f>
        <v>1.7261904408012344E-2</v>
      </c>
      <c r="BD1259" s="359" t="e">
        <f>_xll.qlIndexFixing($BE$1,BA1259,,_xll.ohTrigger(Trigger,Quote!$AE$2))</f>
        <v>#NUM!</v>
      </c>
    </row>
    <row r="1260" spans="51:56" ht="11.25" customHeight="1" x14ac:dyDescent="0.25">
      <c r="AY1260" s="187" t="s">
        <v>90</v>
      </c>
      <c r="AZ1260" s="186">
        <f>_xll.qlInterestRateIndexFixingDate(Currency&amp;"ibor"&amp;$I$1,BA1260,Trigger)</f>
        <v>48131</v>
      </c>
      <c r="BA1260" s="186">
        <f>_xll.qlCalendarAdvance(Calendar,BA1259,AY1260,"f",,Trigger)</f>
        <v>48135</v>
      </c>
      <c r="BB1260" s="186">
        <f>_xll.qlInterestRateIndexMaturity(Currency&amp;"ibor"&amp;$I$1,BA1260,Trigger)</f>
        <v>48318</v>
      </c>
      <c r="BC1260" s="359">
        <f>_xll.qlIndexFixing($AC$5,AZ1260,,_xll.ohTrigger(Trigger,Quote!$AE$2))</f>
        <v>1.7272918738872173E-2</v>
      </c>
      <c r="BD1260" s="359" t="e">
        <f>_xll.qlIndexFixing($BE$1,BA1260,,_xll.ohTrigger(Trigger,Quote!$AE$2))</f>
        <v>#NUM!</v>
      </c>
    </row>
    <row r="1261" spans="51:56" ht="11.25" customHeight="1" x14ac:dyDescent="0.25">
      <c r="AY1261" s="187" t="s">
        <v>90</v>
      </c>
      <c r="AZ1261" s="186">
        <f>_xll.qlInterestRateIndexFixingDate(Currency&amp;"ibor"&amp;$I$1,BA1261,Trigger)</f>
        <v>48138</v>
      </c>
      <c r="BA1261" s="186">
        <f>_xll.qlCalendarAdvance(Calendar,BA1260,AY1261,"f",,Trigger)</f>
        <v>48142</v>
      </c>
      <c r="BB1261" s="186">
        <f>_xll.qlInterestRateIndexMaturity(Currency&amp;"ibor"&amp;$I$1,BA1261,Trigger)</f>
        <v>48325</v>
      </c>
      <c r="BC1261" s="359">
        <f>_xll.qlIndexFixing($AC$5,AZ1261,,_xll.ohTrigger(Trigger,Quote!$AE$2))</f>
        <v>1.7283933130864741E-2</v>
      </c>
      <c r="BD1261" s="359" t="e">
        <f>_xll.qlIndexFixing($BE$1,BA1261,,_xll.ohTrigger(Trigger,Quote!$AE$2))</f>
        <v>#NUM!</v>
      </c>
    </row>
    <row r="1262" spans="51:56" ht="11.25" customHeight="1" x14ac:dyDescent="0.25">
      <c r="AY1262" s="187" t="s">
        <v>90</v>
      </c>
      <c r="AZ1262" s="186">
        <f>_xll.qlInterestRateIndexFixingDate(Currency&amp;"ibor"&amp;$I$1,BA1262,Trigger)</f>
        <v>48145</v>
      </c>
      <c r="BA1262" s="186">
        <f>_xll.qlCalendarAdvance(Calendar,BA1261,AY1262,"f",,Trigger)</f>
        <v>48149</v>
      </c>
      <c r="BB1262" s="186">
        <f>_xll.qlInterestRateIndexMaturity(Currency&amp;"ibor"&amp;$I$1,BA1262,Trigger)</f>
        <v>48332</v>
      </c>
      <c r="BC1262" s="359">
        <f>_xll.qlIndexFixing($AC$5,AZ1262,,_xll.ohTrigger(Trigger,Quote!$AE$2))</f>
        <v>1.7294947583989612E-2</v>
      </c>
      <c r="BD1262" s="359" t="e">
        <f>_xll.qlIndexFixing($BE$1,BA1262,,_xll.ohTrigger(Trigger,Quote!$AE$2))</f>
        <v>#NUM!</v>
      </c>
    </row>
    <row r="1263" spans="51:56" ht="11.25" customHeight="1" x14ac:dyDescent="0.25">
      <c r="AY1263" s="187" t="s">
        <v>90</v>
      </c>
      <c r="AZ1263" s="186">
        <f>_xll.qlInterestRateIndexFixingDate(Currency&amp;"ibor"&amp;$I$1,BA1263,Trigger)</f>
        <v>48152</v>
      </c>
      <c r="BA1263" s="186">
        <f>_xll.qlCalendarAdvance(Calendar,BA1262,AY1263,"f",,Trigger)</f>
        <v>48156</v>
      </c>
      <c r="BB1263" s="186">
        <f>_xll.qlInterestRateIndexMaturity(Currency&amp;"ibor"&amp;$I$1,BA1263,Trigger)</f>
        <v>48338</v>
      </c>
      <c r="BC1263" s="359">
        <f>_xll.qlIndexFixing($AC$5,AZ1263,,_xll.ohTrigger(Trigger,Quote!$AE$2))</f>
        <v>1.7304760636804788E-2</v>
      </c>
      <c r="BD1263" s="359" t="e">
        <f>_xll.qlIndexFixing($BE$1,BA1263,,_xll.ohTrigger(Trigger,Quote!$AE$2))</f>
        <v>#NUM!</v>
      </c>
    </row>
    <row r="1264" spans="51:56" ht="11.25" customHeight="1" x14ac:dyDescent="0.25">
      <c r="AY1264" s="187" t="s">
        <v>90</v>
      </c>
      <c r="AZ1264" s="186">
        <f>_xll.qlInterestRateIndexFixingDate(Currency&amp;"ibor"&amp;$I$1,BA1264,Trigger)</f>
        <v>48159</v>
      </c>
      <c r="BA1264" s="186">
        <f>_xll.qlCalendarAdvance(Calendar,BA1263,AY1264,"f",,Trigger)</f>
        <v>48163</v>
      </c>
      <c r="BB1264" s="186">
        <f>_xll.qlInterestRateIndexMaturity(Currency&amp;"ibor"&amp;$I$1,BA1264,Trigger)</f>
        <v>48345</v>
      </c>
      <c r="BC1264" s="359">
        <f>_xll.qlIndexFixing($AC$5,AZ1264,,_xll.ohTrigger(Trigger,Quote!$AE$2))</f>
        <v>1.7315774680520531E-2</v>
      </c>
      <c r="BD1264" s="359" t="e">
        <f>_xll.qlIndexFixing($BE$1,BA1264,,_xll.ohTrigger(Trigger,Quote!$AE$2))</f>
        <v>#NUM!</v>
      </c>
    </row>
    <row r="1265" spans="51:56" ht="11.25" customHeight="1" x14ac:dyDescent="0.25">
      <c r="AY1265" s="187" t="s">
        <v>90</v>
      </c>
      <c r="AZ1265" s="186">
        <f>_xll.qlInterestRateIndexFixingDate(Currency&amp;"ibor"&amp;$I$1,BA1265,Trigger)</f>
        <v>48166</v>
      </c>
      <c r="BA1265" s="186">
        <f>_xll.qlCalendarAdvance(Calendar,BA1264,AY1265,"f",,Trigger)</f>
        <v>48170</v>
      </c>
      <c r="BB1265" s="186">
        <f>_xll.qlInterestRateIndexMaturity(Currency&amp;"ibor"&amp;$I$1,BA1265,Trigger)</f>
        <v>48352</v>
      </c>
      <c r="BC1265" s="359">
        <f>_xll.qlIndexFixing($AC$5,AZ1265,,_xll.ohTrigger(Trigger,Quote!$AE$2))</f>
        <v>1.7326788785032479E-2</v>
      </c>
      <c r="BD1265" s="359" t="e">
        <f>_xll.qlIndexFixing($BE$1,BA1265,,_xll.ohTrigger(Trigger,Quote!$AE$2))</f>
        <v>#NUM!</v>
      </c>
    </row>
    <row r="1266" spans="51:56" ht="11.25" customHeight="1" x14ac:dyDescent="0.25">
      <c r="AY1266" s="187" t="s">
        <v>90</v>
      </c>
      <c r="AZ1266" s="186">
        <f>_xll.qlInterestRateIndexFixingDate(Currency&amp;"ibor"&amp;$I$1,BA1266,Trigger)</f>
        <v>48173</v>
      </c>
      <c r="BA1266" s="186">
        <f>_xll.qlCalendarAdvance(Calendar,BA1265,AY1266,"f",,Trigger)</f>
        <v>48177</v>
      </c>
      <c r="BB1266" s="186">
        <f>_xll.qlInterestRateIndexMaturity(Currency&amp;"ibor"&amp;$I$1,BA1266,Trigger)</f>
        <v>48359</v>
      </c>
      <c r="BC1266" s="359">
        <f>_xll.qlIndexFixing($AC$5,AZ1266,,_xll.ohTrigger(Trigger,Quote!$AE$2))</f>
        <v>1.7337802950342387E-2</v>
      </c>
      <c r="BD1266" s="359" t="e">
        <f>_xll.qlIndexFixing($BE$1,BA1266,,_xll.ohTrigger(Trigger,Quote!$AE$2))</f>
        <v>#NUM!</v>
      </c>
    </row>
    <row r="1267" spans="51:56" ht="11.25" customHeight="1" x14ac:dyDescent="0.25">
      <c r="AY1267" s="187" t="s">
        <v>90</v>
      </c>
      <c r="AZ1267" s="186">
        <f>_xll.qlInterestRateIndexFixingDate(Currency&amp;"ibor"&amp;$I$1,BA1267,Trigger)</f>
        <v>48180</v>
      </c>
      <c r="BA1267" s="186">
        <f>_xll.qlCalendarAdvance(Calendar,BA1266,AY1267,"f",,Trigger)</f>
        <v>48184</v>
      </c>
      <c r="BB1267" s="186">
        <f>_xll.qlInterestRateIndexMaturity(Currency&amp;"ibor"&amp;$I$1,BA1267,Trigger)</f>
        <v>48367</v>
      </c>
      <c r="BC1267" s="359">
        <f>_xll.qlIndexFixing($AC$5,AZ1267,,_xll.ohTrigger(Trigger,Quote!$AE$2))</f>
        <v>1.7344658578405992E-2</v>
      </c>
      <c r="BD1267" s="359" t="e">
        <f>_xll.qlIndexFixing($BE$1,BA1267,,_xll.ohTrigger(Trigger,Quote!$AE$2))</f>
        <v>#NUM!</v>
      </c>
    </row>
    <row r="1268" spans="51:56" ht="11.25" customHeight="1" x14ac:dyDescent="0.25">
      <c r="AY1268" s="187" t="s">
        <v>90</v>
      </c>
      <c r="AZ1268" s="186">
        <f>_xll.qlInterestRateIndexFixingDate(Currency&amp;"ibor"&amp;$I$1,BA1268,Trigger)</f>
        <v>48187</v>
      </c>
      <c r="BA1268" s="186">
        <f>_xll.qlCalendarAdvance(Calendar,BA1267,AY1268,"f",,Trigger)</f>
        <v>48191</v>
      </c>
      <c r="BB1268" s="186">
        <f>_xll.qlInterestRateIndexMaturity(Currency&amp;"ibor"&amp;$I$1,BA1268,Trigger)</f>
        <v>48374</v>
      </c>
      <c r="BC1268" s="359">
        <f>_xll.qlIndexFixing($AC$5,AZ1268,,_xll.ohTrigger(Trigger,Quote!$AE$2))</f>
        <v>1.7318089933385121E-2</v>
      </c>
      <c r="BD1268" s="359" t="e">
        <f>_xll.qlIndexFixing($BE$1,BA1268,,_xll.ohTrigger(Trigger,Quote!$AE$2))</f>
        <v>#NUM!</v>
      </c>
    </row>
    <row r="1269" spans="51:56" ht="11.25" customHeight="1" x14ac:dyDescent="0.25">
      <c r="AY1269" s="187" t="s">
        <v>90</v>
      </c>
      <c r="AZ1269" s="186">
        <f>_xll.qlInterestRateIndexFixingDate(Currency&amp;"ibor"&amp;$I$1,BA1269,Trigger)</f>
        <v>48194</v>
      </c>
      <c r="BA1269" s="186">
        <f>_xll.qlCalendarAdvance(Calendar,BA1268,AY1269,"f",,Trigger)</f>
        <v>48198</v>
      </c>
      <c r="BB1269" s="186">
        <f>_xll.qlInterestRateIndexMaturity(Currency&amp;"ibor"&amp;$I$1,BA1269,Trigger)</f>
        <v>48381</v>
      </c>
      <c r="BC1269" s="359">
        <f>_xll.qlIndexFixing($AC$5,AZ1269,,_xll.ohTrigger(Trigger,Quote!$AE$2))</f>
        <v>1.7291437093830936E-2</v>
      </c>
      <c r="BD1269" s="359" t="e">
        <f>_xll.qlIndexFixing($BE$1,BA1269,,_xll.ohTrigger(Trigger,Quote!$AE$2))</f>
        <v>#NUM!</v>
      </c>
    </row>
    <row r="1270" spans="51:56" ht="11.25" customHeight="1" x14ac:dyDescent="0.25">
      <c r="AY1270" s="187" t="s">
        <v>90</v>
      </c>
      <c r="AZ1270" s="186">
        <f>_xll.qlInterestRateIndexFixingDate(Currency&amp;"ibor"&amp;$I$1,BA1270,Trigger)</f>
        <v>48201</v>
      </c>
      <c r="BA1270" s="186">
        <f>_xll.qlCalendarAdvance(Calendar,BA1269,AY1270,"f",,Trigger)</f>
        <v>48205</v>
      </c>
      <c r="BB1270" s="186">
        <f>_xll.qlInterestRateIndexMaturity(Currency&amp;"ibor"&amp;$I$1,BA1270,Trigger)</f>
        <v>48388</v>
      </c>
      <c r="BC1270" s="359">
        <f>_xll.qlIndexFixing($AC$5,AZ1270,,_xll.ohTrigger(Trigger,Quote!$AE$2))</f>
        <v>1.7264700063146184E-2</v>
      </c>
      <c r="BD1270" s="359" t="e">
        <f>_xll.qlIndexFixing($BE$1,BA1270,,_xll.ohTrigger(Trigger,Quote!$AE$2))</f>
        <v>#NUM!</v>
      </c>
    </row>
    <row r="1271" spans="51:56" ht="11.25" customHeight="1" x14ac:dyDescent="0.25">
      <c r="AY1271" s="187" t="s">
        <v>90</v>
      </c>
      <c r="AZ1271" s="186">
        <f>_xll.qlInterestRateIndexFixingDate(Currency&amp;"ibor"&amp;$I$1,BA1271,Trigger)</f>
        <v>48206</v>
      </c>
      <c r="BA1271" s="186">
        <f>_xll.qlCalendarAdvance(Calendar,BA1270,AY1271,"f",,Trigger)</f>
        <v>48212</v>
      </c>
      <c r="BB1271" s="186">
        <f>_xll.qlInterestRateIndexMaturity(Currency&amp;"ibor"&amp;$I$1,BA1271,Trigger)</f>
        <v>48395</v>
      </c>
      <c r="BC1271" s="359">
        <f>_xll.qlIndexFixing($AC$5,AZ1271,,_xll.ohTrigger(Trigger,Quote!$AE$2))</f>
        <v>1.72378788447419E-2</v>
      </c>
      <c r="BD1271" s="359" t="e">
        <f>_xll.qlIndexFixing($BE$1,BA1271,,_xll.ohTrigger(Trigger,Quote!$AE$2))</f>
        <v>#NUM!</v>
      </c>
    </row>
    <row r="1272" spans="51:56" ht="11.25" customHeight="1" x14ac:dyDescent="0.25">
      <c r="AY1272" s="187" t="s">
        <v>90</v>
      </c>
      <c r="AZ1272" s="186">
        <f>_xll.qlInterestRateIndexFixingDate(Currency&amp;"ibor"&amp;$I$1,BA1272,Trigger)</f>
        <v>48215</v>
      </c>
      <c r="BA1272" s="186">
        <f>_xll.qlCalendarAdvance(Calendar,BA1271,AY1272,"f",,Trigger)</f>
        <v>48219</v>
      </c>
      <c r="BB1272" s="186">
        <f>_xll.qlInterestRateIndexMaturity(Currency&amp;"ibor"&amp;$I$1,BA1272,Trigger)</f>
        <v>48401</v>
      </c>
      <c r="BC1272" s="359">
        <f>_xll.qlIndexFixing($AC$5,AZ1272,,_xll.ohTrigger(Trigger,Quote!$AE$2))</f>
        <v>1.7214161796465871E-2</v>
      </c>
      <c r="BD1272" s="359" t="e">
        <f>_xll.qlIndexFixing($BE$1,BA1272,,_xll.ohTrigger(Trigger,Quote!$AE$2))</f>
        <v>#NUM!</v>
      </c>
    </row>
    <row r="1273" spans="51:56" ht="11.25" customHeight="1" x14ac:dyDescent="0.25">
      <c r="AY1273" s="187" t="s">
        <v>90</v>
      </c>
      <c r="AZ1273" s="186">
        <f>_xll.qlInterestRateIndexFixingDate(Currency&amp;"ibor"&amp;$I$1,BA1273,Trigger)</f>
        <v>48222</v>
      </c>
      <c r="BA1273" s="186">
        <f>_xll.qlCalendarAdvance(Calendar,BA1272,AY1273,"f",,Trigger)</f>
        <v>48226</v>
      </c>
      <c r="BB1273" s="186">
        <f>_xll.qlInterestRateIndexMaturity(Currency&amp;"ibor"&amp;$I$1,BA1273,Trigger)</f>
        <v>48408</v>
      </c>
      <c r="BC1273" s="359">
        <f>_xll.qlIndexFixing($AC$5,AZ1273,,_xll.ohTrigger(Trigger,Quote!$AE$2))</f>
        <v>1.7186976792059178E-2</v>
      </c>
      <c r="BD1273" s="359" t="e">
        <f>_xll.qlIndexFixing($BE$1,BA1273,,_xll.ohTrigger(Trigger,Quote!$AE$2))</f>
        <v>#NUM!</v>
      </c>
    </row>
    <row r="1274" spans="51:56" ht="11.25" customHeight="1" x14ac:dyDescent="0.25">
      <c r="AY1274" s="187" t="s">
        <v>90</v>
      </c>
      <c r="AZ1274" s="186">
        <f>_xll.qlInterestRateIndexFixingDate(Currency&amp;"ibor"&amp;$I$1,BA1274,Trigger)</f>
        <v>48229</v>
      </c>
      <c r="BA1274" s="186">
        <f>_xll.qlCalendarAdvance(Calendar,BA1273,AY1274,"f",,Trigger)</f>
        <v>48233</v>
      </c>
      <c r="BB1274" s="186">
        <f>_xll.qlInterestRateIndexMaturity(Currency&amp;"ibor"&amp;$I$1,BA1274,Trigger)</f>
        <v>48415</v>
      </c>
      <c r="BC1274" s="359">
        <f>_xll.qlIndexFixing($AC$5,AZ1274,,_xll.ohTrigger(Trigger,Quote!$AE$2))</f>
        <v>1.7159707152918979E-2</v>
      </c>
      <c r="BD1274" s="359" t="e">
        <f>_xll.qlIndexFixing($BE$1,BA1274,,_xll.ohTrigger(Trigger,Quote!$AE$2))</f>
        <v>#NUM!</v>
      </c>
    </row>
    <row r="1275" spans="51:56" ht="11.25" customHeight="1" x14ac:dyDescent="0.25">
      <c r="AY1275" s="187" t="s">
        <v>90</v>
      </c>
      <c r="AZ1275" s="186">
        <f>_xll.qlInterestRateIndexFixingDate(Currency&amp;"ibor"&amp;$I$1,BA1275,Trigger)</f>
        <v>48236</v>
      </c>
      <c r="BA1275" s="186">
        <f>_xll.qlCalendarAdvance(Calendar,BA1274,AY1275,"f",,Trigger)</f>
        <v>48240</v>
      </c>
      <c r="BB1275" s="186">
        <f>_xll.qlInterestRateIndexMaturity(Currency&amp;"ibor"&amp;$I$1,BA1275,Trigger)</f>
        <v>48422</v>
      </c>
      <c r="BC1275" s="359">
        <f>_xll.qlIndexFixing($AC$5,AZ1275,,_xll.ohTrigger(Trigger,Quote!$AE$2))</f>
        <v>1.7132352882527322E-2</v>
      </c>
      <c r="BD1275" s="359" t="e">
        <f>_xll.qlIndexFixing($BE$1,BA1275,,_xll.ohTrigger(Trigger,Quote!$AE$2))</f>
        <v>#NUM!</v>
      </c>
    </row>
    <row r="1276" spans="51:56" ht="11.25" customHeight="1" x14ac:dyDescent="0.25">
      <c r="AY1276" s="187" t="s">
        <v>90</v>
      </c>
      <c r="AZ1276" s="186">
        <f>_xll.qlInterestRateIndexFixingDate(Currency&amp;"ibor"&amp;$I$1,BA1276,Trigger)</f>
        <v>48243</v>
      </c>
      <c r="BA1276" s="186">
        <f>_xll.qlCalendarAdvance(Calendar,BA1275,AY1276,"f",,Trigger)</f>
        <v>48247</v>
      </c>
      <c r="BB1276" s="186">
        <f>_xll.qlInterestRateIndexMaturity(Currency&amp;"ibor"&amp;$I$1,BA1276,Trigger)</f>
        <v>48429</v>
      </c>
      <c r="BC1276" s="359">
        <f>_xll.qlIndexFixing($AC$5,AZ1276,,_xll.ohTrigger(Trigger,Quote!$AE$2))</f>
        <v>1.7104913984373724E-2</v>
      </c>
      <c r="BD1276" s="359" t="e">
        <f>_xll.qlIndexFixing($BE$1,BA1276,,_xll.ohTrigger(Trigger,Quote!$AE$2))</f>
        <v>#NUM!</v>
      </c>
    </row>
    <row r="1277" spans="51:56" ht="11.25" customHeight="1" x14ac:dyDescent="0.25">
      <c r="AY1277" s="187" t="s">
        <v>90</v>
      </c>
      <c r="AZ1277" s="186">
        <f>_xll.qlInterestRateIndexFixingDate(Currency&amp;"ibor"&amp;$I$1,BA1277,Trigger)</f>
        <v>48250</v>
      </c>
      <c r="BA1277" s="186">
        <f>_xll.qlCalendarAdvance(Calendar,BA1276,AY1277,"f",,Trigger)</f>
        <v>48254</v>
      </c>
      <c r="BB1277" s="186">
        <f>_xll.qlInterestRateIndexMaturity(Currency&amp;"ibor"&amp;$I$1,BA1277,Trigger)</f>
        <v>48436</v>
      </c>
      <c r="BC1277" s="359">
        <f>_xll.qlIndexFixing($AC$5,AZ1277,,_xll.ohTrigger(Trigger,Quote!$AE$2))</f>
        <v>1.7077390461961758E-2</v>
      </c>
      <c r="BD1277" s="359" t="e">
        <f>_xll.qlIndexFixing($BE$1,BA1277,,_xll.ohTrigger(Trigger,Quote!$AE$2))</f>
        <v>#NUM!</v>
      </c>
    </row>
    <row r="1278" spans="51:56" ht="11.25" customHeight="1" x14ac:dyDescent="0.25">
      <c r="AY1278" s="187" t="s">
        <v>90</v>
      </c>
      <c r="AZ1278" s="186">
        <f>_xll.qlInterestRateIndexFixingDate(Currency&amp;"ibor"&amp;$I$1,BA1278,Trigger)</f>
        <v>48257</v>
      </c>
      <c r="BA1278" s="186">
        <f>_xll.qlCalendarAdvance(Calendar,BA1277,AY1278,"f",,Trigger)</f>
        <v>48261</v>
      </c>
      <c r="BB1278" s="186">
        <f>_xll.qlInterestRateIndexMaturity(Currency&amp;"ibor"&amp;$I$1,BA1278,Trigger)</f>
        <v>48443</v>
      </c>
      <c r="BC1278" s="359">
        <f>_xll.qlIndexFixing($AC$5,AZ1278,,_xll.ohTrigger(Trigger,Quote!$AE$2))</f>
        <v>1.7049782318802456E-2</v>
      </c>
      <c r="BD1278" s="359" t="e">
        <f>_xll.qlIndexFixing($BE$1,BA1278,,_xll.ohTrigger(Trigger,Quote!$AE$2))</f>
        <v>#NUM!</v>
      </c>
    </row>
    <row r="1279" spans="51:56" ht="11.25" customHeight="1" x14ac:dyDescent="0.25">
      <c r="AY1279" s="187" t="s">
        <v>90</v>
      </c>
      <c r="AZ1279" s="186">
        <f>_xll.qlInterestRateIndexFixingDate(Currency&amp;"ibor"&amp;$I$1,BA1279,Trigger)</f>
        <v>48264</v>
      </c>
      <c r="BA1279" s="186">
        <f>_xll.qlCalendarAdvance(Calendar,BA1278,AY1279,"f",,Trigger)</f>
        <v>48268</v>
      </c>
      <c r="BB1279" s="186">
        <f>_xll.qlInterestRateIndexMaturity(Currency&amp;"ibor"&amp;$I$1,BA1279,Trigger)</f>
        <v>48450</v>
      </c>
      <c r="BC1279" s="359">
        <f>_xll.qlIndexFixing($AC$5,AZ1279,,_xll.ohTrigger(Trigger,Quote!$AE$2))</f>
        <v>1.7022089558420477E-2</v>
      </c>
      <c r="BD1279" s="359" t="e">
        <f>_xll.qlIndexFixing($BE$1,BA1279,,_xll.ohTrigger(Trigger,Quote!$AE$2))</f>
        <v>#NUM!</v>
      </c>
    </row>
    <row r="1280" spans="51:56" ht="11.25" customHeight="1" x14ac:dyDescent="0.25">
      <c r="AY1280" s="187" t="s">
        <v>90</v>
      </c>
      <c r="AZ1280" s="186">
        <f>_xll.qlInterestRateIndexFixingDate(Currency&amp;"ibor"&amp;$I$1,BA1280,Trigger)</f>
        <v>48271</v>
      </c>
      <c r="BA1280" s="186">
        <f>_xll.qlCalendarAdvance(Calendar,BA1279,AY1280,"f",,Trigger)</f>
        <v>48275</v>
      </c>
      <c r="BB1280" s="186">
        <f>_xll.qlInterestRateIndexMaturity(Currency&amp;"ibor"&amp;$I$1,BA1280,Trigger)</f>
        <v>48459</v>
      </c>
      <c r="BC1280" s="359">
        <f>_xll.qlIndexFixing($AC$5,AZ1280,,_xll.ohTrigger(Trigger,Quote!$AE$2))</f>
        <v>1.6991116348510506E-2</v>
      </c>
      <c r="BD1280" s="359" t="e">
        <f>_xll.qlIndexFixing($BE$1,BA1280,,_xll.ohTrigger(Trigger,Quote!$AE$2))</f>
        <v>#NUM!</v>
      </c>
    </row>
    <row r="1281" spans="51:56" ht="11.25" customHeight="1" x14ac:dyDescent="0.25">
      <c r="AY1281" s="187" t="s">
        <v>90</v>
      </c>
      <c r="AZ1281" s="186">
        <f>_xll.qlInterestRateIndexFixingDate(Currency&amp;"ibor"&amp;$I$1,BA1281,Trigger)</f>
        <v>48278</v>
      </c>
      <c r="BA1281" s="186">
        <f>_xll.qlCalendarAdvance(Calendar,BA1280,AY1281,"f",,Trigger)</f>
        <v>48282</v>
      </c>
      <c r="BB1281" s="186">
        <f>_xll.qlInterestRateIndexMaturity(Currency&amp;"ibor"&amp;$I$1,BA1281,Trigger)</f>
        <v>48466</v>
      </c>
      <c r="BC1281" s="359">
        <f>_xll.qlIndexFixing($AC$5,AZ1281,,_xll.ohTrigger(Trigger,Quote!$AE$2))</f>
        <v>1.696365036199101E-2</v>
      </c>
      <c r="BD1281" s="359" t="e">
        <f>_xll.qlIndexFixing($BE$1,BA1281,,_xll.ohTrigger(Trigger,Quote!$AE$2))</f>
        <v>#NUM!</v>
      </c>
    </row>
    <row r="1282" spans="51:56" ht="11.25" customHeight="1" x14ac:dyDescent="0.25">
      <c r="AY1282" s="187" t="s">
        <v>90</v>
      </c>
      <c r="AZ1282" s="186">
        <f>_xll.qlInterestRateIndexFixingDate(Currency&amp;"ibor"&amp;$I$1,BA1282,Trigger)</f>
        <v>48285</v>
      </c>
      <c r="BA1282" s="186">
        <f>_xll.qlCalendarAdvance(Calendar,BA1281,AY1282,"f",,Trigger)</f>
        <v>48289</v>
      </c>
      <c r="BB1282" s="186">
        <f>_xll.qlInterestRateIndexMaturity(Currency&amp;"ibor"&amp;$I$1,BA1282,Trigger)</f>
        <v>48473</v>
      </c>
      <c r="BC1282" s="359">
        <f>_xll.qlIndexFixing($AC$5,AZ1282,,_xll.ohTrigger(Trigger,Quote!$AE$2))</f>
        <v>1.6936100678145487E-2</v>
      </c>
      <c r="BD1282" s="359" t="e">
        <f>_xll.qlIndexFixing($BE$1,BA1282,,_xll.ohTrigger(Trigger,Quote!$AE$2))</f>
        <v>#NUM!</v>
      </c>
    </row>
    <row r="1283" spans="51:56" ht="11.25" customHeight="1" x14ac:dyDescent="0.25">
      <c r="AY1283" s="187" t="s">
        <v>90</v>
      </c>
      <c r="AZ1283" s="186">
        <f>_xll.qlInterestRateIndexFixingDate(Currency&amp;"ibor"&amp;$I$1,BA1283,Trigger)</f>
        <v>48292</v>
      </c>
      <c r="BA1283" s="186">
        <f>_xll.qlCalendarAdvance(Calendar,BA1282,AY1283,"f",,Trigger)</f>
        <v>48296</v>
      </c>
      <c r="BB1283" s="186">
        <f>_xll.qlInterestRateIndexMaturity(Currency&amp;"ibor"&amp;$I$1,BA1283,Trigger)</f>
        <v>48480</v>
      </c>
      <c r="BC1283" s="359">
        <f>_xll.qlIndexFixing($AC$5,AZ1283,,_xll.ohTrigger(Trigger,Quote!$AE$2))</f>
        <v>1.6908467300490258E-2</v>
      </c>
      <c r="BD1283" s="359" t="e">
        <f>_xll.qlIndexFixing($BE$1,BA1283,,_xll.ohTrigger(Trigger,Quote!$AE$2))</f>
        <v>#NUM!</v>
      </c>
    </row>
    <row r="1284" spans="51:56" ht="11.25" customHeight="1" x14ac:dyDescent="0.25">
      <c r="AY1284" s="187" t="s">
        <v>90</v>
      </c>
      <c r="AZ1284" s="186">
        <f>_xll.qlInterestRateIndexFixingDate(Currency&amp;"ibor"&amp;$I$1,BA1284,Trigger)</f>
        <v>48297</v>
      </c>
      <c r="BA1284" s="186">
        <f>_xll.qlCalendarAdvance(Calendar,BA1283,AY1284,"f",,Trigger)</f>
        <v>48303</v>
      </c>
      <c r="BB1284" s="186">
        <f>_xll.qlInterestRateIndexMaturity(Currency&amp;"ibor"&amp;$I$1,BA1284,Trigger)</f>
        <v>48487</v>
      </c>
      <c r="BC1284" s="359">
        <f>_xll.qlIndexFixing($AC$5,AZ1284,,_xll.ohTrigger(Trigger,Quote!$AE$2))</f>
        <v>1.6880750232552061E-2</v>
      </c>
      <c r="BD1284" s="359" t="e">
        <f>_xll.qlIndexFixing($BE$1,BA1284,,_xll.ohTrigger(Trigger,Quote!$AE$2))</f>
        <v>#NUM!</v>
      </c>
    </row>
    <row r="1285" spans="51:56" ht="11.25" customHeight="1" x14ac:dyDescent="0.25">
      <c r="AY1285" s="187" t="s">
        <v>90</v>
      </c>
      <c r="AZ1285" s="186">
        <f>_xll.qlInterestRateIndexFixingDate(Currency&amp;"ibor"&amp;$I$1,BA1285,Trigger)</f>
        <v>48306</v>
      </c>
      <c r="BA1285" s="186">
        <f>_xll.qlCalendarAdvance(Calendar,BA1284,AY1285,"f",,Trigger)</f>
        <v>48310</v>
      </c>
      <c r="BB1285" s="186">
        <f>_xll.qlInterestRateIndexMaturity(Currency&amp;"ibor"&amp;$I$1,BA1285,Trigger)</f>
        <v>48493</v>
      </c>
      <c r="BC1285" s="359">
        <f>_xll.qlIndexFixing($AC$5,AZ1285,,_xll.ohTrigger(Trigger,Quote!$AE$2))</f>
        <v>1.6853544013166417E-2</v>
      </c>
      <c r="BD1285" s="359" t="e">
        <f>_xll.qlIndexFixing($BE$1,BA1285,,_xll.ohTrigger(Trigger,Quote!$AE$2))</f>
        <v>#NUM!</v>
      </c>
    </row>
    <row r="1286" spans="51:56" ht="11.25" customHeight="1" x14ac:dyDescent="0.25">
      <c r="AY1286" s="187" t="s">
        <v>90</v>
      </c>
      <c r="AZ1286" s="186">
        <f>_xll.qlInterestRateIndexFixingDate(Currency&amp;"ibor"&amp;$I$1,BA1286,Trigger)</f>
        <v>48313</v>
      </c>
      <c r="BA1286" s="186">
        <f>_xll.qlCalendarAdvance(Calendar,BA1285,AY1286,"f",,Trigger)</f>
        <v>48317</v>
      </c>
      <c r="BB1286" s="186">
        <f>_xll.qlInterestRateIndexMaturity(Currency&amp;"ibor"&amp;$I$1,BA1286,Trigger)</f>
        <v>48500</v>
      </c>
      <c r="BC1286" s="359">
        <f>_xll.qlIndexFixing($AC$5,AZ1286,,_xll.ohTrigger(Trigger,Quote!$AE$2))</f>
        <v>1.6825460395775042E-2</v>
      </c>
      <c r="BD1286" s="359" t="e">
        <f>_xll.qlIndexFixing($BE$1,BA1286,,_xll.ohTrigger(Trigger,Quote!$AE$2))</f>
        <v>#NUM!</v>
      </c>
    </row>
    <row r="1287" spans="51:56" ht="11.25" customHeight="1" x14ac:dyDescent="0.25">
      <c r="AY1287" s="187" t="s">
        <v>90</v>
      </c>
      <c r="AZ1287" s="186">
        <f>_xll.qlInterestRateIndexFixingDate(Currency&amp;"ibor"&amp;$I$1,BA1287,Trigger)</f>
        <v>48320</v>
      </c>
      <c r="BA1287" s="186">
        <f>_xll.qlCalendarAdvance(Calendar,BA1286,AY1287,"f",,Trigger)</f>
        <v>48324</v>
      </c>
      <c r="BB1287" s="186">
        <f>_xll.qlInterestRateIndexMaturity(Currency&amp;"ibor"&amp;$I$1,BA1287,Trigger)</f>
        <v>48507</v>
      </c>
      <c r="BC1287" s="359">
        <f>_xll.qlIndexFixing($AC$5,AZ1287,,_xll.ohTrigger(Trigger,Quote!$AE$2))</f>
        <v>1.6797292646722028E-2</v>
      </c>
      <c r="BD1287" s="359" t="e">
        <f>_xll.qlIndexFixing($BE$1,BA1287,,_xll.ohTrigger(Trigger,Quote!$AE$2))</f>
        <v>#NUM!</v>
      </c>
    </row>
    <row r="1288" spans="51:56" ht="11.25" customHeight="1" x14ac:dyDescent="0.25">
      <c r="AY1288" s="187" t="s">
        <v>90</v>
      </c>
      <c r="AZ1288" s="186">
        <f>_xll.qlInterestRateIndexFixingDate(Currency&amp;"ibor"&amp;$I$1,BA1288,Trigger)</f>
        <v>48327</v>
      </c>
      <c r="BA1288" s="186">
        <f>_xll.qlCalendarAdvance(Calendar,BA1287,AY1288,"f",,Trigger)</f>
        <v>48331</v>
      </c>
      <c r="BB1288" s="186">
        <f>_xll.qlInterestRateIndexMaturity(Currency&amp;"ibor"&amp;$I$1,BA1288,Trigger)</f>
        <v>48514</v>
      </c>
      <c r="BC1288" s="359">
        <f>_xll.qlIndexFixing($AC$5,AZ1288,,_xll.ohTrigger(Trigger,Quote!$AE$2))</f>
        <v>1.6769040769603189E-2</v>
      </c>
      <c r="BD1288" s="359" t="e">
        <f>_xll.qlIndexFixing($BE$1,BA1288,,_xll.ohTrigger(Trigger,Quote!$AE$2))</f>
        <v>#NUM!</v>
      </c>
    </row>
    <row r="1289" spans="51:56" ht="11.25" customHeight="1" x14ac:dyDescent="0.25">
      <c r="AY1289" s="187" t="s">
        <v>90</v>
      </c>
      <c r="AZ1289" s="186">
        <f>_xll.qlInterestRateIndexFixingDate(Currency&amp;"ibor"&amp;$I$1,BA1289,Trigger)</f>
        <v>48334</v>
      </c>
      <c r="BA1289" s="186">
        <f>_xll.qlCalendarAdvance(Calendar,BA1288,AY1289,"f",,Trigger)</f>
        <v>48338</v>
      </c>
      <c r="BB1289" s="186">
        <f>_xll.qlInterestRateIndexMaturity(Currency&amp;"ibor"&amp;$I$1,BA1289,Trigger)</f>
        <v>48522</v>
      </c>
      <c r="BC1289" s="359">
        <f>_xll.qlIndexFixing($AC$5,AZ1289,,_xll.ohTrigger(Trigger,Quote!$AE$2))</f>
        <v>1.6740909662785117E-2</v>
      </c>
      <c r="BD1289" s="359" t="e">
        <f>_xll.qlIndexFixing($BE$1,BA1289,,_xll.ohTrigger(Trigger,Quote!$AE$2))</f>
        <v>#NUM!</v>
      </c>
    </row>
    <row r="1290" spans="51:56" ht="11.25" customHeight="1" x14ac:dyDescent="0.25">
      <c r="AY1290" s="187" t="s">
        <v>90</v>
      </c>
      <c r="AZ1290" s="186">
        <f>_xll.qlInterestRateIndexFixingDate(Currency&amp;"ibor"&amp;$I$1,BA1290,Trigger)</f>
        <v>48341</v>
      </c>
      <c r="BA1290" s="186">
        <f>_xll.qlCalendarAdvance(Calendar,BA1289,AY1290,"f",,Trigger)</f>
        <v>48345</v>
      </c>
      <c r="BB1290" s="186">
        <f>_xll.qlInterestRateIndexMaturity(Currency&amp;"ibor"&amp;$I$1,BA1290,Trigger)</f>
        <v>48529</v>
      </c>
      <c r="BC1290" s="359">
        <f>_xll.qlIndexFixing($AC$5,AZ1290,,_xll.ohTrigger(Trigger,Quote!$AE$2))</f>
        <v>1.6712690527801156E-2</v>
      </c>
      <c r="BD1290" s="359" t="e">
        <f>_xll.qlIndexFixing($BE$1,BA1290,,_xll.ohTrigger(Trigger,Quote!$AE$2))</f>
        <v>#NUM!</v>
      </c>
    </row>
    <row r="1291" spans="51:56" ht="11.25" customHeight="1" x14ac:dyDescent="0.25">
      <c r="AY1291" s="187" t="s">
        <v>90</v>
      </c>
      <c r="AZ1291" s="186">
        <f>_xll.qlInterestRateIndexFixingDate(Currency&amp;"ibor"&amp;$I$1,BA1291,Trigger)</f>
        <v>48348</v>
      </c>
      <c r="BA1291" s="186">
        <f>_xll.qlCalendarAdvance(Calendar,BA1290,AY1291,"f",,Trigger)</f>
        <v>48352</v>
      </c>
      <c r="BB1291" s="186">
        <f>_xll.qlInterestRateIndexMaturity(Currency&amp;"ibor"&amp;$I$1,BA1291,Trigger)</f>
        <v>48536</v>
      </c>
      <c r="BC1291" s="359">
        <f>_xll.qlIndexFixing($AC$5,AZ1291,,_xll.ohTrigger(Trigger,Quote!$AE$2))</f>
        <v>1.6684387727517725E-2</v>
      </c>
      <c r="BD1291" s="359" t="e">
        <f>_xll.qlIndexFixing($BE$1,BA1291,,_xll.ohTrigger(Trigger,Quote!$AE$2))</f>
        <v>#NUM!</v>
      </c>
    </row>
    <row r="1292" spans="51:56" ht="11.25" customHeight="1" x14ac:dyDescent="0.25">
      <c r="AY1292" s="187" t="s">
        <v>90</v>
      </c>
      <c r="AZ1292" s="186">
        <f>_xll.qlInterestRateIndexFixingDate(Currency&amp;"ibor"&amp;$I$1,BA1292,Trigger)</f>
        <v>48355</v>
      </c>
      <c r="BA1292" s="186">
        <f>_xll.qlCalendarAdvance(Calendar,BA1291,AY1292,"f",,Trigger)</f>
        <v>48359</v>
      </c>
      <c r="BB1292" s="186">
        <f>_xll.qlInterestRateIndexMaturity(Currency&amp;"ibor"&amp;$I$1,BA1292,Trigger)</f>
        <v>48543</v>
      </c>
      <c r="BC1292" s="359">
        <f>_xll.qlIndexFixing($AC$5,AZ1292,,_xll.ohTrigger(Trigger,Quote!$AE$2))</f>
        <v>1.6656001265546717E-2</v>
      </c>
      <c r="BD1292" s="359" t="e">
        <f>_xll.qlIndexFixing($BE$1,BA1292,,_xll.ohTrigger(Trigger,Quote!$AE$2))</f>
        <v>#NUM!</v>
      </c>
    </row>
    <row r="1293" spans="51:56" ht="11.25" customHeight="1" x14ac:dyDescent="0.25">
      <c r="AY1293" s="187" t="s">
        <v>90</v>
      </c>
      <c r="AZ1293" s="186">
        <f>_xll.qlInterestRateIndexFixingDate(Currency&amp;"ibor"&amp;$I$1,BA1293,Trigger)</f>
        <v>48362</v>
      </c>
      <c r="BA1293" s="186">
        <f>_xll.qlCalendarAdvance(Calendar,BA1292,AY1293,"f",,Trigger)</f>
        <v>48366</v>
      </c>
      <c r="BB1293" s="186">
        <f>_xll.qlInterestRateIndexMaturity(Currency&amp;"ibor"&amp;$I$1,BA1293,Trigger)</f>
        <v>48549</v>
      </c>
      <c r="BC1293" s="359">
        <f>_xll.qlIndexFixing($AC$5,AZ1293,,_xll.ohTrigger(Trigger,Quote!$AE$2))</f>
        <v>1.6626519589570881E-2</v>
      </c>
      <c r="BD1293" s="359" t="e">
        <f>_xll.qlIndexFixing($BE$1,BA1293,,_xll.ohTrigger(Trigger,Quote!$AE$2))</f>
        <v>#NUM!</v>
      </c>
    </row>
    <row r="1294" spans="51:56" ht="11.25" customHeight="1" x14ac:dyDescent="0.25">
      <c r="AY1294" s="187" t="s">
        <v>90</v>
      </c>
      <c r="AZ1294" s="186">
        <f>_xll.qlInterestRateIndexFixingDate(Currency&amp;"ibor"&amp;$I$1,BA1294,Trigger)</f>
        <v>48369</v>
      </c>
      <c r="BA1294" s="186">
        <f>_xll.qlCalendarAdvance(Calendar,BA1293,AY1294,"f",,Trigger)</f>
        <v>48373</v>
      </c>
      <c r="BB1294" s="186">
        <f>_xll.qlInterestRateIndexMaturity(Currency&amp;"ibor"&amp;$I$1,BA1294,Trigger)</f>
        <v>48556</v>
      </c>
      <c r="BC1294" s="359">
        <f>_xll.qlIndexFixing($AC$5,AZ1294,,_xll.ohTrigger(Trigger,Quote!$AE$2))</f>
        <v>1.663532073902645E-2</v>
      </c>
      <c r="BD1294" s="359" t="e">
        <f>_xll.qlIndexFixing($BE$1,BA1294,,_xll.ohTrigger(Trigger,Quote!$AE$2))</f>
        <v>#NUM!</v>
      </c>
    </row>
    <row r="1295" spans="51:56" ht="11.25" customHeight="1" x14ac:dyDescent="0.25">
      <c r="AY1295" s="187" t="s">
        <v>90</v>
      </c>
      <c r="AZ1295" s="186">
        <f>_xll.qlInterestRateIndexFixingDate(Currency&amp;"ibor"&amp;$I$1,BA1295,Trigger)</f>
        <v>48376</v>
      </c>
      <c r="BA1295" s="186">
        <f>_xll.qlCalendarAdvance(Calendar,BA1294,AY1295,"f",,Trigger)</f>
        <v>48380</v>
      </c>
      <c r="BB1295" s="186">
        <f>_xll.qlInterestRateIndexMaturity(Currency&amp;"ibor"&amp;$I$1,BA1295,Trigger)</f>
        <v>48563</v>
      </c>
      <c r="BC1295" s="359">
        <f>_xll.qlIndexFixing($AC$5,AZ1295,,_xll.ohTrigger(Trigger,Quote!$AE$2))</f>
        <v>1.6644121927527504E-2</v>
      </c>
      <c r="BD1295" s="359" t="e">
        <f>_xll.qlIndexFixing($BE$1,BA1295,,_xll.ohTrigger(Trigger,Quote!$AE$2))</f>
        <v>#NUM!</v>
      </c>
    </row>
    <row r="1296" spans="51:56" ht="11.25" customHeight="1" x14ac:dyDescent="0.25">
      <c r="AY1296" s="187" t="s">
        <v>90</v>
      </c>
      <c r="AZ1296" s="186">
        <f>_xll.qlInterestRateIndexFixingDate(Currency&amp;"ibor"&amp;$I$1,BA1296,Trigger)</f>
        <v>48383</v>
      </c>
      <c r="BA1296" s="186">
        <f>_xll.qlCalendarAdvance(Calendar,BA1295,AY1296,"f",,Trigger)</f>
        <v>48387</v>
      </c>
      <c r="BB1296" s="186">
        <f>_xll.qlInterestRateIndexMaturity(Currency&amp;"ibor"&amp;$I$1,BA1296,Trigger)</f>
        <v>48570</v>
      </c>
      <c r="BC1296" s="359">
        <f>_xll.qlIndexFixing($AC$5,AZ1296,,_xll.ohTrigger(Trigger,Quote!$AE$2))</f>
        <v>1.665292315507361E-2</v>
      </c>
      <c r="BD1296" s="359" t="e">
        <f>_xll.qlIndexFixing($BE$1,BA1296,,_xll.ohTrigger(Trigger,Quote!$AE$2))</f>
        <v>#NUM!</v>
      </c>
    </row>
    <row r="1297" spans="51:56" ht="11.25" customHeight="1" x14ac:dyDescent="0.25">
      <c r="AY1297" s="187" t="s">
        <v>90</v>
      </c>
      <c r="AZ1297" s="186">
        <f>_xll.qlInterestRateIndexFixingDate(Currency&amp;"ibor"&amp;$I$1,BA1297,Trigger)</f>
        <v>48390</v>
      </c>
      <c r="BA1297" s="186">
        <f>_xll.qlCalendarAdvance(Calendar,BA1296,AY1297,"f",,Trigger)</f>
        <v>48394</v>
      </c>
      <c r="BB1297" s="186">
        <f>_xll.qlInterestRateIndexMaturity(Currency&amp;"ibor"&amp;$I$1,BA1297,Trigger)</f>
        <v>48577</v>
      </c>
      <c r="BC1297" s="359">
        <f>_xll.qlIndexFixing($AC$5,AZ1297,,_xll.ohTrigger(Trigger,Quote!$AE$2))</f>
        <v>1.6661724421666517E-2</v>
      </c>
      <c r="BD1297" s="359" t="e">
        <f>_xll.qlIndexFixing($BE$1,BA1297,,_xll.ohTrigger(Trigger,Quote!$AE$2))</f>
        <v>#NUM!</v>
      </c>
    </row>
    <row r="1298" spans="51:56" ht="11.25" customHeight="1" x14ac:dyDescent="0.25">
      <c r="AY1298" s="187" t="s">
        <v>90</v>
      </c>
      <c r="AZ1298" s="186">
        <f>_xll.qlInterestRateIndexFixingDate(Currency&amp;"ibor"&amp;$I$1,BA1298,Trigger)</f>
        <v>48397</v>
      </c>
      <c r="BA1298" s="186">
        <f>_xll.qlCalendarAdvance(Calendar,BA1297,AY1298,"f",,Trigger)</f>
        <v>48401</v>
      </c>
      <c r="BB1298" s="186">
        <f>_xll.qlInterestRateIndexMaturity(Currency&amp;"ibor"&amp;$I$1,BA1298,Trigger)</f>
        <v>48585</v>
      </c>
      <c r="BC1298" s="359">
        <f>_xll.qlIndexFixing($AC$5,AZ1298,,_xll.ohTrigger(Trigger,Quote!$AE$2))</f>
        <v>1.6671539323852812E-2</v>
      </c>
      <c r="BD1298" s="359" t="e">
        <f>_xll.qlIndexFixing($BE$1,BA1298,,_xll.ohTrigger(Trigger,Quote!$AE$2))</f>
        <v>#NUM!</v>
      </c>
    </row>
    <row r="1299" spans="51:56" ht="11.25" customHeight="1" x14ac:dyDescent="0.25">
      <c r="AY1299" s="187" t="s">
        <v>90</v>
      </c>
      <c r="AZ1299" s="186">
        <f>_xll.qlInterestRateIndexFixingDate(Currency&amp;"ibor"&amp;$I$1,BA1299,Trigger)</f>
        <v>48404</v>
      </c>
      <c r="BA1299" s="186">
        <f>_xll.qlCalendarAdvance(Calendar,BA1298,AY1299,"f",,Trigger)</f>
        <v>48408</v>
      </c>
      <c r="BB1299" s="186">
        <f>_xll.qlInterestRateIndexMaturity(Currency&amp;"ibor"&amp;$I$1,BA1299,Trigger)</f>
        <v>48592</v>
      </c>
      <c r="BC1299" s="359">
        <f>_xll.qlIndexFixing($AC$5,AZ1299,,_xll.ohTrigger(Trigger,Quote!$AE$2))</f>
        <v>1.668034107730498E-2</v>
      </c>
      <c r="BD1299" s="359" t="e">
        <f>_xll.qlIndexFixing($BE$1,BA1299,,_xll.ohTrigger(Trigger,Quote!$AE$2))</f>
        <v>#NUM!</v>
      </c>
    </row>
    <row r="1300" spans="51:56" ht="11.25" customHeight="1" x14ac:dyDescent="0.25">
      <c r="AY1300" s="187" t="s">
        <v>90</v>
      </c>
      <c r="AZ1300" s="186">
        <f>_xll.qlInterestRateIndexFixingDate(Currency&amp;"ibor"&amp;$I$1,BA1300,Trigger)</f>
        <v>48411</v>
      </c>
      <c r="BA1300" s="186">
        <f>_xll.qlCalendarAdvance(Calendar,BA1299,AY1300,"f",,Trigger)</f>
        <v>48415</v>
      </c>
      <c r="BB1300" s="186">
        <f>_xll.qlInterestRateIndexMaturity(Currency&amp;"ibor"&amp;$I$1,BA1300,Trigger)</f>
        <v>48599</v>
      </c>
      <c r="BC1300" s="359">
        <f>_xll.qlIndexFixing($AC$5,AZ1300,,_xll.ohTrigger(Trigger,Quote!$AE$2))</f>
        <v>1.668914287001922E-2</v>
      </c>
      <c r="BD1300" s="359" t="e">
        <f>_xll.qlIndexFixing($BE$1,BA1300,,_xll.ohTrigger(Trigger,Quote!$AE$2))</f>
        <v>#NUM!</v>
      </c>
    </row>
    <row r="1301" spans="51:56" ht="11.25" customHeight="1" x14ac:dyDescent="0.25">
      <c r="AY1301" s="187" t="s">
        <v>90</v>
      </c>
      <c r="AZ1301" s="186">
        <f>_xll.qlInterestRateIndexFixingDate(Currency&amp;"ibor"&amp;$I$1,BA1301,Trigger)</f>
        <v>48418</v>
      </c>
      <c r="BA1301" s="186">
        <f>_xll.qlCalendarAdvance(Calendar,BA1300,AY1301,"f",,Trigger)</f>
        <v>48422</v>
      </c>
      <c r="BB1301" s="186">
        <f>_xll.qlInterestRateIndexMaturity(Currency&amp;"ibor"&amp;$I$1,BA1301,Trigger)</f>
        <v>48606</v>
      </c>
      <c r="BC1301" s="359">
        <f>_xll.qlIndexFixing($AC$5,AZ1301,,_xll.ohTrigger(Trigger,Quote!$AE$2))</f>
        <v>1.6697944701994663E-2</v>
      </c>
      <c r="BD1301" s="359" t="e">
        <f>_xll.qlIndexFixing($BE$1,BA1301,,_xll.ohTrigger(Trigger,Quote!$AE$2))</f>
        <v>#NUM!</v>
      </c>
    </row>
    <row r="1302" spans="51:56" ht="11.25" customHeight="1" x14ac:dyDescent="0.25">
      <c r="AY1302" s="187" t="s">
        <v>90</v>
      </c>
      <c r="AZ1302" s="186">
        <f>_xll.qlInterestRateIndexFixingDate(Currency&amp;"ibor"&amp;$I$1,BA1302,Trigger)</f>
        <v>48425</v>
      </c>
      <c r="BA1302" s="186">
        <f>_xll.qlCalendarAdvance(Calendar,BA1301,AY1302,"f",,Trigger)</f>
        <v>48429</v>
      </c>
      <c r="BB1302" s="186">
        <f>_xll.qlInterestRateIndexMaturity(Currency&amp;"ibor"&amp;$I$1,BA1302,Trigger)</f>
        <v>48613</v>
      </c>
      <c r="BC1302" s="359">
        <f>_xll.qlIndexFixing($AC$5,AZ1302,,_xll.ohTrigger(Trigger,Quote!$AE$2))</f>
        <v>1.6706746573232612E-2</v>
      </c>
      <c r="BD1302" s="359" t="e">
        <f>_xll.qlIndexFixing($BE$1,BA1302,,_xll.ohTrigger(Trigger,Quote!$AE$2))</f>
        <v>#NUM!</v>
      </c>
    </row>
    <row r="1303" spans="51:56" ht="11.25" customHeight="1" x14ac:dyDescent="0.25">
      <c r="AY1303" s="187" t="s">
        <v>90</v>
      </c>
      <c r="AZ1303" s="186">
        <f>_xll.qlInterestRateIndexFixingDate(Currency&amp;"ibor"&amp;$I$1,BA1303,Trigger)</f>
        <v>48432</v>
      </c>
      <c r="BA1303" s="186">
        <f>_xll.qlCalendarAdvance(Calendar,BA1302,AY1303,"f",,Trigger)</f>
        <v>48436</v>
      </c>
      <c r="BB1303" s="186">
        <f>_xll.qlInterestRateIndexMaturity(Currency&amp;"ibor"&amp;$I$1,BA1303,Trigger)</f>
        <v>48620</v>
      </c>
      <c r="BC1303" s="359">
        <f>_xll.qlIndexFixing($AC$5,AZ1303,,_xll.ohTrigger(Trigger,Quote!$AE$2))</f>
        <v>1.6715548483732634E-2</v>
      </c>
      <c r="BD1303" s="359" t="e">
        <f>_xll.qlIndexFixing($BE$1,BA1303,,_xll.ohTrigger(Trigger,Quote!$AE$2))</f>
        <v>#NUM!</v>
      </c>
    </row>
    <row r="1304" spans="51:56" ht="11.25" customHeight="1" x14ac:dyDescent="0.25">
      <c r="AY1304" s="187" t="s">
        <v>90</v>
      </c>
      <c r="AZ1304" s="186">
        <f>_xll.qlInterestRateIndexFixingDate(Currency&amp;"ibor"&amp;$I$1,BA1304,Trigger)</f>
        <v>48439</v>
      </c>
      <c r="BA1304" s="186">
        <f>_xll.qlCalendarAdvance(Calendar,BA1303,AY1304,"f",,Trigger)</f>
        <v>48443</v>
      </c>
      <c r="BB1304" s="186">
        <f>_xll.qlInterestRateIndexMaturity(Currency&amp;"ibor"&amp;$I$1,BA1304,Trigger)</f>
        <v>48627</v>
      </c>
      <c r="BC1304" s="359">
        <f>_xll.qlIndexFixing($AC$5,AZ1304,,_xll.ohTrigger(Trigger,Quote!$AE$2))</f>
        <v>1.6724350433495159E-2</v>
      </c>
      <c r="BD1304" s="359" t="e">
        <f>_xll.qlIndexFixing($BE$1,BA1304,,_xll.ohTrigger(Trigger,Quote!$AE$2))</f>
        <v>#NUM!</v>
      </c>
    </row>
    <row r="1305" spans="51:56" ht="11.25" customHeight="1" x14ac:dyDescent="0.25">
      <c r="AY1305" s="187" t="s">
        <v>90</v>
      </c>
      <c r="AZ1305" s="186">
        <f>_xll.qlInterestRateIndexFixingDate(Currency&amp;"ibor"&amp;$I$1,BA1305,Trigger)</f>
        <v>48446</v>
      </c>
      <c r="BA1305" s="186">
        <f>_xll.qlCalendarAdvance(Calendar,BA1304,AY1305,"f",,Trigger)</f>
        <v>48450</v>
      </c>
      <c r="BB1305" s="186">
        <f>_xll.qlInterestRateIndexMaturity(Currency&amp;"ibor"&amp;$I$1,BA1305,Trigger)</f>
        <v>48634</v>
      </c>
      <c r="BC1305" s="359">
        <f>_xll.qlIndexFixing($AC$5,AZ1305,,_xll.ohTrigger(Trigger,Quote!$AE$2))</f>
        <v>1.6733152422520194E-2</v>
      </c>
      <c r="BD1305" s="359" t="e">
        <f>_xll.qlIndexFixing($BE$1,BA1305,,_xll.ohTrigger(Trigger,Quote!$AE$2))</f>
        <v>#NUM!</v>
      </c>
    </row>
    <row r="1306" spans="51:56" ht="11.25" customHeight="1" x14ac:dyDescent="0.25">
      <c r="AY1306" s="187" t="s">
        <v>90</v>
      </c>
      <c r="AZ1306" s="186">
        <f>_xll.qlInterestRateIndexFixingDate(Currency&amp;"ibor"&amp;$I$1,BA1306,Trigger)</f>
        <v>48453</v>
      </c>
      <c r="BA1306" s="186">
        <f>_xll.qlCalendarAdvance(Calendar,BA1305,AY1306,"f",,Trigger)</f>
        <v>48457</v>
      </c>
      <c r="BB1306" s="186">
        <f>_xll.qlInterestRateIndexMaturity(Currency&amp;"ibor"&amp;$I$1,BA1306,Trigger)</f>
        <v>48638</v>
      </c>
      <c r="BC1306" s="359">
        <f>_xll.qlIndexFixing($AC$5,AZ1306,,_xll.ohTrigger(Trigger,Quote!$AE$2))</f>
        <v>1.673890404390781E-2</v>
      </c>
      <c r="BD1306" s="359" t="e">
        <f>_xll.qlIndexFixing($BE$1,BA1306,,_xll.ohTrigger(Trigger,Quote!$AE$2))</f>
        <v>#NUM!</v>
      </c>
    </row>
    <row r="1307" spans="51:56" ht="11.25" customHeight="1" x14ac:dyDescent="0.25">
      <c r="AY1307" s="187" t="s">
        <v>90</v>
      </c>
      <c r="AZ1307" s="186">
        <f>_xll.qlInterestRateIndexFixingDate(Currency&amp;"ibor"&amp;$I$1,BA1307,Trigger)</f>
        <v>48460</v>
      </c>
      <c r="BA1307" s="186">
        <f>_xll.qlCalendarAdvance(Calendar,BA1306,AY1307,"f",,Trigger)</f>
        <v>48464</v>
      </c>
      <c r="BB1307" s="186">
        <f>_xll.qlInterestRateIndexMaturity(Currency&amp;"ibor"&amp;$I$1,BA1307,Trigger)</f>
        <v>48645</v>
      </c>
      <c r="BC1307" s="359">
        <f>_xll.qlIndexFixing($AC$5,AZ1307,,_xll.ohTrigger(Trigger,Quote!$AE$2))</f>
        <v>1.6747704880140851E-2</v>
      </c>
      <c r="BD1307" s="359" t="e">
        <f>_xll.qlIndexFixing($BE$1,BA1307,,_xll.ohTrigger(Trigger,Quote!$AE$2))</f>
        <v>#NUM!</v>
      </c>
    </row>
    <row r="1308" spans="51:56" ht="11.25" customHeight="1" x14ac:dyDescent="0.25">
      <c r="AY1308" s="187" t="s">
        <v>90</v>
      </c>
      <c r="AZ1308" s="186">
        <f>_xll.qlInterestRateIndexFixingDate(Currency&amp;"ibor"&amp;$I$1,BA1308,Trigger)</f>
        <v>48467</v>
      </c>
      <c r="BA1308" s="186">
        <f>_xll.qlCalendarAdvance(Calendar,BA1307,AY1308,"f",,Trigger)</f>
        <v>48471</v>
      </c>
      <c r="BB1308" s="186">
        <f>_xll.qlInterestRateIndexMaturity(Currency&amp;"ibor"&amp;$I$1,BA1308,Trigger)</f>
        <v>48652</v>
      </c>
      <c r="BC1308" s="359">
        <f>_xll.qlIndexFixing($AC$5,AZ1308,,_xll.ohTrigger(Trigger,Quote!$AE$2))</f>
        <v>1.6756505754990957E-2</v>
      </c>
      <c r="BD1308" s="359" t="e">
        <f>_xll.qlIndexFixing($BE$1,BA1308,,_xll.ohTrigger(Trigger,Quote!$AE$2))</f>
        <v>#NUM!</v>
      </c>
    </row>
    <row r="1309" spans="51:56" ht="11.25" customHeight="1" x14ac:dyDescent="0.25">
      <c r="AY1309" s="187" t="s">
        <v>90</v>
      </c>
      <c r="AZ1309" s="186">
        <f>_xll.qlInterestRateIndexFixingDate(Currency&amp;"ibor"&amp;$I$1,BA1309,Trigger)</f>
        <v>48474</v>
      </c>
      <c r="BA1309" s="186">
        <f>_xll.qlCalendarAdvance(Calendar,BA1308,AY1309,"f",,Trigger)</f>
        <v>48478</v>
      </c>
      <c r="BB1309" s="186">
        <f>_xll.qlInterestRateIndexMaturity(Currency&amp;"ibor"&amp;$I$1,BA1309,Trigger)</f>
        <v>48659</v>
      </c>
      <c r="BC1309" s="359">
        <f>_xll.qlIndexFixing($AC$5,AZ1309,,_xll.ohTrigger(Trigger,Quote!$AE$2))</f>
        <v>1.6765306668459011E-2</v>
      </c>
      <c r="BD1309" s="359" t="e">
        <f>_xll.qlIndexFixing($BE$1,BA1309,,_xll.ohTrigger(Trigger,Quote!$AE$2))</f>
        <v>#NUM!</v>
      </c>
    </row>
    <row r="1310" spans="51:56" ht="11.25" customHeight="1" x14ac:dyDescent="0.25">
      <c r="AY1310" s="187" t="s">
        <v>90</v>
      </c>
      <c r="AZ1310" s="186">
        <f>_xll.qlInterestRateIndexFixingDate(Currency&amp;"ibor"&amp;$I$1,BA1310,Trigger)</f>
        <v>48481</v>
      </c>
      <c r="BA1310" s="186">
        <f>_xll.qlCalendarAdvance(Calendar,BA1309,AY1310,"f",,Trigger)</f>
        <v>48485</v>
      </c>
      <c r="BB1310" s="186">
        <f>_xll.qlInterestRateIndexMaturity(Currency&amp;"ibor"&amp;$I$1,BA1310,Trigger)</f>
        <v>48666</v>
      </c>
      <c r="BC1310" s="359">
        <f>_xll.qlIndexFixing($AC$5,AZ1310,,_xll.ohTrigger(Trigger,Quote!$AE$2))</f>
        <v>1.6774107620545015E-2</v>
      </c>
      <c r="BD1310" s="359" t="e">
        <f>_xll.qlIndexFixing($BE$1,BA1310,,_xll.ohTrigger(Trigger,Quote!$AE$2))</f>
        <v>#NUM!</v>
      </c>
    </row>
    <row r="1311" spans="51:56" ht="11.25" customHeight="1" x14ac:dyDescent="0.25">
      <c r="AY1311" s="187" t="s">
        <v>90</v>
      </c>
      <c r="AZ1311" s="186">
        <f>_xll.qlInterestRateIndexFixingDate(Currency&amp;"ibor"&amp;$I$1,BA1311,Trigger)</f>
        <v>48488</v>
      </c>
      <c r="BA1311" s="186">
        <f>_xll.qlCalendarAdvance(Calendar,BA1310,AY1311,"f",,Trigger)</f>
        <v>48492</v>
      </c>
      <c r="BB1311" s="186">
        <f>_xll.qlInterestRateIndexMaturity(Currency&amp;"ibor"&amp;$I$1,BA1311,Trigger)</f>
        <v>48674</v>
      </c>
      <c r="BC1311" s="359">
        <f>_xll.qlIndexFixing($AC$5,AZ1311,,_xll.ohTrigger(Trigger,Quote!$AE$2))</f>
        <v>1.6783927397239464E-2</v>
      </c>
      <c r="BD1311" s="359" t="e">
        <f>_xll.qlIndexFixing($BE$1,BA1311,,_xll.ohTrigger(Trigger,Quote!$AE$2))</f>
        <v>#NUM!</v>
      </c>
    </row>
    <row r="1312" spans="51:56" ht="11.25" customHeight="1" x14ac:dyDescent="0.25">
      <c r="AY1312" s="187" t="s">
        <v>90</v>
      </c>
      <c r="AZ1312" s="186">
        <f>_xll.qlInterestRateIndexFixingDate(Currency&amp;"ibor"&amp;$I$1,BA1312,Trigger)</f>
        <v>48495</v>
      </c>
      <c r="BA1312" s="186">
        <f>_xll.qlCalendarAdvance(Calendar,BA1311,AY1312,"f",,Trigger)</f>
        <v>48499</v>
      </c>
      <c r="BB1312" s="186">
        <f>_xll.qlInterestRateIndexMaturity(Currency&amp;"ibor"&amp;$I$1,BA1312,Trigger)</f>
        <v>48681</v>
      </c>
      <c r="BC1312" s="359">
        <f>_xll.qlIndexFixing($AC$5,AZ1312,,_xll.ohTrigger(Trigger,Quote!$AE$2))</f>
        <v>1.6792728838027078E-2</v>
      </c>
      <c r="BD1312" s="359" t="e">
        <f>_xll.qlIndexFixing($BE$1,BA1312,,_xll.ohTrigger(Trigger,Quote!$AE$2))</f>
        <v>#NUM!</v>
      </c>
    </row>
    <row r="1313" spans="51:56" ht="11.25" customHeight="1" x14ac:dyDescent="0.25">
      <c r="AY1313" s="187" t="s">
        <v>90</v>
      </c>
      <c r="AZ1313" s="186">
        <f>_xll.qlInterestRateIndexFixingDate(Currency&amp;"ibor"&amp;$I$1,BA1313,Trigger)</f>
        <v>48502</v>
      </c>
      <c r="BA1313" s="186">
        <f>_xll.qlCalendarAdvance(Calendar,BA1312,AY1313,"f",,Trigger)</f>
        <v>48506</v>
      </c>
      <c r="BB1313" s="186">
        <f>_xll.qlInterestRateIndexMaturity(Currency&amp;"ibor"&amp;$I$1,BA1313,Trigger)</f>
        <v>48688</v>
      </c>
      <c r="BC1313" s="359">
        <f>_xll.qlIndexFixing($AC$5,AZ1313,,_xll.ohTrigger(Trigger,Quote!$AE$2))</f>
        <v>1.6801530317648247E-2</v>
      </c>
      <c r="BD1313" s="359" t="e">
        <f>_xll.qlIndexFixing($BE$1,BA1313,,_xll.ohTrigger(Trigger,Quote!$AE$2))</f>
        <v>#NUM!</v>
      </c>
    </row>
    <row r="1314" spans="51:56" ht="11.25" customHeight="1" x14ac:dyDescent="0.25">
      <c r="AY1314" s="187" t="s">
        <v>90</v>
      </c>
      <c r="AZ1314" s="186">
        <f>_xll.qlInterestRateIndexFixingDate(Currency&amp;"ibor"&amp;$I$1,BA1314,Trigger)</f>
        <v>48509</v>
      </c>
      <c r="BA1314" s="186">
        <f>_xll.qlCalendarAdvance(Calendar,BA1313,AY1314,"f",,Trigger)</f>
        <v>48513</v>
      </c>
      <c r="BB1314" s="186">
        <f>_xll.qlInterestRateIndexMaturity(Currency&amp;"ibor"&amp;$I$1,BA1314,Trigger)</f>
        <v>48695</v>
      </c>
      <c r="BC1314" s="359">
        <f>_xll.qlIndexFixing($AC$5,AZ1314,,_xll.ohTrigger(Trigger,Quote!$AE$2))</f>
        <v>1.6810331836102962E-2</v>
      </c>
      <c r="BD1314" s="359" t="e">
        <f>_xll.qlIndexFixing($BE$1,BA1314,,_xll.ohTrigger(Trigger,Quote!$AE$2))</f>
        <v>#NUM!</v>
      </c>
    </row>
    <row r="1315" spans="51:56" ht="11.25" customHeight="1" x14ac:dyDescent="0.25">
      <c r="AY1315" s="187" t="s">
        <v>90</v>
      </c>
      <c r="AZ1315" s="186">
        <f>_xll.qlInterestRateIndexFixingDate(Currency&amp;"ibor"&amp;$I$1,BA1315,Trigger)</f>
        <v>48516</v>
      </c>
      <c r="BA1315" s="186">
        <f>_xll.qlCalendarAdvance(Calendar,BA1314,AY1315,"f",,Trigger)</f>
        <v>48520</v>
      </c>
      <c r="BB1315" s="186">
        <f>_xll.qlInterestRateIndexMaturity(Currency&amp;"ibor"&amp;$I$1,BA1315,Trigger)</f>
        <v>48701</v>
      </c>
      <c r="BC1315" s="359">
        <f>_xll.qlIndexFixing($AC$5,AZ1315,,_xll.ohTrigger(Trigger,Quote!$AE$2))</f>
        <v>1.6818112960248231E-2</v>
      </c>
      <c r="BD1315" s="359" t="e">
        <f>_xll.qlIndexFixing($BE$1,BA1315,,_xll.ohTrigger(Trigger,Quote!$AE$2))</f>
        <v>#NUM!</v>
      </c>
    </row>
    <row r="1316" spans="51:56" ht="11.25" customHeight="1" x14ac:dyDescent="0.25">
      <c r="AY1316" s="187" t="s">
        <v>90</v>
      </c>
      <c r="AZ1316" s="186">
        <f>_xll.qlInterestRateIndexFixingDate(Currency&amp;"ibor"&amp;$I$1,BA1316,Trigger)</f>
        <v>48523</v>
      </c>
      <c r="BA1316" s="186">
        <f>_xll.qlCalendarAdvance(Calendar,BA1315,AY1316,"f",,Trigger)</f>
        <v>48527</v>
      </c>
      <c r="BB1316" s="186">
        <f>_xll.qlInterestRateIndexMaturity(Currency&amp;"ibor"&amp;$I$1,BA1316,Trigger)</f>
        <v>48708</v>
      </c>
      <c r="BC1316" s="359">
        <f>_xll.qlIndexFixing($AC$5,AZ1316,,_xll.ohTrigger(Trigger,Quote!$AE$2))</f>
        <v>1.6826914144044577E-2</v>
      </c>
      <c r="BD1316" s="359" t="e">
        <f>_xll.qlIndexFixing($BE$1,BA1316,,_xll.ohTrigger(Trigger,Quote!$AE$2))</f>
        <v>#NUM!</v>
      </c>
    </row>
    <row r="1317" spans="51:56" ht="11.25" customHeight="1" x14ac:dyDescent="0.25">
      <c r="AY1317" s="187" t="s">
        <v>90</v>
      </c>
      <c r="AZ1317" s="186">
        <f>_xll.qlInterestRateIndexFixingDate(Currency&amp;"ibor"&amp;$I$1,BA1317,Trigger)</f>
        <v>48530</v>
      </c>
      <c r="BA1317" s="186">
        <f>_xll.qlCalendarAdvance(Calendar,BA1316,AY1317,"f",,Trigger)</f>
        <v>48534</v>
      </c>
      <c r="BB1317" s="186">
        <f>_xll.qlInterestRateIndexMaturity(Currency&amp;"ibor"&amp;$I$1,BA1317,Trigger)</f>
        <v>48715</v>
      </c>
      <c r="BC1317" s="359">
        <f>_xll.qlIndexFixing($AC$5,AZ1317,,_xll.ohTrigger(Trigger,Quote!$AE$2))</f>
        <v>1.6835715366460193E-2</v>
      </c>
      <c r="BD1317" s="359" t="e">
        <f>_xll.qlIndexFixing($BE$1,BA1317,,_xll.ohTrigger(Trigger,Quote!$AE$2))</f>
        <v>#NUM!</v>
      </c>
    </row>
    <row r="1318" spans="51:56" ht="11.25" customHeight="1" x14ac:dyDescent="0.25">
      <c r="AY1318" s="187" t="s">
        <v>90</v>
      </c>
      <c r="AZ1318" s="186">
        <f>_xll.qlInterestRateIndexFixingDate(Currency&amp;"ibor"&amp;$I$1,BA1318,Trigger)</f>
        <v>48537</v>
      </c>
      <c r="BA1318" s="186">
        <f>_xll.qlCalendarAdvance(Calendar,BA1317,AY1318,"f",,Trigger)</f>
        <v>48541</v>
      </c>
      <c r="BB1318" s="186">
        <f>_xll.qlInterestRateIndexMaturity(Currency&amp;"ibor"&amp;$I$1,BA1318,Trigger)</f>
        <v>48722</v>
      </c>
      <c r="BC1318" s="359">
        <f>_xll.qlIndexFixing($AC$5,AZ1318,,_xll.ohTrigger(Trigger,Quote!$AE$2))</f>
        <v>1.6844516627495084E-2</v>
      </c>
      <c r="BD1318" s="359" t="e">
        <f>_xll.qlIndexFixing($BE$1,BA1318,,_xll.ohTrigger(Trigger,Quote!$AE$2))</f>
        <v>#NUM!</v>
      </c>
    </row>
    <row r="1319" spans="51:56" ht="11.25" customHeight="1" x14ac:dyDescent="0.25">
      <c r="AY1319" s="187" t="s">
        <v>90</v>
      </c>
      <c r="AZ1319" s="186">
        <f>_xll.qlInterestRateIndexFixingDate(Currency&amp;"ibor"&amp;$I$1,BA1319,Trigger)</f>
        <v>48544</v>
      </c>
      <c r="BA1319" s="186">
        <f>_xll.qlCalendarAdvance(Calendar,BA1318,AY1319,"f",,Trigger)</f>
        <v>48548</v>
      </c>
      <c r="BB1319" s="186">
        <f>_xll.qlInterestRateIndexMaturity(Currency&amp;"ibor"&amp;$I$1,BA1319,Trigger)</f>
        <v>48730</v>
      </c>
      <c r="BC1319" s="359">
        <f>_xll.qlIndexFixing($AC$5,AZ1319,,_xll.ohTrigger(Trigger,Quote!$AE$2))</f>
        <v>1.6854340010888619E-2</v>
      </c>
      <c r="BD1319" s="359" t="e">
        <f>_xll.qlIndexFixing($BE$1,BA1319,,_xll.ohTrigger(Trigger,Quote!$AE$2))</f>
        <v>#NUM!</v>
      </c>
    </row>
    <row r="1320" spans="51:56" ht="11.25" customHeight="1" x14ac:dyDescent="0.25">
      <c r="AY1320" s="187" t="s">
        <v>90</v>
      </c>
      <c r="AZ1320" s="186">
        <f>_xll.qlInterestRateIndexFixingDate(Currency&amp;"ibor"&amp;$I$1,BA1320,Trigger)</f>
        <v>48551</v>
      </c>
      <c r="BA1320" s="186">
        <f>_xll.qlCalendarAdvance(Calendar,BA1319,AY1320,"f",,Trigger)</f>
        <v>48555</v>
      </c>
      <c r="BB1320" s="186">
        <f>_xll.qlInterestRateIndexMaturity(Currency&amp;"ibor"&amp;$I$1,BA1320,Trigger)</f>
        <v>48737</v>
      </c>
      <c r="BC1320" s="359">
        <f>_xll.qlIndexFixing($AC$5,AZ1320,,_xll.ohTrigger(Trigger,Quote!$AE$2))</f>
        <v>1.6836373790472176E-2</v>
      </c>
      <c r="BD1320" s="359" t="e">
        <f>_xll.qlIndexFixing($BE$1,BA1320,,_xll.ohTrigger(Trigger,Quote!$AE$2))</f>
        <v>#NUM!</v>
      </c>
    </row>
    <row r="1321" spans="51:56" ht="11.25" customHeight="1" x14ac:dyDescent="0.25">
      <c r="AY1321" s="187" t="s">
        <v>90</v>
      </c>
      <c r="AZ1321" s="186">
        <f>_xll.qlInterestRateIndexFixingDate(Currency&amp;"ibor"&amp;$I$1,BA1321,Trigger)</f>
        <v>48558</v>
      </c>
      <c r="BA1321" s="186">
        <f>_xll.qlCalendarAdvance(Calendar,BA1320,AY1321,"f",,Trigger)</f>
        <v>48562</v>
      </c>
      <c r="BB1321" s="186">
        <f>_xll.qlInterestRateIndexMaturity(Currency&amp;"ibor"&amp;$I$1,BA1321,Trigger)</f>
        <v>48744</v>
      </c>
      <c r="BC1321" s="359">
        <f>_xll.qlIndexFixing($AC$5,AZ1321,,_xll.ohTrigger(Trigger,Quote!$AE$2))</f>
        <v>1.6813884827046179E-2</v>
      </c>
      <c r="BD1321" s="359" t="e">
        <f>_xll.qlIndexFixing($BE$1,BA1321,,_xll.ohTrigger(Trigger,Quote!$AE$2))</f>
        <v>#NUM!</v>
      </c>
    </row>
    <row r="1322" spans="51:56" ht="11.25" customHeight="1" x14ac:dyDescent="0.25">
      <c r="AY1322" s="187" t="s">
        <v>90</v>
      </c>
      <c r="AZ1322" s="186">
        <f>_xll.qlInterestRateIndexFixingDate(Currency&amp;"ibor"&amp;$I$1,BA1322,Trigger)</f>
        <v>48565</v>
      </c>
      <c r="BA1322" s="186">
        <f>_xll.qlCalendarAdvance(Calendar,BA1321,AY1322,"f",,Trigger)</f>
        <v>48569</v>
      </c>
      <c r="BB1322" s="186">
        <f>_xll.qlInterestRateIndexMaturity(Currency&amp;"ibor"&amp;$I$1,BA1322,Trigger)</f>
        <v>48751</v>
      </c>
      <c r="BC1322" s="359">
        <f>_xll.qlIndexFixing($AC$5,AZ1322,,_xll.ohTrigger(Trigger,Quote!$AE$2))</f>
        <v>1.6791329724224244E-2</v>
      </c>
      <c r="BD1322" s="359" t="e">
        <f>_xll.qlIndexFixing($BE$1,BA1322,,_xll.ohTrigger(Trigger,Quote!$AE$2))</f>
        <v>#NUM!</v>
      </c>
    </row>
    <row r="1323" spans="51:56" ht="11.25" customHeight="1" x14ac:dyDescent="0.25">
      <c r="AY1323" s="187" t="s">
        <v>90</v>
      </c>
      <c r="AZ1323" s="186">
        <f>_xll.qlInterestRateIndexFixingDate(Currency&amp;"ibor"&amp;$I$1,BA1323,Trigger)</f>
        <v>48572</v>
      </c>
      <c r="BA1323" s="186">
        <f>_xll.qlCalendarAdvance(Calendar,BA1322,AY1323,"f",,Trigger)</f>
        <v>48576</v>
      </c>
      <c r="BB1323" s="186">
        <f>_xll.qlInterestRateIndexMaturity(Currency&amp;"ibor"&amp;$I$1,BA1323,Trigger)</f>
        <v>48758</v>
      </c>
      <c r="BC1323" s="359">
        <f>_xll.qlIndexFixing($AC$5,AZ1323,,_xll.ohTrigger(Trigger,Quote!$AE$2))</f>
        <v>1.6768708484254678E-2</v>
      </c>
      <c r="BD1323" s="359" t="e">
        <f>_xll.qlIndexFixing($BE$1,BA1323,,_xll.ohTrigger(Trigger,Quote!$AE$2))</f>
        <v>#NUM!</v>
      </c>
    </row>
    <row r="1324" spans="51:56" ht="11.25" customHeight="1" x14ac:dyDescent="0.25">
      <c r="AY1324" s="187" t="s">
        <v>90</v>
      </c>
      <c r="AZ1324" s="186">
        <f>_xll.qlInterestRateIndexFixingDate(Currency&amp;"ibor"&amp;$I$1,BA1324,Trigger)</f>
        <v>48579</v>
      </c>
      <c r="BA1324" s="186">
        <f>_xll.qlCalendarAdvance(Calendar,BA1323,AY1324,"f",,Trigger)</f>
        <v>48583</v>
      </c>
      <c r="BB1324" s="186">
        <f>_xll.qlInterestRateIndexMaturity(Currency&amp;"ibor"&amp;$I$1,BA1324,Trigger)</f>
        <v>48764</v>
      </c>
      <c r="BC1324" s="359">
        <f>_xll.qlIndexFixing($AC$5,AZ1324,,_xll.ohTrigger(Trigger,Quote!$AE$2))</f>
        <v>1.6748689662473438E-2</v>
      </c>
      <c r="BD1324" s="359" t="e">
        <f>_xll.qlIndexFixing($BE$1,BA1324,,_xll.ohTrigger(Trigger,Quote!$AE$2))</f>
        <v>#NUM!</v>
      </c>
    </row>
    <row r="1325" spans="51:56" ht="11.25" customHeight="1" x14ac:dyDescent="0.25">
      <c r="AY1325" s="187" t="s">
        <v>90</v>
      </c>
      <c r="AZ1325" s="186">
        <f>_xll.qlInterestRateIndexFixingDate(Currency&amp;"ibor"&amp;$I$1,BA1325,Trigger)</f>
        <v>48586</v>
      </c>
      <c r="BA1325" s="186">
        <f>_xll.qlCalendarAdvance(Calendar,BA1324,AY1325,"f",,Trigger)</f>
        <v>48590</v>
      </c>
      <c r="BB1325" s="186">
        <f>_xll.qlInterestRateIndexMaturity(Currency&amp;"ibor"&amp;$I$1,BA1325,Trigger)</f>
        <v>48771</v>
      </c>
      <c r="BC1325" s="359">
        <f>_xll.qlIndexFixing($AC$5,AZ1325,,_xll.ohTrigger(Trigger,Quote!$AE$2))</f>
        <v>1.6725772383263632E-2</v>
      </c>
      <c r="BD1325" s="359" t="e">
        <f>_xll.qlIndexFixing($BE$1,BA1325,,_xll.ohTrigger(Trigger,Quote!$AE$2))</f>
        <v>#NUM!</v>
      </c>
    </row>
    <row r="1326" spans="51:56" ht="11.25" customHeight="1" x14ac:dyDescent="0.25">
      <c r="AY1326" s="187" t="s">
        <v>90</v>
      </c>
      <c r="AZ1326" s="186">
        <f>_xll.qlInterestRateIndexFixingDate(Currency&amp;"ibor"&amp;$I$1,BA1326,Trigger)</f>
        <v>48593</v>
      </c>
      <c r="BA1326" s="186">
        <f>_xll.qlCalendarAdvance(Calendar,BA1325,AY1326,"f",,Trigger)</f>
        <v>48597</v>
      </c>
      <c r="BB1326" s="186">
        <f>_xll.qlInterestRateIndexMaturity(Currency&amp;"ibor"&amp;$I$1,BA1326,Trigger)</f>
        <v>48778</v>
      </c>
      <c r="BC1326" s="359">
        <f>_xll.qlIndexFixing($AC$5,AZ1326,,_xll.ohTrigger(Trigger,Quote!$AE$2))</f>
        <v>1.6702788612205782E-2</v>
      </c>
      <c r="BD1326" s="359" t="e">
        <f>_xll.qlIndexFixing($BE$1,BA1326,,_xll.ohTrigger(Trigger,Quote!$AE$2))</f>
        <v>#NUM!</v>
      </c>
    </row>
    <row r="1327" spans="51:56" ht="11.25" customHeight="1" x14ac:dyDescent="0.25">
      <c r="AY1327" s="187" t="s">
        <v>90</v>
      </c>
      <c r="AZ1327" s="186">
        <f>_xll.qlInterestRateIndexFixingDate(Currency&amp;"ibor"&amp;$I$1,BA1327,Trigger)</f>
        <v>48600</v>
      </c>
      <c r="BA1327" s="186">
        <f>_xll.qlCalendarAdvance(Calendar,BA1326,AY1327,"f",,Trigger)</f>
        <v>48604</v>
      </c>
      <c r="BB1327" s="186">
        <f>_xll.qlInterestRateIndexMaturity(Currency&amp;"ibor"&amp;$I$1,BA1327,Trigger)</f>
        <v>48785</v>
      </c>
      <c r="BC1327" s="359">
        <f>_xll.qlIndexFixing($AC$5,AZ1327,,_xll.ohTrigger(Trigger,Quote!$AE$2))</f>
        <v>1.6679738351593292E-2</v>
      </c>
      <c r="BD1327" s="359" t="e">
        <f>_xll.qlIndexFixing($BE$1,BA1327,,_xll.ohTrigger(Trigger,Quote!$AE$2))</f>
        <v>#NUM!</v>
      </c>
    </row>
    <row r="1328" spans="51:56" ht="11.25" customHeight="1" x14ac:dyDescent="0.25">
      <c r="AY1328" s="187" t="s">
        <v>90</v>
      </c>
      <c r="AZ1328" s="186">
        <f>_xll.qlInterestRateIndexFixingDate(Currency&amp;"ibor"&amp;$I$1,BA1328,Trigger)</f>
        <v>48607</v>
      </c>
      <c r="BA1328" s="186">
        <f>_xll.qlCalendarAdvance(Calendar,BA1327,AY1328,"f",,Trigger)</f>
        <v>48611</v>
      </c>
      <c r="BB1328" s="186">
        <f>_xll.qlInterestRateIndexMaturity(Currency&amp;"ibor"&amp;$I$1,BA1328,Trigger)</f>
        <v>48792</v>
      </c>
      <c r="BC1328" s="359">
        <f>_xll.qlIndexFixing($AC$5,AZ1328,,_xll.ohTrigger(Trigger,Quote!$AE$2))</f>
        <v>1.6656621603723561E-2</v>
      </c>
      <c r="BD1328" s="359" t="e">
        <f>_xll.qlIndexFixing($BE$1,BA1328,,_xll.ohTrigger(Trigger,Quote!$AE$2))</f>
        <v>#NUM!</v>
      </c>
    </row>
    <row r="1329" spans="51:56" ht="11.25" customHeight="1" x14ac:dyDescent="0.25">
      <c r="AY1329" s="187" t="s">
        <v>90</v>
      </c>
      <c r="AZ1329" s="186">
        <f>_xll.qlInterestRateIndexFixingDate(Currency&amp;"ibor"&amp;$I$1,BA1329,Trigger)</f>
        <v>48614</v>
      </c>
      <c r="BA1329" s="186">
        <f>_xll.qlCalendarAdvance(Calendar,BA1328,AY1329,"f",,Trigger)</f>
        <v>48618</v>
      </c>
      <c r="BB1329" s="186">
        <f>_xll.qlInterestRateIndexMaturity(Currency&amp;"ibor"&amp;$I$1,BA1329,Trigger)</f>
        <v>48799</v>
      </c>
      <c r="BC1329" s="359">
        <f>_xll.qlIndexFixing($AC$5,AZ1329,,_xll.ohTrigger(Trigger,Quote!$AE$2))</f>
        <v>1.6633438370902358E-2</v>
      </c>
      <c r="BD1329" s="359" t="e">
        <f>_xll.qlIndexFixing($BE$1,BA1329,,_xll.ohTrigger(Trigger,Quote!$AE$2))</f>
        <v>#NUM!</v>
      </c>
    </row>
    <row r="1330" spans="51:56" ht="11.25" customHeight="1" x14ac:dyDescent="0.25">
      <c r="AY1330" s="187" t="s">
        <v>90</v>
      </c>
      <c r="AZ1330" s="186">
        <f>_xll.qlInterestRateIndexFixingDate(Currency&amp;"ibor"&amp;$I$1,BA1330,Trigger)</f>
        <v>48621</v>
      </c>
      <c r="BA1330" s="186">
        <f>_xll.qlCalendarAdvance(Calendar,BA1329,AY1330,"f",,Trigger)</f>
        <v>48625</v>
      </c>
      <c r="BB1330" s="186">
        <f>_xll.qlInterestRateIndexMaturity(Currency&amp;"ibor"&amp;$I$1,BA1330,Trigger)</f>
        <v>48806</v>
      </c>
      <c r="BC1330" s="359">
        <f>_xll.qlIndexFixing($AC$5,AZ1330,,_xll.ohTrigger(Trigger,Quote!$AE$2))</f>
        <v>1.6610188655440769E-2</v>
      </c>
      <c r="BD1330" s="359" t="e">
        <f>_xll.qlIndexFixing($BE$1,BA1330,,_xll.ohTrigger(Trigger,Quote!$AE$2))</f>
        <v>#NUM!</v>
      </c>
    </row>
    <row r="1331" spans="51:56" ht="11.25" customHeight="1" x14ac:dyDescent="0.25">
      <c r="AY1331" s="187" t="s">
        <v>90</v>
      </c>
      <c r="AZ1331" s="186">
        <f>_xll.qlInterestRateIndexFixingDate(Currency&amp;"ibor"&amp;$I$1,BA1331,Trigger)</f>
        <v>48628</v>
      </c>
      <c r="BA1331" s="186">
        <f>_xll.qlCalendarAdvance(Calendar,BA1330,AY1331,"f",,Trigger)</f>
        <v>48632</v>
      </c>
      <c r="BB1331" s="186">
        <f>_xll.qlInterestRateIndexMaturity(Currency&amp;"ibor"&amp;$I$1,BA1331,Trigger)</f>
        <v>48813</v>
      </c>
      <c r="BC1331" s="359">
        <f>_xll.qlIndexFixing($AC$5,AZ1331,,_xll.ohTrigger(Trigger,Quote!$AE$2))</f>
        <v>1.6586872459657381E-2</v>
      </c>
      <c r="BD1331" s="359" t="e">
        <f>_xll.qlIndexFixing($BE$1,BA1331,,_xll.ohTrigger(Trigger,Quote!$AE$2))</f>
        <v>#NUM!</v>
      </c>
    </row>
    <row r="1332" spans="51:56" ht="11.25" customHeight="1" x14ac:dyDescent="0.25">
      <c r="AY1332" s="187" t="s">
        <v>90</v>
      </c>
      <c r="AZ1332" s="186">
        <f>_xll.qlInterestRateIndexFixingDate(Currency&amp;"ibor"&amp;$I$1,BA1332,Trigger)</f>
        <v>48635</v>
      </c>
      <c r="BA1332" s="186">
        <f>_xll.qlCalendarAdvance(Calendar,BA1331,AY1332,"f",,Trigger)</f>
        <v>48639</v>
      </c>
      <c r="BB1332" s="186">
        <f>_xll.qlInterestRateIndexMaturity(Currency&amp;"ibor"&amp;$I$1,BA1332,Trigger)</f>
        <v>48823</v>
      </c>
      <c r="BC1332" s="359">
        <f>_xll.qlIndexFixing($AC$5,AZ1332,,_xll.ohTrigger(Trigger,Quote!$AE$2))</f>
        <v>1.6559517414648808E-2</v>
      </c>
      <c r="BD1332" s="359" t="e">
        <f>_xll.qlIndexFixing($BE$1,BA1332,,_xll.ohTrigger(Trigger,Quote!$AE$2))</f>
        <v>#NUM!</v>
      </c>
    </row>
    <row r="1333" spans="51:56" ht="11.25" customHeight="1" x14ac:dyDescent="0.25">
      <c r="AY1333" s="187" t="s">
        <v>90</v>
      </c>
      <c r="AZ1333" s="186">
        <f>_xll.qlInterestRateIndexFixingDate(Currency&amp;"ibor"&amp;$I$1,BA1333,Trigger)</f>
        <v>48642</v>
      </c>
      <c r="BA1333" s="186">
        <f>_xll.qlCalendarAdvance(Calendar,BA1332,AY1333,"f",,Trigger)</f>
        <v>48646</v>
      </c>
      <c r="BB1333" s="186">
        <f>_xll.qlInterestRateIndexMaturity(Currency&amp;"ibor"&amp;$I$1,BA1333,Trigger)</f>
        <v>48830</v>
      </c>
      <c r="BC1333" s="359">
        <f>_xll.qlIndexFixing($AC$5,AZ1333,,_xll.ohTrigger(Trigger,Quote!$AE$2))</f>
        <v>1.6536562830055692E-2</v>
      </c>
      <c r="BD1333" s="359" t="e">
        <f>_xll.qlIndexFixing($BE$1,BA1333,,_xll.ohTrigger(Trigger,Quote!$AE$2))</f>
        <v>#NUM!</v>
      </c>
    </row>
    <row r="1334" spans="51:56" ht="11.25" customHeight="1" x14ac:dyDescent="0.25">
      <c r="AY1334" s="187" t="s">
        <v>90</v>
      </c>
      <c r="AZ1334" s="186">
        <f>_xll.qlInterestRateIndexFixingDate(Currency&amp;"ibor"&amp;$I$1,BA1334,Trigger)</f>
        <v>48649</v>
      </c>
      <c r="BA1334" s="186">
        <f>_xll.qlCalendarAdvance(Calendar,BA1333,AY1334,"f",,Trigger)</f>
        <v>48653</v>
      </c>
      <c r="BB1334" s="186">
        <f>_xll.qlInterestRateIndexMaturity(Currency&amp;"ibor"&amp;$I$1,BA1334,Trigger)</f>
        <v>48837</v>
      </c>
      <c r="BC1334" s="359">
        <f>_xll.qlIndexFixing($AC$5,AZ1334,,_xll.ohTrigger(Trigger,Quote!$AE$2))</f>
        <v>1.6513542844421907E-2</v>
      </c>
      <c r="BD1334" s="359" t="e">
        <f>_xll.qlIndexFixing($BE$1,BA1334,,_xll.ohTrigger(Trigger,Quote!$AE$2))</f>
        <v>#NUM!</v>
      </c>
    </row>
    <row r="1335" spans="51:56" ht="11.25" customHeight="1" x14ac:dyDescent="0.25">
      <c r="AY1335" s="187" t="s">
        <v>90</v>
      </c>
      <c r="AZ1335" s="186">
        <f>_xll.qlInterestRateIndexFixingDate(Currency&amp;"ibor"&amp;$I$1,BA1335,Trigger)</f>
        <v>48656</v>
      </c>
      <c r="BA1335" s="186">
        <f>_xll.qlCalendarAdvance(Calendar,BA1334,AY1335,"f",,Trigger)</f>
        <v>48660</v>
      </c>
      <c r="BB1335" s="186">
        <f>_xll.qlInterestRateIndexMaturity(Currency&amp;"ibor"&amp;$I$1,BA1335,Trigger)</f>
        <v>48844</v>
      </c>
      <c r="BC1335" s="359">
        <f>_xll.qlIndexFixing($AC$5,AZ1335,,_xll.ohTrigger(Trigger,Quote!$AE$2))</f>
        <v>1.6490457460042574E-2</v>
      </c>
      <c r="BD1335" s="359" t="e">
        <f>_xll.qlIndexFixing($BE$1,BA1335,,_xll.ohTrigger(Trigger,Quote!$AE$2))</f>
        <v>#NUM!</v>
      </c>
    </row>
    <row r="1336" spans="51:56" ht="11.25" customHeight="1" x14ac:dyDescent="0.25">
      <c r="AY1336" s="187" t="s">
        <v>90</v>
      </c>
      <c r="AZ1336" s="186">
        <f>_xll.qlInterestRateIndexFixingDate(Currency&amp;"ibor"&amp;$I$1,BA1336,Trigger)</f>
        <v>48663</v>
      </c>
      <c r="BA1336" s="186">
        <f>_xll.qlCalendarAdvance(Calendar,BA1335,AY1336,"f",,Trigger)</f>
        <v>48667</v>
      </c>
      <c r="BB1336" s="186">
        <f>_xll.qlInterestRateIndexMaturity(Currency&amp;"ibor"&amp;$I$1,BA1336,Trigger)</f>
        <v>48851</v>
      </c>
      <c r="BC1336" s="359">
        <f>_xll.qlIndexFixing($AC$5,AZ1336,,_xll.ohTrigger(Trigger,Quote!$AE$2))</f>
        <v>1.6467306679219324E-2</v>
      </c>
      <c r="BD1336" s="359" t="e">
        <f>_xll.qlIndexFixing($BE$1,BA1336,,_xll.ohTrigger(Trigger,Quote!$AE$2))</f>
        <v>#NUM!</v>
      </c>
    </row>
    <row r="1337" spans="51:56" ht="11.25" customHeight="1" x14ac:dyDescent="0.25">
      <c r="AY1337" s="187" t="s">
        <v>90</v>
      </c>
      <c r="AZ1337" s="186">
        <f>_xll.qlInterestRateIndexFixingDate(Currency&amp;"ibor"&amp;$I$1,BA1337,Trigger)</f>
        <v>48670</v>
      </c>
      <c r="BA1337" s="186">
        <f>_xll.qlCalendarAdvance(Calendar,BA1336,AY1337,"f",,Trigger)</f>
        <v>48674</v>
      </c>
      <c r="BB1337" s="186">
        <f>_xll.qlInterestRateIndexMaturity(Currency&amp;"ibor"&amp;$I$1,BA1337,Trigger)</f>
        <v>48857</v>
      </c>
      <c r="BC1337" s="359">
        <f>_xll.qlIndexFixing($AC$5,AZ1337,,_xll.ohTrigger(Trigger,Quote!$AE$2))</f>
        <v>1.6444571806554214E-2</v>
      </c>
      <c r="BD1337" s="359" t="e">
        <f>_xll.qlIndexFixing($BE$1,BA1337,,_xll.ohTrigger(Trigger,Quote!$AE$2))</f>
        <v>#NUM!</v>
      </c>
    </row>
    <row r="1338" spans="51:56" ht="11.25" customHeight="1" x14ac:dyDescent="0.25">
      <c r="AY1338" s="187" t="s">
        <v>90</v>
      </c>
      <c r="AZ1338" s="186">
        <f>_xll.qlInterestRateIndexFixingDate(Currency&amp;"ibor"&amp;$I$1,BA1338,Trigger)</f>
        <v>48677</v>
      </c>
      <c r="BA1338" s="186">
        <f>_xll.qlCalendarAdvance(Calendar,BA1337,AY1338,"f",,Trigger)</f>
        <v>48681</v>
      </c>
      <c r="BB1338" s="186">
        <f>_xll.qlInterestRateIndexMaturity(Currency&amp;"ibor"&amp;$I$1,BA1338,Trigger)</f>
        <v>48864</v>
      </c>
      <c r="BC1338" s="359">
        <f>_xll.qlIndexFixing($AC$5,AZ1338,,_xll.ohTrigger(Trigger,Quote!$AE$2))</f>
        <v>1.6421125415698717E-2</v>
      </c>
      <c r="BD1338" s="359" t="e">
        <f>_xll.qlIndexFixing($BE$1,BA1338,,_xll.ohTrigger(Trigger,Quote!$AE$2))</f>
        <v>#NUM!</v>
      </c>
    </row>
    <row r="1339" spans="51:56" ht="11.25" customHeight="1" x14ac:dyDescent="0.25">
      <c r="AY1339" s="187" t="s">
        <v>90</v>
      </c>
      <c r="AZ1339" s="186">
        <f>_xll.qlInterestRateIndexFixingDate(Currency&amp;"ibor"&amp;$I$1,BA1339,Trigger)</f>
        <v>48682</v>
      </c>
      <c r="BA1339" s="186">
        <f>_xll.qlCalendarAdvance(Calendar,BA1338,AY1339,"f",,Trigger)</f>
        <v>48688</v>
      </c>
      <c r="BB1339" s="186">
        <f>_xll.qlInterestRateIndexMaturity(Currency&amp;"ibor"&amp;$I$1,BA1339,Trigger)</f>
        <v>48871</v>
      </c>
      <c r="BC1339" s="359">
        <f>_xll.qlIndexFixing($AC$5,AZ1339,,_xll.ohTrigger(Trigger,Quote!$AE$2))</f>
        <v>1.639761328190251E-2</v>
      </c>
      <c r="BD1339" s="359" t="e">
        <f>_xll.qlIndexFixing($BE$1,BA1339,,_xll.ohTrigger(Trigger,Quote!$AE$2))</f>
        <v>#NUM!</v>
      </c>
    </row>
    <row r="1340" spans="51:56" ht="11.25" customHeight="1" x14ac:dyDescent="0.25">
      <c r="AY1340" s="187" t="s">
        <v>90</v>
      </c>
      <c r="AZ1340" s="186">
        <f>_xll.qlInterestRateIndexFixingDate(Currency&amp;"ibor"&amp;$I$1,BA1340,Trigger)</f>
        <v>48691</v>
      </c>
      <c r="BA1340" s="186">
        <f>_xll.qlCalendarAdvance(Calendar,BA1339,AY1340,"f",,Trigger)</f>
        <v>48695</v>
      </c>
      <c r="BB1340" s="186">
        <f>_xll.qlInterestRateIndexMaturity(Currency&amp;"ibor"&amp;$I$1,BA1340,Trigger)</f>
        <v>48878</v>
      </c>
      <c r="BC1340" s="359">
        <f>_xll.qlIndexFixing($AC$5,AZ1340,,_xll.ohTrigger(Trigger,Quote!$AE$2))</f>
        <v>1.6374035407509951E-2</v>
      </c>
      <c r="BD1340" s="359" t="e">
        <f>_xll.qlIndexFixing($BE$1,BA1340,,_xll.ohTrigger(Trigger,Quote!$AE$2))</f>
        <v>#NUM!</v>
      </c>
    </row>
    <row r="1341" spans="51:56" ht="11.25" customHeight="1" x14ac:dyDescent="0.25">
      <c r="AY1341" s="187" t="s">
        <v>90</v>
      </c>
      <c r="AZ1341" s="186">
        <f>_xll.qlInterestRateIndexFixingDate(Currency&amp;"ibor"&amp;$I$1,BA1341,Trigger)</f>
        <v>48698</v>
      </c>
      <c r="BA1341" s="186">
        <f>_xll.qlCalendarAdvance(Calendar,BA1340,AY1341,"f",,Trigger)</f>
        <v>48702</v>
      </c>
      <c r="BB1341" s="186">
        <f>_xll.qlInterestRateIndexMaturity(Currency&amp;"ibor"&amp;$I$1,BA1341,Trigger)</f>
        <v>48886</v>
      </c>
      <c r="BC1341" s="359">
        <f>_xll.qlIndexFixing($AC$5,AZ1341,,_xll.ohTrigger(Trigger,Quote!$AE$2))</f>
        <v>1.6350571909474369E-2</v>
      </c>
      <c r="BD1341" s="359" t="e">
        <f>_xll.qlIndexFixing($BE$1,BA1341,,_xll.ohTrigger(Trigger,Quote!$AE$2))</f>
        <v>#NUM!</v>
      </c>
    </row>
    <row r="1342" spans="51:56" ht="11.25" customHeight="1" x14ac:dyDescent="0.25">
      <c r="AY1342" s="187" t="s">
        <v>90</v>
      </c>
      <c r="AZ1342" s="186">
        <f>_xll.qlInterestRateIndexFixingDate(Currency&amp;"ibor"&amp;$I$1,BA1342,Trigger)</f>
        <v>48705</v>
      </c>
      <c r="BA1342" s="186">
        <f>_xll.qlCalendarAdvance(Calendar,BA1341,AY1342,"f",,Trigger)</f>
        <v>48709</v>
      </c>
      <c r="BB1342" s="186">
        <f>_xll.qlInterestRateIndexMaturity(Currency&amp;"ibor"&amp;$I$1,BA1342,Trigger)</f>
        <v>48893</v>
      </c>
      <c r="BC1342" s="359">
        <f>_xll.qlIndexFixing($AC$5,AZ1342,,_xll.ohTrigger(Trigger,Quote!$AE$2))</f>
        <v>1.6327028798694337E-2</v>
      </c>
      <c r="BD1342" s="359" t="e">
        <f>_xll.qlIndexFixing($BE$1,BA1342,,_xll.ohTrigger(Trigger,Quote!$AE$2))</f>
        <v>#NUM!</v>
      </c>
    </row>
    <row r="1343" spans="51:56" ht="11.25" customHeight="1" x14ac:dyDescent="0.25">
      <c r="AY1343" s="187" t="s">
        <v>90</v>
      </c>
      <c r="AZ1343" s="186">
        <f>_xll.qlInterestRateIndexFixingDate(Currency&amp;"ibor"&amp;$I$1,BA1343,Trigger)</f>
        <v>48712</v>
      </c>
      <c r="BA1343" s="186">
        <f>_xll.qlCalendarAdvance(Calendar,BA1342,AY1343,"f",,Trigger)</f>
        <v>48716</v>
      </c>
      <c r="BB1343" s="186">
        <f>_xll.qlInterestRateIndexMaturity(Currency&amp;"ibor"&amp;$I$1,BA1343,Trigger)</f>
        <v>48900</v>
      </c>
      <c r="BC1343" s="359">
        <f>_xll.qlIndexFixing($AC$5,AZ1343,,_xll.ohTrigger(Trigger,Quote!$AE$2))</f>
        <v>1.6303420307766055E-2</v>
      </c>
      <c r="BD1343" s="359" t="e">
        <f>_xll.qlIndexFixing($BE$1,BA1343,,_xll.ohTrigger(Trigger,Quote!$AE$2))</f>
        <v>#NUM!</v>
      </c>
    </row>
    <row r="1344" spans="51:56" ht="11.25" customHeight="1" x14ac:dyDescent="0.25">
      <c r="AY1344" s="187" t="s">
        <v>90</v>
      </c>
      <c r="AZ1344" s="186">
        <f>_xll.qlInterestRateIndexFixingDate(Currency&amp;"ibor"&amp;$I$1,BA1344,Trigger)</f>
        <v>48719</v>
      </c>
      <c r="BA1344" s="186">
        <f>_xll.qlCalendarAdvance(Calendar,BA1343,AY1344,"f",,Trigger)</f>
        <v>48723</v>
      </c>
      <c r="BB1344" s="186">
        <f>_xll.qlInterestRateIndexMaturity(Currency&amp;"ibor"&amp;$I$1,BA1344,Trigger)</f>
        <v>48907</v>
      </c>
      <c r="BC1344" s="359">
        <f>_xll.qlIndexFixing($AC$5,AZ1344,,_xll.ohTrigger(Trigger,Quote!$AE$2))</f>
        <v>1.6279746439043292E-2</v>
      </c>
      <c r="BD1344" s="359" t="e">
        <f>_xll.qlIndexFixing($BE$1,BA1344,,_xll.ohTrigger(Trigger,Quote!$AE$2))</f>
        <v>#NUM!</v>
      </c>
    </row>
    <row r="1345" spans="51:56" ht="11.25" customHeight="1" x14ac:dyDescent="0.25">
      <c r="AY1345" s="187" t="s">
        <v>90</v>
      </c>
      <c r="AZ1345" s="186">
        <f>_xll.qlInterestRateIndexFixingDate(Currency&amp;"ibor"&amp;$I$1,BA1345,Trigger)</f>
        <v>48726</v>
      </c>
      <c r="BA1345" s="186">
        <f>_xll.qlCalendarAdvance(Calendar,BA1344,AY1345,"f",,Trigger)</f>
        <v>48730</v>
      </c>
      <c r="BB1345" s="186">
        <f>_xll.qlInterestRateIndexMaturity(Currency&amp;"ibor"&amp;$I$1,BA1345,Trigger)</f>
        <v>48913</v>
      </c>
      <c r="BC1345" s="359">
        <f>_xll.qlIndexFixing($AC$5,AZ1345,,_xll.ohTrigger(Trigger,Quote!$AE$2))</f>
        <v>1.6255160009113312E-2</v>
      </c>
      <c r="BD1345" s="359" t="e">
        <f>_xll.qlIndexFixing($BE$1,BA1345,,_xll.ohTrigger(Trigger,Quote!$AE$2))</f>
        <v>#NUM!</v>
      </c>
    </row>
    <row r="1346" spans="51:56" ht="11.25" customHeight="1" x14ac:dyDescent="0.25">
      <c r="AY1346" s="187" t="s">
        <v>90</v>
      </c>
      <c r="AZ1346" s="186">
        <f>_xll.qlInterestRateIndexFixingDate(Currency&amp;"ibor"&amp;$I$1,BA1346,Trigger)</f>
        <v>48733</v>
      </c>
      <c r="BA1346" s="186">
        <f>_xll.qlCalendarAdvance(Calendar,BA1345,AY1346,"f",,Trigger)</f>
        <v>48737</v>
      </c>
      <c r="BB1346" s="186">
        <f>_xll.qlInterestRateIndexMaturity(Currency&amp;"ibor"&amp;$I$1,BA1346,Trigger)</f>
        <v>48920</v>
      </c>
      <c r="BC1346" s="359">
        <f>_xll.qlIndexFixing($AC$5,AZ1346,,_xll.ohTrigger(Trigger,Quote!$AE$2))</f>
        <v>1.6257802553396376E-2</v>
      </c>
      <c r="BD1346" s="359" t="e">
        <f>_xll.qlIndexFixing($BE$1,BA1346,,_xll.ohTrigger(Trigger,Quote!$AE$2))</f>
        <v>#NUM!</v>
      </c>
    </row>
    <row r="1347" spans="51:56" ht="11.25" customHeight="1" x14ac:dyDescent="0.25">
      <c r="AY1347" s="187" t="s">
        <v>90</v>
      </c>
      <c r="AZ1347" s="186">
        <f>_xll.qlInterestRateIndexFixingDate(Currency&amp;"ibor"&amp;$I$1,BA1347,Trigger)</f>
        <v>48740</v>
      </c>
      <c r="BA1347" s="186">
        <f>_xll.qlCalendarAdvance(Calendar,BA1346,AY1347,"f",,Trigger)</f>
        <v>48744</v>
      </c>
      <c r="BB1347" s="186">
        <f>_xll.qlInterestRateIndexMaturity(Currency&amp;"ibor"&amp;$I$1,BA1347,Trigger)</f>
        <v>48927</v>
      </c>
      <c r="BC1347" s="359">
        <f>_xll.qlIndexFixing($AC$5,AZ1347,,_xll.ohTrigger(Trigger,Quote!$AE$2))</f>
        <v>1.6264876228536219E-2</v>
      </c>
      <c r="BD1347" s="359" t="e">
        <f>_xll.qlIndexFixing($BE$1,BA1347,,_xll.ohTrigger(Trigger,Quote!$AE$2))</f>
        <v>#NUM!</v>
      </c>
    </row>
    <row r="1348" spans="51:56" ht="11.25" customHeight="1" x14ac:dyDescent="0.25">
      <c r="AY1348" s="187" t="s">
        <v>90</v>
      </c>
      <c r="AZ1348" s="186">
        <f>_xll.qlInterestRateIndexFixingDate(Currency&amp;"ibor"&amp;$I$1,BA1348,Trigger)</f>
        <v>48747</v>
      </c>
      <c r="BA1348" s="186">
        <f>_xll.qlCalendarAdvance(Calendar,BA1347,AY1348,"f",,Trigger)</f>
        <v>48751</v>
      </c>
      <c r="BB1348" s="186">
        <f>_xll.qlInterestRateIndexMaturity(Currency&amp;"ibor"&amp;$I$1,BA1348,Trigger)</f>
        <v>48934</v>
      </c>
      <c r="BC1348" s="359">
        <f>_xll.qlIndexFixing($AC$5,AZ1348,,_xll.ohTrigger(Trigger,Quote!$AE$2))</f>
        <v>1.6271949928903531E-2</v>
      </c>
      <c r="BD1348" s="359" t="e">
        <f>_xll.qlIndexFixing($BE$1,BA1348,,_xll.ohTrigger(Trigger,Quote!$AE$2))</f>
        <v>#NUM!</v>
      </c>
    </row>
    <row r="1349" spans="51:56" ht="11.25" customHeight="1" x14ac:dyDescent="0.25">
      <c r="AY1349" s="187" t="s">
        <v>90</v>
      </c>
      <c r="AZ1349" s="186">
        <f>_xll.qlInterestRateIndexFixingDate(Currency&amp;"ibor"&amp;$I$1,BA1349,Trigger)</f>
        <v>48754</v>
      </c>
      <c r="BA1349" s="186">
        <f>_xll.qlCalendarAdvance(Calendar,BA1348,AY1349,"f",,Trigger)</f>
        <v>48758</v>
      </c>
      <c r="BB1349" s="186">
        <f>_xll.qlInterestRateIndexMaturity(Currency&amp;"ibor"&amp;$I$1,BA1349,Trigger)</f>
        <v>48941</v>
      </c>
      <c r="BC1349" s="359">
        <f>_xll.qlIndexFixing($AC$5,AZ1349,,_xll.ohTrigger(Trigger,Quote!$AE$2))</f>
        <v>1.6279023654497442E-2</v>
      </c>
      <c r="BD1349" s="359" t="e">
        <f>_xll.qlIndexFixing($BE$1,BA1349,,_xll.ohTrigger(Trigger,Quote!$AE$2))</f>
        <v>#NUM!</v>
      </c>
    </row>
    <row r="1350" spans="51:56" ht="11.25" customHeight="1" x14ac:dyDescent="0.25">
      <c r="AY1350" s="187" t="s">
        <v>90</v>
      </c>
      <c r="AZ1350" s="186">
        <f>_xll.qlInterestRateIndexFixingDate(Currency&amp;"ibor"&amp;$I$1,BA1350,Trigger)</f>
        <v>48761</v>
      </c>
      <c r="BA1350" s="186">
        <f>_xll.qlCalendarAdvance(Calendar,BA1349,AY1350,"f",,Trigger)</f>
        <v>48765</v>
      </c>
      <c r="BB1350" s="186">
        <f>_xll.qlInterestRateIndexMaturity(Currency&amp;"ibor"&amp;$I$1,BA1350,Trigger)</f>
        <v>48949</v>
      </c>
      <c r="BC1350" s="359">
        <f>_xll.qlIndexFixing($AC$5,AZ1350,,_xll.ohTrigger(Trigger,Quote!$AE$2))</f>
        <v>1.6286970074761143E-2</v>
      </c>
      <c r="BD1350" s="359" t="e">
        <f>_xll.qlIndexFixing($BE$1,BA1350,,_xll.ohTrigger(Trigger,Quote!$AE$2))</f>
        <v>#NUM!</v>
      </c>
    </row>
    <row r="1351" spans="51:56" ht="11.25" customHeight="1" x14ac:dyDescent="0.25">
      <c r="AY1351" s="187" t="s">
        <v>90</v>
      </c>
      <c r="AZ1351" s="186">
        <f>_xll.qlInterestRateIndexFixingDate(Currency&amp;"ibor"&amp;$I$1,BA1351,Trigger)</f>
        <v>48768</v>
      </c>
      <c r="BA1351" s="186">
        <f>_xll.qlCalendarAdvance(Calendar,BA1350,AY1351,"f",,Trigger)</f>
        <v>48772</v>
      </c>
      <c r="BB1351" s="186">
        <f>_xll.qlInterestRateIndexMaturity(Currency&amp;"ibor"&amp;$I$1,BA1351,Trigger)</f>
        <v>48956</v>
      </c>
      <c r="BC1351" s="359">
        <f>_xll.qlIndexFixing($AC$5,AZ1351,,_xll.ohTrigger(Trigger,Quote!$AE$2))</f>
        <v>1.6294044171391794E-2</v>
      </c>
      <c r="BD1351" s="359" t="e">
        <f>_xll.qlIndexFixing($BE$1,BA1351,,_xll.ohTrigger(Trigger,Quote!$AE$2))</f>
        <v>#NUM!</v>
      </c>
    </row>
    <row r="1352" spans="51:56" ht="11.25" customHeight="1" x14ac:dyDescent="0.25">
      <c r="AY1352" s="187" t="s">
        <v>90</v>
      </c>
      <c r="AZ1352" s="186">
        <f>_xll.qlInterestRateIndexFixingDate(Currency&amp;"ibor"&amp;$I$1,BA1352,Trigger)</f>
        <v>48775</v>
      </c>
      <c r="BA1352" s="186">
        <f>_xll.qlCalendarAdvance(Calendar,BA1351,AY1352,"f",,Trigger)</f>
        <v>48779</v>
      </c>
      <c r="BB1352" s="186">
        <f>_xll.qlInterestRateIndexMaturity(Currency&amp;"ibor"&amp;$I$1,BA1352,Trigger)</f>
        <v>48963</v>
      </c>
      <c r="BC1352" s="359">
        <f>_xll.qlIndexFixing($AC$5,AZ1352,,_xll.ohTrigger(Trigger,Quote!$AE$2))</f>
        <v>1.6301118293388674E-2</v>
      </c>
      <c r="BD1352" s="359" t="e">
        <f>_xll.qlIndexFixing($BE$1,BA1352,,_xll.ohTrigger(Trigger,Quote!$AE$2))</f>
        <v>#NUM!</v>
      </c>
    </row>
    <row r="1353" spans="51:56" ht="11.25" customHeight="1" x14ac:dyDescent="0.25">
      <c r="AY1353" s="187" t="s">
        <v>90</v>
      </c>
      <c r="AZ1353" s="186">
        <f>_xll.qlInterestRateIndexFixingDate(Currency&amp;"ibor"&amp;$I$1,BA1353,Trigger)</f>
        <v>48782</v>
      </c>
      <c r="BA1353" s="186">
        <f>_xll.qlCalendarAdvance(Calendar,BA1352,AY1353,"f",,Trigger)</f>
        <v>48786</v>
      </c>
      <c r="BB1353" s="186">
        <f>_xll.qlInterestRateIndexMaturity(Currency&amp;"ibor"&amp;$I$1,BA1353,Trigger)</f>
        <v>48970</v>
      </c>
      <c r="BC1353" s="359">
        <f>_xll.qlIndexFixing($AC$5,AZ1353,,_xll.ohTrigger(Trigger,Quote!$AE$2))</f>
        <v>1.6308192440752222E-2</v>
      </c>
      <c r="BD1353" s="359" t="e">
        <f>_xll.qlIndexFixing($BE$1,BA1353,,_xll.ohTrigger(Trigger,Quote!$AE$2))</f>
        <v>#NUM!</v>
      </c>
    </row>
    <row r="1354" spans="51:56" ht="11.25" customHeight="1" x14ac:dyDescent="0.25">
      <c r="AY1354" s="187" t="s">
        <v>90</v>
      </c>
      <c r="AZ1354" s="186">
        <f>_xll.qlInterestRateIndexFixingDate(Currency&amp;"ibor"&amp;$I$1,BA1354,Trigger)</f>
        <v>48789</v>
      </c>
      <c r="BA1354" s="186">
        <f>_xll.qlCalendarAdvance(Calendar,BA1353,AY1354,"f",,Trigger)</f>
        <v>48793</v>
      </c>
      <c r="BB1354" s="186">
        <f>_xll.qlInterestRateIndexMaturity(Currency&amp;"ibor"&amp;$I$1,BA1354,Trigger)</f>
        <v>48977</v>
      </c>
      <c r="BC1354" s="359">
        <f>_xll.qlIndexFixing($AC$5,AZ1354,,_xll.ohTrigger(Trigger,Quote!$AE$2))</f>
        <v>1.6315266613482E-2</v>
      </c>
      <c r="BD1354" s="359" t="e">
        <f>_xll.qlIndexFixing($BE$1,BA1354,,_xll.ohTrigger(Trigger,Quote!$AE$2))</f>
        <v>#NUM!</v>
      </c>
    </row>
    <row r="1355" spans="51:56" ht="11.25" customHeight="1" x14ac:dyDescent="0.25">
      <c r="AY1355" s="187" t="s">
        <v>90</v>
      </c>
      <c r="AZ1355" s="186">
        <f>_xll.qlInterestRateIndexFixingDate(Currency&amp;"ibor"&amp;$I$1,BA1355,Trigger)</f>
        <v>48796</v>
      </c>
      <c r="BA1355" s="186">
        <f>_xll.qlCalendarAdvance(Calendar,BA1354,AY1355,"f",,Trigger)</f>
        <v>48800</v>
      </c>
      <c r="BB1355" s="186">
        <f>_xll.qlInterestRateIndexMaturity(Currency&amp;"ibor"&amp;$I$1,BA1355,Trigger)</f>
        <v>48984</v>
      </c>
      <c r="BC1355" s="359">
        <f>_xll.qlIndexFixing($AC$5,AZ1355,,_xll.ohTrigger(Trigger,Quote!$AE$2))</f>
        <v>1.6322340811578878E-2</v>
      </c>
      <c r="BD1355" s="359" t="e">
        <f>_xll.qlIndexFixing($BE$1,BA1355,,_xll.ohTrigger(Trigger,Quote!$AE$2))</f>
        <v>#NUM!</v>
      </c>
    </row>
    <row r="1356" spans="51:56" ht="11.25" customHeight="1" x14ac:dyDescent="0.25">
      <c r="AY1356" s="187" t="s">
        <v>90</v>
      </c>
      <c r="AZ1356" s="186">
        <f>_xll.qlInterestRateIndexFixingDate(Currency&amp;"ibor"&amp;$I$1,BA1356,Trigger)</f>
        <v>48803</v>
      </c>
      <c r="BA1356" s="186">
        <f>_xll.qlCalendarAdvance(Calendar,BA1355,AY1356,"f",,Trigger)</f>
        <v>48807</v>
      </c>
      <c r="BB1356" s="186">
        <f>_xll.qlInterestRateIndexMaturity(Currency&amp;"ibor"&amp;$I$1,BA1356,Trigger)</f>
        <v>48991</v>
      </c>
      <c r="BC1356" s="359">
        <f>_xll.qlIndexFixing($AC$5,AZ1356,,_xll.ohTrigger(Trigger,Quote!$AE$2))</f>
        <v>1.6329415035041553E-2</v>
      </c>
      <c r="BD1356" s="359" t="e">
        <f>_xll.qlIndexFixing($BE$1,BA1356,,_xll.ohTrigger(Trigger,Quote!$AE$2))</f>
        <v>#NUM!</v>
      </c>
    </row>
    <row r="1357" spans="51:56" ht="11.25" customHeight="1" x14ac:dyDescent="0.25">
      <c r="AY1357" s="187" t="s">
        <v>90</v>
      </c>
      <c r="AZ1357" s="186">
        <f>_xll.qlInterestRateIndexFixingDate(Currency&amp;"ibor"&amp;$I$1,BA1357,Trigger)</f>
        <v>48810</v>
      </c>
      <c r="BA1357" s="186">
        <f>_xll.qlCalendarAdvance(Calendar,BA1356,AY1357,"f",,Trigger)</f>
        <v>48814</v>
      </c>
      <c r="BB1357" s="186">
        <f>_xll.qlInterestRateIndexMaturity(Currency&amp;"ibor"&amp;$I$1,BA1357,Trigger)</f>
        <v>48998</v>
      </c>
      <c r="BC1357" s="359">
        <f>_xll.qlIndexFixing($AC$5,AZ1357,,_xll.ohTrigger(Trigger,Quote!$AE$2))</f>
        <v>1.6336489283871762E-2</v>
      </c>
      <c r="BD1357" s="359" t="e">
        <f>_xll.qlIndexFixing($BE$1,BA1357,,_xll.ohTrigger(Trigger,Quote!$AE$2))</f>
        <v>#NUM!</v>
      </c>
    </row>
    <row r="1358" spans="51:56" ht="11.25" customHeight="1" x14ac:dyDescent="0.25">
      <c r="AY1358" s="187" t="s">
        <v>90</v>
      </c>
      <c r="AZ1358" s="186">
        <f>_xll.qlInterestRateIndexFixingDate(Currency&amp;"ibor"&amp;$I$1,BA1358,Trigger)</f>
        <v>48817</v>
      </c>
      <c r="BA1358" s="186">
        <f>_xll.qlCalendarAdvance(Calendar,BA1357,AY1358,"f",,Trigger)</f>
        <v>48821</v>
      </c>
      <c r="BB1358" s="186">
        <f>_xll.qlInterestRateIndexMaturity(Currency&amp;"ibor"&amp;$I$1,BA1358,Trigger)</f>
        <v>49003</v>
      </c>
      <c r="BC1358" s="359">
        <f>_xll.qlIndexFixing($AC$5,AZ1358,,_xll.ohTrigger(Trigger,Quote!$AE$2))</f>
        <v>1.6341813139054511E-2</v>
      </c>
      <c r="BD1358" s="359" t="e">
        <f>_xll.qlIndexFixing($BE$1,BA1358,,_xll.ohTrigger(Trigger,Quote!$AE$2))</f>
        <v>#NUM!</v>
      </c>
    </row>
    <row r="1359" spans="51:56" ht="11.25" customHeight="1" x14ac:dyDescent="0.25">
      <c r="AY1359" s="187" t="s">
        <v>90</v>
      </c>
      <c r="AZ1359" s="186">
        <f>_xll.qlInterestRateIndexFixingDate(Currency&amp;"ibor"&amp;$I$1,BA1359,Trigger)</f>
        <v>48824</v>
      </c>
      <c r="BA1359" s="186">
        <f>_xll.qlCalendarAdvance(Calendar,BA1358,AY1359,"f",,Trigger)</f>
        <v>48828</v>
      </c>
      <c r="BB1359" s="186">
        <f>_xll.qlInterestRateIndexMaturity(Currency&amp;"ibor"&amp;$I$1,BA1359,Trigger)</f>
        <v>49009</v>
      </c>
      <c r="BC1359" s="359">
        <f>_xll.qlIndexFixing($AC$5,AZ1359,,_xll.ohTrigger(Trigger,Quote!$AE$2))</f>
        <v>1.6348011349583854E-2</v>
      </c>
      <c r="BD1359" s="359" t="e">
        <f>_xll.qlIndexFixing($BE$1,BA1359,,_xll.ohTrigger(Trigger,Quote!$AE$2))</f>
        <v>#NUM!</v>
      </c>
    </row>
    <row r="1360" spans="51:56" ht="11.25" customHeight="1" x14ac:dyDescent="0.25">
      <c r="AY1360" s="187" t="s">
        <v>90</v>
      </c>
      <c r="AZ1360" s="186">
        <f>_xll.qlInterestRateIndexFixingDate(Currency&amp;"ibor"&amp;$I$1,BA1360,Trigger)</f>
        <v>48831</v>
      </c>
      <c r="BA1360" s="186">
        <f>_xll.qlCalendarAdvance(Calendar,BA1359,AY1360,"f",,Trigger)</f>
        <v>48835</v>
      </c>
      <c r="BB1360" s="186">
        <f>_xll.qlInterestRateIndexMaturity(Currency&amp;"ibor"&amp;$I$1,BA1360,Trigger)</f>
        <v>49016</v>
      </c>
      <c r="BC1360" s="359">
        <f>_xll.qlIndexFixing($AC$5,AZ1360,,_xll.ohTrigger(Trigger,Quote!$AE$2))</f>
        <v>1.6355084709117305E-2</v>
      </c>
      <c r="BD1360" s="359" t="e">
        <f>_xll.qlIndexFixing($BE$1,BA1360,,_xll.ohTrigger(Trigger,Quote!$AE$2))</f>
        <v>#NUM!</v>
      </c>
    </row>
    <row r="1361" spans="51:56" ht="11.25" customHeight="1" x14ac:dyDescent="0.25">
      <c r="AY1361" s="187" t="s">
        <v>90</v>
      </c>
      <c r="AZ1361" s="186">
        <f>_xll.qlInterestRateIndexFixingDate(Currency&amp;"ibor"&amp;$I$1,BA1361,Trigger)</f>
        <v>48838</v>
      </c>
      <c r="BA1361" s="186">
        <f>_xll.qlCalendarAdvance(Calendar,BA1360,AY1361,"f",,Trigger)</f>
        <v>48842</v>
      </c>
      <c r="BB1361" s="186">
        <f>_xll.qlInterestRateIndexMaturity(Currency&amp;"ibor"&amp;$I$1,BA1361,Trigger)</f>
        <v>49023</v>
      </c>
      <c r="BC1361" s="359">
        <f>_xll.qlIndexFixing($AC$5,AZ1361,,_xll.ohTrigger(Trigger,Quote!$AE$2))</f>
        <v>1.6362158093600965E-2</v>
      </c>
      <c r="BD1361" s="359" t="e">
        <f>_xll.qlIndexFixing($BE$1,BA1361,,_xll.ohTrigger(Trigger,Quote!$AE$2))</f>
        <v>#NUM!</v>
      </c>
    </row>
    <row r="1362" spans="51:56" ht="11.25" customHeight="1" x14ac:dyDescent="0.25">
      <c r="AY1362" s="187" t="s">
        <v>90</v>
      </c>
      <c r="AZ1362" s="186">
        <f>_xll.qlInterestRateIndexFixingDate(Currency&amp;"ibor"&amp;$I$1,BA1362,Trigger)</f>
        <v>48845</v>
      </c>
      <c r="BA1362" s="186">
        <f>_xll.qlCalendarAdvance(Calendar,BA1361,AY1362,"f",,Trigger)</f>
        <v>48849</v>
      </c>
      <c r="BB1362" s="186">
        <f>_xll.qlInterestRateIndexMaturity(Currency&amp;"ibor"&amp;$I$1,BA1362,Trigger)</f>
        <v>49030</v>
      </c>
      <c r="BC1362" s="359">
        <f>_xll.qlIndexFixing($AC$5,AZ1362,,_xll.ohTrigger(Trigger,Quote!$AE$2))</f>
        <v>1.6369231503035275E-2</v>
      </c>
      <c r="BD1362" s="359" t="e">
        <f>_xll.qlIndexFixing($BE$1,BA1362,,_xll.ohTrigger(Trigger,Quote!$AE$2))</f>
        <v>#NUM!</v>
      </c>
    </row>
    <row r="1363" spans="51:56" ht="11.25" customHeight="1" x14ac:dyDescent="0.25">
      <c r="AY1363" s="187" t="s">
        <v>90</v>
      </c>
      <c r="AZ1363" s="186">
        <f>_xll.qlInterestRateIndexFixingDate(Currency&amp;"ibor"&amp;$I$1,BA1363,Trigger)</f>
        <v>48852</v>
      </c>
      <c r="BA1363" s="186">
        <f>_xll.qlCalendarAdvance(Calendar,BA1362,AY1363,"f",,Trigger)</f>
        <v>48856</v>
      </c>
      <c r="BB1363" s="186">
        <f>_xll.qlInterestRateIndexMaturity(Currency&amp;"ibor"&amp;$I$1,BA1363,Trigger)</f>
        <v>49038</v>
      </c>
      <c r="BC1363" s="359">
        <f>_xll.qlIndexFixing($AC$5,AZ1363,,_xll.ohTrigger(Trigger,Quote!$AE$2))</f>
        <v>1.6377181670991555E-2</v>
      </c>
      <c r="BD1363" s="359" t="e">
        <f>_xll.qlIndexFixing($BE$1,BA1363,,_xll.ohTrigger(Trigger,Quote!$AE$2))</f>
        <v>#NUM!</v>
      </c>
    </row>
    <row r="1364" spans="51:56" ht="11.25" customHeight="1" x14ac:dyDescent="0.25">
      <c r="AY1364" s="187" t="s">
        <v>90</v>
      </c>
      <c r="AZ1364" s="186">
        <f>_xll.qlInterestRateIndexFixingDate(Currency&amp;"ibor"&amp;$I$1,BA1364,Trigger)</f>
        <v>48859</v>
      </c>
      <c r="BA1364" s="186">
        <f>_xll.qlCalendarAdvance(Calendar,BA1363,AY1364,"f",,Trigger)</f>
        <v>48863</v>
      </c>
      <c r="BB1364" s="186">
        <f>_xll.qlInterestRateIndexMaturity(Currency&amp;"ibor"&amp;$I$1,BA1364,Trigger)</f>
        <v>49045</v>
      </c>
      <c r="BC1364" s="359">
        <f>_xll.qlIndexFixing($AC$5,AZ1364,,_xll.ohTrigger(Trigger,Quote!$AE$2))</f>
        <v>1.6384255452646494E-2</v>
      </c>
      <c r="BD1364" s="359" t="e">
        <f>_xll.qlIndexFixing($BE$1,BA1364,,_xll.ohTrigger(Trigger,Quote!$AE$2))</f>
        <v>#NUM!</v>
      </c>
    </row>
    <row r="1365" spans="51:56" ht="11.25" customHeight="1" x14ac:dyDescent="0.25">
      <c r="AY1365" s="187" t="s">
        <v>90</v>
      </c>
      <c r="AZ1365" s="186">
        <f>_xll.qlInterestRateIndexFixingDate(Currency&amp;"ibor"&amp;$I$1,BA1365,Trigger)</f>
        <v>48866</v>
      </c>
      <c r="BA1365" s="186">
        <f>_xll.qlCalendarAdvance(Calendar,BA1364,AY1365,"f",,Trigger)</f>
        <v>48870</v>
      </c>
      <c r="BB1365" s="186">
        <f>_xll.qlInterestRateIndexMaturity(Currency&amp;"ibor"&amp;$I$1,BA1365,Trigger)</f>
        <v>49052</v>
      </c>
      <c r="BC1365" s="359">
        <f>_xll.qlIndexFixing($AC$5,AZ1365,,_xll.ohTrigger(Trigger,Quote!$AE$2))</f>
        <v>1.6391329259391251E-2</v>
      </c>
      <c r="BD1365" s="359" t="e">
        <f>_xll.qlIndexFixing($BE$1,BA1365,,_xll.ohTrigger(Trigger,Quote!$AE$2))</f>
        <v>#NUM!</v>
      </c>
    </row>
    <row r="1366" spans="51:56" ht="11.25" customHeight="1" x14ac:dyDescent="0.25">
      <c r="AY1366" s="187" t="s">
        <v>90</v>
      </c>
      <c r="AZ1366" s="186">
        <f>_xll.qlInterestRateIndexFixingDate(Currency&amp;"ibor"&amp;$I$1,BA1366,Trigger)</f>
        <v>48873</v>
      </c>
      <c r="BA1366" s="186">
        <f>_xll.qlCalendarAdvance(Calendar,BA1365,AY1366,"f",,Trigger)</f>
        <v>48877</v>
      </c>
      <c r="BB1366" s="186">
        <f>_xll.qlInterestRateIndexMaturity(Currency&amp;"ibor"&amp;$I$1,BA1366,Trigger)</f>
        <v>49059</v>
      </c>
      <c r="BC1366" s="359">
        <f>_xll.qlIndexFixing($AC$5,AZ1366,,_xll.ohTrigger(Trigger,Quote!$AE$2))</f>
        <v>1.6398403091225387E-2</v>
      </c>
      <c r="BD1366" s="359" t="e">
        <f>_xll.qlIndexFixing($BE$1,BA1366,,_xll.ohTrigger(Trigger,Quote!$AE$2))</f>
        <v>#NUM!</v>
      </c>
    </row>
    <row r="1367" spans="51:56" ht="11.25" customHeight="1" x14ac:dyDescent="0.25">
      <c r="AY1367" s="187" t="s">
        <v>90</v>
      </c>
      <c r="AZ1367" s="186">
        <f>_xll.qlInterestRateIndexFixingDate(Currency&amp;"ibor"&amp;$I$1,BA1367,Trigger)</f>
        <v>48880</v>
      </c>
      <c r="BA1367" s="186">
        <f>_xll.qlCalendarAdvance(Calendar,BA1366,AY1367,"f",,Trigger)</f>
        <v>48884</v>
      </c>
      <c r="BB1367" s="186">
        <f>_xll.qlInterestRateIndexMaturity(Currency&amp;"ibor"&amp;$I$1,BA1367,Trigger)</f>
        <v>49066</v>
      </c>
      <c r="BC1367" s="359">
        <f>_xll.qlIndexFixing($AC$5,AZ1367,,_xll.ohTrigger(Trigger,Quote!$AE$2))</f>
        <v>1.6405476948149346E-2</v>
      </c>
      <c r="BD1367" s="359" t="e">
        <f>_xll.qlIndexFixing($BE$1,BA1367,,_xll.ohTrigger(Trigger,Quote!$AE$2))</f>
        <v>#NUM!</v>
      </c>
    </row>
    <row r="1368" spans="51:56" ht="11.25" customHeight="1" x14ac:dyDescent="0.25">
      <c r="AY1368" s="187" t="s">
        <v>90</v>
      </c>
      <c r="AZ1368" s="186">
        <f>_xll.qlInterestRateIndexFixingDate(Currency&amp;"ibor"&amp;$I$1,BA1368,Trigger)</f>
        <v>48887</v>
      </c>
      <c r="BA1368" s="186">
        <f>_xll.qlCalendarAdvance(Calendar,BA1367,AY1368,"f",,Trigger)</f>
        <v>48891</v>
      </c>
      <c r="BB1368" s="186">
        <f>_xll.qlInterestRateIndexMaturity(Currency&amp;"ibor"&amp;$I$1,BA1368,Trigger)</f>
        <v>49072</v>
      </c>
      <c r="BC1368" s="359">
        <f>_xll.qlIndexFixing($AC$5,AZ1368,,_xll.ohTrigger(Trigger,Quote!$AE$2))</f>
        <v>1.6411672483597262E-2</v>
      </c>
      <c r="BD1368" s="359" t="e">
        <f>_xll.qlIndexFixing($BE$1,BA1368,,_xll.ohTrigger(Trigger,Quote!$AE$2))</f>
        <v>#NUM!</v>
      </c>
    </row>
    <row r="1369" spans="51:56" ht="11.25" customHeight="1" x14ac:dyDescent="0.25">
      <c r="AY1369" s="187" t="s">
        <v>90</v>
      </c>
      <c r="AZ1369" s="186">
        <f>_xll.qlInterestRateIndexFixingDate(Currency&amp;"ibor"&amp;$I$1,BA1369,Trigger)</f>
        <v>48894</v>
      </c>
      <c r="BA1369" s="186">
        <f>_xll.qlCalendarAdvance(Calendar,BA1368,AY1369,"f",,Trigger)</f>
        <v>48898</v>
      </c>
      <c r="BB1369" s="186">
        <f>_xll.qlInterestRateIndexMaturity(Currency&amp;"ibor"&amp;$I$1,BA1369,Trigger)</f>
        <v>49079</v>
      </c>
      <c r="BC1369" s="359">
        <f>_xll.qlIndexFixing($AC$5,AZ1369,,_xll.ohTrigger(Trigger,Quote!$AE$2))</f>
        <v>1.6418746067684793E-2</v>
      </c>
      <c r="BD1369" s="359" t="e">
        <f>_xll.qlIndexFixing($BE$1,BA1369,,_xll.ohTrigger(Trigger,Quote!$AE$2))</f>
        <v>#NUM!</v>
      </c>
    </row>
    <row r="1370" spans="51:56" ht="11.25" customHeight="1" x14ac:dyDescent="0.25">
      <c r="AY1370" s="187" t="s">
        <v>90</v>
      </c>
      <c r="AZ1370" s="186">
        <f>_xll.qlInterestRateIndexFixingDate(Currency&amp;"ibor"&amp;$I$1,BA1370,Trigger)</f>
        <v>48901</v>
      </c>
      <c r="BA1370" s="186">
        <f>_xll.qlCalendarAdvance(Calendar,BA1369,AY1370,"f",,Trigger)</f>
        <v>48905</v>
      </c>
      <c r="BB1370" s="186">
        <f>_xll.qlInterestRateIndexMaturity(Currency&amp;"ibor"&amp;$I$1,BA1370,Trigger)</f>
        <v>49086</v>
      </c>
      <c r="BC1370" s="359">
        <f>_xll.qlIndexFixing($AC$5,AZ1370,,_xll.ohTrigger(Trigger,Quote!$AE$2))</f>
        <v>1.6425819676723411E-2</v>
      </c>
      <c r="BD1370" s="359" t="e">
        <f>_xll.qlIndexFixing($BE$1,BA1370,,_xll.ohTrigger(Trigger,Quote!$AE$2))</f>
        <v>#NUM!</v>
      </c>
    </row>
    <row r="1371" spans="51:56" ht="11.25" customHeight="1" x14ac:dyDescent="0.25">
      <c r="AY1371" s="187" t="s">
        <v>90</v>
      </c>
      <c r="AZ1371" s="186">
        <f>_xll.qlInterestRateIndexFixingDate(Currency&amp;"ibor"&amp;$I$1,BA1371,Trigger)</f>
        <v>48908</v>
      </c>
      <c r="BA1371" s="186">
        <f>_xll.qlCalendarAdvance(Calendar,BA1370,AY1371,"f",,Trigger)</f>
        <v>48912</v>
      </c>
      <c r="BB1371" s="186">
        <f>_xll.qlInterestRateIndexMaturity(Currency&amp;"ibor"&amp;$I$1,BA1371,Trigger)</f>
        <v>49093</v>
      </c>
      <c r="BC1371" s="359">
        <f>_xll.qlIndexFixing($AC$5,AZ1371,,_xll.ohTrigger(Trigger,Quote!$AE$2))</f>
        <v>1.6432893310712682E-2</v>
      </c>
      <c r="BD1371" s="359" t="e">
        <f>_xll.qlIndexFixing($BE$1,BA1371,,_xll.ohTrigger(Trigger,Quote!$AE$2))</f>
        <v>#NUM!</v>
      </c>
    </row>
    <row r="1372" spans="51:56" ht="11.25" customHeight="1" x14ac:dyDescent="0.25">
      <c r="AY1372" s="187" t="s">
        <v>90</v>
      </c>
      <c r="AZ1372" s="186">
        <f>_xll.qlInterestRateIndexFixingDate(Currency&amp;"ibor"&amp;$I$1,BA1372,Trigger)</f>
        <v>48915</v>
      </c>
      <c r="BA1372" s="186">
        <f>_xll.qlCalendarAdvance(Calendar,BA1371,AY1372,"f",,Trigger)</f>
        <v>48919</v>
      </c>
      <c r="BB1372" s="186">
        <f>_xll.qlInterestRateIndexMaturity(Currency&amp;"ibor"&amp;$I$1,BA1372,Trigger)</f>
        <v>49101</v>
      </c>
      <c r="BC1372" s="359">
        <f>_xll.qlIndexFixing($AC$5,AZ1372,,_xll.ohTrigger(Trigger,Quote!$AE$2))</f>
        <v>1.6418531395580527E-2</v>
      </c>
      <c r="BD1372" s="359" t="e">
        <f>_xll.qlIndexFixing($BE$1,BA1372,,_xll.ohTrigger(Trigger,Quote!$AE$2))</f>
        <v>#NUM!</v>
      </c>
    </row>
    <row r="1373" spans="51:56" ht="11.25" customHeight="1" x14ac:dyDescent="0.25">
      <c r="AY1373" s="187" t="s">
        <v>90</v>
      </c>
      <c r="AZ1373" s="186">
        <f>_xll.qlInterestRateIndexFixingDate(Currency&amp;"ibor"&amp;$I$1,BA1373,Trigger)</f>
        <v>48922</v>
      </c>
      <c r="BA1373" s="186">
        <f>_xll.qlCalendarAdvance(Calendar,BA1372,AY1373,"f",,Trigger)</f>
        <v>48926</v>
      </c>
      <c r="BB1373" s="186">
        <f>_xll.qlInterestRateIndexMaturity(Currency&amp;"ibor"&amp;$I$1,BA1373,Trigger)</f>
        <v>49108</v>
      </c>
      <c r="BC1373" s="359">
        <f>_xll.qlIndexFixing($AC$5,AZ1373,,_xll.ohTrigger(Trigger,Quote!$AE$2))</f>
        <v>1.6394310384977198E-2</v>
      </c>
      <c r="BD1373" s="359" t="e">
        <f>_xll.qlIndexFixing($BE$1,BA1373,,_xll.ohTrigger(Trigger,Quote!$AE$2))</f>
        <v>#NUM!</v>
      </c>
    </row>
    <row r="1374" spans="51:56" ht="11.25" customHeight="1" x14ac:dyDescent="0.25">
      <c r="AY1374" s="187" t="s">
        <v>90</v>
      </c>
      <c r="AZ1374" s="186">
        <f>_xll.qlInterestRateIndexFixingDate(Currency&amp;"ibor"&amp;$I$1,BA1374,Trigger)</f>
        <v>48929</v>
      </c>
      <c r="BA1374" s="186">
        <f>_xll.qlCalendarAdvance(Calendar,BA1373,AY1374,"f",,Trigger)</f>
        <v>48933</v>
      </c>
      <c r="BB1374" s="186">
        <f>_xll.qlInterestRateIndexMaturity(Currency&amp;"ibor"&amp;$I$1,BA1374,Trigger)</f>
        <v>49115</v>
      </c>
      <c r="BC1374" s="359">
        <f>_xll.qlIndexFixing($AC$5,AZ1374,,_xll.ohTrigger(Trigger,Quote!$AE$2))</f>
        <v>1.6370026729232927E-2</v>
      </c>
      <c r="BD1374" s="359" t="e">
        <f>_xll.qlIndexFixing($BE$1,BA1374,,_xll.ohTrigger(Trigger,Quote!$AE$2))</f>
        <v>#NUM!</v>
      </c>
    </row>
    <row r="1375" spans="51:56" ht="11.25" customHeight="1" x14ac:dyDescent="0.25">
      <c r="AY1375" s="187" t="s">
        <v>90</v>
      </c>
      <c r="AZ1375" s="186">
        <f>_xll.qlInterestRateIndexFixingDate(Currency&amp;"ibor"&amp;$I$1,BA1375,Trigger)</f>
        <v>48935</v>
      </c>
      <c r="BA1375" s="186">
        <f>_xll.qlCalendarAdvance(Calendar,BA1374,AY1375,"f",,Trigger)</f>
        <v>48940</v>
      </c>
      <c r="BB1375" s="186">
        <f>_xll.qlInterestRateIndexMaturity(Currency&amp;"ibor"&amp;$I$1,BA1375,Trigger)</f>
        <v>49122</v>
      </c>
      <c r="BC1375" s="359">
        <f>_xll.qlIndexFixing($AC$5,AZ1375,,_xll.ohTrigger(Trigger,Quote!$AE$2))</f>
        <v>1.6345680430643019E-2</v>
      </c>
      <c r="BD1375" s="359" t="e">
        <f>_xll.qlIndexFixing($BE$1,BA1375,,_xll.ohTrigger(Trigger,Quote!$AE$2))</f>
        <v>#NUM!</v>
      </c>
    </row>
    <row r="1376" spans="51:56" ht="11.25" customHeight="1" x14ac:dyDescent="0.25">
      <c r="AY1376" s="187" t="s">
        <v>90</v>
      </c>
      <c r="AZ1376" s="186">
        <f>_xll.qlInterestRateIndexFixingDate(Currency&amp;"ibor"&amp;$I$1,BA1376,Trigger)</f>
        <v>48943</v>
      </c>
      <c r="BA1376" s="186">
        <f>_xll.qlCalendarAdvance(Calendar,BA1375,AY1376,"f",,Trigger)</f>
        <v>48947</v>
      </c>
      <c r="BB1376" s="186">
        <f>_xll.qlInterestRateIndexMaturity(Currency&amp;"ibor"&amp;$I$1,BA1376,Trigger)</f>
        <v>49128</v>
      </c>
      <c r="BC1376" s="359">
        <f>_xll.qlIndexFixing($AC$5,AZ1376,,_xll.ohTrigger(Trigger,Quote!$AE$2))</f>
        <v>1.6324106400132765E-2</v>
      </c>
      <c r="BD1376" s="359" t="e">
        <f>_xll.qlIndexFixing($BE$1,BA1376,,_xll.ohTrigger(Trigger,Quote!$AE$2))</f>
        <v>#NUM!</v>
      </c>
    </row>
    <row r="1377" spans="51:56" ht="11.25" customHeight="1" x14ac:dyDescent="0.25">
      <c r="AY1377" s="187" t="s">
        <v>90</v>
      </c>
      <c r="AZ1377" s="186">
        <f>_xll.qlInterestRateIndexFixingDate(Currency&amp;"ibor"&amp;$I$1,BA1377,Trigger)</f>
        <v>48950</v>
      </c>
      <c r="BA1377" s="186">
        <f>_xll.qlCalendarAdvance(Calendar,BA1376,AY1377,"f",,Trigger)</f>
        <v>48954</v>
      </c>
      <c r="BB1377" s="186">
        <f>_xll.qlInterestRateIndexMaturity(Currency&amp;"ibor"&amp;$I$1,BA1377,Trigger)</f>
        <v>49135</v>
      </c>
      <c r="BC1377" s="359">
        <f>_xll.qlIndexFixing($AC$5,AZ1377,,_xll.ohTrigger(Trigger,Quote!$AE$2))</f>
        <v>1.6299470654312406E-2</v>
      </c>
      <c r="BD1377" s="359" t="e">
        <f>_xll.qlIndexFixing($BE$1,BA1377,,_xll.ohTrigger(Trigger,Quote!$AE$2))</f>
        <v>#NUM!</v>
      </c>
    </row>
    <row r="1378" spans="51:56" ht="11.25" customHeight="1" x14ac:dyDescent="0.25">
      <c r="AY1378" s="187" t="s">
        <v>90</v>
      </c>
      <c r="AZ1378" s="186">
        <f>_xll.qlInterestRateIndexFixingDate(Currency&amp;"ibor"&amp;$I$1,BA1378,Trigger)</f>
        <v>48957</v>
      </c>
      <c r="BA1378" s="186">
        <f>_xll.qlCalendarAdvance(Calendar,BA1377,AY1378,"f",,Trigger)</f>
        <v>48961</v>
      </c>
      <c r="BB1378" s="186">
        <f>_xll.qlInterestRateIndexMaturity(Currency&amp;"ibor"&amp;$I$1,BA1378,Trigger)</f>
        <v>49142</v>
      </c>
      <c r="BC1378" s="359">
        <f>_xll.qlIndexFixing($AC$5,AZ1378,,_xll.ohTrigger(Trigger,Quote!$AE$2))</f>
        <v>1.6274771929995373E-2</v>
      </c>
      <c r="BD1378" s="359" t="e">
        <f>_xll.qlIndexFixing($BE$1,BA1378,,_xll.ohTrigger(Trigger,Quote!$AE$2))</f>
        <v>#NUM!</v>
      </c>
    </row>
    <row r="1379" spans="51:56" ht="11.25" customHeight="1" x14ac:dyDescent="0.25">
      <c r="AY1379" s="187" t="s">
        <v>90</v>
      </c>
      <c r="AZ1379" s="186">
        <f>_xll.qlInterestRateIndexFixingDate(Currency&amp;"ibor"&amp;$I$1,BA1379,Trigger)</f>
        <v>48964</v>
      </c>
      <c r="BA1379" s="186">
        <f>_xll.qlCalendarAdvance(Calendar,BA1378,AY1379,"f",,Trigger)</f>
        <v>48968</v>
      </c>
      <c r="BB1379" s="186">
        <f>_xll.qlInterestRateIndexMaturity(Currency&amp;"ibor"&amp;$I$1,BA1379,Trigger)</f>
        <v>49149</v>
      </c>
      <c r="BC1379" s="359">
        <f>_xll.qlIndexFixing($AC$5,AZ1379,,_xll.ohTrigger(Trigger,Quote!$AE$2))</f>
        <v>1.6250010229517477E-2</v>
      </c>
      <c r="BD1379" s="359" t="e">
        <f>_xll.qlIndexFixing($BE$1,BA1379,,_xll.ohTrigger(Trigger,Quote!$AE$2))</f>
        <v>#NUM!</v>
      </c>
    </row>
    <row r="1380" spans="51:56" ht="11.25" customHeight="1" x14ac:dyDescent="0.25">
      <c r="AY1380" s="187" t="s">
        <v>90</v>
      </c>
      <c r="AZ1380" s="186">
        <f>_xll.qlInterestRateIndexFixingDate(Currency&amp;"ibor"&amp;$I$1,BA1380,Trigger)</f>
        <v>48971</v>
      </c>
      <c r="BA1380" s="186">
        <f>_xll.qlCalendarAdvance(Calendar,BA1379,AY1380,"f",,Trigger)</f>
        <v>48975</v>
      </c>
      <c r="BB1380" s="186">
        <f>_xll.qlInterestRateIndexMaturity(Currency&amp;"ibor"&amp;$I$1,BA1380,Trigger)</f>
        <v>49156</v>
      </c>
      <c r="BC1380" s="359">
        <f>_xll.qlIndexFixing($AC$5,AZ1380,,_xll.ohTrigger(Trigger,Quote!$AE$2))</f>
        <v>1.6225185555217625E-2</v>
      </c>
      <c r="BD1380" s="359" t="e">
        <f>_xll.qlIndexFixing($BE$1,BA1380,,_xll.ohTrigger(Trigger,Quote!$AE$2))</f>
        <v>#NUM!</v>
      </c>
    </row>
    <row r="1381" spans="51:56" ht="11.25" customHeight="1" x14ac:dyDescent="0.25">
      <c r="AY1381" s="187" t="s">
        <v>90</v>
      </c>
      <c r="AZ1381" s="186">
        <f>_xll.qlInterestRateIndexFixingDate(Currency&amp;"ibor"&amp;$I$1,BA1381,Trigger)</f>
        <v>48978</v>
      </c>
      <c r="BA1381" s="186">
        <f>_xll.qlCalendarAdvance(Calendar,BA1380,AY1381,"f",,Trigger)</f>
        <v>48982</v>
      </c>
      <c r="BB1381" s="186">
        <f>_xll.qlInterestRateIndexMaturity(Currency&amp;"ibor"&amp;$I$1,BA1381,Trigger)</f>
        <v>49163</v>
      </c>
      <c r="BC1381" s="359">
        <f>_xll.qlIndexFixing($AC$5,AZ1381,,_xll.ohTrigger(Trigger,Quote!$AE$2))</f>
        <v>1.6200297909443107E-2</v>
      </c>
      <c r="BD1381" s="359" t="e">
        <f>_xll.qlIndexFixing($BE$1,BA1381,,_xll.ohTrigger(Trigger,Quote!$AE$2))</f>
        <v>#NUM!</v>
      </c>
    </row>
    <row r="1382" spans="51:56" ht="11.25" customHeight="1" x14ac:dyDescent="0.25">
      <c r="AY1382" s="187" t="s">
        <v>90</v>
      </c>
      <c r="AZ1382" s="186">
        <f>_xll.qlInterestRateIndexFixingDate(Currency&amp;"ibor"&amp;$I$1,BA1382,Trigger)</f>
        <v>48985</v>
      </c>
      <c r="BA1382" s="186">
        <f>_xll.qlCalendarAdvance(Calendar,BA1381,AY1382,"f",,Trigger)</f>
        <v>48989</v>
      </c>
      <c r="BB1382" s="186">
        <f>_xll.qlInterestRateIndexMaturity(Currency&amp;"ibor"&amp;$I$1,BA1382,Trigger)</f>
        <v>49170</v>
      </c>
      <c r="BC1382" s="359">
        <f>_xll.qlIndexFixing($AC$5,AZ1382,,_xll.ohTrigger(Trigger,Quote!$AE$2))</f>
        <v>1.6175347294546078E-2</v>
      </c>
      <c r="BD1382" s="359" t="e">
        <f>_xll.qlIndexFixing($BE$1,BA1382,,_xll.ohTrigger(Trigger,Quote!$AE$2))</f>
        <v>#NUM!</v>
      </c>
    </row>
    <row r="1383" spans="51:56" ht="11.25" customHeight="1" x14ac:dyDescent="0.25">
      <c r="AY1383" s="187" t="s">
        <v>90</v>
      </c>
      <c r="AZ1383" s="186">
        <f>_xll.qlInterestRateIndexFixingDate(Currency&amp;"ibor"&amp;$I$1,BA1383,Trigger)</f>
        <v>48992</v>
      </c>
      <c r="BA1383" s="186">
        <f>_xll.qlCalendarAdvance(Calendar,BA1382,AY1383,"f",,Trigger)</f>
        <v>48996</v>
      </c>
      <c r="BB1383" s="186">
        <f>_xll.qlInterestRateIndexMaturity(Currency&amp;"ibor"&amp;$I$1,BA1383,Trigger)</f>
        <v>49177</v>
      </c>
      <c r="BC1383" s="359">
        <f>_xll.qlIndexFixing($AC$5,AZ1383,,_xll.ohTrigger(Trigger,Quote!$AE$2))</f>
        <v>1.6150333712885753E-2</v>
      </c>
      <c r="BD1383" s="359" t="e">
        <f>_xll.qlIndexFixing($BE$1,BA1383,,_xll.ohTrigger(Trigger,Quote!$AE$2))</f>
        <v>#NUM!</v>
      </c>
    </row>
    <row r="1384" spans="51:56" ht="11.25" customHeight="1" x14ac:dyDescent="0.25">
      <c r="AY1384" s="187" t="s">
        <v>90</v>
      </c>
      <c r="AZ1384" s="186">
        <f>_xll.qlInterestRateIndexFixingDate(Currency&amp;"ibor"&amp;$I$1,BA1384,Trigger)</f>
        <v>48999</v>
      </c>
      <c r="BA1384" s="186">
        <f>_xll.qlCalendarAdvance(Calendar,BA1383,AY1384,"f",,Trigger)</f>
        <v>49003</v>
      </c>
      <c r="BB1384" s="186">
        <f>_xll.qlInterestRateIndexMaturity(Currency&amp;"ibor"&amp;$I$1,BA1384,Trigger)</f>
        <v>49187</v>
      </c>
      <c r="BC1384" s="359">
        <f>_xll.qlIndexFixing($AC$5,AZ1384,,_xll.ohTrigger(Trigger,Quote!$AE$2))</f>
        <v>1.6120794511275852E-2</v>
      </c>
      <c r="BD1384" s="359" t="e">
        <f>_xll.qlIndexFixing($BE$1,BA1384,,_xll.ohTrigger(Trigger,Quote!$AE$2))</f>
        <v>#NUM!</v>
      </c>
    </row>
    <row r="1385" spans="51:56" ht="11.25" customHeight="1" x14ac:dyDescent="0.25">
      <c r="AY1385" s="187" t="s">
        <v>90</v>
      </c>
      <c r="AZ1385" s="186">
        <f>_xll.qlInterestRateIndexFixingDate(Currency&amp;"ibor"&amp;$I$1,BA1385,Trigger)</f>
        <v>49006</v>
      </c>
      <c r="BA1385" s="186">
        <f>_xll.qlCalendarAdvance(Calendar,BA1384,AY1385,"f",,Trigger)</f>
        <v>49010</v>
      </c>
      <c r="BB1385" s="186">
        <f>_xll.qlInterestRateIndexMaturity(Currency&amp;"ibor"&amp;$I$1,BA1385,Trigger)</f>
        <v>49194</v>
      </c>
      <c r="BC1385" s="359">
        <f>_xll.qlIndexFixing($AC$5,AZ1385,,_xll.ohTrigger(Trigger,Quote!$AE$2))</f>
        <v>1.6096150293731792E-2</v>
      </c>
      <c r="BD1385" s="359" t="e">
        <f>_xll.qlIndexFixing($BE$1,BA1385,,_xll.ohTrigger(Trigger,Quote!$AE$2))</f>
        <v>#NUM!</v>
      </c>
    </row>
    <row r="1386" spans="51:56" ht="11.25" customHeight="1" x14ac:dyDescent="0.25">
      <c r="AY1386" s="187" t="s">
        <v>90</v>
      </c>
      <c r="AZ1386" s="186">
        <f>_xll.qlInterestRateIndexFixingDate(Currency&amp;"ibor"&amp;$I$1,BA1386,Trigger)</f>
        <v>49013</v>
      </c>
      <c r="BA1386" s="186">
        <f>_xll.qlCalendarAdvance(Calendar,BA1385,AY1386,"f",,Trigger)</f>
        <v>49017</v>
      </c>
      <c r="BB1386" s="186">
        <f>_xll.qlInterestRateIndexMaturity(Currency&amp;"ibor"&amp;$I$1,BA1386,Trigger)</f>
        <v>49201</v>
      </c>
      <c r="BC1386" s="359">
        <f>_xll.qlIndexFixing($AC$5,AZ1386,,_xll.ohTrigger(Trigger,Quote!$AE$2))</f>
        <v>1.6071444132709996E-2</v>
      </c>
      <c r="BD1386" s="359" t="e">
        <f>_xll.qlIndexFixing($BE$1,BA1386,,_xll.ohTrigger(Trigger,Quote!$AE$2))</f>
        <v>#NUM!</v>
      </c>
    </row>
    <row r="1387" spans="51:56" ht="11.25" customHeight="1" x14ac:dyDescent="0.25">
      <c r="AY1387" s="187" t="s">
        <v>90</v>
      </c>
      <c r="AZ1387" s="186">
        <f>_xll.qlInterestRateIndexFixingDate(Currency&amp;"ibor"&amp;$I$1,BA1387,Trigger)</f>
        <v>49020</v>
      </c>
      <c r="BA1387" s="186">
        <f>_xll.qlCalendarAdvance(Calendar,BA1386,AY1387,"f",,Trigger)</f>
        <v>49024</v>
      </c>
      <c r="BB1387" s="186">
        <f>_xll.qlInterestRateIndexMaturity(Currency&amp;"ibor"&amp;$I$1,BA1387,Trigger)</f>
        <v>49208</v>
      </c>
      <c r="BC1387" s="359">
        <f>_xll.qlIndexFixing($AC$5,AZ1387,,_xll.ohTrigger(Trigger,Quote!$AE$2))</f>
        <v>1.6046676030546853E-2</v>
      </c>
      <c r="BD1387" s="359" t="e">
        <f>_xll.qlIndexFixing($BE$1,BA1387,,_xll.ohTrigger(Trigger,Quote!$AE$2))</f>
        <v>#NUM!</v>
      </c>
    </row>
    <row r="1388" spans="51:56" ht="11.25" customHeight="1" x14ac:dyDescent="0.25">
      <c r="AY1388" s="187" t="s">
        <v>90</v>
      </c>
      <c r="AZ1388" s="186">
        <f>_xll.qlInterestRateIndexFixingDate(Currency&amp;"ibor"&amp;$I$1,BA1388,Trigger)</f>
        <v>49027</v>
      </c>
      <c r="BA1388" s="186">
        <f>_xll.qlCalendarAdvance(Calendar,BA1387,AY1388,"f",,Trigger)</f>
        <v>49031</v>
      </c>
      <c r="BB1388" s="186">
        <f>_xll.qlInterestRateIndexMaturity(Currency&amp;"ibor"&amp;$I$1,BA1388,Trigger)</f>
        <v>49215</v>
      </c>
      <c r="BC1388" s="359">
        <f>_xll.qlIndexFixing($AC$5,AZ1388,,_xll.ohTrigger(Trigger,Quote!$AE$2))</f>
        <v>1.6021845989581795E-2</v>
      </c>
      <c r="BD1388" s="359" t="e">
        <f>_xll.qlIndexFixing($BE$1,BA1388,,_xll.ohTrigger(Trigger,Quote!$AE$2))</f>
        <v>#NUM!</v>
      </c>
    </row>
    <row r="1389" spans="51:56" ht="11.25" customHeight="1" x14ac:dyDescent="0.25">
      <c r="AY1389" s="187" t="s">
        <v>90</v>
      </c>
      <c r="AZ1389" s="186">
        <f>_xll.qlInterestRateIndexFixingDate(Currency&amp;"ibor"&amp;$I$1,BA1389,Trigger)</f>
        <v>49034</v>
      </c>
      <c r="BA1389" s="186">
        <f>_xll.qlCalendarAdvance(Calendar,BA1388,AY1389,"f",,Trigger)</f>
        <v>49038</v>
      </c>
      <c r="BB1389" s="186">
        <f>_xll.qlInterestRateIndexMaturity(Currency&amp;"ibor"&amp;$I$1,BA1389,Trigger)</f>
        <v>49221</v>
      </c>
      <c r="BC1389" s="359">
        <f>_xll.qlIndexFixing($AC$5,AZ1389,,_xll.ohTrigger(Trigger,Quote!$AE$2))</f>
        <v>1.5997597454058557E-2</v>
      </c>
      <c r="BD1389" s="359" t="e">
        <f>_xll.qlIndexFixing($BE$1,BA1389,,_xll.ohTrigger(Trigger,Quote!$AE$2))</f>
        <v>#NUM!</v>
      </c>
    </row>
    <row r="1390" spans="51:56" ht="11.25" customHeight="1" x14ac:dyDescent="0.25">
      <c r="AY1390" s="187" t="s">
        <v>90</v>
      </c>
      <c r="AZ1390" s="186">
        <f>_xll.qlInterestRateIndexFixingDate(Currency&amp;"ibor"&amp;$I$1,BA1390,Trigger)</f>
        <v>49039</v>
      </c>
      <c r="BA1390" s="186">
        <f>_xll.qlCalendarAdvance(Calendar,BA1389,AY1390,"f",,Trigger)</f>
        <v>49045</v>
      </c>
      <c r="BB1390" s="186">
        <f>_xll.qlInterestRateIndexMaturity(Currency&amp;"ibor"&amp;$I$1,BA1390,Trigger)</f>
        <v>49228</v>
      </c>
      <c r="BC1390" s="359">
        <f>_xll.qlIndexFixing($AC$5,AZ1390,,_xll.ohTrigger(Trigger,Quote!$AE$2))</f>
        <v>1.5972478572566586E-2</v>
      </c>
      <c r="BD1390" s="359" t="e">
        <f>_xll.qlIndexFixing($BE$1,BA1390,,_xll.ohTrigger(Trigger,Quote!$AE$2))</f>
        <v>#NUM!</v>
      </c>
    </row>
    <row r="1391" spans="51:56" ht="11.25" customHeight="1" x14ac:dyDescent="0.25">
      <c r="AY1391" s="187" t="s">
        <v>90</v>
      </c>
      <c r="AZ1391" s="186">
        <f>_xll.qlInterestRateIndexFixingDate(Currency&amp;"ibor"&amp;$I$1,BA1391,Trigger)</f>
        <v>49048</v>
      </c>
      <c r="BA1391" s="186">
        <f>_xll.qlCalendarAdvance(Calendar,BA1390,AY1391,"f",,Trigger)</f>
        <v>49052</v>
      </c>
      <c r="BB1391" s="186">
        <f>_xll.qlInterestRateIndexMaturity(Currency&amp;"ibor"&amp;$I$1,BA1391,Trigger)</f>
        <v>49235</v>
      </c>
      <c r="BC1391" s="359">
        <f>_xll.qlIndexFixing($AC$5,AZ1391,,_xll.ohTrigger(Trigger,Quote!$AE$2))</f>
        <v>1.5947297424384884E-2</v>
      </c>
      <c r="BD1391" s="359" t="e">
        <f>_xll.qlIndexFixing($BE$1,BA1391,,_xll.ohTrigger(Trigger,Quote!$AE$2))</f>
        <v>#NUM!</v>
      </c>
    </row>
    <row r="1392" spans="51:56" ht="11.25" customHeight="1" x14ac:dyDescent="0.25">
      <c r="AY1392" s="187" t="s">
        <v>90</v>
      </c>
      <c r="AZ1392" s="186">
        <f>_xll.qlInterestRateIndexFixingDate(Currency&amp;"ibor"&amp;$I$1,BA1392,Trigger)</f>
        <v>49055</v>
      </c>
      <c r="BA1392" s="186">
        <f>_xll.qlCalendarAdvance(Calendar,BA1391,AY1392,"f",,Trigger)</f>
        <v>49059</v>
      </c>
      <c r="BB1392" s="186">
        <f>_xll.qlInterestRateIndexMaturity(Currency&amp;"ibor"&amp;$I$1,BA1392,Trigger)</f>
        <v>49242</v>
      </c>
      <c r="BC1392" s="359">
        <f>_xll.qlIndexFixing($AC$5,AZ1392,,_xll.ohTrigger(Trigger,Quote!$AE$2))</f>
        <v>1.5922054011893626E-2</v>
      </c>
      <c r="BD1392" s="359" t="e">
        <f>_xll.qlIndexFixing($BE$1,BA1392,,_xll.ohTrigger(Trigger,Quote!$AE$2))</f>
        <v>#NUM!</v>
      </c>
    </row>
    <row r="1393" spans="51:56" ht="11.25" customHeight="1" x14ac:dyDescent="0.25">
      <c r="AY1393" s="187" t="s">
        <v>90</v>
      </c>
      <c r="AZ1393" s="186">
        <f>_xll.qlInterestRateIndexFixingDate(Currency&amp;"ibor"&amp;$I$1,BA1393,Trigger)</f>
        <v>49061</v>
      </c>
      <c r="BA1393" s="186">
        <f>_xll.qlCalendarAdvance(Calendar,BA1392,AY1393,"f",,Trigger)</f>
        <v>49066</v>
      </c>
      <c r="BB1393" s="186">
        <f>_xll.qlInterestRateIndexMaturity(Currency&amp;"ibor"&amp;$I$1,BA1393,Trigger)</f>
        <v>49250</v>
      </c>
      <c r="BC1393" s="359">
        <f>_xll.qlIndexFixing($AC$5,AZ1393,,_xll.ohTrigger(Trigger,Quote!$AE$2))</f>
        <v>1.5896766785086707E-2</v>
      </c>
      <c r="BD1393" s="359" t="e">
        <f>_xll.qlIndexFixing($BE$1,BA1393,,_xll.ohTrigger(Trigger,Quote!$AE$2))</f>
        <v>#NUM!</v>
      </c>
    </row>
    <row r="1394" spans="51:56" ht="11.25" customHeight="1" x14ac:dyDescent="0.25">
      <c r="AY1394" s="187" t="s">
        <v>90</v>
      </c>
      <c r="AZ1394" s="186">
        <f>_xll.qlInterestRateIndexFixingDate(Currency&amp;"ibor"&amp;$I$1,BA1394,Trigger)</f>
        <v>49069</v>
      </c>
      <c r="BA1394" s="186">
        <f>_xll.qlCalendarAdvance(Calendar,BA1393,AY1394,"f",,Trigger)</f>
        <v>49073</v>
      </c>
      <c r="BB1394" s="186">
        <f>_xll.qlInterestRateIndexMaturity(Currency&amp;"ibor"&amp;$I$1,BA1394,Trigger)</f>
        <v>49257</v>
      </c>
      <c r="BC1394" s="359">
        <f>_xll.qlIndexFixing($AC$5,AZ1394,,_xll.ohTrigger(Trigger,Quote!$AE$2))</f>
        <v>1.5871565160803625E-2</v>
      </c>
      <c r="BD1394" s="359" t="e">
        <f>_xll.qlIndexFixing($BE$1,BA1394,,_xll.ohTrigger(Trigger,Quote!$AE$2))</f>
        <v>#NUM!</v>
      </c>
    </row>
    <row r="1395" spans="51:56" ht="11.25" customHeight="1" x14ac:dyDescent="0.25">
      <c r="AY1395" s="187" t="s">
        <v>90</v>
      </c>
      <c r="AZ1395" s="186">
        <f>_xll.qlInterestRateIndexFixingDate(Currency&amp;"ibor"&amp;$I$1,BA1395,Trigger)</f>
        <v>49076</v>
      </c>
      <c r="BA1395" s="186">
        <f>_xll.qlCalendarAdvance(Calendar,BA1394,AY1395,"f",,Trigger)</f>
        <v>49080</v>
      </c>
      <c r="BB1395" s="186">
        <f>_xll.qlInterestRateIndexMaturity(Currency&amp;"ibor"&amp;$I$1,BA1395,Trigger)</f>
        <v>49264</v>
      </c>
      <c r="BC1395" s="359">
        <f>_xll.qlIndexFixing($AC$5,AZ1395,,_xll.ohTrigger(Trigger,Quote!$AE$2))</f>
        <v>1.5846301614270166E-2</v>
      </c>
      <c r="BD1395" s="359" t="e">
        <f>_xll.qlIndexFixing($BE$1,BA1395,,_xll.ohTrigger(Trigger,Quote!$AE$2))</f>
        <v>#NUM!</v>
      </c>
    </row>
    <row r="1396" spans="51:56" ht="11.25" customHeight="1" x14ac:dyDescent="0.25">
      <c r="AY1396" s="187" t="s">
        <v>90</v>
      </c>
      <c r="AZ1396" s="186">
        <f>_xll.qlInterestRateIndexFixingDate(Currency&amp;"ibor"&amp;$I$1,BA1396,Trigger)</f>
        <v>49083</v>
      </c>
      <c r="BA1396" s="186">
        <f>_xll.qlCalendarAdvance(Calendar,BA1395,AY1396,"f",,Trigger)</f>
        <v>49087</v>
      </c>
      <c r="BB1396" s="186">
        <f>_xll.qlInterestRateIndexMaturity(Currency&amp;"ibor"&amp;$I$1,BA1396,Trigger)</f>
        <v>49271</v>
      </c>
      <c r="BC1396" s="359">
        <f>_xll.qlIndexFixing($AC$5,AZ1396,,_xll.ohTrigger(Trigger,Quote!$AE$2))</f>
        <v>1.5820976147873561E-2</v>
      </c>
      <c r="BD1396" s="359" t="e">
        <f>_xll.qlIndexFixing($BE$1,BA1396,,_xll.ohTrigger(Trigger,Quote!$AE$2))</f>
        <v>#NUM!</v>
      </c>
    </row>
    <row r="1397" spans="51:56" ht="11.25" customHeight="1" x14ac:dyDescent="0.25">
      <c r="AY1397" s="187" t="s">
        <v>90</v>
      </c>
      <c r="AZ1397" s="186">
        <f>_xll.qlInterestRateIndexFixingDate(Currency&amp;"ibor"&amp;$I$1,BA1397,Trigger)</f>
        <v>49090</v>
      </c>
      <c r="BA1397" s="186">
        <f>_xll.qlCalendarAdvance(Calendar,BA1396,AY1397,"f",,Trigger)</f>
        <v>49094</v>
      </c>
      <c r="BB1397" s="186">
        <f>_xll.qlInterestRateIndexMaturity(Currency&amp;"ibor"&amp;$I$1,BA1397,Trigger)</f>
        <v>49278</v>
      </c>
      <c r="BC1397" s="359">
        <f>_xll.qlIndexFixing($AC$5,AZ1397,,_xll.ohTrigger(Trigger,Quote!$AE$2))</f>
        <v>1.5795588764006673E-2</v>
      </c>
      <c r="BD1397" s="359" t="e">
        <f>_xll.qlIndexFixing($BE$1,BA1397,,_xll.ohTrigger(Trigger,Quote!$AE$2))</f>
        <v>#NUM!</v>
      </c>
    </row>
    <row r="1398" spans="51:56" ht="11.25" customHeight="1" x14ac:dyDescent="0.25">
      <c r="AY1398" s="187" t="s">
        <v>90</v>
      </c>
      <c r="AZ1398" s="186">
        <f>_xll.qlInterestRateIndexFixingDate(Currency&amp;"ibor"&amp;$I$1,BA1398,Trigger)</f>
        <v>49097</v>
      </c>
      <c r="BA1398" s="186">
        <f>_xll.qlCalendarAdvance(Calendar,BA1397,AY1398,"f",,Trigger)</f>
        <v>49101</v>
      </c>
      <c r="BB1398" s="186">
        <f>_xll.qlInterestRateIndexMaturity(Currency&amp;"ibor"&amp;$I$1,BA1398,Trigger)</f>
        <v>49284</v>
      </c>
      <c r="BC1398" s="359">
        <f>_xll.qlIndexFixing($AC$5,AZ1398,,_xll.ohTrigger(Trigger,Quote!$AE$2))</f>
        <v>1.5791473132560099E-2</v>
      </c>
      <c r="BD1398" s="359" t="e">
        <f>_xll.qlIndexFixing($BE$1,BA1398,,_xll.ohTrigger(Trigger,Quote!$AE$2))</f>
        <v>#NUM!</v>
      </c>
    </row>
    <row r="1399" spans="51:56" ht="11.25" customHeight="1" x14ac:dyDescent="0.25">
      <c r="AY1399" s="187" t="s">
        <v>90</v>
      </c>
      <c r="AZ1399" s="186">
        <f>_xll.qlInterestRateIndexFixingDate(Currency&amp;"ibor"&amp;$I$1,BA1399,Trigger)</f>
        <v>49104</v>
      </c>
      <c r="BA1399" s="186">
        <f>_xll.qlCalendarAdvance(Calendar,BA1398,AY1399,"f",,Trigger)</f>
        <v>49108</v>
      </c>
      <c r="BB1399" s="186">
        <f>_xll.qlInterestRateIndexMaturity(Currency&amp;"ibor"&amp;$I$1,BA1399,Trigger)</f>
        <v>49291</v>
      </c>
      <c r="BC1399" s="359">
        <f>_xll.qlIndexFixing($AC$5,AZ1399,,_xll.ohTrigger(Trigger,Quote!$AE$2))</f>
        <v>1.5796909121534464E-2</v>
      </c>
      <c r="BD1399" s="359" t="e">
        <f>_xll.qlIndexFixing($BE$1,BA1399,,_xll.ohTrigger(Trigger,Quote!$AE$2))</f>
        <v>#NUM!</v>
      </c>
    </row>
    <row r="1400" spans="51:56" ht="11.25" customHeight="1" x14ac:dyDescent="0.25">
      <c r="AY1400" s="187" t="s">
        <v>90</v>
      </c>
      <c r="AZ1400" s="186">
        <f>_xll.qlInterestRateIndexFixingDate(Currency&amp;"ibor"&amp;$I$1,BA1400,Trigger)</f>
        <v>49111</v>
      </c>
      <c r="BA1400" s="186">
        <f>_xll.qlCalendarAdvance(Calendar,BA1399,AY1400,"f",,Trigger)</f>
        <v>49115</v>
      </c>
      <c r="BB1400" s="186">
        <f>_xll.qlInterestRateIndexMaturity(Currency&amp;"ibor"&amp;$I$1,BA1400,Trigger)</f>
        <v>49298</v>
      </c>
      <c r="BC1400" s="359">
        <f>_xll.qlIndexFixing($AC$5,AZ1400,,_xll.ohTrigger(Trigger,Quote!$AE$2))</f>
        <v>1.5802345125410133E-2</v>
      </c>
      <c r="BD1400" s="359" t="e">
        <f>_xll.qlIndexFixing($BE$1,BA1400,,_xll.ohTrigger(Trigger,Quote!$AE$2))</f>
        <v>#NUM!</v>
      </c>
    </row>
    <row r="1401" spans="51:56" ht="11.25" customHeight="1" x14ac:dyDescent="0.25">
      <c r="AY1401" s="187" t="s">
        <v>90</v>
      </c>
      <c r="AZ1401" s="186">
        <f>_xll.qlInterestRateIndexFixingDate(Currency&amp;"ibor"&amp;$I$1,BA1401,Trigger)</f>
        <v>49118</v>
      </c>
      <c r="BA1401" s="186">
        <f>_xll.qlCalendarAdvance(Calendar,BA1400,AY1401,"f",,Trigger)</f>
        <v>49122</v>
      </c>
      <c r="BB1401" s="186">
        <f>_xll.qlInterestRateIndexMaturity(Currency&amp;"ibor"&amp;$I$1,BA1401,Trigger)</f>
        <v>49305</v>
      </c>
      <c r="BC1401" s="359">
        <f>_xll.qlIndexFixing($AC$5,AZ1401,,_xll.ohTrigger(Trigger,Quote!$AE$2))</f>
        <v>1.5807781144186673E-2</v>
      </c>
      <c r="BD1401" s="359" t="e">
        <f>_xll.qlIndexFixing($BE$1,BA1401,,_xll.ohTrigger(Trigger,Quote!$AE$2))</f>
        <v>#NUM!</v>
      </c>
    </row>
    <row r="1402" spans="51:56" ht="11.25" customHeight="1" x14ac:dyDescent="0.25">
      <c r="AY1402" s="187" t="s">
        <v>90</v>
      </c>
      <c r="AZ1402" s="186">
        <f>_xll.qlInterestRateIndexFixingDate(Currency&amp;"ibor"&amp;$I$1,BA1402,Trigger)</f>
        <v>49125</v>
      </c>
      <c r="BA1402" s="186">
        <f>_xll.qlCalendarAdvance(Calendar,BA1401,AY1402,"f",,Trigger)</f>
        <v>49129</v>
      </c>
      <c r="BB1402" s="186">
        <f>_xll.qlInterestRateIndexMaturity(Currency&amp;"ibor"&amp;$I$1,BA1402,Trigger)</f>
        <v>49313</v>
      </c>
      <c r="BC1402" s="359">
        <f>_xll.qlIndexFixing($AC$5,AZ1402,,_xll.ohTrigger(Trigger,Quote!$AE$2))</f>
        <v>1.581395186428964E-2</v>
      </c>
      <c r="BD1402" s="359" t="e">
        <f>_xll.qlIndexFixing($BE$1,BA1402,,_xll.ohTrigger(Trigger,Quote!$AE$2))</f>
        <v>#NUM!</v>
      </c>
    </row>
    <row r="1403" spans="51:56" ht="11.25" customHeight="1" x14ac:dyDescent="0.25">
      <c r="AY1403" s="187" t="s">
        <v>90</v>
      </c>
      <c r="AZ1403" s="186">
        <f>_xll.qlInterestRateIndexFixingDate(Currency&amp;"ibor"&amp;$I$1,BA1403,Trigger)</f>
        <v>49132</v>
      </c>
      <c r="BA1403" s="186">
        <f>_xll.qlCalendarAdvance(Calendar,BA1402,AY1403,"f",,Trigger)</f>
        <v>49136</v>
      </c>
      <c r="BB1403" s="186">
        <f>_xll.qlInterestRateIndexMaturity(Currency&amp;"ibor"&amp;$I$1,BA1403,Trigger)</f>
        <v>49320</v>
      </c>
      <c r="BC1403" s="359">
        <f>_xll.qlIndexFixing($AC$5,AZ1403,,_xll.ohTrigger(Trigger,Quote!$AE$2))</f>
        <v>1.581938815181326E-2</v>
      </c>
      <c r="BD1403" s="359" t="e">
        <f>_xll.qlIndexFixing($BE$1,BA1403,,_xll.ohTrigger(Trigger,Quote!$AE$2))</f>
        <v>#NUM!</v>
      </c>
    </row>
    <row r="1404" spans="51:56" ht="11.25" customHeight="1" x14ac:dyDescent="0.25">
      <c r="AY1404" s="187" t="s">
        <v>90</v>
      </c>
      <c r="AZ1404" s="186">
        <f>_xll.qlInterestRateIndexFixingDate(Currency&amp;"ibor"&amp;$I$1,BA1404,Trigger)</f>
        <v>49139</v>
      </c>
      <c r="BA1404" s="186">
        <f>_xll.qlCalendarAdvance(Calendar,BA1403,AY1404,"f",,Trigger)</f>
        <v>49143</v>
      </c>
      <c r="BB1404" s="186">
        <f>_xll.qlInterestRateIndexMaturity(Currency&amp;"ibor"&amp;$I$1,BA1404,Trigger)</f>
        <v>49327</v>
      </c>
      <c r="BC1404" s="359">
        <f>_xll.qlIndexFixing($AC$5,AZ1404,,_xll.ohTrigger(Trigger,Quote!$AE$2))</f>
        <v>1.5824824454321415E-2</v>
      </c>
      <c r="BD1404" s="359" t="e">
        <f>_xll.qlIndexFixing($BE$1,BA1404,,_xll.ohTrigger(Trigger,Quote!$AE$2))</f>
        <v>#NUM!</v>
      </c>
    </row>
    <row r="1405" spans="51:56" ht="11.25" customHeight="1" x14ac:dyDescent="0.25">
      <c r="AY1405" s="187" t="s">
        <v>90</v>
      </c>
      <c r="AZ1405" s="186">
        <f>_xll.qlInterestRateIndexFixingDate(Currency&amp;"ibor"&amp;$I$1,BA1405,Trigger)</f>
        <v>49146</v>
      </c>
      <c r="BA1405" s="186">
        <f>_xll.qlCalendarAdvance(Calendar,BA1404,AY1405,"f",,Trigger)</f>
        <v>49150</v>
      </c>
      <c r="BB1405" s="186">
        <f>_xll.qlInterestRateIndexMaturity(Currency&amp;"ibor"&amp;$I$1,BA1405,Trigger)</f>
        <v>49334</v>
      </c>
      <c r="BC1405" s="359">
        <f>_xll.qlIndexFixing($AC$5,AZ1405,,_xll.ohTrigger(Trigger,Quote!$AE$2))</f>
        <v>1.5830260771813237E-2</v>
      </c>
      <c r="BD1405" s="359" t="e">
        <f>_xll.qlIndexFixing($BE$1,BA1405,,_xll.ohTrigger(Trigger,Quote!$AE$2))</f>
        <v>#NUM!</v>
      </c>
    </row>
    <row r="1406" spans="51:56" ht="11.25" customHeight="1" x14ac:dyDescent="0.25">
      <c r="AY1406" s="187" t="s">
        <v>90</v>
      </c>
      <c r="AZ1406" s="186">
        <f>_xll.qlInterestRateIndexFixingDate(Currency&amp;"ibor"&amp;$I$1,BA1406,Trigger)</f>
        <v>49153</v>
      </c>
      <c r="BA1406" s="186">
        <f>_xll.qlCalendarAdvance(Calendar,BA1405,AY1406,"f",,Trigger)</f>
        <v>49157</v>
      </c>
      <c r="BB1406" s="186">
        <f>_xll.qlInterestRateIndexMaturity(Currency&amp;"ibor"&amp;$I$1,BA1406,Trigger)</f>
        <v>49341</v>
      </c>
      <c r="BC1406" s="359">
        <f>_xll.qlIndexFixing($AC$5,AZ1406,,_xll.ohTrigger(Trigger,Quote!$AE$2))</f>
        <v>1.583569710428916E-2</v>
      </c>
      <c r="BD1406" s="359" t="e">
        <f>_xll.qlIndexFixing($BE$1,BA1406,,_xll.ohTrigger(Trigger,Quote!$AE$2))</f>
        <v>#NUM!</v>
      </c>
    </row>
    <row r="1407" spans="51:56" ht="11.25" customHeight="1" x14ac:dyDescent="0.25">
      <c r="AY1407" s="187" t="s">
        <v>90</v>
      </c>
      <c r="AZ1407" s="186">
        <f>_xll.qlInterestRateIndexFixingDate(Currency&amp;"ibor"&amp;$I$1,BA1407,Trigger)</f>
        <v>49160</v>
      </c>
      <c r="BA1407" s="186">
        <f>_xll.qlCalendarAdvance(Calendar,BA1406,AY1407,"f",,Trigger)</f>
        <v>49164</v>
      </c>
      <c r="BB1407" s="186">
        <f>_xll.qlInterestRateIndexMaturity(Currency&amp;"ibor"&amp;$I$1,BA1407,Trigger)</f>
        <v>49348</v>
      </c>
      <c r="BC1407" s="359">
        <f>_xll.qlIndexFixing($AC$5,AZ1407,,_xll.ohTrigger(Trigger,Quote!$AE$2))</f>
        <v>1.584113345174875E-2</v>
      </c>
      <c r="BD1407" s="359" t="e">
        <f>_xll.qlIndexFixing($BE$1,BA1407,,_xll.ohTrigger(Trigger,Quote!$AE$2))</f>
        <v>#NUM!</v>
      </c>
    </row>
    <row r="1408" spans="51:56" ht="11.25" customHeight="1" x14ac:dyDescent="0.25">
      <c r="AY1408" s="187" t="s">
        <v>90</v>
      </c>
      <c r="AZ1408" s="186">
        <f>_xll.qlInterestRateIndexFixingDate(Currency&amp;"ibor"&amp;$I$1,BA1408,Trigger)</f>
        <v>49167</v>
      </c>
      <c r="BA1408" s="186">
        <f>_xll.qlCalendarAdvance(Calendar,BA1407,AY1408,"f",,Trigger)</f>
        <v>49171</v>
      </c>
      <c r="BB1408" s="186">
        <f>_xll.qlInterestRateIndexMaturity(Currency&amp;"ibor"&amp;$I$1,BA1408,Trigger)</f>
        <v>49355</v>
      </c>
      <c r="BC1408" s="359">
        <f>_xll.qlIndexFixing($AC$5,AZ1408,,_xll.ohTrigger(Trigger,Quote!$AE$2))</f>
        <v>1.5846569814192003E-2</v>
      </c>
      <c r="BD1408" s="359" t="e">
        <f>_xll.qlIndexFixing($BE$1,BA1408,,_xll.ohTrigger(Trigger,Quote!$AE$2))</f>
        <v>#NUM!</v>
      </c>
    </row>
    <row r="1409" spans="51:56" ht="11.25" customHeight="1" x14ac:dyDescent="0.25">
      <c r="AY1409" s="187" t="s">
        <v>90</v>
      </c>
      <c r="AZ1409" s="186">
        <f>_xll.qlInterestRateIndexFixingDate(Currency&amp;"ibor"&amp;$I$1,BA1409,Trigger)</f>
        <v>49174</v>
      </c>
      <c r="BA1409" s="186">
        <f>_xll.qlCalendarAdvance(Calendar,BA1408,AY1409,"f",,Trigger)</f>
        <v>49178</v>
      </c>
      <c r="BB1409" s="186">
        <f>_xll.qlInterestRateIndexMaturity(Currency&amp;"ibor"&amp;$I$1,BA1409,Trigger)</f>
        <v>49362</v>
      </c>
      <c r="BC1409" s="359">
        <f>_xll.qlIndexFixing($AC$5,AZ1409,,_xll.ohTrigger(Trigger,Quote!$AE$2))</f>
        <v>1.5852006191620228E-2</v>
      </c>
      <c r="BD1409" s="359" t="e">
        <f>_xll.qlIndexFixing($BE$1,BA1409,,_xll.ohTrigger(Trigger,Quote!$AE$2))</f>
        <v>#NUM!</v>
      </c>
    </row>
    <row r="1410" spans="51:56" ht="11.25" customHeight="1" x14ac:dyDescent="0.25">
      <c r="AY1410" s="187" t="s">
        <v>90</v>
      </c>
      <c r="AZ1410" s="186">
        <f>_xll.qlInterestRateIndexFixingDate(Currency&amp;"ibor"&amp;$I$1,BA1410,Trigger)</f>
        <v>49181</v>
      </c>
      <c r="BA1410" s="186">
        <f>_xll.qlCalendarAdvance(Calendar,BA1409,AY1410,"f",,Trigger)</f>
        <v>49185</v>
      </c>
      <c r="BB1410" s="186">
        <f>_xll.qlInterestRateIndexMaturity(Currency&amp;"ibor"&amp;$I$1,BA1410,Trigger)</f>
        <v>49368</v>
      </c>
      <c r="BC1410" s="359">
        <f>_xll.qlIndexFixing($AC$5,AZ1410,,_xll.ohTrigger(Trigger,Quote!$AE$2))</f>
        <v>1.5856705983763465E-2</v>
      </c>
      <c r="BD1410" s="359" t="e">
        <f>_xll.qlIndexFixing($BE$1,BA1410,,_xll.ohTrigger(Trigger,Quote!$AE$2))</f>
        <v>#NUM!</v>
      </c>
    </row>
    <row r="1411" spans="51:56" ht="11.25" customHeight="1" x14ac:dyDescent="0.25">
      <c r="AY1411" s="187" t="s">
        <v>90</v>
      </c>
      <c r="AZ1411" s="186">
        <f>_xll.qlInterestRateIndexFixingDate(Currency&amp;"ibor"&amp;$I$1,BA1411,Trigger)</f>
        <v>49188</v>
      </c>
      <c r="BA1411" s="186">
        <f>_xll.qlCalendarAdvance(Calendar,BA1410,AY1411,"f",,Trigger)</f>
        <v>49192</v>
      </c>
      <c r="BB1411" s="186">
        <f>_xll.qlInterestRateIndexMaturity(Currency&amp;"ibor"&amp;$I$1,BA1411,Trigger)</f>
        <v>49373</v>
      </c>
      <c r="BC1411" s="359">
        <f>_xll.qlIndexFixing($AC$5,AZ1411,,_xll.ohTrigger(Trigger,Quote!$AE$2))</f>
        <v>1.58606686048989E-2</v>
      </c>
      <c r="BD1411" s="359" t="e">
        <f>_xll.qlIndexFixing($BE$1,BA1411,,_xll.ohTrigger(Trigger,Quote!$AE$2))</f>
        <v>#NUM!</v>
      </c>
    </row>
    <row r="1412" spans="51:56" ht="11.25" customHeight="1" x14ac:dyDescent="0.25">
      <c r="AY1412" s="187" t="s">
        <v>90</v>
      </c>
      <c r="AZ1412" s="186">
        <f>_xll.qlInterestRateIndexFixingDate(Currency&amp;"ibor"&amp;$I$1,BA1412,Trigger)</f>
        <v>49195</v>
      </c>
      <c r="BA1412" s="186">
        <f>_xll.qlCalendarAdvance(Calendar,BA1411,AY1412,"f",,Trigger)</f>
        <v>49199</v>
      </c>
      <c r="BB1412" s="186">
        <f>_xll.qlInterestRateIndexMaturity(Currency&amp;"ibor"&amp;$I$1,BA1412,Trigger)</f>
        <v>49380</v>
      </c>
      <c r="BC1412" s="359">
        <f>_xll.qlIndexFixing($AC$5,AZ1412,,_xll.ohTrigger(Trigger,Quote!$AE$2))</f>
        <v>1.5866104308299663E-2</v>
      </c>
      <c r="BD1412" s="359" t="e">
        <f>_xll.qlIndexFixing($BE$1,BA1412,,_xll.ohTrigger(Trigger,Quote!$AE$2))</f>
        <v>#NUM!</v>
      </c>
    </row>
    <row r="1413" spans="51:56" ht="11.25" customHeight="1" x14ac:dyDescent="0.25">
      <c r="AY1413" s="187" t="s">
        <v>90</v>
      </c>
      <c r="AZ1413" s="186">
        <f>_xll.qlInterestRateIndexFixingDate(Currency&amp;"ibor"&amp;$I$1,BA1413,Trigger)</f>
        <v>49202</v>
      </c>
      <c r="BA1413" s="186">
        <f>_xll.qlCalendarAdvance(Calendar,BA1412,AY1413,"f",,Trigger)</f>
        <v>49206</v>
      </c>
      <c r="BB1413" s="186">
        <f>_xll.qlInterestRateIndexMaturity(Currency&amp;"ibor"&amp;$I$1,BA1413,Trigger)</f>
        <v>49387</v>
      </c>
      <c r="BC1413" s="359">
        <f>_xll.qlIndexFixing($AC$5,AZ1413,,_xll.ohTrigger(Trigger,Quote!$AE$2))</f>
        <v>1.5871540026438247E-2</v>
      </c>
      <c r="BD1413" s="359" t="e">
        <f>_xll.qlIndexFixing($BE$1,BA1413,,_xll.ohTrigger(Trigger,Quote!$AE$2))</f>
        <v>#NUM!</v>
      </c>
    </row>
    <row r="1414" spans="51:56" ht="11.25" customHeight="1" x14ac:dyDescent="0.25">
      <c r="AY1414" s="187" t="s">
        <v>90</v>
      </c>
      <c r="AZ1414" s="186">
        <f>_xll.qlInterestRateIndexFixingDate(Currency&amp;"ibor"&amp;$I$1,BA1414,Trigger)</f>
        <v>49209</v>
      </c>
      <c r="BA1414" s="186">
        <f>_xll.qlCalendarAdvance(Calendar,BA1413,AY1414,"f",,Trigger)</f>
        <v>49213</v>
      </c>
      <c r="BB1414" s="186">
        <f>_xll.qlInterestRateIndexMaturity(Currency&amp;"ibor"&amp;$I$1,BA1414,Trigger)</f>
        <v>49395</v>
      </c>
      <c r="BC1414" s="359">
        <f>_xll.qlIndexFixing($AC$5,AZ1414,,_xll.ohTrigger(Trigger,Quote!$AE$2))</f>
        <v>1.5877713229626264E-2</v>
      </c>
      <c r="BD1414" s="359" t="e">
        <f>_xll.qlIndexFixing($BE$1,BA1414,,_xll.ohTrigger(Trigger,Quote!$AE$2))</f>
        <v>#NUM!</v>
      </c>
    </row>
    <row r="1415" spans="51:56" ht="11.25" customHeight="1" x14ac:dyDescent="0.25">
      <c r="AY1415" s="187" t="s">
        <v>90</v>
      </c>
      <c r="AZ1415" s="186">
        <f>_xll.qlInterestRateIndexFixingDate(Currency&amp;"ibor"&amp;$I$1,BA1415,Trigger)</f>
        <v>49216</v>
      </c>
      <c r="BA1415" s="186">
        <f>_xll.qlCalendarAdvance(Calendar,BA1414,AY1415,"f",,Trigger)</f>
        <v>49220</v>
      </c>
      <c r="BB1415" s="186">
        <f>_xll.qlInterestRateIndexMaturity(Currency&amp;"ibor"&amp;$I$1,BA1415,Trigger)</f>
        <v>49402</v>
      </c>
      <c r="BC1415" s="359">
        <f>_xll.qlIndexFixing($AC$5,AZ1415,,_xll.ohTrigger(Trigger,Quote!$AE$2))</f>
        <v>1.5883149217124644E-2</v>
      </c>
      <c r="BD1415" s="359" t="e">
        <f>_xll.qlIndexFixing($BE$1,BA1415,,_xll.ohTrigger(Trigger,Quote!$AE$2))</f>
        <v>#NUM!</v>
      </c>
    </row>
    <row r="1416" spans="51:56" ht="11.25" customHeight="1" x14ac:dyDescent="0.25">
      <c r="AY1416" s="187" t="s">
        <v>90</v>
      </c>
      <c r="AZ1416" s="186">
        <f>_xll.qlInterestRateIndexFixingDate(Currency&amp;"ibor"&amp;$I$1,BA1416,Trigger)</f>
        <v>49223</v>
      </c>
      <c r="BA1416" s="186">
        <f>_xll.qlCalendarAdvance(Calendar,BA1415,AY1416,"f",,Trigger)</f>
        <v>49227</v>
      </c>
      <c r="BB1416" s="186">
        <f>_xll.qlInterestRateIndexMaturity(Currency&amp;"ibor"&amp;$I$1,BA1416,Trigger)</f>
        <v>49409</v>
      </c>
      <c r="BC1416" s="359">
        <f>_xll.qlIndexFixing($AC$5,AZ1416,,_xll.ohTrigger(Trigger,Quote!$AE$2))</f>
        <v>1.5888585219443693E-2</v>
      </c>
      <c r="BD1416" s="359" t="e">
        <f>_xll.qlIndexFixing($BE$1,BA1416,,_xll.ohTrigger(Trigger,Quote!$AE$2))</f>
        <v>#NUM!</v>
      </c>
    </row>
    <row r="1417" spans="51:56" ht="11.25" customHeight="1" x14ac:dyDescent="0.25">
      <c r="AY1417" s="187" t="s">
        <v>90</v>
      </c>
      <c r="AZ1417" s="186">
        <f>_xll.qlInterestRateIndexFixingDate(Currency&amp;"ibor"&amp;$I$1,BA1417,Trigger)</f>
        <v>49230</v>
      </c>
      <c r="BA1417" s="186">
        <f>_xll.qlCalendarAdvance(Calendar,BA1416,AY1417,"f",,Trigger)</f>
        <v>49234</v>
      </c>
      <c r="BB1417" s="186">
        <f>_xll.qlInterestRateIndexMaturity(Currency&amp;"ibor"&amp;$I$1,BA1417,Trigger)</f>
        <v>49416</v>
      </c>
      <c r="BC1417" s="359">
        <f>_xll.qlIndexFixing($AC$5,AZ1417,,_xll.ohTrigger(Trigger,Quote!$AE$2))</f>
        <v>1.589402123658254E-2</v>
      </c>
      <c r="BD1417" s="359" t="e">
        <f>_xll.qlIndexFixing($BE$1,BA1417,,_xll.ohTrigger(Trigger,Quote!$AE$2))</f>
        <v>#NUM!</v>
      </c>
    </row>
    <row r="1418" spans="51:56" ht="11.25" customHeight="1" x14ac:dyDescent="0.25">
      <c r="AY1418" s="187" t="s">
        <v>90</v>
      </c>
      <c r="AZ1418" s="186">
        <f>_xll.qlInterestRateIndexFixingDate(Currency&amp;"ibor"&amp;$I$1,BA1418,Trigger)</f>
        <v>49237</v>
      </c>
      <c r="BA1418" s="186">
        <f>_xll.qlCalendarAdvance(Calendar,BA1417,AY1418,"f",,Trigger)</f>
        <v>49241</v>
      </c>
      <c r="BB1418" s="186">
        <f>_xll.qlInterestRateIndexMaturity(Currency&amp;"ibor"&amp;$I$1,BA1418,Trigger)</f>
        <v>49423</v>
      </c>
      <c r="BC1418" s="359">
        <f>_xll.qlIndexFixing($AC$5,AZ1418,,_xll.ohTrigger(Trigger,Quote!$AE$2))</f>
        <v>1.5899457268542055E-2</v>
      </c>
      <c r="BD1418" s="359" t="e">
        <f>_xll.qlIndexFixing($BE$1,BA1418,,_xll.ohTrigger(Trigger,Quote!$AE$2))</f>
        <v>#NUM!</v>
      </c>
    </row>
    <row r="1419" spans="51:56" ht="11.25" customHeight="1" x14ac:dyDescent="0.25">
      <c r="AY1419" s="187" t="s">
        <v>90</v>
      </c>
      <c r="AZ1419" s="186">
        <f>_xll.qlInterestRateIndexFixingDate(Currency&amp;"ibor"&amp;$I$1,BA1419,Trigger)</f>
        <v>49244</v>
      </c>
      <c r="BA1419" s="186">
        <f>_xll.qlCalendarAdvance(Calendar,BA1418,AY1419,"f",,Trigger)</f>
        <v>49248</v>
      </c>
      <c r="BB1419" s="186">
        <f>_xll.qlInterestRateIndexMaturity(Currency&amp;"ibor"&amp;$I$1,BA1419,Trigger)</f>
        <v>49429</v>
      </c>
      <c r="BC1419" s="359">
        <f>_xll.qlIndexFixing($AC$5,AZ1419,,_xll.ohTrigger(Trigger,Quote!$AE$2))</f>
        <v>1.590415464476937E-2</v>
      </c>
      <c r="BD1419" s="359" t="e">
        <f>_xll.qlIndexFixing($BE$1,BA1419,,_xll.ohTrigger(Trigger,Quote!$AE$2))</f>
        <v>#NUM!</v>
      </c>
    </row>
    <row r="1420" spans="51:56" ht="11.25" customHeight="1" x14ac:dyDescent="0.25">
      <c r="AY1420" s="187" t="s">
        <v>90</v>
      </c>
      <c r="AZ1420" s="186">
        <f>_xll.qlInterestRateIndexFixingDate(Currency&amp;"ibor"&amp;$I$1,BA1420,Trigger)</f>
        <v>49251</v>
      </c>
      <c r="BA1420" s="186">
        <f>_xll.qlCalendarAdvance(Calendar,BA1419,AY1420,"f",,Trigger)</f>
        <v>49255</v>
      </c>
      <c r="BB1420" s="186">
        <f>_xll.qlInterestRateIndexMaturity(Currency&amp;"ibor"&amp;$I$1,BA1420,Trigger)</f>
        <v>49436</v>
      </c>
      <c r="BC1420" s="359">
        <f>_xll.qlIndexFixing($AC$5,AZ1420,,_xll.ohTrigger(Trigger,Quote!$AE$2))</f>
        <v>1.5909590466074493E-2</v>
      </c>
      <c r="BD1420" s="359" t="e">
        <f>_xll.qlIndexFixing($BE$1,BA1420,,_xll.ohTrigger(Trigger,Quote!$AE$2))</f>
        <v>#NUM!</v>
      </c>
    </row>
    <row r="1421" spans="51:56" ht="11.25" customHeight="1" x14ac:dyDescent="0.25">
      <c r="AY1421" s="187" t="s">
        <v>90</v>
      </c>
      <c r="AZ1421" s="186">
        <f>_xll.qlInterestRateIndexFixingDate(Currency&amp;"ibor"&amp;$I$1,BA1421,Trigger)</f>
        <v>49258</v>
      </c>
      <c r="BA1421" s="186">
        <f>_xll.qlCalendarAdvance(Calendar,BA1420,AY1421,"f",,Trigger)</f>
        <v>49262</v>
      </c>
      <c r="BB1421" s="186">
        <f>_xll.qlInterestRateIndexMaturity(Currency&amp;"ibor"&amp;$I$1,BA1421,Trigger)</f>
        <v>49443</v>
      </c>
      <c r="BC1421" s="359">
        <f>_xll.qlIndexFixing($AC$5,AZ1421,,_xll.ohTrigger(Trigger,Quote!$AE$2))</f>
        <v>1.5915026302118763E-2</v>
      </c>
      <c r="BD1421" s="359" t="e">
        <f>_xll.qlIndexFixing($BE$1,BA1421,,_xll.ohTrigger(Trigger,Quote!$AE$2))</f>
        <v>#NUM!</v>
      </c>
    </row>
    <row r="1422" spans="51:56" ht="11.25" customHeight="1" x14ac:dyDescent="0.25">
      <c r="AY1422" s="187" t="s">
        <v>90</v>
      </c>
      <c r="AZ1422" s="186">
        <f>_xll.qlInterestRateIndexFixingDate(Currency&amp;"ibor"&amp;$I$1,BA1422,Trigger)</f>
        <v>49265</v>
      </c>
      <c r="BA1422" s="186">
        <f>_xll.qlCalendarAdvance(Calendar,BA1421,AY1422,"f",,Trigger)</f>
        <v>49269</v>
      </c>
      <c r="BB1422" s="186">
        <f>_xll.qlInterestRateIndexMaturity(Currency&amp;"ibor"&amp;$I$1,BA1422,Trigger)</f>
        <v>49450</v>
      </c>
      <c r="BC1422" s="359">
        <f>_xll.qlIndexFixing($AC$5,AZ1422,,_xll.ohTrigger(Trigger,Quote!$AE$2))</f>
        <v>1.5920462152900418E-2</v>
      </c>
      <c r="BD1422" s="359" t="e">
        <f>_xll.qlIndexFixing($BE$1,BA1422,,_xll.ohTrigger(Trigger,Quote!$AE$2))</f>
        <v>#NUM!</v>
      </c>
    </row>
    <row r="1423" spans="51:56" ht="11.25" customHeight="1" x14ac:dyDescent="0.25">
      <c r="AY1423" s="187" t="s">
        <v>90</v>
      </c>
      <c r="AZ1423" s="186">
        <f>_xll.qlInterestRateIndexFixingDate(Currency&amp;"ibor"&amp;$I$1,BA1423,Trigger)</f>
        <v>49272</v>
      </c>
      <c r="BA1423" s="186">
        <f>_xll.qlCalendarAdvance(Calendar,BA1422,AY1423,"f",,Trigger)</f>
        <v>49276</v>
      </c>
      <c r="BB1423" s="186">
        <f>_xll.qlInterestRateIndexMaturity(Currency&amp;"ibor"&amp;$I$1,BA1423,Trigger)</f>
        <v>49457</v>
      </c>
      <c r="BC1423" s="359">
        <f>_xll.qlIndexFixing($AC$5,AZ1423,,_xll.ohTrigger(Trigger,Quote!$AE$2))</f>
        <v>1.5925898018421661E-2</v>
      </c>
      <c r="BD1423" s="359" t="e">
        <f>_xll.qlIndexFixing($BE$1,BA1423,,_xll.ohTrigger(Trigger,Quote!$AE$2))</f>
        <v>#NUM!</v>
      </c>
    </row>
    <row r="1424" spans="51:56" ht="11.25" customHeight="1" x14ac:dyDescent="0.25">
      <c r="AY1424" s="187" t="s">
        <v>90</v>
      </c>
      <c r="AZ1424" s="186">
        <f>_xll.qlInterestRateIndexFixingDate(Currency&amp;"ibor"&amp;$I$1,BA1424,Trigger)</f>
        <v>49279</v>
      </c>
      <c r="BA1424" s="186">
        <f>_xll.qlCalendarAdvance(Calendar,BA1423,AY1424,"f",,Trigger)</f>
        <v>49283</v>
      </c>
      <c r="BB1424" s="186">
        <f>_xll.qlInterestRateIndexMaturity(Currency&amp;"ibor"&amp;$I$1,BA1424,Trigger)</f>
        <v>49465</v>
      </c>
      <c r="BC1424" s="359">
        <f>_xll.qlIndexFixing($AC$5,AZ1424,,_xll.ohTrigger(Trigger,Quote!$AE$2))</f>
        <v>1.5914938055512633E-2</v>
      </c>
      <c r="BD1424" s="359" t="e">
        <f>_xll.qlIndexFixing($BE$1,BA1424,,_xll.ohTrigger(Trigger,Quote!$AE$2))</f>
        <v>#NUM!</v>
      </c>
    </row>
    <row r="1425" spans="51:56" ht="11.25" customHeight="1" x14ac:dyDescent="0.25">
      <c r="AY1425" s="187" t="s">
        <v>90</v>
      </c>
      <c r="AZ1425" s="186">
        <f>_xll.qlInterestRateIndexFixingDate(Currency&amp;"ibor"&amp;$I$1,BA1425,Trigger)</f>
        <v>49286</v>
      </c>
      <c r="BA1425" s="186">
        <f>_xll.qlCalendarAdvance(Calendar,BA1424,AY1425,"f",,Trigger)</f>
        <v>49290</v>
      </c>
      <c r="BB1425" s="186">
        <f>_xll.qlInterestRateIndexMaturity(Currency&amp;"ibor"&amp;$I$1,BA1425,Trigger)</f>
        <v>49472</v>
      </c>
      <c r="BC1425" s="359">
        <f>_xll.qlIndexFixing($AC$5,AZ1425,,_xll.ohTrigger(Trigger,Quote!$AE$2))</f>
        <v>1.589034180849681E-2</v>
      </c>
      <c r="BD1425" s="359" t="e">
        <f>_xll.qlIndexFixing($BE$1,BA1425,,_xll.ohTrigger(Trigger,Quote!$AE$2))</f>
        <v>#NUM!</v>
      </c>
    </row>
    <row r="1426" spans="51:56" ht="11.25" customHeight="1" x14ac:dyDescent="0.25">
      <c r="AY1426" s="187" t="s">
        <v>90</v>
      </c>
      <c r="AZ1426" s="186">
        <f>_xll.qlInterestRateIndexFixingDate(Currency&amp;"ibor"&amp;$I$1,BA1426,Trigger)</f>
        <v>49293</v>
      </c>
      <c r="BA1426" s="186">
        <f>_xll.qlCalendarAdvance(Calendar,BA1425,AY1426,"f",,Trigger)</f>
        <v>49297</v>
      </c>
      <c r="BB1426" s="186">
        <f>_xll.qlInterestRateIndexMaturity(Currency&amp;"ibor"&amp;$I$1,BA1426,Trigger)</f>
        <v>49479</v>
      </c>
      <c r="BC1426" s="359">
        <f>_xll.qlIndexFixing($AC$5,AZ1426,,_xll.ohTrigger(Trigger,Quote!$AE$2))</f>
        <v>1.5865688458505892E-2</v>
      </c>
      <c r="BD1426" s="359" t="e">
        <f>_xll.qlIndexFixing($BE$1,BA1426,,_xll.ohTrigger(Trigger,Quote!$AE$2))</f>
        <v>#NUM!</v>
      </c>
    </row>
    <row r="1427" spans="51:56" ht="11.25" customHeight="1" x14ac:dyDescent="0.25">
      <c r="AY1427" s="187" t="s">
        <v>90</v>
      </c>
      <c r="AZ1427" s="186">
        <f>_xll.qlInterestRateIndexFixingDate(Currency&amp;"ibor"&amp;$I$1,BA1427,Trigger)</f>
        <v>49299</v>
      </c>
      <c r="BA1427" s="186">
        <f>_xll.qlCalendarAdvance(Calendar,BA1426,AY1427,"f",,Trigger)</f>
        <v>49305</v>
      </c>
      <c r="BB1427" s="186">
        <f>_xll.qlInterestRateIndexMaturity(Currency&amp;"ibor"&amp;$I$1,BA1427,Trigger)</f>
        <v>49487</v>
      </c>
      <c r="BC1427" s="359">
        <f>_xll.qlIndexFixing($AC$5,AZ1427,,_xll.ohTrigger(Trigger,Quote!$AE$2))</f>
        <v>1.5837443282090555E-2</v>
      </c>
      <c r="BD1427" s="359" t="e">
        <f>_xll.qlIndexFixing($BE$1,BA1427,,_xll.ohTrigger(Trigger,Quote!$AE$2))</f>
        <v>#NUM!</v>
      </c>
    </row>
    <row r="1428" spans="51:56" ht="11.25" customHeight="1" x14ac:dyDescent="0.25">
      <c r="AY1428" s="187" t="s">
        <v>90</v>
      </c>
      <c r="AZ1428" s="186">
        <f>_xll.qlInterestRateIndexFixingDate(Currency&amp;"ibor"&amp;$I$1,BA1428,Trigger)</f>
        <v>49307</v>
      </c>
      <c r="BA1428" s="186">
        <f>_xll.qlCalendarAdvance(Calendar,BA1427,AY1428,"f",,Trigger)</f>
        <v>49312</v>
      </c>
      <c r="BB1428" s="186">
        <f>_xll.qlInterestRateIndexMaturity(Currency&amp;"ibor"&amp;$I$1,BA1428,Trigger)</f>
        <v>49493</v>
      </c>
      <c r="BC1428" s="359">
        <f>_xll.qlIndexFixing($AC$5,AZ1428,,_xll.ohTrigger(Trigger,Quote!$AE$2))</f>
        <v>1.581549200142816E-2</v>
      </c>
      <c r="BD1428" s="359" t="e">
        <f>_xll.qlIndexFixing($BE$1,BA1428,,_xll.ohTrigger(Trigger,Quote!$AE$2))</f>
        <v>#NUM!</v>
      </c>
    </row>
    <row r="1429" spans="51:56" ht="11.25" customHeight="1" x14ac:dyDescent="0.25">
      <c r="AY1429" s="187" t="s">
        <v>90</v>
      </c>
      <c r="AZ1429" s="186">
        <f>_xll.qlInterestRateIndexFixingDate(Currency&amp;"ibor"&amp;$I$1,BA1429,Trigger)</f>
        <v>49317</v>
      </c>
      <c r="BA1429" s="186">
        <f>_xll.qlCalendarAdvance(Calendar,BA1428,AY1429,"f",,Trigger)</f>
        <v>49319</v>
      </c>
      <c r="BB1429" s="186">
        <f>_xll.qlInterestRateIndexMaturity(Currency&amp;"ibor"&amp;$I$1,BA1429,Trigger)</f>
        <v>49500</v>
      </c>
      <c r="BC1429" s="359">
        <f>_xll.qlIndexFixing($AC$5,AZ1429,,_xll.ohTrigger(Trigger,Quote!$AE$2))</f>
        <v>1.579050126904125E-2</v>
      </c>
      <c r="BD1429" s="359" t="e">
        <f>_xll.qlIndexFixing($BE$1,BA1429,,_xll.ohTrigger(Trigger,Quote!$AE$2))</f>
        <v>#NUM!</v>
      </c>
    </row>
    <row r="1430" spans="51:56" ht="11.25" customHeight="1" x14ac:dyDescent="0.25">
      <c r="AY1430" s="187" t="s">
        <v>90</v>
      </c>
      <c r="AZ1430" s="186">
        <f>_xll.qlInterestRateIndexFixingDate(Currency&amp;"ibor"&amp;$I$1,BA1430,Trigger)</f>
        <v>49324</v>
      </c>
      <c r="BA1430" s="186">
        <f>_xll.qlCalendarAdvance(Calendar,BA1429,AY1430,"f",,Trigger)</f>
        <v>49326</v>
      </c>
      <c r="BB1430" s="186">
        <f>_xll.qlInterestRateIndexMaturity(Currency&amp;"ibor"&amp;$I$1,BA1430,Trigger)</f>
        <v>49507</v>
      </c>
      <c r="BC1430" s="359">
        <f>_xll.qlIndexFixing($AC$5,AZ1430,,_xll.ohTrigger(Trigger,Quote!$AE$2))</f>
        <v>1.5765453130045369E-2</v>
      </c>
      <c r="BD1430" s="359" t="e">
        <f>_xll.qlIndexFixing($BE$1,BA1430,,_xll.ohTrigger(Trigger,Quote!$AE$2))</f>
        <v>#NUM!</v>
      </c>
    </row>
    <row r="1431" spans="51:56" ht="11.25" customHeight="1" x14ac:dyDescent="0.25">
      <c r="AY1431" s="187" t="s">
        <v>90</v>
      </c>
      <c r="AZ1431" s="186">
        <f>_xll.qlInterestRateIndexFixingDate(Currency&amp;"ibor"&amp;$I$1,BA1431,Trigger)</f>
        <v>49331</v>
      </c>
      <c r="BA1431" s="186">
        <f>_xll.qlCalendarAdvance(Calendar,BA1430,AY1431,"f",,Trigger)</f>
        <v>49333</v>
      </c>
      <c r="BB1431" s="186">
        <f>_xll.qlInterestRateIndexMaturity(Currency&amp;"ibor"&amp;$I$1,BA1431,Trigger)</f>
        <v>49514</v>
      </c>
      <c r="BC1431" s="359">
        <f>_xll.qlIndexFixing($AC$5,AZ1431,,_xll.ohTrigger(Trigger,Quote!$AE$2))</f>
        <v>1.5740347586599233E-2</v>
      </c>
      <c r="BD1431" s="359" t="e">
        <f>_xll.qlIndexFixing($BE$1,BA1431,,_xll.ohTrigger(Trigger,Quote!$AE$2))</f>
        <v>#NUM!</v>
      </c>
    </row>
    <row r="1432" spans="51:56" ht="11.25" customHeight="1" x14ac:dyDescent="0.25">
      <c r="AY1432" s="187" t="s">
        <v>90</v>
      </c>
      <c r="AZ1432" s="186">
        <f>_xll.qlInterestRateIndexFixingDate(Currency&amp;"ibor"&amp;$I$1,BA1432,Trigger)</f>
        <v>49338</v>
      </c>
      <c r="BA1432" s="186">
        <f>_xll.qlCalendarAdvance(Calendar,BA1431,AY1432,"f",,Trigger)</f>
        <v>49340</v>
      </c>
      <c r="BB1432" s="186">
        <f>_xll.qlInterestRateIndexMaturity(Currency&amp;"ibor"&amp;$I$1,BA1432,Trigger)</f>
        <v>49521</v>
      </c>
      <c r="BC1432" s="359">
        <f>_xll.qlIndexFixing($AC$5,AZ1432,,_xll.ohTrigger(Trigger,Quote!$AE$2))</f>
        <v>1.5715184640868622E-2</v>
      </c>
      <c r="BD1432" s="359" t="e">
        <f>_xll.qlIndexFixing($BE$1,BA1432,,_xll.ohTrigger(Trigger,Quote!$AE$2))</f>
        <v>#NUM!</v>
      </c>
    </row>
    <row r="1433" spans="51:56" ht="11.25" customHeight="1" x14ac:dyDescent="0.25">
      <c r="AY1433" s="187" t="s">
        <v>90</v>
      </c>
      <c r="AZ1433" s="186">
        <f>_xll.qlInterestRateIndexFixingDate(Currency&amp;"ibor"&amp;$I$1,BA1433,Trigger)</f>
        <v>49345</v>
      </c>
      <c r="BA1433" s="186">
        <f>_xll.qlCalendarAdvance(Calendar,BA1432,AY1433,"f",,Trigger)</f>
        <v>49347</v>
      </c>
      <c r="BB1433" s="186">
        <f>_xll.qlInterestRateIndexMaturity(Currency&amp;"ibor"&amp;$I$1,BA1433,Trigger)</f>
        <v>49528</v>
      </c>
      <c r="BC1433" s="359">
        <f>_xll.qlIndexFixing($AC$5,AZ1433,,_xll.ohTrigger(Trigger,Quote!$AE$2))</f>
        <v>1.5689964295021973E-2</v>
      </c>
      <c r="BD1433" s="359" t="e">
        <f>_xll.qlIndexFixing($BE$1,BA1433,,_xll.ohTrigger(Trigger,Quote!$AE$2))</f>
        <v>#NUM!</v>
      </c>
    </row>
    <row r="1434" spans="51:56" ht="11.25" customHeight="1" x14ac:dyDescent="0.25">
      <c r="AY1434" s="187" t="s">
        <v>90</v>
      </c>
      <c r="AZ1434" s="186">
        <f>_xll.qlInterestRateIndexFixingDate(Currency&amp;"ibor"&amp;$I$1,BA1434,Trigger)</f>
        <v>49352</v>
      </c>
      <c r="BA1434" s="186">
        <f>_xll.qlCalendarAdvance(Calendar,BA1433,AY1434,"f",,Trigger)</f>
        <v>49354</v>
      </c>
      <c r="BB1434" s="186">
        <f>_xll.qlInterestRateIndexMaturity(Currency&amp;"ibor"&amp;$I$1,BA1434,Trigger)</f>
        <v>49535</v>
      </c>
      <c r="BC1434" s="359">
        <f>_xll.qlIndexFixing($AC$5,AZ1434,,_xll.ohTrigger(Trigger,Quote!$AE$2))</f>
        <v>1.5664686551234781E-2</v>
      </c>
      <c r="BD1434" s="359" t="e">
        <f>_xll.qlIndexFixing($BE$1,BA1434,,_xll.ohTrigger(Trigger,Quote!$AE$2))</f>
        <v>#NUM!</v>
      </c>
    </row>
    <row r="1435" spans="51:56" ht="11.25" customHeight="1" x14ac:dyDescent="0.25">
      <c r="AY1435" s="187" t="s">
        <v>90</v>
      </c>
      <c r="AZ1435" s="186">
        <f>_xll.qlInterestRateIndexFixingDate(Currency&amp;"ibor"&amp;$I$1,BA1435,Trigger)</f>
        <v>49359</v>
      </c>
      <c r="BA1435" s="186">
        <f>_xll.qlCalendarAdvance(Calendar,BA1434,AY1435,"f",,Trigger)</f>
        <v>49361</v>
      </c>
      <c r="BB1435" s="186">
        <f>_xll.qlInterestRateIndexMaturity(Currency&amp;"ibor"&amp;$I$1,BA1435,Trigger)</f>
        <v>49542</v>
      </c>
      <c r="BC1435" s="359">
        <f>_xll.qlIndexFixing($AC$5,AZ1435,,_xll.ohTrigger(Trigger,Quote!$AE$2))</f>
        <v>1.5639351411685189E-2</v>
      </c>
      <c r="BD1435" s="359" t="e">
        <f>_xll.qlIndexFixing($BE$1,BA1435,,_xll.ohTrigger(Trigger,Quote!$AE$2))</f>
        <v>#NUM!</v>
      </c>
    </row>
    <row r="1436" spans="51:56" ht="11.25" customHeight="1" x14ac:dyDescent="0.25">
      <c r="AY1436" s="187" t="s">
        <v>90</v>
      </c>
      <c r="AZ1436" s="186">
        <f>_xll.qlInterestRateIndexFixingDate(Currency&amp;"ibor"&amp;$I$1,BA1436,Trigger)</f>
        <v>49366</v>
      </c>
      <c r="BA1436" s="186">
        <f>_xll.qlCalendarAdvance(Calendar,BA1435,AY1436,"f",,Trigger)</f>
        <v>49368</v>
      </c>
      <c r="BB1436" s="186">
        <f>_xll.qlInterestRateIndexMaturity(Currency&amp;"ibor"&amp;$I$1,BA1436,Trigger)</f>
        <v>49552</v>
      </c>
      <c r="BC1436" s="359">
        <f>_xll.qlIndexFixing($AC$5,AZ1436,,_xll.ohTrigger(Trigger,Quote!$AE$2))</f>
        <v>1.560937252499057E-2</v>
      </c>
      <c r="BD1436" s="359" t="e">
        <f>_xll.qlIndexFixing($BE$1,BA1436,,_xll.ohTrigger(Trigger,Quote!$AE$2))</f>
        <v>#NUM!</v>
      </c>
    </row>
    <row r="1437" spans="51:56" ht="11.25" customHeight="1" x14ac:dyDescent="0.25">
      <c r="AY1437" s="187" t="s">
        <v>90</v>
      </c>
      <c r="AZ1437" s="186">
        <f>_xll.qlInterestRateIndexFixingDate(Currency&amp;"ibor"&amp;$I$1,BA1437,Trigger)</f>
        <v>49373</v>
      </c>
      <c r="BA1437" s="186">
        <f>_xll.qlCalendarAdvance(Calendar,BA1436,AY1437,"f",,Trigger)</f>
        <v>49375</v>
      </c>
      <c r="BB1437" s="186">
        <f>_xll.qlInterestRateIndexMaturity(Currency&amp;"ibor"&amp;$I$1,BA1437,Trigger)</f>
        <v>49559</v>
      </c>
      <c r="BC1437" s="359">
        <f>_xll.qlIndexFixing($AC$5,AZ1437,,_xll.ohTrigger(Trigger,Quote!$AE$2))</f>
        <v>1.5584398661750119E-2</v>
      </c>
      <c r="BD1437" s="359" t="e">
        <f>_xll.qlIndexFixing($BE$1,BA1437,,_xll.ohTrigger(Trigger,Quote!$AE$2))</f>
        <v>#NUM!</v>
      </c>
    </row>
    <row r="1438" spans="51:56" ht="11.25" customHeight="1" x14ac:dyDescent="0.25">
      <c r="AY1438" s="187" t="s">
        <v>90</v>
      </c>
      <c r="AZ1438" s="186">
        <f>_xll.qlInterestRateIndexFixingDate(Currency&amp;"ibor"&amp;$I$1,BA1438,Trigger)</f>
        <v>49380</v>
      </c>
      <c r="BA1438" s="186">
        <f>_xll.qlCalendarAdvance(Calendar,BA1437,AY1438,"f",,Trigger)</f>
        <v>49382</v>
      </c>
      <c r="BB1438" s="186">
        <f>_xll.qlInterestRateIndexMaturity(Currency&amp;"ibor"&amp;$I$1,BA1438,Trigger)</f>
        <v>49566</v>
      </c>
      <c r="BC1438" s="359">
        <f>_xll.qlIndexFixing($AC$5,AZ1438,,_xll.ohTrigger(Trigger,Quote!$AE$2))</f>
        <v>1.5559368336218304E-2</v>
      </c>
      <c r="BD1438" s="359" t="e">
        <f>_xll.qlIndexFixing($BE$1,BA1438,,_xll.ohTrigger(Trigger,Quote!$AE$2))</f>
        <v>#NUM!</v>
      </c>
    </row>
    <row r="1439" spans="51:56" ht="11.25" customHeight="1" x14ac:dyDescent="0.25">
      <c r="AY1439" s="187" t="s">
        <v>90</v>
      </c>
      <c r="AZ1439" s="186">
        <f>_xll.qlInterestRateIndexFixingDate(Currency&amp;"ibor"&amp;$I$1,BA1439,Trigger)</f>
        <v>49387</v>
      </c>
      <c r="BA1439" s="186">
        <f>_xll.qlCalendarAdvance(Calendar,BA1438,AY1439,"f",,Trigger)</f>
        <v>49389</v>
      </c>
      <c r="BB1439" s="186">
        <f>_xll.qlInterestRateIndexMaturity(Currency&amp;"ibor"&amp;$I$1,BA1439,Trigger)</f>
        <v>49573</v>
      </c>
      <c r="BC1439" s="359">
        <f>_xll.qlIndexFixing($AC$5,AZ1439,,_xll.ohTrigger(Trigger,Quote!$AE$2))</f>
        <v>1.5534281550552096E-2</v>
      </c>
      <c r="BD1439" s="359" t="e">
        <f>_xll.qlIndexFixing($BE$1,BA1439,,_xll.ohTrigger(Trigger,Quote!$AE$2))</f>
        <v>#NUM!</v>
      </c>
    </row>
    <row r="1440" spans="51:56" ht="11.25" customHeight="1" x14ac:dyDescent="0.25">
      <c r="AY1440" s="187" t="s">
        <v>90</v>
      </c>
      <c r="AZ1440" s="186">
        <f>_xll.qlInterestRateIndexFixingDate(Currency&amp;"ibor"&amp;$I$1,BA1440,Trigger)</f>
        <v>49390</v>
      </c>
      <c r="BA1440" s="186">
        <f>_xll.qlCalendarAdvance(Calendar,BA1439,AY1440,"f",,Trigger)</f>
        <v>49396</v>
      </c>
      <c r="BB1440" s="186">
        <f>_xll.qlInterestRateIndexMaturity(Currency&amp;"ibor"&amp;$I$1,BA1440,Trigger)</f>
        <v>49580</v>
      </c>
      <c r="BC1440" s="359">
        <f>_xll.qlIndexFixing($AC$5,AZ1440,,_xll.ohTrigger(Trigger,Quote!$AE$2))</f>
        <v>1.5509138306914545E-2</v>
      </c>
      <c r="BD1440" s="359" t="e">
        <f>_xll.qlIndexFixing($BE$1,BA1440,,_xll.ohTrigger(Trigger,Quote!$AE$2))</f>
        <v>#NUM!</v>
      </c>
    </row>
    <row r="1441" spans="51:56" ht="11.25" customHeight="1" x14ac:dyDescent="0.25">
      <c r="AY1441" s="187" t="s">
        <v>90</v>
      </c>
      <c r="AZ1441" s="186">
        <f>_xll.qlInterestRateIndexFixingDate(Currency&amp;"ibor"&amp;$I$1,BA1441,Trigger)</f>
        <v>49401</v>
      </c>
      <c r="BA1441" s="186">
        <f>_xll.qlCalendarAdvance(Calendar,BA1440,AY1441,"f",,Trigger)</f>
        <v>49403</v>
      </c>
      <c r="BB1441" s="186">
        <f>_xll.qlInterestRateIndexMaturity(Currency&amp;"ibor"&amp;$I$1,BA1441,Trigger)</f>
        <v>49586</v>
      </c>
      <c r="BC1441" s="359">
        <f>_xll.qlIndexFixing($AC$5,AZ1441,,_xll.ohTrigger(Trigger,Quote!$AE$2))</f>
        <v>1.5484656236901867E-2</v>
      </c>
      <c r="BD1441" s="359" t="e">
        <f>_xll.qlIndexFixing($BE$1,BA1441,,_xll.ohTrigger(Trigger,Quote!$AE$2))</f>
        <v>#NUM!</v>
      </c>
    </row>
    <row r="1442" spans="51:56" ht="11.25" customHeight="1" x14ac:dyDescent="0.25">
      <c r="AY1442" s="187" t="s">
        <v>90</v>
      </c>
      <c r="AZ1442" s="186">
        <f>_xll.qlInterestRateIndexFixingDate(Currency&amp;"ibor"&amp;$I$1,BA1442,Trigger)</f>
        <v>49408</v>
      </c>
      <c r="BA1442" s="186">
        <f>_xll.qlCalendarAdvance(Calendar,BA1441,AY1442,"f",,Trigger)</f>
        <v>49410</v>
      </c>
      <c r="BB1442" s="186">
        <f>_xll.qlInterestRateIndexMaturity(Currency&amp;"ibor"&amp;$I$1,BA1442,Trigger)</f>
        <v>49593</v>
      </c>
      <c r="BC1442" s="359">
        <f>_xll.qlIndexFixing($AC$5,AZ1442,,_xll.ohTrigger(Trigger,Quote!$AE$2))</f>
        <v>1.5459241601465718E-2</v>
      </c>
      <c r="BD1442" s="359" t="e">
        <f>_xll.qlIndexFixing($BE$1,BA1442,,_xll.ohTrigger(Trigger,Quote!$AE$2))</f>
        <v>#NUM!</v>
      </c>
    </row>
    <row r="1443" spans="51:56" ht="11.25" customHeight="1" x14ac:dyDescent="0.25">
      <c r="AY1443" s="187" t="s">
        <v>90</v>
      </c>
      <c r="AZ1443" s="186">
        <f>_xll.qlInterestRateIndexFixingDate(Currency&amp;"ibor"&amp;$I$1,BA1443,Trigger)</f>
        <v>49415</v>
      </c>
      <c r="BA1443" s="186">
        <f>_xll.qlCalendarAdvance(Calendar,BA1442,AY1443,"f",,Trigger)</f>
        <v>49417</v>
      </c>
      <c r="BB1443" s="186">
        <f>_xll.qlInterestRateIndexMaturity(Currency&amp;"ibor"&amp;$I$1,BA1443,Trigger)</f>
        <v>49600</v>
      </c>
      <c r="BC1443" s="359">
        <f>_xll.qlIndexFixing($AC$5,AZ1443,,_xll.ohTrigger(Trigger,Quote!$AE$2))</f>
        <v>1.5433770209053182E-2</v>
      </c>
      <c r="BD1443" s="359" t="e">
        <f>_xll.qlIndexFixing($BE$1,BA1443,,_xll.ohTrigger(Trigger,Quote!$AE$2))</f>
        <v>#NUM!</v>
      </c>
    </row>
    <row r="1444" spans="51:56" ht="11.25" customHeight="1" x14ac:dyDescent="0.25">
      <c r="AY1444" s="187" t="s">
        <v>90</v>
      </c>
      <c r="AZ1444" s="186">
        <f>_xll.qlInterestRateIndexFixingDate(Currency&amp;"ibor"&amp;$I$1,BA1444,Trigger)</f>
        <v>49422</v>
      </c>
      <c r="BA1444" s="186">
        <f>_xll.qlCalendarAdvance(Calendar,BA1443,AY1444,"f",,Trigger)</f>
        <v>49424</v>
      </c>
      <c r="BB1444" s="186">
        <f>_xll.qlInterestRateIndexMaturity(Currency&amp;"ibor"&amp;$I$1,BA1444,Trigger)</f>
        <v>49607</v>
      </c>
      <c r="BC1444" s="359">
        <f>_xll.qlIndexFixing($AC$5,AZ1444,,_xll.ohTrigger(Trigger,Quote!$AE$2))</f>
        <v>1.5408242061859225E-2</v>
      </c>
      <c r="BD1444" s="359" t="e">
        <f>_xll.qlIndexFixing($BE$1,BA1444,,_xll.ohTrigger(Trigger,Quote!$AE$2))</f>
        <v>#NUM!</v>
      </c>
    </row>
    <row r="1445" spans="51:56" ht="11.25" customHeight="1" x14ac:dyDescent="0.25">
      <c r="AY1445" s="187" t="s">
        <v>90</v>
      </c>
      <c r="AZ1445" s="186">
        <f>_xll.qlInterestRateIndexFixingDate(Currency&amp;"ibor"&amp;$I$1,BA1445,Trigger)</f>
        <v>49426</v>
      </c>
      <c r="BA1445" s="186">
        <f>_xll.qlCalendarAdvance(Calendar,BA1444,AY1445,"f",,Trigger)</f>
        <v>49431</v>
      </c>
      <c r="BB1445" s="186">
        <f>_xll.qlInterestRateIndexMaturity(Currency&amp;"ibor"&amp;$I$1,BA1445,Trigger)</f>
        <v>49615</v>
      </c>
      <c r="BC1445" s="359">
        <f>_xll.qlIndexFixing($AC$5,AZ1445,,_xll.ohTrigger(Trigger,Quote!$AE$2))</f>
        <v>1.5382575295191502E-2</v>
      </c>
      <c r="BD1445" s="359" t="e">
        <f>_xll.qlIndexFixing($BE$1,BA1445,,_xll.ohTrigger(Trigger,Quote!$AE$2))</f>
        <v>#NUM!</v>
      </c>
    </row>
    <row r="1446" spans="51:56" ht="11.25" customHeight="1" x14ac:dyDescent="0.25">
      <c r="AY1446" s="187" t="s">
        <v>90</v>
      </c>
      <c r="AZ1446" s="186">
        <f>_xll.qlInterestRateIndexFixingDate(Currency&amp;"ibor"&amp;$I$1,BA1446,Trigger)</f>
        <v>49436</v>
      </c>
      <c r="BA1446" s="186">
        <f>_xll.qlCalendarAdvance(Calendar,BA1445,AY1446,"f",,Trigger)</f>
        <v>49438</v>
      </c>
      <c r="BB1446" s="186">
        <f>_xll.qlInterestRateIndexMaturity(Currency&amp;"ibor"&amp;$I$1,BA1446,Trigger)</f>
        <v>49622</v>
      </c>
      <c r="BC1446" s="359">
        <f>_xll.qlIndexFixing($AC$5,AZ1446,,_xll.ohTrigger(Trigger,Quote!$AE$2))</f>
        <v>1.5357093349415008E-2</v>
      </c>
      <c r="BD1446" s="359" t="e">
        <f>_xll.qlIndexFixing($BE$1,BA1446,,_xll.ohTrigger(Trigger,Quote!$AE$2))</f>
        <v>#NUM!</v>
      </c>
    </row>
    <row r="1447" spans="51:56" ht="11.25" customHeight="1" x14ac:dyDescent="0.25">
      <c r="AY1447" s="187" t="s">
        <v>90</v>
      </c>
      <c r="AZ1447" s="186">
        <f>_xll.qlInterestRateIndexFixingDate(Currency&amp;"ibor"&amp;$I$1,BA1447,Trigger)</f>
        <v>49443</v>
      </c>
      <c r="BA1447" s="186">
        <f>_xll.qlCalendarAdvance(Calendar,BA1446,AY1447,"f",,Trigger)</f>
        <v>49445</v>
      </c>
      <c r="BB1447" s="186">
        <f>_xll.qlInterestRateIndexMaturity(Currency&amp;"ibor"&amp;$I$1,BA1447,Trigger)</f>
        <v>49629</v>
      </c>
      <c r="BC1447" s="359">
        <f>_xll.qlIndexFixing($AC$5,AZ1447,,_xll.ohTrigger(Trigger,Quote!$AE$2))</f>
        <v>1.5331554960942346E-2</v>
      </c>
      <c r="BD1447" s="359" t="e">
        <f>_xll.qlIndexFixing($BE$1,BA1447,,_xll.ohTrigger(Trigger,Quote!$AE$2))</f>
        <v>#NUM!</v>
      </c>
    </row>
    <row r="1448" spans="51:56" ht="11.25" customHeight="1" x14ac:dyDescent="0.25">
      <c r="AY1448" s="187" t="s">
        <v>90</v>
      </c>
      <c r="AZ1448" s="186">
        <f>_xll.qlInterestRateIndexFixingDate(Currency&amp;"ibor"&amp;$I$1,BA1448,Trigger)</f>
        <v>49450</v>
      </c>
      <c r="BA1448" s="186">
        <f>_xll.qlCalendarAdvance(Calendar,BA1447,AY1448,"f",,Trigger)</f>
        <v>49452</v>
      </c>
      <c r="BB1448" s="186">
        <f>_xll.qlInterestRateIndexMaturity(Currency&amp;"ibor"&amp;$I$1,BA1448,Trigger)</f>
        <v>49636</v>
      </c>
      <c r="BC1448" s="359">
        <f>_xll.qlIndexFixing($AC$5,AZ1448,,_xll.ohTrigger(Trigger,Quote!$AE$2))</f>
        <v>1.530596013197523E-2</v>
      </c>
      <c r="BD1448" s="359" t="e">
        <f>_xll.qlIndexFixing($BE$1,BA1448,,_xll.ohTrigger(Trigger,Quote!$AE$2))</f>
        <v>#NUM!</v>
      </c>
    </row>
    <row r="1449" spans="51:56" ht="11.25" customHeight="1" x14ac:dyDescent="0.25">
      <c r="AY1449" s="187" t="s">
        <v>90</v>
      </c>
      <c r="AZ1449" s="186">
        <f>_xll.qlInterestRateIndexFixingDate(Currency&amp;"ibor"&amp;$I$1,BA1449,Trigger)</f>
        <v>49457</v>
      </c>
      <c r="BA1449" s="186">
        <f>_xll.qlCalendarAdvance(Calendar,BA1448,AY1449,"f",,Trigger)</f>
        <v>49459</v>
      </c>
      <c r="BB1449" s="186">
        <f>_xll.qlInterestRateIndexMaturity(Currency&amp;"ibor"&amp;$I$1,BA1449,Trigger)</f>
        <v>49643</v>
      </c>
      <c r="BC1449" s="359">
        <f>_xll.qlIndexFixing($AC$5,AZ1449,,_xll.ohTrigger(Trigger,Quote!$AE$2))</f>
        <v>1.5280308864719722E-2</v>
      </c>
      <c r="BD1449" s="359" t="e">
        <f>_xll.qlIndexFixing($BE$1,BA1449,,_xll.ohTrigger(Trigger,Quote!$AE$2))</f>
        <v>#NUM!</v>
      </c>
    </row>
    <row r="1450" spans="51:56" ht="11.25" customHeight="1" x14ac:dyDescent="0.25">
      <c r="AY1450" s="187" t="s">
        <v>90</v>
      </c>
      <c r="AZ1450" s="186">
        <f>_xll.qlInterestRateIndexFixingDate(Currency&amp;"ibor"&amp;$I$1,BA1450,Trigger)</f>
        <v>49464</v>
      </c>
      <c r="BA1450" s="186">
        <f>_xll.qlCalendarAdvance(Calendar,BA1449,AY1450,"f",,Trigger)</f>
        <v>49466</v>
      </c>
      <c r="BB1450" s="186">
        <f>_xll.qlInterestRateIndexMaturity(Currency&amp;"ibor"&amp;$I$1,BA1450,Trigger)</f>
        <v>49649</v>
      </c>
      <c r="BC1450" s="359">
        <f>_xll.qlIndexFixing($AC$5,AZ1450,,_xll.ohTrigger(Trigger,Quote!$AE$2))</f>
        <v>1.5275180817583625E-2</v>
      </c>
      <c r="BD1450" s="359" t="e">
        <f>_xll.qlIndexFixing($BE$1,BA1450,,_xll.ohTrigger(Trigger,Quote!$AE$2))</f>
        <v>#NUM!</v>
      </c>
    </row>
    <row r="1451" spans="51:56" ht="11.25" customHeight="1" x14ac:dyDescent="0.25">
      <c r="AY1451" s="187" t="s">
        <v>90</v>
      </c>
      <c r="AZ1451" s="186">
        <f>_xll.qlInterestRateIndexFixingDate(Currency&amp;"ibor"&amp;$I$1,BA1451,Trigger)</f>
        <v>49471</v>
      </c>
      <c r="BA1451" s="186">
        <f>_xll.qlCalendarAdvance(Calendar,BA1450,AY1451,"f",,Trigger)</f>
        <v>49473</v>
      </c>
      <c r="BB1451" s="186">
        <f>_xll.qlInterestRateIndexMaturity(Currency&amp;"ibor"&amp;$I$1,BA1451,Trigger)</f>
        <v>49656</v>
      </c>
      <c r="BC1451" s="359">
        <f>_xll.qlIndexFixing($AC$5,AZ1451,,_xll.ohTrigger(Trigger,Quote!$AE$2))</f>
        <v>1.5279123201009241E-2</v>
      </c>
      <c r="BD1451" s="359" t="e">
        <f>_xll.qlIndexFixing($BE$1,BA1451,,_xll.ohTrigger(Trigger,Quote!$AE$2))</f>
        <v>#NUM!</v>
      </c>
    </row>
    <row r="1452" spans="51:56" ht="11.25" customHeight="1" x14ac:dyDescent="0.25">
      <c r="AY1452" s="187" t="s">
        <v>90</v>
      </c>
      <c r="AZ1452" s="186">
        <f>_xll.qlInterestRateIndexFixingDate(Currency&amp;"ibor"&amp;$I$1,BA1452,Trigger)</f>
        <v>49478</v>
      </c>
      <c r="BA1452" s="186">
        <f>_xll.qlCalendarAdvance(Calendar,BA1451,AY1452,"f",,Trigger)</f>
        <v>49480</v>
      </c>
      <c r="BB1452" s="186">
        <f>_xll.qlInterestRateIndexMaturity(Currency&amp;"ibor"&amp;$I$1,BA1452,Trigger)</f>
        <v>49663</v>
      </c>
      <c r="BC1452" s="359">
        <f>_xll.qlIndexFixing($AC$5,AZ1452,,_xll.ohTrigger(Trigger,Quote!$AE$2))</f>
        <v>1.5283065592275144E-2</v>
      </c>
      <c r="BD1452" s="359" t="e">
        <f>_xll.qlIndexFixing($BE$1,BA1452,,_xll.ohTrigger(Trigger,Quote!$AE$2))</f>
        <v>#NUM!</v>
      </c>
    </row>
    <row r="1453" spans="51:56" ht="11.25" customHeight="1" x14ac:dyDescent="0.25">
      <c r="AY1453" s="187" t="s">
        <v>90</v>
      </c>
      <c r="AZ1453" s="186">
        <f>_xll.qlInterestRateIndexFixingDate(Currency&amp;"ibor"&amp;$I$1,BA1453,Trigger)</f>
        <v>49485</v>
      </c>
      <c r="BA1453" s="186">
        <f>_xll.qlCalendarAdvance(Calendar,BA1452,AY1453,"f",,Trigger)</f>
        <v>49487</v>
      </c>
      <c r="BB1453" s="186">
        <f>_xll.qlInterestRateIndexMaturity(Currency&amp;"ibor"&amp;$I$1,BA1453,Trigger)</f>
        <v>49670</v>
      </c>
      <c r="BC1453" s="359">
        <f>_xll.qlIndexFixing($AC$5,AZ1453,,_xll.ohTrigger(Trigger,Quote!$AE$2))</f>
        <v>1.5287007991380022E-2</v>
      </c>
      <c r="BD1453" s="359" t="e">
        <f>_xll.qlIndexFixing($BE$1,BA1453,,_xll.ohTrigger(Trigger,Quote!$AE$2))</f>
        <v>#NUM!</v>
      </c>
    </row>
    <row r="1454" spans="51:56" ht="11.25" customHeight="1" x14ac:dyDescent="0.25">
      <c r="AY1454" s="187" t="s">
        <v>90</v>
      </c>
      <c r="AZ1454" s="186">
        <f>_xll.qlInterestRateIndexFixingDate(Currency&amp;"ibor"&amp;$I$1,BA1454,Trigger)</f>
        <v>49492</v>
      </c>
      <c r="BA1454" s="186">
        <f>_xll.qlCalendarAdvance(Calendar,BA1453,AY1454,"f",,Trigger)</f>
        <v>49494</v>
      </c>
      <c r="BB1454" s="186">
        <f>_xll.qlInterestRateIndexMaturity(Currency&amp;"ibor"&amp;$I$1,BA1454,Trigger)</f>
        <v>49678</v>
      </c>
      <c r="BC1454" s="359">
        <f>_xll.qlIndexFixing($AC$5,AZ1454,,_xll.ohTrigger(Trigger,Quote!$AE$2))</f>
        <v>1.5291555917976709E-2</v>
      </c>
      <c r="BD1454" s="359" t="e">
        <f>_xll.qlIndexFixing($BE$1,BA1454,,_xll.ohTrigger(Trigger,Quote!$AE$2))</f>
        <v>#NUM!</v>
      </c>
    </row>
    <row r="1455" spans="51:56" ht="11.25" customHeight="1" x14ac:dyDescent="0.25">
      <c r="AY1455" s="187" t="s">
        <v>90</v>
      </c>
      <c r="AZ1455" s="186">
        <f>_xll.qlInterestRateIndexFixingDate(Currency&amp;"ibor"&amp;$I$1,BA1455,Trigger)</f>
        <v>49499</v>
      </c>
      <c r="BA1455" s="186">
        <f>_xll.qlCalendarAdvance(Calendar,BA1454,AY1455,"f",,Trigger)</f>
        <v>49501</v>
      </c>
      <c r="BB1455" s="186">
        <f>_xll.qlInterestRateIndexMaturity(Currency&amp;"ibor"&amp;$I$1,BA1455,Trigger)</f>
        <v>49685</v>
      </c>
      <c r="BC1455" s="359">
        <f>_xll.qlIndexFixing($AC$5,AZ1455,,_xll.ohTrigger(Trigger,Quote!$AE$2))</f>
        <v>1.5295498500156131E-2</v>
      </c>
      <c r="BD1455" s="359" t="e">
        <f>_xll.qlIndexFixing($BE$1,BA1455,,_xll.ohTrigger(Trigger,Quote!$AE$2))</f>
        <v>#NUM!</v>
      </c>
    </row>
    <row r="1456" spans="51:56" ht="11.25" customHeight="1" x14ac:dyDescent="0.25">
      <c r="AY1456" s="187" t="s">
        <v>90</v>
      </c>
      <c r="AZ1456" s="186">
        <f>_xll.qlInterestRateIndexFixingDate(Currency&amp;"ibor"&amp;$I$1,BA1456,Trigger)</f>
        <v>49506</v>
      </c>
      <c r="BA1456" s="186">
        <f>_xll.qlCalendarAdvance(Calendar,BA1455,AY1456,"f",,Trigger)</f>
        <v>49508</v>
      </c>
      <c r="BB1456" s="186">
        <f>_xll.qlInterestRateIndexMaturity(Currency&amp;"ibor"&amp;$I$1,BA1456,Trigger)</f>
        <v>49692</v>
      </c>
      <c r="BC1456" s="359">
        <f>_xll.qlIndexFixing($AC$5,AZ1456,,_xll.ohTrigger(Trigger,Quote!$AE$2))</f>
        <v>1.529944109021838E-2</v>
      </c>
      <c r="BD1456" s="359" t="e">
        <f>_xll.qlIndexFixing($BE$1,BA1456,,_xll.ohTrigger(Trigger,Quote!$AE$2))</f>
        <v>#NUM!</v>
      </c>
    </row>
    <row r="1457" spans="51:56" ht="11.25" customHeight="1" x14ac:dyDescent="0.25">
      <c r="AY1457" s="187" t="s">
        <v>90</v>
      </c>
      <c r="AZ1457" s="186">
        <f>_xll.qlInterestRateIndexFixingDate(Currency&amp;"ibor"&amp;$I$1,BA1457,Trigger)</f>
        <v>49513</v>
      </c>
      <c r="BA1457" s="186">
        <f>_xll.qlCalendarAdvance(Calendar,BA1456,AY1457,"f",,Trigger)</f>
        <v>49515</v>
      </c>
      <c r="BB1457" s="186">
        <f>_xll.qlInterestRateIndexMaturity(Currency&amp;"ibor"&amp;$I$1,BA1457,Trigger)</f>
        <v>49699</v>
      </c>
      <c r="BC1457" s="359">
        <f>_xll.qlIndexFixing($AC$5,AZ1457,,_xll.ohTrigger(Trigger,Quote!$AE$2))</f>
        <v>1.5303383688163454E-2</v>
      </c>
      <c r="BD1457" s="359" t="e">
        <f>_xll.qlIndexFixing($BE$1,BA1457,,_xll.ohTrigger(Trigger,Quote!$AE$2))</f>
        <v>#NUM!</v>
      </c>
    </row>
    <row r="1458" spans="51:56" ht="11.25" customHeight="1" x14ac:dyDescent="0.25">
      <c r="AY1458" s="187" t="s">
        <v>90</v>
      </c>
      <c r="AZ1458" s="186">
        <f>_xll.qlInterestRateIndexFixingDate(Currency&amp;"ibor"&amp;$I$1,BA1458,Trigger)</f>
        <v>49520</v>
      </c>
      <c r="BA1458" s="186">
        <f>_xll.qlCalendarAdvance(Calendar,BA1457,AY1458,"f",,Trigger)</f>
        <v>49522</v>
      </c>
      <c r="BB1458" s="186">
        <f>_xll.qlInterestRateIndexMaturity(Currency&amp;"ibor"&amp;$I$1,BA1458,Trigger)</f>
        <v>49706</v>
      </c>
      <c r="BC1458" s="359">
        <f>_xll.qlIndexFixing($AC$5,AZ1458,,_xll.ohTrigger(Trigger,Quote!$AE$2))</f>
        <v>1.5307326293992221E-2</v>
      </c>
      <c r="BD1458" s="359" t="e">
        <f>_xll.qlIndexFixing($BE$1,BA1458,,_xll.ohTrigger(Trigger,Quote!$AE$2))</f>
        <v>#NUM!</v>
      </c>
    </row>
    <row r="1459" spans="51:56" ht="11.25" customHeight="1" x14ac:dyDescent="0.25">
      <c r="AY1459" s="187" t="s">
        <v>90</v>
      </c>
      <c r="AZ1459" s="186">
        <f>_xll.qlInterestRateIndexFixingDate(Currency&amp;"ibor"&amp;$I$1,BA1459,Trigger)</f>
        <v>49527</v>
      </c>
      <c r="BA1459" s="186">
        <f>_xll.qlCalendarAdvance(Calendar,BA1458,AY1459,"f",,Trigger)</f>
        <v>49529</v>
      </c>
      <c r="BB1459" s="186">
        <f>_xll.qlInterestRateIndexMaturity(Currency&amp;"ibor"&amp;$I$1,BA1459,Trigger)</f>
        <v>49713</v>
      </c>
      <c r="BC1459" s="359">
        <f>_xll.qlIndexFixing($AC$5,AZ1459,,_xll.ohTrigger(Trigger,Quote!$AE$2))</f>
        <v>1.5311268907703813E-2</v>
      </c>
      <c r="BD1459" s="359" t="e">
        <f>_xll.qlIndexFixing($BE$1,BA1459,,_xll.ohTrigger(Trigger,Quote!$AE$2))</f>
        <v>#NUM!</v>
      </c>
    </row>
    <row r="1460" spans="51:56" ht="11.25" customHeight="1" x14ac:dyDescent="0.25">
      <c r="AY1460" s="187" t="s">
        <v>90</v>
      </c>
      <c r="AZ1460" s="186">
        <f>_xll.qlInterestRateIndexFixingDate(Currency&amp;"ibor"&amp;$I$1,BA1460,Trigger)</f>
        <v>49534</v>
      </c>
      <c r="BA1460" s="186">
        <f>_xll.qlCalendarAdvance(Calendar,BA1459,AY1460,"f",,Trigger)</f>
        <v>49536</v>
      </c>
      <c r="BB1460" s="186">
        <f>_xll.qlInterestRateIndexMaturity(Currency&amp;"ibor"&amp;$I$1,BA1460,Trigger)</f>
        <v>49720</v>
      </c>
      <c r="BC1460" s="359">
        <f>_xll.qlIndexFixing($AC$5,AZ1460,,_xll.ohTrigger(Trigger,Quote!$AE$2))</f>
        <v>1.5315211529298664E-2</v>
      </c>
      <c r="BD1460" s="359" t="e">
        <f>_xll.qlIndexFixing($BE$1,BA1460,,_xll.ohTrigger(Trigger,Quote!$AE$2))</f>
        <v>#NUM!</v>
      </c>
    </row>
    <row r="1461" spans="51:56" ht="11.25" customHeight="1" x14ac:dyDescent="0.25">
      <c r="AY1461" s="187" t="s">
        <v>90</v>
      </c>
      <c r="AZ1461" s="186">
        <f>_xll.qlInterestRateIndexFixingDate(Currency&amp;"ibor"&amp;$I$1,BA1461,Trigger)</f>
        <v>49541</v>
      </c>
      <c r="BA1461" s="186">
        <f>_xll.qlCalendarAdvance(Calendar,BA1460,AY1461,"f",,Trigger)</f>
        <v>49543</v>
      </c>
      <c r="BB1461" s="186">
        <f>_xll.qlInterestRateIndexMaturity(Currency&amp;"ibor"&amp;$I$1,BA1461,Trigger)</f>
        <v>49727</v>
      </c>
      <c r="BC1461" s="359">
        <f>_xll.qlIndexFixing($AC$5,AZ1461,,_xll.ohTrigger(Trigger,Quote!$AE$2))</f>
        <v>1.5319154158776774E-2</v>
      </c>
      <c r="BD1461" s="359" t="e">
        <f>_xll.qlIndexFixing($BE$1,BA1461,,_xll.ohTrigger(Trigger,Quote!$AE$2))</f>
        <v>#NUM!</v>
      </c>
    </row>
    <row r="1462" spans="51:56" ht="11.25" customHeight="1" x14ac:dyDescent="0.25">
      <c r="AY1462" s="187" t="s">
        <v>90</v>
      </c>
      <c r="AZ1462" s="186">
        <f>_xll.qlInterestRateIndexFixingDate(Currency&amp;"ibor"&amp;$I$1,BA1462,Trigger)</f>
        <v>49548</v>
      </c>
      <c r="BA1462" s="186">
        <f>_xll.qlCalendarAdvance(Calendar,BA1461,AY1462,"f",,Trigger)</f>
        <v>49550</v>
      </c>
      <c r="BB1462" s="186">
        <f>_xll.qlInterestRateIndexMaturity(Currency&amp;"ibor"&amp;$I$1,BA1462,Trigger)</f>
        <v>49734</v>
      </c>
      <c r="BC1462" s="359">
        <f>_xll.qlIndexFixing($AC$5,AZ1462,,_xll.ohTrigger(Trigger,Quote!$AE$2))</f>
        <v>1.5323096796137709E-2</v>
      </c>
      <c r="BD1462" s="359" t="e">
        <f>_xll.qlIndexFixing($BE$1,BA1462,,_xll.ohTrigger(Trigger,Quote!$AE$2))</f>
        <v>#NUM!</v>
      </c>
    </row>
    <row r="1463" spans="51:56" ht="11.25" customHeight="1" x14ac:dyDescent="0.25">
      <c r="AY1463" s="187" t="s">
        <v>90</v>
      </c>
      <c r="AZ1463" s="186">
        <f>_xll.qlInterestRateIndexFixingDate(Currency&amp;"ibor"&amp;$I$1,BA1463,Trigger)</f>
        <v>49555</v>
      </c>
      <c r="BA1463" s="186">
        <f>_xll.qlCalendarAdvance(Calendar,BA1462,AY1463,"f",,Trigger)</f>
        <v>49557</v>
      </c>
      <c r="BB1463" s="186">
        <f>_xll.qlInterestRateIndexMaturity(Currency&amp;"ibor"&amp;$I$1,BA1463,Trigger)</f>
        <v>49739</v>
      </c>
      <c r="BC1463" s="359">
        <f>_xll.qlIndexFixing($AC$5,AZ1463,,_xll.ohTrigger(Trigger,Quote!$AE$2))</f>
        <v>1.5325825419008237E-2</v>
      </c>
      <c r="BD1463" s="359" t="e">
        <f>_xll.qlIndexFixing($BE$1,BA1463,,_xll.ohTrigger(Trigger,Quote!$AE$2))</f>
        <v>#NUM!</v>
      </c>
    </row>
    <row r="1464" spans="51:56" ht="11.25" customHeight="1" x14ac:dyDescent="0.25">
      <c r="AY1464" s="187" t="s">
        <v>90</v>
      </c>
      <c r="AZ1464" s="186">
        <f>_xll.qlInterestRateIndexFixingDate(Currency&amp;"ibor"&amp;$I$1,BA1464,Trigger)</f>
        <v>49562</v>
      </c>
      <c r="BA1464" s="186">
        <f>_xll.qlCalendarAdvance(Calendar,BA1463,AY1464,"f",,Trigger)</f>
        <v>49564</v>
      </c>
      <c r="BB1464" s="186">
        <f>_xll.qlInterestRateIndexMaturity(Currency&amp;"ibor"&amp;$I$1,BA1464,Trigger)</f>
        <v>49746</v>
      </c>
      <c r="BC1464" s="359">
        <f>_xll.qlIndexFixing($AC$5,AZ1464,,_xll.ohTrigger(Trigger,Quote!$AE$2))</f>
        <v>1.5329767736583044E-2</v>
      </c>
      <c r="BD1464" s="359" t="e">
        <f>_xll.qlIndexFixing($BE$1,BA1464,,_xll.ohTrigger(Trigger,Quote!$AE$2))</f>
        <v>#NUM!</v>
      </c>
    </row>
    <row r="1465" spans="51:56" ht="11.25" customHeight="1" x14ac:dyDescent="0.25">
      <c r="AY1465" s="187" t="s">
        <v>90</v>
      </c>
      <c r="AZ1465" s="186">
        <f>_xll.qlInterestRateIndexFixingDate(Currency&amp;"ibor"&amp;$I$1,BA1465,Trigger)</f>
        <v>49569</v>
      </c>
      <c r="BA1465" s="186">
        <f>_xll.qlCalendarAdvance(Calendar,BA1464,AY1465,"f",,Trigger)</f>
        <v>49571</v>
      </c>
      <c r="BB1465" s="186">
        <f>_xll.qlInterestRateIndexMaturity(Currency&amp;"ibor"&amp;$I$1,BA1465,Trigger)</f>
        <v>49753</v>
      </c>
      <c r="BC1465" s="359">
        <f>_xll.qlIndexFixing($AC$5,AZ1465,,_xll.ohTrigger(Trigger,Quote!$AE$2))</f>
        <v>1.5333710061955571E-2</v>
      </c>
      <c r="BD1465" s="359" t="e">
        <f>_xll.qlIndexFixing($BE$1,BA1465,,_xll.ohTrigger(Trigger,Quote!$AE$2))</f>
        <v>#NUM!</v>
      </c>
    </row>
    <row r="1466" spans="51:56" ht="11.25" customHeight="1" x14ac:dyDescent="0.25">
      <c r="AY1466" s="187" t="s">
        <v>90</v>
      </c>
      <c r="AZ1466" s="186">
        <f>_xll.qlInterestRateIndexFixingDate(Currency&amp;"ibor"&amp;$I$1,BA1466,Trigger)</f>
        <v>49576</v>
      </c>
      <c r="BA1466" s="186">
        <f>_xll.qlCalendarAdvance(Calendar,BA1465,AY1466,"f",,Trigger)</f>
        <v>49578</v>
      </c>
      <c r="BB1466" s="186">
        <f>_xll.qlInterestRateIndexMaturity(Currency&amp;"ibor"&amp;$I$1,BA1466,Trigger)</f>
        <v>49760</v>
      </c>
      <c r="BC1466" s="359">
        <f>_xll.qlIndexFixing($AC$5,AZ1466,,_xll.ohTrigger(Trigger,Quote!$AE$2))</f>
        <v>1.5337652395124498E-2</v>
      </c>
      <c r="BD1466" s="359" t="e">
        <f>_xll.qlIndexFixing($BE$1,BA1466,,_xll.ohTrigger(Trigger,Quote!$AE$2))</f>
        <v>#NUM!</v>
      </c>
    </row>
    <row r="1467" spans="51:56" ht="11.25" customHeight="1" x14ac:dyDescent="0.25">
      <c r="AY1467" s="187" t="s">
        <v>90</v>
      </c>
      <c r="AZ1467" s="186">
        <f>_xll.qlInterestRateIndexFixingDate(Currency&amp;"ibor"&amp;$I$1,BA1467,Trigger)</f>
        <v>49583</v>
      </c>
      <c r="BA1467" s="186">
        <f>_xll.qlCalendarAdvance(Calendar,BA1466,AY1467,"f",,Trigger)</f>
        <v>49585</v>
      </c>
      <c r="BB1467" s="186">
        <f>_xll.qlInterestRateIndexMaturity(Currency&amp;"ibor"&amp;$I$1,BA1467,Trigger)</f>
        <v>49768</v>
      </c>
      <c r="BC1467" s="359">
        <f>_xll.qlIndexFixing($AC$5,AZ1467,,_xll.ohTrigger(Trigger,Quote!$AE$2))</f>
        <v>1.5342202402049048E-2</v>
      </c>
      <c r="BD1467" s="359" t="e">
        <f>_xll.qlIndexFixing($BE$1,BA1467,,_xll.ohTrigger(Trigger,Quote!$AE$2))</f>
        <v>#NUM!</v>
      </c>
    </row>
    <row r="1468" spans="51:56" ht="11.25" customHeight="1" x14ac:dyDescent="0.25">
      <c r="AY1468" s="187" t="s">
        <v>90</v>
      </c>
      <c r="AZ1468" s="186">
        <f>_xll.qlInterestRateIndexFixingDate(Currency&amp;"ibor"&amp;$I$1,BA1468,Trigger)</f>
        <v>49590</v>
      </c>
      <c r="BA1468" s="186">
        <f>_xll.qlCalendarAdvance(Calendar,BA1467,AY1468,"f",,Trigger)</f>
        <v>49592</v>
      </c>
      <c r="BB1468" s="186">
        <f>_xll.qlInterestRateIndexMaturity(Currency&amp;"ibor"&amp;$I$1,BA1468,Trigger)</f>
        <v>49775</v>
      </c>
      <c r="BC1468" s="359">
        <f>_xll.qlIndexFixing($AC$5,AZ1468,,_xll.ohTrigger(Trigger,Quote!$AE$2))</f>
        <v>1.5346144918754282E-2</v>
      </c>
      <c r="BD1468" s="359" t="e">
        <f>_xll.qlIndexFixing($BE$1,BA1468,,_xll.ohTrigger(Trigger,Quote!$AE$2))</f>
        <v>#NUM!</v>
      </c>
    </row>
    <row r="1469" spans="51:56" ht="11.25" customHeight="1" x14ac:dyDescent="0.25">
      <c r="AY1469" s="187" t="s">
        <v>90</v>
      </c>
      <c r="AZ1469" s="186">
        <f>_xll.qlInterestRateIndexFixingDate(Currency&amp;"ibor"&amp;$I$1,BA1469,Trigger)</f>
        <v>49597</v>
      </c>
      <c r="BA1469" s="186">
        <f>_xll.qlCalendarAdvance(Calendar,BA1468,AY1469,"f",,Trigger)</f>
        <v>49599</v>
      </c>
      <c r="BB1469" s="186">
        <f>_xll.qlInterestRateIndexMaturity(Currency&amp;"ibor"&amp;$I$1,BA1469,Trigger)</f>
        <v>49782</v>
      </c>
      <c r="BC1469" s="359">
        <f>_xll.qlIndexFixing($AC$5,AZ1469,,_xll.ohTrigger(Trigger,Quote!$AE$2))</f>
        <v>1.5350087443299364E-2</v>
      </c>
      <c r="BD1469" s="359" t="e">
        <f>_xll.qlIndexFixing($BE$1,BA1469,,_xll.ohTrigger(Trigger,Quote!$AE$2))</f>
        <v>#NUM!</v>
      </c>
    </row>
    <row r="1470" spans="51:56" ht="11.25" customHeight="1" x14ac:dyDescent="0.25">
      <c r="AY1470" s="187" t="s">
        <v>90</v>
      </c>
      <c r="AZ1470" s="186">
        <f>_xll.qlInterestRateIndexFixingDate(Currency&amp;"ibor"&amp;$I$1,BA1470,Trigger)</f>
        <v>49604</v>
      </c>
      <c r="BA1470" s="186">
        <f>_xll.qlCalendarAdvance(Calendar,BA1469,AY1470,"f",,Trigger)</f>
        <v>49606</v>
      </c>
      <c r="BB1470" s="186">
        <f>_xll.qlInterestRateIndexMaturity(Currency&amp;"ibor"&amp;$I$1,BA1470,Trigger)</f>
        <v>49789</v>
      </c>
      <c r="BC1470" s="359">
        <f>_xll.qlIndexFixing($AC$5,AZ1470,,_xll.ohTrigger(Trigger,Quote!$AE$2))</f>
        <v>1.5354029975684733E-2</v>
      </c>
      <c r="BD1470" s="359" t="e">
        <f>_xll.qlIndexFixing($BE$1,BA1470,,_xll.ohTrigger(Trigger,Quote!$AE$2))</f>
        <v>#NUM!</v>
      </c>
    </row>
    <row r="1471" spans="51:56" ht="11.25" customHeight="1" x14ac:dyDescent="0.25">
      <c r="AY1471" s="187" t="s">
        <v>90</v>
      </c>
      <c r="AZ1471" s="186">
        <f>_xll.qlInterestRateIndexFixingDate(Currency&amp;"ibor"&amp;$I$1,BA1471,Trigger)</f>
        <v>49611</v>
      </c>
      <c r="BA1471" s="186">
        <f>_xll.qlCalendarAdvance(Calendar,BA1470,AY1471,"f",,Trigger)</f>
        <v>49613</v>
      </c>
      <c r="BB1471" s="186">
        <f>_xll.qlInterestRateIndexMaturity(Currency&amp;"ibor"&amp;$I$1,BA1471,Trigger)</f>
        <v>49795</v>
      </c>
      <c r="BC1471" s="359">
        <f>_xll.qlIndexFixing($AC$5,AZ1471,,_xll.ohTrigger(Trigger,Quote!$AE$2))</f>
        <v>1.5357364177924368E-2</v>
      </c>
      <c r="BD1471" s="359" t="e">
        <f>_xll.qlIndexFixing($BE$1,BA1471,,_xll.ohTrigger(Trigger,Quote!$AE$2))</f>
        <v>#NUM!</v>
      </c>
    </row>
    <row r="1472" spans="51:56" ht="11.25" customHeight="1" x14ac:dyDescent="0.25">
      <c r="AY1472" s="187" t="s">
        <v>90</v>
      </c>
      <c r="AZ1472" s="186">
        <f>_xll.qlInterestRateIndexFixingDate(Currency&amp;"ibor"&amp;$I$1,BA1472,Trigger)</f>
        <v>49618</v>
      </c>
      <c r="BA1472" s="186">
        <f>_xll.qlCalendarAdvance(Calendar,BA1471,AY1472,"f",,Trigger)</f>
        <v>49620</v>
      </c>
      <c r="BB1472" s="186">
        <f>_xll.qlInterestRateIndexMaturity(Currency&amp;"ibor"&amp;$I$1,BA1472,Trigger)</f>
        <v>49802</v>
      </c>
      <c r="BC1472" s="359">
        <f>_xll.qlIndexFixing($AC$5,AZ1472,,_xll.ohTrigger(Trigger,Quote!$AE$2))</f>
        <v>1.5361306557875215E-2</v>
      </c>
      <c r="BD1472" s="359" t="e">
        <f>_xll.qlIndexFixing($BE$1,BA1472,,_xll.ohTrigger(Trigger,Quote!$AE$2))</f>
        <v>#NUM!</v>
      </c>
    </row>
    <row r="1473" spans="51:56" ht="11.25" customHeight="1" x14ac:dyDescent="0.25">
      <c r="AY1473" s="187" t="s">
        <v>90</v>
      </c>
      <c r="AZ1473" s="186">
        <f>_xll.qlInterestRateIndexFixingDate(Currency&amp;"ibor"&amp;$I$1,BA1473,Trigger)</f>
        <v>49625</v>
      </c>
      <c r="BA1473" s="186">
        <f>_xll.qlCalendarAdvance(Calendar,BA1472,AY1473,"f",,Trigger)</f>
        <v>49627</v>
      </c>
      <c r="BB1473" s="186">
        <f>_xll.qlInterestRateIndexMaturity(Currency&amp;"ibor"&amp;$I$1,BA1473,Trigger)</f>
        <v>49809</v>
      </c>
      <c r="BC1473" s="359">
        <f>_xll.qlIndexFixing($AC$5,AZ1473,,_xll.ohTrigger(Trigger,Quote!$AE$2))</f>
        <v>1.5365248945622901E-2</v>
      </c>
      <c r="BD1473" s="359" t="e">
        <f>_xll.qlIndexFixing($BE$1,BA1473,,_xll.ohTrigger(Trigger,Quote!$AE$2))</f>
        <v>#NUM!</v>
      </c>
    </row>
    <row r="1474" spans="51:56" ht="11.25" customHeight="1" x14ac:dyDescent="0.25">
      <c r="AY1474" s="187" t="s">
        <v>90</v>
      </c>
      <c r="AZ1474" s="186">
        <f>_xll.qlInterestRateIndexFixingDate(Currency&amp;"ibor"&amp;$I$1,BA1474,Trigger)</f>
        <v>49632</v>
      </c>
      <c r="BA1474" s="186">
        <f>_xll.qlCalendarAdvance(Calendar,BA1473,AY1474,"f",,Trigger)</f>
        <v>49634</v>
      </c>
      <c r="BB1474" s="186">
        <f>_xll.qlInterestRateIndexMaturity(Currency&amp;"ibor"&amp;$I$1,BA1474,Trigger)</f>
        <v>49816</v>
      </c>
      <c r="BC1474" s="359">
        <f>_xll.qlIndexFixing($AC$5,AZ1474,,_xll.ohTrigger(Trigger,Quote!$AE$2))</f>
        <v>1.5369191341167427E-2</v>
      </c>
      <c r="BD1474" s="359" t="e">
        <f>_xll.qlIndexFixing($BE$1,BA1474,,_xll.ohTrigger(Trigger,Quote!$AE$2))</f>
        <v>#NUM!</v>
      </c>
    </row>
    <row r="1475" spans="51:56" ht="11.25" customHeight="1" x14ac:dyDescent="0.25">
      <c r="AY1475" s="187" t="s">
        <v>90</v>
      </c>
      <c r="AZ1475" s="186">
        <f>_xll.qlInterestRateIndexFixingDate(Currency&amp;"ibor"&amp;$I$1,BA1475,Trigger)</f>
        <v>49639</v>
      </c>
      <c r="BA1475" s="186">
        <f>_xll.qlCalendarAdvance(Calendar,BA1474,AY1475,"f",,Trigger)</f>
        <v>49641</v>
      </c>
      <c r="BB1475" s="186">
        <f>_xll.qlInterestRateIndexMaturity(Currency&amp;"ibor"&amp;$I$1,BA1475,Trigger)</f>
        <v>49823</v>
      </c>
      <c r="BC1475" s="359">
        <f>_xll.qlIndexFixing($AC$5,AZ1475,,_xll.ohTrigger(Trigger,Quote!$AE$2))</f>
        <v>1.5373133744509231E-2</v>
      </c>
      <c r="BD1475" s="359" t="e">
        <f>_xll.qlIndexFixing($BE$1,BA1475,,_xll.ohTrigger(Trigger,Quote!$AE$2))</f>
        <v>#NUM!</v>
      </c>
    </row>
    <row r="1476" spans="51:56" ht="11.25" customHeight="1" x14ac:dyDescent="0.25">
      <c r="AY1476" s="187" t="s">
        <v>90</v>
      </c>
      <c r="AZ1476" s="186">
        <f>_xll.qlInterestRateIndexFixingDate(Currency&amp;"ibor"&amp;$I$1,BA1476,Trigger)</f>
        <v>49646</v>
      </c>
      <c r="BA1476" s="186">
        <f>_xll.qlCalendarAdvance(Calendar,BA1475,AY1476,"f",,Trigger)</f>
        <v>49648</v>
      </c>
      <c r="BB1476" s="186">
        <f>_xll.qlInterestRateIndexMaturity(Currency&amp;"ibor"&amp;$I$1,BA1476,Trigger)</f>
        <v>49831</v>
      </c>
      <c r="BC1476" s="359">
        <f>_xll.qlIndexFixing($AC$5,AZ1476,,_xll.ohTrigger(Trigger,Quote!$AE$2))</f>
        <v>1.5367764275613772E-2</v>
      </c>
      <c r="BD1476" s="359" t="e">
        <f>_xll.qlIndexFixing($BE$1,BA1476,,_xll.ohTrigger(Trigger,Quote!$AE$2))</f>
        <v>#NUM!</v>
      </c>
    </row>
    <row r="1477" spans="51:56" ht="11.25" customHeight="1" x14ac:dyDescent="0.25">
      <c r="AY1477" s="187" t="s">
        <v>90</v>
      </c>
      <c r="AZ1477" s="186">
        <f>_xll.qlInterestRateIndexFixingDate(Currency&amp;"ibor"&amp;$I$1,BA1477,Trigger)</f>
        <v>49653</v>
      </c>
      <c r="BA1477" s="186">
        <f>_xll.qlCalendarAdvance(Calendar,BA1476,AY1477,"f",,Trigger)</f>
        <v>49655</v>
      </c>
      <c r="BB1477" s="186">
        <f>_xll.qlInterestRateIndexMaturity(Currency&amp;"ibor"&amp;$I$1,BA1477,Trigger)</f>
        <v>49838</v>
      </c>
      <c r="BC1477" s="359">
        <f>_xll.qlIndexFixing($AC$5,AZ1477,,_xll.ohTrigger(Trigger,Quote!$AE$2))</f>
        <v>1.5348527706791982E-2</v>
      </c>
      <c r="BD1477" s="359" t="e">
        <f>_xll.qlIndexFixing($BE$1,BA1477,,_xll.ohTrigger(Trigger,Quote!$AE$2))</f>
        <v>#NUM!</v>
      </c>
    </row>
    <row r="1478" spans="51:56" ht="11.25" customHeight="1" x14ac:dyDescent="0.25">
      <c r="AY1478" s="187" t="s">
        <v>90</v>
      </c>
      <c r="AZ1478" s="186">
        <f>_xll.qlInterestRateIndexFixingDate(Currency&amp;"ibor"&amp;$I$1,BA1478,Trigger)</f>
        <v>49660</v>
      </c>
      <c r="BA1478" s="186">
        <f>_xll.qlCalendarAdvance(Calendar,BA1477,AY1478,"f",,Trigger)</f>
        <v>49662</v>
      </c>
      <c r="BB1478" s="186">
        <f>_xll.qlInterestRateIndexMaturity(Currency&amp;"ibor"&amp;$I$1,BA1478,Trigger)</f>
        <v>49845</v>
      </c>
      <c r="BC1478" s="359">
        <f>_xll.qlIndexFixing($AC$5,AZ1478,,_xll.ohTrigger(Trigger,Quote!$AE$2))</f>
        <v>1.532924912109977E-2</v>
      </c>
      <c r="BD1478" s="359" t="e">
        <f>_xll.qlIndexFixing($BE$1,BA1478,,_xll.ohTrigger(Trigger,Quote!$AE$2))</f>
        <v>#NUM!</v>
      </c>
    </row>
    <row r="1479" spans="51:56" ht="11.25" customHeight="1" x14ac:dyDescent="0.25">
      <c r="AY1479" s="187" t="s">
        <v>90</v>
      </c>
      <c r="AZ1479" s="186">
        <f>_xll.qlInterestRateIndexFixingDate(Currency&amp;"ibor"&amp;$I$1,BA1479,Trigger)</f>
        <v>49664</v>
      </c>
      <c r="BA1479" s="186">
        <f>_xll.qlCalendarAdvance(Calendar,BA1478,AY1479,"f",,Trigger)</f>
        <v>49670</v>
      </c>
      <c r="BB1479" s="186">
        <f>_xll.qlInterestRateIndexMaturity(Currency&amp;"ibor"&amp;$I$1,BA1479,Trigger)</f>
        <v>49853</v>
      </c>
      <c r="BC1479" s="359">
        <f>_xll.qlIndexFixing($AC$5,AZ1479,,_xll.ohTrigger(Trigger,Quote!$AE$2))</f>
        <v>1.5307165004084673E-2</v>
      </c>
      <c r="BD1479" s="359" t="e">
        <f>_xll.qlIndexFixing($BE$1,BA1479,,_xll.ohTrigger(Trigger,Quote!$AE$2))</f>
        <v>#NUM!</v>
      </c>
    </row>
    <row r="1480" spans="51:56" ht="11.25" customHeight="1" x14ac:dyDescent="0.25">
      <c r="AY1480" s="187" t="s">
        <v>90</v>
      </c>
      <c r="AZ1480" s="186">
        <f>_xll.qlInterestRateIndexFixingDate(Currency&amp;"ibor"&amp;$I$1,BA1480,Trigger)</f>
        <v>49674</v>
      </c>
      <c r="BA1480" s="186">
        <f>_xll.qlCalendarAdvance(Calendar,BA1479,AY1480,"f",,Trigger)</f>
        <v>49677</v>
      </c>
      <c r="BB1480" s="186">
        <f>_xll.qlInterestRateIndexMaturity(Currency&amp;"ibor"&amp;$I$1,BA1480,Trigger)</f>
        <v>49859</v>
      </c>
      <c r="BC1480" s="359">
        <f>_xll.qlIndexFixing($AC$5,AZ1480,,_xll.ohTrigger(Trigger,Quote!$AE$2))</f>
        <v>1.528995832118899E-2</v>
      </c>
      <c r="BD1480" s="359" t="e">
        <f>_xll.qlIndexFixing($BE$1,BA1480,,_xll.ohTrigger(Trigger,Quote!$AE$2))</f>
        <v>#NUM!</v>
      </c>
    </row>
    <row r="1481" spans="51:56" ht="11.25" customHeight="1" x14ac:dyDescent="0.25">
      <c r="AY1481" s="187" t="s">
        <v>90</v>
      </c>
      <c r="AZ1481" s="186">
        <f>_xll.qlInterestRateIndexFixingDate(Currency&amp;"ibor"&amp;$I$1,BA1481,Trigger)</f>
        <v>49682</v>
      </c>
      <c r="BA1481" s="186">
        <f>_xll.qlCalendarAdvance(Calendar,BA1480,AY1481,"f",,Trigger)</f>
        <v>49684</v>
      </c>
      <c r="BB1481" s="186">
        <f>_xll.qlInterestRateIndexMaturity(Currency&amp;"ibor"&amp;$I$1,BA1481,Trigger)</f>
        <v>49866</v>
      </c>
      <c r="BC1481" s="359">
        <f>_xll.qlIndexFixing($AC$5,AZ1481,,_xll.ohTrigger(Trigger,Quote!$AE$2))</f>
        <v>1.5270426241240399E-2</v>
      </c>
      <c r="BD1481" s="359" t="e">
        <f>_xll.qlIndexFixing($BE$1,BA1481,,_xll.ohTrigger(Trigger,Quote!$AE$2))</f>
        <v>#NUM!</v>
      </c>
    </row>
    <row r="1482" spans="51:56" ht="11.25" customHeight="1" x14ac:dyDescent="0.25">
      <c r="AY1482" s="187" t="s">
        <v>90</v>
      </c>
      <c r="AZ1482" s="186">
        <f>_xll.qlInterestRateIndexFixingDate(Currency&amp;"ibor"&amp;$I$1,BA1482,Trigger)</f>
        <v>49689</v>
      </c>
      <c r="BA1482" s="186">
        <f>_xll.qlCalendarAdvance(Calendar,BA1481,AY1482,"f",,Trigger)</f>
        <v>49691</v>
      </c>
      <c r="BB1482" s="186">
        <f>_xll.qlInterestRateIndexMaturity(Currency&amp;"ibor"&amp;$I$1,BA1482,Trigger)</f>
        <v>49873</v>
      </c>
      <c r="BC1482" s="359">
        <f>_xll.qlIndexFixing($AC$5,AZ1482,,_xll.ohTrigger(Trigger,Quote!$AE$2))</f>
        <v>1.5250851920737897E-2</v>
      </c>
      <c r="BD1482" s="359" t="e">
        <f>_xll.qlIndexFixing($BE$1,BA1482,,_xll.ohTrigger(Trigger,Quote!$AE$2))</f>
        <v>#NUM!</v>
      </c>
    </row>
    <row r="1483" spans="51:56" ht="11.25" customHeight="1" x14ac:dyDescent="0.25">
      <c r="AY1483" s="187" t="s">
        <v>90</v>
      </c>
      <c r="AZ1483" s="186">
        <f>_xll.qlInterestRateIndexFixingDate(Currency&amp;"ibor"&amp;$I$1,BA1483,Trigger)</f>
        <v>49696</v>
      </c>
      <c r="BA1483" s="186">
        <f>_xll.qlCalendarAdvance(Calendar,BA1482,AY1483,"f",,Trigger)</f>
        <v>49698</v>
      </c>
      <c r="BB1483" s="186">
        <f>_xll.qlInterestRateIndexMaturity(Currency&amp;"ibor"&amp;$I$1,BA1483,Trigger)</f>
        <v>49880</v>
      </c>
      <c r="BC1483" s="359">
        <f>_xll.qlIndexFixing($AC$5,AZ1483,,_xll.ohTrigger(Trigger,Quote!$AE$2))</f>
        <v>1.5231235360929716E-2</v>
      </c>
      <c r="BD1483" s="359" t="e">
        <f>_xll.qlIndexFixing($BE$1,BA1483,,_xll.ohTrigger(Trigger,Quote!$AE$2))</f>
        <v>#NUM!</v>
      </c>
    </row>
    <row r="1484" spans="51:56" ht="11.25" customHeight="1" x14ac:dyDescent="0.25">
      <c r="AY1484" s="187" t="s">
        <v>90</v>
      </c>
      <c r="AZ1484" s="186">
        <f>_xll.qlInterestRateIndexFixingDate(Currency&amp;"ibor"&amp;$I$1,BA1484,Trigger)</f>
        <v>49703</v>
      </c>
      <c r="BA1484" s="186">
        <f>_xll.qlCalendarAdvance(Calendar,BA1483,AY1484,"f",,Trigger)</f>
        <v>49705</v>
      </c>
      <c r="BB1484" s="186">
        <f>_xll.qlInterestRateIndexMaturity(Currency&amp;"ibor"&amp;$I$1,BA1484,Trigger)</f>
        <v>49887</v>
      </c>
      <c r="BC1484" s="359">
        <f>_xll.qlIndexFixing($AC$5,AZ1484,,_xll.ohTrigger(Trigger,Quote!$AE$2))</f>
        <v>1.5211576563067162E-2</v>
      </c>
      <c r="BD1484" s="359" t="e">
        <f>_xll.qlIndexFixing($BE$1,BA1484,,_xll.ohTrigger(Trigger,Quote!$AE$2))</f>
        <v>#NUM!</v>
      </c>
    </row>
    <row r="1485" spans="51:56" ht="11.25" customHeight="1" x14ac:dyDescent="0.25">
      <c r="AY1485" s="187" t="s">
        <v>90</v>
      </c>
      <c r="AZ1485" s="186">
        <f>_xll.qlInterestRateIndexFixingDate(Currency&amp;"ibor"&amp;$I$1,BA1485,Trigger)</f>
        <v>49710</v>
      </c>
      <c r="BA1485" s="186">
        <f>_xll.qlCalendarAdvance(Calendar,BA1484,AY1485,"f",,Trigger)</f>
        <v>49712</v>
      </c>
      <c r="BB1485" s="186">
        <f>_xll.qlInterestRateIndexMaturity(Currency&amp;"ibor"&amp;$I$1,BA1485,Trigger)</f>
        <v>49894</v>
      </c>
      <c r="BC1485" s="359">
        <f>_xll.qlIndexFixing($AC$5,AZ1485,,_xll.ohTrigger(Trigger,Quote!$AE$2))</f>
        <v>1.5191875528402858E-2</v>
      </c>
      <c r="BD1485" s="359" t="e">
        <f>_xll.qlIndexFixing($BE$1,BA1485,,_xll.ohTrigger(Trigger,Quote!$AE$2))</f>
        <v>#NUM!</v>
      </c>
    </row>
    <row r="1486" spans="51:56" ht="11.25" customHeight="1" x14ac:dyDescent="0.25">
      <c r="AY1486" s="187" t="s">
        <v>90</v>
      </c>
      <c r="AZ1486" s="186">
        <f>_xll.qlInterestRateIndexFixingDate(Currency&amp;"ibor"&amp;$I$1,BA1486,Trigger)</f>
        <v>49717</v>
      </c>
      <c r="BA1486" s="186">
        <f>_xll.qlCalendarAdvance(Calendar,BA1485,AY1486,"f",,Trigger)</f>
        <v>49719</v>
      </c>
      <c r="BB1486" s="186">
        <f>_xll.qlInterestRateIndexMaturity(Currency&amp;"ibor"&amp;$I$1,BA1486,Trigger)</f>
        <v>49901</v>
      </c>
      <c r="BC1486" s="359">
        <f>_xll.qlIndexFixing($AC$5,AZ1486,,_xll.ohTrigger(Trigger,Quote!$AE$2))</f>
        <v>1.5172132258193824E-2</v>
      </c>
      <c r="BD1486" s="359" t="e">
        <f>_xll.qlIndexFixing($BE$1,BA1486,,_xll.ohTrigger(Trigger,Quote!$AE$2))</f>
        <v>#NUM!</v>
      </c>
    </row>
    <row r="1487" spans="51:56" ht="11.25" customHeight="1" x14ac:dyDescent="0.25">
      <c r="AY1487" s="187" t="s">
        <v>90</v>
      </c>
      <c r="AZ1487" s="186">
        <f>_xll.qlInterestRateIndexFixingDate(Currency&amp;"ibor"&amp;$I$1,BA1487,Trigger)</f>
        <v>49724</v>
      </c>
      <c r="BA1487" s="186">
        <f>_xll.qlCalendarAdvance(Calendar,BA1486,AY1487,"f",,Trigger)</f>
        <v>49726</v>
      </c>
      <c r="BB1487" s="186">
        <f>_xll.qlInterestRateIndexMaturity(Currency&amp;"ibor"&amp;$I$1,BA1487,Trigger)</f>
        <v>49908</v>
      </c>
      <c r="BC1487" s="359">
        <f>_xll.qlIndexFixing($AC$5,AZ1487,,_xll.ohTrigger(Trigger,Quote!$AE$2))</f>
        <v>1.515234675369883E-2</v>
      </c>
      <c r="BD1487" s="359" t="e">
        <f>_xll.qlIndexFixing($BE$1,BA1487,,_xll.ohTrigger(Trigger,Quote!$AE$2))</f>
        <v>#NUM!</v>
      </c>
    </row>
    <row r="1488" spans="51:56" ht="11.25" customHeight="1" x14ac:dyDescent="0.25">
      <c r="AY1488" s="187" t="s">
        <v>90</v>
      </c>
      <c r="AZ1488" s="186">
        <f>_xll.qlInterestRateIndexFixingDate(Currency&amp;"ibor"&amp;$I$1,BA1488,Trigger)</f>
        <v>49731</v>
      </c>
      <c r="BA1488" s="186">
        <f>_xll.qlCalendarAdvance(Calendar,BA1487,AY1488,"f",,Trigger)</f>
        <v>49733</v>
      </c>
      <c r="BB1488" s="186">
        <f>_xll.qlInterestRateIndexMaturity(Currency&amp;"ibor"&amp;$I$1,BA1488,Trigger)</f>
        <v>49915</v>
      </c>
      <c r="BC1488" s="359">
        <f>_xll.qlIndexFixing($AC$5,AZ1488,,_xll.ohTrigger(Trigger,Quote!$AE$2))</f>
        <v>1.5132519016179288E-2</v>
      </c>
      <c r="BD1488" s="359" t="e">
        <f>_xll.qlIndexFixing($BE$1,BA1488,,_xll.ohTrigger(Trigger,Quote!$AE$2))</f>
        <v>#NUM!</v>
      </c>
    </row>
    <row r="1489" spans="51:56" ht="11.25" customHeight="1" x14ac:dyDescent="0.25">
      <c r="AY1489" s="187" t="s">
        <v>90</v>
      </c>
      <c r="AZ1489" s="186">
        <f>_xll.qlInterestRateIndexFixingDate(Currency&amp;"ibor"&amp;$I$1,BA1489,Trigger)</f>
        <v>49738</v>
      </c>
      <c r="BA1489" s="186">
        <f>_xll.qlCalendarAdvance(Calendar,BA1488,AY1489,"f",,Trigger)</f>
        <v>49740</v>
      </c>
      <c r="BB1489" s="186">
        <f>_xll.qlInterestRateIndexMaturity(Currency&amp;"ibor"&amp;$I$1,BA1489,Trigger)</f>
        <v>49926</v>
      </c>
      <c r="BC1489" s="359">
        <f>_xll.qlIndexFixing($AC$5,AZ1489,,_xll.ohTrigger(Trigger,Quote!$AE$2))</f>
        <v>1.5108507729835113E-2</v>
      </c>
      <c r="BD1489" s="359" t="e">
        <f>_xll.qlIndexFixing($BE$1,BA1489,,_xll.ohTrigger(Trigger,Quote!$AE$2))</f>
        <v>#NUM!</v>
      </c>
    </row>
    <row r="1490" spans="51:56" ht="11.25" customHeight="1" x14ac:dyDescent="0.25">
      <c r="AY1490" s="187" t="s">
        <v>90</v>
      </c>
      <c r="AZ1490" s="186">
        <f>_xll.qlInterestRateIndexFixingDate(Currency&amp;"ibor"&amp;$I$1,BA1490,Trigger)</f>
        <v>49745</v>
      </c>
      <c r="BA1490" s="186">
        <f>_xll.qlCalendarAdvance(Calendar,BA1489,AY1490,"f",,Trigger)</f>
        <v>49747</v>
      </c>
      <c r="BB1490" s="186">
        <f>_xll.qlInterestRateIndexMaturity(Currency&amp;"ibor"&amp;$I$1,BA1490,Trigger)</f>
        <v>49933</v>
      </c>
      <c r="BC1490" s="359">
        <f>_xll.qlIndexFixing($AC$5,AZ1490,,_xll.ohTrigger(Trigger,Quote!$AE$2))</f>
        <v>1.5089081601439326E-2</v>
      </c>
      <c r="BD1490" s="359" t="e">
        <f>_xll.qlIndexFixing($BE$1,BA1490,,_xll.ohTrigger(Trigger,Quote!$AE$2))</f>
        <v>#NUM!</v>
      </c>
    </row>
    <row r="1491" spans="51:56" ht="11.25" customHeight="1" x14ac:dyDescent="0.25">
      <c r="AY1491" s="187" t="s">
        <v>90</v>
      </c>
      <c r="AZ1491" s="186">
        <f>_xll.qlInterestRateIndexFixingDate(Currency&amp;"ibor"&amp;$I$1,BA1491,Trigger)</f>
        <v>49752</v>
      </c>
      <c r="BA1491" s="186">
        <f>_xll.qlCalendarAdvance(Calendar,BA1490,AY1491,"f",,Trigger)</f>
        <v>49754</v>
      </c>
      <c r="BB1491" s="186">
        <f>_xll.qlInterestRateIndexMaturity(Currency&amp;"ibor"&amp;$I$1,BA1491,Trigger)</f>
        <v>49940</v>
      </c>
      <c r="BC1491" s="359">
        <f>_xll.qlIndexFixing($AC$5,AZ1491,,_xll.ohTrigger(Trigger,Quote!$AE$2))</f>
        <v>1.5069614143957149E-2</v>
      </c>
      <c r="BD1491" s="359" t="e">
        <f>_xll.qlIndexFixing($BE$1,BA1491,,_xll.ohTrigger(Trigger,Quote!$AE$2))</f>
        <v>#NUM!</v>
      </c>
    </row>
    <row r="1492" spans="51:56" ht="11.25" customHeight="1" x14ac:dyDescent="0.25">
      <c r="AY1492" s="187" t="s">
        <v>90</v>
      </c>
      <c r="AZ1492" s="186">
        <f>_xll.qlInterestRateIndexFixingDate(Currency&amp;"ibor"&amp;$I$1,BA1492,Trigger)</f>
        <v>49759</v>
      </c>
      <c r="BA1492" s="186">
        <f>_xll.qlCalendarAdvance(Calendar,BA1491,AY1492,"f",,Trigger)</f>
        <v>49761</v>
      </c>
      <c r="BB1492" s="186">
        <f>_xll.qlInterestRateIndexMaturity(Currency&amp;"ibor"&amp;$I$1,BA1492,Trigger)</f>
        <v>49947</v>
      </c>
      <c r="BC1492" s="359">
        <f>_xll.qlIndexFixing($AC$5,AZ1492,,_xll.ohTrigger(Trigger,Quote!$AE$2))</f>
        <v>1.5050105358628451E-2</v>
      </c>
      <c r="BD1492" s="359" t="e">
        <f>_xll.qlIndexFixing($BE$1,BA1492,,_xll.ohTrigger(Trigger,Quote!$AE$2))</f>
        <v>#NUM!</v>
      </c>
    </row>
    <row r="1493" spans="51:56" ht="11.25" customHeight="1" x14ac:dyDescent="0.25">
      <c r="AY1493" s="187" t="s">
        <v>90</v>
      </c>
      <c r="AZ1493" s="186">
        <f>_xll.qlInterestRateIndexFixingDate(Currency&amp;"ibor"&amp;$I$1,BA1493,Trigger)</f>
        <v>49766</v>
      </c>
      <c r="BA1493" s="186">
        <f>_xll.qlCalendarAdvance(Calendar,BA1492,AY1493,"f",,Trigger)</f>
        <v>49768</v>
      </c>
      <c r="BB1493" s="186">
        <f>_xll.qlInterestRateIndexMaturity(Currency&amp;"ibor"&amp;$I$1,BA1493,Trigger)</f>
        <v>49951</v>
      </c>
      <c r="BC1493" s="359">
        <f>_xll.qlIndexFixing($AC$5,AZ1493,,_xll.ohTrigger(Trigger,Quote!$AE$2))</f>
        <v>1.5032181626648763E-2</v>
      </c>
      <c r="BD1493" s="359" t="e">
        <f>_xll.qlIndexFixing($BE$1,BA1493,,_xll.ohTrigger(Trigger,Quote!$AE$2))</f>
        <v>#NUM!</v>
      </c>
    </row>
    <row r="1494" spans="51:56" ht="11.25" customHeight="1" x14ac:dyDescent="0.25">
      <c r="AY1494" s="187" t="s">
        <v>90</v>
      </c>
      <c r="AZ1494" s="186">
        <f>_xll.qlInterestRateIndexFixingDate(Currency&amp;"ibor"&amp;$I$1,BA1494,Trigger)</f>
        <v>49773</v>
      </c>
      <c r="BA1494" s="186">
        <f>_xll.qlCalendarAdvance(Calendar,BA1493,AY1494,"f",,Trigger)</f>
        <v>49775</v>
      </c>
      <c r="BB1494" s="186">
        <f>_xll.qlInterestRateIndexMaturity(Currency&amp;"ibor"&amp;$I$1,BA1494,Trigger)</f>
        <v>49958</v>
      </c>
      <c r="BC1494" s="359">
        <f>_xll.qlIndexFixing($AC$5,AZ1494,,_xll.ohTrigger(Trigger,Quote!$AE$2))</f>
        <v>1.5012224940580266E-2</v>
      </c>
      <c r="BD1494" s="359" t="e">
        <f>_xll.qlIndexFixing($BE$1,BA1494,,_xll.ohTrigger(Trigger,Quote!$AE$2))</f>
        <v>#NUM!</v>
      </c>
    </row>
    <row r="1495" spans="51:56" ht="11.25" customHeight="1" x14ac:dyDescent="0.25">
      <c r="AY1495" s="187" t="s">
        <v>90</v>
      </c>
      <c r="AZ1495" s="186">
        <f>_xll.qlInterestRateIndexFixingDate(Currency&amp;"ibor"&amp;$I$1,BA1495,Trigger)</f>
        <v>49780</v>
      </c>
      <c r="BA1495" s="186">
        <f>_xll.qlCalendarAdvance(Calendar,BA1494,AY1495,"f",,Trigger)</f>
        <v>49782</v>
      </c>
      <c r="BB1495" s="186">
        <f>_xll.qlInterestRateIndexMaturity(Currency&amp;"ibor"&amp;$I$1,BA1495,Trigger)</f>
        <v>49965</v>
      </c>
      <c r="BC1495" s="359">
        <f>_xll.qlIndexFixing($AC$5,AZ1495,,_xll.ohTrigger(Trigger,Quote!$AE$2))</f>
        <v>1.4992226259085613E-2</v>
      </c>
      <c r="BD1495" s="359" t="e">
        <f>_xll.qlIndexFixing($BE$1,BA1495,,_xll.ohTrigger(Trigger,Quote!$AE$2))</f>
        <v>#NUM!</v>
      </c>
    </row>
    <row r="1496" spans="51:56" ht="11.25" customHeight="1" x14ac:dyDescent="0.25">
      <c r="AY1496" s="187" t="s">
        <v>90</v>
      </c>
      <c r="AZ1496" s="186">
        <f>_xll.qlInterestRateIndexFixingDate(Currency&amp;"ibor"&amp;$I$1,BA1496,Trigger)</f>
        <v>49787</v>
      </c>
      <c r="BA1496" s="186">
        <f>_xll.qlCalendarAdvance(Calendar,BA1495,AY1496,"f",,Trigger)</f>
        <v>49789</v>
      </c>
      <c r="BB1496" s="186">
        <f>_xll.qlInterestRateIndexMaturity(Currency&amp;"ibor"&amp;$I$1,BA1496,Trigger)</f>
        <v>49972</v>
      </c>
      <c r="BC1496" s="359">
        <f>_xll.qlIndexFixing($AC$5,AZ1496,,_xll.ohTrigger(Trigger,Quote!$AE$2))</f>
        <v>1.4972185583439419E-2</v>
      </c>
      <c r="BD1496" s="359" t="e">
        <f>_xll.qlIndexFixing($BE$1,BA1496,,_xll.ohTrigger(Trigger,Quote!$AE$2))</f>
        <v>#NUM!</v>
      </c>
    </row>
    <row r="1497" spans="51:56" ht="11.25" customHeight="1" x14ac:dyDescent="0.25">
      <c r="AY1497" s="187" t="s">
        <v>90</v>
      </c>
      <c r="AZ1497" s="186">
        <f>_xll.qlInterestRateIndexFixingDate(Currency&amp;"ibor"&amp;$I$1,BA1497,Trigger)</f>
        <v>49794</v>
      </c>
      <c r="BA1497" s="186">
        <f>_xll.qlCalendarAdvance(Calendar,BA1496,AY1497,"f",,Trigger)</f>
        <v>49797</v>
      </c>
      <c r="BB1497" s="186">
        <f>_xll.qlInterestRateIndexMaturity(Currency&amp;"ibor"&amp;$I$1,BA1497,Trigger)</f>
        <v>49982</v>
      </c>
      <c r="BC1497" s="359">
        <f>_xll.qlIndexFixing($AC$5,AZ1497,,_xll.ohTrigger(Trigger,Quote!$AE$2))</f>
        <v>1.4949152065538726E-2</v>
      </c>
      <c r="BD1497" s="359" t="e">
        <f>_xll.qlIndexFixing($BE$1,BA1497,,_xll.ohTrigger(Trigger,Quote!$AE$2))</f>
        <v>#NUM!</v>
      </c>
    </row>
    <row r="1498" spans="51:56" ht="11.25" customHeight="1" x14ac:dyDescent="0.25">
      <c r="AY1498" s="187" t="s">
        <v>90</v>
      </c>
      <c r="AZ1498" s="186">
        <f>_xll.qlInterestRateIndexFixingDate(Currency&amp;"ibor"&amp;$I$1,BA1498,Trigger)</f>
        <v>49802</v>
      </c>
      <c r="BA1498" s="186">
        <f>_xll.qlCalendarAdvance(Calendar,BA1497,AY1498,"f",,Trigger)</f>
        <v>49804</v>
      </c>
      <c r="BB1498" s="186">
        <f>_xll.qlInterestRateIndexMaturity(Currency&amp;"ibor"&amp;$I$1,BA1498,Trigger)</f>
        <v>49989</v>
      </c>
      <c r="BC1498" s="359">
        <f>_xll.qlIndexFixing($AC$5,AZ1498,,_xll.ohTrigger(Trigger,Quote!$AE$2))</f>
        <v>1.4929268084967254E-2</v>
      </c>
      <c r="BD1498" s="359" t="e">
        <f>_xll.qlIndexFixing($BE$1,BA1498,,_xll.ohTrigger(Trigger,Quote!$AE$2))</f>
        <v>#NUM!</v>
      </c>
    </row>
    <row r="1499" spans="51:56" ht="11.25" customHeight="1" x14ac:dyDescent="0.25">
      <c r="AY1499" s="187" t="s">
        <v>90</v>
      </c>
      <c r="AZ1499" s="186">
        <f>_xll.qlInterestRateIndexFixingDate(Currency&amp;"ibor"&amp;$I$1,BA1499,Trigger)</f>
        <v>49809</v>
      </c>
      <c r="BA1499" s="186">
        <f>_xll.qlCalendarAdvance(Calendar,BA1498,AY1499,"f",,Trigger)</f>
        <v>49811</v>
      </c>
      <c r="BB1499" s="186">
        <f>_xll.qlInterestRateIndexMaturity(Currency&amp;"ibor"&amp;$I$1,BA1499,Trigger)</f>
        <v>49996</v>
      </c>
      <c r="BC1499" s="359">
        <f>_xll.qlIndexFixing($AC$5,AZ1499,,_xll.ohTrigger(Trigger,Quote!$AE$2))</f>
        <v>1.4909342564169819E-2</v>
      </c>
      <c r="BD1499" s="359" t="e">
        <f>_xll.qlIndexFixing($BE$1,BA1499,,_xll.ohTrigger(Trigger,Quote!$AE$2))</f>
        <v>#NUM!</v>
      </c>
    </row>
    <row r="1500" spans="51:56" ht="11.25" customHeight="1" x14ac:dyDescent="0.25">
      <c r="AY1500" s="187" t="s">
        <v>90</v>
      </c>
      <c r="AZ1500" s="186">
        <f>_xll.qlInterestRateIndexFixingDate(Currency&amp;"ibor"&amp;$I$1,BA1500,Trigger)</f>
        <v>49816</v>
      </c>
      <c r="BA1500" s="186">
        <f>_xll.qlCalendarAdvance(Calendar,BA1499,AY1500,"f",,Trigger)</f>
        <v>49818</v>
      </c>
      <c r="BB1500" s="186">
        <f>_xll.qlInterestRateIndexMaturity(Currency&amp;"ibor"&amp;$I$1,BA1500,Trigger)</f>
        <v>50003</v>
      </c>
      <c r="BC1500" s="359">
        <f>_xll.qlIndexFixing($AC$5,AZ1500,,_xll.ohTrigger(Trigger,Quote!$AE$2))</f>
        <v>1.4889375504417624E-2</v>
      </c>
      <c r="BD1500" s="359" t="e">
        <f>_xll.qlIndexFixing($BE$1,BA1500,,_xll.ohTrigger(Trigger,Quote!$AE$2))</f>
        <v>#NUM!</v>
      </c>
    </row>
    <row r="1501" spans="51:56" ht="11.25" customHeight="1" x14ac:dyDescent="0.25">
      <c r="AY1501" s="187" t="s">
        <v>90</v>
      </c>
      <c r="AZ1501" s="186">
        <f>_xll.qlInterestRateIndexFixingDate(Currency&amp;"ibor"&amp;$I$1,BA1501,Trigger)</f>
        <v>49823</v>
      </c>
      <c r="BA1501" s="186">
        <f>_xll.qlCalendarAdvance(Calendar,BA1500,AY1501,"f",,Trigger)</f>
        <v>49825</v>
      </c>
      <c r="BB1501" s="186">
        <f>_xll.qlInterestRateIndexMaturity(Currency&amp;"ibor"&amp;$I$1,BA1501,Trigger)</f>
        <v>50007</v>
      </c>
      <c r="BC1501" s="359">
        <f>_xll.qlIndexFixing($AC$5,AZ1501,,_xll.ohTrigger(Trigger,Quote!$AE$2))</f>
        <v>1.4868001405840249E-2</v>
      </c>
      <c r="BD1501" s="359" t="e">
        <f>_xll.qlIndexFixing($BE$1,BA1501,,_xll.ohTrigger(Trigger,Quote!$AE$2))</f>
        <v>#NUM!</v>
      </c>
    </row>
    <row r="1502" spans="51:56" ht="11.25" customHeight="1" x14ac:dyDescent="0.25">
      <c r="AY1502" s="187" t="s">
        <v>90</v>
      </c>
      <c r="AZ1502" s="186">
        <f>_xll.qlInterestRateIndexFixingDate(Currency&amp;"ibor"&amp;$I$1,BA1502,Trigger)</f>
        <v>49830</v>
      </c>
      <c r="BA1502" s="186">
        <f>_xll.qlCalendarAdvance(Calendar,BA1501,AY1502,"f",,Trigger)</f>
        <v>49832</v>
      </c>
      <c r="BB1502" s="186">
        <f>_xll.qlInterestRateIndexMaturity(Currency&amp;"ibor"&amp;$I$1,BA1502,Trigger)</f>
        <v>50017</v>
      </c>
      <c r="BC1502" s="359">
        <f>_xll.qlIndexFixing($AC$5,AZ1502,,_xll.ohTrigger(Trigger,Quote!$AE$2))</f>
        <v>1.4862401209546358E-2</v>
      </c>
      <c r="BD1502" s="359" t="e">
        <f>_xll.qlIndexFixing($BE$1,BA1502,,_xll.ohTrigger(Trigger,Quote!$AE$2))</f>
        <v>#NUM!</v>
      </c>
    </row>
    <row r="1503" spans="51:56" ht="11.25" customHeight="1" x14ac:dyDescent="0.25">
      <c r="AY1503" s="187" t="s">
        <v>90</v>
      </c>
      <c r="AZ1503" s="186">
        <f>_xll.qlInterestRateIndexFixingDate(Currency&amp;"ibor"&amp;$I$1,BA1503,Trigger)</f>
        <v>49837</v>
      </c>
      <c r="BA1503" s="186">
        <f>_xll.qlCalendarAdvance(Calendar,BA1502,AY1503,"f",,Trigger)</f>
        <v>49839</v>
      </c>
      <c r="BB1503" s="186">
        <f>_xll.qlInterestRateIndexMaturity(Currency&amp;"ibor"&amp;$I$1,BA1503,Trigger)</f>
        <v>50024</v>
      </c>
      <c r="BC1503" s="359">
        <f>_xll.qlIndexFixing($AC$5,AZ1503,,_xll.ohTrigger(Trigger,Quote!$AE$2))</f>
        <v>1.4865239942111697E-2</v>
      </c>
      <c r="BD1503" s="359" t="e">
        <f>_xll.qlIndexFixing($BE$1,BA1503,,_xll.ohTrigger(Trigger,Quote!$AE$2))</f>
        <v>#NUM!</v>
      </c>
    </row>
    <row r="1504" spans="51:56" ht="11.25" customHeight="1" x14ac:dyDescent="0.25">
      <c r="AY1504" s="187" t="s">
        <v>90</v>
      </c>
      <c r="AZ1504" s="186">
        <f>_xll.qlInterestRateIndexFixingDate(Currency&amp;"ibor"&amp;$I$1,BA1504,Trigger)</f>
        <v>49844</v>
      </c>
      <c r="BA1504" s="186">
        <f>_xll.qlCalendarAdvance(Calendar,BA1503,AY1504,"f",,Trigger)</f>
        <v>49846</v>
      </c>
      <c r="BB1504" s="186">
        <f>_xll.qlInterestRateIndexMaturity(Currency&amp;"ibor"&amp;$I$1,BA1504,Trigger)</f>
        <v>50031</v>
      </c>
      <c r="BC1504" s="359">
        <f>_xll.qlIndexFixing($AC$5,AZ1504,,_xll.ohTrigger(Trigger,Quote!$AE$2))</f>
        <v>1.4868078678786612E-2</v>
      </c>
      <c r="BD1504" s="359" t="e">
        <f>_xll.qlIndexFixing($BE$1,BA1504,,_xll.ohTrigger(Trigger,Quote!$AE$2))</f>
        <v>#NUM!</v>
      </c>
    </row>
    <row r="1505" spans="51:56" ht="11.25" customHeight="1" x14ac:dyDescent="0.25">
      <c r="AY1505" s="187" t="s">
        <v>90</v>
      </c>
      <c r="AZ1505" s="186">
        <f>_xll.qlInterestRateIndexFixingDate(Currency&amp;"ibor"&amp;$I$1,BA1505,Trigger)</f>
        <v>49851</v>
      </c>
      <c r="BA1505" s="186">
        <f>_xll.qlCalendarAdvance(Calendar,BA1504,AY1505,"f",,Trigger)</f>
        <v>49853</v>
      </c>
      <c r="BB1505" s="186">
        <f>_xll.qlInterestRateIndexMaturity(Currency&amp;"ibor"&amp;$I$1,BA1505,Trigger)</f>
        <v>50038</v>
      </c>
      <c r="BC1505" s="359">
        <f>_xll.qlIndexFixing($AC$5,AZ1505,,_xll.ohTrigger(Trigger,Quote!$AE$2))</f>
        <v>1.4870917419571968E-2</v>
      </c>
      <c r="BD1505" s="359" t="e">
        <f>_xll.qlIndexFixing($BE$1,BA1505,,_xll.ohTrigger(Trigger,Quote!$AE$2))</f>
        <v>#NUM!</v>
      </c>
    </row>
    <row r="1506" spans="51:56" ht="11.25" customHeight="1" x14ac:dyDescent="0.25">
      <c r="AY1506" s="187" t="s">
        <v>90</v>
      </c>
      <c r="AZ1506" s="186">
        <f>_xll.qlInterestRateIndexFixingDate(Currency&amp;"ibor"&amp;$I$1,BA1506,Trigger)</f>
        <v>49858</v>
      </c>
      <c r="BA1506" s="186">
        <f>_xll.qlCalendarAdvance(Calendar,BA1505,AY1506,"f",,Trigger)</f>
        <v>49860</v>
      </c>
      <c r="BB1506" s="186">
        <f>_xll.qlInterestRateIndexMaturity(Currency&amp;"ibor"&amp;$I$1,BA1506,Trigger)</f>
        <v>50045</v>
      </c>
      <c r="BC1506" s="359">
        <f>_xll.qlIndexFixing($AC$5,AZ1506,,_xll.ohTrigger(Trigger,Quote!$AE$2))</f>
        <v>1.4873756164466472E-2</v>
      </c>
      <c r="BD1506" s="359" t="e">
        <f>_xll.qlIndexFixing($BE$1,BA1506,,_xll.ohTrigger(Trigger,Quote!$AE$2))</f>
        <v>#NUM!</v>
      </c>
    </row>
    <row r="1507" spans="51:56" ht="11.25" customHeight="1" x14ac:dyDescent="0.25">
      <c r="AY1507" s="187" t="s">
        <v>90</v>
      </c>
      <c r="AZ1507" s="186">
        <f>_xll.qlInterestRateIndexFixingDate(Currency&amp;"ibor"&amp;$I$1,BA1507,Trigger)</f>
        <v>49865</v>
      </c>
      <c r="BA1507" s="186">
        <f>_xll.qlCalendarAdvance(Calendar,BA1506,AY1507,"f",,Trigger)</f>
        <v>49867</v>
      </c>
      <c r="BB1507" s="186">
        <f>_xll.qlInterestRateIndexMaturity(Currency&amp;"ibor"&amp;$I$1,BA1507,Trigger)</f>
        <v>50052</v>
      </c>
      <c r="BC1507" s="359">
        <f>_xll.qlIndexFixing($AC$5,AZ1507,,_xll.ohTrigger(Trigger,Quote!$AE$2))</f>
        <v>1.4876594913470551E-2</v>
      </c>
      <c r="BD1507" s="359" t="e">
        <f>_xll.qlIndexFixing($BE$1,BA1507,,_xll.ohTrigger(Trigger,Quote!$AE$2))</f>
        <v>#NUM!</v>
      </c>
    </row>
    <row r="1508" spans="51:56" ht="11.25" customHeight="1" x14ac:dyDescent="0.25">
      <c r="AY1508" s="187" t="s">
        <v>90</v>
      </c>
      <c r="AZ1508" s="186">
        <f>_xll.qlInterestRateIndexFixingDate(Currency&amp;"ibor"&amp;$I$1,BA1508,Trigger)</f>
        <v>49872</v>
      </c>
      <c r="BA1508" s="186">
        <f>_xll.qlCalendarAdvance(Calendar,BA1507,AY1508,"f",,Trigger)</f>
        <v>49874</v>
      </c>
      <c r="BB1508" s="186">
        <f>_xll.qlInterestRateIndexMaturity(Currency&amp;"ibor"&amp;$I$1,BA1508,Trigger)</f>
        <v>50059</v>
      </c>
      <c r="BC1508" s="359">
        <f>_xll.qlIndexFixing($AC$5,AZ1508,,_xll.ohTrigger(Trigger,Quote!$AE$2))</f>
        <v>1.4879433666584641E-2</v>
      </c>
      <c r="BD1508" s="359" t="e">
        <f>_xll.qlIndexFixing($BE$1,BA1508,,_xll.ohTrigger(Trigger,Quote!$AE$2))</f>
        <v>#NUM!</v>
      </c>
    </row>
    <row r="1509" spans="51:56" ht="11.25" customHeight="1" x14ac:dyDescent="0.25">
      <c r="AY1509" s="187" t="s">
        <v>90</v>
      </c>
      <c r="AZ1509" s="186">
        <f>_xll.qlInterestRateIndexFixingDate(Currency&amp;"ibor"&amp;$I$1,BA1509,Trigger)</f>
        <v>49879</v>
      </c>
      <c r="BA1509" s="186">
        <f>_xll.qlCalendarAdvance(Calendar,BA1508,AY1509,"f",,Trigger)</f>
        <v>49881</v>
      </c>
      <c r="BB1509" s="186">
        <f>_xll.qlInterestRateIndexMaturity(Currency&amp;"ibor"&amp;$I$1,BA1509,Trigger)</f>
        <v>50066</v>
      </c>
      <c r="BC1509" s="359">
        <f>_xll.qlIndexFixing($AC$5,AZ1509,,_xll.ohTrigger(Trigger,Quote!$AE$2))</f>
        <v>1.488227242380874E-2</v>
      </c>
      <c r="BD1509" s="359" t="e">
        <f>_xll.qlIndexFixing($BE$1,BA1509,,_xll.ohTrigger(Trigger,Quote!$AE$2))</f>
        <v>#NUM!</v>
      </c>
    </row>
    <row r="1510" spans="51:56" ht="11.25" customHeight="1" x14ac:dyDescent="0.25">
      <c r="AY1510" s="187" t="s">
        <v>90</v>
      </c>
      <c r="AZ1510" s="186">
        <f>_xll.qlInterestRateIndexFixingDate(Currency&amp;"ibor"&amp;$I$1,BA1510,Trigger)</f>
        <v>49886</v>
      </c>
      <c r="BA1510" s="186">
        <f>_xll.qlCalendarAdvance(Calendar,BA1509,AY1510,"f",,Trigger)</f>
        <v>49888</v>
      </c>
      <c r="BB1510" s="186">
        <f>_xll.qlInterestRateIndexMaturity(Currency&amp;"ibor"&amp;$I$1,BA1510,Trigger)</f>
        <v>50073</v>
      </c>
      <c r="BC1510" s="359">
        <f>_xll.qlIndexFixing($AC$5,AZ1510,,_xll.ohTrigger(Trigger,Quote!$AE$2))</f>
        <v>1.4885111185142417E-2</v>
      </c>
      <c r="BD1510" s="359" t="e">
        <f>_xll.qlIndexFixing($BE$1,BA1510,,_xll.ohTrigger(Trigger,Quote!$AE$2))</f>
        <v>#NUM!</v>
      </c>
    </row>
    <row r="1511" spans="51:56" ht="11.25" customHeight="1" x14ac:dyDescent="0.25">
      <c r="AY1511" s="187" t="s">
        <v>90</v>
      </c>
      <c r="AZ1511" s="186">
        <f>_xll.qlInterestRateIndexFixingDate(Currency&amp;"ibor"&amp;$I$1,BA1511,Trigger)</f>
        <v>49893</v>
      </c>
      <c r="BA1511" s="186">
        <f>_xll.qlCalendarAdvance(Calendar,BA1510,AY1511,"f",,Trigger)</f>
        <v>49895</v>
      </c>
      <c r="BB1511" s="186">
        <f>_xll.qlInterestRateIndexMaturity(Currency&amp;"ibor"&amp;$I$1,BA1511,Trigger)</f>
        <v>50080</v>
      </c>
      <c r="BC1511" s="359">
        <f>_xll.qlIndexFixing($AC$5,AZ1511,,_xll.ohTrigger(Trigger,Quote!$AE$2))</f>
        <v>1.4887949950586104E-2</v>
      </c>
      <c r="BD1511" s="359" t="e">
        <f>_xll.qlIndexFixing($BE$1,BA1511,,_xll.ohTrigger(Trigger,Quote!$AE$2))</f>
        <v>#NUM!</v>
      </c>
    </row>
    <row r="1512" spans="51:56" ht="11.25" customHeight="1" x14ac:dyDescent="0.25">
      <c r="AY1512" s="187" t="s">
        <v>90</v>
      </c>
      <c r="AZ1512" s="186">
        <f>_xll.qlInterestRateIndexFixingDate(Currency&amp;"ibor"&amp;$I$1,BA1512,Trigger)</f>
        <v>49900</v>
      </c>
      <c r="BA1512" s="186">
        <f>_xll.qlCalendarAdvance(Calendar,BA1511,AY1512,"f",,Trigger)</f>
        <v>49902</v>
      </c>
      <c r="BB1512" s="186">
        <f>_xll.qlInterestRateIndexMaturity(Currency&amp;"ibor"&amp;$I$1,BA1512,Trigger)</f>
        <v>50087</v>
      </c>
      <c r="BC1512" s="359">
        <f>_xll.qlIndexFixing($AC$5,AZ1512,,_xll.ohTrigger(Trigger,Quote!$AE$2))</f>
        <v>1.4890788720138935E-2</v>
      </c>
      <c r="BD1512" s="359" t="e">
        <f>_xll.qlIndexFixing($BE$1,BA1512,,_xll.ohTrigger(Trigger,Quote!$AE$2))</f>
        <v>#NUM!</v>
      </c>
    </row>
    <row r="1513" spans="51:56" ht="11.25" customHeight="1" x14ac:dyDescent="0.25">
      <c r="AY1513" s="187" t="s">
        <v>90</v>
      </c>
      <c r="AZ1513" s="186">
        <f>_xll.qlInterestRateIndexFixingDate(Currency&amp;"ibor"&amp;$I$1,BA1513,Trigger)</f>
        <v>49907</v>
      </c>
      <c r="BA1513" s="186">
        <f>_xll.qlCalendarAdvance(Calendar,BA1512,AY1513,"f",,Trigger)</f>
        <v>49909</v>
      </c>
      <c r="BB1513" s="186">
        <f>_xll.qlInterestRateIndexMaturity(Currency&amp;"ibor"&amp;$I$1,BA1513,Trigger)</f>
        <v>50094</v>
      </c>
      <c r="BC1513" s="359">
        <f>_xll.qlIndexFixing($AC$5,AZ1513,,_xll.ohTrigger(Trigger,Quote!$AE$2))</f>
        <v>1.4893627493802209E-2</v>
      </c>
      <c r="BD1513" s="359" t="e">
        <f>_xll.qlIndexFixing($BE$1,BA1513,,_xll.ohTrigger(Trigger,Quote!$AE$2))</f>
        <v>#NUM!</v>
      </c>
    </row>
    <row r="1514" spans="51:56" ht="11.25" customHeight="1" x14ac:dyDescent="0.25">
      <c r="AY1514" s="187" t="s">
        <v>90</v>
      </c>
      <c r="AZ1514" s="186">
        <f>_xll.qlInterestRateIndexFixingDate(Currency&amp;"ibor"&amp;$I$1,BA1514,Trigger)</f>
        <v>49914</v>
      </c>
      <c r="BA1514" s="186">
        <f>_xll.qlCalendarAdvance(Calendar,BA1513,AY1514,"f",,Trigger)</f>
        <v>49916</v>
      </c>
      <c r="BB1514" s="186">
        <f>_xll.qlInterestRateIndexMaturity(Currency&amp;"ibor"&amp;$I$1,BA1514,Trigger)</f>
        <v>50098</v>
      </c>
      <c r="BC1514" s="359">
        <f>_xll.qlIndexFixing($AC$5,AZ1514,,_xll.ohTrigger(Trigger,Quote!$AE$2))</f>
        <v>1.4894935822347499E-2</v>
      </c>
      <c r="BD1514" s="359" t="e">
        <f>_xll.qlIndexFixing($BE$1,BA1514,,_xll.ohTrigger(Trigger,Quote!$AE$2))</f>
        <v>#NUM!</v>
      </c>
    </row>
    <row r="1515" spans="51:56" ht="11.25" customHeight="1" x14ac:dyDescent="0.25">
      <c r="AY1515" s="187" t="s">
        <v>90</v>
      </c>
      <c r="AZ1515" s="186">
        <f>_xll.qlInterestRateIndexFixingDate(Currency&amp;"ibor"&amp;$I$1,BA1515,Trigger)</f>
        <v>49921</v>
      </c>
      <c r="BA1515" s="186">
        <f>_xll.qlCalendarAdvance(Calendar,BA1514,AY1515,"f",,Trigger)</f>
        <v>49923</v>
      </c>
      <c r="BB1515" s="186">
        <f>_xll.qlInterestRateIndexMaturity(Currency&amp;"ibor"&amp;$I$1,BA1515,Trigger)</f>
        <v>50104</v>
      </c>
      <c r="BC1515" s="359">
        <f>_xll.qlIndexFixing($AC$5,AZ1515,,_xll.ohTrigger(Trigger,Quote!$AE$2))</f>
        <v>1.4897264035633347E-2</v>
      </c>
      <c r="BD1515" s="359" t="e">
        <f>_xll.qlIndexFixing($BE$1,BA1515,,_xll.ohTrigger(Trigger,Quote!$AE$2))</f>
        <v>#NUM!</v>
      </c>
    </row>
    <row r="1516" spans="51:56" ht="11.25" customHeight="1" x14ac:dyDescent="0.25">
      <c r="AY1516" s="187" t="s">
        <v>90</v>
      </c>
      <c r="AZ1516" s="186">
        <f>_xll.qlInterestRateIndexFixingDate(Currency&amp;"ibor"&amp;$I$1,BA1516,Trigger)</f>
        <v>49928</v>
      </c>
      <c r="BA1516" s="186">
        <f>_xll.qlCalendarAdvance(Calendar,BA1515,AY1516,"f",,Trigger)</f>
        <v>49930</v>
      </c>
      <c r="BB1516" s="186">
        <f>_xll.qlInterestRateIndexMaturity(Currency&amp;"ibor"&amp;$I$1,BA1516,Trigger)</f>
        <v>50111</v>
      </c>
      <c r="BC1516" s="359">
        <f>_xll.qlIndexFixing($AC$5,AZ1516,,_xll.ohTrigger(Trigger,Quote!$AE$2))</f>
        <v>1.4900102352306311E-2</v>
      </c>
      <c r="BD1516" s="359" t="e">
        <f>_xll.qlIndexFixing($BE$1,BA1516,,_xll.ohTrigger(Trigger,Quote!$AE$2))</f>
        <v>#NUM!</v>
      </c>
    </row>
    <row r="1517" spans="51:56" ht="11.25" customHeight="1" x14ac:dyDescent="0.25">
      <c r="AY1517" s="187" t="s">
        <v>90</v>
      </c>
      <c r="AZ1517" s="186">
        <f>_xll.qlInterestRateIndexFixingDate(Currency&amp;"ibor"&amp;$I$1,BA1517,Trigger)</f>
        <v>49935</v>
      </c>
      <c r="BA1517" s="186">
        <f>_xll.qlCalendarAdvance(Calendar,BA1516,AY1517,"f",,Trigger)</f>
        <v>49937</v>
      </c>
      <c r="BB1517" s="186">
        <f>_xll.qlInterestRateIndexMaturity(Currency&amp;"ibor"&amp;$I$1,BA1517,Trigger)</f>
        <v>50118</v>
      </c>
      <c r="BC1517" s="359">
        <f>_xll.qlIndexFixing($AC$5,AZ1517,,_xll.ohTrigger(Trigger,Quote!$AE$2))</f>
        <v>1.4902940672999925E-2</v>
      </c>
      <c r="BD1517" s="359" t="e">
        <f>_xll.qlIndexFixing($BE$1,BA1517,,_xll.ohTrigger(Trigger,Quote!$AE$2))</f>
        <v>#NUM!</v>
      </c>
    </row>
    <row r="1518" spans="51:56" ht="11.25" customHeight="1" x14ac:dyDescent="0.25">
      <c r="AY1518" s="187" t="s">
        <v>90</v>
      </c>
      <c r="AZ1518" s="186">
        <f>_xll.qlInterestRateIndexFixingDate(Currency&amp;"ibor"&amp;$I$1,BA1518,Trigger)</f>
        <v>49942</v>
      </c>
      <c r="BA1518" s="186">
        <f>_xll.qlCalendarAdvance(Calendar,BA1517,AY1518,"f",,Trigger)</f>
        <v>49944</v>
      </c>
      <c r="BB1518" s="186">
        <f>_xll.qlInterestRateIndexMaturity(Currency&amp;"ibor"&amp;$I$1,BA1518,Trigger)</f>
        <v>50125</v>
      </c>
      <c r="BC1518" s="359">
        <f>_xll.qlIndexFixing($AC$5,AZ1518,,_xll.ohTrigger(Trigger,Quote!$AE$2))</f>
        <v>1.4905778997713308E-2</v>
      </c>
      <c r="BD1518" s="359" t="e">
        <f>_xll.qlIndexFixing($BE$1,BA1518,,_xll.ohTrigger(Trigger,Quote!$AE$2))</f>
        <v>#NUM!</v>
      </c>
    </row>
    <row r="1519" spans="51:56" ht="11.25" customHeight="1" x14ac:dyDescent="0.25">
      <c r="AY1519" s="187" t="s">
        <v>90</v>
      </c>
      <c r="AZ1519" s="186">
        <f>_xll.qlInterestRateIndexFixingDate(Currency&amp;"ibor"&amp;$I$1,BA1519,Trigger)</f>
        <v>49949</v>
      </c>
      <c r="BA1519" s="186">
        <f>_xll.qlCalendarAdvance(Calendar,BA1518,AY1519,"f",,Trigger)</f>
        <v>49951</v>
      </c>
      <c r="BB1519" s="186">
        <f>_xll.qlInterestRateIndexMaturity(Currency&amp;"ibor"&amp;$I$1,BA1519,Trigger)</f>
        <v>50137</v>
      </c>
      <c r="BC1519" s="359">
        <f>_xll.qlIndexFixing($AC$5,AZ1519,,_xll.ohTrigger(Trigger,Quote!$AE$2))</f>
        <v>1.491117100907095E-2</v>
      </c>
      <c r="BD1519" s="359" t="e">
        <f>_xll.qlIndexFixing($BE$1,BA1519,,_xll.ohTrigger(Trigger,Quote!$AE$2))</f>
        <v>#NUM!</v>
      </c>
    </row>
    <row r="1520" spans="51:56" ht="11.25" customHeight="1" x14ac:dyDescent="0.25">
      <c r="AY1520" s="187" t="s">
        <v>90</v>
      </c>
      <c r="AZ1520" s="186">
        <f>_xll.qlInterestRateIndexFixingDate(Currency&amp;"ibor"&amp;$I$1,BA1520,Trigger)</f>
        <v>49956</v>
      </c>
      <c r="BA1520" s="186">
        <f>_xll.qlCalendarAdvance(Calendar,BA1519,AY1520,"f",,Trigger)</f>
        <v>49958</v>
      </c>
      <c r="BB1520" s="186">
        <f>_xll.qlInterestRateIndexMaturity(Currency&amp;"ibor"&amp;$I$1,BA1520,Trigger)</f>
        <v>50140</v>
      </c>
      <c r="BC1520" s="359">
        <f>_xll.qlIndexFixing($AC$5,AZ1520,,_xll.ohTrigger(Trigger,Quote!$AE$2))</f>
        <v>1.4911966462677572E-2</v>
      </c>
      <c r="BD1520" s="359" t="e">
        <f>_xll.qlIndexFixing($BE$1,BA1520,,_xll.ohTrigger(Trigger,Quote!$AE$2))</f>
        <v>#NUM!</v>
      </c>
    </row>
    <row r="1521" spans="51:56" ht="11.25" customHeight="1" x14ac:dyDescent="0.25">
      <c r="AY1521" s="187" t="s">
        <v>90</v>
      </c>
      <c r="AZ1521" s="186">
        <f>_xll.qlInterestRateIndexFixingDate(Currency&amp;"ibor"&amp;$I$1,BA1521,Trigger)</f>
        <v>49963</v>
      </c>
      <c r="BA1521" s="186">
        <f>_xll.qlCalendarAdvance(Calendar,BA1520,AY1521,"f",,Trigger)</f>
        <v>49965</v>
      </c>
      <c r="BB1521" s="186">
        <f>_xll.qlInterestRateIndexMaturity(Currency&amp;"ibor"&amp;$I$1,BA1521,Trigger)</f>
        <v>50147</v>
      </c>
      <c r="BC1521" s="359">
        <f>_xll.qlIndexFixing($AC$5,AZ1521,,_xll.ohTrigger(Trigger,Quote!$AE$2))</f>
        <v>1.491480491688112E-2</v>
      </c>
      <c r="BD1521" s="359" t="e">
        <f>_xll.qlIndexFixing($BE$1,BA1521,,_xll.ohTrigger(Trigger,Quote!$AE$2))</f>
        <v>#NUM!</v>
      </c>
    </row>
    <row r="1522" spans="51:56" ht="11.25" customHeight="1" x14ac:dyDescent="0.25">
      <c r="AY1522" s="187" t="s">
        <v>90</v>
      </c>
      <c r="AZ1522" s="186">
        <f>_xll.qlInterestRateIndexFixingDate(Currency&amp;"ibor"&amp;$I$1,BA1522,Trigger)</f>
        <v>49970</v>
      </c>
      <c r="BA1522" s="186">
        <f>_xll.qlCalendarAdvance(Calendar,BA1521,AY1522,"f",,Trigger)</f>
        <v>49972</v>
      </c>
      <c r="BB1522" s="186">
        <f>_xll.qlInterestRateIndexMaturity(Currency&amp;"ibor"&amp;$I$1,BA1522,Trigger)</f>
        <v>50154</v>
      </c>
      <c r="BC1522" s="359">
        <f>_xll.qlIndexFixing($AC$5,AZ1522,,_xll.ohTrigger(Trigger,Quote!$AE$2))</f>
        <v>1.4917643375128466E-2</v>
      </c>
      <c r="BD1522" s="359" t="e">
        <f>_xll.qlIndexFixing($BE$1,BA1522,,_xll.ohTrigger(Trigger,Quote!$AE$2))</f>
        <v>#NUM!</v>
      </c>
    </row>
    <row r="1523" spans="51:56" ht="11.25" customHeight="1" x14ac:dyDescent="0.25">
      <c r="AY1523" s="187" t="s">
        <v>90</v>
      </c>
      <c r="AZ1523" s="186">
        <f>_xll.qlInterestRateIndexFixingDate(Currency&amp;"ibor"&amp;$I$1,BA1523,Trigger)</f>
        <v>49977</v>
      </c>
      <c r="BA1523" s="186">
        <f>_xll.qlCalendarAdvance(Calendar,BA1522,AY1523,"f",,Trigger)</f>
        <v>49979</v>
      </c>
      <c r="BB1523" s="186">
        <f>_xll.qlInterestRateIndexMaturity(Currency&amp;"ibor"&amp;$I$1,BA1523,Trigger)</f>
        <v>50160</v>
      </c>
      <c r="BC1523" s="359">
        <f>_xll.qlIndexFixing($AC$5,AZ1523,,_xll.ohTrigger(Trigger,Quote!$AE$2))</f>
        <v>1.4919970681586457E-2</v>
      </c>
      <c r="BD1523" s="359" t="e">
        <f>_xll.qlIndexFixing($BE$1,BA1523,,_xll.ohTrigger(Trigger,Quote!$AE$2))</f>
        <v>#NUM!</v>
      </c>
    </row>
    <row r="1524" spans="51:56" ht="11.25" customHeight="1" x14ac:dyDescent="0.25">
      <c r="AY1524" s="187" t="s">
        <v>90</v>
      </c>
      <c r="AZ1524" s="186">
        <f>_xll.qlInterestRateIndexFixingDate(Currency&amp;"ibor"&amp;$I$1,BA1524,Trigger)</f>
        <v>49984</v>
      </c>
      <c r="BA1524" s="186">
        <f>_xll.qlCalendarAdvance(Calendar,BA1523,AY1524,"f",,Trigger)</f>
        <v>49986</v>
      </c>
      <c r="BB1524" s="186">
        <f>_xll.qlInterestRateIndexMaturity(Currency&amp;"ibor"&amp;$I$1,BA1524,Trigger)</f>
        <v>50167</v>
      </c>
      <c r="BC1524" s="359">
        <f>_xll.qlIndexFixing($AC$5,AZ1524,,_xll.ohTrigger(Trigger,Quote!$AE$2))</f>
        <v>1.4922809030421981E-2</v>
      </c>
      <c r="BD1524" s="359" t="e">
        <f>_xll.qlIndexFixing($BE$1,BA1524,,_xll.ohTrigger(Trigger,Quote!$AE$2))</f>
        <v>#NUM!</v>
      </c>
    </row>
    <row r="1525" spans="51:56" ht="11.25" customHeight="1" x14ac:dyDescent="0.25">
      <c r="AY1525" s="187" t="s">
        <v>90</v>
      </c>
      <c r="AZ1525" s="186">
        <f>_xll.qlInterestRateIndexFixingDate(Currency&amp;"ibor"&amp;$I$1,BA1525,Trigger)</f>
        <v>49991</v>
      </c>
      <c r="BA1525" s="186">
        <f>_xll.qlCalendarAdvance(Calendar,BA1524,AY1525,"f",,Trigger)</f>
        <v>49993</v>
      </c>
      <c r="BB1525" s="186">
        <f>_xll.qlInterestRateIndexMaturity(Currency&amp;"ibor"&amp;$I$1,BA1525,Trigger)</f>
        <v>50174</v>
      </c>
      <c r="BC1525" s="359">
        <f>_xll.qlIndexFixing($AC$5,AZ1525,,_xll.ohTrigger(Trigger,Quote!$AE$2))</f>
        <v>1.4925647383277714E-2</v>
      </c>
      <c r="BD1525" s="359" t="e">
        <f>_xll.qlIndexFixing($BE$1,BA1525,,_xll.ohTrigger(Trigger,Quote!$AE$2))</f>
        <v>#NUM!</v>
      </c>
    </row>
    <row r="1526" spans="51:56" ht="11.25" customHeight="1" x14ac:dyDescent="0.25">
      <c r="AY1526" s="187" t="s">
        <v>90</v>
      </c>
      <c r="AZ1526" s="186">
        <f>_xll.qlInterestRateIndexFixingDate(Currency&amp;"ibor"&amp;$I$1,BA1526,Trigger)</f>
        <v>49998</v>
      </c>
      <c r="BA1526" s="186">
        <f>_xll.qlCalendarAdvance(Calendar,BA1525,AY1526,"f",,Trigger)</f>
        <v>50000</v>
      </c>
      <c r="BB1526" s="186">
        <f>_xll.qlInterestRateIndexMaturity(Currency&amp;"ibor"&amp;$I$1,BA1526,Trigger)</f>
        <v>50181</v>
      </c>
      <c r="BC1526" s="359">
        <f>_xll.qlIndexFixing($AC$5,AZ1526,,_xll.ohTrigger(Trigger,Quote!$AE$2))</f>
        <v>1.4928485740153655E-2</v>
      </c>
      <c r="BD1526" s="359" t="e">
        <f>_xll.qlIndexFixing($BE$1,BA1526,,_xll.ohTrigger(Trigger,Quote!$AE$2))</f>
        <v>#NUM!</v>
      </c>
    </row>
    <row r="1527" spans="51:56" ht="11.25" customHeight="1" x14ac:dyDescent="0.25">
      <c r="AY1527" s="187" t="s">
        <v>90</v>
      </c>
      <c r="AZ1527" s="186">
        <f>_xll.qlInterestRateIndexFixingDate(Currency&amp;"ibor"&amp;$I$1,BA1527,Trigger)</f>
        <v>50005</v>
      </c>
      <c r="BA1527" s="186">
        <f>_xll.qlCalendarAdvance(Calendar,BA1526,AY1527,"f",,Trigger)</f>
        <v>50007</v>
      </c>
      <c r="BB1527" s="186">
        <f>_xll.qlInterestRateIndexMaturity(Currency&amp;"ibor"&amp;$I$1,BA1527,Trigger)</f>
        <v>50189</v>
      </c>
      <c r="BC1527" s="359">
        <f>_xll.qlIndexFixing($AC$5,AZ1527,,_xll.ohTrigger(Trigger,Quote!$AE$2))</f>
        <v>1.4931835727003724E-2</v>
      </c>
      <c r="BD1527" s="359" t="e">
        <f>_xll.qlIndexFixing($BE$1,BA1527,,_xll.ohTrigger(Trigger,Quote!$AE$2))</f>
        <v>#NUM!</v>
      </c>
    </row>
    <row r="1528" spans="51:56" ht="11.25" customHeight="1" x14ac:dyDescent="0.25">
      <c r="AY1528" s="187" t="s">
        <v>90</v>
      </c>
      <c r="AZ1528" s="186">
        <f>_xll.qlInterestRateIndexFixingDate(Currency&amp;"ibor"&amp;$I$1,BA1528,Trigger)</f>
        <v>50012</v>
      </c>
      <c r="BA1528" s="186">
        <f>_xll.qlCalendarAdvance(Calendar,BA1527,AY1528,"f",,Trigger)</f>
        <v>50014</v>
      </c>
      <c r="BB1528" s="186">
        <f>_xll.qlInterestRateIndexMaturity(Currency&amp;"ibor"&amp;$I$1,BA1528,Trigger)</f>
        <v>50196</v>
      </c>
      <c r="BC1528" s="359">
        <f>_xll.qlIndexFixing($AC$5,AZ1528,,_xll.ohTrigger(Trigger,Quote!$AE$2))</f>
        <v>1.492489829830277E-2</v>
      </c>
      <c r="BD1528" s="359" t="e">
        <f>_xll.qlIndexFixing($BE$1,BA1528,,_xll.ohTrigger(Trigger,Quote!$AE$2))</f>
        <v>#NUM!</v>
      </c>
    </row>
    <row r="1529" spans="51:56" ht="11.25" customHeight="1" x14ac:dyDescent="0.25">
      <c r="AY1529" s="187" t="s">
        <v>90</v>
      </c>
      <c r="AZ1529" s="186">
        <f>_xll.qlInterestRateIndexFixingDate(Currency&amp;"ibor"&amp;$I$1,BA1529,Trigger)</f>
        <v>50019</v>
      </c>
      <c r="BA1529" s="186">
        <f>_xll.qlCalendarAdvance(Calendar,BA1528,AY1529,"f",,Trigger)</f>
        <v>50021</v>
      </c>
      <c r="BB1529" s="186">
        <f>_xll.qlInterestRateIndexMaturity(Currency&amp;"ibor"&amp;$I$1,BA1529,Trigger)</f>
        <v>50203</v>
      </c>
      <c r="BC1529" s="359">
        <f>_xll.qlIndexFixing($AC$5,AZ1529,,_xll.ohTrigger(Trigger,Quote!$AE$2))</f>
        <v>1.4910605622949196E-2</v>
      </c>
      <c r="BD1529" s="359" t="e">
        <f>_xll.qlIndexFixing($BE$1,BA1529,,_xll.ohTrigger(Trigger,Quote!$AE$2))</f>
        <v>#NUM!</v>
      </c>
    </row>
    <row r="1530" spans="51:56" ht="11.25" customHeight="1" x14ac:dyDescent="0.25">
      <c r="AY1530" s="187" t="s">
        <v>90</v>
      </c>
      <c r="AZ1530" s="186">
        <f>_xll.qlInterestRateIndexFixingDate(Currency&amp;"ibor"&amp;$I$1,BA1530,Trigger)</f>
        <v>50026</v>
      </c>
      <c r="BA1530" s="186">
        <f>_xll.qlCalendarAdvance(Calendar,BA1529,AY1530,"f",,Trigger)</f>
        <v>50028</v>
      </c>
      <c r="BB1530" s="186">
        <f>_xll.qlInterestRateIndexMaturity(Currency&amp;"ibor"&amp;$I$1,BA1530,Trigger)</f>
        <v>50210</v>
      </c>
      <c r="BC1530" s="359">
        <f>_xll.qlIndexFixing($AC$5,AZ1530,,_xll.ohTrigger(Trigger,Quote!$AE$2))</f>
        <v>1.4896283275630516E-2</v>
      </c>
      <c r="BD1530" s="359" t="e">
        <f>_xll.qlIndexFixing($BE$1,BA1530,,_xll.ohTrigger(Trigger,Quote!$AE$2))</f>
        <v>#NUM!</v>
      </c>
    </row>
    <row r="1531" spans="51:56" ht="11.25" customHeight="1" x14ac:dyDescent="0.25">
      <c r="AY1531" s="187" t="s">
        <v>90</v>
      </c>
      <c r="AZ1531" s="186">
        <f>_xll.qlInterestRateIndexFixingDate(Currency&amp;"ibor"&amp;$I$1,BA1531,Trigger)</f>
        <v>50032</v>
      </c>
      <c r="BA1531" s="186">
        <f>_xll.qlCalendarAdvance(Calendar,BA1530,AY1531,"f",,Trigger)</f>
        <v>50038</v>
      </c>
      <c r="BB1531" s="186">
        <f>_xll.qlInterestRateIndexMaturity(Currency&amp;"ibor"&amp;$I$1,BA1531,Trigger)</f>
        <v>50220</v>
      </c>
      <c r="BC1531" s="359">
        <f>_xll.qlIndexFixing($AC$5,AZ1531,,_xll.ohTrigger(Trigger,Quote!$AE$2))</f>
        <v>1.4875771308960273E-2</v>
      </c>
      <c r="BD1531" s="359" t="e">
        <f>_xll.qlIndexFixing($BE$1,BA1531,,_xll.ohTrigger(Trigger,Quote!$AE$2))</f>
        <v>#NUM!</v>
      </c>
    </row>
    <row r="1532" spans="51:56" ht="11.25" customHeight="1" x14ac:dyDescent="0.25">
      <c r="AY1532" s="187" t="s">
        <v>90</v>
      </c>
      <c r="AZ1532" s="186">
        <f>_xll.qlInterestRateIndexFixingDate(Currency&amp;"ibor"&amp;$I$1,BA1532,Trigger)</f>
        <v>50040</v>
      </c>
      <c r="BA1532" s="186">
        <f>_xll.qlCalendarAdvance(Calendar,BA1531,AY1532,"f",,Trigger)</f>
        <v>50045</v>
      </c>
      <c r="BB1532" s="186">
        <f>_xll.qlInterestRateIndexMaturity(Currency&amp;"ibor"&amp;$I$1,BA1532,Trigger)</f>
        <v>50227</v>
      </c>
      <c r="BC1532" s="359">
        <f>_xll.qlIndexFixing($AC$5,AZ1532,,_xll.ohTrigger(Trigger,Quote!$AE$2))</f>
        <v>1.4861376903831327E-2</v>
      </c>
      <c r="BD1532" s="359" t="e">
        <f>_xll.qlIndexFixing($BE$1,BA1532,,_xll.ohTrigger(Trigger,Quote!$AE$2))</f>
        <v>#NUM!</v>
      </c>
    </row>
    <row r="1533" spans="51:56" ht="11.25" customHeight="1" x14ac:dyDescent="0.25">
      <c r="AY1533" s="187" t="s">
        <v>90</v>
      </c>
      <c r="AZ1533" s="186">
        <f>_xll.qlInterestRateIndexFixingDate(Currency&amp;"ibor"&amp;$I$1,BA1533,Trigger)</f>
        <v>50048</v>
      </c>
      <c r="BA1533" s="186">
        <f>_xll.qlCalendarAdvance(Calendar,BA1532,AY1533,"f",,Trigger)</f>
        <v>50052</v>
      </c>
      <c r="BB1533" s="186">
        <f>_xll.qlInterestRateIndexMaturity(Currency&amp;"ibor"&amp;$I$1,BA1533,Trigger)</f>
        <v>50234</v>
      </c>
      <c r="BC1533" s="359">
        <f>_xll.qlIndexFixing($AC$5,AZ1533,,_xll.ohTrigger(Trigger,Quote!$AE$2))</f>
        <v>1.4846952828942982E-2</v>
      </c>
      <c r="BD1533" s="359" t="e">
        <f>_xll.qlIndexFixing($BE$1,BA1533,,_xll.ohTrigger(Trigger,Quote!$AE$2))</f>
        <v>#NUM!</v>
      </c>
    </row>
    <row r="1534" spans="51:56" ht="11.25" customHeight="1" x14ac:dyDescent="0.25">
      <c r="AY1534" s="187" t="s">
        <v>90</v>
      </c>
      <c r="AZ1534" s="186">
        <f>_xll.qlInterestRateIndexFixingDate(Currency&amp;"ibor"&amp;$I$1,BA1534,Trigger)</f>
        <v>50055</v>
      </c>
      <c r="BA1534" s="186">
        <f>_xll.qlCalendarAdvance(Calendar,BA1533,AY1534,"f",,Trigger)</f>
        <v>50059</v>
      </c>
      <c r="BB1534" s="186">
        <f>_xll.qlInterestRateIndexMaturity(Currency&amp;"ibor"&amp;$I$1,BA1534,Trigger)</f>
        <v>50241</v>
      </c>
      <c r="BC1534" s="359">
        <f>_xll.qlIndexFixing($AC$5,AZ1534,,_xll.ohTrigger(Trigger,Quote!$AE$2))</f>
        <v>1.4832499084940002E-2</v>
      </c>
      <c r="BD1534" s="359" t="e">
        <f>_xll.qlIndexFixing($BE$1,BA1534,,_xll.ohTrigger(Trigger,Quote!$AE$2))</f>
        <v>#NUM!</v>
      </c>
    </row>
    <row r="1535" spans="51:56" ht="11.25" customHeight="1" x14ac:dyDescent="0.25">
      <c r="AY1535" s="187" t="s">
        <v>90</v>
      </c>
      <c r="AZ1535" s="186">
        <f>_xll.qlInterestRateIndexFixingDate(Currency&amp;"ibor"&amp;$I$1,BA1535,Trigger)</f>
        <v>50062</v>
      </c>
      <c r="BA1535" s="186">
        <f>_xll.qlCalendarAdvance(Calendar,BA1534,AY1535,"f",,Trigger)</f>
        <v>50066</v>
      </c>
      <c r="BB1535" s="186">
        <f>_xll.qlInterestRateIndexMaturity(Currency&amp;"ibor"&amp;$I$1,BA1535,Trigger)</f>
        <v>50248</v>
      </c>
      <c r="BC1535" s="359">
        <f>_xll.qlIndexFixing($AC$5,AZ1535,,_xll.ohTrigger(Trigger,Quote!$AE$2))</f>
        <v>1.4818015672470217E-2</v>
      </c>
      <c r="BD1535" s="359" t="e">
        <f>_xll.qlIndexFixing($BE$1,BA1535,,_xll.ohTrigger(Trigger,Quote!$AE$2))</f>
        <v>#NUM!</v>
      </c>
    </row>
    <row r="1536" spans="51:56" ht="11.25" customHeight="1" x14ac:dyDescent="0.25">
      <c r="AY1536" s="187" t="s">
        <v>90</v>
      </c>
      <c r="AZ1536" s="186">
        <f>_xll.qlInterestRateIndexFixingDate(Currency&amp;"ibor"&amp;$I$1,BA1536,Trigger)</f>
        <v>50069</v>
      </c>
      <c r="BA1536" s="186">
        <f>_xll.qlCalendarAdvance(Calendar,BA1535,AY1536,"f",,Trigger)</f>
        <v>50073</v>
      </c>
      <c r="BB1536" s="186">
        <f>_xll.qlInterestRateIndexMaturity(Currency&amp;"ibor"&amp;$I$1,BA1536,Trigger)</f>
        <v>50255</v>
      </c>
      <c r="BC1536" s="359">
        <f>_xll.qlIndexFixing($AC$5,AZ1536,,_xll.ohTrigger(Trigger,Quote!$AE$2))</f>
        <v>1.4803502592181899E-2</v>
      </c>
      <c r="BD1536" s="359" t="e">
        <f>_xll.qlIndexFixing($BE$1,BA1536,,_xll.ohTrigger(Trigger,Quote!$AE$2))</f>
        <v>#NUM!</v>
      </c>
    </row>
    <row r="1537" spans="51:56" ht="11.25" customHeight="1" x14ac:dyDescent="0.25">
      <c r="AY1537" s="187" t="s">
        <v>90</v>
      </c>
      <c r="AZ1537" s="186">
        <f>_xll.qlInterestRateIndexFixingDate(Currency&amp;"ibor"&amp;$I$1,BA1537,Trigger)</f>
        <v>50076</v>
      </c>
      <c r="BA1537" s="186">
        <f>_xll.qlCalendarAdvance(Calendar,BA1536,AY1537,"f",,Trigger)</f>
        <v>50080</v>
      </c>
      <c r="BB1537" s="186">
        <f>_xll.qlInterestRateIndexMaturity(Currency&amp;"ibor"&amp;$I$1,BA1537,Trigger)</f>
        <v>50262</v>
      </c>
      <c r="BC1537" s="359">
        <f>_xll.qlIndexFixing($AC$5,AZ1537,,_xll.ohTrigger(Trigger,Quote!$AE$2))</f>
        <v>1.4788959844725081E-2</v>
      </c>
      <c r="BD1537" s="359" t="e">
        <f>_xll.qlIndexFixing($BE$1,BA1537,,_xll.ohTrigger(Trigger,Quote!$AE$2))</f>
        <v>#NUM!</v>
      </c>
    </row>
    <row r="1538" spans="51:56" ht="11.25" customHeight="1" x14ac:dyDescent="0.25">
      <c r="AY1538" s="187" t="s">
        <v>90</v>
      </c>
      <c r="AZ1538" s="186">
        <f>_xll.qlInterestRateIndexFixingDate(Currency&amp;"ibor"&amp;$I$1,BA1538,Trigger)</f>
        <v>50083</v>
      </c>
      <c r="BA1538" s="186">
        <f>_xll.qlCalendarAdvance(Calendar,BA1537,AY1538,"f",,Trigger)</f>
        <v>50087</v>
      </c>
      <c r="BB1538" s="186">
        <f>_xll.qlInterestRateIndexMaturity(Currency&amp;"ibor"&amp;$I$1,BA1538,Trigger)</f>
        <v>50269</v>
      </c>
      <c r="BC1538" s="359">
        <f>_xll.qlIndexFixing($AC$5,AZ1538,,_xll.ohTrigger(Trigger,Quote!$AE$2))</f>
        <v>1.477438743074979E-2</v>
      </c>
      <c r="BD1538" s="359" t="e">
        <f>_xll.qlIndexFixing($BE$1,BA1538,,_xll.ohTrigger(Trigger,Quote!$AE$2))</f>
        <v>#NUM!</v>
      </c>
    </row>
    <row r="1539" spans="51:56" ht="11.25" customHeight="1" x14ac:dyDescent="0.25">
      <c r="AY1539" s="187" t="s">
        <v>90</v>
      </c>
      <c r="AZ1539" s="186">
        <f>_xll.qlInterestRateIndexFixingDate(Currency&amp;"ibor"&amp;$I$1,BA1539,Trigger)</f>
        <v>50090</v>
      </c>
      <c r="BA1539" s="186">
        <f>_xll.qlCalendarAdvance(Calendar,BA1538,AY1539,"f",,Trigger)</f>
        <v>50094</v>
      </c>
      <c r="BB1539" s="186">
        <f>_xll.qlInterestRateIndexMaturity(Currency&amp;"ibor"&amp;$I$1,BA1539,Trigger)</f>
        <v>50276</v>
      </c>
      <c r="BC1539" s="359">
        <f>_xll.qlIndexFixing($AC$5,AZ1539,,_xll.ohTrigger(Trigger,Quote!$AE$2))</f>
        <v>1.4759785350909568E-2</v>
      </c>
      <c r="BD1539" s="359" t="e">
        <f>_xll.qlIndexFixing($BE$1,BA1539,,_xll.ohTrigger(Trigger,Quote!$AE$2))</f>
        <v>#NUM!</v>
      </c>
    </row>
    <row r="1540" spans="51:56" ht="11.25" customHeight="1" x14ac:dyDescent="0.25">
      <c r="AY1540" s="187" t="s">
        <v>90</v>
      </c>
      <c r="AZ1540" s="186">
        <f>_xll.qlInterestRateIndexFixingDate(Currency&amp;"ibor"&amp;$I$1,BA1540,Trigger)</f>
        <v>50097</v>
      </c>
      <c r="BA1540" s="186">
        <f>_xll.qlCalendarAdvance(Calendar,BA1539,AY1540,"f",,Trigger)</f>
        <v>50101</v>
      </c>
      <c r="BB1540" s="186">
        <f>_xll.qlInterestRateIndexMaturity(Currency&amp;"ibor"&amp;$I$1,BA1540,Trigger)</f>
        <v>50285</v>
      </c>
      <c r="BC1540" s="359">
        <f>_xll.qlIndexFixing($AC$5,AZ1540,,_xll.ohTrigger(Trigger,Quote!$AE$2))</f>
        <v>1.4743662135545194E-2</v>
      </c>
      <c r="BD1540" s="359" t="e">
        <f>_xll.qlIndexFixing($BE$1,BA1540,,_xll.ohTrigger(Trigger,Quote!$AE$2))</f>
        <v>#NUM!</v>
      </c>
    </row>
    <row r="1541" spans="51:56" ht="11.25" customHeight="1" x14ac:dyDescent="0.25">
      <c r="AY1541" s="187" t="s">
        <v>90</v>
      </c>
      <c r="AZ1541" s="186">
        <f>_xll.qlInterestRateIndexFixingDate(Currency&amp;"ibor"&amp;$I$1,BA1541,Trigger)</f>
        <v>50104</v>
      </c>
      <c r="BA1541" s="186">
        <f>_xll.qlCalendarAdvance(Calendar,BA1540,AY1541,"f",,Trigger)</f>
        <v>50108</v>
      </c>
      <c r="BB1541" s="186">
        <f>_xll.qlInterestRateIndexMaturity(Currency&amp;"ibor"&amp;$I$1,BA1541,Trigger)</f>
        <v>50292</v>
      </c>
      <c r="BC1541" s="359">
        <f>_xll.qlIndexFixing($AC$5,AZ1541,,_xll.ohTrigger(Trigger,Quote!$AE$2))</f>
        <v>1.4729181358791843E-2</v>
      </c>
      <c r="BD1541" s="359" t="e">
        <f>_xll.qlIndexFixing($BE$1,BA1541,,_xll.ohTrigger(Trigger,Quote!$AE$2))</f>
        <v>#NUM!</v>
      </c>
    </row>
    <row r="1542" spans="51:56" ht="11.25" customHeight="1" x14ac:dyDescent="0.25">
      <c r="AY1542" s="187" t="s">
        <v>90</v>
      </c>
      <c r="AZ1542" s="186">
        <f>_xll.qlInterestRateIndexFixingDate(Currency&amp;"ibor"&amp;$I$1,BA1542,Trigger)</f>
        <v>50111</v>
      </c>
      <c r="BA1542" s="186">
        <f>_xll.qlCalendarAdvance(Calendar,BA1541,AY1542,"f",,Trigger)</f>
        <v>50115</v>
      </c>
      <c r="BB1542" s="186">
        <f>_xll.qlInterestRateIndexMaturity(Currency&amp;"ibor"&amp;$I$1,BA1542,Trigger)</f>
        <v>50299</v>
      </c>
      <c r="BC1542" s="359">
        <f>_xll.qlIndexFixing($AC$5,AZ1542,,_xll.ohTrigger(Trigger,Quote!$AE$2))</f>
        <v>1.4714671237878344E-2</v>
      </c>
      <c r="BD1542" s="359" t="e">
        <f>_xll.qlIndexFixing($BE$1,BA1542,,_xll.ohTrigger(Trigger,Quote!$AE$2))</f>
        <v>#NUM!</v>
      </c>
    </row>
    <row r="1543" spans="51:56" ht="11.25" customHeight="1" x14ac:dyDescent="0.25">
      <c r="AY1543" s="187" t="s">
        <v>90</v>
      </c>
      <c r="AZ1543" s="186">
        <f>_xll.qlInterestRateIndexFixingDate(Currency&amp;"ibor"&amp;$I$1,BA1543,Trigger)</f>
        <v>50118</v>
      </c>
      <c r="BA1543" s="186">
        <f>_xll.qlCalendarAdvance(Calendar,BA1542,AY1543,"f",,Trigger)</f>
        <v>50122</v>
      </c>
      <c r="BB1543" s="186">
        <f>_xll.qlInterestRateIndexMaturity(Currency&amp;"ibor"&amp;$I$1,BA1543,Trigger)</f>
        <v>50306</v>
      </c>
      <c r="BC1543" s="359">
        <f>_xll.qlIndexFixing($AC$5,AZ1543,,_xll.ohTrigger(Trigger,Quote!$AE$2))</f>
        <v>1.4700131773452878E-2</v>
      </c>
      <c r="BD1543" s="359" t="e">
        <f>_xll.qlIndexFixing($BE$1,BA1543,,_xll.ohTrigger(Trigger,Quote!$AE$2))</f>
        <v>#NUM!</v>
      </c>
    </row>
    <row r="1544" spans="51:56" ht="11.25" customHeight="1" x14ac:dyDescent="0.25">
      <c r="AY1544" s="187" t="s">
        <v>90</v>
      </c>
      <c r="AZ1544" s="186">
        <f>_xll.qlInterestRateIndexFixingDate(Currency&amp;"ibor"&amp;$I$1,BA1544,Trigger)</f>
        <v>50125</v>
      </c>
      <c r="BA1544" s="186">
        <f>_xll.qlCalendarAdvance(Calendar,BA1543,AY1544,"f",,Trigger)</f>
        <v>50129</v>
      </c>
      <c r="BB1544" s="186">
        <f>_xll.qlInterestRateIndexMaturity(Currency&amp;"ibor"&amp;$I$1,BA1544,Trigger)</f>
        <v>50313</v>
      </c>
      <c r="BC1544" s="359">
        <f>_xll.qlIndexFixing($AC$5,AZ1544,,_xll.ohTrigger(Trigger,Quote!$AE$2))</f>
        <v>1.4685562966167097E-2</v>
      </c>
      <c r="BD1544" s="359" t="e">
        <f>_xll.qlIndexFixing($BE$1,BA1544,,_xll.ohTrigger(Trigger,Quote!$AE$2))</f>
        <v>#NUM!</v>
      </c>
    </row>
    <row r="1545" spans="51:56" ht="11.25" customHeight="1" x14ac:dyDescent="0.25">
      <c r="AY1545" s="187" t="s">
        <v>90</v>
      </c>
      <c r="AZ1545" s="186">
        <f>_xll.qlInterestRateIndexFixingDate(Currency&amp;"ibor"&amp;$I$1,BA1545,Trigger)</f>
        <v>50131</v>
      </c>
      <c r="BA1545" s="186">
        <f>_xll.qlCalendarAdvance(Calendar,BA1544,AY1545,"f",,Trigger)</f>
        <v>50137</v>
      </c>
      <c r="BB1545" s="186">
        <f>_xll.qlInterestRateIndexMaturity(Currency&amp;"ibor"&amp;$I$1,BA1545,Trigger)</f>
        <v>50320</v>
      </c>
      <c r="BC1545" s="359">
        <f>_xll.qlIndexFixing($AC$5,AZ1545,,_xll.ohTrigger(Trigger,Quote!$AE$2))</f>
        <v>1.4669152576076778E-2</v>
      </c>
      <c r="BD1545" s="359" t="e">
        <f>_xll.qlIndexFixing($BE$1,BA1545,,_xll.ohTrigger(Trigger,Quote!$AE$2))</f>
        <v>#NUM!</v>
      </c>
    </row>
    <row r="1546" spans="51:56" ht="11.25" customHeight="1" x14ac:dyDescent="0.25">
      <c r="AY1546" s="187" t="s">
        <v>90</v>
      </c>
      <c r="AZ1546" s="186">
        <f>_xll.qlInterestRateIndexFixingDate(Currency&amp;"ibor"&amp;$I$1,BA1546,Trigger)</f>
        <v>50140</v>
      </c>
      <c r="BA1546" s="186">
        <f>_xll.qlCalendarAdvance(Calendar,BA1545,AY1546,"f",,Trigger)</f>
        <v>50144</v>
      </c>
      <c r="BB1546" s="186">
        <f>_xll.qlInterestRateIndexMaturity(Currency&amp;"ibor"&amp;$I$1,BA1546,Trigger)</f>
        <v>50327</v>
      </c>
      <c r="BC1546" s="359">
        <f>_xll.qlIndexFixing($AC$5,AZ1546,,_xll.ohTrigger(Trigger,Quote!$AE$2))</f>
        <v>1.4654430252446414E-2</v>
      </c>
      <c r="BD1546" s="359" t="e">
        <f>_xll.qlIndexFixing($BE$1,BA1546,,_xll.ohTrigger(Trigger,Quote!$AE$2))</f>
        <v>#NUM!</v>
      </c>
    </row>
    <row r="1547" spans="51:56" ht="11.25" customHeight="1" x14ac:dyDescent="0.25">
      <c r="AY1547" s="187" t="s">
        <v>90</v>
      </c>
      <c r="AZ1547" s="186">
        <f>_xll.qlInterestRateIndexFixingDate(Currency&amp;"ibor"&amp;$I$1,BA1547,Trigger)</f>
        <v>50147</v>
      </c>
      <c r="BA1547" s="186">
        <f>_xll.qlCalendarAdvance(Calendar,BA1546,AY1547,"f",,Trigger)</f>
        <v>50151</v>
      </c>
      <c r="BB1547" s="186">
        <f>_xll.qlInterestRateIndexMaturity(Currency&amp;"ibor"&amp;$I$1,BA1547,Trigger)</f>
        <v>50334</v>
      </c>
      <c r="BC1547" s="359">
        <f>_xll.qlIndexFixing($AC$5,AZ1547,,_xll.ohTrigger(Trigger,Quote!$AE$2))</f>
        <v>1.4639678429034634E-2</v>
      </c>
      <c r="BD1547" s="359" t="e">
        <f>_xll.qlIndexFixing($BE$1,BA1547,,_xll.ohTrigger(Trigger,Quote!$AE$2))</f>
        <v>#NUM!</v>
      </c>
    </row>
    <row r="1548" spans="51:56" ht="11.25" customHeight="1" x14ac:dyDescent="0.25">
      <c r="AY1548" s="187" t="s">
        <v>90</v>
      </c>
      <c r="AZ1548" s="186">
        <f>_xll.qlInterestRateIndexFixingDate(Currency&amp;"ibor"&amp;$I$1,BA1548,Trigger)</f>
        <v>50154</v>
      </c>
      <c r="BA1548" s="186">
        <f>_xll.qlCalendarAdvance(Calendar,BA1547,AY1548,"f",,Trigger)</f>
        <v>50158</v>
      </c>
      <c r="BB1548" s="186">
        <f>_xll.qlInterestRateIndexMaturity(Currency&amp;"ibor"&amp;$I$1,BA1548,Trigger)</f>
        <v>50341</v>
      </c>
      <c r="BC1548" s="359">
        <f>_xll.qlIndexFixing($AC$5,AZ1548,,_xll.ohTrigger(Trigger,Quote!$AE$2))</f>
        <v>1.4624897106501457E-2</v>
      </c>
      <c r="BD1548" s="359" t="e">
        <f>_xll.qlIndexFixing($BE$1,BA1548,,_xll.ohTrigger(Trigger,Quote!$AE$2))</f>
        <v>#NUM!</v>
      </c>
    </row>
    <row r="1549" spans="51:56" ht="11.25" customHeight="1" x14ac:dyDescent="0.25">
      <c r="AY1549" s="187" t="s">
        <v>90</v>
      </c>
      <c r="AZ1549" s="186">
        <f>_xll.qlInterestRateIndexFixingDate(Currency&amp;"ibor"&amp;$I$1,BA1549,Trigger)</f>
        <v>50160</v>
      </c>
      <c r="BA1549" s="186">
        <f>_xll.qlCalendarAdvance(Calendar,BA1548,AY1549,"f",,Trigger)</f>
        <v>50165</v>
      </c>
      <c r="BB1549" s="186">
        <f>_xll.qlInterestRateIndexMaturity(Currency&amp;"ibor"&amp;$I$1,BA1549,Trigger)</f>
        <v>50349</v>
      </c>
      <c r="BC1549" s="359">
        <f>_xll.qlIndexFixing($AC$5,AZ1549,,_xll.ohTrigger(Trigger,Quote!$AE$2))</f>
        <v>1.4610174198704903E-2</v>
      </c>
      <c r="BD1549" s="359" t="e">
        <f>_xll.qlIndexFixing($BE$1,BA1549,,_xll.ohTrigger(Trigger,Quote!$AE$2))</f>
        <v>#NUM!</v>
      </c>
    </row>
    <row r="1550" spans="51:56" ht="11.25" customHeight="1" x14ac:dyDescent="0.25">
      <c r="AY1550" s="187" t="s">
        <v>90</v>
      </c>
      <c r="AZ1550" s="186">
        <f>_xll.qlInterestRateIndexFixingDate(Currency&amp;"ibor"&amp;$I$1,BA1550,Trigger)</f>
        <v>50168</v>
      </c>
      <c r="BA1550" s="186">
        <f>_xll.qlCalendarAdvance(Calendar,BA1549,AY1550,"f",,Trigger)</f>
        <v>50172</v>
      </c>
      <c r="BB1550" s="186">
        <f>_xll.qlInterestRateIndexMaturity(Currency&amp;"ibor"&amp;$I$1,BA1550,Trigger)</f>
        <v>50356</v>
      </c>
      <c r="BC1550" s="359">
        <f>_xll.qlIndexFixing($AC$5,AZ1550,,_xll.ohTrigger(Trigger,Quote!$AE$2))</f>
        <v>1.4595425156776259E-2</v>
      </c>
      <c r="BD1550" s="359" t="e">
        <f>_xll.qlIndexFixing($BE$1,BA1550,,_xll.ohTrigger(Trigger,Quote!$AE$2))</f>
        <v>#NUM!</v>
      </c>
    </row>
    <row r="1551" spans="51:56" ht="11.25" customHeight="1" x14ac:dyDescent="0.25">
      <c r="AY1551" s="187" t="s">
        <v>90</v>
      </c>
      <c r="AZ1551" s="186">
        <f>_xll.qlInterestRateIndexFixingDate(Currency&amp;"ibor"&amp;$I$1,BA1551,Trigger)</f>
        <v>50175</v>
      </c>
      <c r="BA1551" s="186">
        <f>_xll.qlCalendarAdvance(Calendar,BA1550,AY1551,"f",,Trigger)</f>
        <v>50179</v>
      </c>
      <c r="BB1551" s="186">
        <f>_xll.qlInterestRateIndexMaturity(Currency&amp;"ibor"&amp;$I$1,BA1551,Trigger)</f>
        <v>50363</v>
      </c>
      <c r="BC1551" s="359">
        <f>_xll.qlIndexFixing($AC$5,AZ1551,,_xll.ohTrigger(Trigger,Quote!$AE$2))</f>
        <v>1.458064677667442E-2</v>
      </c>
      <c r="BD1551" s="359" t="e">
        <f>_xll.qlIndexFixing($BE$1,BA1551,,_xll.ohTrigger(Trigger,Quote!$AE$2))</f>
        <v>#NUM!</v>
      </c>
    </row>
    <row r="1552" spans="51:56" ht="11.25" customHeight="1" x14ac:dyDescent="0.25">
      <c r="AY1552" s="187" t="s">
        <v>90</v>
      </c>
      <c r="AZ1552" s="186">
        <f>_xll.qlInterestRateIndexFixingDate(Currency&amp;"ibor"&amp;$I$1,BA1552,Trigger)</f>
        <v>50182</v>
      </c>
      <c r="BA1552" s="186">
        <f>_xll.qlCalendarAdvance(Calendar,BA1551,AY1552,"f",,Trigger)</f>
        <v>50186</v>
      </c>
      <c r="BB1552" s="186">
        <f>_xll.qlInterestRateIndexMaturity(Currency&amp;"ibor"&amp;$I$1,BA1552,Trigger)</f>
        <v>50370</v>
      </c>
      <c r="BC1552" s="359">
        <f>_xll.qlIndexFixing($AC$5,AZ1552,,_xll.ohTrigger(Trigger,Quote!$AE$2))</f>
        <v>1.4565839059061465E-2</v>
      </c>
      <c r="BD1552" s="359" t="e">
        <f>_xll.qlIndexFixing($BE$1,BA1552,,_xll.ohTrigger(Trigger,Quote!$AE$2))</f>
        <v>#NUM!</v>
      </c>
    </row>
    <row r="1553" spans="51:56" ht="11.25" customHeight="1" x14ac:dyDescent="0.25">
      <c r="AY1553" s="187" t="s">
        <v>90</v>
      </c>
      <c r="AZ1553" s="186">
        <f>_xll.qlInterestRateIndexFixingDate(Currency&amp;"ibor"&amp;$I$1,BA1553,Trigger)</f>
        <v>50189</v>
      </c>
      <c r="BA1553" s="186">
        <f>_xll.qlCalendarAdvance(Calendar,BA1552,AY1553,"f",,Trigger)</f>
        <v>50193</v>
      </c>
      <c r="BB1553" s="186">
        <f>_xll.qlInterestRateIndexMaturity(Currency&amp;"ibor"&amp;$I$1,BA1553,Trigger)</f>
        <v>50376</v>
      </c>
      <c r="BC1553" s="359">
        <f>_xll.qlIndexFixing($AC$5,AZ1553,,_xll.ohTrigger(Trigger,Quote!$AE$2))</f>
        <v>1.4552977383061834E-2</v>
      </c>
      <c r="BD1553" s="359" t="e">
        <f>_xll.qlIndexFixing($BE$1,BA1553,,_xll.ohTrigger(Trigger,Quote!$AE$2))</f>
        <v>#NUM!</v>
      </c>
    </row>
    <row r="1554" spans="51:56" ht="11.25" customHeight="1" x14ac:dyDescent="0.25">
      <c r="AY1554" s="187" t="s">
        <v>90</v>
      </c>
      <c r="AZ1554" s="186">
        <f>_xll.qlInterestRateIndexFixingDate(Currency&amp;"ibor"&amp;$I$1,BA1554,Trigger)</f>
        <v>50196</v>
      </c>
      <c r="BA1554" s="186">
        <f>_xll.qlCalendarAdvance(Calendar,BA1553,AY1554,"f",,Trigger)</f>
        <v>50200</v>
      </c>
      <c r="BB1554" s="186">
        <f>_xll.qlInterestRateIndexMaturity(Currency&amp;"ibor"&amp;$I$1,BA1554,Trigger)</f>
        <v>50383</v>
      </c>
      <c r="BC1554" s="359">
        <f>_xll.qlIndexFixing($AC$5,AZ1554,,_xll.ohTrigger(Trigger,Quote!$AE$2))</f>
        <v>1.4555041405111064E-2</v>
      </c>
      <c r="BD1554" s="359" t="e">
        <f>_xll.qlIndexFixing($BE$1,BA1554,,_xll.ohTrigger(Trigger,Quote!$AE$2))</f>
        <v>#NUM!</v>
      </c>
    </row>
    <row r="1555" spans="51:56" ht="11.25" customHeight="1" x14ac:dyDescent="0.25">
      <c r="AY1555" s="187" t="s">
        <v>90</v>
      </c>
      <c r="AZ1555" s="186">
        <f>_xll.qlInterestRateIndexFixingDate(Currency&amp;"ibor"&amp;$I$1,BA1555,Trigger)</f>
        <v>50203</v>
      </c>
      <c r="BA1555" s="186">
        <f>_xll.qlCalendarAdvance(Calendar,BA1554,AY1555,"f",,Trigger)</f>
        <v>50207</v>
      </c>
      <c r="BB1555" s="186">
        <f>_xll.qlInterestRateIndexMaturity(Currency&amp;"ibor"&amp;$I$1,BA1555,Trigger)</f>
        <v>50390</v>
      </c>
      <c r="BC1555" s="359">
        <f>_xll.qlIndexFixing($AC$5,AZ1555,,_xll.ohTrigger(Trigger,Quote!$AE$2))</f>
        <v>1.4557105429309833E-2</v>
      </c>
      <c r="BD1555" s="359" t="e">
        <f>_xll.qlIndexFixing($BE$1,BA1555,,_xll.ohTrigger(Trigger,Quote!$AE$2))</f>
        <v>#NUM!</v>
      </c>
    </row>
    <row r="1556" spans="51:56" ht="11.25" customHeight="1" x14ac:dyDescent="0.25">
      <c r="AY1556" s="187" t="s">
        <v>90</v>
      </c>
      <c r="AZ1556" s="186">
        <f>_xll.qlInterestRateIndexFixingDate(Currency&amp;"ibor"&amp;$I$1,BA1556,Trigger)</f>
        <v>50210</v>
      </c>
      <c r="BA1556" s="186">
        <f>_xll.qlCalendarAdvance(Calendar,BA1555,AY1556,"f",,Trigger)</f>
        <v>50214</v>
      </c>
      <c r="BB1556" s="186">
        <f>_xll.qlInterestRateIndexMaturity(Currency&amp;"ibor"&amp;$I$1,BA1556,Trigger)</f>
        <v>50397</v>
      </c>
      <c r="BC1556" s="359">
        <f>_xll.qlIndexFixing($AC$5,AZ1556,,_xll.ohTrigger(Trigger,Quote!$AE$2))</f>
        <v>1.4559169455659014E-2</v>
      </c>
      <c r="BD1556" s="359" t="e">
        <f>_xll.qlIndexFixing($BE$1,BA1556,,_xll.ohTrigger(Trigger,Quote!$AE$2))</f>
        <v>#NUM!</v>
      </c>
    </row>
    <row r="1557" spans="51:56" ht="11.25" customHeight="1" x14ac:dyDescent="0.25">
      <c r="AY1557" s="187" t="s">
        <v>90</v>
      </c>
      <c r="AZ1557" s="186">
        <f>_xll.qlInterestRateIndexFixingDate(Currency&amp;"ibor"&amp;$I$1,BA1557,Trigger)</f>
        <v>50217</v>
      </c>
      <c r="BA1557" s="186">
        <f>_xll.qlCalendarAdvance(Calendar,BA1556,AY1557,"f",,Trigger)</f>
        <v>50221</v>
      </c>
      <c r="BB1557" s="186">
        <f>_xll.qlInterestRateIndexMaturity(Currency&amp;"ibor"&amp;$I$1,BA1557,Trigger)</f>
        <v>50405</v>
      </c>
      <c r="BC1557" s="359">
        <f>_xll.qlIndexFixing($AC$5,AZ1557,,_xll.ohTrigger(Trigger,Quote!$AE$2))</f>
        <v>1.456167468626921E-2</v>
      </c>
      <c r="BD1557" s="359" t="e">
        <f>_xll.qlIndexFixing($BE$1,BA1557,,_xll.ohTrigger(Trigger,Quote!$AE$2))</f>
        <v>#NUM!</v>
      </c>
    </row>
    <row r="1558" spans="51:56" ht="11.25" customHeight="1" x14ac:dyDescent="0.25">
      <c r="AY1558" s="187" t="s">
        <v>90</v>
      </c>
      <c r="AZ1558" s="186">
        <f>_xll.qlInterestRateIndexFixingDate(Currency&amp;"ibor"&amp;$I$1,BA1558,Trigger)</f>
        <v>50224</v>
      </c>
      <c r="BA1558" s="186">
        <f>_xll.qlCalendarAdvance(Calendar,BA1557,AY1558,"f",,Trigger)</f>
        <v>50228</v>
      </c>
      <c r="BB1558" s="186">
        <f>_xll.qlInterestRateIndexMaturity(Currency&amp;"ibor"&amp;$I$1,BA1558,Trigger)</f>
        <v>50412</v>
      </c>
      <c r="BC1558" s="359">
        <f>_xll.qlIndexFixing($AC$5,AZ1558,,_xll.ohTrigger(Trigger,Quote!$AE$2))</f>
        <v>1.4563738800257202E-2</v>
      </c>
      <c r="BD1558" s="359" t="e">
        <f>_xll.qlIndexFixing($BE$1,BA1558,,_xll.ohTrigger(Trigger,Quote!$AE$2))</f>
        <v>#NUM!</v>
      </c>
    </row>
    <row r="1559" spans="51:56" ht="11.25" customHeight="1" x14ac:dyDescent="0.25">
      <c r="AY1559" s="187" t="s">
        <v>90</v>
      </c>
      <c r="AZ1559" s="186">
        <f>_xll.qlInterestRateIndexFixingDate(Currency&amp;"ibor"&amp;$I$1,BA1559,Trigger)</f>
        <v>50231</v>
      </c>
      <c r="BA1559" s="186">
        <f>_xll.qlCalendarAdvance(Calendar,BA1558,AY1559,"f",,Trigger)</f>
        <v>50235</v>
      </c>
      <c r="BB1559" s="186">
        <f>_xll.qlInterestRateIndexMaturity(Currency&amp;"ibor"&amp;$I$1,BA1559,Trigger)</f>
        <v>50419</v>
      </c>
      <c r="BC1559" s="359">
        <f>_xll.qlIndexFixing($AC$5,AZ1559,,_xll.ohTrigger(Trigger,Quote!$AE$2))</f>
        <v>1.4565802916406944E-2</v>
      </c>
      <c r="BD1559" s="359" t="e">
        <f>_xll.qlIndexFixing($BE$1,BA1559,,_xll.ohTrigger(Trigger,Quote!$AE$2))</f>
        <v>#NUM!</v>
      </c>
    </row>
    <row r="1560" spans="51:56" ht="11.25" customHeight="1" x14ac:dyDescent="0.25">
      <c r="AY1560" s="187" t="s">
        <v>90</v>
      </c>
      <c r="AZ1560" s="186">
        <f>_xll.qlInterestRateIndexFixingDate(Currency&amp;"ibor"&amp;$I$1,BA1560,Trigger)</f>
        <v>50238</v>
      </c>
      <c r="BA1560" s="186">
        <f>_xll.qlCalendarAdvance(Calendar,BA1559,AY1560,"f",,Trigger)</f>
        <v>50242</v>
      </c>
      <c r="BB1560" s="186">
        <f>_xll.qlInterestRateIndexMaturity(Currency&amp;"ibor"&amp;$I$1,BA1560,Trigger)</f>
        <v>50426</v>
      </c>
      <c r="BC1560" s="359">
        <f>_xll.qlIndexFixing($AC$5,AZ1560,,_xll.ohTrigger(Trigger,Quote!$AE$2))</f>
        <v>1.4567867034718435E-2</v>
      </c>
      <c r="BD1560" s="359" t="e">
        <f>_xll.qlIndexFixing($BE$1,BA1560,,_xll.ohTrigger(Trigger,Quote!$AE$2))</f>
        <v>#NUM!</v>
      </c>
    </row>
    <row r="1561" spans="51:56" ht="11.25" customHeight="1" x14ac:dyDescent="0.25">
      <c r="AY1561" s="187" t="s">
        <v>90</v>
      </c>
      <c r="AZ1561" s="186">
        <f>_xll.qlInterestRateIndexFixingDate(Currency&amp;"ibor"&amp;$I$1,BA1561,Trigger)</f>
        <v>50245</v>
      </c>
      <c r="BA1561" s="186">
        <f>_xll.qlCalendarAdvance(Calendar,BA1560,AY1561,"f",,Trigger)</f>
        <v>50249</v>
      </c>
      <c r="BB1561" s="186">
        <f>_xll.qlInterestRateIndexMaturity(Currency&amp;"ibor"&amp;$I$1,BA1561,Trigger)</f>
        <v>50433</v>
      </c>
      <c r="BC1561" s="359">
        <f>_xll.qlIndexFixing($AC$5,AZ1561,,_xll.ohTrigger(Trigger,Quote!$AE$2))</f>
        <v>1.456993115519124E-2</v>
      </c>
      <c r="BD1561" s="359" t="e">
        <f>_xll.qlIndexFixing($BE$1,BA1561,,_xll.ohTrigger(Trigger,Quote!$AE$2))</f>
        <v>#NUM!</v>
      </c>
    </row>
    <row r="1562" spans="51:56" ht="11.25" customHeight="1" x14ac:dyDescent="0.25">
      <c r="AY1562" s="187" t="s">
        <v>90</v>
      </c>
      <c r="AZ1562" s="186">
        <f>_xll.qlInterestRateIndexFixingDate(Currency&amp;"ibor"&amp;$I$1,BA1562,Trigger)</f>
        <v>50252</v>
      </c>
      <c r="BA1562" s="186">
        <f>_xll.qlCalendarAdvance(Calendar,BA1561,AY1562,"f",,Trigger)</f>
        <v>50256</v>
      </c>
      <c r="BB1562" s="186">
        <f>_xll.qlInterestRateIndexMaturity(Currency&amp;"ibor"&amp;$I$1,BA1562,Trigger)</f>
        <v>50440</v>
      </c>
      <c r="BC1562" s="359">
        <f>_xll.qlIndexFixing($AC$5,AZ1562,,_xll.ohTrigger(Trigger,Quote!$AE$2))</f>
        <v>1.4571995277825794E-2</v>
      </c>
      <c r="BD1562" s="359" t="e">
        <f>_xll.qlIndexFixing($BE$1,BA1562,,_xll.ohTrigger(Trigger,Quote!$AE$2))</f>
        <v>#NUM!</v>
      </c>
    </row>
    <row r="1563" spans="51:56" ht="11.25" customHeight="1" x14ac:dyDescent="0.25">
      <c r="AY1563" s="187" t="s">
        <v>90</v>
      </c>
      <c r="AZ1563" s="186">
        <f>_xll.qlInterestRateIndexFixingDate(Currency&amp;"ibor"&amp;$I$1,BA1563,Trigger)</f>
        <v>50259</v>
      </c>
      <c r="BA1563" s="186">
        <f>_xll.qlCalendarAdvance(Calendar,BA1562,AY1563,"f",,Trigger)</f>
        <v>50263</v>
      </c>
      <c r="BB1563" s="186">
        <f>_xll.qlInterestRateIndexMaturity(Currency&amp;"ibor"&amp;$I$1,BA1563,Trigger)</f>
        <v>50447</v>
      </c>
      <c r="BC1563" s="359">
        <f>_xll.qlIndexFixing($AC$5,AZ1563,,_xll.ohTrigger(Trigger,Quote!$AE$2))</f>
        <v>1.4574059402621228E-2</v>
      </c>
      <c r="BD1563" s="359" t="e">
        <f>_xll.qlIndexFixing($BE$1,BA1563,,_xll.ohTrigger(Trigger,Quote!$AE$2))</f>
        <v>#NUM!</v>
      </c>
    </row>
    <row r="1564" spans="51:56" ht="11.25" customHeight="1" x14ac:dyDescent="0.25">
      <c r="AY1564" s="187" t="s">
        <v>90</v>
      </c>
      <c r="AZ1564" s="186">
        <f>_xll.qlInterestRateIndexFixingDate(Currency&amp;"ibor"&amp;$I$1,BA1564,Trigger)</f>
        <v>50266</v>
      </c>
      <c r="BA1564" s="186">
        <f>_xll.qlCalendarAdvance(Calendar,BA1563,AY1564,"f",,Trigger)</f>
        <v>50270</v>
      </c>
      <c r="BB1564" s="186">
        <f>_xll.qlInterestRateIndexMaturity(Currency&amp;"ibor"&amp;$I$1,BA1564,Trigger)</f>
        <v>50454</v>
      </c>
      <c r="BC1564" s="359">
        <f>_xll.qlIndexFixing($AC$5,AZ1564,,_xll.ohTrigger(Trigger,Quote!$AE$2))</f>
        <v>1.4576123529578848E-2</v>
      </c>
      <c r="BD1564" s="359" t="e">
        <f>_xll.qlIndexFixing($BE$1,BA1564,,_xll.ohTrigger(Trigger,Quote!$AE$2))</f>
        <v>#NUM!</v>
      </c>
    </row>
    <row r="1565" spans="51:56" ht="11.25" customHeight="1" x14ac:dyDescent="0.25">
      <c r="AY1565" s="187" t="s">
        <v>90</v>
      </c>
      <c r="AZ1565" s="186">
        <f>_xll.qlInterestRateIndexFixingDate(Currency&amp;"ibor"&amp;$I$1,BA1565,Trigger)</f>
        <v>50273</v>
      </c>
      <c r="BA1565" s="186">
        <f>_xll.qlCalendarAdvance(Calendar,BA1564,AY1565,"f",,Trigger)</f>
        <v>50277</v>
      </c>
      <c r="BB1565" s="186">
        <f>_xll.qlInterestRateIndexMaturity(Currency&amp;"ibor"&amp;$I$1,BA1565,Trigger)</f>
        <v>50461</v>
      </c>
      <c r="BC1565" s="359">
        <f>_xll.qlIndexFixing($AC$5,AZ1565,,_xll.ohTrigger(Trigger,Quote!$AE$2))</f>
        <v>1.4578187658698213E-2</v>
      </c>
      <c r="BD1565" s="359" t="e">
        <f>_xll.qlIndexFixing($BE$1,BA1565,,_xll.ohTrigger(Trigger,Quote!$AE$2))</f>
        <v>#NUM!</v>
      </c>
    </row>
    <row r="1566" spans="51:56" ht="11.25" customHeight="1" x14ac:dyDescent="0.25">
      <c r="AY1566" s="187" t="s">
        <v>90</v>
      </c>
      <c r="AZ1566" s="186">
        <f>_xll.qlInterestRateIndexFixingDate(Currency&amp;"ibor"&amp;$I$1,BA1566,Trigger)</f>
        <v>50280</v>
      </c>
      <c r="BA1566" s="186">
        <f>_xll.qlCalendarAdvance(Calendar,BA1565,AY1566,"f",,Trigger)</f>
        <v>50284</v>
      </c>
      <c r="BB1566" s="186">
        <f>_xll.qlInterestRateIndexMaturity(Currency&amp;"ibor"&amp;$I$1,BA1566,Trigger)</f>
        <v>50465</v>
      </c>
      <c r="BC1566" s="359">
        <f>_xll.qlIndexFixing($AC$5,AZ1566,,_xll.ohTrigger(Trigger,Quote!$AE$2))</f>
        <v>1.4578925991688137E-2</v>
      </c>
      <c r="BD1566" s="359" t="e">
        <f>_xll.qlIndexFixing($BE$1,BA1566,,_xll.ohTrigger(Trigger,Quote!$AE$2))</f>
        <v>#NUM!</v>
      </c>
    </row>
    <row r="1567" spans="51:56" ht="11.25" customHeight="1" x14ac:dyDescent="0.25">
      <c r="AY1567" s="187" t="s">
        <v>90</v>
      </c>
      <c r="AZ1567" s="186">
        <f>_xll.qlInterestRateIndexFixingDate(Currency&amp;"ibor"&amp;$I$1,BA1567,Trigger)</f>
        <v>50287</v>
      </c>
      <c r="BA1567" s="186">
        <f>_xll.qlCalendarAdvance(Calendar,BA1566,AY1567,"f",,Trigger)</f>
        <v>50291</v>
      </c>
      <c r="BB1567" s="186">
        <f>_xll.qlInterestRateIndexMaturity(Currency&amp;"ibor"&amp;$I$1,BA1567,Trigger)</f>
        <v>50472</v>
      </c>
      <c r="BC1567" s="359">
        <f>_xll.qlIndexFixing($AC$5,AZ1567,,_xll.ohTrigger(Trigger,Quote!$AE$2))</f>
        <v>1.4580989874805585E-2</v>
      </c>
      <c r="BD1567" s="359" t="e">
        <f>_xll.qlIndexFixing($BE$1,BA1567,,_xll.ohTrigger(Trigger,Quote!$AE$2))</f>
        <v>#NUM!</v>
      </c>
    </row>
    <row r="1568" spans="51:56" ht="11.25" customHeight="1" x14ac:dyDescent="0.25">
      <c r="AY1568" s="187" t="s">
        <v>90</v>
      </c>
      <c r="AZ1568" s="186">
        <f>_xll.qlInterestRateIndexFixingDate(Currency&amp;"ibor"&amp;$I$1,BA1568,Trigger)</f>
        <v>50294</v>
      </c>
      <c r="BA1568" s="186">
        <f>_xll.qlCalendarAdvance(Calendar,BA1567,AY1568,"f",,Trigger)</f>
        <v>50298</v>
      </c>
      <c r="BB1568" s="186">
        <f>_xll.qlInterestRateIndexMaturity(Currency&amp;"ibor"&amp;$I$1,BA1568,Trigger)</f>
        <v>50479</v>
      </c>
      <c r="BC1568" s="359">
        <f>_xll.qlIndexFixing($AC$5,AZ1568,,_xll.ohTrigger(Trigger,Quote!$AE$2))</f>
        <v>1.4583053760049066E-2</v>
      </c>
      <c r="BD1568" s="359" t="e">
        <f>_xll.qlIndexFixing($BE$1,BA1568,,_xll.ohTrigger(Trigger,Quote!$AE$2))</f>
        <v>#NUM!</v>
      </c>
    </row>
    <row r="1569" spans="51:56" ht="11.25" customHeight="1" x14ac:dyDescent="0.25">
      <c r="AY1569" s="187" t="s">
        <v>90</v>
      </c>
      <c r="AZ1569" s="186">
        <f>_xll.qlInterestRateIndexFixingDate(Currency&amp;"ibor"&amp;$I$1,BA1569,Trigger)</f>
        <v>50301</v>
      </c>
      <c r="BA1569" s="186">
        <f>_xll.qlCalendarAdvance(Calendar,BA1568,AY1569,"f",,Trigger)</f>
        <v>50305</v>
      </c>
      <c r="BB1569" s="186">
        <f>_xll.qlInterestRateIndexMaturity(Currency&amp;"ibor"&amp;$I$1,BA1569,Trigger)</f>
        <v>50486</v>
      </c>
      <c r="BC1569" s="359">
        <f>_xll.qlIndexFixing($AC$5,AZ1569,,_xll.ohTrigger(Trigger,Quote!$AE$2))</f>
        <v>1.4585117647418582E-2</v>
      </c>
      <c r="BD1569" s="359" t="e">
        <f>_xll.qlIndexFixing($BE$1,BA1569,,_xll.ohTrigger(Trigger,Quote!$AE$2))</f>
        <v>#NUM!</v>
      </c>
    </row>
    <row r="1570" spans="51:56" ht="11.25" customHeight="1" x14ac:dyDescent="0.25">
      <c r="AY1570" s="187" t="s">
        <v>90</v>
      </c>
      <c r="AZ1570" s="186">
        <f>_xll.qlInterestRateIndexFixingDate(Currency&amp;"ibor"&amp;$I$1,BA1570,Trigger)</f>
        <v>50308</v>
      </c>
      <c r="BA1570" s="186">
        <f>_xll.qlCalendarAdvance(Calendar,BA1569,AY1570,"f",,Trigger)</f>
        <v>50312</v>
      </c>
      <c r="BB1570" s="186">
        <f>_xll.qlInterestRateIndexMaturity(Currency&amp;"ibor"&amp;$I$1,BA1570,Trigger)</f>
        <v>50493</v>
      </c>
      <c r="BC1570" s="359">
        <f>_xll.qlIndexFixing($AC$5,AZ1570,,_xll.ohTrigger(Trigger,Quote!$AE$2))</f>
        <v>1.4587181536914132E-2</v>
      </c>
      <c r="BD1570" s="359" t="e">
        <f>_xll.qlIndexFixing($BE$1,BA1570,,_xll.ohTrigger(Trigger,Quote!$AE$2))</f>
        <v>#NUM!</v>
      </c>
    </row>
    <row r="1571" spans="51:56" ht="11.25" customHeight="1" x14ac:dyDescent="0.25">
      <c r="AY1571" s="187" t="s">
        <v>90</v>
      </c>
      <c r="AZ1571" s="186">
        <f>_xll.qlInterestRateIndexFixingDate(Currency&amp;"ibor"&amp;$I$1,BA1571,Trigger)</f>
        <v>50315</v>
      </c>
      <c r="BA1571" s="186">
        <f>_xll.qlCalendarAdvance(Calendar,BA1570,AY1571,"f",,Trigger)</f>
        <v>50319</v>
      </c>
      <c r="BB1571" s="186">
        <f>_xll.qlInterestRateIndexMaturity(Currency&amp;"ibor"&amp;$I$1,BA1571,Trigger)</f>
        <v>50501</v>
      </c>
      <c r="BC1571" s="359">
        <f>_xll.qlIndexFixing($AC$5,AZ1571,,_xll.ohTrigger(Trigger,Quote!$AE$2))</f>
        <v>1.4589687758765341E-2</v>
      </c>
      <c r="BD1571" s="359" t="e">
        <f>_xll.qlIndexFixing($BE$1,BA1571,,_xll.ohTrigger(Trigger,Quote!$AE$2))</f>
        <v>#NUM!</v>
      </c>
    </row>
    <row r="1572" spans="51:56" ht="11.25" customHeight="1" x14ac:dyDescent="0.25">
      <c r="AY1572" s="187" t="s">
        <v>90</v>
      </c>
      <c r="AZ1572" s="186">
        <f>_xll.qlInterestRateIndexFixingDate(Currency&amp;"ibor"&amp;$I$1,BA1572,Trigger)</f>
        <v>50322</v>
      </c>
      <c r="BA1572" s="186">
        <f>_xll.qlCalendarAdvance(Calendar,BA1571,AY1572,"f",,Trigger)</f>
        <v>50326</v>
      </c>
      <c r="BB1572" s="186">
        <f>_xll.qlInterestRateIndexMaturity(Currency&amp;"ibor"&amp;$I$1,BA1572,Trigger)</f>
        <v>50508</v>
      </c>
      <c r="BC1572" s="359">
        <f>_xll.qlIndexFixing($AC$5,AZ1572,,_xll.ohTrigger(Trigger,Quote!$AE$2))</f>
        <v>1.4591751736008523E-2</v>
      </c>
      <c r="BD1572" s="359" t="e">
        <f>_xll.qlIndexFixing($BE$1,BA1572,,_xll.ohTrigger(Trigger,Quote!$AE$2))</f>
        <v>#NUM!</v>
      </c>
    </row>
    <row r="1573" spans="51:56" ht="11.25" customHeight="1" x14ac:dyDescent="0.25">
      <c r="AY1573" s="187" t="s">
        <v>90</v>
      </c>
      <c r="AZ1573" s="186">
        <f>_xll.qlInterestRateIndexFixingDate(Currency&amp;"ibor"&amp;$I$1,BA1573,Trigger)</f>
        <v>50329</v>
      </c>
      <c r="BA1573" s="186">
        <f>_xll.qlCalendarAdvance(Calendar,BA1572,AY1573,"f",,Trigger)</f>
        <v>50333</v>
      </c>
      <c r="BB1573" s="186">
        <f>_xll.qlInterestRateIndexMaturity(Currency&amp;"ibor"&amp;$I$1,BA1573,Trigger)</f>
        <v>50515</v>
      </c>
      <c r="BC1573" s="359">
        <f>_xll.qlIndexFixing($AC$5,AZ1573,,_xll.ohTrigger(Trigger,Quote!$AE$2))</f>
        <v>1.4593815715389775E-2</v>
      </c>
      <c r="BD1573" s="359" t="e">
        <f>_xll.qlIndexFixing($BE$1,BA1573,,_xll.ohTrigger(Trigger,Quote!$AE$2))</f>
        <v>#NUM!</v>
      </c>
    </row>
    <row r="1574" spans="51:56" ht="11.25" customHeight="1" x14ac:dyDescent="0.25">
      <c r="AY1574" s="187" t="s">
        <v>90</v>
      </c>
      <c r="AZ1574" s="186">
        <f>_xll.qlInterestRateIndexFixingDate(Currency&amp;"ibor"&amp;$I$1,BA1574,Trigger)</f>
        <v>50336</v>
      </c>
      <c r="BA1574" s="186">
        <f>_xll.qlCalendarAdvance(Calendar,BA1573,AY1574,"f",,Trigger)</f>
        <v>50340</v>
      </c>
      <c r="BB1574" s="186">
        <f>_xll.qlInterestRateIndexMaturity(Currency&amp;"ibor"&amp;$I$1,BA1574,Trigger)</f>
        <v>50522</v>
      </c>
      <c r="BC1574" s="359">
        <f>_xll.qlIndexFixing($AC$5,AZ1574,,_xll.ohTrigger(Trigger,Quote!$AE$2))</f>
        <v>1.4595879696908658E-2</v>
      </c>
      <c r="BD1574" s="359" t="e">
        <f>_xll.qlIndexFixing($BE$1,BA1574,,_xll.ohTrigger(Trigger,Quote!$AE$2))</f>
        <v>#NUM!</v>
      </c>
    </row>
    <row r="1575" spans="51:56" ht="11.25" customHeight="1" x14ac:dyDescent="0.25">
      <c r="AY1575" s="187" t="s">
        <v>90</v>
      </c>
      <c r="AZ1575" s="186">
        <f>_xll.qlInterestRateIndexFixingDate(Currency&amp;"ibor"&amp;$I$1,BA1575,Trigger)</f>
        <v>50343</v>
      </c>
      <c r="BA1575" s="186">
        <f>_xll.qlCalendarAdvance(Calendar,BA1574,AY1575,"f",,Trigger)</f>
        <v>50347</v>
      </c>
      <c r="BB1575" s="186">
        <f>_xll.qlInterestRateIndexMaturity(Currency&amp;"ibor"&amp;$I$1,BA1575,Trigger)</f>
        <v>50528</v>
      </c>
      <c r="BC1575" s="359">
        <f>_xll.qlIndexFixing($AC$5,AZ1575,,_xll.ohTrigger(Trigger,Quote!$AE$2))</f>
        <v>1.4597501016282838E-2</v>
      </c>
      <c r="BD1575" s="359" t="e">
        <f>_xll.qlIndexFixing($BE$1,BA1575,,_xll.ohTrigger(Trigger,Quote!$AE$2))</f>
        <v>#NUM!</v>
      </c>
    </row>
    <row r="1576" spans="51:56" ht="11.25" customHeight="1" x14ac:dyDescent="0.25">
      <c r="AY1576" s="187" t="s">
        <v>90</v>
      </c>
      <c r="AZ1576" s="186">
        <f>_xll.qlInterestRateIndexFixingDate(Currency&amp;"ibor"&amp;$I$1,BA1576,Trigger)</f>
        <v>50350</v>
      </c>
      <c r="BA1576" s="186">
        <f>_xll.qlCalendarAdvance(Calendar,BA1575,AY1576,"f",,Trigger)</f>
        <v>50354</v>
      </c>
      <c r="BB1576" s="186">
        <f>_xll.qlInterestRateIndexMaturity(Currency&amp;"ibor"&amp;$I$1,BA1576,Trigger)</f>
        <v>50535</v>
      </c>
      <c r="BC1576" s="359">
        <f>_xll.qlIndexFixing($AC$5,AZ1576,,_xll.ohTrigger(Trigger,Quote!$AE$2))</f>
        <v>1.4599564918534593E-2</v>
      </c>
      <c r="BD1576" s="359" t="e">
        <f>_xll.qlIndexFixing($BE$1,BA1576,,_xll.ohTrigger(Trigger,Quote!$AE$2))</f>
        <v>#NUM!</v>
      </c>
    </row>
    <row r="1577" spans="51:56" ht="11.25" customHeight="1" x14ac:dyDescent="0.25">
      <c r="AY1577" s="187" t="s">
        <v>90</v>
      </c>
      <c r="AZ1577" s="186">
        <f>_xll.qlInterestRateIndexFixingDate(Currency&amp;"ibor"&amp;$I$1,BA1577,Trigger)</f>
        <v>50357</v>
      </c>
      <c r="BA1577" s="186">
        <f>_xll.qlCalendarAdvance(Calendar,BA1576,AY1577,"f",,Trigger)</f>
        <v>50361</v>
      </c>
      <c r="BB1577" s="186">
        <f>_xll.qlInterestRateIndexMaturity(Currency&amp;"ibor"&amp;$I$1,BA1577,Trigger)</f>
        <v>50542</v>
      </c>
      <c r="BC1577" s="359">
        <f>_xll.qlIndexFixing($AC$5,AZ1577,,_xll.ohTrigger(Trigger,Quote!$AE$2))</f>
        <v>1.4601628822912823E-2</v>
      </c>
      <c r="BD1577" s="359" t="e">
        <f>_xll.qlIndexFixing($BE$1,BA1577,,_xll.ohTrigger(Trigger,Quote!$AE$2))</f>
        <v>#NUM!</v>
      </c>
    </row>
    <row r="1578" spans="51:56" ht="11.25" customHeight="1" x14ac:dyDescent="0.25">
      <c r="AY1578" s="187" t="s">
        <v>90</v>
      </c>
      <c r="AZ1578" s="186">
        <f>_xll.qlInterestRateIndexFixingDate(Currency&amp;"ibor"&amp;$I$1,BA1578,Trigger)</f>
        <v>50364</v>
      </c>
      <c r="BA1578" s="186">
        <f>_xll.qlCalendarAdvance(Calendar,BA1577,AY1578,"f",,Trigger)</f>
        <v>50368</v>
      </c>
      <c r="BB1578" s="186">
        <f>_xll.qlInterestRateIndexMaturity(Currency&amp;"ibor"&amp;$I$1,BA1578,Trigger)</f>
        <v>50549</v>
      </c>
      <c r="BC1578" s="359">
        <f>_xll.qlIndexFixing($AC$5,AZ1578,,_xll.ohTrigger(Trigger,Quote!$AE$2))</f>
        <v>1.4603692729417089E-2</v>
      </c>
      <c r="BD1578" s="359" t="e">
        <f>_xll.qlIndexFixing($BE$1,BA1578,,_xll.ohTrigger(Trigger,Quote!$AE$2))</f>
        <v>#NUM!</v>
      </c>
    </row>
    <row r="1579" spans="51:56" ht="11.25" customHeight="1" x14ac:dyDescent="0.25">
      <c r="AY1579" s="187" t="s">
        <v>90</v>
      </c>
      <c r="AZ1579" s="186">
        <f>_xll.qlInterestRateIndexFixingDate(Currency&amp;"ibor"&amp;$I$1,BA1579,Trigger)</f>
        <v>50371</v>
      </c>
      <c r="BA1579" s="186">
        <f>_xll.qlCalendarAdvance(Calendar,BA1578,AY1579,"f",,Trigger)</f>
        <v>50375</v>
      </c>
      <c r="BB1579" s="186">
        <f>_xll.qlInterestRateIndexMaturity(Currency&amp;"ibor"&amp;$I$1,BA1579,Trigger)</f>
        <v>50557</v>
      </c>
      <c r="BC1579" s="359">
        <f>_xll.qlIndexFixing($AC$5,AZ1579,,_xll.ohTrigger(Trigger,Quote!$AE$2))</f>
        <v>1.4606199636573244E-2</v>
      </c>
      <c r="BD1579" s="359" t="e">
        <f>_xll.qlIndexFixing($BE$1,BA1579,,_xll.ohTrigger(Trigger,Quote!$AE$2))</f>
        <v>#NUM!</v>
      </c>
    </row>
    <row r="1580" spans="51:56" ht="11.25" customHeight="1" x14ac:dyDescent="0.25">
      <c r="AY1580" s="187" t="s">
        <v>90</v>
      </c>
      <c r="AZ1580" s="186">
        <f>_xll.qlInterestRateIndexFixingDate(Currency&amp;"ibor"&amp;$I$1,BA1580,Trigger)</f>
        <v>50378</v>
      </c>
      <c r="BA1580" s="186">
        <f>_xll.qlCalendarAdvance(Calendar,BA1579,AY1580,"f",,Trigger)</f>
        <v>50382</v>
      </c>
      <c r="BB1580" s="186">
        <f>_xll.qlInterestRateIndexMaturity(Currency&amp;"ibor"&amp;$I$1,BA1580,Trigger)</f>
        <v>50564</v>
      </c>
      <c r="BC1580" s="359">
        <f>_xll.qlIndexFixing($AC$5,AZ1580,,_xll.ohTrigger(Trigger,Quote!$AE$2))</f>
        <v>1.459514124658623E-2</v>
      </c>
      <c r="BD1580" s="359" t="e">
        <f>_xll.qlIndexFixing($BE$1,BA1580,,_xll.ohTrigger(Trigger,Quote!$AE$2))</f>
        <v>#NUM!</v>
      </c>
    </row>
    <row r="1581" spans="51:56" ht="11.25" customHeight="1" x14ac:dyDescent="0.25">
      <c r="AY1581" s="187" t="s">
        <v>90</v>
      </c>
      <c r="AZ1581" s="186">
        <f>_xll.qlInterestRateIndexFixingDate(Currency&amp;"ibor"&amp;$I$1,BA1581,Trigger)</f>
        <v>50385</v>
      </c>
      <c r="BA1581" s="186">
        <f>_xll.qlCalendarAdvance(Calendar,BA1580,AY1581,"f",,Trigger)</f>
        <v>50389</v>
      </c>
      <c r="BB1581" s="186">
        <f>_xll.qlInterestRateIndexMaturity(Currency&amp;"ibor"&amp;$I$1,BA1581,Trigger)</f>
        <v>50571</v>
      </c>
      <c r="BC1581" s="359">
        <f>_xll.qlIndexFixing($AC$5,AZ1581,,_xll.ohTrigger(Trigger,Quote!$AE$2))</f>
        <v>1.4584061078721691E-2</v>
      </c>
      <c r="BD1581" s="359" t="e">
        <f>_xll.qlIndexFixing($BE$1,BA1581,,_xll.ohTrigger(Trigger,Quote!$AE$2))</f>
        <v>#NUM!</v>
      </c>
    </row>
    <row r="1582" spans="51:56" ht="11.25" customHeight="1" x14ac:dyDescent="0.25">
      <c r="AY1582" s="187" t="s">
        <v>90</v>
      </c>
      <c r="AZ1582" s="186">
        <f>_xll.qlInterestRateIndexFixingDate(Currency&amp;"ibor"&amp;$I$1,BA1582,Trigger)</f>
        <v>50392</v>
      </c>
      <c r="BA1582" s="186">
        <f>_xll.qlCalendarAdvance(Calendar,BA1581,AY1582,"f",,Trigger)</f>
        <v>50396</v>
      </c>
      <c r="BB1582" s="186">
        <f>_xll.qlInterestRateIndexMaturity(Currency&amp;"ibor"&amp;$I$1,BA1582,Trigger)</f>
        <v>50578</v>
      </c>
      <c r="BC1582" s="359">
        <f>_xll.qlIndexFixing($AC$5,AZ1582,,_xll.ohTrigger(Trigger,Quote!$AE$2))</f>
        <v>1.4572959133342856E-2</v>
      </c>
      <c r="BD1582" s="359" t="e">
        <f>_xll.qlIndexFixing($BE$1,BA1582,,_xll.ohTrigger(Trigger,Quote!$AE$2))</f>
        <v>#NUM!</v>
      </c>
    </row>
    <row r="1583" spans="51:56" ht="11.25" customHeight="1" x14ac:dyDescent="0.25">
      <c r="AY1583" s="187" t="s">
        <v>90</v>
      </c>
      <c r="AZ1583" s="186">
        <f>_xll.qlInterestRateIndexFixingDate(Currency&amp;"ibor"&amp;$I$1,BA1583,Trigger)</f>
        <v>50398</v>
      </c>
      <c r="BA1583" s="186">
        <f>_xll.qlCalendarAdvance(Calendar,BA1582,AY1583,"f",,Trigger)</f>
        <v>50403</v>
      </c>
      <c r="BB1583" s="186">
        <f>_xll.qlInterestRateIndexMaturity(Currency&amp;"ibor"&amp;$I$1,BA1583,Trigger)</f>
        <v>50585</v>
      </c>
      <c r="BC1583" s="359">
        <f>_xll.qlIndexFixing($AC$5,AZ1583,,_xll.ohTrigger(Trigger,Quote!$AE$2))</f>
        <v>1.4561835410814707E-2</v>
      </c>
      <c r="BD1583" s="359" t="e">
        <f>_xll.qlIndexFixing($BE$1,BA1583,,_xll.ohTrigger(Trigger,Quote!$AE$2))</f>
        <v>#NUM!</v>
      </c>
    </row>
    <row r="1584" spans="51:56" ht="11.25" customHeight="1" x14ac:dyDescent="0.25">
      <c r="AY1584" s="187" t="s">
        <v>90</v>
      </c>
      <c r="AZ1584" s="186">
        <f>_xll.qlInterestRateIndexFixingDate(Currency&amp;"ibor"&amp;$I$1,BA1584,Trigger)</f>
        <v>50405</v>
      </c>
      <c r="BA1584" s="186">
        <f>_xll.qlCalendarAdvance(Calendar,BA1583,AY1584,"f",,Trigger)</f>
        <v>50410</v>
      </c>
      <c r="BB1584" s="186">
        <f>_xll.qlInterestRateIndexMaturity(Currency&amp;"ibor"&amp;$I$1,BA1584,Trigger)</f>
        <v>50591</v>
      </c>
      <c r="BC1584" s="359">
        <f>_xll.qlIndexFixing($AC$5,AZ1584,,_xll.ohTrigger(Trigger,Quote!$AE$2))</f>
        <v>1.455178422913707E-2</v>
      </c>
      <c r="BD1584" s="359" t="e">
        <f>_xll.qlIndexFixing($BE$1,BA1584,,_xll.ohTrigger(Trigger,Quote!$AE$2))</f>
        <v>#NUM!</v>
      </c>
    </row>
    <row r="1585" spans="51:56" ht="11.25" customHeight="1" x14ac:dyDescent="0.25">
      <c r="AY1585" s="187" t="s">
        <v>90</v>
      </c>
      <c r="AZ1585" s="186">
        <f>_xll.qlInterestRateIndexFixingDate(Currency&amp;"ibor"&amp;$I$1,BA1585,Trigger)</f>
        <v>50413</v>
      </c>
      <c r="BA1585" s="186">
        <f>_xll.qlCalendarAdvance(Calendar,BA1584,AY1585,"f",,Trigger)</f>
        <v>50417</v>
      </c>
      <c r="BB1585" s="186">
        <f>_xll.qlInterestRateIndexMaturity(Currency&amp;"ibor"&amp;$I$1,BA1585,Trigger)</f>
        <v>50598</v>
      </c>
      <c r="BC1585" s="359">
        <f>_xll.qlIndexFixing($AC$5,AZ1585,,_xll.ohTrigger(Trigger,Quote!$AE$2))</f>
        <v>1.4540547434654331E-2</v>
      </c>
      <c r="BD1585" s="359" t="e">
        <f>_xll.qlIndexFixing($BE$1,BA1585,,_xll.ohTrigger(Trigger,Quote!$AE$2))</f>
        <v>#NUM!</v>
      </c>
    </row>
    <row r="1586" spans="51:56" ht="11.25" customHeight="1" x14ac:dyDescent="0.25">
      <c r="AY1586" s="187" t="s">
        <v>90</v>
      </c>
      <c r="AZ1586" s="186">
        <f>_xll.qlInterestRateIndexFixingDate(Currency&amp;"ibor"&amp;$I$1,BA1586,Trigger)</f>
        <v>50420</v>
      </c>
      <c r="BA1586" s="186">
        <f>_xll.qlCalendarAdvance(Calendar,BA1585,AY1586,"f",,Trigger)</f>
        <v>50424</v>
      </c>
      <c r="BB1586" s="186">
        <f>_xll.qlInterestRateIndexMaturity(Currency&amp;"ibor"&amp;$I$1,BA1586,Trigger)</f>
        <v>50605</v>
      </c>
      <c r="BC1586" s="359">
        <f>_xll.qlIndexFixing($AC$5,AZ1586,,_xll.ohTrigger(Trigger,Quote!$AE$2))</f>
        <v>1.4529288744769856E-2</v>
      </c>
      <c r="BD1586" s="359" t="e">
        <f>_xll.qlIndexFixing($BE$1,BA1586,,_xll.ohTrigger(Trigger,Quote!$AE$2))</f>
        <v>#NUM!</v>
      </c>
    </row>
    <row r="1587" spans="51:56" ht="11.25" customHeight="1" x14ac:dyDescent="0.25">
      <c r="AY1587" s="187" t="s">
        <v>90</v>
      </c>
      <c r="AZ1587" s="186">
        <f>_xll.qlInterestRateIndexFixingDate(Currency&amp;"ibor"&amp;$I$1,BA1587,Trigger)</f>
        <v>50427</v>
      </c>
      <c r="BA1587" s="186">
        <f>_xll.qlCalendarAdvance(Calendar,BA1586,AY1587,"f",,Trigger)</f>
        <v>50431</v>
      </c>
      <c r="BB1587" s="186">
        <f>_xll.qlInterestRateIndexMaturity(Currency&amp;"ibor"&amp;$I$1,BA1587,Trigger)</f>
        <v>50612</v>
      </c>
      <c r="BC1587" s="359">
        <f>_xll.qlIndexFixing($AC$5,AZ1587,,_xll.ohTrigger(Trigger,Quote!$AE$2))</f>
        <v>1.4518008159854181E-2</v>
      </c>
      <c r="BD1587" s="359" t="e">
        <f>_xll.qlIndexFixing($BE$1,BA1587,,_xll.ohTrigger(Trigger,Quote!$AE$2))</f>
        <v>#NUM!</v>
      </c>
    </row>
    <row r="1588" spans="51:56" ht="11.25" customHeight="1" x14ac:dyDescent="0.25">
      <c r="AY1588" s="187" t="s">
        <v>90</v>
      </c>
      <c r="AZ1588" s="186">
        <f>_xll.qlInterestRateIndexFixingDate(Currency&amp;"ibor"&amp;$I$1,BA1588,Trigger)</f>
        <v>50434</v>
      </c>
      <c r="BA1588" s="186">
        <f>_xll.qlCalendarAdvance(Calendar,BA1587,AY1588,"f",,Trigger)</f>
        <v>50438</v>
      </c>
      <c r="BB1588" s="186">
        <f>_xll.qlInterestRateIndexMaturity(Currency&amp;"ibor"&amp;$I$1,BA1588,Trigger)</f>
        <v>50619</v>
      </c>
      <c r="BC1588" s="359">
        <f>_xll.qlIndexFixing($AC$5,AZ1588,,_xll.ohTrigger(Trigger,Quote!$AE$2))</f>
        <v>1.4506705680277834E-2</v>
      </c>
      <c r="BD1588" s="359" t="e">
        <f>_xll.qlIndexFixing($BE$1,BA1588,,_xll.ohTrigger(Trigger,Quote!$AE$2))</f>
        <v>#NUM!</v>
      </c>
    </row>
    <row r="1589" spans="51:56" ht="11.25" customHeight="1" x14ac:dyDescent="0.25">
      <c r="AY1589" s="187" t="s">
        <v>90</v>
      </c>
      <c r="AZ1589" s="186">
        <f>_xll.qlInterestRateIndexFixingDate(Currency&amp;"ibor"&amp;$I$1,BA1589,Trigger)</f>
        <v>50441</v>
      </c>
      <c r="BA1589" s="186">
        <f>_xll.qlCalendarAdvance(Calendar,BA1588,AY1589,"f",,Trigger)</f>
        <v>50445</v>
      </c>
      <c r="BB1589" s="186">
        <f>_xll.qlInterestRateIndexMaturity(Currency&amp;"ibor"&amp;$I$1,BA1589,Trigger)</f>
        <v>50626</v>
      </c>
      <c r="BC1589" s="359">
        <f>_xll.qlIndexFixing($AC$5,AZ1589,,_xll.ohTrigger(Trigger,Quote!$AE$2))</f>
        <v>1.4495381306412232E-2</v>
      </c>
      <c r="BD1589" s="359" t="e">
        <f>_xll.qlIndexFixing($BE$1,BA1589,,_xll.ohTrigger(Trigger,Quote!$AE$2))</f>
        <v>#NUM!</v>
      </c>
    </row>
    <row r="1590" spans="51:56" ht="11.25" customHeight="1" x14ac:dyDescent="0.25">
      <c r="AY1590" s="187" t="s">
        <v>90</v>
      </c>
      <c r="AZ1590" s="186">
        <f>_xll.qlInterestRateIndexFixingDate(Currency&amp;"ibor"&amp;$I$1,BA1590,Trigger)</f>
        <v>50448</v>
      </c>
      <c r="BA1590" s="186">
        <f>_xll.qlCalendarAdvance(Calendar,BA1589,AY1590,"f",,Trigger)</f>
        <v>50452</v>
      </c>
      <c r="BB1590" s="186">
        <f>_xll.qlInterestRateIndexMaturity(Currency&amp;"ibor"&amp;$I$1,BA1590,Trigger)</f>
        <v>50633</v>
      </c>
      <c r="BC1590" s="359">
        <f>_xll.qlIndexFixing($AC$5,AZ1590,,_xll.ohTrigger(Trigger,Quote!$AE$2))</f>
        <v>1.448403503862835E-2</v>
      </c>
      <c r="BD1590" s="359" t="e">
        <f>_xll.qlIndexFixing($BE$1,BA1590,,_xll.ohTrigger(Trigger,Quote!$AE$2))</f>
        <v>#NUM!</v>
      </c>
    </row>
    <row r="1591" spans="51:56" ht="11.25" customHeight="1" x14ac:dyDescent="0.25">
      <c r="AY1591" s="187" t="s">
        <v>90</v>
      </c>
      <c r="AZ1591" s="186">
        <f>_xll.qlInterestRateIndexFixingDate(Currency&amp;"ibor"&amp;$I$1,BA1591,Trigger)</f>
        <v>50455</v>
      </c>
      <c r="BA1591" s="186">
        <f>_xll.qlCalendarAdvance(Calendar,BA1590,AY1591,"f",,Trigger)</f>
        <v>50459</v>
      </c>
      <c r="BB1591" s="186">
        <f>_xll.qlInterestRateIndexMaturity(Currency&amp;"ibor"&amp;$I$1,BA1591,Trigger)</f>
        <v>50640</v>
      </c>
      <c r="BC1591" s="359">
        <f>_xll.qlIndexFixing($AC$5,AZ1591,,_xll.ohTrigger(Trigger,Quote!$AE$2))</f>
        <v>1.4472666877300696E-2</v>
      </c>
      <c r="BD1591" s="359" t="e">
        <f>_xll.qlIndexFixing($BE$1,BA1591,,_xll.ohTrigger(Trigger,Quote!$AE$2))</f>
        <v>#NUM!</v>
      </c>
    </row>
    <row r="1592" spans="51:56" ht="11.25" customHeight="1" x14ac:dyDescent="0.25">
      <c r="AY1592" s="187" t="s">
        <v>90</v>
      </c>
      <c r="AZ1592" s="186">
        <f>_xll.qlInterestRateIndexFixingDate(Currency&amp;"ibor"&amp;$I$1,BA1592,Trigger)</f>
        <v>50462</v>
      </c>
      <c r="BA1592" s="186">
        <f>_xll.qlCalendarAdvance(Calendar,BA1591,AY1592,"f",,Trigger)</f>
        <v>50466</v>
      </c>
      <c r="BB1592" s="186">
        <f>_xll.qlInterestRateIndexMaturity(Currency&amp;"ibor"&amp;$I$1,BA1592,Trigger)</f>
        <v>50650</v>
      </c>
      <c r="BC1592" s="359">
        <f>_xll.qlIndexFixing($AC$5,AZ1592,,_xll.ohTrigger(Trigger,Quote!$AE$2))</f>
        <v>1.4459702546877196E-2</v>
      </c>
      <c r="BD1592" s="359" t="e">
        <f>_xll.qlIndexFixing($BE$1,BA1592,,_xll.ohTrigger(Trigger,Quote!$AE$2))</f>
        <v>#NUM!</v>
      </c>
    </row>
    <row r="1593" spans="51:56" ht="11.25" customHeight="1" x14ac:dyDescent="0.25">
      <c r="AY1593" s="187" t="s">
        <v>90</v>
      </c>
      <c r="AZ1593" s="186">
        <f>_xll.qlInterestRateIndexFixingDate(Currency&amp;"ibor"&amp;$I$1,BA1593,Trigger)</f>
        <v>50469</v>
      </c>
      <c r="BA1593" s="186">
        <f>_xll.qlCalendarAdvance(Calendar,BA1592,AY1593,"f",,Trigger)</f>
        <v>50473</v>
      </c>
      <c r="BB1593" s="186">
        <f>_xll.qlInterestRateIndexMaturity(Currency&amp;"ibor"&amp;$I$1,BA1593,Trigger)</f>
        <v>50657</v>
      </c>
      <c r="BC1593" s="359">
        <f>_xll.qlIndexFixing($AC$5,AZ1593,,_xll.ohTrigger(Trigger,Quote!$AE$2))</f>
        <v>1.4448499723865331E-2</v>
      </c>
      <c r="BD1593" s="359" t="e">
        <f>_xll.qlIndexFixing($BE$1,BA1593,,_xll.ohTrigger(Trigger,Quote!$AE$2))</f>
        <v>#NUM!</v>
      </c>
    </row>
    <row r="1594" spans="51:56" ht="11.25" customHeight="1" x14ac:dyDescent="0.25">
      <c r="AY1594" s="187" t="s">
        <v>90</v>
      </c>
      <c r="AZ1594" s="186">
        <f>_xll.qlInterestRateIndexFixingDate(Currency&amp;"ibor"&amp;$I$1,BA1594,Trigger)</f>
        <v>50476</v>
      </c>
      <c r="BA1594" s="186">
        <f>_xll.qlCalendarAdvance(Calendar,BA1593,AY1594,"f",,Trigger)</f>
        <v>50480</v>
      </c>
      <c r="BB1594" s="186">
        <f>_xll.qlInterestRateIndexMaturity(Currency&amp;"ibor"&amp;$I$1,BA1594,Trigger)</f>
        <v>50664</v>
      </c>
      <c r="BC1594" s="359">
        <f>_xll.qlIndexFixing($AC$5,AZ1594,,_xll.ohTrigger(Trigger,Quote!$AE$2))</f>
        <v>1.4437275362535812E-2</v>
      </c>
      <c r="BD1594" s="359" t="e">
        <f>_xll.qlIndexFixing($BE$1,BA1594,,_xll.ohTrigger(Trigger,Quote!$AE$2))</f>
        <v>#NUM!</v>
      </c>
    </row>
    <row r="1595" spans="51:56" ht="11.25" customHeight="1" x14ac:dyDescent="0.25">
      <c r="AY1595" s="187" t="s">
        <v>90</v>
      </c>
      <c r="AZ1595" s="186">
        <f>_xll.qlInterestRateIndexFixingDate(Currency&amp;"ibor"&amp;$I$1,BA1595,Trigger)</f>
        <v>50483</v>
      </c>
      <c r="BA1595" s="186">
        <f>_xll.qlCalendarAdvance(Calendar,BA1594,AY1595,"f",,Trigger)</f>
        <v>50487</v>
      </c>
      <c r="BB1595" s="186">
        <f>_xll.qlInterestRateIndexMaturity(Currency&amp;"ibor"&amp;$I$1,BA1595,Trigger)</f>
        <v>50671</v>
      </c>
      <c r="BC1595" s="359">
        <f>_xll.qlIndexFixing($AC$5,AZ1595,,_xll.ohTrigger(Trigger,Quote!$AE$2))</f>
        <v>1.442602946325661E-2</v>
      </c>
      <c r="BD1595" s="359" t="e">
        <f>_xll.qlIndexFixing($BE$1,BA1595,,_xll.ohTrigger(Trigger,Quote!$AE$2))</f>
        <v>#NUM!</v>
      </c>
    </row>
    <row r="1596" spans="51:56" ht="11.25" customHeight="1" x14ac:dyDescent="0.25">
      <c r="AY1596" s="187" t="s">
        <v>90</v>
      </c>
      <c r="AZ1596" s="186">
        <f>_xll.qlInterestRateIndexFixingDate(Currency&amp;"ibor"&amp;$I$1,BA1596,Trigger)</f>
        <v>50490</v>
      </c>
      <c r="BA1596" s="186">
        <f>_xll.qlCalendarAdvance(Calendar,BA1595,AY1596,"f",,Trigger)</f>
        <v>50494</v>
      </c>
      <c r="BB1596" s="186">
        <f>_xll.qlInterestRateIndexMaturity(Currency&amp;"ibor"&amp;$I$1,BA1596,Trigger)</f>
        <v>50678</v>
      </c>
      <c r="BC1596" s="359">
        <f>_xll.qlIndexFixing($AC$5,AZ1596,,_xll.ohTrigger(Trigger,Quote!$AE$2))</f>
        <v>1.4414762026396993E-2</v>
      </c>
      <c r="BD1596" s="359" t="e">
        <f>_xll.qlIndexFixing($BE$1,BA1596,,_xll.ohTrigger(Trigger,Quote!$AE$2))</f>
        <v>#NUM!</v>
      </c>
    </row>
    <row r="1597" spans="51:56" ht="11.25" customHeight="1" x14ac:dyDescent="0.25">
      <c r="AY1597" s="187" t="s">
        <v>90</v>
      </c>
      <c r="AZ1597" s="186">
        <f>_xll.qlInterestRateIndexFixingDate(Currency&amp;"ibor"&amp;$I$1,BA1597,Trigger)</f>
        <v>50497</v>
      </c>
      <c r="BA1597" s="186">
        <f>_xll.qlCalendarAdvance(Calendar,BA1596,AY1597,"f",,Trigger)</f>
        <v>50501</v>
      </c>
      <c r="BB1597" s="186">
        <f>_xll.qlInterestRateIndexMaturity(Currency&amp;"ibor"&amp;$I$1,BA1597,Trigger)</f>
        <v>50684</v>
      </c>
      <c r="BC1597" s="359">
        <f>_xll.qlIndexFixing($AC$5,AZ1597,,_xll.ohTrigger(Trigger,Quote!$AE$2))</f>
        <v>1.4403641896778018E-2</v>
      </c>
      <c r="BD1597" s="359" t="e">
        <f>_xll.qlIndexFixing($BE$1,BA1597,,_xll.ohTrigger(Trigger,Quote!$AE$2))</f>
        <v>#NUM!</v>
      </c>
    </row>
    <row r="1598" spans="51:56" ht="11.25" customHeight="1" x14ac:dyDescent="0.25">
      <c r="AY1598" s="187" t="s">
        <v>90</v>
      </c>
      <c r="AZ1598" s="186">
        <f>_xll.qlInterestRateIndexFixingDate(Currency&amp;"ibor"&amp;$I$1,BA1598,Trigger)</f>
        <v>50504</v>
      </c>
      <c r="BA1598" s="186">
        <f>_xll.qlCalendarAdvance(Calendar,BA1597,AY1598,"f",,Trigger)</f>
        <v>50508</v>
      </c>
      <c r="BB1598" s="186">
        <f>_xll.qlInterestRateIndexMaturity(Currency&amp;"ibor"&amp;$I$1,BA1598,Trigger)</f>
        <v>50691</v>
      </c>
      <c r="BC1598" s="359">
        <f>_xll.qlIndexFixing($AC$5,AZ1598,,_xll.ohTrigger(Trigger,Quote!$AE$2))</f>
        <v>1.4392261855287884E-2</v>
      </c>
      <c r="BD1598" s="359" t="e">
        <f>_xll.qlIndexFixing($BE$1,BA1598,,_xll.ohTrigger(Trigger,Quote!$AE$2))</f>
        <v>#NUM!</v>
      </c>
    </row>
    <row r="1599" spans="51:56" ht="11.25" customHeight="1" x14ac:dyDescent="0.25">
      <c r="AY1599" s="187" t="s">
        <v>90</v>
      </c>
      <c r="AZ1599" s="186">
        <f>_xll.qlInterestRateIndexFixingDate(Currency&amp;"ibor"&amp;$I$1,BA1599,Trigger)</f>
        <v>50511</v>
      </c>
      <c r="BA1599" s="186">
        <f>_xll.qlCalendarAdvance(Calendar,BA1598,AY1599,"f",,Trigger)</f>
        <v>50515</v>
      </c>
      <c r="BB1599" s="186">
        <f>_xll.qlInterestRateIndexMaturity(Currency&amp;"ibor"&amp;$I$1,BA1599,Trigger)</f>
        <v>50698</v>
      </c>
      <c r="BC1599" s="359">
        <f>_xll.qlIndexFixing($AC$5,AZ1599,,_xll.ohTrigger(Trigger,Quote!$AE$2))</f>
        <v>1.4380860160596115E-2</v>
      </c>
      <c r="BD1599" s="359" t="e">
        <f>_xll.qlIndexFixing($BE$1,BA1599,,_xll.ohTrigger(Trigger,Quote!$AE$2))</f>
        <v>#NUM!</v>
      </c>
    </row>
    <row r="1600" spans="51:56" ht="11.25" customHeight="1" x14ac:dyDescent="0.25">
      <c r="AY1600" s="187" t="s">
        <v>90</v>
      </c>
      <c r="AZ1600" s="186">
        <f>_xll.qlInterestRateIndexFixingDate(Currency&amp;"ibor"&amp;$I$1,BA1600,Trigger)</f>
        <v>50516</v>
      </c>
      <c r="BA1600" s="186">
        <f>_xll.qlCalendarAdvance(Calendar,BA1599,AY1600,"f",,Trigger)</f>
        <v>50522</v>
      </c>
      <c r="BB1600" s="186">
        <f>_xll.qlInterestRateIndexMaturity(Currency&amp;"ibor"&amp;$I$1,BA1600,Trigger)</f>
        <v>50705</v>
      </c>
      <c r="BC1600" s="359">
        <f>_xll.qlIndexFixing($AC$5,AZ1600,,_xll.ohTrigger(Trigger,Quote!$AE$2))</f>
        <v>1.4369436813078364E-2</v>
      </c>
      <c r="BD1600" s="359" t="e">
        <f>_xll.qlIndexFixing($BE$1,BA1600,,_xll.ohTrigger(Trigger,Quote!$AE$2))</f>
        <v>#NUM!</v>
      </c>
    </row>
    <row r="1601" spans="51:56" ht="11.25" customHeight="1" x14ac:dyDescent="0.25">
      <c r="AY1601" s="187" t="s">
        <v>90</v>
      </c>
      <c r="AZ1601" s="186">
        <f>_xll.qlInterestRateIndexFixingDate(Currency&amp;"ibor"&amp;$I$1,BA1601,Trigger)</f>
        <v>50525</v>
      </c>
      <c r="BA1601" s="186">
        <f>_xll.qlCalendarAdvance(Calendar,BA1600,AY1601,"f",,Trigger)</f>
        <v>50529</v>
      </c>
      <c r="BB1601" s="186">
        <f>_xll.qlInterestRateIndexMaturity(Currency&amp;"ibor"&amp;$I$1,BA1601,Trigger)</f>
        <v>50713</v>
      </c>
      <c r="BC1601" s="359">
        <f>_xll.qlIndexFixing($AC$5,AZ1601,,_xll.ohTrigger(Trigger,Quote!$AE$2))</f>
        <v>1.4358101791379255E-2</v>
      </c>
      <c r="BD1601" s="359" t="e">
        <f>_xll.qlIndexFixing($BE$1,BA1601,,_xll.ohTrigger(Trigger,Quote!$AE$2))</f>
        <v>#NUM!</v>
      </c>
    </row>
    <row r="1602" spans="51:56" ht="11.25" customHeight="1" x14ac:dyDescent="0.25">
      <c r="AY1602" s="187" t="s">
        <v>90</v>
      </c>
      <c r="AZ1602" s="186">
        <f>_xll.qlInterestRateIndexFixingDate(Currency&amp;"ibor"&amp;$I$1,BA1602,Trigger)</f>
        <v>50532</v>
      </c>
      <c r="BA1602" s="186">
        <f>_xll.qlCalendarAdvance(Calendar,BA1601,AY1602,"f",,Trigger)</f>
        <v>50536</v>
      </c>
      <c r="BB1602" s="186">
        <f>_xll.qlInterestRateIndexMaturity(Currency&amp;"ibor"&amp;$I$1,BA1602,Trigger)</f>
        <v>50720</v>
      </c>
      <c r="BC1602" s="359">
        <f>_xll.qlIndexFixing($AC$5,AZ1602,,_xll.ohTrigger(Trigger,Quote!$AE$2))</f>
        <v>1.4346705136836562E-2</v>
      </c>
      <c r="BD1602" s="359" t="e">
        <f>_xll.qlIndexFixing($BE$1,BA1602,,_xll.ohTrigger(Trigger,Quote!$AE$2))</f>
        <v>#NUM!</v>
      </c>
    </row>
    <row r="1603" spans="51:56" ht="11.25" customHeight="1" x14ac:dyDescent="0.25">
      <c r="AY1603" s="187" t="s">
        <v>90</v>
      </c>
      <c r="AZ1603" s="186">
        <f>_xll.qlInterestRateIndexFixingDate(Currency&amp;"ibor"&amp;$I$1,BA1603,Trigger)</f>
        <v>50539</v>
      </c>
      <c r="BA1603" s="186">
        <f>_xll.qlCalendarAdvance(Calendar,BA1602,AY1603,"f",,Trigger)</f>
        <v>50543</v>
      </c>
      <c r="BB1603" s="186">
        <f>_xll.qlInterestRateIndexMaturity(Currency&amp;"ibor"&amp;$I$1,BA1603,Trigger)</f>
        <v>50727</v>
      </c>
      <c r="BC1603" s="359">
        <f>_xll.qlIndexFixing($AC$5,AZ1603,,_xll.ohTrigger(Trigger,Quote!$AE$2))</f>
        <v>1.4335286947320067E-2</v>
      </c>
      <c r="BD1603" s="359" t="e">
        <f>_xll.qlIndexFixing($BE$1,BA1603,,_xll.ohTrigger(Trigger,Quote!$AE$2))</f>
        <v>#NUM!</v>
      </c>
    </row>
    <row r="1604" spans="51:56" ht="11.25" customHeight="1" x14ac:dyDescent="0.25">
      <c r="AY1604" s="187" t="s">
        <v>90</v>
      </c>
      <c r="AZ1604" s="186">
        <f>_xll.qlInterestRateIndexFixingDate(Currency&amp;"ibor"&amp;$I$1,BA1604,Trigger)</f>
        <v>50546</v>
      </c>
      <c r="BA1604" s="186">
        <f>_xll.qlCalendarAdvance(Calendar,BA1603,AY1604,"f",,Trigger)</f>
        <v>50550</v>
      </c>
      <c r="BB1604" s="186">
        <f>_xll.qlInterestRateIndexMaturity(Currency&amp;"ibor"&amp;$I$1,BA1604,Trigger)</f>
        <v>50734</v>
      </c>
      <c r="BC1604" s="359">
        <f>_xll.qlIndexFixing($AC$5,AZ1604,,_xll.ohTrigger(Trigger,Quote!$AE$2))</f>
        <v>1.4323847223203815E-2</v>
      </c>
      <c r="BD1604" s="359" t="e">
        <f>_xll.qlIndexFixing($BE$1,BA1604,,_xll.ohTrigger(Trigger,Quote!$AE$2))</f>
        <v>#NUM!</v>
      </c>
    </row>
    <row r="1605" spans="51:56" ht="11.25" customHeight="1" x14ac:dyDescent="0.25">
      <c r="AY1605" s="187" t="s">
        <v>90</v>
      </c>
      <c r="AZ1605" s="186">
        <f>_xll.qlInterestRateIndexFixingDate(Currency&amp;"ibor"&amp;$I$1,BA1605,Trigger)</f>
        <v>50553</v>
      </c>
      <c r="BA1605" s="186">
        <f>_xll.qlCalendarAdvance(Calendar,BA1604,AY1605,"f",,Trigger)</f>
        <v>50557</v>
      </c>
      <c r="BB1605" s="186">
        <f>_xll.qlInterestRateIndexMaturity(Currency&amp;"ibor"&amp;$I$1,BA1605,Trigger)</f>
        <v>50740</v>
      </c>
      <c r="BC1605" s="359">
        <f>_xll.qlIndexFixing($AC$5,AZ1605,,_xll.ohTrigger(Trigger,Quote!$AE$2))</f>
        <v>1.4311995296250483E-2</v>
      </c>
      <c r="BD1605" s="359" t="e">
        <f>_xll.qlIndexFixing($BE$1,BA1605,,_xll.ohTrigger(Trigger,Quote!$AE$2))</f>
        <v>#NUM!</v>
      </c>
    </row>
    <row r="1606" spans="51:56" ht="11.25" customHeight="1" x14ac:dyDescent="0.25">
      <c r="AY1606" s="187" t="s">
        <v>90</v>
      </c>
      <c r="AZ1606" s="186">
        <f>_xll.qlInterestRateIndexFixingDate(Currency&amp;"ibor"&amp;$I$1,BA1606,Trigger)</f>
        <v>50560</v>
      </c>
      <c r="BA1606" s="186">
        <f>_xll.qlCalendarAdvance(Calendar,BA1605,AY1606,"f",,Trigger)</f>
        <v>50564</v>
      </c>
      <c r="BB1606" s="186">
        <f>_xll.qlInterestRateIndexMaturity(Currency&amp;"ibor"&amp;$I$1,BA1606,Trigger)</f>
        <v>50747</v>
      </c>
      <c r="BC1606" s="359">
        <f>_xll.qlIndexFixing($AC$5,AZ1606,,_xll.ohTrigger(Trigger,Quote!$AE$2))</f>
        <v>1.4313491301477504E-2</v>
      </c>
      <c r="BD1606" s="359" t="e">
        <f>_xll.qlIndexFixing($BE$1,BA1606,,_xll.ohTrigger(Trigger,Quote!$AE$2))</f>
        <v>#NUM!</v>
      </c>
    </row>
    <row r="1607" spans="51:56" ht="11.25" customHeight="1" x14ac:dyDescent="0.25">
      <c r="AY1607" s="187" t="s">
        <v>90</v>
      </c>
      <c r="AZ1607" s="186">
        <f>_xll.qlInterestRateIndexFixingDate(Currency&amp;"ibor"&amp;$I$1,BA1607,Trigger)</f>
        <v>50567</v>
      </c>
      <c r="BA1607" s="186">
        <f>_xll.qlCalendarAdvance(Calendar,BA1606,AY1607,"f",,Trigger)</f>
        <v>50571</v>
      </c>
      <c r="BB1607" s="186">
        <f>_xll.qlInterestRateIndexMaturity(Currency&amp;"ibor"&amp;$I$1,BA1607,Trigger)</f>
        <v>50754</v>
      </c>
      <c r="BC1607" s="359">
        <f>_xll.qlIndexFixing($AC$5,AZ1607,,_xll.ohTrigger(Trigger,Quote!$AE$2))</f>
        <v>1.4314987307833675E-2</v>
      </c>
      <c r="BD1607" s="359" t="e">
        <f>_xll.qlIndexFixing($BE$1,BA1607,,_xll.ohTrigger(Trigger,Quote!$AE$2))</f>
        <v>#NUM!</v>
      </c>
    </row>
    <row r="1608" spans="51:56" ht="11.25" customHeight="1" x14ac:dyDescent="0.25">
      <c r="AY1608" s="187" t="s">
        <v>90</v>
      </c>
      <c r="AZ1608" s="186">
        <f>_xll.qlInterestRateIndexFixingDate(Currency&amp;"ibor"&amp;$I$1,BA1608,Trigger)</f>
        <v>50574</v>
      </c>
      <c r="BA1608" s="186">
        <f>_xll.qlCalendarAdvance(Calendar,BA1607,AY1608,"f",,Trigger)</f>
        <v>50578</v>
      </c>
      <c r="BB1608" s="186">
        <f>_xll.qlInterestRateIndexMaturity(Currency&amp;"ibor"&amp;$I$1,BA1608,Trigger)</f>
        <v>50761</v>
      </c>
      <c r="BC1608" s="359">
        <f>_xll.qlIndexFixing($AC$5,AZ1608,,_xll.ohTrigger(Trigger,Quote!$AE$2))</f>
        <v>1.4316483315319871E-2</v>
      </c>
      <c r="BD1608" s="359" t="e">
        <f>_xll.qlIndexFixing($BE$1,BA1608,,_xll.ohTrigger(Trigger,Quote!$AE$2))</f>
        <v>#NUM!</v>
      </c>
    </row>
    <row r="1609" spans="51:56" ht="11.25" customHeight="1" x14ac:dyDescent="0.25">
      <c r="AY1609" s="187" t="s">
        <v>90</v>
      </c>
      <c r="AZ1609" s="186">
        <f>_xll.qlInterestRateIndexFixingDate(Currency&amp;"ibor"&amp;$I$1,BA1609,Trigger)</f>
        <v>50581</v>
      </c>
      <c r="BA1609" s="186">
        <f>_xll.qlCalendarAdvance(Calendar,BA1608,AY1609,"f",,Trigger)</f>
        <v>50585</v>
      </c>
      <c r="BB1609" s="186">
        <f>_xll.qlInterestRateIndexMaturity(Currency&amp;"ibor"&amp;$I$1,BA1609,Trigger)</f>
        <v>50768</v>
      </c>
      <c r="BC1609" s="359">
        <f>_xll.qlIndexFixing($AC$5,AZ1609,,_xll.ohTrigger(Trigger,Quote!$AE$2))</f>
        <v>1.4317979323935219E-2</v>
      </c>
      <c r="BD1609" s="359" t="e">
        <f>_xll.qlIndexFixing($BE$1,BA1609,,_xll.ohTrigger(Trigger,Quote!$AE$2))</f>
        <v>#NUM!</v>
      </c>
    </row>
    <row r="1610" spans="51:56" ht="11.25" customHeight="1" x14ac:dyDescent="0.25">
      <c r="AY1610" s="187" t="s">
        <v>90</v>
      </c>
      <c r="AZ1610" s="186">
        <f>_xll.qlInterestRateIndexFixingDate(Currency&amp;"ibor"&amp;$I$1,BA1610,Trigger)</f>
        <v>50588</v>
      </c>
      <c r="BA1610" s="186">
        <f>_xll.qlCalendarAdvance(Calendar,BA1609,AY1610,"f",,Trigger)</f>
        <v>50592</v>
      </c>
      <c r="BB1610" s="186">
        <f>_xll.qlInterestRateIndexMaturity(Currency&amp;"ibor"&amp;$I$1,BA1610,Trigger)</f>
        <v>50776</v>
      </c>
      <c r="BC1610" s="359">
        <f>_xll.qlIndexFixing($AC$5,AZ1610,,_xll.ohTrigger(Trigger,Quote!$AE$2))</f>
        <v>1.4319866299078686E-2</v>
      </c>
      <c r="BD1610" s="359" t="e">
        <f>_xll.qlIndexFixing($BE$1,BA1610,,_xll.ohTrigger(Trigger,Quote!$AE$2))</f>
        <v>#NUM!</v>
      </c>
    </row>
    <row r="1611" spans="51:56" ht="11.25" customHeight="1" x14ac:dyDescent="0.25">
      <c r="AY1611" s="187" t="s">
        <v>90</v>
      </c>
      <c r="AZ1611" s="186">
        <f>_xll.qlInterestRateIndexFixingDate(Currency&amp;"ibor"&amp;$I$1,BA1611,Trigger)</f>
        <v>50595</v>
      </c>
      <c r="BA1611" s="186">
        <f>_xll.qlCalendarAdvance(Calendar,BA1610,AY1611,"f",,Trigger)</f>
        <v>50599</v>
      </c>
      <c r="BB1611" s="186">
        <f>_xll.qlInterestRateIndexMaturity(Currency&amp;"ibor"&amp;$I$1,BA1611,Trigger)</f>
        <v>50783</v>
      </c>
      <c r="BC1611" s="359">
        <f>_xll.qlIndexFixing($AC$5,AZ1611,,_xll.ohTrigger(Trigger,Quote!$AE$2))</f>
        <v>1.4321362369328544E-2</v>
      </c>
      <c r="BD1611" s="359" t="e">
        <f>_xll.qlIndexFixing($BE$1,BA1611,,_xll.ohTrigger(Trigger,Quote!$AE$2))</f>
        <v>#NUM!</v>
      </c>
    </row>
    <row r="1612" spans="51:56" ht="11.25" customHeight="1" x14ac:dyDescent="0.25">
      <c r="AY1612" s="187" t="s">
        <v>90</v>
      </c>
      <c r="AZ1612" s="186">
        <f>_xll.qlInterestRateIndexFixingDate(Currency&amp;"ibor"&amp;$I$1,BA1612,Trigger)</f>
        <v>50602</v>
      </c>
      <c r="BA1612" s="186">
        <f>_xll.qlCalendarAdvance(Calendar,BA1611,AY1612,"f",,Trigger)</f>
        <v>50606</v>
      </c>
      <c r="BB1612" s="186">
        <f>_xll.qlInterestRateIndexMaturity(Currency&amp;"ibor"&amp;$I$1,BA1612,Trigger)</f>
        <v>50790</v>
      </c>
      <c r="BC1612" s="359">
        <f>_xll.qlIndexFixing($AC$5,AZ1612,,_xll.ohTrigger(Trigger,Quote!$AE$2))</f>
        <v>1.432285844071445E-2</v>
      </c>
      <c r="BD1612" s="359" t="e">
        <f>_xll.qlIndexFixing($BE$1,BA1612,,_xll.ohTrigger(Trigger,Quote!$AE$2))</f>
        <v>#NUM!</v>
      </c>
    </row>
    <row r="1613" spans="51:56" ht="11.25" customHeight="1" x14ac:dyDescent="0.25">
      <c r="AY1613" s="187" t="s">
        <v>90</v>
      </c>
      <c r="AZ1613" s="186">
        <f>_xll.qlInterestRateIndexFixingDate(Currency&amp;"ibor"&amp;$I$1,BA1613,Trigger)</f>
        <v>50609</v>
      </c>
      <c r="BA1613" s="186">
        <f>_xll.qlCalendarAdvance(Calendar,BA1612,AY1613,"f",,Trigger)</f>
        <v>50613</v>
      </c>
      <c r="BB1613" s="186">
        <f>_xll.qlInterestRateIndexMaturity(Currency&amp;"ibor"&amp;$I$1,BA1613,Trigger)</f>
        <v>50797</v>
      </c>
      <c r="BC1613" s="359">
        <f>_xll.qlIndexFixing($AC$5,AZ1613,,_xll.ohTrigger(Trigger,Quote!$AE$2))</f>
        <v>1.4324354513235101E-2</v>
      </c>
      <c r="BD1613" s="359" t="e">
        <f>_xll.qlIndexFixing($BE$1,BA1613,,_xll.ohTrigger(Trigger,Quote!$AE$2))</f>
        <v>#NUM!</v>
      </c>
    </row>
    <row r="1614" spans="51:56" ht="11.25" customHeight="1" x14ac:dyDescent="0.25">
      <c r="AY1614" s="187" t="s">
        <v>90</v>
      </c>
      <c r="AZ1614" s="186">
        <f>_xll.qlInterestRateIndexFixingDate(Currency&amp;"ibor"&amp;$I$1,BA1614,Trigger)</f>
        <v>50616</v>
      </c>
      <c r="BA1614" s="186">
        <f>_xll.qlCalendarAdvance(Calendar,BA1613,AY1614,"f",,Trigger)</f>
        <v>50620</v>
      </c>
      <c r="BB1614" s="186">
        <f>_xll.qlInterestRateIndexMaturity(Currency&amp;"ibor"&amp;$I$1,BA1614,Trigger)</f>
        <v>50804</v>
      </c>
      <c r="BC1614" s="359">
        <f>_xll.qlIndexFixing($AC$5,AZ1614,,_xll.ohTrigger(Trigger,Quote!$AE$2))</f>
        <v>1.4325850586892667E-2</v>
      </c>
      <c r="BD1614" s="359" t="e">
        <f>_xll.qlIndexFixing($BE$1,BA1614,,_xll.ohTrigger(Trigger,Quote!$AE$2))</f>
        <v>#NUM!</v>
      </c>
    </row>
    <row r="1615" spans="51:56" ht="11.25" customHeight="1" x14ac:dyDescent="0.25">
      <c r="AY1615" s="187" t="s">
        <v>90</v>
      </c>
      <c r="AZ1615" s="186">
        <f>_xll.qlInterestRateIndexFixingDate(Currency&amp;"ibor"&amp;$I$1,BA1615,Trigger)</f>
        <v>50623</v>
      </c>
      <c r="BA1615" s="186">
        <f>_xll.qlCalendarAdvance(Calendar,BA1614,AY1615,"f",,Trigger)</f>
        <v>50627</v>
      </c>
      <c r="BB1615" s="186">
        <f>_xll.qlInterestRateIndexMaturity(Currency&amp;"ibor"&amp;$I$1,BA1615,Trigger)</f>
        <v>50811</v>
      </c>
      <c r="BC1615" s="359">
        <f>_xll.qlIndexFixing($AC$5,AZ1615,,_xll.ohTrigger(Trigger,Quote!$AE$2))</f>
        <v>1.4327346661684981E-2</v>
      </c>
      <c r="BD1615" s="359" t="e">
        <f>_xll.qlIndexFixing($BE$1,BA1615,,_xll.ohTrigger(Trigger,Quote!$AE$2))</f>
        <v>#NUM!</v>
      </c>
    </row>
    <row r="1616" spans="51:56" ht="11.25" customHeight="1" x14ac:dyDescent="0.25">
      <c r="AY1616" s="187" t="s">
        <v>90</v>
      </c>
      <c r="AZ1616" s="186">
        <f>_xll.qlInterestRateIndexFixingDate(Currency&amp;"ibor"&amp;$I$1,BA1616,Trigger)</f>
        <v>50630</v>
      </c>
      <c r="BA1616" s="186">
        <f>_xll.qlCalendarAdvance(Calendar,BA1615,AY1616,"f",,Trigger)</f>
        <v>50634</v>
      </c>
      <c r="BB1616" s="186">
        <f>_xll.qlInterestRateIndexMaturity(Currency&amp;"ibor"&amp;$I$1,BA1616,Trigger)</f>
        <v>50818</v>
      </c>
      <c r="BC1616" s="359">
        <f>_xll.qlIndexFixing($AC$5,AZ1616,,_xll.ohTrigger(Trigger,Quote!$AE$2))</f>
        <v>1.432884273761334E-2</v>
      </c>
      <c r="BD1616" s="359" t="e">
        <f>_xll.qlIndexFixing($BE$1,BA1616,,_xll.ohTrigger(Trigger,Quote!$AE$2))</f>
        <v>#NUM!</v>
      </c>
    </row>
    <row r="1617" spans="51:56" ht="11.25" customHeight="1" x14ac:dyDescent="0.25">
      <c r="AY1617" s="187" t="s">
        <v>90</v>
      </c>
      <c r="AZ1617" s="186">
        <f>_xll.qlInterestRateIndexFixingDate(Currency&amp;"ibor"&amp;$I$1,BA1617,Trigger)</f>
        <v>50637</v>
      </c>
      <c r="BA1617" s="186">
        <f>_xll.qlCalendarAdvance(Calendar,BA1616,AY1617,"f",,Trigger)</f>
        <v>50641</v>
      </c>
      <c r="BB1617" s="186">
        <f>_xll.qlInterestRateIndexMaturity(Currency&amp;"ibor"&amp;$I$1,BA1617,Trigger)</f>
        <v>50825</v>
      </c>
      <c r="BC1617" s="359">
        <f>_xll.qlIndexFixing($AC$5,AZ1617,,_xll.ohTrigger(Trigger,Quote!$AE$2))</f>
        <v>1.4330338814676878E-2</v>
      </c>
      <c r="BD1617" s="359" t="e">
        <f>_xll.qlIndexFixing($BE$1,BA1617,,_xll.ohTrigger(Trigger,Quote!$AE$2))</f>
        <v>#NUM!</v>
      </c>
    </row>
    <row r="1618" spans="51:56" ht="11.25" customHeight="1" x14ac:dyDescent="0.25">
      <c r="AY1618" s="187" t="s">
        <v>90</v>
      </c>
      <c r="AZ1618" s="186">
        <f>_xll.qlInterestRateIndexFixingDate(Currency&amp;"ibor"&amp;$I$1,BA1618,Trigger)</f>
        <v>50644</v>
      </c>
      <c r="BA1618" s="186">
        <f>_xll.qlCalendarAdvance(Calendar,BA1617,AY1618,"f",,Trigger)</f>
        <v>50648</v>
      </c>
      <c r="BB1618" s="186">
        <f>_xll.qlInterestRateIndexMaturity(Currency&amp;"ibor"&amp;$I$1,BA1618,Trigger)</f>
        <v>50829</v>
      </c>
      <c r="BC1618" s="359">
        <f>_xll.qlIndexFixing($AC$5,AZ1618,,_xll.ohTrigger(Trigger,Quote!$AE$2))</f>
        <v>1.4330660619179304E-2</v>
      </c>
      <c r="BD1618" s="359" t="e">
        <f>_xll.qlIndexFixing($BE$1,BA1618,,_xll.ohTrigger(Trigger,Quote!$AE$2))</f>
        <v>#NUM!</v>
      </c>
    </row>
    <row r="1619" spans="51:56" ht="11.25" customHeight="1" x14ac:dyDescent="0.25">
      <c r="AY1619" s="187" t="s">
        <v>90</v>
      </c>
      <c r="AZ1619" s="186">
        <f>_xll.qlInterestRateIndexFixingDate(Currency&amp;"ibor"&amp;$I$1,BA1619,Trigger)</f>
        <v>50651</v>
      </c>
      <c r="BA1619" s="186">
        <f>_xll.qlCalendarAdvance(Calendar,BA1618,AY1619,"f",,Trigger)</f>
        <v>50655</v>
      </c>
      <c r="BB1619" s="186">
        <f>_xll.qlInterestRateIndexMaturity(Currency&amp;"ibor"&amp;$I$1,BA1619,Trigger)</f>
        <v>50836</v>
      </c>
      <c r="BC1619" s="359">
        <f>_xll.qlIndexFixing($AC$5,AZ1619,,_xll.ohTrigger(Trigger,Quote!$AE$2))</f>
        <v>1.4332156520247292E-2</v>
      </c>
      <c r="BD1619" s="359" t="e">
        <f>_xll.qlIndexFixing($BE$1,BA1619,,_xll.ohTrigger(Trigger,Quote!$AE$2))</f>
        <v>#NUM!</v>
      </c>
    </row>
    <row r="1620" spans="51:56" ht="11.25" customHeight="1" x14ac:dyDescent="0.25">
      <c r="AY1620" s="187" t="s">
        <v>90</v>
      </c>
      <c r="AZ1620" s="186">
        <f>_xll.qlInterestRateIndexFixingDate(Currency&amp;"ibor"&amp;$I$1,BA1620,Trigger)</f>
        <v>50658</v>
      </c>
      <c r="BA1620" s="186">
        <f>_xll.qlCalendarAdvance(Calendar,BA1619,AY1620,"f",,Trigger)</f>
        <v>50662</v>
      </c>
      <c r="BB1620" s="186">
        <f>_xll.qlInterestRateIndexMaturity(Currency&amp;"ibor"&amp;$I$1,BA1620,Trigger)</f>
        <v>50843</v>
      </c>
      <c r="BC1620" s="359">
        <f>_xll.qlIndexFixing($AC$5,AZ1620,,_xll.ohTrigger(Trigger,Quote!$AE$2))</f>
        <v>1.4333652422433502E-2</v>
      </c>
      <c r="BD1620" s="359" t="e">
        <f>_xll.qlIndexFixing($BE$1,BA1620,,_xll.ohTrigger(Trigger,Quote!$AE$2))</f>
        <v>#NUM!</v>
      </c>
    </row>
    <row r="1621" spans="51:56" ht="11.25" customHeight="1" x14ac:dyDescent="0.25">
      <c r="AY1621" s="187" t="s">
        <v>90</v>
      </c>
      <c r="AZ1621" s="186">
        <f>_xll.qlInterestRateIndexFixingDate(Currency&amp;"ibor"&amp;$I$1,BA1621,Trigger)</f>
        <v>50665</v>
      </c>
      <c r="BA1621" s="186">
        <f>_xll.qlCalendarAdvance(Calendar,BA1620,AY1621,"f",,Trigger)</f>
        <v>50669</v>
      </c>
      <c r="BB1621" s="186">
        <f>_xll.qlInterestRateIndexMaturity(Currency&amp;"ibor"&amp;$I$1,BA1621,Trigger)</f>
        <v>50850</v>
      </c>
      <c r="BC1621" s="359">
        <f>_xll.qlIndexFixing($AC$5,AZ1621,,_xll.ohTrigger(Trigger,Quote!$AE$2))</f>
        <v>1.4335148325736609E-2</v>
      </c>
      <c r="BD1621" s="359" t="e">
        <f>_xll.qlIndexFixing($BE$1,BA1621,,_xll.ohTrigger(Trigger,Quote!$AE$2))</f>
        <v>#NUM!</v>
      </c>
    </row>
    <row r="1622" spans="51:56" ht="11.25" customHeight="1" x14ac:dyDescent="0.25">
      <c r="AY1622" s="187" t="s">
        <v>90</v>
      </c>
      <c r="AZ1622" s="186">
        <f>_xll.qlInterestRateIndexFixingDate(Currency&amp;"ibor"&amp;$I$1,BA1622,Trigger)</f>
        <v>50672</v>
      </c>
      <c r="BA1622" s="186">
        <f>_xll.qlCalendarAdvance(Calendar,BA1621,AY1622,"f",,Trigger)</f>
        <v>50676</v>
      </c>
      <c r="BB1622" s="186">
        <f>_xll.qlInterestRateIndexMaturity(Currency&amp;"ibor"&amp;$I$1,BA1622,Trigger)</f>
        <v>50857</v>
      </c>
      <c r="BC1622" s="359">
        <f>_xll.qlIndexFixing($AC$5,AZ1622,,_xll.ohTrigger(Trigger,Quote!$AE$2))</f>
        <v>1.4336644230156612E-2</v>
      </c>
      <c r="BD1622" s="359" t="e">
        <f>_xll.qlIndexFixing($BE$1,BA1622,,_xll.ohTrigger(Trigger,Quote!$AE$2))</f>
        <v>#NUM!</v>
      </c>
    </row>
    <row r="1623" spans="51:56" ht="11.25" customHeight="1" x14ac:dyDescent="0.25">
      <c r="AY1623" s="187" t="s">
        <v>90</v>
      </c>
      <c r="AZ1623" s="186">
        <f>_xll.qlInterestRateIndexFixingDate(Currency&amp;"ibor"&amp;$I$1,BA1623,Trigger)</f>
        <v>50679</v>
      </c>
      <c r="BA1623" s="186">
        <f>_xll.qlCalendarAdvance(Calendar,BA1622,AY1623,"f",,Trigger)</f>
        <v>50683</v>
      </c>
      <c r="BB1623" s="186">
        <f>_xll.qlInterestRateIndexMaturity(Currency&amp;"ibor"&amp;$I$1,BA1623,Trigger)</f>
        <v>50865</v>
      </c>
      <c r="BC1623" s="359">
        <f>_xll.qlIndexFixing($AC$5,AZ1623,,_xll.ohTrigger(Trigger,Quote!$AE$2))</f>
        <v>1.4338531841403851E-2</v>
      </c>
      <c r="BD1623" s="359" t="e">
        <f>_xll.qlIndexFixing($BE$1,BA1623,,_xll.ohTrigger(Trigger,Quote!$AE$2))</f>
        <v>#NUM!</v>
      </c>
    </row>
    <row r="1624" spans="51:56" ht="11.25" customHeight="1" x14ac:dyDescent="0.25">
      <c r="AY1624" s="187" t="s">
        <v>90</v>
      </c>
      <c r="AZ1624" s="186">
        <f>_xll.qlInterestRateIndexFixingDate(Currency&amp;"ibor"&amp;$I$1,BA1624,Trigger)</f>
        <v>50686</v>
      </c>
      <c r="BA1624" s="186">
        <f>_xll.qlCalendarAdvance(Calendar,BA1623,AY1624,"f",,Trigger)</f>
        <v>50690</v>
      </c>
      <c r="BB1624" s="186">
        <f>_xll.qlInterestRateIndexMaturity(Currency&amp;"ibor"&amp;$I$1,BA1624,Trigger)</f>
        <v>50872</v>
      </c>
      <c r="BC1624" s="359">
        <f>_xll.qlIndexFixing($AC$5,AZ1624,,_xll.ohTrigger(Trigger,Quote!$AE$2))</f>
        <v>1.4340027807507811E-2</v>
      </c>
      <c r="BD1624" s="359" t="e">
        <f>_xll.qlIndexFixing($BE$1,BA1624,,_xll.ohTrigger(Trigger,Quote!$AE$2))</f>
        <v>#NUM!</v>
      </c>
    </row>
    <row r="1625" spans="51:56" ht="11.25" customHeight="1" x14ac:dyDescent="0.25">
      <c r="AY1625" s="187" t="s">
        <v>90</v>
      </c>
      <c r="AZ1625" s="186">
        <f>_xll.qlInterestRateIndexFixingDate(Currency&amp;"ibor"&amp;$I$1,BA1625,Trigger)</f>
        <v>50693</v>
      </c>
      <c r="BA1625" s="186">
        <f>_xll.qlCalendarAdvance(Calendar,BA1624,AY1625,"f",,Trigger)</f>
        <v>50697</v>
      </c>
      <c r="BB1625" s="186">
        <f>_xll.qlInterestRateIndexMaturity(Currency&amp;"ibor"&amp;$I$1,BA1625,Trigger)</f>
        <v>50879</v>
      </c>
      <c r="BC1625" s="359">
        <f>_xll.qlIndexFixing($AC$5,AZ1625,,_xll.ohTrigger(Trigger,Quote!$AE$2))</f>
        <v>1.4341523774735267E-2</v>
      </c>
      <c r="BD1625" s="359" t="e">
        <f>_xll.qlIndexFixing($BE$1,BA1625,,_xll.ohTrigger(Trigger,Quote!$AE$2))</f>
        <v>#NUM!</v>
      </c>
    </row>
    <row r="1626" spans="51:56" ht="11.25" customHeight="1" x14ac:dyDescent="0.25">
      <c r="AY1626" s="187" t="s">
        <v>90</v>
      </c>
      <c r="AZ1626" s="186">
        <f>_xll.qlInterestRateIndexFixingDate(Currency&amp;"ibor"&amp;$I$1,BA1626,Trigger)</f>
        <v>50700</v>
      </c>
      <c r="BA1626" s="186">
        <f>_xll.qlCalendarAdvance(Calendar,BA1625,AY1626,"f",,Trigger)</f>
        <v>50704</v>
      </c>
      <c r="BB1626" s="186">
        <f>_xll.qlInterestRateIndexMaturity(Currency&amp;"ibor"&amp;$I$1,BA1626,Trigger)</f>
        <v>50886</v>
      </c>
      <c r="BC1626" s="359">
        <f>_xll.qlIndexFixing($AC$5,AZ1626,,_xll.ohTrigger(Trigger,Quote!$AE$2))</f>
        <v>1.4343019743085342E-2</v>
      </c>
      <c r="BD1626" s="359" t="e">
        <f>_xll.qlIndexFixing($BE$1,BA1626,,_xll.ohTrigger(Trigger,Quote!$AE$2))</f>
        <v>#NUM!</v>
      </c>
    </row>
    <row r="1627" spans="51:56" ht="11.25" customHeight="1" x14ac:dyDescent="0.25">
      <c r="AY1627" s="187" t="s">
        <v>90</v>
      </c>
      <c r="AZ1627" s="186">
        <f>_xll.qlInterestRateIndexFixingDate(Currency&amp;"ibor"&amp;$I$1,BA1627,Trigger)</f>
        <v>50707</v>
      </c>
      <c r="BA1627" s="186">
        <f>_xll.qlCalendarAdvance(Calendar,BA1626,AY1627,"f",,Trigger)</f>
        <v>50711</v>
      </c>
      <c r="BB1627" s="186">
        <f>_xll.qlInterestRateIndexMaturity(Currency&amp;"ibor"&amp;$I$1,BA1627,Trigger)</f>
        <v>50892</v>
      </c>
      <c r="BC1627" s="359">
        <f>_xll.qlIndexFixing($AC$5,AZ1627,,_xll.ohTrigger(Trigger,Quote!$AE$2))</f>
        <v>1.4344123769011402E-2</v>
      </c>
      <c r="BD1627" s="359" t="e">
        <f>_xll.qlIndexFixing($BE$1,BA1627,,_xll.ohTrigger(Trigger,Quote!$AE$2))</f>
        <v>#NUM!</v>
      </c>
    </row>
    <row r="1628" spans="51:56" ht="11.25" customHeight="1" x14ac:dyDescent="0.25">
      <c r="AY1628" s="187" t="s">
        <v>90</v>
      </c>
      <c r="AZ1628" s="186">
        <f>_xll.qlInterestRateIndexFixingDate(Currency&amp;"ibor"&amp;$I$1,BA1628,Trigger)</f>
        <v>50714</v>
      </c>
      <c r="BA1628" s="186">
        <f>_xll.qlCalendarAdvance(Calendar,BA1627,AY1628,"f",,Trigger)</f>
        <v>50718</v>
      </c>
      <c r="BB1628" s="186">
        <f>_xll.qlInterestRateIndexMaturity(Currency&amp;"ibor"&amp;$I$1,BA1628,Trigger)</f>
        <v>50899</v>
      </c>
      <c r="BC1628" s="359">
        <f>_xll.qlIndexFixing($AC$5,AZ1628,,_xll.ohTrigger(Trigger,Quote!$AE$2))</f>
        <v>1.4345619680133226E-2</v>
      </c>
      <c r="BD1628" s="359" t="e">
        <f>_xll.qlIndexFixing($BE$1,BA1628,,_xll.ohTrigger(Trigger,Quote!$AE$2))</f>
        <v>#NUM!</v>
      </c>
    </row>
    <row r="1629" spans="51:56" ht="11.25" customHeight="1" x14ac:dyDescent="0.25">
      <c r="AY1629" s="187" t="s">
        <v>90</v>
      </c>
      <c r="AZ1629" s="186">
        <f>_xll.qlInterestRateIndexFixingDate(Currency&amp;"ibor"&amp;$I$1,BA1629,Trigger)</f>
        <v>50721</v>
      </c>
      <c r="BA1629" s="186">
        <f>_xll.qlCalendarAdvance(Calendar,BA1628,AY1629,"f",,Trigger)</f>
        <v>50725</v>
      </c>
      <c r="BB1629" s="186">
        <f>_xll.qlInterestRateIndexMaturity(Currency&amp;"ibor"&amp;$I$1,BA1629,Trigger)</f>
        <v>50906</v>
      </c>
      <c r="BC1629" s="359">
        <f>_xll.qlIndexFixing($AC$5,AZ1629,,_xll.ohTrigger(Trigger,Quote!$AE$2))</f>
        <v>1.434711559237239E-2</v>
      </c>
      <c r="BD1629" s="359" t="e">
        <f>_xll.qlIndexFixing($BE$1,BA1629,,_xll.ohTrigger(Trigger,Quote!$AE$2))</f>
        <v>#NUM!</v>
      </c>
    </row>
    <row r="1630" spans="51:56" ht="11.25" customHeight="1" x14ac:dyDescent="0.25">
      <c r="AY1630" s="187" t="s">
        <v>90</v>
      </c>
      <c r="AZ1630" s="186">
        <f>_xll.qlInterestRateIndexFixingDate(Currency&amp;"ibor"&amp;$I$1,BA1630,Trigger)</f>
        <v>50728</v>
      </c>
      <c r="BA1630" s="186">
        <f>_xll.qlCalendarAdvance(Calendar,BA1629,AY1630,"f",,Trigger)</f>
        <v>50732</v>
      </c>
      <c r="BB1630" s="186">
        <f>_xll.qlInterestRateIndexMaturity(Currency&amp;"ibor"&amp;$I$1,BA1630,Trigger)</f>
        <v>50913</v>
      </c>
      <c r="BC1630" s="359">
        <f>_xll.qlIndexFixing($AC$5,AZ1630,,_xll.ohTrigger(Trigger,Quote!$AE$2))</f>
        <v>1.434861150572889E-2</v>
      </c>
      <c r="BD1630" s="359" t="e">
        <f>_xll.qlIndexFixing($BE$1,BA1630,,_xll.ohTrigger(Trigger,Quote!$AE$2))</f>
        <v>#NUM!</v>
      </c>
    </row>
    <row r="1631" spans="51:56" ht="11.25" customHeight="1" x14ac:dyDescent="0.25">
      <c r="AY1631" s="187" t="s">
        <v>90</v>
      </c>
      <c r="AZ1631" s="186">
        <f>_xll.qlInterestRateIndexFixingDate(Currency&amp;"ibor"&amp;$I$1,BA1631,Trigger)</f>
        <v>50735</v>
      </c>
      <c r="BA1631" s="186">
        <f>_xll.qlCalendarAdvance(Calendar,BA1630,AY1631,"f",,Trigger)</f>
        <v>50739</v>
      </c>
      <c r="BB1631" s="186">
        <f>_xll.qlInterestRateIndexMaturity(Currency&amp;"ibor"&amp;$I$1,BA1631,Trigger)</f>
        <v>50921</v>
      </c>
      <c r="BC1631" s="359">
        <f>_xll.qlIndexFixing($AC$5,AZ1631,,_xll.ohTrigger(Trigger,Quote!$AE$2))</f>
        <v>1.4350499601686415E-2</v>
      </c>
      <c r="BD1631" s="359" t="e">
        <f>_xll.qlIndexFixing($BE$1,BA1631,,_xll.ohTrigger(Trigger,Quote!$AE$2))</f>
        <v>#NUM!</v>
      </c>
    </row>
    <row r="1632" spans="51:56" ht="11.25" customHeight="1" x14ac:dyDescent="0.25">
      <c r="AY1632" s="187" t="s">
        <v>90</v>
      </c>
      <c r="AZ1632" s="186">
        <f>_xll.qlInterestRateIndexFixingDate(Currency&amp;"ibor"&amp;$I$1,BA1632,Trigger)</f>
        <v>50742</v>
      </c>
      <c r="BA1632" s="186">
        <f>_xll.qlCalendarAdvance(Calendar,BA1631,AY1632,"f",,Trigger)</f>
        <v>50746</v>
      </c>
      <c r="BB1632" s="186">
        <f>_xll.qlInterestRateIndexMaturity(Currency&amp;"ibor"&amp;$I$1,BA1632,Trigger)</f>
        <v>50928</v>
      </c>
      <c r="BC1632" s="359">
        <f>_xll.qlIndexFixing($AC$5,AZ1632,,_xll.ohTrigger(Trigger,Quote!$AE$2))</f>
        <v>1.434817969443857E-2</v>
      </c>
      <c r="BD1632" s="359" t="e">
        <f>_xll.qlIndexFixing($BE$1,BA1632,,_xll.ohTrigger(Trigger,Quote!$AE$2))</f>
        <v>#NUM!</v>
      </c>
    </row>
    <row r="1633" spans="51:56" ht="11.25" customHeight="1" x14ac:dyDescent="0.25">
      <c r="AY1633" s="187" t="s">
        <v>90</v>
      </c>
      <c r="AZ1633" s="186">
        <f>_xll.qlInterestRateIndexFixingDate(Currency&amp;"ibor"&amp;$I$1,BA1633,Trigger)</f>
        <v>50749</v>
      </c>
      <c r="BA1633" s="186">
        <f>_xll.qlCalendarAdvance(Calendar,BA1632,AY1633,"f",,Trigger)</f>
        <v>50753</v>
      </c>
      <c r="BB1633" s="186">
        <f>_xll.qlInterestRateIndexMaturity(Currency&amp;"ibor"&amp;$I$1,BA1633,Trigger)</f>
        <v>50935</v>
      </c>
      <c r="BC1633" s="359">
        <f>_xll.qlIndexFixing($AC$5,AZ1633,,_xll.ohTrigger(Trigger,Quote!$AE$2))</f>
        <v>1.434521721636868E-2</v>
      </c>
      <c r="BD1633" s="359" t="e">
        <f>_xll.qlIndexFixing($BE$1,BA1633,,_xll.ohTrigger(Trigger,Quote!$AE$2))</f>
        <v>#NUM!</v>
      </c>
    </row>
    <row r="1634" spans="51:56" ht="11.25" customHeight="1" x14ac:dyDescent="0.25">
      <c r="AY1634" s="187" t="s">
        <v>90</v>
      </c>
      <c r="AZ1634" s="186">
        <f>_xll.qlInterestRateIndexFixingDate(Currency&amp;"ibor"&amp;$I$1,BA1634,Trigger)</f>
        <v>50756</v>
      </c>
      <c r="BA1634" s="186">
        <f>_xll.qlCalendarAdvance(Calendar,BA1633,AY1634,"f",,Trigger)</f>
        <v>50760</v>
      </c>
      <c r="BB1634" s="186">
        <f>_xll.qlInterestRateIndexMaturity(Currency&amp;"ibor"&amp;$I$1,BA1634,Trigger)</f>
        <v>50942</v>
      </c>
      <c r="BC1634" s="359">
        <f>_xll.qlIndexFixing($AC$5,AZ1634,,_xll.ohTrigger(Trigger,Quote!$AE$2))</f>
        <v>1.4342247640853961E-2</v>
      </c>
      <c r="BD1634" s="359" t="e">
        <f>_xll.qlIndexFixing($BE$1,BA1634,,_xll.ohTrigger(Trigger,Quote!$AE$2))</f>
        <v>#NUM!</v>
      </c>
    </row>
    <row r="1635" spans="51:56" ht="11.25" customHeight="1" x14ac:dyDescent="0.25">
      <c r="AY1635" s="187" t="s">
        <v>90</v>
      </c>
      <c r="AZ1635" s="186">
        <f>_xll.qlInterestRateIndexFixingDate(Currency&amp;"ibor"&amp;$I$1,BA1635,Trigger)</f>
        <v>50763</v>
      </c>
      <c r="BA1635" s="186">
        <f>_xll.qlCalendarAdvance(Calendar,BA1634,AY1635,"f",,Trigger)</f>
        <v>50767</v>
      </c>
      <c r="BB1635" s="186">
        <f>_xll.qlInterestRateIndexMaturity(Currency&amp;"ibor"&amp;$I$1,BA1635,Trigger)</f>
        <v>50949</v>
      </c>
      <c r="BC1635" s="359">
        <f>_xll.qlIndexFixing($AC$5,AZ1635,,_xll.ohTrigger(Trigger,Quote!$AE$2))</f>
        <v>1.4339270967926475E-2</v>
      </c>
      <c r="BD1635" s="359" t="e">
        <f>_xll.qlIndexFixing($BE$1,BA1635,,_xll.ohTrigger(Trigger,Quote!$AE$2))</f>
        <v>#NUM!</v>
      </c>
    </row>
    <row r="1636" spans="51:56" ht="11.25" customHeight="1" x14ac:dyDescent="0.25">
      <c r="AY1636" s="187" t="s">
        <v>90</v>
      </c>
      <c r="AZ1636" s="186">
        <f>_xll.qlInterestRateIndexFixingDate(Currency&amp;"ibor"&amp;$I$1,BA1636,Trigger)</f>
        <v>50770</v>
      </c>
      <c r="BA1636" s="186">
        <f>_xll.qlCalendarAdvance(Calendar,BA1635,AY1636,"f",,Trigger)</f>
        <v>50774</v>
      </c>
      <c r="BB1636" s="186">
        <f>_xll.qlInterestRateIndexMaturity(Currency&amp;"ibor"&amp;$I$1,BA1636,Trigger)</f>
        <v>50955</v>
      </c>
      <c r="BC1636" s="359">
        <f>_xll.qlIndexFixing($AC$5,AZ1636,,_xll.ohTrigger(Trigger,Quote!$AE$2))</f>
        <v>1.4336419648698209E-2</v>
      </c>
      <c r="BD1636" s="359" t="e">
        <f>_xll.qlIndexFixing($BE$1,BA1636,,_xll.ohTrigger(Trigger,Quote!$AE$2))</f>
        <v>#NUM!</v>
      </c>
    </row>
    <row r="1637" spans="51:56" ht="11.25" customHeight="1" x14ac:dyDescent="0.25">
      <c r="AY1637" s="187" t="s">
        <v>90</v>
      </c>
      <c r="AZ1637" s="186">
        <f>_xll.qlInterestRateIndexFixingDate(Currency&amp;"ibor"&amp;$I$1,BA1637,Trigger)</f>
        <v>50777</v>
      </c>
      <c r="BA1637" s="186">
        <f>_xll.qlCalendarAdvance(Calendar,BA1636,AY1637,"f",,Trigger)</f>
        <v>50781</v>
      </c>
      <c r="BB1637" s="186">
        <f>_xll.qlInterestRateIndexMaturity(Currency&amp;"ibor"&amp;$I$1,BA1637,Trigger)</f>
        <v>50962</v>
      </c>
      <c r="BC1637" s="359">
        <f>_xll.qlIndexFixing($AC$5,AZ1637,,_xll.ohTrigger(Trigger,Quote!$AE$2))</f>
        <v>1.4333405131067333E-2</v>
      </c>
      <c r="BD1637" s="359" t="e">
        <f>_xll.qlIndexFixing($BE$1,BA1637,,_xll.ohTrigger(Trigger,Quote!$AE$2))</f>
        <v>#NUM!</v>
      </c>
    </row>
    <row r="1638" spans="51:56" ht="11.25" customHeight="1" x14ac:dyDescent="0.25">
      <c r="AY1638" s="187" t="s">
        <v>90</v>
      </c>
      <c r="AZ1638" s="186">
        <f>_xll.qlInterestRateIndexFixingDate(Currency&amp;"ibor"&amp;$I$1,BA1638,Trigger)</f>
        <v>50784</v>
      </c>
      <c r="BA1638" s="186">
        <f>_xll.qlCalendarAdvance(Calendar,BA1637,AY1638,"f",,Trigger)</f>
        <v>50788</v>
      </c>
      <c r="BB1638" s="186">
        <f>_xll.qlInterestRateIndexMaturity(Currency&amp;"ibor"&amp;$I$1,BA1638,Trigger)</f>
        <v>50969</v>
      </c>
      <c r="BC1638" s="359">
        <f>_xll.qlIndexFixing($AC$5,AZ1638,,_xll.ohTrigger(Trigger,Quote!$AE$2))</f>
        <v>1.4330383477211144E-2</v>
      </c>
      <c r="BD1638" s="359" t="e">
        <f>_xll.qlIndexFixing($BE$1,BA1638,,_xll.ohTrigger(Trigger,Quote!$AE$2))</f>
        <v>#NUM!</v>
      </c>
    </row>
    <row r="1639" spans="51:56" ht="11.25" customHeight="1" x14ac:dyDescent="0.25">
      <c r="AY1639" s="187" t="s">
        <v>90</v>
      </c>
      <c r="AZ1639" s="186">
        <f>_xll.qlInterestRateIndexFixingDate(Currency&amp;"ibor"&amp;$I$1,BA1639,Trigger)</f>
        <v>50791</v>
      </c>
      <c r="BA1639" s="186">
        <f>_xll.qlCalendarAdvance(Calendar,BA1638,AY1639,"f",,Trigger)</f>
        <v>50795</v>
      </c>
      <c r="BB1639" s="186">
        <f>_xll.qlInterestRateIndexMaturity(Currency&amp;"ibor"&amp;$I$1,BA1639,Trigger)</f>
        <v>50976</v>
      </c>
      <c r="BC1639" s="359">
        <f>_xll.qlIndexFixing($AC$5,AZ1639,,_xll.ohTrigger(Trigger,Quote!$AE$2))</f>
        <v>1.4327354687161441E-2</v>
      </c>
      <c r="BD1639" s="359" t="e">
        <f>_xll.qlIndexFixing($BE$1,BA1639,,_xll.ohTrigger(Trigger,Quote!$AE$2))</f>
        <v>#NUM!</v>
      </c>
    </row>
    <row r="1640" spans="51:56" ht="11.25" customHeight="1" x14ac:dyDescent="0.25">
      <c r="AY1640" s="187" t="s">
        <v>90</v>
      </c>
      <c r="AZ1640" s="186">
        <f>_xll.qlInterestRateIndexFixingDate(Currency&amp;"ibor"&amp;$I$1,BA1640,Trigger)</f>
        <v>50798</v>
      </c>
      <c r="BA1640" s="186">
        <f>_xll.qlCalendarAdvance(Calendar,BA1639,AY1640,"f",,Trigger)</f>
        <v>50802</v>
      </c>
      <c r="BB1640" s="186">
        <f>_xll.qlInterestRateIndexMaturity(Currency&amp;"ibor"&amp;$I$1,BA1640,Trigger)</f>
        <v>50983</v>
      </c>
      <c r="BC1640" s="359">
        <f>_xll.qlIndexFixing($AC$5,AZ1640,,_xll.ohTrigger(Trigger,Quote!$AE$2))</f>
        <v>1.4324318760951346E-2</v>
      </c>
      <c r="BD1640" s="359" t="e">
        <f>_xll.qlIndexFixing($BE$1,BA1640,,_xll.ohTrigger(Trigger,Quote!$AE$2))</f>
        <v>#NUM!</v>
      </c>
    </row>
    <row r="1641" spans="51:56" ht="11.25" customHeight="1" x14ac:dyDescent="0.25">
      <c r="AY1641" s="187" t="s">
        <v>90</v>
      </c>
      <c r="AZ1641" s="186">
        <f>_xll.qlInterestRateIndexFixingDate(Currency&amp;"ibor"&amp;$I$1,BA1641,Trigger)</f>
        <v>50805</v>
      </c>
      <c r="BA1641" s="186">
        <f>_xll.qlCalendarAdvance(Calendar,BA1640,AY1641,"f",,Trigger)</f>
        <v>50809</v>
      </c>
      <c r="BB1641" s="186">
        <f>_xll.qlInterestRateIndexMaturity(Currency&amp;"ibor"&amp;$I$1,BA1641,Trigger)</f>
        <v>50990</v>
      </c>
      <c r="BC1641" s="359">
        <f>_xll.qlIndexFixing($AC$5,AZ1641,,_xll.ohTrigger(Trigger,Quote!$AE$2))</f>
        <v>1.4321275698613098E-2</v>
      </c>
      <c r="BD1641" s="359" t="e">
        <f>_xll.qlIndexFixing($BE$1,BA1641,,_xll.ohTrigger(Trigger,Quote!$AE$2))</f>
        <v>#NUM!</v>
      </c>
    </row>
    <row r="1642" spans="51:56" ht="11.25" customHeight="1" x14ac:dyDescent="0.25">
      <c r="AY1642" s="187" t="s">
        <v>90</v>
      </c>
      <c r="AZ1642" s="186">
        <f>_xll.qlInterestRateIndexFixingDate(Currency&amp;"ibor"&amp;$I$1,BA1642,Trigger)</f>
        <v>50812</v>
      </c>
      <c r="BA1642" s="186">
        <f>_xll.qlCalendarAdvance(Calendar,BA1641,AY1642,"f",,Trigger)</f>
        <v>50816</v>
      </c>
      <c r="BB1642" s="186">
        <f>_xll.qlInterestRateIndexMaturity(Currency&amp;"ibor"&amp;$I$1,BA1642,Trigger)</f>
        <v>50997</v>
      </c>
      <c r="BC1642" s="359">
        <f>_xll.qlIndexFixing($AC$5,AZ1642,,_xll.ohTrigger(Trigger,Quote!$AE$2))</f>
        <v>1.4318225500178496E-2</v>
      </c>
      <c r="BD1642" s="359" t="e">
        <f>_xll.qlIndexFixing($BE$1,BA1642,,_xll.ohTrigger(Trigger,Quote!$AE$2))</f>
        <v>#NUM!</v>
      </c>
    </row>
    <row r="1643" spans="51:56" ht="11.25" customHeight="1" x14ac:dyDescent="0.25">
      <c r="AY1643" s="187" t="s">
        <v>90</v>
      </c>
      <c r="AZ1643" s="186">
        <f>_xll.qlInterestRateIndexFixingDate(Currency&amp;"ibor"&amp;$I$1,BA1643,Trigger)</f>
        <v>50819</v>
      </c>
      <c r="BA1643" s="186">
        <f>_xll.qlCalendarAdvance(Calendar,BA1642,AY1643,"f",,Trigger)</f>
        <v>50823</v>
      </c>
      <c r="BB1643" s="186">
        <f>_xll.qlInterestRateIndexMaturity(Currency&amp;"ibor"&amp;$I$1,BA1643,Trigger)</f>
        <v>51004</v>
      </c>
      <c r="BC1643" s="359">
        <f>_xll.qlIndexFixing($AC$5,AZ1643,,_xll.ohTrigger(Trigger,Quote!$AE$2))</f>
        <v>1.4315168165680662E-2</v>
      </c>
      <c r="BD1643" s="359" t="e">
        <f>_xll.qlIndexFixing($BE$1,BA1643,,_xll.ohTrigger(Trigger,Quote!$AE$2))</f>
        <v>#NUM!</v>
      </c>
    </row>
    <row r="1644" spans="51:56" ht="11.25" customHeight="1" x14ac:dyDescent="0.25">
      <c r="AY1644" s="187" t="s">
        <v>90</v>
      </c>
      <c r="AZ1644" s="186">
        <f>_xll.qlInterestRateIndexFixingDate(Currency&amp;"ibor"&amp;$I$1,BA1644,Trigger)</f>
        <v>50826</v>
      </c>
      <c r="BA1644" s="186">
        <f>_xll.qlCalendarAdvance(Calendar,BA1643,AY1644,"f",,Trigger)</f>
        <v>50830</v>
      </c>
      <c r="BB1644" s="186">
        <f>_xll.qlInterestRateIndexMaturity(Currency&amp;"ibor"&amp;$I$1,BA1644,Trigger)</f>
        <v>51014</v>
      </c>
      <c r="BC1644" s="359">
        <f>_xll.qlIndexFixing($AC$5,AZ1644,,_xll.ohTrigger(Trigger,Quote!$AE$2))</f>
        <v>1.4312287602388472E-2</v>
      </c>
      <c r="BD1644" s="359" t="e">
        <f>_xll.qlIndexFixing($BE$1,BA1644,,_xll.ohTrigger(Trigger,Quote!$AE$2))</f>
        <v>#NUM!</v>
      </c>
    </row>
    <row r="1645" spans="51:56" ht="11.25" customHeight="1" x14ac:dyDescent="0.25">
      <c r="AY1645" s="187" t="s">
        <v>90</v>
      </c>
      <c r="AZ1645" s="186">
        <f>_xll.qlInterestRateIndexFixingDate(Currency&amp;"ibor"&amp;$I$1,BA1645,Trigger)</f>
        <v>50833</v>
      </c>
      <c r="BA1645" s="186">
        <f>_xll.qlCalendarAdvance(Calendar,BA1644,AY1645,"f",,Trigger)</f>
        <v>50837</v>
      </c>
      <c r="BB1645" s="186">
        <f>_xll.qlInterestRateIndexMaturity(Currency&amp;"ibor"&amp;$I$1,BA1645,Trigger)</f>
        <v>51021</v>
      </c>
      <c r="BC1645" s="359">
        <f>_xll.qlIndexFixing($AC$5,AZ1645,,_xll.ohTrigger(Trigger,Quote!$AE$2))</f>
        <v>1.4309287099881147E-2</v>
      </c>
      <c r="BD1645" s="359" t="e">
        <f>_xll.qlIndexFixing($BE$1,BA1645,,_xll.ohTrigger(Trigger,Quote!$AE$2))</f>
        <v>#NUM!</v>
      </c>
    </row>
    <row r="1646" spans="51:56" ht="11.25" customHeight="1" x14ac:dyDescent="0.25">
      <c r="AY1646" s="187" t="s">
        <v>90</v>
      </c>
      <c r="AZ1646" s="186">
        <f>_xll.qlInterestRateIndexFixingDate(Currency&amp;"ibor"&amp;$I$1,BA1646,Trigger)</f>
        <v>50840</v>
      </c>
      <c r="BA1646" s="186">
        <f>_xll.qlCalendarAdvance(Calendar,BA1645,AY1646,"f",,Trigger)</f>
        <v>50844</v>
      </c>
      <c r="BB1646" s="186">
        <f>_xll.qlInterestRateIndexMaturity(Currency&amp;"ibor"&amp;$I$1,BA1646,Trigger)</f>
        <v>51028</v>
      </c>
      <c r="BC1646" s="359">
        <f>_xll.qlIndexFixing($AC$5,AZ1646,,_xll.ohTrigger(Trigger,Quote!$AE$2))</f>
        <v>1.4306279576858783E-2</v>
      </c>
      <c r="BD1646" s="359" t="e">
        <f>_xll.qlIndexFixing($BE$1,BA1646,,_xll.ohTrigger(Trigger,Quote!$AE$2))</f>
        <v>#NUM!</v>
      </c>
    </row>
    <row r="1647" spans="51:56" ht="11.25" customHeight="1" x14ac:dyDescent="0.25">
      <c r="AY1647" s="187" t="s">
        <v>90</v>
      </c>
      <c r="AZ1647" s="186">
        <f>_xll.qlInterestRateIndexFixingDate(Currency&amp;"ibor"&amp;$I$1,BA1647,Trigger)</f>
        <v>50847</v>
      </c>
      <c r="BA1647" s="186">
        <f>_xll.qlCalendarAdvance(Calendar,BA1646,AY1647,"f",,Trigger)</f>
        <v>50851</v>
      </c>
      <c r="BB1647" s="186">
        <f>_xll.qlInterestRateIndexMaturity(Currency&amp;"ibor"&amp;$I$1,BA1647,Trigger)</f>
        <v>51035</v>
      </c>
      <c r="BC1647" s="359">
        <f>_xll.qlIndexFixing($AC$5,AZ1647,,_xll.ohTrigger(Trigger,Quote!$AE$2))</f>
        <v>1.4303265033353963E-2</v>
      </c>
      <c r="BD1647" s="359" t="e">
        <f>_xll.qlIndexFixing($BE$1,BA1647,,_xll.ohTrigger(Trigger,Quote!$AE$2))</f>
        <v>#NUM!</v>
      </c>
    </row>
    <row r="1648" spans="51:56" ht="11.25" customHeight="1" x14ac:dyDescent="0.25">
      <c r="AY1648" s="187" t="s">
        <v>90</v>
      </c>
      <c r="AZ1648" s="186">
        <f>_xll.qlInterestRateIndexFixingDate(Currency&amp;"ibor"&amp;$I$1,BA1648,Trigger)</f>
        <v>50854</v>
      </c>
      <c r="BA1648" s="186">
        <f>_xll.qlCalendarAdvance(Calendar,BA1647,AY1648,"f",,Trigger)</f>
        <v>50858</v>
      </c>
      <c r="BB1648" s="186">
        <f>_xll.qlInterestRateIndexMaturity(Currency&amp;"ibor"&amp;$I$1,BA1648,Trigger)</f>
        <v>51042</v>
      </c>
      <c r="BC1648" s="359">
        <f>_xll.qlIndexFixing($AC$5,AZ1648,,_xll.ohTrigger(Trigger,Quote!$AE$2))</f>
        <v>1.4300243469397966E-2</v>
      </c>
      <c r="BD1648" s="359" t="e">
        <f>_xll.qlIndexFixing($BE$1,BA1648,,_xll.ohTrigger(Trigger,Quote!$AE$2))</f>
        <v>#NUM!</v>
      </c>
    </row>
    <row r="1649" spans="51:56" ht="11.25" customHeight="1" x14ac:dyDescent="0.25">
      <c r="AY1649" s="187" t="s">
        <v>90</v>
      </c>
      <c r="AZ1649" s="186">
        <f>_xll.qlInterestRateIndexFixingDate(Currency&amp;"ibor"&amp;$I$1,BA1649,Trigger)</f>
        <v>50861</v>
      </c>
      <c r="BA1649" s="186">
        <f>_xll.qlCalendarAdvance(Calendar,BA1648,AY1649,"f",,Trigger)</f>
        <v>50865</v>
      </c>
      <c r="BB1649" s="186">
        <f>_xll.qlInterestRateIndexMaturity(Currency&amp;"ibor"&amp;$I$1,BA1649,Trigger)</f>
        <v>51048</v>
      </c>
      <c r="BC1649" s="359">
        <f>_xll.qlIndexFixing($AC$5,AZ1649,,_xll.ohTrigger(Trigger,Quote!$AE$2))</f>
        <v>1.4297032542197444E-2</v>
      </c>
      <c r="BD1649" s="359" t="e">
        <f>_xll.qlIndexFixing($BE$1,BA1649,,_xll.ohTrigger(Trigger,Quote!$AE$2))</f>
        <v>#NUM!</v>
      </c>
    </row>
    <row r="1650" spans="51:56" ht="11.25" customHeight="1" x14ac:dyDescent="0.25">
      <c r="AY1650" s="187" t="s">
        <v>90</v>
      </c>
      <c r="AZ1650" s="186">
        <f>_xll.qlInterestRateIndexFixingDate(Currency&amp;"ibor"&amp;$I$1,BA1650,Trigger)</f>
        <v>50866</v>
      </c>
      <c r="BA1650" s="186">
        <f>_xll.qlCalendarAdvance(Calendar,BA1649,AY1650,"f",,Trigger)</f>
        <v>50872</v>
      </c>
      <c r="BB1650" s="186">
        <f>_xll.qlInterestRateIndexMaturity(Currency&amp;"ibor"&amp;$I$1,BA1650,Trigger)</f>
        <v>51055</v>
      </c>
      <c r="BC1650" s="359">
        <f>_xll.qlIndexFixing($AC$5,AZ1650,,_xll.ohTrigger(Trigger,Quote!$AE$2))</f>
        <v>1.4293973304257751E-2</v>
      </c>
      <c r="BD1650" s="359" t="e">
        <f>_xll.qlIndexFixing($BE$1,BA1650,,_xll.ohTrigger(Trigger,Quote!$AE$2))</f>
        <v>#NUM!</v>
      </c>
    </row>
    <row r="1651" spans="51:56" ht="11.25" customHeight="1" x14ac:dyDescent="0.25">
      <c r="AY1651" s="187" t="s">
        <v>90</v>
      </c>
      <c r="AZ1651" s="186">
        <f>_xll.qlInterestRateIndexFixingDate(Currency&amp;"ibor"&amp;$I$1,BA1651,Trigger)</f>
        <v>50875</v>
      </c>
      <c r="BA1651" s="186">
        <f>_xll.qlCalendarAdvance(Calendar,BA1650,AY1651,"f",,Trigger)</f>
        <v>50879</v>
      </c>
      <c r="BB1651" s="186">
        <f>_xll.qlInterestRateIndexMaturity(Currency&amp;"ibor"&amp;$I$1,BA1651,Trigger)</f>
        <v>51062</v>
      </c>
      <c r="BC1651" s="359">
        <f>_xll.qlIndexFixing($AC$5,AZ1651,,_xll.ohTrigger(Trigger,Quote!$AE$2))</f>
        <v>1.4290907007903001E-2</v>
      </c>
      <c r="BD1651" s="359" t="e">
        <f>_xll.qlIndexFixing($BE$1,BA1651,,_xll.ohTrigger(Trigger,Quote!$AE$2))</f>
        <v>#NUM!</v>
      </c>
    </row>
    <row r="1652" spans="51:56" ht="11.25" customHeight="1" x14ac:dyDescent="0.25">
      <c r="AY1652" s="187" t="s">
        <v>90</v>
      </c>
      <c r="AZ1652" s="186">
        <f>_xll.qlInterestRateIndexFixingDate(Currency&amp;"ibor"&amp;$I$1,BA1652,Trigger)</f>
        <v>50882</v>
      </c>
      <c r="BA1652" s="186">
        <f>_xll.qlCalendarAdvance(Calendar,BA1651,AY1652,"f",,Trigger)</f>
        <v>50886</v>
      </c>
      <c r="BB1652" s="186">
        <f>_xll.qlInterestRateIndexMaturity(Currency&amp;"ibor"&amp;$I$1,BA1652,Trigger)</f>
        <v>51069</v>
      </c>
      <c r="BC1652" s="359">
        <f>_xll.qlIndexFixing($AC$5,AZ1652,,_xll.ohTrigger(Trigger,Quote!$AE$2))</f>
        <v>1.4287833653166394E-2</v>
      </c>
      <c r="BD1652" s="359" t="e">
        <f>_xll.qlIndexFixing($BE$1,BA1652,,_xll.ohTrigger(Trigger,Quote!$AE$2))</f>
        <v>#NUM!</v>
      </c>
    </row>
    <row r="1653" spans="51:56" ht="11.25" customHeight="1" x14ac:dyDescent="0.25">
      <c r="AY1653" s="187" t="s">
        <v>90</v>
      </c>
      <c r="AZ1653" s="186">
        <f>_xll.qlInterestRateIndexFixingDate(Currency&amp;"ibor"&amp;$I$1,BA1653,Trigger)</f>
        <v>50889</v>
      </c>
      <c r="BA1653" s="186">
        <f>_xll.qlCalendarAdvance(Calendar,BA1652,AY1653,"f",,Trigger)</f>
        <v>50893</v>
      </c>
      <c r="BB1653" s="186">
        <f>_xll.qlInterestRateIndexMaturity(Currency&amp;"ibor"&amp;$I$1,BA1653,Trigger)</f>
        <v>51077</v>
      </c>
      <c r="BC1653" s="359">
        <f>_xll.qlIndexFixing($AC$5,AZ1653,,_xll.ohTrigger(Trigger,Quote!$AE$2))</f>
        <v>1.4285030343992457E-2</v>
      </c>
      <c r="BD1653" s="359" t="e">
        <f>_xll.qlIndexFixing($BE$1,BA1653,,_xll.ohTrigger(Trigger,Quote!$AE$2))</f>
        <v>#NUM!</v>
      </c>
    </row>
    <row r="1654" spans="51:56" ht="11.25" customHeight="1" x14ac:dyDescent="0.25">
      <c r="AY1654" s="187" t="s">
        <v>90</v>
      </c>
      <c r="AZ1654" s="186">
        <f>_xll.qlInterestRateIndexFixingDate(Currency&amp;"ibor"&amp;$I$1,BA1654,Trigger)</f>
        <v>50896</v>
      </c>
      <c r="BA1654" s="186">
        <f>_xll.qlCalendarAdvance(Calendar,BA1653,AY1654,"f",,Trigger)</f>
        <v>50900</v>
      </c>
      <c r="BB1654" s="186">
        <f>_xll.qlInterestRateIndexMaturity(Currency&amp;"ibor"&amp;$I$1,BA1654,Trigger)</f>
        <v>51084</v>
      </c>
      <c r="BC1654" s="359">
        <f>_xll.qlIndexFixing($AC$5,AZ1654,,_xll.ohTrigger(Trigger,Quote!$AE$2))</f>
        <v>1.4281966658013633E-2</v>
      </c>
      <c r="BD1654" s="359" t="e">
        <f>_xll.qlIndexFixing($BE$1,BA1654,,_xll.ohTrigger(Trigger,Quote!$AE$2))</f>
        <v>#NUM!</v>
      </c>
    </row>
    <row r="1655" spans="51:56" ht="11.25" customHeight="1" x14ac:dyDescent="0.25">
      <c r="AY1655" s="187" t="s">
        <v>90</v>
      </c>
      <c r="AZ1655" s="186">
        <f>_xll.qlInterestRateIndexFixingDate(Currency&amp;"ibor"&amp;$I$1,BA1655,Trigger)</f>
        <v>50903</v>
      </c>
      <c r="BA1655" s="186">
        <f>_xll.qlCalendarAdvance(Calendar,BA1654,AY1655,"f",,Trigger)</f>
        <v>50907</v>
      </c>
      <c r="BB1655" s="186">
        <f>_xll.qlInterestRateIndexMaturity(Currency&amp;"ibor"&amp;$I$1,BA1655,Trigger)</f>
        <v>51091</v>
      </c>
      <c r="BC1655" s="359">
        <f>_xll.qlIndexFixing($AC$5,AZ1655,,_xll.ohTrigger(Trigger,Quote!$AE$2))</f>
        <v>1.4278895951812146E-2</v>
      </c>
      <c r="BD1655" s="359" t="e">
        <f>_xll.qlIndexFixing($BE$1,BA1655,,_xll.ohTrigger(Trigger,Quote!$AE$2))</f>
        <v>#NUM!</v>
      </c>
    </row>
    <row r="1656" spans="51:56" ht="11.25" customHeight="1" x14ac:dyDescent="0.25">
      <c r="AY1656" s="187" t="s">
        <v>90</v>
      </c>
      <c r="AZ1656" s="186">
        <f>_xll.qlInterestRateIndexFixingDate(Currency&amp;"ibor"&amp;$I$1,BA1656,Trigger)</f>
        <v>50910</v>
      </c>
      <c r="BA1656" s="186">
        <f>_xll.qlCalendarAdvance(Calendar,BA1655,AY1656,"f",,Trigger)</f>
        <v>50914</v>
      </c>
      <c r="BB1656" s="186">
        <f>_xll.qlInterestRateIndexMaturity(Currency&amp;"ibor"&amp;$I$1,BA1656,Trigger)</f>
        <v>51098</v>
      </c>
      <c r="BC1656" s="359">
        <f>_xll.qlIndexFixing($AC$5,AZ1656,,_xll.ohTrigger(Trigger,Quote!$AE$2))</f>
        <v>1.4275818225420577E-2</v>
      </c>
      <c r="BD1656" s="359" t="e">
        <f>_xll.qlIndexFixing($BE$1,BA1656,,_xll.ohTrigger(Trigger,Quote!$AE$2))</f>
        <v>#NUM!</v>
      </c>
    </row>
    <row r="1657" spans="51:56" ht="11.25" customHeight="1" x14ac:dyDescent="0.25">
      <c r="AY1657" s="187" t="s">
        <v>90</v>
      </c>
      <c r="AZ1657" s="186">
        <f>_xll.qlInterestRateIndexFixingDate(Currency&amp;"ibor"&amp;$I$1,BA1657,Trigger)</f>
        <v>50917</v>
      </c>
      <c r="BA1657" s="186">
        <f>_xll.qlCalendarAdvance(Calendar,BA1656,AY1657,"f",,Trigger)</f>
        <v>50921</v>
      </c>
      <c r="BB1657" s="186">
        <f>_xll.qlInterestRateIndexMaturity(Currency&amp;"ibor"&amp;$I$1,BA1657,Trigger)</f>
        <v>51104</v>
      </c>
      <c r="BC1657" s="359">
        <f>_xll.qlIndexFixing($AC$5,AZ1657,,_xll.ohTrigger(Trigger,Quote!$AE$2))</f>
        <v>1.4272361004900383E-2</v>
      </c>
      <c r="BD1657" s="359" t="e">
        <f>_xll.qlIndexFixing($BE$1,BA1657,,_xll.ohTrigger(Trigger,Quote!$AE$2))</f>
        <v>#NUM!</v>
      </c>
    </row>
    <row r="1658" spans="51:56" ht="11.25" customHeight="1" x14ac:dyDescent="0.25">
      <c r="AY1658" s="187" t="s">
        <v>90</v>
      </c>
      <c r="AZ1658" s="186">
        <f>_xll.qlInterestRateIndexFixingDate(Currency&amp;"ibor"&amp;$I$1,BA1658,Trigger)</f>
        <v>50924</v>
      </c>
      <c r="BA1658" s="186">
        <f>_xll.qlCalendarAdvance(Calendar,BA1657,AY1658,"f",,Trigger)</f>
        <v>50928</v>
      </c>
      <c r="BB1658" s="186">
        <f>_xll.qlInterestRateIndexMaturity(Currency&amp;"ibor"&amp;$I$1,BA1658,Trigger)</f>
        <v>51111</v>
      </c>
      <c r="BC1658" s="359">
        <f>_xll.qlIndexFixing($AC$5,AZ1658,,_xll.ohTrigger(Trigger,Quote!$AE$2))</f>
        <v>1.4273040330071799E-2</v>
      </c>
      <c r="BD1658" s="359" t="e">
        <f>_xll.qlIndexFixing($BE$1,BA1658,,_xll.ohTrigger(Trigger,Quote!$AE$2))</f>
        <v>#NUM!</v>
      </c>
    </row>
    <row r="1659" spans="51:56" ht="11.25" customHeight="1" x14ac:dyDescent="0.25">
      <c r="AY1659" s="187" t="s">
        <v>90</v>
      </c>
      <c r="AZ1659" s="186">
        <f>_xll.qlInterestRateIndexFixingDate(Currency&amp;"ibor"&amp;$I$1,BA1659,Trigger)</f>
        <v>50931</v>
      </c>
      <c r="BA1659" s="186">
        <f>_xll.qlCalendarAdvance(Calendar,BA1658,AY1659,"f",,Trigger)</f>
        <v>50935</v>
      </c>
      <c r="BB1659" s="186">
        <f>_xll.qlInterestRateIndexMaturity(Currency&amp;"ibor"&amp;$I$1,BA1659,Trigger)</f>
        <v>51118</v>
      </c>
      <c r="BC1659" s="359">
        <f>_xll.qlIndexFixing($AC$5,AZ1659,,_xll.ohTrigger(Trigger,Quote!$AE$2))</f>
        <v>1.427435165681167E-2</v>
      </c>
      <c r="BD1659" s="359" t="e">
        <f>_xll.qlIndexFixing($BE$1,BA1659,,_xll.ohTrigger(Trigger,Quote!$AE$2))</f>
        <v>#NUM!</v>
      </c>
    </row>
    <row r="1660" spans="51:56" ht="11.25" customHeight="1" x14ac:dyDescent="0.25">
      <c r="AY1660" s="187" t="s">
        <v>90</v>
      </c>
      <c r="AZ1660" s="186">
        <f>_xll.qlInterestRateIndexFixingDate(Currency&amp;"ibor"&amp;$I$1,BA1660,Trigger)</f>
        <v>50938</v>
      </c>
      <c r="BA1660" s="186">
        <f>_xll.qlCalendarAdvance(Calendar,BA1659,AY1660,"f",,Trigger)</f>
        <v>50942</v>
      </c>
      <c r="BB1660" s="186">
        <f>_xll.qlInterestRateIndexMaturity(Currency&amp;"ibor"&amp;$I$1,BA1660,Trigger)</f>
        <v>51125</v>
      </c>
      <c r="BC1660" s="359">
        <f>_xll.qlIndexFixing($AC$5,AZ1660,,_xll.ohTrigger(Trigger,Quote!$AE$2))</f>
        <v>1.4275662984419046E-2</v>
      </c>
      <c r="BD1660" s="359" t="e">
        <f>_xll.qlIndexFixing($BE$1,BA1660,,_xll.ohTrigger(Trigger,Quote!$AE$2))</f>
        <v>#NUM!</v>
      </c>
    </row>
    <row r="1661" spans="51:56" ht="11.25" customHeight="1" x14ac:dyDescent="0.25">
      <c r="AY1661" s="187" t="s">
        <v>90</v>
      </c>
      <c r="AZ1661" s="186">
        <f>_xll.qlInterestRateIndexFixingDate(Currency&amp;"ibor"&amp;$I$1,BA1661,Trigger)</f>
        <v>50945</v>
      </c>
      <c r="BA1661" s="186">
        <f>_xll.qlCalendarAdvance(Calendar,BA1660,AY1661,"f",,Trigger)</f>
        <v>50949</v>
      </c>
      <c r="BB1661" s="186">
        <f>_xll.qlInterestRateIndexMaturity(Currency&amp;"ibor"&amp;$I$1,BA1661,Trigger)</f>
        <v>51132</v>
      </c>
      <c r="BC1661" s="359">
        <f>_xll.qlIndexFixing($AC$5,AZ1661,,_xll.ohTrigger(Trigger,Quote!$AE$2))</f>
        <v>1.4276974312894796E-2</v>
      </c>
      <c r="BD1661" s="359" t="e">
        <f>_xll.qlIndexFixing($BE$1,BA1661,,_xll.ohTrigger(Trigger,Quote!$AE$2))</f>
        <v>#NUM!</v>
      </c>
    </row>
    <row r="1662" spans="51:56" ht="11.25" customHeight="1" x14ac:dyDescent="0.25">
      <c r="AY1662" s="187" t="s">
        <v>90</v>
      </c>
      <c r="AZ1662" s="186">
        <f>_xll.qlInterestRateIndexFixingDate(Currency&amp;"ibor"&amp;$I$1,BA1662,Trigger)</f>
        <v>50952</v>
      </c>
      <c r="BA1662" s="186">
        <f>_xll.qlCalendarAdvance(Calendar,BA1661,AY1662,"f",,Trigger)</f>
        <v>50956</v>
      </c>
      <c r="BB1662" s="186">
        <f>_xll.qlInterestRateIndexMaturity(Currency&amp;"ibor"&amp;$I$1,BA1662,Trigger)</f>
        <v>51140</v>
      </c>
      <c r="BC1662" s="359">
        <f>_xll.qlIndexFixing($AC$5,AZ1662,,_xll.ohTrigger(Trigger,Quote!$AE$2))</f>
        <v>1.4278661785503194E-2</v>
      </c>
      <c r="BD1662" s="359" t="e">
        <f>_xll.qlIndexFixing($BE$1,BA1662,,_xll.ohTrigger(Trigger,Quote!$AE$2))</f>
        <v>#NUM!</v>
      </c>
    </row>
    <row r="1663" spans="51:56" ht="11.25" customHeight="1" x14ac:dyDescent="0.25">
      <c r="AY1663" s="187" t="s">
        <v>90</v>
      </c>
      <c r="AZ1663" s="186">
        <f>_xll.qlInterestRateIndexFixingDate(Currency&amp;"ibor"&amp;$I$1,BA1663,Trigger)</f>
        <v>50959</v>
      </c>
      <c r="BA1663" s="186">
        <f>_xll.qlCalendarAdvance(Calendar,BA1662,AY1663,"f",,Trigger)</f>
        <v>50963</v>
      </c>
      <c r="BB1663" s="186">
        <f>_xll.qlInterestRateIndexMaturity(Currency&amp;"ibor"&amp;$I$1,BA1663,Trigger)</f>
        <v>51147</v>
      </c>
      <c r="BC1663" s="359">
        <f>_xll.qlIndexFixing($AC$5,AZ1663,,_xll.ohTrigger(Trigger,Quote!$AE$2))</f>
        <v>1.4279973167602194E-2</v>
      </c>
      <c r="BD1663" s="359" t="e">
        <f>_xll.qlIndexFixing($BE$1,BA1663,,_xll.ohTrigger(Trigger,Quote!$AE$2))</f>
        <v>#NUM!</v>
      </c>
    </row>
    <row r="1664" spans="51:56" ht="11.25" customHeight="1" x14ac:dyDescent="0.25">
      <c r="AY1664" s="187" t="s">
        <v>90</v>
      </c>
      <c r="AZ1664" s="186">
        <f>_xll.qlInterestRateIndexFixingDate(Currency&amp;"ibor"&amp;$I$1,BA1664,Trigger)</f>
        <v>50966</v>
      </c>
      <c r="BA1664" s="186">
        <f>_xll.qlCalendarAdvance(Calendar,BA1663,AY1664,"f",,Trigger)</f>
        <v>50970</v>
      </c>
      <c r="BB1664" s="186">
        <f>_xll.qlInterestRateIndexMaturity(Currency&amp;"ibor"&amp;$I$1,BA1664,Trigger)</f>
        <v>51154</v>
      </c>
      <c r="BC1664" s="359">
        <f>_xll.qlIndexFixing($AC$5,AZ1664,,_xll.ohTrigger(Trigger,Quote!$AE$2))</f>
        <v>1.4281284550573538E-2</v>
      </c>
      <c r="BD1664" s="359" t="e">
        <f>_xll.qlIndexFixing($BE$1,BA1664,,_xll.ohTrigger(Trigger,Quote!$AE$2))</f>
        <v>#NUM!</v>
      </c>
    </row>
    <row r="1665" spans="51:56" ht="11.25" customHeight="1" x14ac:dyDescent="0.25">
      <c r="AY1665" s="187" t="s">
        <v>90</v>
      </c>
      <c r="AZ1665" s="186">
        <f>_xll.qlInterestRateIndexFixingDate(Currency&amp;"ibor"&amp;$I$1,BA1665,Trigger)</f>
        <v>50973</v>
      </c>
      <c r="BA1665" s="186">
        <f>_xll.qlCalendarAdvance(Calendar,BA1664,AY1665,"f",,Trigger)</f>
        <v>50977</v>
      </c>
      <c r="BB1665" s="186">
        <f>_xll.qlInterestRateIndexMaturity(Currency&amp;"ibor"&amp;$I$1,BA1665,Trigger)</f>
        <v>51161</v>
      </c>
      <c r="BC1665" s="359">
        <f>_xll.qlIndexFixing($AC$5,AZ1665,,_xll.ohTrigger(Trigger,Quote!$AE$2))</f>
        <v>1.4282595934417228E-2</v>
      </c>
      <c r="BD1665" s="359" t="e">
        <f>_xll.qlIndexFixing($BE$1,BA1665,,_xll.ohTrigger(Trigger,Quote!$AE$2))</f>
        <v>#NUM!</v>
      </c>
    </row>
    <row r="1666" spans="51:56" ht="11.25" customHeight="1" x14ac:dyDescent="0.25">
      <c r="AY1666" s="187" t="s">
        <v>90</v>
      </c>
      <c r="AZ1666" s="186">
        <f>_xll.qlInterestRateIndexFixingDate(Currency&amp;"ibor"&amp;$I$1,BA1666,Trigger)</f>
        <v>50980</v>
      </c>
      <c r="BA1666" s="186">
        <f>_xll.qlCalendarAdvance(Calendar,BA1665,AY1666,"f",,Trigger)</f>
        <v>50984</v>
      </c>
      <c r="BB1666" s="186">
        <f>_xll.qlInterestRateIndexMaturity(Currency&amp;"ibor"&amp;$I$1,BA1666,Trigger)</f>
        <v>51168</v>
      </c>
      <c r="BC1666" s="359">
        <f>_xll.qlIndexFixing($AC$5,AZ1666,,_xll.ohTrigger(Trigger,Quote!$AE$2))</f>
        <v>1.4283907319134566E-2</v>
      </c>
      <c r="BD1666" s="359" t="e">
        <f>_xll.qlIndexFixing($BE$1,BA1666,,_xll.ohTrigger(Trigger,Quote!$AE$2))</f>
        <v>#NUM!</v>
      </c>
    </row>
    <row r="1667" spans="51:56" ht="11.25" customHeight="1" x14ac:dyDescent="0.25">
      <c r="AY1667" s="187" t="s">
        <v>90</v>
      </c>
      <c r="AZ1667" s="186">
        <f>_xll.qlInterestRateIndexFixingDate(Currency&amp;"ibor"&amp;$I$1,BA1667,Trigger)</f>
        <v>50987</v>
      </c>
      <c r="BA1667" s="186">
        <f>_xll.qlCalendarAdvance(Calendar,BA1666,AY1667,"f",,Trigger)</f>
        <v>50991</v>
      </c>
      <c r="BB1667" s="186">
        <f>_xll.qlInterestRateIndexMaturity(Currency&amp;"ibor"&amp;$I$1,BA1667,Trigger)</f>
        <v>51175</v>
      </c>
      <c r="BC1667" s="359">
        <f>_xll.qlIndexFixing($AC$5,AZ1667,,_xll.ohTrigger(Trigger,Quote!$AE$2))</f>
        <v>1.4285218704723816E-2</v>
      </c>
      <c r="BD1667" s="359" t="e">
        <f>_xll.qlIndexFixing($BE$1,BA1667,,_xll.ohTrigger(Trigger,Quote!$AE$2))</f>
        <v>#NUM!</v>
      </c>
    </row>
    <row r="1668" spans="51:56" ht="11.25" customHeight="1" x14ac:dyDescent="0.25">
      <c r="AY1668" s="187" t="s">
        <v>90</v>
      </c>
      <c r="AZ1668" s="186">
        <f>_xll.qlInterestRateIndexFixingDate(Currency&amp;"ibor"&amp;$I$1,BA1668,Trigger)</f>
        <v>50994</v>
      </c>
      <c r="BA1668" s="186">
        <f>_xll.qlCalendarAdvance(Calendar,BA1667,AY1668,"f",,Trigger)</f>
        <v>50998</v>
      </c>
      <c r="BB1668" s="186">
        <f>_xll.qlInterestRateIndexMaturity(Currency&amp;"ibor"&amp;$I$1,BA1668,Trigger)</f>
        <v>51182</v>
      </c>
      <c r="BC1668" s="359">
        <f>_xll.qlIndexFixing($AC$5,AZ1668,,_xll.ohTrigger(Trigger,Quote!$AE$2))</f>
        <v>1.4286530091185414E-2</v>
      </c>
      <c r="BD1668" s="359" t="e">
        <f>_xll.qlIndexFixing($BE$1,BA1668,,_xll.ohTrigger(Trigger,Quote!$AE$2))</f>
        <v>#NUM!</v>
      </c>
    </row>
    <row r="1669" spans="51:56" ht="11.25" customHeight="1" x14ac:dyDescent="0.25">
      <c r="AY1669" s="187" t="s">
        <v>90</v>
      </c>
      <c r="AZ1669" s="186">
        <f>_xll.qlInterestRateIndexFixingDate(Currency&amp;"ibor"&amp;$I$1,BA1669,Trigger)</f>
        <v>51001</v>
      </c>
      <c r="BA1669" s="186">
        <f>_xll.qlCalendarAdvance(Calendar,BA1668,AY1669,"f",,Trigger)</f>
        <v>51005</v>
      </c>
      <c r="BB1669" s="186">
        <f>_xll.qlInterestRateIndexMaturity(Currency&amp;"ibor"&amp;$I$1,BA1669,Trigger)</f>
        <v>51189</v>
      </c>
      <c r="BC1669" s="359">
        <f>_xll.qlIndexFixing($AC$5,AZ1669,,_xll.ohTrigger(Trigger,Quote!$AE$2))</f>
        <v>1.4287841478519789E-2</v>
      </c>
      <c r="BD1669" s="359" t="e">
        <f>_xll.qlIndexFixing($BE$1,BA1669,,_xll.ohTrigger(Trigger,Quote!$AE$2))</f>
        <v>#NUM!</v>
      </c>
    </row>
    <row r="1670" spans="51:56" ht="11.25" customHeight="1" x14ac:dyDescent="0.25">
      <c r="AY1670" s="187" t="s">
        <v>90</v>
      </c>
      <c r="AZ1670" s="186">
        <f>_xll.qlInterestRateIndexFixingDate(Currency&amp;"ibor"&amp;$I$1,BA1670,Trigger)</f>
        <v>51008</v>
      </c>
      <c r="BA1670" s="186">
        <f>_xll.qlCalendarAdvance(Calendar,BA1669,AY1670,"f",,Trigger)</f>
        <v>51012</v>
      </c>
      <c r="BB1670" s="186">
        <f>_xll.qlInterestRateIndexMaturity(Currency&amp;"ibor"&amp;$I$1,BA1670,Trigger)</f>
        <v>51195</v>
      </c>
      <c r="BC1670" s="359">
        <f>_xll.qlIndexFixing($AC$5,AZ1670,,_xll.ohTrigger(Trigger,Quote!$AE$2))</f>
        <v>1.4288776308226416E-2</v>
      </c>
      <c r="BD1670" s="359" t="e">
        <f>_xll.qlIndexFixing($BE$1,BA1670,,_xll.ohTrigger(Trigger,Quote!$AE$2))</f>
        <v>#NUM!</v>
      </c>
    </row>
    <row r="1671" spans="51:56" ht="11.25" customHeight="1" x14ac:dyDescent="0.25">
      <c r="AY1671" s="187" t="s">
        <v>90</v>
      </c>
      <c r="AZ1671" s="186">
        <f>_xll.qlInterestRateIndexFixingDate(Currency&amp;"ibor"&amp;$I$1,BA1671,Trigger)</f>
        <v>51015</v>
      </c>
      <c r="BA1671" s="186">
        <f>_xll.qlCalendarAdvance(Calendar,BA1670,AY1671,"f",,Trigger)</f>
        <v>51019</v>
      </c>
      <c r="BB1671" s="186">
        <f>_xll.qlInterestRateIndexMaturity(Currency&amp;"ibor"&amp;$I$1,BA1671,Trigger)</f>
        <v>51201</v>
      </c>
      <c r="BC1671" s="359">
        <f>_xll.qlIndexFixing($AC$5,AZ1671,,_xll.ohTrigger(Trigger,Quote!$AE$2))</f>
        <v>1.428971104983179E-2</v>
      </c>
      <c r="BD1671" s="359" t="e">
        <f>_xll.qlIndexFixing($BE$1,BA1671,,_xll.ohTrigger(Trigger,Quote!$AE$2))</f>
        <v>#NUM!</v>
      </c>
    </row>
    <row r="1672" spans="51:56" ht="11.25" customHeight="1" x14ac:dyDescent="0.25">
      <c r="AY1672" s="187" t="s">
        <v>90</v>
      </c>
      <c r="AZ1672" s="186">
        <f>_xll.qlInterestRateIndexFixingDate(Currency&amp;"ibor"&amp;$I$1,BA1672,Trigger)</f>
        <v>51022</v>
      </c>
      <c r="BA1672" s="186">
        <f>_xll.qlCalendarAdvance(Calendar,BA1671,AY1672,"f",,Trigger)</f>
        <v>51026</v>
      </c>
      <c r="BB1672" s="186">
        <f>_xll.qlInterestRateIndexMaturity(Currency&amp;"ibor"&amp;$I$1,BA1672,Trigger)</f>
        <v>51208</v>
      </c>
      <c r="BC1672" s="359">
        <f>_xll.qlIndexFixing($AC$5,AZ1672,,_xll.ohTrigger(Trigger,Quote!$AE$2))</f>
        <v>1.4291022335926003E-2</v>
      </c>
      <c r="BD1672" s="359" t="e">
        <f>_xll.qlIndexFixing($BE$1,BA1672,,_xll.ohTrigger(Trigger,Quote!$AE$2))</f>
        <v>#NUM!</v>
      </c>
    </row>
    <row r="1673" spans="51:56" ht="11.25" customHeight="1" x14ac:dyDescent="0.25">
      <c r="AY1673" s="187" t="s">
        <v>90</v>
      </c>
      <c r="AZ1673" s="186">
        <f>_xll.qlInterestRateIndexFixingDate(Currency&amp;"ibor"&amp;$I$1,BA1673,Trigger)</f>
        <v>51029</v>
      </c>
      <c r="BA1673" s="186">
        <f>_xll.qlCalendarAdvance(Calendar,BA1672,AY1673,"f",,Trigger)</f>
        <v>51033</v>
      </c>
      <c r="BB1673" s="186">
        <f>_xll.qlInterestRateIndexMaturity(Currency&amp;"ibor"&amp;$I$1,BA1673,Trigger)</f>
        <v>51215</v>
      </c>
      <c r="BC1673" s="359">
        <f>_xll.qlIndexFixing($AC$5,AZ1673,,_xll.ohTrigger(Trigger,Quote!$AE$2))</f>
        <v>1.4292333622882384E-2</v>
      </c>
      <c r="BD1673" s="359" t="e">
        <f>_xll.qlIndexFixing($BE$1,BA1673,,_xll.ohTrigger(Trigger,Quote!$AE$2))</f>
        <v>#NUM!</v>
      </c>
    </row>
    <row r="1674" spans="51:56" ht="11.25" customHeight="1" x14ac:dyDescent="0.25">
      <c r="AY1674" s="187" t="s">
        <v>90</v>
      </c>
      <c r="AZ1674" s="186">
        <f>_xll.qlInterestRateIndexFixingDate(Currency&amp;"ibor"&amp;$I$1,BA1674,Trigger)</f>
        <v>51036</v>
      </c>
      <c r="BA1674" s="186">
        <f>_xll.qlCalendarAdvance(Calendar,BA1673,AY1674,"f",,Trigger)</f>
        <v>51040</v>
      </c>
      <c r="BB1674" s="186">
        <f>_xll.qlInterestRateIndexMaturity(Currency&amp;"ibor"&amp;$I$1,BA1674,Trigger)</f>
        <v>51222</v>
      </c>
      <c r="BC1674" s="359">
        <f>_xll.qlIndexFixing($AC$5,AZ1674,,_xll.ohTrigger(Trigger,Quote!$AE$2))</f>
        <v>1.429364491070181E-2</v>
      </c>
      <c r="BD1674" s="359" t="e">
        <f>_xll.qlIndexFixing($BE$1,BA1674,,_xll.ohTrigger(Trigger,Quote!$AE$2))</f>
        <v>#NUM!</v>
      </c>
    </row>
    <row r="1675" spans="51:56" ht="11.25" customHeight="1" x14ac:dyDescent="0.25">
      <c r="AY1675" s="187" t="s">
        <v>90</v>
      </c>
      <c r="AZ1675" s="186">
        <f>_xll.qlInterestRateIndexFixingDate(Currency&amp;"ibor"&amp;$I$1,BA1675,Trigger)</f>
        <v>51043</v>
      </c>
      <c r="BA1675" s="186">
        <f>_xll.qlCalendarAdvance(Calendar,BA1674,AY1675,"f",,Trigger)</f>
        <v>51047</v>
      </c>
      <c r="BB1675" s="186">
        <f>_xll.qlInterestRateIndexMaturity(Currency&amp;"ibor"&amp;$I$1,BA1675,Trigger)</f>
        <v>51230</v>
      </c>
      <c r="BC1675" s="359">
        <f>_xll.qlIndexFixing($AC$5,AZ1675,,_xll.ohTrigger(Trigger,Quote!$AE$2))</f>
        <v>1.4295333002673686E-2</v>
      </c>
      <c r="BD1675" s="359" t="e">
        <f>_xll.qlIndexFixing($BE$1,BA1675,,_xll.ohTrigger(Trigger,Quote!$AE$2))</f>
        <v>#NUM!</v>
      </c>
    </row>
    <row r="1676" spans="51:56" ht="11.25" customHeight="1" x14ac:dyDescent="0.25">
      <c r="AY1676" s="187" t="s">
        <v>90</v>
      </c>
      <c r="AZ1676" s="186">
        <f>_xll.qlInterestRateIndexFixingDate(Currency&amp;"ibor"&amp;$I$1,BA1676,Trigger)</f>
        <v>51050</v>
      </c>
      <c r="BA1676" s="186">
        <f>_xll.qlCalendarAdvance(Calendar,BA1675,AY1676,"f",,Trigger)</f>
        <v>51054</v>
      </c>
      <c r="BB1676" s="186">
        <f>_xll.qlInterestRateIndexMaturity(Currency&amp;"ibor"&amp;$I$1,BA1676,Trigger)</f>
        <v>51237</v>
      </c>
      <c r="BC1676" s="359">
        <f>_xll.qlIndexFixing($AC$5,AZ1676,,_xll.ohTrigger(Trigger,Quote!$AE$2))</f>
        <v>1.4296644344166347E-2</v>
      </c>
      <c r="BD1676" s="359" t="e">
        <f>_xll.qlIndexFixing($BE$1,BA1676,,_xll.ohTrigger(Trigger,Quote!$AE$2))</f>
        <v>#NUM!</v>
      </c>
    </row>
    <row r="1677" spans="51:56" ht="11.25" customHeight="1" x14ac:dyDescent="0.25">
      <c r="AY1677" s="187" t="s">
        <v>90</v>
      </c>
      <c r="AZ1677" s="186">
        <f>_xll.qlInterestRateIndexFixingDate(Currency&amp;"ibor"&amp;$I$1,BA1677,Trigger)</f>
        <v>51057</v>
      </c>
      <c r="BA1677" s="186">
        <f>_xll.qlCalendarAdvance(Calendar,BA1676,AY1677,"f",,Trigger)</f>
        <v>51061</v>
      </c>
      <c r="BB1677" s="186">
        <f>_xll.qlInterestRateIndexMaturity(Currency&amp;"ibor"&amp;$I$1,BA1677,Trigger)</f>
        <v>51244</v>
      </c>
      <c r="BC1677" s="359">
        <f>_xll.qlIndexFixing($AC$5,AZ1677,,_xll.ohTrigger(Trigger,Quote!$AE$2))</f>
        <v>1.4297955686527385E-2</v>
      </c>
      <c r="BD1677" s="359" t="e">
        <f>_xll.qlIndexFixing($BE$1,BA1677,,_xll.ohTrigger(Trigger,Quote!$AE$2))</f>
        <v>#NUM!</v>
      </c>
    </row>
    <row r="1678" spans="51:56" ht="11.25" customHeight="1" x14ac:dyDescent="0.25">
      <c r="AY1678" s="187" t="s">
        <v>90</v>
      </c>
      <c r="AZ1678" s="186">
        <f>_xll.qlInterestRateIndexFixingDate(Currency&amp;"ibor"&amp;$I$1,BA1678,Trigger)</f>
        <v>51064</v>
      </c>
      <c r="BA1678" s="186">
        <f>_xll.qlCalendarAdvance(Calendar,BA1677,AY1678,"f",,Trigger)</f>
        <v>51068</v>
      </c>
      <c r="BB1678" s="186">
        <f>_xll.qlInterestRateIndexMaturity(Currency&amp;"ibor"&amp;$I$1,BA1678,Trigger)</f>
        <v>51251</v>
      </c>
      <c r="BC1678" s="359">
        <f>_xll.qlIndexFixing($AC$5,AZ1678,,_xll.ohTrigger(Trigger,Quote!$AE$2))</f>
        <v>1.4299267029755924E-2</v>
      </c>
      <c r="BD1678" s="359" t="e">
        <f>_xll.qlIndexFixing($BE$1,BA1678,,_xll.ohTrigger(Trigger,Quote!$AE$2))</f>
        <v>#NUM!</v>
      </c>
    </row>
    <row r="1679" spans="51:56" ht="11.25" customHeight="1" x14ac:dyDescent="0.25">
      <c r="AY1679" s="187" t="s">
        <v>90</v>
      </c>
      <c r="AZ1679" s="186">
        <f>_xll.qlInterestRateIndexFixingDate(Currency&amp;"ibor"&amp;$I$1,BA1679,Trigger)</f>
        <v>51071</v>
      </c>
      <c r="BA1679" s="186">
        <f>_xll.qlCalendarAdvance(Calendar,BA1678,AY1679,"f",,Trigger)</f>
        <v>51075</v>
      </c>
      <c r="BB1679" s="186">
        <f>_xll.qlInterestRateIndexMaturity(Currency&amp;"ibor"&amp;$I$1,BA1679,Trigger)</f>
        <v>51258</v>
      </c>
      <c r="BC1679" s="359">
        <f>_xll.qlIndexFixing($AC$5,AZ1679,,_xll.ohTrigger(Trigger,Quote!$AE$2))</f>
        <v>1.4300578373852405E-2</v>
      </c>
      <c r="BD1679" s="359" t="e">
        <f>_xll.qlIndexFixing($BE$1,BA1679,,_xll.ohTrigger(Trigger,Quote!$AE$2))</f>
        <v>#NUM!</v>
      </c>
    </row>
    <row r="1680" spans="51:56" ht="11.25" customHeight="1" x14ac:dyDescent="0.25">
      <c r="AY1680" s="187" t="s">
        <v>90</v>
      </c>
      <c r="AZ1680" s="186">
        <f>_xll.qlInterestRateIndexFixingDate(Currency&amp;"ibor"&amp;$I$1,BA1680,Trigger)</f>
        <v>51078</v>
      </c>
      <c r="BA1680" s="186">
        <f>_xll.qlCalendarAdvance(Calendar,BA1679,AY1680,"f",,Trigger)</f>
        <v>51082</v>
      </c>
      <c r="BB1680" s="186">
        <f>_xll.qlInterestRateIndexMaturity(Currency&amp;"ibor"&amp;$I$1,BA1680,Trigger)</f>
        <v>51264</v>
      </c>
      <c r="BC1680" s="359">
        <f>_xll.qlIndexFixing($AC$5,AZ1680,,_xll.ohTrigger(Trigger,Quote!$AE$2))</f>
        <v>1.430151265574453E-2</v>
      </c>
      <c r="BD1680" s="359" t="e">
        <f>_xll.qlIndexFixing($BE$1,BA1680,,_xll.ohTrigger(Trigger,Quote!$AE$2))</f>
        <v>#NUM!</v>
      </c>
    </row>
    <row r="1681" spans="51:56" ht="11.25" customHeight="1" x14ac:dyDescent="0.25">
      <c r="AY1681" s="187" t="s">
        <v>90</v>
      </c>
      <c r="AZ1681" s="186">
        <f>_xll.qlInterestRateIndexFixingDate(Currency&amp;"ibor"&amp;$I$1,BA1681,Trigger)</f>
        <v>51085</v>
      </c>
      <c r="BA1681" s="186">
        <f>_xll.qlCalendarAdvance(Calendar,BA1680,AY1681,"f",,Trigger)</f>
        <v>51089</v>
      </c>
      <c r="BB1681" s="186">
        <f>_xll.qlInterestRateIndexMaturity(Currency&amp;"ibor"&amp;$I$1,BA1681,Trigger)</f>
        <v>51271</v>
      </c>
      <c r="BC1681" s="359">
        <f>_xll.qlIndexFixing($AC$5,AZ1681,,_xll.ohTrigger(Trigger,Quote!$AE$2))</f>
        <v>1.4302823949605716E-2</v>
      </c>
      <c r="BD1681" s="359" t="e">
        <f>_xll.qlIndexFixing($BE$1,BA1681,,_xll.ohTrigger(Trigger,Quote!$AE$2))</f>
        <v>#NUM!</v>
      </c>
    </row>
    <row r="1682" spans="51:56" ht="11.25" customHeight="1" x14ac:dyDescent="0.25">
      <c r="AY1682" s="187" t="s">
        <v>90</v>
      </c>
      <c r="AZ1682" s="186">
        <f>_xll.qlInterestRateIndexFixingDate(Currency&amp;"ibor"&amp;$I$1,BA1682,Trigger)</f>
        <v>51092</v>
      </c>
      <c r="BA1682" s="186">
        <f>_xll.qlCalendarAdvance(Calendar,BA1681,AY1682,"f",,Trigger)</f>
        <v>51096</v>
      </c>
      <c r="BB1682" s="186">
        <f>_xll.qlInterestRateIndexMaturity(Currency&amp;"ibor"&amp;$I$1,BA1682,Trigger)</f>
        <v>51278</v>
      </c>
      <c r="BC1682" s="359">
        <f>_xll.qlIndexFixing($AC$5,AZ1682,,_xll.ohTrigger(Trigger,Quote!$AE$2))</f>
        <v>1.4304135244329511E-2</v>
      </c>
      <c r="BD1682" s="359" t="e">
        <f>_xll.qlIndexFixing($BE$1,BA1682,,_xll.ohTrigger(Trigger,Quote!$AE$2))</f>
        <v>#NUM!</v>
      </c>
    </row>
    <row r="1683" spans="51:56" ht="11.25" customHeight="1" x14ac:dyDescent="0.25">
      <c r="AY1683" s="187" t="s">
        <v>90</v>
      </c>
      <c r="AZ1683" s="186">
        <f>_xll.qlInterestRateIndexFixingDate(Currency&amp;"ibor"&amp;$I$1,BA1683,Trigger)</f>
        <v>51099</v>
      </c>
      <c r="BA1683" s="186">
        <f>_xll.qlCalendarAdvance(Calendar,BA1682,AY1683,"f",,Trigger)</f>
        <v>51103</v>
      </c>
      <c r="BB1683" s="186">
        <f>_xll.qlInterestRateIndexMaturity(Currency&amp;"ibor"&amp;$I$1,BA1683,Trigger)</f>
        <v>51285</v>
      </c>
      <c r="BC1683" s="359">
        <f>_xll.qlIndexFixing($AC$5,AZ1683,,_xll.ohTrigger(Trigger,Quote!$AE$2))</f>
        <v>1.4305446539917228E-2</v>
      </c>
      <c r="BD1683" s="359" t="e">
        <f>_xll.qlIndexFixing($BE$1,BA1683,,_xll.ohTrigger(Trigger,Quote!$AE$2))</f>
        <v>#NUM!</v>
      </c>
    </row>
    <row r="1684" spans="51:56" ht="11.25" customHeight="1" x14ac:dyDescent="0.25">
      <c r="AY1684" s="187" t="s">
        <v>90</v>
      </c>
      <c r="AZ1684" s="186">
        <f>_xll.qlInterestRateIndexFixingDate(Currency&amp;"ibor"&amp;$I$1,BA1684,Trigger)</f>
        <v>51106</v>
      </c>
      <c r="BA1684" s="186">
        <f>_xll.qlCalendarAdvance(Calendar,BA1683,AY1684,"f",,Trigger)</f>
        <v>51110</v>
      </c>
      <c r="BB1684" s="186">
        <f>_xll.qlInterestRateIndexMaturity(Currency&amp;"ibor"&amp;$I$1,BA1684,Trigger)</f>
        <v>51293</v>
      </c>
      <c r="BC1684" s="359">
        <f>_xll.qlIndexFixing($AC$5,AZ1684,,_xll.ohTrigger(Trigger,Quote!$AE$2))</f>
        <v>1.4305763557533735E-2</v>
      </c>
      <c r="BD1684" s="359" t="e">
        <f>_xll.qlIndexFixing($BE$1,BA1684,,_xll.ohTrigger(Trigger,Quote!$AE$2))</f>
        <v>#NUM!</v>
      </c>
    </row>
    <row r="1685" spans="51:56" ht="11.25" customHeight="1" x14ac:dyDescent="0.25">
      <c r="AY1685" s="187" t="s">
        <v>90</v>
      </c>
      <c r="AZ1685" s="186">
        <f>_xll.qlInterestRateIndexFixingDate(Currency&amp;"ibor"&amp;$I$1,BA1685,Trigger)</f>
        <v>51113</v>
      </c>
      <c r="BA1685" s="186">
        <f>_xll.qlCalendarAdvance(Calendar,BA1684,AY1685,"f",,Trigger)</f>
        <v>51117</v>
      </c>
      <c r="BB1685" s="186">
        <f>_xll.qlInterestRateIndexMaturity(Currency&amp;"ibor"&amp;$I$1,BA1685,Trigger)</f>
        <v>51300</v>
      </c>
      <c r="BC1685" s="359">
        <f>_xll.qlIndexFixing($AC$5,AZ1685,,_xll.ohTrigger(Trigger,Quote!$AE$2))</f>
        <v>1.4305152215774006E-2</v>
      </c>
      <c r="BD1685" s="359" t="e">
        <f>_xll.qlIndexFixing($BE$1,BA1685,,_xll.ohTrigger(Trigger,Quote!$AE$2))</f>
        <v>#NUM!</v>
      </c>
    </row>
    <row r="1686" spans="51:56" ht="11.25" customHeight="1" x14ac:dyDescent="0.25">
      <c r="AY1686" s="187" t="s">
        <v>90</v>
      </c>
      <c r="AZ1686" s="186">
        <f>_xll.qlInterestRateIndexFixingDate(Currency&amp;"ibor"&amp;$I$1,BA1686,Trigger)</f>
        <v>51120</v>
      </c>
      <c r="BA1686" s="186">
        <f>_xll.qlCalendarAdvance(Calendar,BA1685,AY1686,"f",,Trigger)</f>
        <v>51124</v>
      </c>
      <c r="BB1686" s="186">
        <f>_xll.qlInterestRateIndexMaturity(Currency&amp;"ibor"&amp;$I$1,BA1686,Trigger)</f>
        <v>51307</v>
      </c>
      <c r="BC1686" s="359">
        <f>_xll.qlIndexFixing($AC$5,AZ1686,,_xll.ohTrigger(Trigger,Quote!$AE$2))</f>
        <v>1.4304537933349298E-2</v>
      </c>
      <c r="BD1686" s="359" t="e">
        <f>_xll.qlIndexFixing($BE$1,BA1686,,_xll.ohTrigger(Trigger,Quote!$AE$2))</f>
        <v>#NUM!</v>
      </c>
    </row>
    <row r="1687" spans="51:56" ht="11.25" customHeight="1" x14ac:dyDescent="0.25">
      <c r="AY1687" s="187" t="s">
        <v>90</v>
      </c>
      <c r="AZ1687" s="186">
        <f>_xll.qlInterestRateIndexFixingDate(Currency&amp;"ibor"&amp;$I$1,BA1687,Trigger)</f>
        <v>51126</v>
      </c>
      <c r="BA1687" s="186">
        <f>_xll.qlCalendarAdvance(Calendar,BA1686,AY1687,"f",,Trigger)</f>
        <v>51131</v>
      </c>
      <c r="BB1687" s="186">
        <f>_xll.qlInterestRateIndexMaturity(Currency&amp;"ibor"&amp;$I$1,BA1687,Trigger)</f>
        <v>51314</v>
      </c>
      <c r="BC1687" s="359">
        <f>_xll.qlIndexFixing($AC$5,AZ1687,,_xll.ohTrigger(Trigger,Quote!$AE$2))</f>
        <v>1.4303920710261356E-2</v>
      </c>
      <c r="BD1687" s="359" t="e">
        <f>_xll.qlIndexFixing($BE$1,BA1687,,_xll.ohTrigger(Trigger,Quote!$AE$2))</f>
        <v>#NUM!</v>
      </c>
    </row>
    <row r="1688" spans="51:56" ht="11.25" customHeight="1" x14ac:dyDescent="0.25">
      <c r="AY1688" s="187" t="s">
        <v>90</v>
      </c>
      <c r="AZ1688" s="186">
        <f>_xll.qlInterestRateIndexFixingDate(Currency&amp;"ibor"&amp;$I$1,BA1688,Trigger)</f>
        <v>51134</v>
      </c>
      <c r="BA1688" s="186">
        <f>_xll.qlCalendarAdvance(Calendar,BA1687,AY1688,"f",,Trigger)</f>
        <v>51138</v>
      </c>
      <c r="BB1688" s="186">
        <f>_xll.qlInterestRateIndexMaturity(Currency&amp;"ibor"&amp;$I$1,BA1688,Trigger)</f>
        <v>51320</v>
      </c>
      <c r="BC1688" s="359">
        <f>_xll.qlIndexFixing($AC$5,AZ1688,,_xll.ohTrigger(Trigger,Quote!$AE$2))</f>
        <v>1.43031511558577E-2</v>
      </c>
      <c r="BD1688" s="359" t="e">
        <f>_xll.qlIndexFixing($BE$1,BA1688,,_xll.ohTrigger(Trigger,Quote!$AE$2))</f>
        <v>#NUM!</v>
      </c>
    </row>
    <row r="1689" spans="51:56" ht="11.25" customHeight="1" x14ac:dyDescent="0.25">
      <c r="AY1689" s="187" t="s">
        <v>90</v>
      </c>
      <c r="AZ1689" s="186">
        <f>_xll.qlInterestRateIndexFixingDate(Currency&amp;"ibor"&amp;$I$1,BA1689,Trigger)</f>
        <v>51141</v>
      </c>
      <c r="BA1689" s="186">
        <f>_xll.qlCalendarAdvance(Calendar,BA1688,AY1689,"f",,Trigger)</f>
        <v>51145</v>
      </c>
      <c r="BB1689" s="186">
        <f>_xll.qlInterestRateIndexMaturity(Currency&amp;"ibor"&amp;$I$1,BA1689,Trigger)</f>
        <v>51327</v>
      </c>
      <c r="BC1689" s="359">
        <f>_xll.qlIndexFixing($AC$5,AZ1689,,_xll.ohTrigger(Trigger,Quote!$AE$2))</f>
        <v>1.4302517870062028E-2</v>
      </c>
      <c r="BD1689" s="359" t="e">
        <f>_xll.qlIndexFixing($BE$1,BA1689,,_xll.ohTrigger(Trigger,Quote!$AE$2))</f>
        <v>#NUM!</v>
      </c>
    </row>
    <row r="1690" spans="51:56" ht="11.25" customHeight="1" x14ac:dyDescent="0.25">
      <c r="AY1690" s="187" t="s">
        <v>90</v>
      </c>
      <c r="AZ1690" s="186">
        <f>_xll.qlInterestRateIndexFixingDate(Currency&amp;"ibor"&amp;$I$1,BA1690,Trigger)</f>
        <v>51148</v>
      </c>
      <c r="BA1690" s="186">
        <f>_xll.qlCalendarAdvance(Calendar,BA1689,AY1690,"f",,Trigger)</f>
        <v>51152</v>
      </c>
      <c r="BB1690" s="186">
        <f>_xll.qlInterestRateIndexMaturity(Currency&amp;"ibor"&amp;$I$1,BA1690,Trigger)</f>
        <v>51334</v>
      </c>
      <c r="BC1690" s="359">
        <f>_xll.qlIndexFixing($AC$5,AZ1690,,_xll.ohTrigger(Trigger,Quote!$AE$2))</f>
        <v>1.4301881627575201E-2</v>
      </c>
      <c r="BD1690" s="359" t="e">
        <f>_xll.qlIndexFixing($BE$1,BA1690,,_xll.ohTrigger(Trigger,Quote!$AE$2))</f>
        <v>#NUM!</v>
      </c>
    </row>
    <row r="1691" spans="51:56" ht="11.25" customHeight="1" x14ac:dyDescent="0.25">
      <c r="AY1691" s="187" t="s">
        <v>90</v>
      </c>
      <c r="AZ1691" s="186">
        <f>_xll.qlInterestRateIndexFixingDate(Currency&amp;"ibor"&amp;$I$1,BA1691,Trigger)</f>
        <v>51155</v>
      </c>
      <c r="BA1691" s="186">
        <f>_xll.qlCalendarAdvance(Calendar,BA1690,AY1691,"f",,Trigger)</f>
        <v>51159</v>
      </c>
      <c r="BB1691" s="186">
        <f>_xll.qlInterestRateIndexMaturity(Currency&amp;"ibor"&amp;$I$1,BA1691,Trigger)</f>
        <v>51341</v>
      </c>
      <c r="BC1691" s="359">
        <f>_xll.qlIndexFixing($AC$5,AZ1691,,_xll.ohTrigger(Trigger,Quote!$AE$2))</f>
        <v>1.4301242428400293E-2</v>
      </c>
      <c r="BD1691" s="359" t="e">
        <f>_xll.qlIndexFixing($BE$1,BA1691,,_xll.ohTrigger(Trigger,Quote!$AE$2))</f>
        <v>#NUM!</v>
      </c>
    </row>
    <row r="1692" spans="51:56" ht="11.25" customHeight="1" x14ac:dyDescent="0.25">
      <c r="AY1692" s="187" t="s">
        <v>90</v>
      </c>
      <c r="AZ1692" s="186">
        <f>_xll.qlInterestRateIndexFixingDate(Currency&amp;"ibor"&amp;$I$1,BA1692,Trigger)</f>
        <v>51162</v>
      </c>
      <c r="BA1692" s="186">
        <f>_xll.qlCalendarAdvance(Calendar,BA1691,AY1692,"f",,Trigger)</f>
        <v>51166</v>
      </c>
      <c r="BB1692" s="186">
        <f>_xll.qlInterestRateIndexMaturity(Currency&amp;"ibor"&amp;$I$1,BA1692,Trigger)</f>
        <v>51348</v>
      </c>
      <c r="BC1692" s="359">
        <f>_xll.qlIndexFixing($AC$5,AZ1692,,_xll.ohTrigger(Trigger,Quote!$AE$2))</f>
        <v>1.4300600272539498E-2</v>
      </c>
      <c r="BD1692" s="359" t="e">
        <f>_xll.qlIndexFixing($BE$1,BA1692,,_xll.ohTrigger(Trigger,Quote!$AE$2))</f>
        <v>#NUM!</v>
      </c>
    </row>
    <row r="1693" spans="51:56" ht="11.25" customHeight="1" x14ac:dyDescent="0.25">
      <c r="AY1693" s="187" t="s">
        <v>90</v>
      </c>
      <c r="AZ1693" s="186">
        <f>_xll.qlInterestRateIndexFixingDate(Currency&amp;"ibor"&amp;$I$1,BA1693,Trigger)</f>
        <v>51169</v>
      </c>
      <c r="BA1693" s="186">
        <f>_xll.qlCalendarAdvance(Calendar,BA1692,AY1693,"f",,Trigger)</f>
        <v>51173</v>
      </c>
      <c r="BB1693" s="186">
        <f>_xll.qlInterestRateIndexMaturity(Currency&amp;"ibor"&amp;$I$1,BA1693,Trigger)</f>
        <v>51355</v>
      </c>
      <c r="BC1693" s="359">
        <f>_xll.qlIndexFixing($AC$5,AZ1693,,_xll.ohTrigger(Trigger,Quote!$AE$2))</f>
        <v>1.4299955159996334E-2</v>
      </c>
      <c r="BD1693" s="359" t="e">
        <f>_xll.qlIndexFixing($BE$1,BA1693,,_xll.ohTrigger(Trigger,Quote!$AE$2))</f>
        <v>#NUM!</v>
      </c>
    </row>
    <row r="1694" spans="51:56" ht="11.25" customHeight="1" x14ac:dyDescent="0.25">
      <c r="AY1694" s="187" t="s">
        <v>90</v>
      </c>
      <c r="AZ1694" s="186">
        <f>_xll.qlInterestRateIndexFixingDate(Currency&amp;"ibor"&amp;$I$1,BA1694,Trigger)</f>
        <v>51176</v>
      </c>
      <c r="BA1694" s="186">
        <f>_xll.qlCalendarAdvance(Calendar,BA1693,AY1694,"f",,Trigger)</f>
        <v>51180</v>
      </c>
      <c r="BB1694" s="186">
        <f>_xll.qlInterestRateIndexMaturity(Currency&amp;"ibor"&amp;$I$1,BA1694,Trigger)</f>
        <v>51362</v>
      </c>
      <c r="BC1694" s="359">
        <f>_xll.qlIndexFixing($AC$5,AZ1694,,_xll.ohTrigger(Trigger,Quote!$AE$2))</f>
        <v>1.4299307090773431E-2</v>
      </c>
      <c r="BD1694" s="359" t="e">
        <f>_xll.qlIndexFixing($BE$1,BA1694,,_xll.ohTrigger(Trigger,Quote!$AE$2))</f>
        <v>#NUM!</v>
      </c>
    </row>
    <row r="1695" spans="51:56" ht="11.25" customHeight="1" x14ac:dyDescent="0.25">
      <c r="AY1695" s="187" t="s">
        <v>90</v>
      </c>
      <c r="AZ1695" s="186">
        <f>_xll.qlInterestRateIndexFixingDate(Currency&amp;"ibor"&amp;$I$1,BA1695,Trigger)</f>
        <v>51183</v>
      </c>
      <c r="BA1695" s="186">
        <f>_xll.qlCalendarAdvance(Calendar,BA1694,AY1695,"f",,Trigger)</f>
        <v>51187</v>
      </c>
      <c r="BB1695" s="186">
        <f>_xll.qlInterestRateIndexMaturity(Currency&amp;"ibor"&amp;$I$1,BA1695,Trigger)</f>
        <v>51369</v>
      </c>
      <c r="BC1695" s="359">
        <f>_xll.qlIndexFixing($AC$5,AZ1695,,_xll.ohTrigger(Trigger,Quote!$AE$2))</f>
        <v>1.4298656064873868E-2</v>
      </c>
      <c r="BD1695" s="359" t="e">
        <f>_xll.qlIndexFixing($BE$1,BA1695,,_xll.ohTrigger(Trigger,Quote!$AE$2))</f>
        <v>#NUM!</v>
      </c>
    </row>
    <row r="1696" spans="51:56" ht="11.25" customHeight="1" x14ac:dyDescent="0.25">
      <c r="AY1696" s="187" t="s">
        <v>90</v>
      </c>
      <c r="AZ1696" s="186">
        <f>_xll.qlInterestRateIndexFixingDate(Currency&amp;"ibor"&amp;$I$1,BA1696,Trigger)</f>
        <v>51190</v>
      </c>
      <c r="BA1696" s="186">
        <f>_xll.qlCalendarAdvance(Calendar,BA1695,AY1696,"f",,Trigger)</f>
        <v>51194</v>
      </c>
      <c r="BB1696" s="186">
        <f>_xll.qlInterestRateIndexMaturity(Currency&amp;"ibor"&amp;$I$1,BA1696,Trigger)</f>
        <v>51376</v>
      </c>
      <c r="BC1696" s="359">
        <f>_xll.qlIndexFixing($AC$5,AZ1696,,_xll.ohTrigger(Trigger,Quote!$AE$2))</f>
        <v>1.4298002082300278E-2</v>
      </c>
      <c r="BD1696" s="359" t="e">
        <f>_xll.qlIndexFixing($BE$1,BA1696,,_xll.ohTrigger(Trigger,Quote!$AE$2))</f>
        <v>#NUM!</v>
      </c>
    </row>
    <row r="1697" spans="51:56" ht="11.25" customHeight="1" x14ac:dyDescent="0.25">
      <c r="AY1697" s="187" t="s">
        <v>90</v>
      </c>
      <c r="AZ1697" s="186">
        <f>_xll.qlInterestRateIndexFixingDate(Currency&amp;"ibor"&amp;$I$1,BA1697,Trigger)</f>
        <v>51197</v>
      </c>
      <c r="BA1697" s="186">
        <f>_xll.qlCalendarAdvance(Calendar,BA1696,AY1697,"f",,Trigger)</f>
        <v>51201</v>
      </c>
      <c r="BB1697" s="186">
        <f>_xll.qlInterestRateIndexMaturity(Currency&amp;"ibor"&amp;$I$1,BA1697,Trigger)</f>
        <v>51385</v>
      </c>
      <c r="BC1697" s="359">
        <f>_xll.qlIndexFixing($AC$5,AZ1697,,_xll.ohTrigger(Trigger,Quote!$AE$2))</f>
        <v>1.4297829759157157E-2</v>
      </c>
      <c r="BD1697" s="359" t="e">
        <f>_xll.qlIndexFixing($BE$1,BA1697,,_xll.ohTrigger(Trigger,Quote!$AE$2))</f>
        <v>#NUM!</v>
      </c>
    </row>
    <row r="1698" spans="51:56" ht="11.25" customHeight="1" x14ac:dyDescent="0.25">
      <c r="AY1698" s="187" t="s">
        <v>90</v>
      </c>
      <c r="AZ1698" s="186">
        <f>_xll.qlInterestRateIndexFixingDate(Currency&amp;"ibor"&amp;$I$1,BA1698,Trigger)</f>
        <v>51204</v>
      </c>
      <c r="BA1698" s="186">
        <f>_xll.qlCalendarAdvance(Calendar,BA1697,AY1698,"f",,Trigger)</f>
        <v>51208</v>
      </c>
      <c r="BB1698" s="186">
        <f>_xll.qlInterestRateIndexMaturity(Currency&amp;"ibor"&amp;$I$1,BA1698,Trigger)</f>
        <v>51392</v>
      </c>
      <c r="BC1698" s="359">
        <f>_xll.qlIndexFixing($AC$5,AZ1698,,_xll.ohTrigger(Trigger,Quote!$AE$2))</f>
        <v>1.4297190402966993E-2</v>
      </c>
      <c r="BD1698" s="359" t="e">
        <f>_xll.qlIndexFixing($BE$1,BA1698,,_xll.ohTrigger(Trigger,Quote!$AE$2))</f>
        <v>#NUM!</v>
      </c>
    </row>
    <row r="1699" spans="51:56" ht="11.25" customHeight="1" x14ac:dyDescent="0.25">
      <c r="AY1699" s="187" t="s">
        <v>90</v>
      </c>
      <c r="AZ1699" s="186">
        <f>_xll.qlInterestRateIndexFixingDate(Currency&amp;"ibor"&amp;$I$1,BA1699,Trigger)</f>
        <v>51211</v>
      </c>
      <c r="BA1699" s="186">
        <f>_xll.qlCalendarAdvance(Calendar,BA1698,AY1699,"f",,Trigger)</f>
        <v>51215</v>
      </c>
      <c r="BB1699" s="186">
        <f>_xll.qlInterestRateIndexMaturity(Currency&amp;"ibor"&amp;$I$1,BA1699,Trigger)</f>
        <v>51399</v>
      </c>
      <c r="BC1699" s="359">
        <f>_xll.qlIndexFixing($AC$5,AZ1699,,_xll.ohTrigger(Trigger,Quote!$AE$2))</f>
        <v>1.4296548122009008E-2</v>
      </c>
      <c r="BD1699" s="359" t="e">
        <f>_xll.qlIndexFixing($BE$1,BA1699,,_xll.ohTrigger(Trigger,Quote!$AE$2))</f>
        <v>#NUM!</v>
      </c>
    </row>
    <row r="1700" spans="51:56" ht="11.25" customHeight="1" x14ac:dyDescent="0.25">
      <c r="AY1700" s="187" t="s">
        <v>90</v>
      </c>
      <c r="AZ1700" s="186">
        <f>_xll.qlInterestRateIndexFixingDate(Currency&amp;"ibor"&amp;$I$1,BA1700,Trigger)</f>
        <v>51218</v>
      </c>
      <c r="BA1700" s="186">
        <f>_xll.qlCalendarAdvance(Calendar,BA1699,AY1700,"f",,Trigger)</f>
        <v>51222</v>
      </c>
      <c r="BB1700" s="186">
        <f>_xll.qlInterestRateIndexMaturity(Currency&amp;"ibor"&amp;$I$1,BA1700,Trigger)</f>
        <v>51406</v>
      </c>
      <c r="BC1700" s="359">
        <f>_xll.qlIndexFixing($AC$5,AZ1700,,_xll.ohTrigger(Trigger,Quote!$AE$2))</f>
        <v>1.4295902916287115E-2</v>
      </c>
      <c r="BD1700" s="359" t="e">
        <f>_xll.qlIndexFixing($BE$1,BA1700,,_xll.ohTrigger(Trigger,Quote!$AE$2))</f>
        <v>#NUM!</v>
      </c>
    </row>
    <row r="1701" spans="51:56" ht="11.25" customHeight="1" x14ac:dyDescent="0.25">
      <c r="AY1701" s="187" t="s">
        <v>90</v>
      </c>
      <c r="AZ1701" s="186">
        <f>_xll.qlInterestRateIndexFixingDate(Currency&amp;"ibor"&amp;$I$1,BA1701,Trigger)</f>
        <v>51223</v>
      </c>
      <c r="BA1701" s="186">
        <f>_xll.qlCalendarAdvance(Calendar,BA1700,AY1701,"f",,Trigger)</f>
        <v>51229</v>
      </c>
      <c r="BB1701" s="186">
        <f>_xll.qlInterestRateIndexMaturity(Currency&amp;"ibor"&amp;$I$1,BA1701,Trigger)</f>
        <v>51412</v>
      </c>
      <c r="BC1701" s="359">
        <f>_xll.qlIndexFixing($AC$5,AZ1701,,_xll.ohTrigger(Trigger,Quote!$AE$2))</f>
        <v>1.4294970818964215E-2</v>
      </c>
      <c r="BD1701" s="359" t="e">
        <f>_xll.qlIndexFixing($BE$1,BA1701,,_xll.ohTrigger(Trigger,Quote!$AE$2))</f>
        <v>#NUM!</v>
      </c>
    </row>
    <row r="1702" spans="51:56" ht="11.25" customHeight="1" x14ac:dyDescent="0.25">
      <c r="AY1702" s="187" t="s">
        <v>90</v>
      </c>
      <c r="AZ1702" s="186">
        <f>_xll.qlInterestRateIndexFixingDate(Currency&amp;"ibor"&amp;$I$1,BA1702,Trigger)</f>
        <v>51232</v>
      </c>
      <c r="BA1702" s="186">
        <f>_xll.qlCalendarAdvance(Calendar,BA1701,AY1702,"f",,Trigger)</f>
        <v>51236</v>
      </c>
      <c r="BB1702" s="186">
        <f>_xll.qlInterestRateIndexMaturity(Currency&amp;"ibor"&amp;$I$1,BA1702,Trigger)</f>
        <v>51419</v>
      </c>
      <c r="BC1702" s="359">
        <f>_xll.qlIndexFixing($AC$5,AZ1702,,_xll.ohTrigger(Trigger,Quote!$AE$2))</f>
        <v>1.4294309486266758E-2</v>
      </c>
      <c r="BD1702" s="359" t="e">
        <f>_xll.qlIndexFixing($BE$1,BA1702,,_xll.ohTrigger(Trigger,Quote!$AE$2))</f>
        <v>#NUM!</v>
      </c>
    </row>
    <row r="1703" spans="51:56" ht="11.25" customHeight="1" x14ac:dyDescent="0.25">
      <c r="AY1703" s="187" t="s">
        <v>90</v>
      </c>
      <c r="AZ1703" s="186">
        <f>_xll.qlInterestRateIndexFixingDate(Currency&amp;"ibor"&amp;$I$1,BA1703,Trigger)</f>
        <v>51239</v>
      </c>
      <c r="BA1703" s="186">
        <f>_xll.qlCalendarAdvance(Calendar,BA1702,AY1703,"f",,Trigger)</f>
        <v>51243</v>
      </c>
      <c r="BB1703" s="186">
        <f>_xll.qlInterestRateIndexMaturity(Currency&amp;"ibor"&amp;$I$1,BA1703,Trigger)</f>
        <v>51426</v>
      </c>
      <c r="BC1703" s="359">
        <f>_xll.qlIndexFixing($AC$5,AZ1703,,_xll.ohTrigger(Trigger,Quote!$AE$2))</f>
        <v>1.4293645212951496E-2</v>
      </c>
      <c r="BD1703" s="359" t="e">
        <f>_xll.qlIndexFixing($BE$1,BA1703,,_xll.ohTrigger(Trigger,Quote!$AE$2))</f>
        <v>#NUM!</v>
      </c>
    </row>
    <row r="1704" spans="51:56" ht="11.25" customHeight="1" x14ac:dyDescent="0.25">
      <c r="AY1704" s="187" t="s">
        <v>90</v>
      </c>
      <c r="AZ1704" s="186">
        <f>_xll.qlInterestRateIndexFixingDate(Currency&amp;"ibor"&amp;$I$1,BA1704,Trigger)</f>
        <v>51246</v>
      </c>
      <c r="BA1704" s="186">
        <f>_xll.qlCalendarAdvance(Calendar,BA1703,AY1704,"f",,Trigger)</f>
        <v>51250</v>
      </c>
      <c r="BB1704" s="186">
        <f>_xll.qlInterestRateIndexMaturity(Currency&amp;"ibor"&amp;$I$1,BA1704,Trigger)</f>
        <v>51433</v>
      </c>
      <c r="BC1704" s="359">
        <f>_xll.qlIndexFixing($AC$5,AZ1704,,_xll.ohTrigger(Trigger,Quote!$AE$2))</f>
        <v>1.4292977999021924E-2</v>
      </c>
      <c r="BD1704" s="359" t="e">
        <f>_xll.qlIndexFixing($BE$1,BA1704,,_xll.ohTrigger(Trigger,Quote!$AE$2))</f>
        <v>#NUM!</v>
      </c>
    </row>
    <row r="1705" spans="51:56" ht="11.25" customHeight="1" x14ac:dyDescent="0.25">
      <c r="AY1705" s="187" t="s">
        <v>90</v>
      </c>
      <c r="AZ1705" s="186">
        <f>_xll.qlInterestRateIndexFixingDate(Currency&amp;"ibor"&amp;$I$1,BA1705,Trigger)</f>
        <v>51253</v>
      </c>
      <c r="BA1705" s="186">
        <f>_xll.qlCalendarAdvance(Calendar,BA1704,AY1705,"f",,Trigger)</f>
        <v>51258</v>
      </c>
      <c r="BB1705" s="186">
        <f>_xll.qlInterestRateIndexMaturity(Currency&amp;"ibor"&amp;$I$1,BA1705,Trigger)</f>
        <v>51442</v>
      </c>
      <c r="BC1705" s="359">
        <f>_xll.qlIndexFixing($AC$5,AZ1705,,_xll.ohTrigger(Trigger,Quote!$AE$2))</f>
        <v>1.4292538516191207E-2</v>
      </c>
      <c r="BD1705" s="359" t="e">
        <f>_xll.qlIndexFixing($BE$1,BA1705,,_xll.ohTrigger(Trigger,Quote!$AE$2))</f>
        <v>#NUM!</v>
      </c>
    </row>
    <row r="1706" spans="51:56" ht="11.25" customHeight="1" x14ac:dyDescent="0.25">
      <c r="AY1706" s="187" t="s">
        <v>90</v>
      </c>
      <c r="AZ1706" s="186">
        <f>_xll.qlInterestRateIndexFixingDate(Currency&amp;"ibor"&amp;$I$1,BA1706,Trigger)</f>
        <v>51263</v>
      </c>
      <c r="BA1706" s="186">
        <f>_xll.qlCalendarAdvance(Calendar,BA1705,AY1706,"f",,Trigger)</f>
        <v>51265</v>
      </c>
      <c r="BB1706" s="186">
        <f>_xll.qlInterestRateIndexMaturity(Currency&amp;"ibor"&amp;$I$1,BA1706,Trigger)</f>
        <v>51449</v>
      </c>
      <c r="BC1706" s="359">
        <f>_xll.qlIndexFixing($AC$5,AZ1706,,_xll.ohTrigger(Trigger,Quote!$AE$2))</f>
        <v>1.4291875344120035E-2</v>
      </c>
      <c r="BD1706" s="359" t="e">
        <f>_xll.qlIndexFixing($BE$1,BA1706,,_xll.ohTrigger(Trigger,Quote!$AE$2))</f>
        <v>#NUM!</v>
      </c>
    </row>
    <row r="1707" spans="51:56" ht="11.25" customHeight="1" x14ac:dyDescent="0.25">
      <c r="AY1707" s="187" t="s">
        <v>90</v>
      </c>
      <c r="AZ1707" s="186">
        <f>_xll.qlInterestRateIndexFixingDate(Currency&amp;"ibor"&amp;$I$1,BA1707,Trigger)</f>
        <v>51270</v>
      </c>
      <c r="BA1707" s="186">
        <f>_xll.qlCalendarAdvance(Calendar,BA1706,AY1707,"f",,Trigger)</f>
        <v>51272</v>
      </c>
      <c r="BB1707" s="186">
        <f>_xll.qlInterestRateIndexMaturity(Currency&amp;"ibor"&amp;$I$1,BA1707,Trigger)</f>
        <v>51456</v>
      </c>
      <c r="BC1707" s="359">
        <f>_xll.qlIndexFixing($AC$5,AZ1707,,_xll.ohTrigger(Trigger,Quote!$AE$2))</f>
        <v>1.429120924730494E-2</v>
      </c>
      <c r="BD1707" s="359" t="e">
        <f>_xll.qlIndexFixing($BE$1,BA1707,,_xll.ohTrigger(Trigger,Quote!$AE$2))</f>
        <v>#NUM!</v>
      </c>
    </row>
    <row r="1708" spans="51:56" ht="11.25" customHeight="1" x14ac:dyDescent="0.25">
      <c r="AY1708" s="187" t="s">
        <v>90</v>
      </c>
      <c r="AZ1708" s="186">
        <f>_xll.qlInterestRateIndexFixingDate(Currency&amp;"ibor"&amp;$I$1,BA1708,Trigger)</f>
        <v>51277</v>
      </c>
      <c r="BA1708" s="186">
        <f>_xll.qlCalendarAdvance(Calendar,BA1707,AY1708,"f",,Trigger)</f>
        <v>51279</v>
      </c>
      <c r="BB1708" s="186">
        <f>_xll.qlInterestRateIndexMaturity(Currency&amp;"ibor"&amp;$I$1,BA1708,Trigger)</f>
        <v>51463</v>
      </c>
      <c r="BC1708" s="359">
        <f>_xll.qlIndexFixing($AC$5,AZ1708,,_xll.ohTrigger(Trigger,Quote!$AE$2))</f>
        <v>1.4290540225748523E-2</v>
      </c>
      <c r="BD1708" s="359" t="e">
        <f>_xll.qlIndexFixing($BE$1,BA1708,,_xll.ohTrigger(Trigger,Quote!$AE$2))</f>
        <v>#NUM!</v>
      </c>
    </row>
    <row r="1709" spans="51:56" ht="11.25" customHeight="1" x14ac:dyDescent="0.25">
      <c r="AY1709" s="187" t="s">
        <v>90</v>
      </c>
      <c r="AZ1709" s="186">
        <f>_xll.qlInterestRateIndexFixingDate(Currency&amp;"ibor"&amp;$I$1,BA1709,Trigger)</f>
        <v>51284</v>
      </c>
      <c r="BA1709" s="186">
        <f>_xll.qlCalendarAdvance(Calendar,BA1708,AY1709,"f",,Trigger)</f>
        <v>51286</v>
      </c>
      <c r="BB1709" s="186">
        <f>_xll.qlInterestRateIndexMaturity(Currency&amp;"ibor"&amp;$I$1,BA1709,Trigger)</f>
        <v>51470</v>
      </c>
      <c r="BC1709" s="359">
        <f>_xll.qlIndexFixing($AC$5,AZ1709,,_xll.ohTrigger(Trigger,Quote!$AE$2))</f>
        <v>1.4289868279453831E-2</v>
      </c>
      <c r="BD1709" s="359" t="e">
        <f>_xll.qlIndexFixing($BE$1,BA1709,,_xll.ohTrigger(Trigger,Quote!$AE$2))</f>
        <v>#NUM!</v>
      </c>
    </row>
    <row r="1710" spans="51:56" ht="11.25" customHeight="1" x14ac:dyDescent="0.25">
      <c r="AY1710" s="187" t="s">
        <v>90</v>
      </c>
      <c r="AZ1710" s="186">
        <f>_xll.qlInterestRateIndexFixingDate(Currency&amp;"ibor"&amp;$I$1,BA1710,Trigger)</f>
        <v>51291</v>
      </c>
      <c r="BA1710" s="186">
        <f>_xll.qlCalendarAdvance(Calendar,BA1709,AY1710,"f",,Trigger)</f>
        <v>51293</v>
      </c>
      <c r="BB1710" s="186">
        <f>_xll.qlInterestRateIndexMaturity(Currency&amp;"ibor"&amp;$I$1,BA1710,Trigger)</f>
        <v>51476</v>
      </c>
      <c r="BC1710" s="359">
        <f>_xll.qlIndexFixing($AC$5,AZ1710,,_xll.ohTrigger(Trigger,Quote!$AE$2))</f>
        <v>1.4290186423949401E-2</v>
      </c>
      <c r="BD1710" s="359" t="e">
        <f>_xll.qlIndexFixing($BE$1,BA1710,,_xll.ohTrigger(Trigger,Quote!$AE$2))</f>
        <v>#NUM!</v>
      </c>
    </row>
    <row r="1711" spans="51:56" ht="11.25" customHeight="1" x14ac:dyDescent="0.25">
      <c r="AY1711" s="187" t="s">
        <v>90</v>
      </c>
      <c r="AZ1711" s="186">
        <f>_xll.qlInterestRateIndexFixingDate(Currency&amp;"ibor"&amp;$I$1,BA1711,Trigger)</f>
        <v>51298</v>
      </c>
      <c r="BA1711" s="186">
        <f>_xll.qlCalendarAdvance(Calendar,BA1710,AY1711,"f",,Trigger)</f>
        <v>51300</v>
      </c>
      <c r="BB1711" s="186">
        <f>_xll.qlInterestRateIndexMaturity(Currency&amp;"ibor"&amp;$I$1,BA1711,Trigger)</f>
        <v>51483</v>
      </c>
      <c r="BC1711" s="359">
        <f>_xll.qlIndexFixing($AC$5,AZ1711,,_xll.ohTrigger(Trigger,Quote!$AE$2))</f>
        <v>1.4291420880205961E-2</v>
      </c>
      <c r="BD1711" s="359" t="e">
        <f>_xll.qlIndexFixing($BE$1,BA1711,,_xll.ohTrigger(Trigger,Quote!$AE$2))</f>
        <v>#NUM!</v>
      </c>
    </row>
    <row r="1712" spans="51:56" ht="11.25" customHeight="1" x14ac:dyDescent="0.25">
      <c r="AY1712" s="187" t="s">
        <v>90</v>
      </c>
      <c r="AZ1712" s="186">
        <f>_xll.qlInterestRateIndexFixingDate(Currency&amp;"ibor"&amp;$I$1,BA1712,Trigger)</f>
        <v>51305</v>
      </c>
      <c r="BA1712" s="186">
        <f>_xll.qlCalendarAdvance(Calendar,BA1711,AY1712,"f",,Trigger)</f>
        <v>51307</v>
      </c>
      <c r="BB1712" s="186">
        <f>_xll.qlInterestRateIndexMaturity(Currency&amp;"ibor"&amp;$I$1,BA1712,Trigger)</f>
        <v>51490</v>
      </c>
      <c r="BC1712" s="359">
        <f>_xll.qlIndexFixing($AC$5,AZ1712,,_xll.ohTrigger(Trigger,Quote!$AE$2))</f>
        <v>1.4292655337231742E-2</v>
      </c>
      <c r="BD1712" s="359" t="e">
        <f>_xll.qlIndexFixing($BE$1,BA1712,,_xll.ohTrigger(Trigger,Quote!$AE$2))</f>
        <v>#NUM!</v>
      </c>
    </row>
    <row r="1713" spans="51:56" ht="11.25" customHeight="1" x14ac:dyDescent="0.25">
      <c r="AY1713" s="187" t="s">
        <v>90</v>
      </c>
      <c r="AZ1713" s="186">
        <f>_xll.qlInterestRateIndexFixingDate(Currency&amp;"ibor"&amp;$I$1,BA1713,Trigger)</f>
        <v>51312</v>
      </c>
      <c r="BA1713" s="186">
        <f>_xll.qlCalendarAdvance(Calendar,BA1712,AY1713,"f",,Trigger)</f>
        <v>51314</v>
      </c>
      <c r="BB1713" s="186">
        <f>_xll.qlInterestRateIndexMaturity(Currency&amp;"ibor"&amp;$I$1,BA1713,Trigger)</f>
        <v>51497</v>
      </c>
      <c r="BC1713" s="359">
        <f>_xll.qlIndexFixing($AC$5,AZ1713,,_xll.ohTrigger(Trigger,Quote!$AE$2))</f>
        <v>1.4293889795026308E-2</v>
      </c>
      <c r="BD1713" s="359" t="e">
        <f>_xll.qlIndexFixing($BE$1,BA1713,,_xll.ohTrigger(Trigger,Quote!$AE$2))</f>
        <v>#NUM!</v>
      </c>
    </row>
    <row r="1714" spans="51:56" ht="11.25" customHeight="1" x14ac:dyDescent="0.25">
      <c r="AY1714" s="187" t="s">
        <v>90</v>
      </c>
      <c r="AZ1714" s="186">
        <f>_xll.qlInterestRateIndexFixingDate(Currency&amp;"ibor"&amp;$I$1,BA1714,Trigger)</f>
        <v>51319</v>
      </c>
      <c r="BA1714" s="186">
        <f>_xll.qlCalendarAdvance(Calendar,BA1713,AY1714,"f",,Trigger)</f>
        <v>51321</v>
      </c>
      <c r="BB1714" s="186">
        <f>_xll.qlInterestRateIndexMaturity(Currency&amp;"ibor"&amp;$I$1,BA1714,Trigger)</f>
        <v>51505</v>
      </c>
      <c r="BC1714" s="359">
        <f>_xll.qlIndexFixing($AC$5,AZ1714,,_xll.ohTrigger(Trigger,Quote!$AE$2))</f>
        <v>1.4295495571712523E-2</v>
      </c>
      <c r="BD1714" s="359" t="e">
        <f>_xll.qlIndexFixing($BE$1,BA1714,,_xll.ohTrigger(Trigger,Quote!$AE$2))</f>
        <v>#NUM!</v>
      </c>
    </row>
    <row r="1715" spans="51:56" ht="11.25" customHeight="1" x14ac:dyDescent="0.25">
      <c r="AY1715" s="187" t="s">
        <v>90</v>
      </c>
      <c r="AZ1715" s="186">
        <f>_xll.qlInterestRateIndexFixingDate(Currency&amp;"ibor"&amp;$I$1,BA1715,Trigger)</f>
        <v>51326</v>
      </c>
      <c r="BA1715" s="186">
        <f>_xll.qlCalendarAdvance(Calendar,BA1714,AY1715,"f",,Trigger)</f>
        <v>51328</v>
      </c>
      <c r="BB1715" s="186">
        <f>_xll.qlInterestRateIndexMaturity(Currency&amp;"ibor"&amp;$I$1,BA1715,Trigger)</f>
        <v>51512</v>
      </c>
      <c r="BC1715" s="359">
        <f>_xll.qlIndexFixing($AC$5,AZ1715,,_xll.ohTrigger(Trigger,Quote!$AE$2))</f>
        <v>1.4296730079945119E-2</v>
      </c>
      <c r="BD1715" s="359" t="e">
        <f>_xll.qlIndexFixing($BE$1,BA1715,,_xll.ohTrigger(Trigger,Quote!$AE$2))</f>
        <v>#NUM!</v>
      </c>
    </row>
    <row r="1716" spans="51:56" ht="11.25" customHeight="1" x14ac:dyDescent="0.25">
      <c r="AY1716" s="187" t="s">
        <v>90</v>
      </c>
      <c r="AZ1716" s="186">
        <f>_xll.qlInterestRateIndexFixingDate(Currency&amp;"ibor"&amp;$I$1,BA1716,Trigger)</f>
        <v>51333</v>
      </c>
      <c r="BA1716" s="186">
        <f>_xll.qlCalendarAdvance(Calendar,BA1715,AY1716,"f",,Trigger)</f>
        <v>51335</v>
      </c>
      <c r="BB1716" s="186">
        <f>_xll.qlInterestRateIndexMaturity(Currency&amp;"ibor"&amp;$I$1,BA1716,Trigger)</f>
        <v>51519</v>
      </c>
      <c r="BC1716" s="359">
        <f>_xll.qlIndexFixing($AC$5,AZ1716,,_xll.ohTrigger(Trigger,Quote!$AE$2))</f>
        <v>1.4297964588951009E-2</v>
      </c>
      <c r="BD1716" s="359" t="e">
        <f>_xll.qlIndexFixing($BE$1,BA1716,,_xll.ohTrigger(Trigger,Quote!$AE$2))</f>
        <v>#NUM!</v>
      </c>
    </row>
    <row r="1717" spans="51:56" ht="11.25" customHeight="1" x14ac:dyDescent="0.25">
      <c r="AY1717" s="187" t="s">
        <v>90</v>
      </c>
      <c r="AZ1717" s="186">
        <f>_xll.qlInterestRateIndexFixingDate(Currency&amp;"ibor"&amp;$I$1,BA1717,Trigger)</f>
        <v>51340</v>
      </c>
      <c r="BA1717" s="186">
        <f>_xll.qlCalendarAdvance(Calendar,BA1716,AY1717,"f",,Trigger)</f>
        <v>51342</v>
      </c>
      <c r="BB1717" s="186">
        <f>_xll.qlInterestRateIndexMaturity(Currency&amp;"ibor"&amp;$I$1,BA1717,Trigger)</f>
        <v>51526</v>
      </c>
      <c r="BC1717" s="359">
        <f>_xll.qlIndexFixing($AC$5,AZ1717,,_xll.ohTrigger(Trigger,Quote!$AE$2))</f>
        <v>1.4299199098730193E-2</v>
      </c>
      <c r="BD1717" s="359" t="e">
        <f>_xll.qlIndexFixing($BE$1,BA1717,,_xll.ohTrigger(Trigger,Quote!$AE$2))</f>
        <v>#NUM!</v>
      </c>
    </row>
    <row r="1718" spans="51:56" ht="11.25" customHeight="1" x14ac:dyDescent="0.25">
      <c r="AY1718" s="187" t="s">
        <v>90</v>
      </c>
      <c r="AZ1718" s="186">
        <f>_xll.qlInterestRateIndexFixingDate(Currency&amp;"ibor"&amp;$I$1,BA1718,Trigger)</f>
        <v>51347</v>
      </c>
      <c r="BA1718" s="186">
        <f>_xll.qlCalendarAdvance(Calendar,BA1717,AY1718,"f",,Trigger)</f>
        <v>51349</v>
      </c>
      <c r="BB1718" s="186">
        <f>_xll.qlInterestRateIndexMaturity(Currency&amp;"ibor"&amp;$I$1,BA1718,Trigger)</f>
        <v>51533</v>
      </c>
      <c r="BC1718" s="359">
        <f>_xll.qlIndexFixing($AC$5,AZ1718,,_xll.ohTrigger(Trigger,Quote!$AE$2))</f>
        <v>1.4300433609283108E-2</v>
      </c>
      <c r="BD1718" s="359" t="e">
        <f>_xll.qlIndexFixing($BE$1,BA1718,,_xll.ohTrigger(Trigger,Quote!$AE$2))</f>
        <v>#NUM!</v>
      </c>
    </row>
    <row r="1719" spans="51:56" ht="11.25" customHeight="1" x14ac:dyDescent="0.25">
      <c r="AY1719" s="187" t="s">
        <v>90</v>
      </c>
      <c r="AZ1719" s="186">
        <f>_xll.qlInterestRateIndexFixingDate(Currency&amp;"ibor"&amp;$I$1,BA1719,Trigger)</f>
        <v>51354</v>
      </c>
      <c r="BA1719" s="186">
        <f>_xll.qlCalendarAdvance(Calendar,BA1718,AY1719,"f",,Trigger)</f>
        <v>51356</v>
      </c>
      <c r="BB1719" s="186">
        <f>_xll.qlInterestRateIndexMaturity(Currency&amp;"ibor"&amp;$I$1,BA1719,Trigger)</f>
        <v>51540</v>
      </c>
      <c r="BC1719" s="359">
        <f>_xll.qlIndexFixing($AC$5,AZ1719,,_xll.ohTrigger(Trigger,Quote!$AE$2))</f>
        <v>1.4301668120608447E-2</v>
      </c>
      <c r="BD1719" s="359" t="e">
        <f>_xll.qlIndexFixing($BE$1,BA1719,,_xll.ohTrigger(Trigger,Quote!$AE$2))</f>
        <v>#NUM!</v>
      </c>
    </row>
    <row r="1720" spans="51:56" ht="11.25" customHeight="1" x14ac:dyDescent="0.25">
      <c r="AY1720" s="187" t="s">
        <v>90</v>
      </c>
      <c r="AZ1720" s="186">
        <f>_xll.qlInterestRateIndexFixingDate(Currency&amp;"ibor"&amp;$I$1,BA1720,Trigger)</f>
        <v>51361</v>
      </c>
      <c r="BA1720" s="186">
        <f>_xll.qlCalendarAdvance(Calendar,BA1719,AY1720,"f",,Trigger)</f>
        <v>51363</v>
      </c>
      <c r="BB1720" s="186">
        <f>_xll.qlInterestRateIndexMaturity(Currency&amp;"ibor"&amp;$I$1,BA1720,Trigger)</f>
        <v>51547</v>
      </c>
      <c r="BC1720" s="359">
        <f>_xll.qlIndexFixing($AC$5,AZ1720,,_xll.ohTrigger(Trigger,Quote!$AE$2))</f>
        <v>1.430290263270795E-2</v>
      </c>
      <c r="BD1720" s="359" t="e">
        <f>_xll.qlIndexFixing($BE$1,BA1720,,_xll.ohTrigger(Trigger,Quote!$AE$2))</f>
        <v>#NUM!</v>
      </c>
    </row>
    <row r="1721" spans="51:56" ht="11.25" customHeight="1" x14ac:dyDescent="0.25">
      <c r="AY1721" s="187" t="s">
        <v>90</v>
      </c>
      <c r="AZ1721" s="186">
        <f>_xll.qlInterestRateIndexFixingDate(Currency&amp;"ibor"&amp;$I$1,BA1721,Trigger)</f>
        <v>51368</v>
      </c>
      <c r="BA1721" s="186">
        <f>_xll.qlCalendarAdvance(Calendar,BA1720,AY1721,"f",,Trigger)</f>
        <v>51370</v>
      </c>
      <c r="BB1721" s="186">
        <f>_xll.qlInterestRateIndexMaturity(Currency&amp;"ibor"&amp;$I$1,BA1721,Trigger)</f>
        <v>51554</v>
      </c>
      <c r="BC1721" s="359">
        <f>_xll.qlIndexFixing($AC$5,AZ1721,,_xll.ohTrigger(Trigger,Quote!$AE$2))</f>
        <v>1.4304137145580311E-2</v>
      </c>
      <c r="BD1721" s="359" t="e">
        <f>_xll.qlIndexFixing($BE$1,BA1721,,_xll.ohTrigger(Trigger,Quote!$AE$2))</f>
        <v>#NUM!</v>
      </c>
    </row>
    <row r="1722" spans="51:56" ht="11.25" customHeight="1" x14ac:dyDescent="0.25">
      <c r="AY1722" s="187" t="s">
        <v>90</v>
      </c>
      <c r="AZ1722" s="186">
        <f>_xll.qlInterestRateIndexFixingDate(Currency&amp;"ibor"&amp;$I$1,BA1722,Trigger)</f>
        <v>51375</v>
      </c>
      <c r="BA1722" s="186">
        <f>_xll.qlCalendarAdvance(Calendar,BA1721,AY1722,"f",,Trigger)</f>
        <v>51377</v>
      </c>
      <c r="BB1722" s="186">
        <f>_xll.qlInterestRateIndexMaturity(Currency&amp;"ibor"&amp;$I$1,BA1722,Trigger)</f>
        <v>51560</v>
      </c>
      <c r="BC1722" s="359">
        <f>_xll.qlIndexFixing($AC$5,AZ1722,,_xll.ohTrigger(Trigger,Quote!$AE$2))</f>
        <v>1.430499994978752E-2</v>
      </c>
      <c r="BD1722" s="359" t="e">
        <f>_xll.qlIndexFixing($BE$1,BA1722,,_xll.ohTrigger(Trigger,Quote!$AE$2))</f>
        <v>#NUM!</v>
      </c>
    </row>
    <row r="1723" spans="51:56" ht="11.25" customHeight="1" x14ac:dyDescent="0.25">
      <c r="AY1723" s="187" t="s">
        <v>90</v>
      </c>
      <c r="AZ1723" s="186">
        <f>_xll.qlInterestRateIndexFixingDate(Currency&amp;"ibor"&amp;$I$1,BA1723,Trigger)</f>
        <v>51382</v>
      </c>
      <c r="BA1723" s="186">
        <f>_xll.qlCalendarAdvance(Calendar,BA1722,AY1723,"f",,Trigger)</f>
        <v>51384</v>
      </c>
      <c r="BB1723" s="186">
        <f>_xll.qlInterestRateIndexMaturity(Currency&amp;"ibor"&amp;$I$1,BA1723,Trigger)</f>
        <v>51565</v>
      </c>
      <c r="BC1723" s="359">
        <f>_xll.qlIndexFixing($AC$5,AZ1723,,_xll.ohTrigger(Trigger,Quote!$AE$2))</f>
        <v>1.4305490941957308E-2</v>
      </c>
      <c r="BD1723" s="359" t="e">
        <f>_xll.qlIndexFixing($BE$1,BA1723,,_xll.ohTrigger(Trigger,Quote!$AE$2))</f>
        <v>#NUM!</v>
      </c>
    </row>
    <row r="1724" spans="51:56" ht="11.25" customHeight="1" x14ac:dyDescent="0.25">
      <c r="AY1724" s="187" t="s">
        <v>90</v>
      </c>
      <c r="AZ1724" s="186">
        <f>_xll.qlInterestRateIndexFixingDate(Currency&amp;"ibor"&amp;$I$1,BA1724,Trigger)</f>
        <v>51389</v>
      </c>
      <c r="BA1724" s="186">
        <f>_xll.qlCalendarAdvance(Calendar,BA1723,AY1724,"f",,Trigger)</f>
        <v>51391</v>
      </c>
      <c r="BB1724" s="186">
        <f>_xll.qlInterestRateIndexMaturity(Currency&amp;"ibor"&amp;$I$1,BA1724,Trigger)</f>
        <v>51572</v>
      </c>
      <c r="BC1724" s="359">
        <f>_xll.qlIndexFixing($AC$5,AZ1724,,_xll.ohTrigger(Trigger,Quote!$AE$2))</f>
        <v>1.4306725310343377E-2</v>
      </c>
      <c r="BD1724" s="359" t="e">
        <f>_xll.qlIndexFixing($BE$1,BA1724,,_xll.ohTrigger(Trigger,Quote!$AE$2))</f>
        <v>#NUM!</v>
      </c>
    </row>
    <row r="1725" spans="51:56" ht="11.25" customHeight="1" x14ac:dyDescent="0.25">
      <c r="AY1725" s="187" t="s">
        <v>90</v>
      </c>
      <c r="AZ1725" s="186">
        <f>_xll.qlInterestRateIndexFixingDate(Currency&amp;"ibor"&amp;$I$1,BA1725,Trigger)</f>
        <v>51396</v>
      </c>
      <c r="BA1725" s="186">
        <f>_xll.qlCalendarAdvance(Calendar,BA1724,AY1725,"f",,Trigger)</f>
        <v>51398</v>
      </c>
      <c r="BB1725" s="186">
        <f>_xll.qlInterestRateIndexMaturity(Currency&amp;"ibor"&amp;$I$1,BA1725,Trigger)</f>
        <v>51579</v>
      </c>
      <c r="BC1725" s="359">
        <f>_xll.qlIndexFixing($AC$5,AZ1725,,_xll.ohTrigger(Trigger,Quote!$AE$2))</f>
        <v>1.4307959679490384E-2</v>
      </c>
      <c r="BD1725" s="359" t="e">
        <f>_xll.qlIndexFixing($BE$1,BA1725,,_xll.ohTrigger(Trigger,Quote!$AE$2))</f>
        <v>#NUM!</v>
      </c>
    </row>
    <row r="1726" spans="51:56" ht="11.25" customHeight="1" x14ac:dyDescent="0.25">
      <c r="AY1726" s="187" t="s">
        <v>90</v>
      </c>
      <c r="AZ1726" s="186">
        <f>_xll.qlInterestRateIndexFixingDate(Currency&amp;"ibor"&amp;$I$1,BA1726,Trigger)</f>
        <v>51403</v>
      </c>
      <c r="BA1726" s="186">
        <f>_xll.qlCalendarAdvance(Calendar,BA1725,AY1726,"f",,Trigger)</f>
        <v>51405</v>
      </c>
      <c r="BB1726" s="186">
        <f>_xll.qlInterestRateIndexMaturity(Currency&amp;"ibor"&amp;$I$1,BA1726,Trigger)</f>
        <v>51586</v>
      </c>
      <c r="BC1726" s="359">
        <f>_xll.qlIndexFixing($AC$5,AZ1726,,_xll.ohTrigger(Trigger,Quote!$AE$2))</f>
        <v>1.4309194049397888E-2</v>
      </c>
      <c r="BD1726" s="359" t="e">
        <f>_xll.qlIndexFixing($BE$1,BA1726,,_xll.ohTrigger(Trigger,Quote!$AE$2))</f>
        <v>#NUM!</v>
      </c>
    </row>
    <row r="1727" spans="51:56" ht="11.25" customHeight="1" x14ac:dyDescent="0.25">
      <c r="AY1727" s="187" t="s">
        <v>90</v>
      </c>
      <c r="AZ1727" s="186">
        <f>_xll.qlInterestRateIndexFixingDate(Currency&amp;"ibor"&amp;$I$1,BA1727,Trigger)</f>
        <v>51410</v>
      </c>
      <c r="BA1727" s="186">
        <f>_xll.qlCalendarAdvance(Calendar,BA1726,AY1727,"f",,Trigger)</f>
        <v>51412</v>
      </c>
      <c r="BB1727" s="186">
        <f>_xll.qlInterestRateIndexMaturity(Currency&amp;"ibor"&amp;$I$1,BA1727,Trigger)</f>
        <v>51594</v>
      </c>
      <c r="BC1727" s="359">
        <f>_xll.qlIndexFixing($AC$5,AZ1727,,_xll.ohTrigger(Trigger,Quote!$AE$2))</f>
        <v>1.4310800345242014E-2</v>
      </c>
      <c r="BD1727" s="359" t="e">
        <f>_xll.qlIndexFixing($BE$1,BA1727,,_xll.ohTrigger(Trigger,Quote!$AE$2))</f>
        <v>#NUM!</v>
      </c>
    </row>
    <row r="1728" spans="51:56" ht="11.25" customHeight="1" x14ac:dyDescent="0.25">
      <c r="AY1728" s="187" t="s">
        <v>90</v>
      </c>
      <c r="AZ1728" s="186">
        <f>_xll.qlInterestRateIndexFixingDate(Currency&amp;"ibor"&amp;$I$1,BA1728,Trigger)</f>
        <v>51417</v>
      </c>
      <c r="BA1728" s="186">
        <f>_xll.qlCalendarAdvance(Calendar,BA1727,AY1728,"f",,Trigger)</f>
        <v>51419</v>
      </c>
      <c r="BB1728" s="186">
        <f>_xll.qlInterestRateIndexMaturity(Currency&amp;"ibor"&amp;$I$1,BA1728,Trigger)</f>
        <v>51601</v>
      </c>
      <c r="BC1728" s="359">
        <f>_xll.qlIndexFixing($AC$5,AZ1728,,_xll.ohTrigger(Trigger,Quote!$AE$2))</f>
        <v>1.4312034765620237E-2</v>
      </c>
      <c r="BD1728" s="359" t="e">
        <f>_xll.qlIndexFixing($BE$1,BA1728,,_xll.ohTrigger(Trigger,Quote!$AE$2))</f>
        <v>#NUM!</v>
      </c>
    </row>
    <row r="1729" spans="51:56" ht="11.25" customHeight="1" x14ac:dyDescent="0.25">
      <c r="AY1729" s="187" t="s">
        <v>90</v>
      </c>
      <c r="AZ1729" s="186">
        <f>_xll.qlInterestRateIndexFixingDate(Currency&amp;"ibor"&amp;$I$1,BA1729,Trigger)</f>
        <v>51424</v>
      </c>
      <c r="BA1729" s="186">
        <f>_xll.qlCalendarAdvance(Calendar,BA1728,AY1729,"f",,Trigger)</f>
        <v>51426</v>
      </c>
      <c r="BB1729" s="186">
        <f>_xll.qlInterestRateIndexMaturity(Currency&amp;"ibor"&amp;$I$1,BA1729,Trigger)</f>
        <v>51608</v>
      </c>
      <c r="BC1729" s="359">
        <f>_xll.qlIndexFixing($AC$5,AZ1729,,_xll.ohTrigger(Trigger,Quote!$AE$2))</f>
        <v>1.4313269186763563E-2</v>
      </c>
      <c r="BD1729" s="359" t="e">
        <f>_xll.qlIndexFixing($BE$1,BA1729,,_xll.ohTrigger(Trigger,Quote!$AE$2))</f>
        <v>#NUM!</v>
      </c>
    </row>
    <row r="1730" spans="51:56" ht="11.25" customHeight="1" x14ac:dyDescent="0.25">
      <c r="AY1730" s="187" t="s">
        <v>90</v>
      </c>
      <c r="AZ1730" s="186">
        <f>_xll.qlInterestRateIndexFixingDate(Currency&amp;"ibor"&amp;$I$1,BA1730,Trigger)</f>
        <v>51431</v>
      </c>
      <c r="BA1730" s="186">
        <f>_xll.qlCalendarAdvance(Calendar,BA1729,AY1730,"f",,Trigger)</f>
        <v>51433</v>
      </c>
      <c r="BB1730" s="186">
        <f>_xll.qlInterestRateIndexMaturity(Currency&amp;"ibor"&amp;$I$1,BA1730,Trigger)</f>
        <v>51615</v>
      </c>
      <c r="BC1730" s="359">
        <f>_xll.qlIndexFixing($AC$5,AZ1730,,_xll.ohTrigger(Trigger,Quote!$AE$2))</f>
        <v>1.431450360867155E-2</v>
      </c>
      <c r="BD1730" s="359" t="e">
        <f>_xll.qlIndexFixing($BE$1,BA1730,,_xll.ohTrigger(Trigger,Quote!$AE$2))</f>
        <v>#NUM!</v>
      </c>
    </row>
    <row r="1731" spans="51:56" ht="11.25" customHeight="1" x14ac:dyDescent="0.25">
      <c r="AY1731" s="187" t="s">
        <v>90</v>
      </c>
      <c r="AZ1731" s="186">
        <f>_xll.qlInterestRateIndexFixingDate(Currency&amp;"ibor"&amp;$I$1,BA1731,Trigger)</f>
        <v>51438</v>
      </c>
      <c r="BA1731" s="186">
        <f>_xll.qlCalendarAdvance(Calendar,BA1730,AY1731,"f",,Trigger)</f>
        <v>51440</v>
      </c>
      <c r="BB1731" s="186">
        <f>_xll.qlInterestRateIndexMaturity(Currency&amp;"ibor"&amp;$I$1,BA1731,Trigger)</f>
        <v>51621</v>
      </c>
      <c r="BC1731" s="359">
        <f>_xll.qlIndexFixing($AC$5,AZ1731,,_xll.ohTrigger(Trigger,Quote!$AE$2))</f>
        <v>1.4315365910343736E-2</v>
      </c>
      <c r="BD1731" s="359" t="e">
        <f>_xll.qlIndexFixing($BE$1,BA1731,,_xll.ohTrigger(Trigger,Quote!$AE$2))</f>
        <v>#NUM!</v>
      </c>
    </row>
    <row r="1732" spans="51:56" ht="11.25" customHeight="1" x14ac:dyDescent="0.25">
      <c r="AY1732" s="187" t="s">
        <v>90</v>
      </c>
      <c r="AZ1732" s="186">
        <f>_xll.qlInterestRateIndexFixingDate(Currency&amp;"ibor"&amp;$I$1,BA1732,Trigger)</f>
        <v>51445</v>
      </c>
      <c r="BA1732" s="186">
        <f>_xll.qlCalendarAdvance(Calendar,BA1731,AY1732,"f",,Trigger)</f>
        <v>51447</v>
      </c>
      <c r="BB1732" s="186">
        <f>_xll.qlInterestRateIndexMaturity(Currency&amp;"ibor"&amp;$I$1,BA1732,Trigger)</f>
        <v>51628</v>
      </c>
      <c r="BC1732" s="359">
        <f>_xll.qlIndexFixing($AC$5,AZ1732,,_xll.ohTrigger(Trigger,Quote!$AE$2))</f>
        <v>1.4316600284814662E-2</v>
      </c>
      <c r="BD1732" s="359" t="e">
        <f>_xll.qlIndexFixing($BE$1,BA1732,,_xll.ohTrigger(Trigger,Quote!$AE$2))</f>
        <v>#NUM!</v>
      </c>
    </row>
    <row r="1733" spans="51:56" ht="11.25" customHeight="1" x14ac:dyDescent="0.25">
      <c r="AY1733" s="187" t="s">
        <v>90</v>
      </c>
      <c r="AZ1733" s="186">
        <f>_xll.qlInterestRateIndexFixingDate(Currency&amp;"ibor"&amp;$I$1,BA1733,Trigger)</f>
        <v>51452</v>
      </c>
      <c r="BA1733" s="186">
        <f>_xll.qlCalendarAdvance(Calendar,BA1732,AY1733,"f",,Trigger)</f>
        <v>51454</v>
      </c>
      <c r="BB1733" s="186">
        <f>_xll.qlInterestRateIndexMaturity(Currency&amp;"ibor"&amp;$I$1,BA1733,Trigger)</f>
        <v>51635</v>
      </c>
      <c r="BC1733" s="359">
        <f>_xll.qlIndexFixing($AC$5,AZ1733,,_xll.ohTrigger(Trigger,Quote!$AE$2))</f>
        <v>1.4317834660046524E-2</v>
      </c>
      <c r="BD1733" s="359" t="e">
        <f>_xll.qlIndexFixing($BE$1,BA1733,,_xll.ohTrigger(Trigger,Quote!$AE$2))</f>
        <v>#NUM!</v>
      </c>
    </row>
    <row r="1734" spans="51:56" ht="11.25" customHeight="1" x14ac:dyDescent="0.25">
      <c r="AY1734" s="187" t="s">
        <v>90</v>
      </c>
      <c r="AZ1734" s="186">
        <f>_xll.qlInterestRateIndexFixingDate(Currency&amp;"ibor"&amp;$I$1,BA1734,Trigger)</f>
        <v>51459</v>
      </c>
      <c r="BA1734" s="186">
        <f>_xll.qlCalendarAdvance(Calendar,BA1733,AY1734,"f",,Trigger)</f>
        <v>51461</v>
      </c>
      <c r="BB1734" s="186">
        <f>_xll.qlInterestRateIndexMaturity(Currency&amp;"ibor"&amp;$I$1,BA1734,Trigger)</f>
        <v>51642</v>
      </c>
      <c r="BC1734" s="359">
        <f>_xll.qlIndexFixing($AC$5,AZ1734,,_xll.ohTrigger(Trigger,Quote!$AE$2))</f>
        <v>1.4319069036038884E-2</v>
      </c>
      <c r="BD1734" s="359" t="e">
        <f>_xll.qlIndexFixing($BE$1,BA1734,,_xll.ohTrigger(Trigger,Quote!$AE$2))</f>
        <v>#NUM!</v>
      </c>
    </row>
    <row r="1735" spans="51:56" ht="11.25" customHeight="1" x14ac:dyDescent="0.25">
      <c r="AY1735" s="187" t="s">
        <v>90</v>
      </c>
      <c r="AZ1735" s="186">
        <f>_xll.qlInterestRateIndexFixingDate(Currency&amp;"ibor"&amp;$I$1,BA1735,Trigger)</f>
        <v>51466</v>
      </c>
      <c r="BA1735" s="186">
        <f>_xll.qlCalendarAdvance(Calendar,BA1734,AY1735,"f",,Trigger)</f>
        <v>51468</v>
      </c>
      <c r="BB1735" s="186">
        <f>_xll.qlInterestRateIndexMaturity(Currency&amp;"ibor"&amp;$I$1,BA1735,Trigger)</f>
        <v>51649</v>
      </c>
      <c r="BC1735" s="359">
        <f>_xll.qlIndexFixing($AC$5,AZ1735,,_xll.ohTrigger(Trigger,Quote!$AE$2))</f>
        <v>1.4320303412791299E-2</v>
      </c>
      <c r="BD1735" s="359" t="e">
        <f>_xll.qlIndexFixing($BE$1,BA1735,,_xll.ohTrigger(Trigger,Quote!$AE$2))</f>
        <v>#NUM!</v>
      </c>
    </row>
    <row r="1736" spans="51:56" ht="11.25" customHeight="1" x14ac:dyDescent="0.25">
      <c r="AY1736" s="187" t="s">
        <v>90</v>
      </c>
      <c r="AZ1736" s="186">
        <f>_xll.qlInterestRateIndexFixingDate(Currency&amp;"ibor"&amp;$I$1,BA1736,Trigger)</f>
        <v>51473</v>
      </c>
      <c r="BA1736" s="186">
        <f>_xll.qlCalendarAdvance(Calendar,BA1735,AY1736,"f",,Trigger)</f>
        <v>51475</v>
      </c>
      <c r="BB1736" s="186">
        <f>_xll.qlInterestRateIndexMaturity(Currency&amp;"ibor"&amp;$I$1,BA1736,Trigger)</f>
        <v>51657</v>
      </c>
      <c r="BC1736" s="359">
        <f>_xll.qlIndexFixing($AC$5,AZ1736,,_xll.ohTrigger(Trigger,Quote!$AE$2))</f>
        <v>1.4321795955981292E-2</v>
      </c>
      <c r="BD1736" s="359" t="e">
        <f>_xll.qlIndexFixing($BE$1,BA1736,,_xll.ohTrigger(Trigger,Quote!$AE$2))</f>
        <v>#NUM!</v>
      </c>
    </row>
    <row r="1737" spans="51:56" ht="11.25" customHeight="1" x14ac:dyDescent="0.25">
      <c r="AY1737" s="187" t="s">
        <v>90</v>
      </c>
      <c r="AZ1737" s="186">
        <f>_xll.qlInterestRateIndexFixingDate(Currency&amp;"ibor"&amp;$I$1,BA1737,Trigger)</f>
        <v>51480</v>
      </c>
      <c r="BA1737" s="186">
        <f>_xll.qlCalendarAdvance(Calendar,BA1736,AY1737,"f",,Trigger)</f>
        <v>51482</v>
      </c>
      <c r="BB1737" s="186">
        <f>_xll.qlInterestRateIndexMaturity(Currency&amp;"ibor"&amp;$I$1,BA1737,Trigger)</f>
        <v>51664</v>
      </c>
      <c r="BC1737" s="359">
        <f>_xll.qlIndexFixing($AC$5,AZ1737,,_xll.ohTrigger(Trigger,Quote!$AE$2))</f>
        <v>1.4322630303810362E-2</v>
      </c>
      <c r="BD1737" s="359" t="e">
        <f>_xll.qlIndexFixing($BE$1,BA1737,,_xll.ohTrigger(Trigger,Quote!$AE$2))</f>
        <v>#NUM!</v>
      </c>
    </row>
    <row r="1738" spans="51:56" ht="11.25" customHeight="1" x14ac:dyDescent="0.25">
      <c r="AY1738" s="187" t="s">
        <v>90</v>
      </c>
      <c r="AZ1738" s="186">
        <f>_xll.qlInterestRateIndexFixingDate(Currency&amp;"ibor"&amp;$I$1,BA1738,Trigger)</f>
        <v>51487</v>
      </c>
      <c r="BA1738" s="186">
        <f>_xll.qlCalendarAdvance(Calendar,BA1737,AY1738,"f",,Trigger)</f>
        <v>51489</v>
      </c>
      <c r="BB1738" s="186">
        <f>_xll.qlInterestRateIndexMaturity(Currency&amp;"ibor"&amp;$I$1,BA1738,Trigger)</f>
        <v>51671</v>
      </c>
      <c r="BC1738" s="359">
        <f>_xll.qlIndexFixing($AC$5,AZ1738,,_xll.ohTrigger(Trigger,Quote!$AE$2))</f>
        <v>1.4323464063265684E-2</v>
      </c>
      <c r="BD1738" s="359" t="e">
        <f>_xll.qlIndexFixing($BE$1,BA1738,,_xll.ohTrigger(Trigger,Quote!$AE$2))</f>
        <v>#NUM!</v>
      </c>
    </row>
    <row r="1739" spans="51:56" ht="11.25" customHeight="1" x14ac:dyDescent="0.25">
      <c r="AY1739" s="187" t="s">
        <v>90</v>
      </c>
      <c r="AZ1739" s="186">
        <f>_xll.qlInterestRateIndexFixingDate(Currency&amp;"ibor"&amp;$I$1,BA1739,Trigger)</f>
        <v>51491</v>
      </c>
      <c r="BA1739" s="186">
        <f>_xll.qlCalendarAdvance(Calendar,BA1738,AY1739,"f",,Trigger)</f>
        <v>51497</v>
      </c>
      <c r="BB1739" s="186">
        <f>_xll.qlInterestRateIndexMaturity(Currency&amp;"ibor"&amp;$I$1,BA1739,Trigger)</f>
        <v>51679</v>
      </c>
      <c r="BC1739" s="359">
        <f>_xll.qlIndexFixing($AC$5,AZ1739,,_xll.ohTrigger(Trigger,Quote!$AE$2))</f>
        <v>1.4324416210756205E-2</v>
      </c>
      <c r="BD1739" s="359" t="e">
        <f>_xll.qlIndexFixing($BE$1,BA1739,,_xll.ohTrigger(Trigger,Quote!$AE$2))</f>
        <v>#NUM!</v>
      </c>
    </row>
    <row r="1740" spans="51:56" ht="11.25" customHeight="1" x14ac:dyDescent="0.25">
      <c r="AY1740" s="187" t="s">
        <v>90</v>
      </c>
      <c r="AZ1740" s="186">
        <f>_xll.qlInterestRateIndexFixingDate(Currency&amp;"ibor"&amp;$I$1,BA1740,Trigger)</f>
        <v>51501</v>
      </c>
      <c r="BA1740" s="186">
        <f>_xll.qlCalendarAdvance(Calendar,BA1739,AY1740,"f",,Trigger)</f>
        <v>51504</v>
      </c>
      <c r="BB1740" s="186">
        <f>_xll.qlInterestRateIndexMaturity(Currency&amp;"ibor"&amp;$I$1,BA1740,Trigger)</f>
        <v>51685</v>
      </c>
      <c r="BC1740" s="359">
        <f>_xll.qlIndexFixing($AC$5,AZ1740,,_xll.ohTrigger(Trigger,Quote!$AE$2))</f>
        <v>1.4324924171761448E-2</v>
      </c>
      <c r="BD1740" s="359" t="e">
        <f>_xll.qlIndexFixing($BE$1,BA1740,,_xll.ohTrigger(Trigger,Quote!$AE$2))</f>
        <v>#NUM!</v>
      </c>
    </row>
    <row r="1741" spans="51:56" ht="11.25" customHeight="1" x14ac:dyDescent="0.25">
      <c r="AY1741" s="187" t="s">
        <v>90</v>
      </c>
      <c r="AZ1741" s="186">
        <f>_xll.qlInterestRateIndexFixingDate(Currency&amp;"ibor"&amp;$I$1,BA1741,Trigger)</f>
        <v>51509</v>
      </c>
      <c r="BA1741" s="186">
        <f>_xll.qlCalendarAdvance(Calendar,BA1740,AY1741,"f",,Trigger)</f>
        <v>51511</v>
      </c>
      <c r="BB1741" s="186">
        <f>_xll.qlInterestRateIndexMaturity(Currency&amp;"ibor"&amp;$I$1,BA1741,Trigger)</f>
        <v>51692</v>
      </c>
      <c r="BC1741" s="359">
        <f>_xll.qlIndexFixing($AC$5,AZ1741,,_xll.ohTrigger(Trigger,Quote!$AE$2))</f>
        <v>1.4325753909826665E-2</v>
      </c>
      <c r="BD1741" s="359" t="e">
        <f>_xll.qlIndexFixing($BE$1,BA1741,,_xll.ohTrigger(Trigger,Quote!$AE$2))</f>
        <v>#NUM!</v>
      </c>
    </row>
    <row r="1742" spans="51:56" ht="11.25" customHeight="1" x14ac:dyDescent="0.25">
      <c r="AY1742" s="187" t="s">
        <v>90</v>
      </c>
      <c r="AZ1742" s="186">
        <f>_xll.qlInterestRateIndexFixingDate(Currency&amp;"ibor"&amp;$I$1,BA1742,Trigger)</f>
        <v>51516</v>
      </c>
      <c r="BA1742" s="186">
        <f>_xll.qlCalendarAdvance(Calendar,BA1741,AY1742,"f",,Trigger)</f>
        <v>51518</v>
      </c>
      <c r="BB1742" s="186">
        <f>_xll.qlInterestRateIndexMaturity(Currency&amp;"ibor"&amp;$I$1,BA1742,Trigger)</f>
        <v>51699</v>
      </c>
      <c r="BC1742" s="359">
        <f>_xll.qlIndexFixing($AC$5,AZ1742,,_xll.ohTrigger(Trigger,Quote!$AE$2))</f>
        <v>1.4326583056282469E-2</v>
      </c>
      <c r="BD1742" s="359" t="e">
        <f>_xll.qlIndexFixing($BE$1,BA1742,,_xll.ohTrigger(Trigger,Quote!$AE$2))</f>
        <v>#NUM!</v>
      </c>
    </row>
    <row r="1743" spans="51:56" ht="11.25" customHeight="1" x14ac:dyDescent="0.25">
      <c r="AY1743" s="187" t="s">
        <v>90</v>
      </c>
      <c r="AZ1743" s="186">
        <f>_xll.qlInterestRateIndexFixingDate(Currency&amp;"ibor"&amp;$I$1,BA1743,Trigger)</f>
        <v>51523</v>
      </c>
      <c r="BA1743" s="186">
        <f>_xll.qlCalendarAdvance(Calendar,BA1742,AY1743,"f",,Trigger)</f>
        <v>51525</v>
      </c>
      <c r="BB1743" s="186">
        <f>_xll.qlInterestRateIndexMaturity(Currency&amp;"ibor"&amp;$I$1,BA1743,Trigger)</f>
        <v>51706</v>
      </c>
      <c r="BC1743" s="359">
        <f>_xll.qlIndexFixing($AC$5,AZ1743,,_xll.ohTrigger(Trigger,Quote!$AE$2))</f>
        <v>1.4327411611127093E-2</v>
      </c>
      <c r="BD1743" s="359" t="e">
        <f>_xll.qlIndexFixing($BE$1,BA1743,,_xll.ohTrigger(Trigger,Quote!$AE$2))</f>
        <v>#NUM!</v>
      </c>
    </row>
    <row r="1744" spans="51:56" ht="11.25" customHeight="1" x14ac:dyDescent="0.25">
      <c r="AY1744" s="187" t="s">
        <v>90</v>
      </c>
      <c r="AZ1744" s="186">
        <f>_xll.qlInterestRateIndexFixingDate(Currency&amp;"ibor"&amp;$I$1,BA1744,Trigger)</f>
        <v>51530</v>
      </c>
      <c r="BA1744" s="186">
        <f>_xll.qlCalendarAdvance(Calendar,BA1743,AY1744,"f",,Trigger)</f>
        <v>51532</v>
      </c>
      <c r="BB1744" s="186">
        <f>_xll.qlInterestRateIndexMaturity(Currency&amp;"ibor"&amp;$I$1,BA1744,Trigger)</f>
        <v>51713</v>
      </c>
      <c r="BC1744" s="359">
        <f>_xll.qlIndexFixing($AC$5,AZ1744,,_xll.ohTrigger(Trigger,Quote!$AE$2))</f>
        <v>1.4328239574361419E-2</v>
      </c>
      <c r="BD1744" s="359" t="e">
        <f>_xll.qlIndexFixing($BE$1,BA1744,,_xll.ohTrigger(Trigger,Quote!$AE$2))</f>
        <v>#NUM!</v>
      </c>
    </row>
    <row r="1745" spans="51:56" ht="11.25" customHeight="1" x14ac:dyDescent="0.25">
      <c r="AY1745" s="187" t="s">
        <v>90</v>
      </c>
      <c r="AZ1745" s="186">
        <f>_xll.qlInterestRateIndexFixingDate(Currency&amp;"ibor"&amp;$I$1,BA1745,Trigger)</f>
        <v>51537</v>
      </c>
      <c r="BA1745" s="186">
        <f>_xll.qlCalendarAdvance(Calendar,BA1744,AY1745,"f",,Trigger)</f>
        <v>51539</v>
      </c>
      <c r="BB1745" s="186">
        <f>_xll.qlInterestRateIndexMaturity(Currency&amp;"ibor"&amp;$I$1,BA1745,Trigger)</f>
        <v>51720</v>
      </c>
      <c r="BC1745" s="359">
        <f>_xll.qlIndexFixing($AC$5,AZ1745,,_xll.ohTrigger(Trigger,Quote!$AE$2))</f>
        <v>1.4329066945983241E-2</v>
      </c>
      <c r="BD1745" s="359" t="e">
        <f>_xll.qlIndexFixing($BE$1,BA1745,,_xll.ohTrigger(Trigger,Quote!$AE$2))</f>
        <v>#NUM!</v>
      </c>
    </row>
    <row r="1746" spans="51:56" ht="11.25" customHeight="1" x14ac:dyDescent="0.25">
      <c r="AY1746" s="187" t="s">
        <v>90</v>
      </c>
      <c r="AZ1746" s="186">
        <f>_xll.qlInterestRateIndexFixingDate(Currency&amp;"ibor"&amp;$I$1,BA1746,Trigger)</f>
        <v>51544</v>
      </c>
      <c r="BA1746" s="186">
        <f>_xll.qlCalendarAdvance(Calendar,BA1745,AY1746,"f",,Trigger)</f>
        <v>51546</v>
      </c>
      <c r="BB1746" s="186">
        <f>_xll.qlInterestRateIndexMaturity(Currency&amp;"ibor"&amp;$I$1,BA1746,Trigger)</f>
        <v>51727</v>
      </c>
      <c r="BC1746" s="359">
        <f>_xll.qlIndexFixing($AC$5,AZ1746,,_xll.ohTrigger(Trigger,Quote!$AE$2))</f>
        <v>1.4329893725992559E-2</v>
      </c>
      <c r="BD1746" s="359" t="e">
        <f>_xll.qlIndexFixing($BE$1,BA1746,,_xll.ohTrigger(Trigger,Quote!$AE$2))</f>
        <v>#NUM!</v>
      </c>
    </row>
    <row r="1747" spans="51:56" ht="11.25" customHeight="1" x14ac:dyDescent="0.25">
      <c r="AY1747" s="187" t="s">
        <v>90</v>
      </c>
      <c r="AZ1747" s="186">
        <f>_xll.qlInterestRateIndexFixingDate(Currency&amp;"ibor"&amp;$I$1,BA1747,Trigger)</f>
        <v>51551</v>
      </c>
      <c r="BA1747" s="186">
        <f>_xll.qlCalendarAdvance(Calendar,BA1746,AY1747,"f",,Trigger)</f>
        <v>51553</v>
      </c>
      <c r="BB1747" s="186">
        <f>_xll.qlInterestRateIndexMaturity(Currency&amp;"ibor"&amp;$I$1,BA1747,Trigger)</f>
        <v>51734</v>
      </c>
      <c r="BC1747" s="359">
        <f>_xll.qlIndexFixing($AC$5,AZ1747,,_xll.ohTrigger(Trigger,Quote!$AE$2))</f>
        <v>1.4330719914388487E-2</v>
      </c>
      <c r="BD1747" s="359" t="e">
        <f>_xll.qlIndexFixing($BE$1,BA1747,,_xll.ohTrigger(Trigger,Quote!$AE$2))</f>
        <v>#NUM!</v>
      </c>
    </row>
    <row r="1748" spans="51:56" ht="11.25" customHeight="1" x14ac:dyDescent="0.25">
      <c r="AY1748" s="187" t="s">
        <v>90</v>
      </c>
      <c r="AZ1748" s="186">
        <f>_xll.qlInterestRateIndexFixingDate(Currency&amp;"ibor"&amp;$I$1,BA1748,Trigger)</f>
        <v>51558</v>
      </c>
      <c r="BA1748" s="186">
        <f>_xll.qlCalendarAdvance(Calendar,BA1747,AY1748,"f",,Trigger)</f>
        <v>51560</v>
      </c>
      <c r="BB1748" s="186">
        <f>_xll.qlInterestRateIndexMaturity(Currency&amp;"ibor"&amp;$I$1,BA1748,Trigger)</f>
        <v>51743</v>
      </c>
      <c r="BC1748" s="359">
        <f>_xll.qlIndexFixing($AC$5,AZ1748,,_xll.ohTrigger(Trigger,Quote!$AE$2))</f>
        <v>1.4332229859164014E-2</v>
      </c>
      <c r="BD1748" s="359" t="e">
        <f>_xll.qlIndexFixing($BE$1,BA1748,,_xll.ohTrigger(Trigger,Quote!$AE$2))</f>
        <v>#NUM!</v>
      </c>
    </row>
    <row r="1749" spans="51:56" ht="11.25" customHeight="1" x14ac:dyDescent="0.25">
      <c r="AY1749" s="187" t="s">
        <v>90</v>
      </c>
      <c r="AZ1749" s="186">
        <f>_xll.qlInterestRateIndexFixingDate(Currency&amp;"ibor"&amp;$I$1,BA1749,Trigger)</f>
        <v>51565</v>
      </c>
      <c r="BA1749" s="186">
        <f>_xll.qlCalendarAdvance(Calendar,BA1748,AY1749,"f",,Trigger)</f>
        <v>51567</v>
      </c>
      <c r="BB1749" s="186">
        <f>_xll.qlInterestRateIndexMaturity(Currency&amp;"ibor"&amp;$I$1,BA1749,Trigger)</f>
        <v>51753</v>
      </c>
      <c r="BC1749" s="359">
        <f>_xll.qlIndexFixing($AC$5,AZ1749,,_xll.ohTrigger(Trigger,Quote!$AE$2))</f>
        <v>1.4334094615872917E-2</v>
      </c>
      <c r="BD1749" s="359" t="e">
        <f>_xll.qlIndexFixing($BE$1,BA1749,,_xll.ohTrigger(Trigger,Quote!$AE$2))</f>
        <v>#NUM!</v>
      </c>
    </row>
    <row r="1750" spans="51:56" ht="11.25" customHeight="1" x14ac:dyDescent="0.25">
      <c r="AY1750" s="187" t="s">
        <v>90</v>
      </c>
      <c r="AZ1750" s="186">
        <f>_xll.qlInterestRateIndexFixingDate(Currency&amp;"ibor"&amp;$I$1,BA1750,Trigger)</f>
        <v>51572</v>
      </c>
      <c r="BA1750" s="186">
        <f>_xll.qlCalendarAdvance(Calendar,BA1749,AY1750,"f",,Trigger)</f>
        <v>51574</v>
      </c>
      <c r="BB1750" s="186">
        <f>_xll.qlInterestRateIndexMaturity(Currency&amp;"ibor"&amp;$I$1,BA1750,Trigger)</f>
        <v>51760</v>
      </c>
      <c r="BC1750" s="359">
        <f>_xll.qlIndexFixing($AC$5,AZ1750,,_xll.ohTrigger(Trigger,Quote!$AE$2))</f>
        <v>1.4334929804475495E-2</v>
      </c>
      <c r="BD1750" s="359" t="e">
        <f>_xll.qlIndexFixing($BE$1,BA1750,,_xll.ohTrigger(Trigger,Quote!$AE$2))</f>
        <v>#NUM!</v>
      </c>
    </row>
    <row r="1751" spans="51:56" ht="11.25" customHeight="1" x14ac:dyDescent="0.25">
      <c r="AY1751" s="187" t="s">
        <v>90</v>
      </c>
      <c r="AZ1751" s="186">
        <f>_xll.qlInterestRateIndexFixingDate(Currency&amp;"ibor"&amp;$I$1,BA1751,Trigger)</f>
        <v>51579</v>
      </c>
      <c r="BA1751" s="186">
        <f>_xll.qlCalendarAdvance(Calendar,BA1750,AY1751,"f",,Trigger)</f>
        <v>51581</v>
      </c>
      <c r="BB1751" s="186">
        <f>_xll.qlInterestRateIndexMaturity(Currency&amp;"ibor"&amp;$I$1,BA1751,Trigger)</f>
        <v>51767</v>
      </c>
      <c r="BC1751" s="359">
        <f>_xll.qlIndexFixing($AC$5,AZ1751,,_xll.ohTrigger(Trigger,Quote!$AE$2))</f>
        <v>1.433576441727845E-2</v>
      </c>
      <c r="BD1751" s="359" t="e">
        <f>_xll.qlIndexFixing($BE$1,BA1751,,_xll.ohTrigger(Trigger,Quote!$AE$2))</f>
        <v>#NUM!</v>
      </c>
    </row>
    <row r="1752" spans="51:56" ht="11.25" customHeight="1" x14ac:dyDescent="0.25">
      <c r="AY1752" s="187" t="s">
        <v>90</v>
      </c>
      <c r="AZ1752" s="186">
        <f>_xll.qlInterestRateIndexFixingDate(Currency&amp;"ibor"&amp;$I$1,BA1752,Trigger)</f>
        <v>51586</v>
      </c>
      <c r="BA1752" s="186">
        <f>_xll.qlCalendarAdvance(Calendar,BA1751,AY1752,"f",,Trigger)</f>
        <v>51588</v>
      </c>
      <c r="BB1752" s="186">
        <f>_xll.qlInterestRateIndexMaturity(Currency&amp;"ibor"&amp;$I$1,BA1752,Trigger)</f>
        <v>51774</v>
      </c>
      <c r="BC1752" s="359">
        <f>_xll.qlIndexFixing($AC$5,AZ1752,,_xll.ohTrigger(Trigger,Quote!$AE$2))</f>
        <v>1.4336598454280923E-2</v>
      </c>
      <c r="BD1752" s="359" t="e">
        <f>_xll.qlIndexFixing($BE$1,BA1752,,_xll.ohTrigger(Trigger,Quote!$AE$2))</f>
        <v>#NUM!</v>
      </c>
    </row>
    <row r="1753" spans="51:56" ht="11.25" customHeight="1" x14ac:dyDescent="0.25">
      <c r="AY1753" s="187" t="s">
        <v>90</v>
      </c>
      <c r="AZ1753" s="186">
        <f>_xll.qlInterestRateIndexFixingDate(Currency&amp;"ibor"&amp;$I$1,BA1753,Trigger)</f>
        <v>51593</v>
      </c>
      <c r="BA1753" s="186">
        <f>_xll.qlCalendarAdvance(Calendar,BA1752,AY1753,"f",,Trigger)</f>
        <v>51595</v>
      </c>
      <c r="BB1753" s="186">
        <f>_xll.qlInterestRateIndexMaturity(Currency&amp;"ibor"&amp;$I$1,BA1753,Trigger)</f>
        <v>51778</v>
      </c>
      <c r="BC1753" s="359">
        <f>_xll.qlIndexFixing($AC$5,AZ1753,,_xll.ohTrigger(Trigger,Quote!$AE$2))</f>
        <v>1.4336370896408707E-2</v>
      </c>
      <c r="BD1753" s="359" t="e">
        <f>_xll.qlIndexFixing($BE$1,BA1753,,_xll.ohTrigger(Trigger,Quote!$AE$2))</f>
        <v>#NUM!</v>
      </c>
    </row>
    <row r="1754" spans="51:56" ht="11.25" customHeight="1" x14ac:dyDescent="0.25">
      <c r="AY1754" s="187" t="s">
        <v>90</v>
      </c>
      <c r="AZ1754" s="186">
        <f>_xll.qlInterestRateIndexFixingDate(Currency&amp;"ibor"&amp;$I$1,BA1754,Trigger)</f>
        <v>51600</v>
      </c>
      <c r="BA1754" s="186">
        <f>_xll.qlCalendarAdvance(Calendar,BA1753,AY1754,"f",,Trigger)</f>
        <v>51602</v>
      </c>
      <c r="BB1754" s="186">
        <f>_xll.qlInterestRateIndexMaturity(Currency&amp;"ibor"&amp;$I$1,BA1754,Trigger)</f>
        <v>51785</v>
      </c>
      <c r="BC1754" s="359">
        <f>_xll.qlIndexFixing($AC$5,AZ1754,,_xll.ohTrigger(Trigger,Quote!$AE$2))</f>
        <v>1.433719734829618E-2</v>
      </c>
      <c r="BD1754" s="359" t="e">
        <f>_xll.qlIndexFixing($BE$1,BA1754,,_xll.ohTrigger(Trigger,Quote!$AE$2))</f>
        <v>#NUM!</v>
      </c>
    </row>
    <row r="1755" spans="51:56" ht="11.25" customHeight="1" x14ac:dyDescent="0.25">
      <c r="AY1755" s="187" t="s">
        <v>90</v>
      </c>
      <c r="AZ1755" s="186">
        <f>_xll.qlInterestRateIndexFixingDate(Currency&amp;"ibor"&amp;$I$1,BA1755,Trigger)</f>
        <v>51607</v>
      </c>
      <c r="BA1755" s="186">
        <f>_xll.qlCalendarAdvance(Calendar,BA1754,AY1755,"f",,Trigger)</f>
        <v>51609</v>
      </c>
      <c r="BB1755" s="186">
        <f>_xll.qlInterestRateIndexMaturity(Currency&amp;"ibor"&amp;$I$1,BA1755,Trigger)</f>
        <v>51792</v>
      </c>
      <c r="BC1755" s="359">
        <f>_xll.qlIndexFixing($AC$5,AZ1755,,_xll.ohTrigger(Trigger,Quote!$AE$2))</f>
        <v>1.433802321499405E-2</v>
      </c>
      <c r="BD1755" s="359" t="e">
        <f>_xll.qlIndexFixing($BE$1,BA1755,,_xll.ohTrigger(Trigger,Quote!$AE$2))</f>
        <v>#NUM!</v>
      </c>
    </row>
    <row r="1756" spans="51:56" ht="11.25" customHeight="1" x14ac:dyDescent="0.25">
      <c r="AY1756" s="187" t="s">
        <v>90</v>
      </c>
      <c r="AZ1756" s="186">
        <f>_xll.qlInterestRateIndexFixingDate(Currency&amp;"ibor"&amp;$I$1,BA1756,Trigger)</f>
        <v>51614</v>
      </c>
      <c r="BA1756" s="186">
        <f>_xll.qlCalendarAdvance(Calendar,BA1755,AY1756,"f",,Trigger)</f>
        <v>51616</v>
      </c>
      <c r="BB1756" s="186">
        <f>_xll.qlInterestRateIndexMaturity(Currency&amp;"ibor"&amp;$I$1,BA1756,Trigger)</f>
        <v>51799</v>
      </c>
      <c r="BC1756" s="359">
        <f>_xll.qlIndexFixing($AC$5,AZ1756,,_xll.ohTrigger(Trigger,Quote!$AE$2))</f>
        <v>1.4338848496503192E-2</v>
      </c>
      <c r="BD1756" s="359" t="e">
        <f>_xll.qlIndexFixing($BE$1,BA1756,,_xll.ohTrigger(Trigger,Quote!$AE$2))</f>
        <v>#NUM!</v>
      </c>
    </row>
    <row r="1757" spans="51:56" ht="11.25" customHeight="1" x14ac:dyDescent="0.25">
      <c r="AY1757" s="187" t="s">
        <v>90</v>
      </c>
      <c r="AZ1757" s="186">
        <f>_xll.qlInterestRateIndexFixingDate(Currency&amp;"ibor"&amp;$I$1,BA1757,Trigger)</f>
        <v>51620</v>
      </c>
      <c r="BA1757" s="186">
        <f>_xll.qlCalendarAdvance(Calendar,BA1756,AY1757,"f",,Trigger)</f>
        <v>51623</v>
      </c>
      <c r="BB1757" s="186">
        <f>_xll.qlInterestRateIndexMaturity(Currency&amp;"ibor"&amp;$I$1,BA1757,Trigger)</f>
        <v>51809</v>
      </c>
      <c r="BC1757" s="359">
        <f>_xll.qlIndexFixing($AC$5,AZ1757,,_xll.ohTrigger(Trigger,Quote!$AE$2))</f>
        <v>1.4340760002264988E-2</v>
      </c>
      <c r="BD1757" s="359" t="e">
        <f>_xll.qlIndexFixing($BE$1,BA1757,,_xll.ohTrigger(Trigger,Quote!$AE$2))</f>
        <v>#NUM!</v>
      </c>
    </row>
    <row r="1758" spans="51:56" ht="11.25" customHeight="1" x14ac:dyDescent="0.25">
      <c r="AY1758" s="187" t="s">
        <v>90</v>
      </c>
      <c r="AZ1758" s="186">
        <f>_xll.qlInterestRateIndexFixingDate(Currency&amp;"ibor"&amp;$I$1,BA1758,Trigger)</f>
        <v>51628</v>
      </c>
      <c r="BA1758" s="186">
        <f>_xll.qlCalendarAdvance(Calendar,BA1757,AY1758,"f",,Trigger)</f>
        <v>51630</v>
      </c>
      <c r="BB1758" s="186">
        <f>_xll.qlInterestRateIndexMaturity(Currency&amp;"ibor"&amp;$I$1,BA1758,Trigger)</f>
        <v>51816</v>
      </c>
      <c r="BC1758" s="359">
        <f>_xll.qlIndexFixing($AC$5,AZ1758,,_xll.ohTrigger(Trigger,Quote!$AE$2))</f>
        <v>1.4341590584451244E-2</v>
      </c>
      <c r="BD1758" s="359" t="e">
        <f>_xll.qlIndexFixing($BE$1,BA1758,,_xll.ohTrigger(Trigger,Quote!$AE$2))</f>
        <v>#NUM!</v>
      </c>
    </row>
    <row r="1759" spans="51:56" ht="11.25" customHeight="1" x14ac:dyDescent="0.25">
      <c r="AY1759" s="187" t="s">
        <v>90</v>
      </c>
      <c r="AZ1759" s="186">
        <f>_xll.qlInterestRateIndexFixingDate(Currency&amp;"ibor"&amp;$I$1,BA1759,Trigger)</f>
        <v>51635</v>
      </c>
      <c r="BA1759" s="186">
        <f>_xll.qlCalendarAdvance(Calendar,BA1758,AY1759,"f",,Trigger)</f>
        <v>51637</v>
      </c>
      <c r="BB1759" s="186">
        <f>_xll.qlInterestRateIndexMaturity(Currency&amp;"ibor"&amp;$I$1,BA1759,Trigger)</f>
        <v>51823</v>
      </c>
      <c r="BC1759" s="359">
        <f>_xll.qlIndexFixing($AC$5,AZ1759,,_xll.ohTrigger(Trigger,Quote!$AE$2))</f>
        <v>1.4342420590831857E-2</v>
      </c>
      <c r="BD1759" s="359" t="e">
        <f>_xll.qlIndexFixing($BE$1,BA1759,,_xll.ohTrigger(Trigger,Quote!$AE$2))</f>
        <v>#NUM!</v>
      </c>
    </row>
    <row r="1760" spans="51:56" ht="11.25" customHeight="1" x14ac:dyDescent="0.25">
      <c r="AY1760" s="187" t="s">
        <v>90</v>
      </c>
      <c r="AZ1760" s="186">
        <f>_xll.qlInterestRateIndexFixingDate(Currency&amp;"ibor"&amp;$I$1,BA1760,Trigger)</f>
        <v>51642</v>
      </c>
      <c r="BA1760" s="186">
        <f>_xll.qlCalendarAdvance(Calendar,BA1759,AY1760,"f",,Trigger)</f>
        <v>51644</v>
      </c>
      <c r="BB1760" s="186">
        <f>_xll.qlInterestRateIndexMaturity(Currency&amp;"ibor"&amp;$I$1,BA1760,Trigger)</f>
        <v>51830</v>
      </c>
      <c r="BC1760" s="359">
        <f>_xll.qlIndexFixing($AC$5,AZ1760,,_xll.ohTrigger(Trigger,Quote!$AE$2))</f>
        <v>1.4343250021406403E-2</v>
      </c>
      <c r="BD1760" s="359" t="e">
        <f>_xll.qlIndexFixing($BE$1,BA1760,,_xll.ohTrigger(Trigger,Quote!$AE$2))</f>
        <v>#NUM!</v>
      </c>
    </row>
    <row r="1761" spans="51:56" ht="11.25" customHeight="1" x14ac:dyDescent="0.25">
      <c r="AY1761" s="187" t="s">
        <v>90</v>
      </c>
      <c r="AZ1761" s="186">
        <f>_xll.qlInterestRateIndexFixingDate(Currency&amp;"ibor"&amp;$I$1,BA1761,Trigger)</f>
        <v>51649</v>
      </c>
      <c r="BA1761" s="186">
        <f>_xll.qlCalendarAdvance(Calendar,BA1760,AY1761,"f",,Trigger)</f>
        <v>51651</v>
      </c>
      <c r="BB1761" s="186">
        <f>_xll.qlInterestRateIndexMaturity(Currency&amp;"ibor"&amp;$I$1,BA1761,Trigger)</f>
        <v>51834</v>
      </c>
      <c r="BC1761" s="359">
        <f>_xll.qlIndexFixing($AC$5,AZ1761,,_xll.ohTrigger(Trigger,Quote!$AE$2))</f>
        <v>1.4342966126177359E-2</v>
      </c>
      <c r="BD1761" s="359" t="e">
        <f>_xll.qlIndexFixing($BE$1,BA1761,,_xll.ohTrigger(Trigger,Quote!$AE$2))</f>
        <v>#NUM!</v>
      </c>
    </row>
    <row r="1762" spans="51:56" ht="11.25" customHeight="1" x14ac:dyDescent="0.25">
      <c r="AY1762" s="187" t="s">
        <v>90</v>
      </c>
      <c r="AZ1762" s="186">
        <f>_xll.qlInterestRateIndexFixingDate(Currency&amp;"ibor"&amp;$I$1,BA1762,Trigger)</f>
        <v>51656</v>
      </c>
      <c r="BA1762" s="186">
        <f>_xll.qlCalendarAdvance(Calendar,BA1761,AY1762,"f",,Trigger)</f>
        <v>51658</v>
      </c>
      <c r="BB1762" s="186">
        <f>_xll.qlInterestRateIndexMaturity(Currency&amp;"ibor"&amp;$I$1,BA1762,Trigger)</f>
        <v>51841</v>
      </c>
      <c r="BC1762" s="359">
        <f>_xll.qlIndexFixing($AC$5,AZ1762,,_xll.ohTrigger(Trigger,Quote!$AE$2))</f>
        <v>1.4343958287312686E-2</v>
      </c>
      <c r="BD1762" s="359" t="e">
        <f>_xll.qlIndexFixing($BE$1,BA1762,,_xll.ohTrigger(Trigger,Quote!$AE$2))</f>
        <v>#NUM!</v>
      </c>
    </row>
    <row r="1763" spans="51:56" ht="11.25" customHeight="1" x14ac:dyDescent="0.25">
      <c r="AY1763" s="187" t="s">
        <v>90</v>
      </c>
      <c r="AZ1763" s="186">
        <f>_xll.qlInterestRateIndexFixingDate(Currency&amp;"ibor"&amp;$I$1,BA1763,Trigger)</f>
        <v>51663</v>
      </c>
      <c r="BA1763" s="186">
        <f>_xll.qlCalendarAdvance(Calendar,BA1762,AY1763,"f",,Trigger)</f>
        <v>51665</v>
      </c>
      <c r="BB1763" s="186">
        <f>_xll.qlInterestRateIndexMaturity(Currency&amp;"ibor"&amp;$I$1,BA1763,Trigger)</f>
        <v>51848</v>
      </c>
      <c r="BC1763" s="359">
        <f>_xll.qlIndexFixing($AC$5,AZ1763,,_xll.ohTrigger(Trigger,Quote!$AE$2))</f>
        <v>1.4345177469492161E-2</v>
      </c>
      <c r="BD1763" s="359" t="e">
        <f>_xll.qlIndexFixing($BE$1,BA1763,,_xll.ohTrigger(Trigger,Quote!$AE$2))</f>
        <v>#NUM!</v>
      </c>
    </row>
    <row r="1764" spans="51:56" ht="11.25" customHeight="1" x14ac:dyDescent="0.25">
      <c r="AY1764" s="187" t="s">
        <v>90</v>
      </c>
      <c r="AZ1764" s="186">
        <f>_xll.qlInterestRateIndexFixingDate(Currency&amp;"ibor"&amp;$I$1,BA1764,Trigger)</f>
        <v>51670</v>
      </c>
      <c r="BA1764" s="186">
        <f>_xll.qlCalendarAdvance(Calendar,BA1763,AY1764,"f",,Trigger)</f>
        <v>51672</v>
      </c>
      <c r="BB1764" s="186">
        <f>_xll.qlInterestRateIndexMaturity(Currency&amp;"ibor"&amp;$I$1,BA1764,Trigger)</f>
        <v>51855</v>
      </c>
      <c r="BC1764" s="359">
        <f>_xll.qlIndexFixing($AC$5,AZ1764,,_xll.ohTrigger(Trigger,Quote!$AE$2))</f>
        <v>1.4346396652421637E-2</v>
      </c>
      <c r="BD1764" s="359" t="e">
        <f>_xll.qlIndexFixing($BE$1,BA1764,,_xll.ohTrigger(Trigger,Quote!$AE$2))</f>
        <v>#NUM!</v>
      </c>
    </row>
    <row r="1765" spans="51:56" ht="11.25" customHeight="1" x14ac:dyDescent="0.25">
      <c r="AY1765" s="187" t="s">
        <v>90</v>
      </c>
      <c r="AZ1765" s="186">
        <f>_xll.qlInterestRateIndexFixingDate(Currency&amp;"ibor"&amp;$I$1,BA1765,Trigger)</f>
        <v>51677</v>
      </c>
      <c r="BA1765" s="186">
        <f>_xll.qlCalendarAdvance(Calendar,BA1764,AY1765,"f",,Trigger)</f>
        <v>51679</v>
      </c>
      <c r="BB1765" s="186">
        <f>_xll.qlInterestRateIndexMaturity(Currency&amp;"ibor"&amp;$I$1,BA1765,Trigger)</f>
        <v>51862</v>
      </c>
      <c r="BC1765" s="359">
        <f>_xll.qlIndexFixing($AC$5,AZ1765,,_xll.ohTrigger(Trigger,Quote!$AE$2))</f>
        <v>1.434761583610155E-2</v>
      </c>
      <c r="BD1765" s="359" t="e">
        <f>_xll.qlIndexFixing($BE$1,BA1765,,_xll.ohTrigger(Trigger,Quote!$AE$2))</f>
        <v>#NUM!</v>
      </c>
    </row>
    <row r="1766" spans="51:56" ht="11.25" customHeight="1" x14ac:dyDescent="0.25">
      <c r="AY1766" s="187" t="s">
        <v>90</v>
      </c>
      <c r="AZ1766" s="186">
        <f>_xll.qlInterestRateIndexFixingDate(Currency&amp;"ibor"&amp;$I$1,BA1766,Trigger)</f>
        <v>51684</v>
      </c>
      <c r="BA1766" s="186">
        <f>_xll.qlCalendarAdvance(Calendar,BA1765,AY1766,"f",,Trigger)</f>
        <v>51686</v>
      </c>
      <c r="BB1766" s="186">
        <f>_xll.qlInterestRateIndexMaturity(Currency&amp;"ibor"&amp;$I$1,BA1766,Trigger)</f>
        <v>51872</v>
      </c>
      <c r="BC1766" s="359">
        <f>_xll.qlIndexFixing($AC$5,AZ1766,,_xll.ohTrigger(Trigger,Quote!$AE$2))</f>
        <v>1.4349952132486712E-2</v>
      </c>
      <c r="BD1766" s="359" t="e">
        <f>_xll.qlIndexFixing($BE$1,BA1766,,_xll.ohTrigger(Trigger,Quote!$AE$2))</f>
        <v>#NUM!</v>
      </c>
    </row>
    <row r="1767" spans="51:56" ht="11.25" customHeight="1" x14ac:dyDescent="0.25">
      <c r="AY1767" s="187" t="s">
        <v>90</v>
      </c>
      <c r="AZ1767" s="186">
        <f>_xll.qlInterestRateIndexFixingDate(Currency&amp;"ibor"&amp;$I$1,BA1767,Trigger)</f>
        <v>51691</v>
      </c>
      <c r="BA1767" s="186">
        <f>_xll.qlCalendarAdvance(Calendar,BA1766,AY1767,"f",,Trigger)</f>
        <v>51693</v>
      </c>
      <c r="BB1767" s="186">
        <f>_xll.qlInterestRateIndexMaturity(Currency&amp;"ibor"&amp;$I$1,BA1767,Trigger)</f>
        <v>51879</v>
      </c>
      <c r="BC1767" s="359">
        <f>_xll.qlIndexFixing($AC$5,AZ1767,,_xll.ohTrigger(Trigger,Quote!$AE$2))</f>
        <v>1.4351171463098245E-2</v>
      </c>
      <c r="BD1767" s="359" t="e">
        <f>_xll.qlIndexFixing($BE$1,BA1767,,_xll.ohTrigger(Trigger,Quote!$AE$2))</f>
        <v>#NUM!</v>
      </c>
    </row>
    <row r="1768" spans="51:56" ht="11.25" customHeight="1" x14ac:dyDescent="0.25">
      <c r="AY1768" s="187" t="s">
        <v>90</v>
      </c>
      <c r="AZ1768" s="186">
        <f>_xll.qlInterestRateIndexFixingDate(Currency&amp;"ibor"&amp;$I$1,BA1768,Trigger)</f>
        <v>51698</v>
      </c>
      <c r="BA1768" s="186">
        <f>_xll.qlCalendarAdvance(Calendar,BA1767,AY1768,"f",,Trigger)</f>
        <v>51700</v>
      </c>
      <c r="BB1768" s="186">
        <f>_xll.qlInterestRateIndexMaturity(Currency&amp;"ibor"&amp;$I$1,BA1768,Trigger)</f>
        <v>51886</v>
      </c>
      <c r="BC1768" s="359">
        <f>_xll.qlIndexFixing($AC$5,AZ1768,,_xll.ohTrigger(Trigger,Quote!$AE$2))</f>
        <v>1.4352390794472179E-2</v>
      </c>
      <c r="BD1768" s="359" t="e">
        <f>_xll.qlIndexFixing($BE$1,BA1768,,_xll.ohTrigger(Trigger,Quote!$AE$2))</f>
        <v>#NUM!</v>
      </c>
    </row>
    <row r="1769" spans="51:56" ht="11.25" customHeight="1" x14ac:dyDescent="0.25">
      <c r="AY1769" s="187" t="s">
        <v>90</v>
      </c>
      <c r="AZ1769" s="186">
        <f>_xll.qlInterestRateIndexFixingDate(Currency&amp;"ibor"&amp;$I$1,BA1769,Trigger)</f>
        <v>51705</v>
      </c>
      <c r="BA1769" s="186">
        <f>_xll.qlCalendarAdvance(Calendar,BA1768,AY1769,"f",,Trigger)</f>
        <v>51707</v>
      </c>
      <c r="BB1769" s="186">
        <f>_xll.qlInterestRateIndexMaturity(Currency&amp;"ibor"&amp;$I$1,BA1769,Trigger)</f>
        <v>51893</v>
      </c>
      <c r="BC1769" s="359">
        <f>_xll.qlIndexFixing($AC$5,AZ1769,,_xll.ohTrigger(Trigger,Quote!$AE$2))</f>
        <v>1.4353610126608943E-2</v>
      </c>
      <c r="BD1769" s="359" t="e">
        <f>_xll.qlIndexFixing($BE$1,BA1769,,_xll.ohTrigger(Trigger,Quote!$AE$2))</f>
        <v>#NUM!</v>
      </c>
    </row>
    <row r="1770" spans="51:56" ht="11.25" customHeight="1" x14ac:dyDescent="0.25">
      <c r="AY1770" s="187" t="s">
        <v>90</v>
      </c>
      <c r="AZ1770" s="186">
        <f>_xll.qlInterestRateIndexFixingDate(Currency&amp;"ibor"&amp;$I$1,BA1770,Trigger)</f>
        <v>51712</v>
      </c>
      <c r="BA1770" s="186">
        <f>_xll.qlCalendarAdvance(Calendar,BA1769,AY1770,"f",,Trigger)</f>
        <v>51714</v>
      </c>
      <c r="BB1770" s="186">
        <f>_xll.qlInterestRateIndexMaturity(Currency&amp;"ibor"&amp;$I$1,BA1770,Trigger)</f>
        <v>51900</v>
      </c>
      <c r="BC1770" s="359">
        <f>_xll.qlIndexFixing($AC$5,AZ1770,,_xll.ohTrigger(Trigger,Quote!$AE$2))</f>
        <v>1.4354829459507678E-2</v>
      </c>
      <c r="BD1770" s="359" t="e">
        <f>_xll.qlIndexFixing($BE$1,BA1770,,_xll.ohTrigger(Trigger,Quote!$AE$2))</f>
        <v>#NUM!</v>
      </c>
    </row>
    <row r="1771" spans="51:56" ht="11.25" customHeight="1" x14ac:dyDescent="0.25">
      <c r="AY1771" s="187" t="s">
        <v>90</v>
      </c>
      <c r="AZ1771" s="186">
        <f>_xll.qlInterestRateIndexFixingDate(Currency&amp;"ibor"&amp;$I$1,BA1771,Trigger)</f>
        <v>51719</v>
      </c>
      <c r="BA1771" s="186">
        <f>_xll.qlCalendarAdvance(Calendar,BA1770,AY1771,"f",,Trigger)</f>
        <v>51721</v>
      </c>
      <c r="BB1771" s="186">
        <f>_xll.qlInterestRateIndexMaturity(Currency&amp;"ibor"&amp;$I$1,BA1771,Trigger)</f>
        <v>51907</v>
      </c>
      <c r="BC1771" s="359">
        <f>_xll.qlIndexFixing($AC$5,AZ1771,,_xll.ohTrigger(Trigger,Quote!$AE$2))</f>
        <v>1.4356048793169245E-2</v>
      </c>
      <c r="BD1771" s="359" t="e">
        <f>_xll.qlIndexFixing($BE$1,BA1771,,_xll.ohTrigger(Trigger,Quote!$AE$2))</f>
        <v>#NUM!</v>
      </c>
    </row>
    <row r="1772" spans="51:56" ht="11.25" customHeight="1" x14ac:dyDescent="0.25">
      <c r="AY1772" s="187" t="s">
        <v>90</v>
      </c>
      <c r="AZ1772" s="186">
        <f>_xll.qlInterestRateIndexFixingDate(Currency&amp;"ibor"&amp;$I$1,BA1772,Trigger)</f>
        <v>51726</v>
      </c>
      <c r="BA1772" s="186">
        <f>_xll.qlCalendarAdvance(Calendar,BA1771,AY1772,"f",,Trigger)</f>
        <v>51728</v>
      </c>
      <c r="BB1772" s="186">
        <f>_xll.qlInterestRateIndexMaturity(Currency&amp;"ibor"&amp;$I$1,BA1772,Trigger)</f>
        <v>51914</v>
      </c>
      <c r="BC1772" s="359">
        <f>_xll.qlIndexFixing($AC$5,AZ1772,,_xll.ohTrigger(Trigger,Quote!$AE$2))</f>
        <v>1.4357268127593642E-2</v>
      </c>
      <c r="BD1772" s="359" t="e">
        <f>_xll.qlIndexFixing($BE$1,BA1772,,_xll.ohTrigger(Trigger,Quote!$AE$2))</f>
        <v>#NUM!</v>
      </c>
    </row>
    <row r="1773" spans="51:56" ht="11.25" customHeight="1" x14ac:dyDescent="0.25">
      <c r="AY1773" s="187" t="s">
        <v>90</v>
      </c>
      <c r="AZ1773" s="186">
        <f>_xll.qlInterestRateIndexFixingDate(Currency&amp;"ibor"&amp;$I$1,BA1773,Trigger)</f>
        <v>51733</v>
      </c>
      <c r="BA1773" s="186">
        <f>_xll.qlCalendarAdvance(Calendar,BA1772,AY1773,"f",,Trigger)</f>
        <v>51735</v>
      </c>
      <c r="BB1773" s="186">
        <f>_xll.qlInterestRateIndexMaturity(Currency&amp;"ibor"&amp;$I$1,BA1773,Trigger)</f>
        <v>51921</v>
      </c>
      <c r="BC1773" s="359">
        <f>_xll.qlIndexFixing($AC$5,AZ1773,,_xll.ohTrigger(Trigger,Quote!$AE$2))</f>
        <v>1.435848746278001E-2</v>
      </c>
      <c r="BD1773" s="359" t="e">
        <f>_xll.qlIndexFixing($BE$1,BA1773,,_xll.ohTrigger(Trigger,Quote!$AE$2))</f>
        <v>#NUM!</v>
      </c>
    </row>
    <row r="1774" spans="51:56" ht="11.25" customHeight="1" x14ac:dyDescent="0.25">
      <c r="AY1774" s="187" t="s">
        <v>90</v>
      </c>
      <c r="AZ1774" s="186">
        <f>_xll.qlInterestRateIndexFixingDate(Currency&amp;"ibor"&amp;$I$1,BA1774,Trigger)</f>
        <v>51740</v>
      </c>
      <c r="BA1774" s="186">
        <f>_xll.qlCalendarAdvance(Calendar,BA1773,AY1774,"f",,Trigger)</f>
        <v>51742</v>
      </c>
      <c r="BB1774" s="186">
        <f>_xll.qlInterestRateIndexMaturity(Currency&amp;"ibor"&amp;$I$1,BA1774,Trigger)</f>
        <v>51925</v>
      </c>
      <c r="BC1774" s="359">
        <f>_xll.qlIndexFixing($AC$5,AZ1774,,_xll.ohTrigger(Trigger,Quote!$AE$2))</f>
        <v>1.4358588522974761E-2</v>
      </c>
      <c r="BD1774" s="359" t="e">
        <f>_xll.qlIndexFixing($BE$1,BA1774,,_xll.ohTrigger(Trigger,Quote!$AE$2))</f>
        <v>#NUM!</v>
      </c>
    </row>
    <row r="1775" spans="51:56" ht="11.25" customHeight="1" x14ac:dyDescent="0.25">
      <c r="AY1775" s="187" t="s">
        <v>90</v>
      </c>
      <c r="AZ1775" s="186">
        <f>_xll.qlInterestRateIndexFixingDate(Currency&amp;"ibor"&amp;$I$1,BA1775,Trigger)</f>
        <v>51747</v>
      </c>
      <c r="BA1775" s="186">
        <f>_xll.qlCalendarAdvance(Calendar,BA1774,AY1775,"f",,Trigger)</f>
        <v>51749</v>
      </c>
      <c r="BB1775" s="186">
        <f>_xll.qlInterestRateIndexMaturity(Currency&amp;"ibor"&amp;$I$1,BA1775,Trigger)</f>
        <v>51930</v>
      </c>
      <c r="BC1775" s="359">
        <f>_xll.qlIndexFixing($AC$5,AZ1775,,_xll.ohTrigger(Trigger,Quote!$AE$2))</f>
        <v>1.4359062172468838E-2</v>
      </c>
      <c r="BD1775" s="359" t="e">
        <f>_xll.qlIndexFixing($BE$1,BA1775,,_xll.ohTrigger(Trigger,Quote!$AE$2))</f>
        <v>#NUM!</v>
      </c>
    </row>
    <row r="1776" spans="51:56" ht="11.25" customHeight="1" x14ac:dyDescent="0.25">
      <c r="AY1776" s="187" t="s">
        <v>90</v>
      </c>
      <c r="AZ1776" s="186">
        <f>_xll.qlInterestRateIndexFixingDate(Currency&amp;"ibor"&amp;$I$1,BA1776,Trigger)</f>
        <v>51754</v>
      </c>
      <c r="BA1776" s="186">
        <f>_xll.qlCalendarAdvance(Calendar,BA1775,AY1776,"f",,Trigger)</f>
        <v>51756</v>
      </c>
      <c r="BB1776" s="186">
        <f>_xll.qlInterestRateIndexMaturity(Currency&amp;"ibor"&amp;$I$1,BA1776,Trigger)</f>
        <v>51937</v>
      </c>
      <c r="BC1776" s="359">
        <f>_xll.qlIndexFixing($AC$5,AZ1776,,_xll.ohTrigger(Trigger,Quote!$AE$2))</f>
        <v>1.436028126738358E-2</v>
      </c>
      <c r="BD1776" s="359" t="e">
        <f>_xll.qlIndexFixing($BE$1,BA1776,,_xll.ohTrigger(Trigger,Quote!$AE$2))</f>
        <v>#NUM!</v>
      </c>
    </row>
    <row r="1777" spans="51:56" ht="11.25" customHeight="1" x14ac:dyDescent="0.25">
      <c r="AY1777" s="187" t="s">
        <v>90</v>
      </c>
      <c r="AZ1777" s="186">
        <f>_xll.qlInterestRateIndexFixingDate(Currency&amp;"ibor"&amp;$I$1,BA1777,Trigger)</f>
        <v>51761</v>
      </c>
      <c r="BA1777" s="186">
        <f>_xll.qlCalendarAdvance(Calendar,BA1776,AY1777,"f",,Trigger)</f>
        <v>51763</v>
      </c>
      <c r="BB1777" s="186">
        <f>_xll.qlInterestRateIndexMaturity(Currency&amp;"ibor"&amp;$I$1,BA1777,Trigger)</f>
        <v>51944</v>
      </c>
      <c r="BC1777" s="359">
        <f>_xll.qlIndexFixing($AC$5,AZ1777,,_xll.ohTrigger(Trigger,Quote!$AE$2))</f>
        <v>1.436150036304071E-2</v>
      </c>
      <c r="BD1777" s="359" t="e">
        <f>_xll.qlIndexFixing($BE$1,BA1777,,_xll.ohTrigger(Trigger,Quote!$AE$2))</f>
        <v>#NUM!</v>
      </c>
    </row>
    <row r="1778" spans="51:56" ht="11.25" customHeight="1" x14ac:dyDescent="0.25">
      <c r="AY1778" s="187" t="s">
        <v>90</v>
      </c>
      <c r="AZ1778" s="186">
        <f>_xll.qlInterestRateIndexFixingDate(Currency&amp;"ibor"&amp;$I$1,BA1778,Trigger)</f>
        <v>51768</v>
      </c>
      <c r="BA1778" s="186">
        <f>_xll.qlCalendarAdvance(Calendar,BA1777,AY1778,"f",,Trigger)</f>
        <v>51770</v>
      </c>
      <c r="BB1778" s="186">
        <f>_xll.qlInterestRateIndexMaturity(Currency&amp;"ibor"&amp;$I$1,BA1778,Trigger)</f>
        <v>51951</v>
      </c>
      <c r="BC1778" s="359">
        <f>_xll.qlIndexFixing($AC$5,AZ1778,,_xll.ohTrigger(Trigger,Quote!$AE$2))</f>
        <v>1.4362719459439788E-2</v>
      </c>
      <c r="BD1778" s="359" t="e">
        <f>_xll.qlIndexFixing($BE$1,BA1778,,_xll.ohTrigger(Trigger,Quote!$AE$2))</f>
        <v>#NUM!</v>
      </c>
    </row>
    <row r="1779" spans="51:56" ht="11.25" customHeight="1" x14ac:dyDescent="0.25">
      <c r="AY1779" s="187" t="s">
        <v>90</v>
      </c>
      <c r="AZ1779" s="186">
        <f>_xll.qlInterestRateIndexFixingDate(Currency&amp;"ibor"&amp;$I$1,BA1779,Trigger)</f>
        <v>51775</v>
      </c>
      <c r="BA1779" s="186">
        <f>_xll.qlCalendarAdvance(Calendar,BA1778,AY1779,"f",,Trigger)</f>
        <v>51777</v>
      </c>
      <c r="BB1779" s="186">
        <f>_xll.qlInterestRateIndexMaturity(Currency&amp;"ibor"&amp;$I$1,BA1779,Trigger)</f>
        <v>51959</v>
      </c>
      <c r="BC1779" s="359">
        <f>_xll.qlIndexFixing($AC$5,AZ1779,,_xll.ohTrigger(Trigger,Quote!$AE$2))</f>
        <v>1.4364311514225814E-2</v>
      </c>
      <c r="BD1779" s="359" t="e">
        <f>_xll.qlIndexFixing($BE$1,BA1779,,_xll.ohTrigger(Trigger,Quote!$AE$2))</f>
        <v>#NUM!</v>
      </c>
    </row>
    <row r="1780" spans="51:56" ht="11.25" customHeight="1" x14ac:dyDescent="0.25">
      <c r="AY1780" s="187" t="s">
        <v>90</v>
      </c>
      <c r="AZ1780" s="186">
        <f>_xll.qlInterestRateIndexFixingDate(Currency&amp;"ibor"&amp;$I$1,BA1780,Trigger)</f>
        <v>51782</v>
      </c>
      <c r="BA1780" s="186">
        <f>_xll.qlCalendarAdvance(Calendar,BA1779,AY1780,"f",,Trigger)</f>
        <v>51784</v>
      </c>
      <c r="BB1780" s="186">
        <f>_xll.qlInterestRateIndexMaturity(Currency&amp;"ibor"&amp;$I$1,BA1780,Trigger)</f>
        <v>51966</v>
      </c>
      <c r="BC1780" s="359">
        <f>_xll.qlIndexFixing($AC$5,AZ1780,,_xll.ohTrigger(Trigger,Quote!$AE$2))</f>
        <v>1.4365530660631181E-2</v>
      </c>
      <c r="BD1780" s="359" t="e">
        <f>_xll.qlIndexFixing($BE$1,BA1780,,_xll.ohTrigger(Trigger,Quote!$AE$2))</f>
        <v>#NUM!</v>
      </c>
    </row>
    <row r="1781" spans="51:56" ht="11.25" customHeight="1" x14ac:dyDescent="0.25">
      <c r="AY1781" s="187" t="s">
        <v>90</v>
      </c>
      <c r="AZ1781" s="186">
        <f>_xll.qlInterestRateIndexFixingDate(Currency&amp;"ibor"&amp;$I$1,BA1781,Trigger)</f>
        <v>51789</v>
      </c>
      <c r="BA1781" s="186">
        <f>_xll.qlCalendarAdvance(Calendar,BA1780,AY1781,"f",,Trigger)</f>
        <v>51791</v>
      </c>
      <c r="BB1781" s="186">
        <f>_xll.qlInterestRateIndexMaturity(Currency&amp;"ibor"&amp;$I$1,BA1781,Trigger)</f>
        <v>51973</v>
      </c>
      <c r="BC1781" s="359">
        <f>_xll.qlIndexFixing($AC$5,AZ1781,,_xll.ohTrigger(Trigger,Quote!$AE$2))</f>
        <v>1.4366749807783205E-2</v>
      </c>
      <c r="BD1781" s="359" t="e">
        <f>_xll.qlIndexFixing($BE$1,BA1781,,_xll.ohTrigger(Trigger,Quote!$AE$2))</f>
        <v>#NUM!</v>
      </c>
    </row>
    <row r="1782" spans="51:56" ht="11.25" customHeight="1" x14ac:dyDescent="0.25">
      <c r="AY1782" s="187" t="s">
        <v>90</v>
      </c>
      <c r="AZ1782" s="186">
        <f>_xll.qlInterestRateIndexFixingDate(Currency&amp;"ibor"&amp;$I$1,BA1782,Trigger)</f>
        <v>51796</v>
      </c>
      <c r="BA1782" s="186">
        <f>_xll.qlCalendarAdvance(Calendar,BA1781,AY1782,"f",,Trigger)</f>
        <v>51798</v>
      </c>
      <c r="BB1782" s="186">
        <f>_xll.qlInterestRateIndexMaturity(Currency&amp;"ibor"&amp;$I$1,BA1782,Trigger)</f>
        <v>51980</v>
      </c>
      <c r="BC1782" s="359">
        <f>_xll.qlIndexFixing($AC$5,AZ1782,,_xll.ohTrigger(Trigger,Quote!$AE$2))</f>
        <v>1.4367968955681005E-2</v>
      </c>
      <c r="BD1782" s="359" t="e">
        <f>_xll.qlIndexFixing($BE$1,BA1782,,_xll.ohTrigger(Trigger,Quote!$AE$2))</f>
        <v>#NUM!</v>
      </c>
    </row>
    <row r="1783" spans="51:56" ht="11.25" customHeight="1" x14ac:dyDescent="0.25">
      <c r="AY1783" s="187" t="s">
        <v>90</v>
      </c>
      <c r="AZ1783" s="186">
        <f>_xll.qlInterestRateIndexFixingDate(Currency&amp;"ibor"&amp;$I$1,BA1783,Trigger)</f>
        <v>51803</v>
      </c>
      <c r="BA1783" s="186">
        <f>_xll.qlCalendarAdvance(Calendar,BA1782,AY1783,"f",,Trigger)</f>
        <v>51805</v>
      </c>
      <c r="BB1783" s="186">
        <f>_xll.qlInterestRateIndexMaturity(Currency&amp;"ibor"&amp;$I$1,BA1783,Trigger)</f>
        <v>51986</v>
      </c>
      <c r="BC1783" s="359">
        <f>_xll.qlIndexFixing($AC$5,AZ1783,,_xll.ohTrigger(Trigger,Quote!$AE$2))</f>
        <v>1.4368814952561308E-2</v>
      </c>
      <c r="BD1783" s="359" t="e">
        <f>_xll.qlIndexFixing($BE$1,BA1783,,_xll.ohTrigger(Trigger,Quote!$AE$2))</f>
        <v>#NUM!</v>
      </c>
    </row>
    <row r="1784" spans="51:56" ht="11.25" customHeight="1" x14ac:dyDescent="0.25">
      <c r="AY1784" s="187" t="s">
        <v>90</v>
      </c>
      <c r="AZ1784" s="186">
        <f>_xll.qlInterestRateIndexFixingDate(Currency&amp;"ibor"&amp;$I$1,BA1784,Trigger)</f>
        <v>51810</v>
      </c>
      <c r="BA1784" s="186">
        <f>_xll.qlCalendarAdvance(Calendar,BA1783,AY1784,"f",,Trigger)</f>
        <v>51812</v>
      </c>
      <c r="BB1784" s="186">
        <f>_xll.qlInterestRateIndexMaturity(Currency&amp;"ibor"&amp;$I$1,BA1784,Trigger)</f>
        <v>51993</v>
      </c>
      <c r="BC1784" s="359">
        <f>_xll.qlIndexFixing($AC$5,AZ1784,,_xll.ohTrigger(Trigger,Quote!$AE$2))</f>
        <v>1.4370034053411191E-2</v>
      </c>
      <c r="BD1784" s="359" t="e">
        <f>_xll.qlIndexFixing($BE$1,BA1784,,_xll.ohTrigger(Trigger,Quote!$AE$2))</f>
        <v>#NUM!</v>
      </c>
    </row>
    <row r="1785" spans="51:56" ht="11.25" customHeight="1" x14ac:dyDescent="0.25">
      <c r="AY1785" s="187" t="s">
        <v>90</v>
      </c>
      <c r="AZ1785" s="186">
        <f>_xll.qlInterestRateIndexFixingDate(Currency&amp;"ibor"&amp;$I$1,BA1785,Trigger)</f>
        <v>51817</v>
      </c>
      <c r="BA1785" s="186">
        <f>_xll.qlCalendarAdvance(Calendar,BA1784,AY1785,"f",,Trigger)</f>
        <v>51819</v>
      </c>
      <c r="BB1785" s="186">
        <f>_xll.qlInterestRateIndexMaturity(Currency&amp;"ibor"&amp;$I$1,BA1785,Trigger)</f>
        <v>52000</v>
      </c>
      <c r="BC1785" s="359">
        <f>_xll.qlIndexFixing($AC$5,AZ1785,,_xll.ohTrigger(Trigger,Quote!$AE$2))</f>
        <v>1.4371253155003021E-2</v>
      </c>
      <c r="BD1785" s="359" t="e">
        <f>_xll.qlIndexFixing($BE$1,BA1785,,_xll.ohTrigger(Trigger,Quote!$AE$2))</f>
        <v>#NUM!</v>
      </c>
    </row>
    <row r="1786" spans="51:56" ht="11.25" customHeight="1" x14ac:dyDescent="0.25">
      <c r="AY1786" s="187" t="s">
        <v>90</v>
      </c>
      <c r="AZ1786" s="186">
        <f>_xll.qlInterestRateIndexFixingDate(Currency&amp;"ibor"&amp;$I$1,BA1786,Trigger)</f>
        <v>51824</v>
      </c>
      <c r="BA1786" s="186">
        <f>_xll.qlCalendarAdvance(Calendar,BA1785,AY1786,"f",,Trigger)</f>
        <v>51826</v>
      </c>
      <c r="BB1786" s="186">
        <f>_xll.qlInterestRateIndexMaturity(Currency&amp;"ibor"&amp;$I$1,BA1786,Trigger)</f>
        <v>52007</v>
      </c>
      <c r="BC1786" s="359">
        <f>_xll.qlIndexFixing($AC$5,AZ1786,,_xll.ohTrigger(Trigger,Quote!$AE$2))</f>
        <v>1.437247225733636E-2</v>
      </c>
      <c r="BD1786" s="359" t="e">
        <f>_xll.qlIndexFixing($BE$1,BA1786,,_xll.ohTrigger(Trigger,Quote!$AE$2))</f>
        <v>#NUM!</v>
      </c>
    </row>
    <row r="1787" spans="51:56" ht="11.25" customHeight="1" x14ac:dyDescent="0.25">
      <c r="AY1787" s="187" t="s">
        <v>90</v>
      </c>
      <c r="AZ1787" s="186">
        <f>_xll.qlInterestRateIndexFixingDate(Currency&amp;"ibor"&amp;$I$1,BA1787,Trigger)</f>
        <v>51831</v>
      </c>
      <c r="BA1787" s="186">
        <f>_xll.qlCalendarAdvance(Calendar,BA1786,AY1787,"f",,Trigger)</f>
        <v>51833</v>
      </c>
      <c r="BB1787" s="186">
        <f>_xll.qlInterestRateIndexMaturity(Currency&amp;"ibor"&amp;$I$1,BA1787,Trigger)</f>
        <v>52014</v>
      </c>
      <c r="BC1787" s="359">
        <f>_xll.qlIndexFixing($AC$5,AZ1787,,_xll.ohTrigger(Trigger,Quote!$AE$2))</f>
        <v>1.4373691360412527E-2</v>
      </c>
      <c r="BD1787" s="359" t="e">
        <f>_xll.qlIndexFixing($BE$1,BA1787,,_xll.ohTrigger(Trigger,Quote!$AE$2))</f>
        <v>#NUM!</v>
      </c>
    </row>
    <row r="1788" spans="51:56" ht="11.25" customHeight="1" x14ac:dyDescent="0.25">
      <c r="AY1788" s="187" t="s">
        <v>90</v>
      </c>
      <c r="AZ1788" s="186">
        <f>_xll.qlInterestRateIndexFixingDate(Currency&amp;"ibor"&amp;$I$1,BA1788,Trigger)</f>
        <v>51838</v>
      </c>
      <c r="BA1788" s="186">
        <f>_xll.qlCalendarAdvance(Calendar,BA1787,AY1788,"f",,Trigger)</f>
        <v>51840</v>
      </c>
      <c r="BB1788" s="186">
        <f>_xll.qlInterestRateIndexMaturity(Currency&amp;"ibor"&amp;$I$1,BA1788,Trigger)</f>
        <v>52022</v>
      </c>
      <c r="BC1788" s="359">
        <f>_xll.qlIndexFixing($AC$5,AZ1788,,_xll.ohTrigger(Trigger,Quote!$AE$2))</f>
        <v>1.4375081933318665E-2</v>
      </c>
      <c r="BD1788" s="359" t="e">
        <f>_xll.qlIndexFixing($BE$1,BA1788,,_xll.ohTrigger(Trigger,Quote!$AE$2))</f>
        <v>#NUM!</v>
      </c>
    </row>
    <row r="1789" spans="51:56" ht="11.25" customHeight="1" x14ac:dyDescent="0.25">
      <c r="AY1789" s="187" t="s">
        <v>90</v>
      </c>
      <c r="AZ1789" s="186">
        <f>_xll.qlInterestRateIndexFixingDate(Currency&amp;"ibor"&amp;$I$1,BA1789,Trigger)</f>
        <v>51845</v>
      </c>
      <c r="BA1789" s="186">
        <f>_xll.qlCalendarAdvance(Calendar,BA1788,AY1789,"f",,Trigger)</f>
        <v>51847</v>
      </c>
      <c r="BB1789" s="186">
        <f>_xll.qlInterestRateIndexMaturity(Currency&amp;"ibor"&amp;$I$1,BA1789,Trigger)</f>
        <v>52029</v>
      </c>
      <c r="BC1789" s="359">
        <f>_xll.qlIndexFixing($AC$5,AZ1789,,_xll.ohTrigger(Trigger,Quote!$AE$2))</f>
        <v>1.4375829449439315E-2</v>
      </c>
      <c r="BD1789" s="359" t="e">
        <f>_xll.qlIndexFixing($BE$1,BA1789,,_xll.ohTrigger(Trigger,Quote!$AE$2))</f>
        <v>#NUM!</v>
      </c>
    </row>
    <row r="1790" spans="51:56" ht="11.25" customHeight="1" x14ac:dyDescent="0.25">
      <c r="AY1790" s="187" t="s">
        <v>90</v>
      </c>
      <c r="AZ1790" s="186">
        <f>_xll.qlInterestRateIndexFixingDate(Currency&amp;"ibor"&amp;$I$1,BA1790,Trigger)</f>
        <v>51852</v>
      </c>
      <c r="BA1790" s="186">
        <f>_xll.qlCalendarAdvance(Calendar,BA1789,AY1790,"f",,Trigger)</f>
        <v>51854</v>
      </c>
      <c r="BB1790" s="186">
        <f>_xll.qlInterestRateIndexMaturity(Currency&amp;"ibor"&amp;$I$1,BA1790,Trigger)</f>
        <v>52036</v>
      </c>
      <c r="BC1790" s="359">
        <f>_xll.qlIndexFixing($AC$5,AZ1790,,_xll.ohTrigger(Trigger,Quote!$AE$2))</f>
        <v>1.4376576297529062E-2</v>
      </c>
      <c r="BD1790" s="359" t="e">
        <f>_xll.qlIndexFixing($BE$1,BA1790,,_xll.ohTrigger(Trigger,Quote!$AE$2))</f>
        <v>#NUM!</v>
      </c>
    </row>
    <row r="1791" spans="51:56" ht="11.25" customHeight="1" x14ac:dyDescent="0.25">
      <c r="AY1791" s="187" t="s">
        <v>90</v>
      </c>
      <c r="AZ1791" s="186">
        <f>_xll.qlInterestRateIndexFixingDate(Currency&amp;"ibor"&amp;$I$1,BA1791,Trigger)</f>
        <v>51858</v>
      </c>
      <c r="BA1791" s="186">
        <f>_xll.qlCalendarAdvance(Calendar,BA1790,AY1791,"f",,Trigger)</f>
        <v>51862</v>
      </c>
      <c r="BB1791" s="186">
        <f>_xll.qlInterestRateIndexMaturity(Currency&amp;"ibor"&amp;$I$1,BA1791,Trigger)</f>
        <v>52044</v>
      </c>
      <c r="BC1791" s="359">
        <f>_xll.qlIndexFixing($AC$5,AZ1791,,_xll.ohTrigger(Trigger,Quote!$AE$2))</f>
        <v>1.4377429020204389E-2</v>
      </c>
      <c r="BD1791" s="359" t="e">
        <f>_xll.qlIndexFixing($BE$1,BA1791,,_xll.ohTrigger(Trigger,Quote!$AE$2))</f>
        <v>#NUM!</v>
      </c>
    </row>
    <row r="1792" spans="51:56" ht="11.25" customHeight="1" x14ac:dyDescent="0.25">
      <c r="AY1792" s="187" t="s">
        <v>90</v>
      </c>
      <c r="AZ1792" s="186">
        <f>_xll.qlInterestRateIndexFixingDate(Currency&amp;"ibor"&amp;$I$1,BA1792,Trigger)</f>
        <v>51866</v>
      </c>
      <c r="BA1792" s="186">
        <f>_xll.qlCalendarAdvance(Calendar,BA1791,AY1792,"f",,Trigger)</f>
        <v>51869</v>
      </c>
      <c r="BB1792" s="186">
        <f>_xll.qlInterestRateIndexMaturity(Currency&amp;"ibor"&amp;$I$1,BA1792,Trigger)</f>
        <v>52050</v>
      </c>
      <c r="BC1792" s="359">
        <f>_xll.qlIndexFixing($AC$5,AZ1792,,_xll.ohTrigger(Trigger,Quote!$AE$2))</f>
        <v>1.4377857081966752E-2</v>
      </c>
      <c r="BD1792" s="359" t="e">
        <f>_xll.qlIndexFixing($BE$1,BA1792,,_xll.ohTrigger(Trigger,Quote!$AE$2))</f>
        <v>#NUM!</v>
      </c>
    </row>
    <row r="1793" spans="51:56" ht="11.25" customHeight="1" x14ac:dyDescent="0.25">
      <c r="AY1793" s="187" t="s">
        <v>90</v>
      </c>
      <c r="AZ1793" s="186">
        <f>_xll.qlInterestRateIndexFixingDate(Currency&amp;"ibor"&amp;$I$1,BA1793,Trigger)</f>
        <v>51874</v>
      </c>
      <c r="BA1793" s="186">
        <f>_xll.qlCalendarAdvance(Calendar,BA1792,AY1793,"f",,Trigger)</f>
        <v>51876</v>
      </c>
      <c r="BB1793" s="186">
        <f>_xll.qlInterestRateIndexMaturity(Currency&amp;"ibor"&amp;$I$1,BA1793,Trigger)</f>
        <v>52057</v>
      </c>
      <c r="BC1793" s="359">
        <f>_xll.qlIndexFixing($AC$5,AZ1793,,_xll.ohTrigger(Trigger,Quote!$AE$2))</f>
        <v>1.4378599275947722E-2</v>
      </c>
      <c r="BD1793" s="359" t="e">
        <f>_xll.qlIndexFixing($BE$1,BA1793,,_xll.ohTrigger(Trigger,Quote!$AE$2))</f>
        <v>#NUM!</v>
      </c>
    </row>
    <row r="1794" spans="51:56" ht="11.25" customHeight="1" x14ac:dyDescent="0.25">
      <c r="AY1794" s="187" t="s">
        <v>90</v>
      </c>
      <c r="AZ1794" s="186">
        <f>_xll.qlInterestRateIndexFixingDate(Currency&amp;"ibor"&amp;$I$1,BA1794,Trigger)</f>
        <v>51881</v>
      </c>
      <c r="BA1794" s="186">
        <f>_xll.qlCalendarAdvance(Calendar,BA1793,AY1794,"f",,Trigger)</f>
        <v>51883</v>
      </c>
      <c r="BB1794" s="186">
        <f>_xll.qlInterestRateIndexMaturity(Currency&amp;"ibor"&amp;$I$1,BA1794,Trigger)</f>
        <v>52064</v>
      </c>
      <c r="BC1794" s="359">
        <f>_xll.qlIndexFixing($AC$5,AZ1794,,_xll.ohTrigger(Trigger,Quote!$AE$2))</f>
        <v>1.4379340798226441E-2</v>
      </c>
      <c r="BD1794" s="359" t="e">
        <f>_xll.qlIndexFixing($BE$1,BA1794,,_xll.ohTrigger(Trigger,Quote!$AE$2))</f>
        <v>#NUM!</v>
      </c>
    </row>
    <row r="1795" spans="51:56" ht="11.25" customHeight="1" x14ac:dyDescent="0.25">
      <c r="AY1795" s="187" t="s">
        <v>90</v>
      </c>
      <c r="AZ1795" s="186">
        <f>_xll.qlInterestRateIndexFixingDate(Currency&amp;"ibor"&amp;$I$1,BA1795,Trigger)</f>
        <v>51888</v>
      </c>
      <c r="BA1795" s="186">
        <f>_xll.qlCalendarAdvance(Calendar,BA1794,AY1795,"f",,Trigger)</f>
        <v>51890</v>
      </c>
      <c r="BB1795" s="186">
        <f>_xll.qlInterestRateIndexMaturity(Currency&amp;"ibor"&amp;$I$1,BA1795,Trigger)</f>
        <v>52071</v>
      </c>
      <c r="BC1795" s="359">
        <f>_xll.qlIndexFixing($AC$5,AZ1795,,_xll.ohTrigger(Trigger,Quote!$AE$2))</f>
        <v>1.4380081648800698E-2</v>
      </c>
      <c r="BD1795" s="359" t="e">
        <f>_xll.qlIndexFixing($BE$1,BA1795,,_xll.ohTrigger(Trigger,Quote!$AE$2))</f>
        <v>#NUM!</v>
      </c>
    </row>
    <row r="1796" spans="51:56" ht="11.25" customHeight="1" x14ac:dyDescent="0.25">
      <c r="AY1796" s="187" t="s">
        <v>90</v>
      </c>
      <c r="AZ1796" s="186">
        <f>_xll.qlInterestRateIndexFixingDate(Currency&amp;"ibor"&amp;$I$1,BA1796,Trigger)</f>
        <v>51895</v>
      </c>
      <c r="BA1796" s="186">
        <f>_xll.qlCalendarAdvance(Calendar,BA1795,AY1796,"f",,Trigger)</f>
        <v>51897</v>
      </c>
      <c r="BB1796" s="186">
        <f>_xll.qlInterestRateIndexMaturity(Currency&amp;"ibor"&amp;$I$1,BA1796,Trigger)</f>
        <v>52078</v>
      </c>
      <c r="BC1796" s="359">
        <f>_xll.qlIndexFixing($AC$5,AZ1796,,_xll.ohTrigger(Trigger,Quote!$AE$2))</f>
        <v>1.4380821827670497E-2</v>
      </c>
      <c r="BD1796" s="359" t="e">
        <f>_xll.qlIndexFixing($BE$1,BA1796,,_xll.ohTrigger(Trigger,Quote!$AE$2))</f>
        <v>#NUM!</v>
      </c>
    </row>
    <row r="1797" spans="51:56" ht="11.25" customHeight="1" x14ac:dyDescent="0.25">
      <c r="AY1797" s="187" t="s">
        <v>90</v>
      </c>
      <c r="AZ1797" s="186">
        <f>_xll.qlInterestRateIndexFixingDate(Currency&amp;"ibor"&amp;$I$1,BA1797,Trigger)</f>
        <v>51902</v>
      </c>
      <c r="BA1797" s="186">
        <f>_xll.qlCalendarAdvance(Calendar,BA1796,AY1797,"f",,Trigger)</f>
        <v>51904</v>
      </c>
      <c r="BB1797" s="186">
        <f>_xll.qlInterestRateIndexMaturity(Currency&amp;"ibor"&amp;$I$1,BA1797,Trigger)</f>
        <v>52085</v>
      </c>
      <c r="BC1797" s="359">
        <f>_xll.qlIndexFixing($AC$5,AZ1797,,_xll.ohTrigger(Trigger,Quote!$AE$2))</f>
        <v>1.4381561334834951E-2</v>
      </c>
      <c r="BD1797" s="359" t="e">
        <f>_xll.qlIndexFixing($BE$1,BA1797,,_xll.ohTrigger(Trigger,Quote!$AE$2))</f>
        <v>#NUM!</v>
      </c>
    </row>
    <row r="1798" spans="51:56" ht="11.25" customHeight="1" x14ac:dyDescent="0.25">
      <c r="AY1798" s="187" t="s">
        <v>90</v>
      </c>
      <c r="AZ1798" s="186">
        <f>_xll.qlInterestRateIndexFixingDate(Currency&amp;"ibor"&amp;$I$1,BA1798,Trigger)</f>
        <v>51909</v>
      </c>
      <c r="BA1798" s="186">
        <f>_xll.qlCalendarAdvance(Calendar,BA1797,AY1798,"f",,Trigger)</f>
        <v>51911</v>
      </c>
      <c r="BB1798" s="186">
        <f>_xll.qlInterestRateIndexMaturity(Currency&amp;"ibor"&amp;$I$1,BA1798,Trigger)</f>
        <v>52092</v>
      </c>
      <c r="BC1798" s="359">
        <f>_xll.qlIndexFixing($AC$5,AZ1798,,_xll.ohTrigger(Trigger,Quote!$AE$2))</f>
        <v>1.438230017029318E-2</v>
      </c>
      <c r="BD1798" s="359" t="e">
        <f>_xll.qlIndexFixing($BE$1,BA1798,,_xll.ohTrigger(Trigger,Quote!$AE$2))</f>
        <v>#NUM!</v>
      </c>
    </row>
    <row r="1799" spans="51:56" ht="11.25" customHeight="1" x14ac:dyDescent="0.25">
      <c r="AY1799" s="187" t="s">
        <v>90</v>
      </c>
      <c r="AZ1799" s="186">
        <f>_xll.qlInterestRateIndexFixingDate(Currency&amp;"ibor"&amp;$I$1,BA1799,Trigger)</f>
        <v>51916</v>
      </c>
      <c r="BA1799" s="186">
        <f>_xll.qlCalendarAdvance(Calendar,BA1798,AY1799,"f",,Trigger)</f>
        <v>51918</v>
      </c>
      <c r="BB1799" s="186">
        <f>_xll.qlInterestRateIndexMaturity(Currency&amp;"ibor"&amp;$I$1,BA1799,Trigger)</f>
        <v>52099</v>
      </c>
      <c r="BC1799" s="359">
        <f>_xll.qlIndexFixing($AC$5,AZ1799,,_xll.ohTrigger(Trigger,Quote!$AE$2))</f>
        <v>1.4383038334044298E-2</v>
      </c>
      <c r="BD1799" s="359" t="e">
        <f>_xll.qlIndexFixing($BE$1,BA1799,,_xll.ohTrigger(Trigger,Quote!$AE$2))</f>
        <v>#NUM!</v>
      </c>
    </row>
    <row r="1800" spans="51:56" ht="11.25" customHeight="1" x14ac:dyDescent="0.25">
      <c r="AY1800" s="187" t="s">
        <v>90</v>
      </c>
      <c r="AZ1800" s="186">
        <f>_xll.qlInterestRateIndexFixingDate(Currency&amp;"ibor"&amp;$I$1,BA1800,Trigger)</f>
        <v>51923</v>
      </c>
      <c r="BA1800" s="186">
        <f>_xll.qlCalendarAdvance(Calendar,BA1799,AY1800,"f",,Trigger)</f>
        <v>51925</v>
      </c>
      <c r="BB1800" s="186">
        <f>_xll.qlInterestRateIndexMaturity(Currency&amp;"ibor"&amp;$I$1,BA1800,Trigger)</f>
        <v>52107</v>
      </c>
      <c r="BC1800" s="359">
        <f>_xll.qlIndexFixing($AC$5,AZ1800,,_xll.ohTrigger(Trigger,Quote!$AE$2))</f>
        <v>1.4384113720264692E-2</v>
      </c>
      <c r="BD1800" s="359" t="e">
        <f>_xll.qlIndexFixing($BE$1,BA1800,,_xll.ohTrigger(Trigger,Quote!$AE$2))</f>
        <v>#NUM!</v>
      </c>
    </row>
    <row r="1801" spans="51:56" ht="11.25" customHeight="1" x14ac:dyDescent="0.25">
      <c r="AY1801" s="187" t="s">
        <v>90</v>
      </c>
      <c r="AZ1801" s="186">
        <f>_xll.qlInterestRateIndexFixingDate(Currency&amp;"ibor"&amp;$I$1,BA1801,Trigger)</f>
        <v>51930</v>
      </c>
      <c r="BA1801" s="186">
        <f>_xll.qlCalendarAdvance(Calendar,BA1800,AY1801,"f",,Trigger)</f>
        <v>51932</v>
      </c>
      <c r="BB1801" s="186">
        <f>_xll.qlInterestRateIndexMaturity(Currency&amp;"ibor"&amp;$I$1,BA1801,Trigger)</f>
        <v>52117</v>
      </c>
      <c r="BC1801" s="359">
        <f>_xll.qlIndexFixing($AC$5,AZ1801,,_xll.ohTrigger(Trigger,Quote!$AE$2))</f>
        <v>1.4385876709911146E-2</v>
      </c>
      <c r="BD1801" s="359" t="e">
        <f>_xll.qlIndexFixing($BE$1,BA1801,,_xll.ohTrigger(Trigger,Quote!$AE$2))</f>
        <v>#NUM!</v>
      </c>
    </row>
    <row r="1802" spans="51:56" ht="11.25" customHeight="1" x14ac:dyDescent="0.25">
      <c r="AY1802" s="187" t="s">
        <v>90</v>
      </c>
      <c r="AZ1802" s="186">
        <f>_xll.qlInterestRateIndexFixingDate(Currency&amp;"ibor"&amp;$I$1,BA1802,Trigger)</f>
        <v>51937</v>
      </c>
      <c r="BA1802" s="186">
        <f>_xll.qlCalendarAdvance(Calendar,BA1801,AY1802,"f",,Trigger)</f>
        <v>51939</v>
      </c>
      <c r="BB1802" s="186">
        <f>_xll.qlInterestRateIndexMaturity(Currency&amp;"ibor"&amp;$I$1,BA1802,Trigger)</f>
        <v>52124</v>
      </c>
      <c r="BC1802" s="359">
        <f>_xll.qlIndexFixing($AC$5,AZ1802,,_xll.ohTrigger(Trigger,Quote!$AE$2))</f>
        <v>1.4386623044198923E-2</v>
      </c>
      <c r="BD1802" s="359" t="e">
        <f>_xll.qlIndexFixing($BE$1,BA1802,,_xll.ohTrigger(Trigger,Quote!$AE$2))</f>
        <v>#NUM!</v>
      </c>
    </row>
    <row r="1803" spans="51:56" ht="11.25" customHeight="1" x14ac:dyDescent="0.25">
      <c r="AY1803" s="187" t="s">
        <v>90</v>
      </c>
      <c r="AZ1803" s="186">
        <f>_xll.qlInterestRateIndexFixingDate(Currency&amp;"ibor"&amp;$I$1,BA1803,Trigger)</f>
        <v>51944</v>
      </c>
      <c r="BA1803" s="186">
        <f>_xll.qlCalendarAdvance(Calendar,BA1802,AY1803,"f",,Trigger)</f>
        <v>51946</v>
      </c>
      <c r="BB1803" s="186">
        <f>_xll.qlInterestRateIndexMaturity(Currency&amp;"ibor"&amp;$I$1,BA1803,Trigger)</f>
        <v>52131</v>
      </c>
      <c r="BC1803" s="359">
        <f>_xll.qlIndexFixing($AC$5,AZ1803,,_xll.ohTrigger(Trigger,Quote!$AE$2))</f>
        <v>1.4387368721214409E-2</v>
      </c>
      <c r="BD1803" s="359" t="e">
        <f>_xll.qlIndexFixing($BE$1,BA1803,,_xll.ohTrigger(Trigger,Quote!$AE$2))</f>
        <v>#NUM!</v>
      </c>
    </row>
    <row r="1804" spans="51:56" ht="11.25" customHeight="1" x14ac:dyDescent="0.25">
      <c r="AY1804" s="187" t="s">
        <v>90</v>
      </c>
      <c r="AZ1804" s="186">
        <f>_xll.qlInterestRateIndexFixingDate(Currency&amp;"ibor"&amp;$I$1,BA1804,Trigger)</f>
        <v>51951</v>
      </c>
      <c r="BA1804" s="186">
        <f>_xll.qlCalendarAdvance(Calendar,BA1803,AY1804,"f",,Trigger)</f>
        <v>51953</v>
      </c>
      <c r="BB1804" s="186">
        <f>_xll.qlInterestRateIndexMaturity(Currency&amp;"ibor"&amp;$I$1,BA1804,Trigger)</f>
        <v>52138</v>
      </c>
      <c r="BC1804" s="359">
        <f>_xll.qlIndexFixing($AC$5,AZ1804,,_xll.ohTrigger(Trigger,Quote!$AE$2))</f>
        <v>1.4388113740958035E-2</v>
      </c>
      <c r="BD1804" s="359" t="e">
        <f>_xll.qlIndexFixing($BE$1,BA1804,,_xll.ohTrigger(Trigger,Quote!$AE$2))</f>
        <v>#NUM!</v>
      </c>
    </row>
    <row r="1805" spans="51:56" ht="11.25" customHeight="1" x14ac:dyDescent="0.25">
      <c r="AY1805" s="187" t="s">
        <v>90</v>
      </c>
      <c r="AZ1805" s="186">
        <f>_xll.qlInterestRateIndexFixingDate(Currency&amp;"ibor"&amp;$I$1,BA1805,Trigger)</f>
        <v>51958</v>
      </c>
      <c r="BA1805" s="186">
        <f>_xll.qlCalendarAdvance(Calendar,BA1804,AY1805,"f",,Trigger)</f>
        <v>51964</v>
      </c>
      <c r="BB1805" s="186">
        <f>_xll.qlInterestRateIndexMaturity(Currency&amp;"ibor"&amp;$I$1,BA1805,Trigger)</f>
        <v>52147</v>
      </c>
      <c r="BC1805" s="359">
        <f>_xll.qlIndexFixing($AC$5,AZ1805,,_xll.ohTrigger(Trigger,Quote!$AE$2))</f>
        <v>1.4388577323146636E-2</v>
      </c>
      <c r="BD1805" s="359" t="e">
        <f>_xll.qlIndexFixing($BE$1,BA1805,,_xll.ohTrigger(Trigger,Quote!$AE$2))</f>
        <v>#NUM!</v>
      </c>
    </row>
    <row r="1806" spans="51:56" ht="11.25" customHeight="1" x14ac:dyDescent="0.25">
      <c r="AY1806" s="187" t="s">
        <v>90</v>
      </c>
      <c r="AZ1806" s="186">
        <f>_xll.qlInterestRateIndexFixingDate(Currency&amp;"ibor"&amp;$I$1,BA1806,Trigger)</f>
        <v>51967</v>
      </c>
      <c r="BA1806" s="186">
        <f>_xll.qlCalendarAdvance(Calendar,BA1805,AY1806,"f",,Trigger)</f>
        <v>51971</v>
      </c>
      <c r="BB1806" s="186">
        <f>_xll.qlInterestRateIndexMaturity(Currency&amp;"ibor"&amp;$I$1,BA1806,Trigger)</f>
        <v>52154</v>
      </c>
      <c r="BC1806" s="359">
        <f>_xll.qlIndexFixing($AC$5,AZ1806,,_xll.ohTrigger(Trigger,Quote!$AE$2))</f>
        <v>1.4389315581895197E-2</v>
      </c>
      <c r="BD1806" s="359" t="e">
        <f>_xll.qlIndexFixing($BE$1,BA1806,,_xll.ohTrigger(Trigger,Quote!$AE$2))</f>
        <v>#NUM!</v>
      </c>
    </row>
    <row r="1807" spans="51:56" ht="11.25" customHeight="1" x14ac:dyDescent="0.25">
      <c r="AY1807" s="187" t="s">
        <v>90</v>
      </c>
      <c r="AZ1807" s="186">
        <f>_xll.qlInterestRateIndexFixingDate(Currency&amp;"ibor"&amp;$I$1,BA1807,Trigger)</f>
        <v>51974</v>
      </c>
      <c r="BA1807" s="186">
        <f>_xll.qlCalendarAdvance(Calendar,BA1806,AY1807,"f",,Trigger)</f>
        <v>51978</v>
      </c>
      <c r="BB1807" s="186">
        <f>_xll.qlInterestRateIndexMaturity(Currency&amp;"ibor"&amp;$I$1,BA1807,Trigger)</f>
        <v>52161</v>
      </c>
      <c r="BC1807" s="359">
        <f>_xll.qlIndexFixing($AC$5,AZ1807,,_xll.ohTrigger(Trigger,Quote!$AE$2))</f>
        <v>1.4390053176227911E-2</v>
      </c>
      <c r="BD1807" s="359" t="e">
        <f>_xll.qlIndexFixing($BE$1,BA1807,,_xll.ohTrigger(Trigger,Quote!$AE$2))</f>
        <v>#NUM!</v>
      </c>
    </row>
    <row r="1808" spans="51:56" ht="11.25" customHeight="1" x14ac:dyDescent="0.25">
      <c r="AY1808" s="187" t="s">
        <v>90</v>
      </c>
      <c r="AZ1808" s="186">
        <f>_xll.qlInterestRateIndexFixingDate(Currency&amp;"ibor"&amp;$I$1,BA1808,Trigger)</f>
        <v>51981</v>
      </c>
      <c r="BA1808" s="186">
        <f>_xll.qlCalendarAdvance(Calendar,BA1807,AY1808,"f",,Trigger)</f>
        <v>51985</v>
      </c>
      <c r="BB1808" s="186">
        <f>_xll.qlInterestRateIndexMaturity(Currency&amp;"ibor"&amp;$I$1,BA1808,Trigger)</f>
        <v>52168</v>
      </c>
      <c r="BC1808" s="359">
        <f>_xll.qlIndexFixing($AC$5,AZ1808,,_xll.ohTrigger(Trigger,Quote!$AE$2))</f>
        <v>1.4390790106145218E-2</v>
      </c>
      <c r="BD1808" s="359" t="e">
        <f>_xll.qlIndexFixing($BE$1,BA1808,,_xll.ohTrigger(Trigger,Quote!$AE$2))</f>
        <v>#NUM!</v>
      </c>
    </row>
    <row r="1809" spans="51:56" ht="11.25" customHeight="1" x14ac:dyDescent="0.25">
      <c r="AY1809" s="187" t="s">
        <v>90</v>
      </c>
      <c r="AZ1809" s="186">
        <f>_xll.qlInterestRateIndexFixingDate(Currency&amp;"ibor"&amp;$I$1,BA1809,Trigger)</f>
        <v>51988</v>
      </c>
      <c r="BA1809" s="186">
        <f>_xll.qlCalendarAdvance(Calendar,BA1808,AY1809,"f",,Trigger)</f>
        <v>51992</v>
      </c>
      <c r="BB1809" s="186">
        <f>_xll.qlInterestRateIndexMaturity(Currency&amp;"ibor"&amp;$I$1,BA1809,Trigger)</f>
        <v>52176</v>
      </c>
      <c r="BC1809" s="359">
        <f>_xll.qlIndexFixing($AC$5,AZ1809,,_xll.ohTrigger(Trigger,Quote!$AE$2))</f>
        <v>1.4391889392586994E-2</v>
      </c>
      <c r="BD1809" s="359" t="e">
        <f>_xll.qlIndexFixing($BE$1,BA1809,,_xll.ohTrigger(Trigger,Quote!$AE$2))</f>
        <v>#NUM!</v>
      </c>
    </row>
    <row r="1810" spans="51:56" ht="11.25" customHeight="1" x14ac:dyDescent="0.25">
      <c r="AY1810" s="187" t="s">
        <v>90</v>
      </c>
      <c r="AZ1810" s="186">
        <f>_xll.qlInterestRateIndexFixingDate(Currency&amp;"ibor"&amp;$I$1,BA1810,Trigger)</f>
        <v>51995</v>
      </c>
      <c r="BA1810" s="186">
        <f>_xll.qlCalendarAdvance(Calendar,BA1809,AY1810,"f",,Trigger)</f>
        <v>51999</v>
      </c>
      <c r="BB1810" s="186">
        <f>_xll.qlInterestRateIndexMaturity(Currency&amp;"ibor"&amp;$I$1,BA1810,Trigger)</f>
        <v>52183</v>
      </c>
      <c r="BC1810" s="359">
        <f>_xll.qlIndexFixing($AC$5,AZ1810,,_xll.ohTrigger(Trigger,Quote!$AE$2))</f>
        <v>1.4392627556976607E-2</v>
      </c>
      <c r="BD1810" s="359" t="e">
        <f>_xll.qlIndexFixing($BE$1,BA1810,,_xll.ohTrigger(Trigger,Quote!$AE$2))</f>
        <v>#NUM!</v>
      </c>
    </row>
    <row r="1811" spans="51:56" ht="11.25" customHeight="1" x14ac:dyDescent="0.25">
      <c r="AY1811" s="187" t="s">
        <v>90</v>
      </c>
      <c r="AZ1811" s="186">
        <f>_xll.qlInterestRateIndexFixingDate(Currency&amp;"ibor"&amp;$I$1,BA1811,Trigger)</f>
        <v>52002</v>
      </c>
      <c r="BA1811" s="186">
        <f>_xll.qlCalendarAdvance(Calendar,BA1810,AY1811,"f",,Trigger)</f>
        <v>52006</v>
      </c>
      <c r="BB1811" s="186">
        <f>_xll.qlInterestRateIndexMaturity(Currency&amp;"ibor"&amp;$I$1,BA1811,Trigger)</f>
        <v>52190</v>
      </c>
      <c r="BC1811" s="359">
        <f>_xll.qlIndexFixing($AC$5,AZ1811,,_xll.ohTrigger(Trigger,Quote!$AE$2))</f>
        <v>1.4393365060537872E-2</v>
      </c>
      <c r="BD1811" s="359" t="e">
        <f>_xll.qlIndexFixing($BE$1,BA1811,,_xll.ohTrigger(Trigger,Quote!$AE$2))</f>
        <v>#NUM!</v>
      </c>
    </row>
    <row r="1812" spans="51:56" ht="11.25" customHeight="1" x14ac:dyDescent="0.25">
      <c r="AY1812" s="187" t="s">
        <v>90</v>
      </c>
      <c r="AZ1812" s="186">
        <f>_xll.qlInterestRateIndexFixingDate(Currency&amp;"ibor"&amp;$I$1,BA1812,Trigger)</f>
        <v>52009</v>
      </c>
      <c r="BA1812" s="186">
        <f>_xll.qlCalendarAdvance(Calendar,BA1811,AY1812,"f",,Trigger)</f>
        <v>52013</v>
      </c>
      <c r="BB1812" s="186">
        <f>_xll.qlInterestRateIndexMaturity(Currency&amp;"ibor"&amp;$I$1,BA1812,Trigger)</f>
        <v>52197</v>
      </c>
      <c r="BC1812" s="359">
        <f>_xll.qlIndexFixing($AC$5,AZ1812,,_xll.ohTrigger(Trigger,Quote!$AE$2))</f>
        <v>1.4394101903269049E-2</v>
      </c>
      <c r="BD1812" s="359" t="e">
        <f>_xll.qlIndexFixing($BE$1,BA1812,,_xll.ohTrigger(Trigger,Quote!$AE$2))</f>
        <v>#NUM!</v>
      </c>
    </row>
    <row r="1813" spans="51:56" ht="11.25" customHeight="1" x14ac:dyDescent="0.25">
      <c r="AY1813" s="187" t="s">
        <v>90</v>
      </c>
      <c r="AZ1813" s="186">
        <f>_xll.qlInterestRateIndexFixingDate(Currency&amp;"ibor"&amp;$I$1,BA1813,Trigger)</f>
        <v>52016</v>
      </c>
      <c r="BA1813" s="186">
        <f>_xll.qlCalendarAdvance(Calendar,BA1812,AY1813,"f",,Trigger)</f>
        <v>52020</v>
      </c>
      <c r="BB1813" s="186">
        <f>_xll.qlInterestRateIndexMaturity(Currency&amp;"ibor"&amp;$I$1,BA1813,Trigger)</f>
        <v>52203</v>
      </c>
      <c r="BC1813" s="359">
        <f>_xll.qlIndexFixing($AC$5,AZ1813,,_xll.ohTrigger(Trigger,Quote!$AE$2))</f>
        <v>1.4394531719869206E-2</v>
      </c>
      <c r="BD1813" s="359" t="e">
        <f>_xll.qlIndexFixing($BE$1,BA1813,,_xll.ohTrigger(Trigger,Quote!$AE$2))</f>
        <v>#NUM!</v>
      </c>
    </row>
    <row r="1814" spans="51:56" ht="11.25" customHeight="1" x14ac:dyDescent="0.25">
      <c r="AY1814" s="187" t="s">
        <v>90</v>
      </c>
      <c r="AZ1814" s="186">
        <f>_xll.qlInterestRateIndexFixingDate(Currency&amp;"ibor"&amp;$I$1,BA1814,Trigger)</f>
        <v>52023</v>
      </c>
      <c r="BA1814" s="186">
        <f>_xll.qlCalendarAdvance(Calendar,BA1813,AY1814,"f",,Trigger)</f>
        <v>52027</v>
      </c>
      <c r="BB1814" s="186">
        <f>_xll.qlInterestRateIndexMaturity(Currency&amp;"ibor"&amp;$I$1,BA1814,Trigger)</f>
        <v>52210</v>
      </c>
      <c r="BC1814" s="359">
        <f>_xll.qlIndexFixing($AC$5,AZ1814,,_xll.ohTrigger(Trigger,Quote!$AE$2))</f>
        <v>1.4395733556207633E-2</v>
      </c>
      <c r="BD1814" s="359" t="e">
        <f>_xll.qlIndexFixing($BE$1,BA1814,,_xll.ohTrigger(Trigger,Quote!$AE$2))</f>
        <v>#NUM!</v>
      </c>
    </row>
    <row r="1815" spans="51:56" ht="11.25" customHeight="1" x14ac:dyDescent="0.25">
      <c r="AY1815" s="187" t="s">
        <v>90</v>
      </c>
      <c r="AZ1815" s="186">
        <f>_xll.qlInterestRateIndexFixingDate(Currency&amp;"ibor"&amp;$I$1,BA1815,Trigger)</f>
        <v>52030</v>
      </c>
      <c r="BA1815" s="186">
        <f>_xll.qlCalendarAdvance(Calendar,BA1814,AY1815,"f",,Trigger)</f>
        <v>52034</v>
      </c>
      <c r="BB1815" s="186">
        <f>_xll.qlInterestRateIndexMaturity(Currency&amp;"ibor"&amp;$I$1,BA1815,Trigger)</f>
        <v>52217</v>
      </c>
      <c r="BC1815" s="359">
        <f>_xll.qlIndexFixing($AC$5,AZ1815,,_xll.ohTrigger(Trigger,Quote!$AE$2))</f>
        <v>1.4396935393275532E-2</v>
      </c>
      <c r="BD1815" s="359" t="e">
        <f>_xll.qlIndexFixing($BE$1,BA1815,,_xll.ohTrigger(Trigger,Quote!$AE$2))</f>
        <v>#NUM!</v>
      </c>
    </row>
    <row r="1816" spans="51:56" ht="11.25" customHeight="1" x14ac:dyDescent="0.25">
      <c r="AY1816" s="187" t="s">
        <v>90</v>
      </c>
      <c r="AZ1816" s="186">
        <f>_xll.qlInterestRateIndexFixingDate(Currency&amp;"ibor"&amp;$I$1,BA1816,Trigger)</f>
        <v>52037</v>
      </c>
      <c r="BA1816" s="186">
        <f>_xll.qlCalendarAdvance(Calendar,BA1815,AY1816,"f",,Trigger)</f>
        <v>52041</v>
      </c>
      <c r="BB1816" s="186">
        <f>_xll.qlInterestRateIndexMaturity(Currency&amp;"ibor"&amp;$I$1,BA1816,Trigger)</f>
        <v>52224</v>
      </c>
      <c r="BC1816" s="359">
        <f>_xll.qlIndexFixing($AC$5,AZ1816,,_xll.ohTrigger(Trigger,Quote!$AE$2))</f>
        <v>1.4398137231072028E-2</v>
      </c>
      <c r="BD1816" s="359" t="e">
        <f>_xll.qlIndexFixing($BE$1,BA1816,,_xll.ohTrigger(Trigger,Quote!$AE$2))</f>
        <v>#NUM!</v>
      </c>
    </row>
    <row r="1817" spans="51:56" ht="11.25" customHeight="1" x14ac:dyDescent="0.25">
      <c r="AY1817" s="187" t="s">
        <v>90</v>
      </c>
      <c r="AZ1817" s="186">
        <f>_xll.qlInterestRateIndexFixingDate(Currency&amp;"ibor"&amp;$I$1,BA1817,Trigger)</f>
        <v>52044</v>
      </c>
      <c r="BA1817" s="186">
        <f>_xll.qlCalendarAdvance(Calendar,BA1816,AY1817,"f",,Trigger)</f>
        <v>52048</v>
      </c>
      <c r="BB1817" s="186">
        <f>_xll.qlInterestRateIndexMaturity(Currency&amp;"ibor"&amp;$I$1,BA1817,Trigger)</f>
        <v>52233</v>
      </c>
      <c r="BC1817" s="359">
        <f>_xll.qlIndexFixing($AC$5,AZ1817,,_xll.ohTrigger(Trigger,Quote!$AE$2))</f>
        <v>1.4400085336835256E-2</v>
      </c>
      <c r="BD1817" s="359" t="e">
        <f>_xll.qlIndexFixing($BE$1,BA1817,,_xll.ohTrigger(Trigger,Quote!$AE$2))</f>
        <v>#NUM!</v>
      </c>
    </row>
    <row r="1818" spans="51:56" ht="11.25" customHeight="1" x14ac:dyDescent="0.25">
      <c r="AY1818" s="187" t="s">
        <v>90</v>
      </c>
      <c r="AZ1818" s="186">
        <f>_xll.qlInterestRateIndexFixingDate(Currency&amp;"ibor"&amp;$I$1,BA1818,Trigger)</f>
        <v>52051</v>
      </c>
      <c r="BA1818" s="186">
        <f>_xll.qlCalendarAdvance(Calendar,BA1817,AY1818,"f",,Trigger)</f>
        <v>52055</v>
      </c>
      <c r="BB1818" s="186">
        <f>_xll.qlInterestRateIndexMaturity(Currency&amp;"ibor"&amp;$I$1,BA1818,Trigger)</f>
        <v>52239</v>
      </c>
      <c r="BC1818" s="359">
        <f>_xll.qlIndexFixing($AC$5,AZ1818,,_xll.ohTrigger(Trigger,Quote!$AE$2))</f>
        <v>1.4400914083180519E-2</v>
      </c>
      <c r="BD1818" s="359" t="e">
        <f>_xll.qlIndexFixing($BE$1,BA1818,,_xll.ohTrigger(Trigger,Quote!$AE$2))</f>
        <v>#NUM!</v>
      </c>
    </row>
    <row r="1819" spans="51:56" ht="11.25" customHeight="1" x14ac:dyDescent="0.25">
      <c r="AY1819" s="187" t="s">
        <v>90</v>
      </c>
      <c r="AZ1819" s="186">
        <f>_xll.qlInterestRateIndexFixingDate(Currency&amp;"ibor"&amp;$I$1,BA1819,Trigger)</f>
        <v>52058</v>
      </c>
      <c r="BA1819" s="186">
        <f>_xll.qlCalendarAdvance(Calendar,BA1818,AY1819,"f",,Trigger)</f>
        <v>52062</v>
      </c>
      <c r="BB1819" s="186">
        <f>_xll.qlInterestRateIndexMaturity(Currency&amp;"ibor"&amp;$I$1,BA1819,Trigger)</f>
        <v>52246</v>
      </c>
      <c r="BC1819" s="359">
        <f>_xll.qlIndexFixing($AC$5,AZ1819,,_xll.ohTrigger(Trigger,Quote!$AE$2))</f>
        <v>1.4402115971119256E-2</v>
      </c>
      <c r="BD1819" s="359" t="e">
        <f>_xll.qlIndexFixing($BE$1,BA1819,,_xll.ohTrigger(Trigger,Quote!$AE$2))</f>
        <v>#NUM!</v>
      </c>
    </row>
    <row r="1820" spans="51:56" ht="11.25" customHeight="1" x14ac:dyDescent="0.25">
      <c r="AY1820" s="187" t="s">
        <v>90</v>
      </c>
      <c r="AZ1820" s="186">
        <f>_xll.qlInterestRateIndexFixingDate(Currency&amp;"ibor"&amp;$I$1,BA1820,Trigger)</f>
        <v>52065</v>
      </c>
      <c r="BA1820" s="186">
        <f>_xll.qlCalendarAdvance(Calendar,BA1819,AY1820,"f",,Trigger)</f>
        <v>52069</v>
      </c>
      <c r="BB1820" s="186">
        <f>_xll.qlInterestRateIndexMaturity(Currency&amp;"ibor"&amp;$I$1,BA1820,Trigger)</f>
        <v>52253</v>
      </c>
      <c r="BC1820" s="359">
        <f>_xll.qlIndexFixing($AC$5,AZ1820,,_xll.ohTrigger(Trigger,Quote!$AE$2))</f>
        <v>1.4403317859791322E-2</v>
      </c>
      <c r="BD1820" s="359" t="e">
        <f>_xll.qlIndexFixing($BE$1,BA1820,,_xll.ohTrigger(Trigger,Quote!$AE$2))</f>
        <v>#NUM!</v>
      </c>
    </row>
    <row r="1821" spans="51:56" ht="11.25" customHeight="1" x14ac:dyDescent="0.25">
      <c r="AY1821" s="187" t="s">
        <v>90</v>
      </c>
      <c r="AZ1821" s="186">
        <f>_xll.qlInterestRateIndexFixingDate(Currency&amp;"ibor"&amp;$I$1,BA1821,Trigger)</f>
        <v>52072</v>
      </c>
      <c r="BA1821" s="186">
        <f>_xll.qlCalendarAdvance(Calendar,BA1820,AY1821,"f",,Trigger)</f>
        <v>52076</v>
      </c>
      <c r="BB1821" s="186">
        <f>_xll.qlInterestRateIndexMaturity(Currency&amp;"ibor"&amp;$I$1,BA1821,Trigger)</f>
        <v>52260</v>
      </c>
      <c r="BC1821" s="359">
        <f>_xll.qlIndexFixing($AC$5,AZ1821,,_xll.ohTrigger(Trigger,Quote!$AE$2))</f>
        <v>1.4404519749195844E-2</v>
      </c>
      <c r="BD1821" s="359" t="e">
        <f>_xll.qlIndexFixing($BE$1,BA1821,,_xll.ohTrigger(Trigger,Quote!$AE$2))</f>
        <v>#NUM!</v>
      </c>
    </row>
    <row r="1822" spans="51:56" ht="11.25" customHeight="1" x14ac:dyDescent="0.25">
      <c r="AY1822" s="187" t="s">
        <v>90</v>
      </c>
      <c r="AZ1822" s="186">
        <f>_xll.qlInterestRateIndexFixingDate(Currency&amp;"ibor"&amp;$I$1,BA1822,Trigger)</f>
        <v>52079</v>
      </c>
      <c r="BA1822" s="186">
        <f>_xll.qlCalendarAdvance(Calendar,BA1821,AY1822,"f",,Trigger)</f>
        <v>52083</v>
      </c>
      <c r="BB1822" s="186">
        <f>_xll.qlInterestRateIndexMaturity(Currency&amp;"ibor"&amp;$I$1,BA1822,Trigger)</f>
        <v>52267</v>
      </c>
      <c r="BC1822" s="359">
        <f>_xll.qlIndexFixing($AC$5,AZ1822,,_xll.ohTrigger(Trigger,Quote!$AE$2))</f>
        <v>1.4405721639333258E-2</v>
      </c>
      <c r="BD1822" s="359" t="e">
        <f>_xll.qlIndexFixing($BE$1,BA1822,,_xll.ohTrigger(Trigger,Quote!$AE$2))</f>
        <v>#NUM!</v>
      </c>
    </row>
    <row r="1823" spans="51:56" ht="11.25" customHeight="1" x14ac:dyDescent="0.25">
      <c r="AY1823" s="187" t="s">
        <v>90</v>
      </c>
      <c r="AZ1823" s="186">
        <f>_xll.qlInterestRateIndexFixingDate(Currency&amp;"ibor"&amp;$I$1,BA1823,Trigger)</f>
        <v>52086</v>
      </c>
      <c r="BA1823" s="186">
        <f>_xll.qlCalendarAdvance(Calendar,BA1822,AY1823,"f",,Trigger)</f>
        <v>52090</v>
      </c>
      <c r="BB1823" s="186">
        <f>_xll.qlInterestRateIndexMaturity(Currency&amp;"ibor"&amp;$I$1,BA1823,Trigger)</f>
        <v>52274</v>
      </c>
      <c r="BC1823" s="359">
        <f>_xll.qlIndexFixing($AC$5,AZ1823,,_xll.ohTrigger(Trigger,Quote!$AE$2))</f>
        <v>1.4406923530203999E-2</v>
      </c>
      <c r="BD1823" s="359" t="e">
        <f>_xll.qlIndexFixing($BE$1,BA1823,,_xll.ohTrigger(Trigger,Quote!$AE$2))</f>
        <v>#NUM!</v>
      </c>
    </row>
    <row r="1824" spans="51:56" ht="11.25" customHeight="1" x14ac:dyDescent="0.25">
      <c r="AY1824" s="187" t="s">
        <v>90</v>
      </c>
      <c r="AZ1824" s="186">
        <f>_xll.qlInterestRateIndexFixingDate(Currency&amp;"ibor"&amp;$I$1,BA1824,Trigger)</f>
        <v>52093</v>
      </c>
      <c r="BA1824" s="186">
        <f>_xll.qlCalendarAdvance(Calendar,BA1823,AY1824,"f",,Trigger)</f>
        <v>52097</v>
      </c>
      <c r="BB1824" s="186">
        <f>_xll.qlInterestRateIndexMaturity(Currency&amp;"ibor"&amp;$I$1,BA1824,Trigger)</f>
        <v>52281</v>
      </c>
      <c r="BC1824" s="359">
        <f>_xll.qlIndexFixing($AC$5,AZ1824,,_xll.ohTrigger(Trigger,Quote!$AE$2))</f>
        <v>1.4408125421807631E-2</v>
      </c>
      <c r="BD1824" s="359" t="e">
        <f>_xll.qlIndexFixing($BE$1,BA1824,,_xll.ohTrigger(Trigger,Quote!$AE$2))</f>
        <v>#NUM!</v>
      </c>
    </row>
    <row r="1825" spans="51:56" ht="11.25" customHeight="1" x14ac:dyDescent="0.25">
      <c r="AY1825" s="187" t="s">
        <v>90</v>
      </c>
      <c r="AZ1825" s="186">
        <f>_xll.qlInterestRateIndexFixingDate(Currency&amp;"ibor"&amp;$I$1,BA1825,Trigger)</f>
        <v>52100</v>
      </c>
      <c r="BA1825" s="186">
        <f>_xll.qlCalendarAdvance(Calendar,BA1824,AY1825,"f",,Trigger)</f>
        <v>52104</v>
      </c>
      <c r="BB1825" s="186">
        <f>_xll.qlInterestRateIndexMaturity(Currency&amp;"ibor"&amp;$I$1,BA1825,Trigger)</f>
        <v>52288</v>
      </c>
      <c r="BC1825" s="359">
        <f>_xll.qlIndexFixing($AC$5,AZ1825,,_xll.ohTrigger(Trigger,Quote!$AE$2))</f>
        <v>1.4409327314143723E-2</v>
      </c>
      <c r="BD1825" s="359" t="e">
        <f>_xll.qlIndexFixing($BE$1,BA1825,,_xll.ohTrigger(Trigger,Quote!$AE$2))</f>
        <v>#NUM!</v>
      </c>
    </row>
    <row r="1826" spans="51:56" ht="11.25" customHeight="1" x14ac:dyDescent="0.25">
      <c r="AY1826" s="187" t="s">
        <v>90</v>
      </c>
      <c r="AZ1826" s="186">
        <f>_xll.qlInterestRateIndexFixingDate(Currency&amp;"ibor"&amp;$I$1,BA1826,Trigger)</f>
        <v>52107</v>
      </c>
      <c r="BA1826" s="186">
        <f>_xll.qlCalendarAdvance(Calendar,BA1825,AY1826,"f",,Trigger)</f>
        <v>52111</v>
      </c>
      <c r="BB1826" s="186">
        <f>_xll.qlInterestRateIndexMaturity(Currency&amp;"ibor"&amp;$I$1,BA1826,Trigger)</f>
        <v>52292</v>
      </c>
      <c r="BC1826" s="359">
        <f>_xll.qlIndexFixing($AC$5,AZ1826,,_xll.ohTrigger(Trigger,Quote!$AE$2))</f>
        <v>1.4409408576471555E-2</v>
      </c>
      <c r="BD1826" s="359" t="e">
        <f>_xll.qlIndexFixing($BE$1,BA1826,,_xll.ohTrigger(Trigger,Quote!$AE$2))</f>
        <v>#NUM!</v>
      </c>
    </row>
    <row r="1827" spans="51:56" ht="11.25" customHeight="1" x14ac:dyDescent="0.25">
      <c r="AY1827" s="187" t="s">
        <v>90</v>
      </c>
      <c r="AZ1827" s="186">
        <f>_xll.qlInterestRateIndexFixingDate(Currency&amp;"ibor"&amp;$I$1,BA1827,Trigger)</f>
        <v>52114</v>
      </c>
      <c r="BA1827" s="186">
        <f>_xll.qlCalendarAdvance(Calendar,BA1826,AY1827,"f",,Trigger)</f>
        <v>52118</v>
      </c>
      <c r="BB1827" s="186">
        <f>_xll.qlInterestRateIndexMaturity(Currency&amp;"ibor"&amp;$I$1,BA1827,Trigger)</f>
        <v>52299</v>
      </c>
      <c r="BC1827" s="359">
        <f>_xll.qlIndexFixing($AC$5,AZ1827,,_xll.ohTrigger(Trigger,Quote!$AE$2))</f>
        <v>1.441061032631815E-2</v>
      </c>
      <c r="BD1827" s="359" t="e">
        <f>_xll.qlIndexFixing($BE$1,BA1827,,_xll.ohTrigger(Trigger,Quote!$AE$2))</f>
        <v>#NUM!</v>
      </c>
    </row>
    <row r="1828" spans="51:56" ht="11.25" customHeight="1" x14ac:dyDescent="0.25">
      <c r="AY1828" s="187" t="s">
        <v>90</v>
      </c>
      <c r="AZ1828" s="186">
        <f>_xll.qlInterestRateIndexFixingDate(Currency&amp;"ibor"&amp;$I$1,BA1828,Trigger)</f>
        <v>52121</v>
      </c>
      <c r="BA1828" s="186">
        <f>_xll.qlCalendarAdvance(Calendar,BA1827,AY1828,"f",,Trigger)</f>
        <v>52125</v>
      </c>
      <c r="BB1828" s="186">
        <f>_xll.qlInterestRateIndexMaturity(Currency&amp;"ibor"&amp;$I$1,BA1828,Trigger)</f>
        <v>52306</v>
      </c>
      <c r="BC1828" s="359">
        <f>_xll.qlIndexFixing($AC$5,AZ1828,,_xll.ohTrigger(Trigger,Quote!$AE$2))</f>
        <v>1.4411812076885498E-2</v>
      </c>
      <c r="BD1828" s="359" t="e">
        <f>_xll.qlIndexFixing($BE$1,BA1828,,_xll.ohTrigger(Trigger,Quote!$AE$2))</f>
        <v>#NUM!</v>
      </c>
    </row>
    <row r="1829" spans="51:56" ht="11.25" customHeight="1" x14ac:dyDescent="0.25">
      <c r="AY1829" s="187" t="s">
        <v>90</v>
      </c>
      <c r="AZ1829" s="186">
        <f>_xll.qlInterestRateIndexFixingDate(Currency&amp;"ibor"&amp;$I$1,BA1829,Trigger)</f>
        <v>52128</v>
      </c>
      <c r="BA1829" s="186">
        <f>_xll.qlCalendarAdvance(Calendar,BA1828,AY1829,"f",,Trigger)</f>
        <v>52132</v>
      </c>
      <c r="BB1829" s="186">
        <f>_xll.qlInterestRateIndexMaturity(Currency&amp;"ibor"&amp;$I$1,BA1829,Trigger)</f>
        <v>52313</v>
      </c>
      <c r="BC1829" s="359">
        <f>_xll.qlIndexFixing($AC$5,AZ1829,,_xll.ohTrigger(Trigger,Quote!$AE$2))</f>
        <v>1.4413013828174035E-2</v>
      </c>
      <c r="BD1829" s="359" t="e">
        <f>_xll.qlIndexFixing($BE$1,BA1829,,_xll.ohTrigger(Trigger,Quote!$AE$2))</f>
        <v>#NUM!</v>
      </c>
    </row>
    <row r="1830" spans="51:56" ht="11.25" customHeight="1" x14ac:dyDescent="0.25">
      <c r="AY1830" s="187" t="s">
        <v>90</v>
      </c>
      <c r="AZ1830" s="186">
        <f>_xll.qlInterestRateIndexFixingDate(Currency&amp;"ibor"&amp;$I$1,BA1830,Trigger)</f>
        <v>52135</v>
      </c>
      <c r="BA1830" s="186">
        <f>_xll.qlCalendarAdvance(Calendar,BA1829,AY1830,"f",,Trigger)</f>
        <v>52139</v>
      </c>
      <c r="BB1830" s="186">
        <f>_xll.qlInterestRateIndexMaturity(Currency&amp;"ibor"&amp;$I$1,BA1830,Trigger)</f>
        <v>52321</v>
      </c>
      <c r="BC1830" s="359">
        <f>_xll.qlIndexFixing($AC$5,AZ1830,,_xll.ohTrigger(Trigger,Quote!$AE$2))</f>
        <v>1.441458930121362E-2</v>
      </c>
      <c r="BD1830" s="359" t="e">
        <f>_xll.qlIndexFixing($BE$1,BA1830,,_xll.ohTrigger(Trigger,Quote!$AE$2))</f>
        <v>#NUM!</v>
      </c>
    </row>
    <row r="1831" spans="51:56" ht="11.25" customHeight="1" x14ac:dyDescent="0.25">
      <c r="AY1831" s="187" t="s">
        <v>90</v>
      </c>
      <c r="AZ1831" s="186">
        <f>_xll.qlInterestRateIndexFixingDate(Currency&amp;"ibor"&amp;$I$1,BA1831,Trigger)</f>
        <v>52142</v>
      </c>
      <c r="BA1831" s="186">
        <f>_xll.qlCalendarAdvance(Calendar,BA1830,AY1831,"f",,Trigger)</f>
        <v>52146</v>
      </c>
      <c r="BB1831" s="186">
        <f>_xll.qlInterestRateIndexMaturity(Currency&amp;"ibor"&amp;$I$1,BA1831,Trigger)</f>
        <v>52328</v>
      </c>
      <c r="BC1831" s="359">
        <f>_xll.qlIndexFixing($AC$5,AZ1831,,_xll.ohTrigger(Trigger,Quote!$AE$2))</f>
        <v>1.4415791101943323E-2</v>
      </c>
      <c r="BD1831" s="359" t="e">
        <f>_xll.qlIndexFixing($BE$1,BA1831,,_xll.ohTrigger(Trigger,Quote!$AE$2))</f>
        <v>#NUM!</v>
      </c>
    </row>
    <row r="1832" spans="51:56" ht="11.25" customHeight="1" x14ac:dyDescent="0.25">
      <c r="AY1832" s="187" t="s">
        <v>90</v>
      </c>
      <c r="AZ1832" s="186">
        <f>_xll.qlInterestRateIndexFixingDate(Currency&amp;"ibor"&amp;$I$1,BA1832,Trigger)</f>
        <v>52149</v>
      </c>
      <c r="BA1832" s="186">
        <f>_xll.qlCalendarAdvance(Calendar,BA1831,AY1832,"f",,Trigger)</f>
        <v>52153</v>
      </c>
      <c r="BB1832" s="186">
        <f>_xll.qlInterestRateIndexMaturity(Currency&amp;"ibor"&amp;$I$1,BA1832,Trigger)</f>
        <v>52335</v>
      </c>
      <c r="BC1832" s="359">
        <f>_xll.qlIndexFixing($AC$5,AZ1832,,_xll.ohTrigger(Trigger,Quote!$AE$2))</f>
        <v>1.4416992903396842E-2</v>
      </c>
      <c r="BD1832" s="359" t="e">
        <f>_xll.qlIndexFixing($BE$1,BA1832,,_xll.ohTrigger(Trigger,Quote!$AE$2))</f>
        <v>#NUM!</v>
      </c>
    </row>
    <row r="1833" spans="51:56" ht="11.25" customHeight="1" x14ac:dyDescent="0.25">
      <c r="AY1833" s="187" t="s">
        <v>90</v>
      </c>
      <c r="AZ1833" s="186">
        <f>_xll.qlInterestRateIndexFixingDate(Currency&amp;"ibor"&amp;$I$1,BA1833,Trigger)</f>
        <v>52156</v>
      </c>
      <c r="BA1833" s="186">
        <f>_xll.qlCalendarAdvance(Calendar,BA1832,AY1833,"f",,Trigger)</f>
        <v>52160</v>
      </c>
      <c r="BB1833" s="186">
        <f>_xll.qlInterestRateIndexMaturity(Currency&amp;"ibor"&amp;$I$1,BA1833,Trigger)</f>
        <v>52342</v>
      </c>
      <c r="BC1833" s="359">
        <f>_xll.qlIndexFixing($AC$5,AZ1833,,_xll.ohTrigger(Trigger,Quote!$AE$2))</f>
        <v>1.4418194705575494E-2</v>
      </c>
      <c r="BD1833" s="359" t="e">
        <f>_xll.qlIndexFixing($BE$1,BA1833,,_xll.ohTrigger(Trigger,Quote!$AE$2))</f>
        <v>#NUM!</v>
      </c>
    </row>
    <row r="1834" spans="51:56" ht="11.25" customHeight="1" x14ac:dyDescent="0.25">
      <c r="AY1834" s="187" t="s">
        <v>90</v>
      </c>
      <c r="AZ1834" s="186">
        <f>_xll.qlInterestRateIndexFixingDate(Currency&amp;"ibor"&amp;$I$1,BA1834,Trigger)</f>
        <v>52163</v>
      </c>
      <c r="BA1834" s="186">
        <f>_xll.qlCalendarAdvance(Calendar,BA1833,AY1834,"f",,Trigger)</f>
        <v>52167</v>
      </c>
      <c r="BB1834" s="186">
        <f>_xll.qlInterestRateIndexMaturity(Currency&amp;"ibor"&amp;$I$1,BA1834,Trigger)</f>
        <v>52349</v>
      </c>
      <c r="BC1834" s="359">
        <f>_xll.qlIndexFixing($AC$5,AZ1834,,_xll.ohTrigger(Trigger,Quote!$AE$2))</f>
        <v>1.4419396508478843E-2</v>
      </c>
      <c r="BD1834" s="359" t="e">
        <f>_xll.qlIndexFixing($BE$1,BA1834,,_xll.ohTrigger(Trigger,Quote!$AE$2))</f>
        <v>#NUM!</v>
      </c>
    </row>
    <row r="1835" spans="51:56" ht="11.25" customHeight="1" x14ac:dyDescent="0.25">
      <c r="AY1835" s="187" t="s">
        <v>90</v>
      </c>
      <c r="AZ1835" s="186">
        <f>_xll.qlInterestRateIndexFixingDate(Currency&amp;"ibor"&amp;$I$1,BA1835,Trigger)</f>
        <v>52170</v>
      </c>
      <c r="BA1835" s="186">
        <f>_xll.qlCalendarAdvance(Calendar,BA1834,AY1835,"f",,Trigger)</f>
        <v>52174</v>
      </c>
      <c r="BB1835" s="186">
        <f>_xll.qlInterestRateIndexMaturity(Currency&amp;"ibor"&amp;$I$1,BA1835,Trigger)</f>
        <v>52355</v>
      </c>
      <c r="BC1835" s="359">
        <f>_xll.qlIndexFixing($AC$5,AZ1835,,_xll.ohTrigger(Trigger,Quote!$AE$2))</f>
        <v>1.4420224351043204E-2</v>
      </c>
      <c r="BD1835" s="359" t="e">
        <f>_xll.qlIndexFixing($BE$1,BA1835,,_xll.ohTrigger(Trigger,Quote!$AE$2))</f>
        <v>#NUM!</v>
      </c>
    </row>
    <row r="1836" spans="51:56" ht="11.25" customHeight="1" x14ac:dyDescent="0.25">
      <c r="AY1836" s="187" t="s">
        <v>90</v>
      </c>
      <c r="AZ1836" s="186">
        <f>_xll.qlInterestRateIndexFixingDate(Currency&amp;"ibor"&amp;$I$1,BA1836,Trigger)</f>
        <v>52177</v>
      </c>
      <c r="BA1836" s="186">
        <f>_xll.qlCalendarAdvance(Calendar,BA1835,AY1836,"f",,Trigger)</f>
        <v>52181</v>
      </c>
      <c r="BB1836" s="186">
        <f>_xll.qlInterestRateIndexMaturity(Currency&amp;"ibor"&amp;$I$1,BA1836,Trigger)</f>
        <v>52362</v>
      </c>
      <c r="BC1836" s="359">
        <f>_xll.qlIndexFixing($AC$5,AZ1836,,_xll.ohTrigger(Trigger,Quote!$AE$2))</f>
        <v>1.4421426107377872E-2</v>
      </c>
      <c r="BD1836" s="359" t="e">
        <f>_xll.qlIndexFixing($BE$1,BA1836,,_xll.ohTrigger(Trigger,Quote!$AE$2))</f>
        <v>#NUM!</v>
      </c>
    </row>
    <row r="1837" spans="51:56" ht="11.25" customHeight="1" x14ac:dyDescent="0.25">
      <c r="AY1837" s="187" t="s">
        <v>90</v>
      </c>
      <c r="AZ1837" s="186">
        <f>_xll.qlInterestRateIndexFixingDate(Currency&amp;"ibor"&amp;$I$1,BA1837,Trigger)</f>
        <v>52184</v>
      </c>
      <c r="BA1837" s="186">
        <f>_xll.qlCalendarAdvance(Calendar,BA1836,AY1837,"f",,Trigger)</f>
        <v>52188</v>
      </c>
      <c r="BB1837" s="186">
        <f>_xll.qlInterestRateIndexMaturity(Currency&amp;"ibor"&amp;$I$1,BA1837,Trigger)</f>
        <v>52369</v>
      </c>
      <c r="BC1837" s="359">
        <f>_xll.qlIndexFixing($AC$5,AZ1837,,_xll.ohTrigger(Trigger,Quote!$AE$2))</f>
        <v>1.4422627864433287E-2</v>
      </c>
      <c r="BD1837" s="359" t="e">
        <f>_xll.qlIndexFixing($BE$1,BA1837,,_xll.ohTrigger(Trigger,Quote!$AE$2))</f>
        <v>#NUM!</v>
      </c>
    </row>
    <row r="1838" spans="51:56" ht="11.25" customHeight="1" x14ac:dyDescent="0.25">
      <c r="AY1838" s="187" t="s">
        <v>90</v>
      </c>
      <c r="AZ1838" s="186">
        <f>_xll.qlInterestRateIndexFixingDate(Currency&amp;"ibor"&amp;$I$1,BA1838,Trigger)</f>
        <v>52191</v>
      </c>
      <c r="BA1838" s="186">
        <f>_xll.qlCalendarAdvance(Calendar,BA1837,AY1838,"f",,Trigger)</f>
        <v>52195</v>
      </c>
      <c r="BB1838" s="186">
        <f>_xll.qlInterestRateIndexMaturity(Currency&amp;"ibor"&amp;$I$1,BA1838,Trigger)</f>
        <v>52376</v>
      </c>
      <c r="BC1838" s="359">
        <f>_xll.qlIndexFixing($AC$5,AZ1838,,_xll.ohTrigger(Trigger,Quote!$AE$2))</f>
        <v>1.4423829622209894E-2</v>
      </c>
      <c r="BD1838" s="359" t="e">
        <f>_xll.qlIndexFixing($BE$1,BA1838,,_xll.ohTrigger(Trigger,Quote!$AE$2))</f>
        <v>#NUM!</v>
      </c>
    </row>
    <row r="1839" spans="51:56" ht="11.25" customHeight="1" x14ac:dyDescent="0.25">
      <c r="AY1839" s="187" t="s">
        <v>90</v>
      </c>
      <c r="AZ1839" s="186">
        <f>_xll.qlInterestRateIndexFixingDate(Currency&amp;"ibor"&amp;$I$1,BA1839,Trigger)</f>
        <v>52198</v>
      </c>
      <c r="BA1839" s="186">
        <f>_xll.qlCalendarAdvance(Calendar,BA1838,AY1839,"f",,Trigger)</f>
        <v>52202</v>
      </c>
      <c r="BB1839" s="186">
        <f>_xll.qlInterestRateIndexMaturity(Currency&amp;"ibor"&amp;$I$1,BA1839,Trigger)</f>
        <v>52384</v>
      </c>
      <c r="BC1839" s="359">
        <f>_xll.qlIndexFixing($AC$5,AZ1839,,_xll.ohTrigger(Trigger,Quote!$AE$2))</f>
        <v>1.4425378498655895E-2</v>
      </c>
      <c r="BD1839" s="359" t="e">
        <f>_xll.qlIndexFixing($BE$1,BA1839,,_xll.ohTrigger(Trigger,Quote!$AE$2))</f>
        <v>#NUM!</v>
      </c>
    </row>
    <row r="1840" spans="51:56" ht="11.25" customHeight="1" x14ac:dyDescent="0.25">
      <c r="AY1840" s="187" t="s">
        <v>90</v>
      </c>
      <c r="AZ1840" s="186">
        <f>_xll.qlInterestRateIndexFixingDate(Currency&amp;"ibor"&amp;$I$1,BA1840,Trigger)</f>
        <v>52205</v>
      </c>
      <c r="BA1840" s="186">
        <f>_xll.qlCalendarAdvance(Calendar,BA1839,AY1840,"f",,Trigger)</f>
        <v>52209</v>
      </c>
      <c r="BB1840" s="186">
        <f>_xll.qlInterestRateIndexMaturity(Currency&amp;"ibor"&amp;$I$1,BA1840,Trigger)</f>
        <v>52391</v>
      </c>
      <c r="BC1840" s="359">
        <f>_xll.qlIndexFixing($AC$5,AZ1840,,_xll.ohTrigger(Trigger,Quote!$AE$2))</f>
        <v>1.4426390911319489E-2</v>
      </c>
      <c r="BD1840" s="359" t="e">
        <f>_xll.qlIndexFixing($BE$1,BA1840,,_xll.ohTrigger(Trigger,Quote!$AE$2))</f>
        <v>#NUM!</v>
      </c>
    </row>
    <row r="1841" spans="51:56" ht="11.25" customHeight="1" x14ac:dyDescent="0.25">
      <c r="AY1841" s="187" t="s">
        <v>90</v>
      </c>
      <c r="AZ1841" s="186">
        <f>_xll.qlInterestRateIndexFixingDate(Currency&amp;"ibor"&amp;$I$1,BA1841,Trigger)</f>
        <v>52212</v>
      </c>
      <c r="BA1841" s="186">
        <f>_xll.qlCalendarAdvance(Calendar,BA1840,AY1841,"f",,Trigger)</f>
        <v>52216</v>
      </c>
      <c r="BB1841" s="186">
        <f>_xll.qlInterestRateIndexMaturity(Currency&amp;"ibor"&amp;$I$1,BA1841,Trigger)</f>
        <v>52398</v>
      </c>
      <c r="BC1841" s="359">
        <f>_xll.qlIndexFixing($AC$5,AZ1841,,_xll.ohTrigger(Trigger,Quote!$AE$2))</f>
        <v>1.4427403065559471E-2</v>
      </c>
      <c r="BD1841" s="359" t="e">
        <f>_xll.qlIndexFixing($BE$1,BA1841,,_xll.ohTrigger(Trigger,Quote!$AE$2))</f>
        <v>#NUM!</v>
      </c>
    </row>
    <row r="1842" spans="51:56" ht="11.25" customHeight="1" x14ac:dyDescent="0.25">
      <c r="AY1842" s="187" t="s">
        <v>90</v>
      </c>
      <c r="AZ1842" s="186">
        <f>_xll.qlInterestRateIndexFixingDate(Currency&amp;"ibor"&amp;$I$1,BA1842,Trigger)</f>
        <v>52219</v>
      </c>
      <c r="BA1842" s="186">
        <f>_xll.qlCalendarAdvance(Calendar,BA1841,AY1842,"f",,Trigger)</f>
        <v>52223</v>
      </c>
      <c r="BB1842" s="186">
        <f>_xll.qlInterestRateIndexMaturity(Currency&amp;"ibor"&amp;$I$1,BA1842,Trigger)</f>
        <v>52405</v>
      </c>
      <c r="BC1842" s="359">
        <f>_xll.qlIndexFixing($AC$5,AZ1842,,_xll.ohTrigger(Trigger,Quote!$AE$2))</f>
        <v>1.4428414961375402E-2</v>
      </c>
      <c r="BD1842" s="359" t="e">
        <f>_xll.qlIndexFixing($BE$1,BA1842,,_xll.ohTrigger(Trigger,Quote!$AE$2))</f>
        <v>#NUM!</v>
      </c>
    </row>
    <row r="1843" spans="51:56" ht="11.25" customHeight="1" x14ac:dyDescent="0.25">
      <c r="AY1843" s="187" t="s">
        <v>90</v>
      </c>
      <c r="AZ1843" s="186">
        <f>_xll.qlInterestRateIndexFixingDate(Currency&amp;"ibor"&amp;$I$1,BA1843,Trigger)</f>
        <v>52224</v>
      </c>
      <c r="BA1843" s="186">
        <f>_xll.qlCalendarAdvance(Calendar,BA1842,AY1843,"f",,Trigger)</f>
        <v>52230</v>
      </c>
      <c r="BB1843" s="186">
        <f>_xll.qlInterestRateIndexMaturity(Currency&amp;"ibor"&amp;$I$1,BA1843,Trigger)</f>
        <v>52412</v>
      </c>
      <c r="BC1843" s="359">
        <f>_xll.qlIndexFixing($AC$5,AZ1843,,_xll.ohTrigger(Trigger,Quote!$AE$2))</f>
        <v>1.4429426598767279E-2</v>
      </c>
      <c r="BD1843" s="359" t="e">
        <f>_xll.qlIndexFixing($BE$1,BA1843,,_xll.ohTrigger(Trigger,Quote!$AE$2))</f>
        <v>#NUM!</v>
      </c>
    </row>
    <row r="1844" spans="51:56" ht="11.25" customHeight="1" x14ac:dyDescent="0.25">
      <c r="AY1844" s="187" t="s">
        <v>90</v>
      </c>
      <c r="AZ1844" s="186">
        <f>_xll.qlInterestRateIndexFixingDate(Currency&amp;"ibor"&amp;$I$1,BA1844,Trigger)</f>
        <v>52233</v>
      </c>
      <c r="BA1844" s="186">
        <f>_xll.qlCalendarAdvance(Calendar,BA1843,AY1844,"f",,Trigger)</f>
        <v>52237</v>
      </c>
      <c r="BB1844" s="186">
        <f>_xll.qlInterestRateIndexMaturity(Currency&amp;"ibor"&amp;$I$1,BA1844,Trigger)</f>
        <v>52418</v>
      </c>
      <c r="BC1844" s="359">
        <f>_xll.qlIndexFixing($AC$5,AZ1844,,_xll.ohTrigger(Trigger,Quote!$AE$2))</f>
        <v>1.443008559757504E-2</v>
      </c>
      <c r="BD1844" s="359" t="e">
        <f>_xll.qlIndexFixing($BE$1,BA1844,,_xll.ohTrigger(Trigger,Quote!$AE$2))</f>
        <v>#NUM!</v>
      </c>
    </row>
    <row r="1845" spans="51:56" ht="11.25" customHeight="1" x14ac:dyDescent="0.25">
      <c r="AY1845" s="187" t="s">
        <v>90</v>
      </c>
      <c r="AZ1845" s="186">
        <f>_xll.qlInterestRateIndexFixingDate(Currency&amp;"ibor"&amp;$I$1,BA1845,Trigger)</f>
        <v>52240</v>
      </c>
      <c r="BA1845" s="186">
        <f>_xll.qlCalendarAdvance(Calendar,BA1844,AY1845,"f",,Trigger)</f>
        <v>52244</v>
      </c>
      <c r="BB1845" s="186">
        <f>_xll.qlInterestRateIndexMaturity(Currency&amp;"ibor"&amp;$I$1,BA1845,Trigger)</f>
        <v>52425</v>
      </c>
      <c r="BC1845" s="359">
        <f>_xll.qlIndexFixing($AC$5,AZ1845,,_xll.ohTrigger(Trigger,Quote!$AE$2))</f>
        <v>1.4431095661402537E-2</v>
      </c>
      <c r="BD1845" s="359" t="e">
        <f>_xll.qlIndexFixing($BE$1,BA1845,,_xll.ohTrigger(Trigger,Quote!$AE$2))</f>
        <v>#NUM!</v>
      </c>
    </row>
    <row r="1846" spans="51:56" ht="11.25" customHeight="1" x14ac:dyDescent="0.25">
      <c r="AY1846" s="187" t="s">
        <v>90</v>
      </c>
      <c r="AZ1846" s="186">
        <f>_xll.qlInterestRateIndexFixingDate(Currency&amp;"ibor"&amp;$I$1,BA1846,Trigger)</f>
        <v>52247</v>
      </c>
      <c r="BA1846" s="186">
        <f>_xll.qlCalendarAdvance(Calendar,BA1845,AY1846,"f",,Trigger)</f>
        <v>52251</v>
      </c>
      <c r="BB1846" s="186">
        <f>_xll.qlInterestRateIndexMaturity(Currency&amp;"ibor"&amp;$I$1,BA1846,Trigger)</f>
        <v>52432</v>
      </c>
      <c r="BC1846" s="359">
        <f>_xll.qlIndexFixing($AC$5,AZ1846,,_xll.ohTrigger(Trigger,Quote!$AE$2))</f>
        <v>1.4432105465380431E-2</v>
      </c>
      <c r="BD1846" s="359" t="e">
        <f>_xll.qlIndexFixing($BE$1,BA1846,,_xll.ohTrigger(Trigger,Quote!$AE$2))</f>
        <v>#NUM!</v>
      </c>
    </row>
    <row r="1847" spans="51:56" ht="11.25" customHeight="1" x14ac:dyDescent="0.25">
      <c r="AY1847" s="187" t="s">
        <v>90</v>
      </c>
      <c r="AZ1847" s="186">
        <f>_xll.qlInterestRateIndexFixingDate(Currency&amp;"ibor"&amp;$I$1,BA1847,Trigger)</f>
        <v>52254</v>
      </c>
      <c r="BA1847" s="186">
        <f>_xll.qlCalendarAdvance(Calendar,BA1846,AY1847,"f",,Trigger)</f>
        <v>52258</v>
      </c>
      <c r="BB1847" s="186">
        <f>_xll.qlInterestRateIndexMaturity(Currency&amp;"ibor"&amp;$I$1,BA1847,Trigger)</f>
        <v>52439</v>
      </c>
      <c r="BC1847" s="359">
        <f>_xll.qlIndexFixing($AC$5,AZ1847,,_xll.ohTrigger(Trigger,Quote!$AE$2))</f>
        <v>1.4433115009507842E-2</v>
      </c>
      <c r="BD1847" s="359" t="e">
        <f>_xll.qlIndexFixing($BE$1,BA1847,,_xll.ohTrigger(Trigger,Quote!$AE$2))</f>
        <v>#NUM!</v>
      </c>
    </row>
    <row r="1848" spans="51:56" ht="11.25" customHeight="1" x14ac:dyDescent="0.25">
      <c r="AY1848" s="187" t="s">
        <v>90</v>
      </c>
      <c r="AZ1848" s="186">
        <f>_xll.qlInterestRateIndexFixingDate(Currency&amp;"ibor"&amp;$I$1,BA1848,Trigger)</f>
        <v>52261</v>
      </c>
      <c r="BA1848" s="186">
        <f>_xll.qlCalendarAdvance(Calendar,BA1847,AY1848,"f",,Trigger)</f>
        <v>52265</v>
      </c>
      <c r="BB1848" s="186">
        <f>_xll.qlInterestRateIndexMaturity(Currency&amp;"ibor"&amp;$I$1,BA1848,Trigger)</f>
        <v>52446</v>
      </c>
      <c r="BC1848" s="359">
        <f>_xll.qlIndexFixing($AC$5,AZ1848,,_xll.ohTrigger(Trigger,Quote!$AE$2))</f>
        <v>1.4434124293785652E-2</v>
      </c>
      <c r="BD1848" s="359" t="e">
        <f>_xll.qlIndexFixing($BE$1,BA1848,,_xll.ohTrigger(Trigger,Quote!$AE$2))</f>
        <v>#NUM!</v>
      </c>
    </row>
    <row r="1849" spans="51:56" ht="11.25" customHeight="1" x14ac:dyDescent="0.25">
      <c r="AY1849" s="187" t="s">
        <v>90</v>
      </c>
      <c r="AZ1849" s="186">
        <f>_xll.qlInterestRateIndexFixingDate(Currency&amp;"ibor"&amp;$I$1,BA1849,Trigger)</f>
        <v>52268</v>
      </c>
      <c r="BA1849" s="186">
        <f>_xll.qlCalendarAdvance(Calendar,BA1848,AY1849,"f",,Trigger)</f>
        <v>52272</v>
      </c>
      <c r="BB1849" s="186">
        <f>_xll.qlInterestRateIndexMaturity(Currency&amp;"ibor"&amp;$I$1,BA1849,Trigger)</f>
        <v>52453</v>
      </c>
      <c r="BC1849" s="359">
        <f>_xll.qlIndexFixing($AC$5,AZ1849,,_xll.ohTrigger(Trigger,Quote!$AE$2))</f>
        <v>1.4435133318212097E-2</v>
      </c>
      <c r="BD1849" s="359" t="e">
        <f>_xll.qlIndexFixing($BE$1,BA1849,,_xll.ohTrigger(Trigger,Quote!$AE$2))</f>
        <v>#NUM!</v>
      </c>
    </row>
    <row r="1850" spans="51:56" ht="11.25" customHeight="1" x14ac:dyDescent="0.25">
      <c r="AY1850" s="187" t="s">
        <v>90</v>
      </c>
      <c r="AZ1850" s="186">
        <f>_xll.qlInterestRateIndexFixingDate(Currency&amp;"ibor"&amp;$I$1,BA1850,Trigger)</f>
        <v>52275</v>
      </c>
      <c r="BA1850" s="186">
        <f>_xll.qlCalendarAdvance(Calendar,BA1849,AY1850,"f",,Trigger)</f>
        <v>52279</v>
      </c>
      <c r="BB1850" s="186">
        <f>_xll.qlInterestRateIndexMaturity(Currency&amp;"ibor"&amp;$I$1,BA1850,Trigger)</f>
        <v>52460</v>
      </c>
      <c r="BC1850" s="359">
        <f>_xll.qlIndexFixing($AC$5,AZ1850,,_xll.ohTrigger(Trigger,Quote!$AE$2))</f>
        <v>1.4436142082787614E-2</v>
      </c>
      <c r="BD1850" s="359" t="e">
        <f>_xll.qlIndexFixing($BE$1,BA1850,,_xll.ohTrigger(Trigger,Quote!$AE$2))</f>
        <v>#NUM!</v>
      </c>
    </row>
    <row r="1851" spans="51:56" ht="11.25" customHeight="1" x14ac:dyDescent="0.25">
      <c r="AY1851" s="187" t="s">
        <v>90</v>
      </c>
      <c r="AZ1851" s="186">
        <f>_xll.qlInterestRateIndexFixingDate(Currency&amp;"ibor"&amp;$I$1,BA1851,Trigger)</f>
        <v>52282</v>
      </c>
      <c r="BA1851" s="186">
        <f>_xll.qlCalendarAdvance(Calendar,BA1850,AY1851,"f",,Trigger)</f>
        <v>52286</v>
      </c>
      <c r="BB1851" s="186">
        <f>_xll.qlInterestRateIndexMaturity(Currency&amp;"ibor"&amp;$I$1,BA1851,Trigger)</f>
        <v>52467</v>
      </c>
      <c r="BC1851" s="359">
        <f>_xll.qlIndexFixing($AC$5,AZ1851,,_xll.ohTrigger(Trigger,Quote!$AE$2))</f>
        <v>1.4437150587511766E-2</v>
      </c>
      <c r="BD1851" s="359" t="e">
        <f>_xll.qlIndexFixing($BE$1,BA1851,,_xll.ohTrigger(Trigger,Quote!$AE$2))</f>
        <v>#NUM!</v>
      </c>
    </row>
    <row r="1852" spans="51:56" ht="11.25" customHeight="1" x14ac:dyDescent="0.25">
      <c r="AY1852" s="187" t="s">
        <v>90</v>
      </c>
      <c r="AZ1852" s="186">
        <f>_xll.qlInterestRateIndexFixingDate(Currency&amp;"ibor"&amp;$I$1,BA1852,Trigger)</f>
        <v>52289</v>
      </c>
      <c r="BA1852" s="186">
        <f>_xll.qlCalendarAdvance(Calendar,BA1851,AY1852,"f",,Trigger)</f>
        <v>52293</v>
      </c>
      <c r="BB1852" s="186">
        <f>_xll.qlInterestRateIndexMaturity(Currency&amp;"ibor"&amp;$I$1,BA1852,Trigger)</f>
        <v>52477</v>
      </c>
      <c r="BC1852" s="359">
        <f>_xll.qlIndexFixing($AC$5,AZ1852,,_xll.ohTrigger(Trigger,Quote!$AE$2))</f>
        <v>1.4439241928500234E-2</v>
      </c>
      <c r="BD1852" s="359" t="e">
        <f>_xll.qlIndexFixing($BE$1,BA1852,,_xll.ohTrigger(Trigger,Quote!$AE$2))</f>
        <v>#NUM!</v>
      </c>
    </row>
    <row r="1853" spans="51:56" ht="11.25" customHeight="1" x14ac:dyDescent="0.25">
      <c r="AY1853" s="187" t="s">
        <v>90</v>
      </c>
      <c r="AZ1853" s="186">
        <f>_xll.qlInterestRateIndexFixingDate(Currency&amp;"ibor"&amp;$I$1,BA1853,Trigger)</f>
        <v>52296</v>
      </c>
      <c r="BA1853" s="186">
        <f>_xll.qlCalendarAdvance(Calendar,BA1852,AY1853,"f",,Trigger)</f>
        <v>52300</v>
      </c>
      <c r="BB1853" s="186">
        <f>_xll.qlInterestRateIndexMaturity(Currency&amp;"ibor"&amp;$I$1,BA1853,Trigger)</f>
        <v>52484</v>
      </c>
      <c r="BC1853" s="359">
        <f>_xll.qlIndexFixing($AC$5,AZ1853,,_xll.ohTrigger(Trigger,Quote!$AE$2))</f>
        <v>1.4440253084575191E-2</v>
      </c>
      <c r="BD1853" s="359" t="e">
        <f>_xll.qlIndexFixing($BE$1,BA1853,,_xll.ohTrigger(Trigger,Quote!$AE$2))</f>
        <v>#NUM!</v>
      </c>
    </row>
    <row r="1854" spans="51:56" ht="11.25" customHeight="1" x14ac:dyDescent="0.25">
      <c r="AY1854" s="187" t="s">
        <v>90</v>
      </c>
      <c r="AZ1854" s="186">
        <f>_xll.qlInterestRateIndexFixingDate(Currency&amp;"ibor"&amp;$I$1,BA1854,Trigger)</f>
        <v>52303</v>
      </c>
      <c r="BA1854" s="186">
        <f>_xll.qlCalendarAdvance(Calendar,BA1853,AY1854,"f",,Trigger)</f>
        <v>52307</v>
      </c>
      <c r="BB1854" s="186">
        <f>_xll.qlInterestRateIndexMaturity(Currency&amp;"ibor"&amp;$I$1,BA1854,Trigger)</f>
        <v>52491</v>
      </c>
      <c r="BC1854" s="359">
        <f>_xll.qlIndexFixing($AC$5,AZ1854,,_xll.ohTrigger(Trigger,Quote!$AE$2))</f>
        <v>1.4441263985023324E-2</v>
      </c>
      <c r="BD1854" s="359" t="e">
        <f>_xll.qlIndexFixing($BE$1,BA1854,,_xll.ohTrigger(Trigger,Quote!$AE$2))</f>
        <v>#NUM!</v>
      </c>
    </row>
    <row r="1855" spans="51:56" ht="11.25" customHeight="1" x14ac:dyDescent="0.25">
      <c r="AY1855" s="187" t="s">
        <v>90</v>
      </c>
      <c r="AZ1855" s="186">
        <f>_xll.qlInterestRateIndexFixingDate(Currency&amp;"ibor"&amp;$I$1,BA1855,Trigger)</f>
        <v>52310</v>
      </c>
      <c r="BA1855" s="186">
        <f>_xll.qlCalendarAdvance(Calendar,BA1854,AY1855,"f",,Trigger)</f>
        <v>52314</v>
      </c>
      <c r="BB1855" s="186">
        <f>_xll.qlInterestRateIndexMaturity(Currency&amp;"ibor"&amp;$I$1,BA1855,Trigger)</f>
        <v>52498</v>
      </c>
      <c r="BC1855" s="359">
        <f>_xll.qlIndexFixing($AC$5,AZ1855,,_xll.ohTrigger(Trigger,Quote!$AE$2))</f>
        <v>1.4442274629844633E-2</v>
      </c>
      <c r="BD1855" s="359" t="e">
        <f>_xll.qlIndexFixing($BE$1,BA1855,,_xll.ohTrigger(Trigger,Quote!$AE$2))</f>
        <v>#NUM!</v>
      </c>
    </row>
    <row r="1856" spans="51:56" ht="11.25" customHeight="1" x14ac:dyDescent="0.25">
      <c r="AY1856" s="187" t="s">
        <v>90</v>
      </c>
      <c r="AZ1856" s="186">
        <f>_xll.qlInterestRateIndexFixingDate(Currency&amp;"ibor"&amp;$I$1,BA1856,Trigger)</f>
        <v>52315</v>
      </c>
      <c r="BA1856" s="186">
        <f>_xll.qlCalendarAdvance(Calendar,BA1855,AY1856,"f",,Trigger)</f>
        <v>52321</v>
      </c>
      <c r="BB1856" s="186">
        <f>_xll.qlInterestRateIndexMaturity(Currency&amp;"ibor"&amp;$I$1,BA1856,Trigger)</f>
        <v>52504</v>
      </c>
      <c r="BC1856" s="359">
        <f>_xll.qlIndexFixing($AC$5,AZ1856,,_xll.ohTrigger(Trigger,Quote!$AE$2))</f>
        <v>1.444291963716887E-2</v>
      </c>
      <c r="BD1856" s="359" t="e">
        <f>_xll.qlIndexFixing($BE$1,BA1856,,_xll.ohTrigger(Trigger,Quote!$AE$2))</f>
        <v>#NUM!</v>
      </c>
    </row>
    <row r="1857" spans="51:56" ht="11.25" customHeight="1" x14ac:dyDescent="0.25">
      <c r="AY1857" s="187" t="s">
        <v>90</v>
      </c>
      <c r="AZ1857" s="186">
        <f>_xll.qlInterestRateIndexFixingDate(Currency&amp;"ibor"&amp;$I$1,BA1857,Trigger)</f>
        <v>52324</v>
      </c>
      <c r="BA1857" s="186">
        <f>_xll.qlCalendarAdvance(Calendar,BA1856,AY1857,"f",,Trigger)</f>
        <v>52328</v>
      </c>
      <c r="BB1857" s="186">
        <f>_xll.qlInterestRateIndexMaturity(Currency&amp;"ibor"&amp;$I$1,BA1857,Trigger)</f>
        <v>52511</v>
      </c>
      <c r="BC1857" s="359">
        <f>_xll.qlIndexFixing($AC$5,AZ1857,,_xll.ohTrigger(Trigger,Quote!$AE$2))</f>
        <v>1.4443928719170215E-2</v>
      </c>
      <c r="BD1857" s="359" t="e">
        <f>_xll.qlIndexFixing($BE$1,BA1857,,_xll.ohTrigger(Trigger,Quote!$AE$2))</f>
        <v>#NUM!</v>
      </c>
    </row>
    <row r="1858" spans="51:56" ht="11.25" customHeight="1" x14ac:dyDescent="0.25">
      <c r="AY1858" s="187" t="s">
        <v>90</v>
      </c>
      <c r="AZ1858" s="186">
        <f>_xll.qlInterestRateIndexFixingDate(Currency&amp;"ibor"&amp;$I$1,BA1858,Trigger)</f>
        <v>52331</v>
      </c>
      <c r="BA1858" s="186">
        <f>_xll.qlCalendarAdvance(Calendar,BA1857,AY1858,"f",,Trigger)</f>
        <v>52335</v>
      </c>
      <c r="BB1858" s="186">
        <f>_xll.qlInterestRateIndexMaturity(Currency&amp;"ibor"&amp;$I$1,BA1858,Trigger)</f>
        <v>52518</v>
      </c>
      <c r="BC1858" s="359">
        <f>_xll.qlIndexFixing($AC$5,AZ1858,,_xll.ohTrigger(Trigger,Quote!$AE$2))</f>
        <v>1.4444937544149616E-2</v>
      </c>
      <c r="BD1858" s="359" t="e">
        <f>_xll.qlIndexFixing($BE$1,BA1858,,_xll.ohTrigger(Trigger,Quote!$AE$2))</f>
        <v>#NUM!</v>
      </c>
    </row>
    <row r="1859" spans="51:56" ht="11.25" customHeight="1" x14ac:dyDescent="0.25">
      <c r="AY1859" s="187" t="s">
        <v>90</v>
      </c>
      <c r="AZ1859" s="186">
        <f>_xll.qlInterestRateIndexFixingDate(Currency&amp;"ibor"&amp;$I$1,BA1859,Trigger)</f>
        <v>52338</v>
      </c>
      <c r="BA1859" s="186">
        <f>_xll.qlCalendarAdvance(Calendar,BA1858,AY1859,"f",,Trigger)</f>
        <v>52342</v>
      </c>
      <c r="BB1859" s="186">
        <f>_xll.qlInterestRateIndexMaturity(Currency&amp;"ibor"&amp;$I$1,BA1859,Trigger)</f>
        <v>52525</v>
      </c>
      <c r="BC1859" s="359">
        <f>_xll.qlIndexFixing($AC$5,AZ1859,,_xll.ohTrigger(Trigger,Quote!$AE$2))</f>
        <v>1.4445946112107073E-2</v>
      </c>
      <c r="BD1859" s="359" t="e">
        <f>_xll.qlIndexFixing($BE$1,BA1859,,_xll.ohTrigger(Trigger,Quote!$AE$2))</f>
        <v>#NUM!</v>
      </c>
    </row>
    <row r="1860" spans="51:56" ht="11.25" customHeight="1" x14ac:dyDescent="0.25">
      <c r="AY1860" s="187" t="s">
        <v>90</v>
      </c>
      <c r="AZ1860" s="186">
        <f>_xll.qlInterestRateIndexFixingDate(Currency&amp;"ibor"&amp;$I$1,BA1860,Trigger)</f>
        <v>52345</v>
      </c>
      <c r="BA1860" s="186">
        <f>_xll.qlCalendarAdvance(Calendar,BA1859,AY1860,"f",,Trigger)</f>
        <v>52349</v>
      </c>
      <c r="BB1860" s="186">
        <f>_xll.qlInterestRateIndexMaturity(Currency&amp;"ibor"&amp;$I$1,BA1860,Trigger)</f>
        <v>52532</v>
      </c>
      <c r="BC1860" s="359">
        <f>_xll.qlIndexFixing($AC$5,AZ1860,,_xll.ohTrigger(Trigger,Quote!$AE$2))</f>
        <v>1.4446954423042146E-2</v>
      </c>
      <c r="BD1860" s="359" t="e">
        <f>_xll.qlIndexFixing($BE$1,BA1860,,_xll.ohTrigger(Trigger,Quote!$AE$2))</f>
        <v>#NUM!</v>
      </c>
    </row>
    <row r="1861" spans="51:56" ht="11.25" customHeight="1" x14ac:dyDescent="0.25">
      <c r="AY1861" s="187" t="s">
        <v>90</v>
      </c>
      <c r="AZ1861" s="186">
        <f>_xll.qlInterestRateIndexFixingDate(Currency&amp;"ibor"&amp;$I$1,BA1861,Trigger)</f>
        <v>52351</v>
      </c>
      <c r="BA1861" s="186">
        <f>_xll.qlCalendarAdvance(Calendar,BA1860,AY1861,"f",,Trigger)</f>
        <v>52356</v>
      </c>
      <c r="BB1861" s="186">
        <f>_xll.qlInterestRateIndexMaturity(Currency&amp;"ibor"&amp;$I$1,BA1861,Trigger)</f>
        <v>52540</v>
      </c>
      <c r="BC1861" s="359">
        <f>_xll.qlIndexFixing($AC$5,AZ1861,,_xll.ohTrigger(Trigger,Quote!$AE$2))</f>
        <v>1.4448333130575298E-2</v>
      </c>
      <c r="BD1861" s="359" t="e">
        <f>_xll.qlIndexFixing($BE$1,BA1861,,_xll.ohTrigger(Trigger,Quote!$AE$2))</f>
        <v>#NUM!</v>
      </c>
    </row>
    <row r="1862" spans="51:56" ht="11.25" customHeight="1" x14ac:dyDescent="0.25">
      <c r="AY1862" s="187" t="s">
        <v>90</v>
      </c>
      <c r="AZ1862" s="186">
        <f>_xll.qlInterestRateIndexFixingDate(Currency&amp;"ibor"&amp;$I$1,BA1862,Trigger)</f>
        <v>52359</v>
      </c>
      <c r="BA1862" s="186">
        <f>_xll.qlCalendarAdvance(Calendar,BA1861,AY1862,"f",,Trigger)</f>
        <v>52363</v>
      </c>
      <c r="BB1862" s="186">
        <f>_xll.qlInterestRateIndexMaturity(Currency&amp;"ibor"&amp;$I$1,BA1862,Trigger)</f>
        <v>52547</v>
      </c>
      <c r="BC1862" s="359">
        <f>_xll.qlIndexFixing($AC$5,AZ1862,,_xll.ohTrigger(Trigger,Quote!$AE$2))</f>
        <v>1.4449341985994067E-2</v>
      </c>
      <c r="BD1862" s="359" t="e">
        <f>_xll.qlIndexFixing($BE$1,BA1862,,_xll.ohTrigger(Trigger,Quote!$AE$2))</f>
        <v>#NUM!</v>
      </c>
    </row>
    <row r="1863" spans="51:56" ht="11.25" customHeight="1" x14ac:dyDescent="0.25">
      <c r="AY1863" s="187" t="s">
        <v>90</v>
      </c>
      <c r="AZ1863" s="186">
        <f>_xll.qlInterestRateIndexFixingDate(Currency&amp;"ibor"&amp;$I$1,BA1863,Trigger)</f>
        <v>52366</v>
      </c>
      <c r="BA1863" s="186">
        <f>_xll.qlCalendarAdvance(Calendar,BA1862,AY1863,"f",,Trigger)</f>
        <v>52370</v>
      </c>
      <c r="BB1863" s="186">
        <f>_xll.qlInterestRateIndexMaturity(Currency&amp;"ibor"&amp;$I$1,BA1863,Trigger)</f>
        <v>52554</v>
      </c>
      <c r="BC1863" s="359">
        <f>_xll.qlIndexFixing($AC$5,AZ1863,,_xll.ohTrigger(Trigger,Quote!$AE$2))</f>
        <v>1.4450350585782538E-2</v>
      </c>
      <c r="BD1863" s="359" t="e">
        <f>_xll.qlIndexFixing($BE$1,BA1863,,_xll.ohTrigger(Trigger,Quote!$AE$2))</f>
        <v>#NUM!</v>
      </c>
    </row>
    <row r="1864" spans="51:56" ht="11.25" customHeight="1" x14ac:dyDescent="0.25">
      <c r="AY1864" s="187" t="s">
        <v>90</v>
      </c>
      <c r="AZ1864" s="186">
        <f>_xll.qlInterestRateIndexFixingDate(Currency&amp;"ibor"&amp;$I$1,BA1864,Trigger)</f>
        <v>52373</v>
      </c>
      <c r="BA1864" s="186">
        <f>_xll.qlCalendarAdvance(Calendar,BA1863,AY1864,"f",,Trigger)</f>
        <v>52377</v>
      </c>
      <c r="BB1864" s="186">
        <f>_xll.qlInterestRateIndexMaturity(Currency&amp;"ibor"&amp;$I$1,BA1864,Trigger)</f>
        <v>52561</v>
      </c>
      <c r="BC1864" s="359">
        <f>_xll.qlIndexFixing($AC$5,AZ1864,,_xll.ohTrigger(Trigger,Quote!$AE$2))</f>
        <v>1.4451358929940275E-2</v>
      </c>
      <c r="BD1864" s="359" t="e">
        <f>_xll.qlIndexFixing($BE$1,BA1864,,_xll.ohTrigger(Trigger,Quote!$AE$2))</f>
        <v>#NUM!</v>
      </c>
    </row>
    <row r="1865" spans="51:56" ht="11.25" customHeight="1" x14ac:dyDescent="0.25">
      <c r="AY1865" s="187" t="s">
        <v>90</v>
      </c>
      <c r="AZ1865" s="186">
        <f>_xll.qlInterestRateIndexFixingDate(Currency&amp;"ibor"&amp;$I$1,BA1865,Trigger)</f>
        <v>52380</v>
      </c>
      <c r="BA1865" s="186">
        <f>_xll.qlCalendarAdvance(Calendar,BA1864,AY1865,"f",,Trigger)</f>
        <v>52384</v>
      </c>
      <c r="BB1865" s="186">
        <f>_xll.qlInterestRateIndexMaturity(Currency&amp;"ibor"&amp;$I$1,BA1865,Trigger)</f>
        <v>52567</v>
      </c>
      <c r="BC1865" s="359">
        <f>_xll.qlIndexFixing($AC$5,AZ1865,,_xll.ohTrigger(Trigger,Quote!$AE$2))</f>
        <v>1.4452019011276405E-2</v>
      </c>
      <c r="BD1865" s="359" t="e">
        <f>_xll.qlIndexFixing($BE$1,BA1865,,_xll.ohTrigger(Trigger,Quote!$AE$2))</f>
        <v>#NUM!</v>
      </c>
    </row>
    <row r="1866" spans="51:56" ht="11.25" customHeight="1" x14ac:dyDescent="0.25">
      <c r="AY1866" s="187" t="s">
        <v>90</v>
      </c>
      <c r="AZ1866" s="186">
        <f>_xll.qlInterestRateIndexFixingDate(Currency&amp;"ibor"&amp;$I$1,BA1866,Trigger)</f>
        <v>52387</v>
      </c>
      <c r="BA1866" s="186">
        <f>_xll.qlCalendarAdvance(Calendar,BA1865,AY1866,"f",,Trigger)</f>
        <v>52391</v>
      </c>
      <c r="BB1866" s="186">
        <f>_xll.qlInterestRateIndexMaturity(Currency&amp;"ibor"&amp;$I$1,BA1866,Trigger)</f>
        <v>52574</v>
      </c>
      <c r="BC1866" s="359">
        <f>_xll.qlIndexFixing($AC$5,AZ1866,,_xll.ohTrigger(Trigger,Quote!$AE$2))</f>
        <v>1.445321414973717E-2</v>
      </c>
      <c r="BD1866" s="359" t="e">
        <f>_xll.qlIndexFixing($BE$1,BA1866,,_xll.ohTrigger(Trigger,Quote!$AE$2))</f>
        <v>#NUM!</v>
      </c>
    </row>
    <row r="1867" spans="51:56" ht="11.25" customHeight="1" x14ac:dyDescent="0.25">
      <c r="AY1867" s="187" t="s">
        <v>90</v>
      </c>
      <c r="AZ1867" s="186">
        <f>_xll.qlInterestRateIndexFixingDate(Currency&amp;"ibor"&amp;$I$1,BA1867,Trigger)</f>
        <v>52394</v>
      </c>
      <c r="BA1867" s="186">
        <f>_xll.qlCalendarAdvance(Calendar,BA1866,AY1867,"f",,Trigger)</f>
        <v>52398</v>
      </c>
      <c r="BB1867" s="186">
        <f>_xll.qlInterestRateIndexMaturity(Currency&amp;"ibor"&amp;$I$1,BA1867,Trigger)</f>
        <v>52581</v>
      </c>
      <c r="BC1867" s="359">
        <f>_xll.qlIndexFixing($AC$5,AZ1867,,_xll.ohTrigger(Trigger,Quote!$AE$2))</f>
        <v>1.4454409288918233E-2</v>
      </c>
      <c r="BD1867" s="359" t="e">
        <f>_xll.qlIndexFixing($BE$1,BA1867,,_xll.ohTrigger(Trigger,Quote!$AE$2))</f>
        <v>#NUM!</v>
      </c>
    </row>
    <row r="1868" spans="51:56" ht="11.25" customHeight="1" x14ac:dyDescent="0.25">
      <c r="AY1868" s="187" t="s">
        <v>90</v>
      </c>
      <c r="AZ1868" s="186">
        <f>_xll.qlInterestRateIndexFixingDate(Currency&amp;"ibor"&amp;$I$1,BA1868,Trigger)</f>
        <v>52401</v>
      </c>
      <c r="BA1868" s="186">
        <f>_xll.qlCalendarAdvance(Calendar,BA1867,AY1868,"f",,Trigger)</f>
        <v>52405</v>
      </c>
      <c r="BB1868" s="186">
        <f>_xll.qlInterestRateIndexMaturity(Currency&amp;"ibor"&amp;$I$1,BA1868,Trigger)</f>
        <v>52588</v>
      </c>
      <c r="BC1868" s="359">
        <f>_xll.qlIndexFixing($AC$5,AZ1868,,_xll.ohTrigger(Trigger,Quote!$AE$2))</f>
        <v>1.4455604428820905E-2</v>
      </c>
      <c r="BD1868" s="359" t="e">
        <f>_xll.qlIndexFixing($BE$1,BA1868,,_xll.ohTrigger(Trigger,Quote!$AE$2))</f>
        <v>#NUM!</v>
      </c>
    </row>
    <row r="1869" spans="51:56" ht="11.25" customHeight="1" x14ac:dyDescent="0.25">
      <c r="AY1869" s="187" t="s">
        <v>90</v>
      </c>
      <c r="AZ1869" s="186">
        <f>_xll.qlInterestRateIndexFixingDate(Currency&amp;"ibor"&amp;$I$1,BA1869,Trigger)</f>
        <v>52408</v>
      </c>
      <c r="BA1869" s="186">
        <f>_xll.qlCalendarAdvance(Calendar,BA1868,AY1869,"f",,Trigger)</f>
        <v>52412</v>
      </c>
      <c r="BB1869" s="186">
        <f>_xll.qlInterestRateIndexMaturity(Currency&amp;"ibor"&amp;$I$1,BA1869,Trigger)</f>
        <v>52596</v>
      </c>
      <c r="BC1869" s="359">
        <f>_xll.qlIndexFixing($AC$5,AZ1869,,_xll.ohTrigger(Trigger,Quote!$AE$2))</f>
        <v>1.4457174511935377E-2</v>
      </c>
      <c r="BD1869" s="359" t="e">
        <f>_xll.qlIndexFixing($BE$1,BA1869,,_xll.ohTrigger(Trigger,Quote!$AE$2))</f>
        <v>#NUM!</v>
      </c>
    </row>
    <row r="1870" spans="51:56" ht="11.25" customHeight="1" x14ac:dyDescent="0.25">
      <c r="AY1870" s="187" t="s">
        <v>90</v>
      </c>
      <c r="AZ1870" s="186">
        <f>_xll.qlInterestRateIndexFixingDate(Currency&amp;"ibor"&amp;$I$1,BA1870,Trigger)</f>
        <v>52415</v>
      </c>
      <c r="BA1870" s="186">
        <f>_xll.qlCalendarAdvance(Calendar,BA1869,AY1870,"f",,Trigger)</f>
        <v>52419</v>
      </c>
      <c r="BB1870" s="186">
        <f>_xll.qlInterestRateIndexMaturity(Currency&amp;"ibor"&amp;$I$1,BA1870,Trigger)</f>
        <v>52603</v>
      </c>
      <c r="BC1870" s="359">
        <f>_xll.qlIndexFixing($AC$5,AZ1870,,_xll.ohTrigger(Trigger,Quote!$AE$2))</f>
        <v>1.4458369701152538E-2</v>
      </c>
      <c r="BD1870" s="359" t="e">
        <f>_xll.qlIndexFixing($BE$1,BA1870,,_xll.ohTrigger(Trigger,Quote!$AE$2))</f>
        <v>#NUM!</v>
      </c>
    </row>
    <row r="1871" spans="51:56" ht="11.25" customHeight="1" x14ac:dyDescent="0.25">
      <c r="AY1871" s="187" t="s">
        <v>90</v>
      </c>
      <c r="AZ1871" s="186">
        <f>_xll.qlInterestRateIndexFixingDate(Currency&amp;"ibor"&amp;$I$1,BA1871,Trigger)</f>
        <v>52422</v>
      </c>
      <c r="BA1871" s="186">
        <f>_xll.qlCalendarAdvance(Calendar,BA1870,AY1871,"f",,Trigger)</f>
        <v>52426</v>
      </c>
      <c r="BB1871" s="186">
        <f>_xll.qlInterestRateIndexMaturity(Currency&amp;"ibor"&amp;$I$1,BA1871,Trigger)</f>
        <v>52610</v>
      </c>
      <c r="BC1871" s="359">
        <f>_xll.qlIndexFixing($AC$5,AZ1871,,_xll.ohTrigger(Trigger,Quote!$AE$2))</f>
        <v>1.4459564891094337E-2</v>
      </c>
      <c r="BD1871" s="359" t="e">
        <f>_xll.qlIndexFixing($BE$1,BA1871,,_xll.ohTrigger(Trigger,Quote!$AE$2))</f>
        <v>#NUM!</v>
      </c>
    </row>
    <row r="1872" spans="51:56" ht="11.25" customHeight="1" x14ac:dyDescent="0.25">
      <c r="AY1872" s="187" t="s">
        <v>90</v>
      </c>
      <c r="AZ1872" s="186">
        <f>_xll.qlInterestRateIndexFixingDate(Currency&amp;"ibor"&amp;$I$1,BA1872,Trigger)</f>
        <v>52429</v>
      </c>
      <c r="BA1872" s="186">
        <f>_xll.qlCalendarAdvance(Calendar,BA1871,AY1872,"f",,Trigger)</f>
        <v>52433</v>
      </c>
      <c r="BB1872" s="186">
        <f>_xll.qlInterestRateIndexMaturity(Currency&amp;"ibor"&amp;$I$1,BA1872,Trigger)</f>
        <v>52617</v>
      </c>
      <c r="BC1872" s="359">
        <f>_xll.qlIndexFixing($AC$5,AZ1872,,_xll.ohTrigger(Trigger,Quote!$AE$2))</f>
        <v>1.4460760081761209E-2</v>
      </c>
      <c r="BD1872" s="359" t="e">
        <f>_xll.qlIndexFixing($BE$1,BA1872,,_xll.ohTrigger(Trigger,Quote!$AE$2))</f>
        <v>#NUM!</v>
      </c>
    </row>
    <row r="1873" spans="51:56" ht="11.25" customHeight="1" x14ac:dyDescent="0.25">
      <c r="AY1873" s="187" t="s">
        <v>90</v>
      </c>
      <c r="AZ1873" s="186">
        <f>_xll.qlInterestRateIndexFixingDate(Currency&amp;"ibor"&amp;$I$1,BA1873,Trigger)</f>
        <v>52436</v>
      </c>
      <c r="BA1873" s="186">
        <f>_xll.qlCalendarAdvance(Calendar,BA1872,AY1873,"f",,Trigger)</f>
        <v>52440</v>
      </c>
      <c r="BB1873" s="186">
        <f>_xll.qlInterestRateIndexMaturity(Currency&amp;"ibor"&amp;$I$1,BA1873,Trigger)</f>
        <v>52624</v>
      </c>
      <c r="BC1873" s="359">
        <f>_xll.qlIndexFixing($AC$5,AZ1873,,_xll.ohTrigger(Trigger,Quote!$AE$2))</f>
        <v>1.4461955273152716E-2</v>
      </c>
      <c r="BD1873" s="359" t="e">
        <f>_xll.qlIndexFixing($BE$1,BA1873,,_xll.ohTrigger(Trigger,Quote!$AE$2))</f>
        <v>#NUM!</v>
      </c>
    </row>
    <row r="1874" spans="51:56" ht="11.25" customHeight="1" x14ac:dyDescent="0.25">
      <c r="AY1874" s="187" t="s">
        <v>90</v>
      </c>
      <c r="AZ1874" s="186">
        <f>_xll.qlInterestRateIndexFixingDate(Currency&amp;"ibor"&amp;$I$1,BA1874,Trigger)</f>
        <v>52443</v>
      </c>
      <c r="BA1874" s="186">
        <f>_xll.qlCalendarAdvance(Calendar,BA1873,AY1874,"f",,Trigger)</f>
        <v>52447</v>
      </c>
      <c r="BB1874" s="186">
        <f>_xll.qlInterestRateIndexMaturity(Currency&amp;"ibor"&amp;$I$1,BA1874,Trigger)</f>
        <v>52631</v>
      </c>
      <c r="BC1874" s="359">
        <f>_xll.qlIndexFixing($AC$5,AZ1874,,_xll.ohTrigger(Trigger,Quote!$AE$2))</f>
        <v>1.4463150465268863E-2</v>
      </c>
      <c r="BD1874" s="359" t="e">
        <f>_xll.qlIndexFixing($BE$1,BA1874,,_xll.ohTrigger(Trigger,Quote!$AE$2))</f>
        <v>#NUM!</v>
      </c>
    </row>
    <row r="1875" spans="51:56" ht="11.25" customHeight="1" x14ac:dyDescent="0.25">
      <c r="AY1875" s="187" t="s">
        <v>90</v>
      </c>
      <c r="AZ1875" s="186">
        <f>_xll.qlInterestRateIndexFixingDate(Currency&amp;"ibor"&amp;$I$1,BA1875,Trigger)</f>
        <v>52450</v>
      </c>
      <c r="BA1875" s="186">
        <f>_xll.qlCalendarAdvance(Calendar,BA1874,AY1875,"f",,Trigger)</f>
        <v>52454</v>
      </c>
      <c r="BB1875" s="186">
        <f>_xll.qlInterestRateIndexMaturity(Currency&amp;"ibor"&amp;$I$1,BA1875,Trigger)</f>
        <v>52638</v>
      </c>
      <c r="BC1875" s="359">
        <f>_xll.qlIndexFixing($AC$5,AZ1875,,_xll.ohTrigger(Trigger,Quote!$AE$2))</f>
        <v>1.4464345658109647E-2</v>
      </c>
      <c r="BD1875" s="359" t="e">
        <f>_xll.qlIndexFixing($BE$1,BA1875,,_xll.ohTrigger(Trigger,Quote!$AE$2))</f>
        <v>#NUM!</v>
      </c>
    </row>
    <row r="1876" spans="51:56" ht="11.25" customHeight="1" x14ac:dyDescent="0.25">
      <c r="AY1876" s="187" t="s">
        <v>90</v>
      </c>
      <c r="AZ1876" s="186">
        <f>_xll.qlInterestRateIndexFixingDate(Currency&amp;"ibor"&amp;$I$1,BA1876,Trigger)</f>
        <v>52457</v>
      </c>
      <c r="BA1876" s="186">
        <f>_xll.qlCalendarAdvance(Calendar,BA1875,AY1876,"f",,Trigger)</f>
        <v>52461</v>
      </c>
      <c r="BB1876" s="186">
        <f>_xll.qlInterestRateIndexMaturity(Currency&amp;"ibor"&amp;$I$1,BA1876,Trigger)</f>
        <v>52645</v>
      </c>
      <c r="BC1876" s="359">
        <f>_xll.qlIndexFixing($AC$5,AZ1876,,_xll.ohTrigger(Trigger,Quote!$AE$2))</f>
        <v>1.4465540851675503E-2</v>
      </c>
      <c r="BD1876" s="359" t="e">
        <f>_xll.qlIndexFixing($BE$1,BA1876,,_xll.ohTrigger(Trigger,Quote!$AE$2))</f>
        <v>#NUM!</v>
      </c>
    </row>
    <row r="1877" spans="51:56" ht="11.25" customHeight="1" x14ac:dyDescent="0.25">
      <c r="AY1877" s="187" t="s">
        <v>90</v>
      </c>
      <c r="AZ1877" s="186">
        <f>_xll.qlInterestRateIndexFixingDate(Currency&amp;"ibor"&amp;$I$1,BA1877,Trigger)</f>
        <v>52464</v>
      </c>
      <c r="BA1877" s="186">
        <f>_xll.qlCalendarAdvance(Calendar,BA1876,AY1877,"f",,Trigger)</f>
        <v>52468</v>
      </c>
      <c r="BB1877" s="186">
        <f>_xll.qlInterestRateIndexMaturity(Currency&amp;"ibor"&amp;$I$1,BA1877,Trigger)</f>
        <v>52652</v>
      </c>
      <c r="BC1877" s="359">
        <f>_xll.qlIndexFixing($AC$5,AZ1877,,_xll.ohTrigger(Trigger,Quote!$AE$2))</f>
        <v>1.4466736045965998E-2</v>
      </c>
      <c r="BD1877" s="359" t="e">
        <f>_xll.qlIndexFixing($BE$1,BA1877,,_xll.ohTrigger(Trigger,Quote!$AE$2))</f>
        <v>#NUM!</v>
      </c>
    </row>
    <row r="1878" spans="51:56" ht="11.25" customHeight="1" x14ac:dyDescent="0.25">
      <c r="AY1878" s="187" t="s">
        <v>90</v>
      </c>
      <c r="AZ1878" s="186">
        <f>_xll.qlInterestRateIndexFixingDate(Currency&amp;"ibor"&amp;$I$1,BA1878,Trigger)</f>
        <v>52471</v>
      </c>
      <c r="BA1878" s="186">
        <f>_xll.qlCalendarAdvance(Calendar,BA1877,AY1878,"f",,Trigger)</f>
        <v>52475</v>
      </c>
      <c r="BB1878" s="186">
        <f>_xll.qlInterestRateIndexMaturity(Currency&amp;"ibor"&amp;$I$1,BA1878,Trigger)</f>
        <v>52657</v>
      </c>
      <c r="BC1878" s="359">
        <f>_xll.qlIndexFixing($AC$5,AZ1878,,_xll.ohTrigger(Trigger,Quote!$AE$2))</f>
        <v>1.4467180508576254E-2</v>
      </c>
      <c r="BD1878" s="359" t="e">
        <f>_xll.qlIndexFixing($BE$1,BA1878,,_xll.ohTrigger(Trigger,Quote!$AE$2))</f>
        <v>#NUM!</v>
      </c>
    </row>
    <row r="1879" spans="51:56" ht="11.25" customHeight="1" x14ac:dyDescent="0.25">
      <c r="AY1879" s="187" t="s">
        <v>90</v>
      </c>
      <c r="AZ1879" s="186">
        <f>_xll.qlInterestRateIndexFixingDate(Currency&amp;"ibor"&amp;$I$1,BA1879,Trigger)</f>
        <v>52478</v>
      </c>
      <c r="BA1879" s="186">
        <f>_xll.qlCalendarAdvance(Calendar,BA1878,AY1879,"f",,Trigger)</f>
        <v>52482</v>
      </c>
      <c r="BB1879" s="186">
        <f>_xll.qlInterestRateIndexMaturity(Currency&amp;"ibor"&amp;$I$1,BA1879,Trigger)</f>
        <v>52664</v>
      </c>
      <c r="BC1879" s="359">
        <f>_xll.qlIndexFixing($AC$5,AZ1879,,_xll.ohTrigger(Trigger,Quote!$AE$2))</f>
        <v>1.446837560850121E-2</v>
      </c>
      <c r="BD1879" s="359" t="e">
        <f>_xll.qlIndexFixing($BE$1,BA1879,,_xll.ohTrigger(Trigger,Quote!$AE$2))</f>
        <v>#NUM!</v>
      </c>
    </row>
    <row r="1880" spans="51:56" ht="11.25" customHeight="1" x14ac:dyDescent="0.25">
      <c r="AY1880" s="187" t="s">
        <v>90</v>
      </c>
      <c r="AZ1880" s="186">
        <f>_xll.qlInterestRateIndexFixingDate(Currency&amp;"ibor"&amp;$I$1,BA1880,Trigger)</f>
        <v>52485</v>
      </c>
      <c r="BA1880" s="186">
        <f>_xll.qlCalendarAdvance(Calendar,BA1879,AY1880,"f",,Trigger)</f>
        <v>52489</v>
      </c>
      <c r="BB1880" s="186">
        <f>_xll.qlInterestRateIndexMaturity(Currency&amp;"ibor"&amp;$I$1,BA1880,Trigger)</f>
        <v>52671</v>
      </c>
      <c r="BC1880" s="359">
        <f>_xll.qlIndexFixing($AC$5,AZ1880,,_xll.ohTrigger(Trigger,Quote!$AE$2))</f>
        <v>1.4469570709142076E-2</v>
      </c>
      <c r="BD1880" s="359" t="e">
        <f>_xll.qlIndexFixing($BE$1,BA1880,,_xll.ohTrigger(Trigger,Quote!$AE$2))</f>
        <v>#NUM!</v>
      </c>
    </row>
    <row r="1881" spans="51:56" ht="11.25" customHeight="1" x14ac:dyDescent="0.25">
      <c r="AY1881" s="187" t="s">
        <v>90</v>
      </c>
      <c r="AZ1881" s="186">
        <f>_xll.qlInterestRateIndexFixingDate(Currency&amp;"ibor"&amp;$I$1,BA1881,Trigger)</f>
        <v>52492</v>
      </c>
      <c r="BA1881" s="186">
        <f>_xll.qlCalendarAdvance(Calendar,BA1880,AY1881,"f",,Trigger)</f>
        <v>52496</v>
      </c>
      <c r="BB1881" s="186">
        <f>_xll.qlInterestRateIndexMaturity(Currency&amp;"ibor"&amp;$I$1,BA1881,Trigger)</f>
        <v>52678</v>
      </c>
      <c r="BC1881" s="359">
        <f>_xll.qlIndexFixing($AC$5,AZ1881,,_xll.ohTrigger(Trigger,Quote!$AE$2))</f>
        <v>1.4470765810499733E-2</v>
      </c>
      <c r="BD1881" s="359" t="e">
        <f>_xll.qlIndexFixing($BE$1,BA1881,,_xll.ohTrigger(Trigger,Quote!$AE$2))</f>
        <v>#NUM!</v>
      </c>
    </row>
    <row r="1882" spans="51:56" ht="11.25" customHeight="1" x14ac:dyDescent="0.25">
      <c r="AY1882" s="187" t="s">
        <v>90</v>
      </c>
      <c r="AZ1882" s="186">
        <f>_xll.qlInterestRateIndexFixingDate(Currency&amp;"ibor"&amp;$I$1,BA1882,Trigger)</f>
        <v>52499</v>
      </c>
      <c r="BA1882" s="186">
        <f>_xll.qlCalendarAdvance(Calendar,BA1881,AY1882,"f",,Trigger)</f>
        <v>52503</v>
      </c>
      <c r="BB1882" s="186">
        <f>_xll.qlInterestRateIndexMaturity(Currency&amp;"ibor"&amp;$I$1,BA1882,Trigger)</f>
        <v>52685</v>
      </c>
      <c r="BC1882" s="359">
        <f>_xll.qlIndexFixing($AC$5,AZ1882,,_xll.ohTrigger(Trigger,Quote!$AE$2))</f>
        <v>1.4471960912574617E-2</v>
      </c>
      <c r="BD1882" s="359" t="e">
        <f>_xll.qlIndexFixing($BE$1,BA1882,,_xll.ohTrigger(Trigger,Quote!$AE$2))</f>
        <v>#NUM!</v>
      </c>
    </row>
    <row r="1883" spans="51:56" ht="11.25" customHeight="1" x14ac:dyDescent="0.25">
      <c r="AY1883" s="187" t="s">
        <v>90</v>
      </c>
      <c r="AZ1883" s="186">
        <f>_xll.qlInterestRateIndexFixingDate(Currency&amp;"ibor"&amp;$I$1,BA1883,Trigger)</f>
        <v>52506</v>
      </c>
      <c r="BA1883" s="186">
        <f>_xll.qlCalendarAdvance(Calendar,BA1882,AY1883,"f",,Trigger)</f>
        <v>52510</v>
      </c>
      <c r="BB1883" s="186">
        <f>_xll.qlInterestRateIndexMaturity(Currency&amp;"ibor"&amp;$I$1,BA1883,Trigger)</f>
        <v>52693</v>
      </c>
      <c r="BC1883" s="359">
        <f>_xll.qlIndexFixing($AC$5,AZ1883,,_xll.ohTrigger(Trigger,Quote!$AE$2))</f>
        <v>1.44735316138483E-2</v>
      </c>
      <c r="BD1883" s="359" t="e">
        <f>_xll.qlIndexFixing($BE$1,BA1883,,_xll.ohTrigger(Trigger,Quote!$AE$2))</f>
        <v>#NUM!</v>
      </c>
    </row>
    <row r="1884" spans="51:56" ht="11.25" customHeight="1" x14ac:dyDescent="0.25">
      <c r="AY1884" s="187" t="s">
        <v>90</v>
      </c>
      <c r="AZ1884" s="186">
        <f>_xll.qlInterestRateIndexFixingDate(Currency&amp;"ibor"&amp;$I$1,BA1884,Trigger)</f>
        <v>52513</v>
      </c>
      <c r="BA1884" s="186">
        <f>_xll.qlCalendarAdvance(Calendar,BA1883,AY1884,"f",,Trigger)</f>
        <v>52517</v>
      </c>
      <c r="BB1884" s="186">
        <f>_xll.qlInterestRateIndexMaturity(Currency&amp;"ibor"&amp;$I$1,BA1884,Trigger)</f>
        <v>52700</v>
      </c>
      <c r="BC1884" s="359">
        <f>_xll.qlIndexFixing($AC$5,AZ1884,,_xll.ohTrigger(Trigger,Quote!$AE$2))</f>
        <v>1.4474726765282732E-2</v>
      </c>
      <c r="BD1884" s="359" t="e">
        <f>_xll.qlIndexFixing($BE$1,BA1884,,_xll.ohTrigger(Trigger,Quote!$AE$2))</f>
        <v>#NUM!</v>
      </c>
    </row>
    <row r="1885" spans="51:56" ht="11.25" customHeight="1" x14ac:dyDescent="0.25">
      <c r="AY1885" s="187" t="s">
        <v>90</v>
      </c>
      <c r="AZ1885" s="186">
        <f>_xll.qlInterestRateIndexFixingDate(Currency&amp;"ibor"&amp;$I$1,BA1885,Trigger)</f>
        <v>52520</v>
      </c>
      <c r="BA1885" s="186">
        <f>_xll.qlCalendarAdvance(Calendar,BA1884,AY1885,"f",,Trigger)</f>
        <v>52524</v>
      </c>
      <c r="BB1885" s="186">
        <f>_xll.qlInterestRateIndexMaturity(Currency&amp;"ibor"&amp;$I$1,BA1885,Trigger)</f>
        <v>52707</v>
      </c>
      <c r="BC1885" s="359">
        <f>_xll.qlIndexFixing($AC$5,AZ1885,,_xll.ohTrigger(Trigger,Quote!$AE$2))</f>
        <v>1.447592191743877E-2</v>
      </c>
      <c r="BD1885" s="359" t="e">
        <f>_xll.qlIndexFixing($BE$1,BA1885,,_xll.ohTrigger(Trigger,Quote!$AE$2))</f>
        <v>#NUM!</v>
      </c>
    </row>
    <row r="1886" spans="51:56" ht="11.25" customHeight="1" x14ac:dyDescent="0.25">
      <c r="AY1886" s="187" t="s">
        <v>90</v>
      </c>
      <c r="AZ1886" s="186">
        <f>_xll.qlInterestRateIndexFixingDate(Currency&amp;"ibor"&amp;$I$1,BA1886,Trigger)</f>
        <v>52527</v>
      </c>
      <c r="BA1886" s="186">
        <f>_xll.qlCalendarAdvance(Calendar,BA1885,AY1886,"f",,Trigger)</f>
        <v>52531</v>
      </c>
      <c r="BB1886" s="186">
        <f>_xll.qlInterestRateIndexMaturity(Currency&amp;"ibor"&amp;$I$1,BA1886,Trigger)</f>
        <v>52714</v>
      </c>
      <c r="BC1886" s="359">
        <f>_xll.qlIndexFixing($AC$5,AZ1886,,_xll.ohTrigger(Trigger,Quote!$AE$2))</f>
        <v>1.4477117070315107E-2</v>
      </c>
      <c r="BD1886" s="359" t="e">
        <f>_xll.qlIndexFixing($BE$1,BA1886,,_xll.ohTrigger(Trigger,Quote!$AE$2))</f>
        <v>#NUM!</v>
      </c>
    </row>
    <row r="1887" spans="51:56" ht="11.25" customHeight="1" x14ac:dyDescent="0.25">
      <c r="AY1887" s="187" t="s">
        <v>90</v>
      </c>
      <c r="AZ1887" s="186">
        <f>_xll.qlInterestRateIndexFixingDate(Currency&amp;"ibor"&amp;$I$1,BA1887,Trigger)</f>
        <v>52534</v>
      </c>
      <c r="BA1887" s="186">
        <f>_xll.qlCalendarAdvance(Calendar,BA1886,AY1887,"f",,Trigger)</f>
        <v>52538</v>
      </c>
      <c r="BB1887" s="186">
        <f>_xll.qlInterestRateIndexMaturity(Currency&amp;"ibor"&amp;$I$1,BA1887,Trigger)</f>
        <v>52720</v>
      </c>
      <c r="BC1887" s="359">
        <f>_xll.qlIndexFixing($AC$5,AZ1887,,_xll.ohTrigger(Trigger,Quote!$AE$2))</f>
        <v>1.4477936433700002E-2</v>
      </c>
      <c r="BD1887" s="359" t="e">
        <f>_xll.qlIndexFixing($BE$1,BA1887,,_xll.ohTrigger(Trigger,Quote!$AE$2))</f>
        <v>#NUM!</v>
      </c>
    </row>
    <row r="1888" spans="51:56" ht="11.25" customHeight="1" x14ac:dyDescent="0.25">
      <c r="AY1888" s="187" t="s">
        <v>90</v>
      </c>
      <c r="AZ1888" s="186">
        <f>_xll.qlInterestRateIndexFixingDate(Currency&amp;"ibor"&amp;$I$1,BA1888,Trigger)</f>
        <v>52541</v>
      </c>
      <c r="BA1888" s="186">
        <f>_xll.qlCalendarAdvance(Calendar,BA1887,AY1888,"f",,Trigger)</f>
        <v>52545</v>
      </c>
      <c r="BB1888" s="186">
        <f>_xll.qlInterestRateIndexMaturity(Currency&amp;"ibor"&amp;$I$1,BA1888,Trigger)</f>
        <v>52727</v>
      </c>
      <c r="BC1888" s="359">
        <f>_xll.qlIndexFixing($AC$5,AZ1888,,_xll.ohTrigger(Trigger,Quote!$AE$2))</f>
        <v>1.4479131540076061E-2</v>
      </c>
      <c r="BD1888" s="359" t="e">
        <f>_xll.qlIndexFixing($BE$1,BA1888,,_xll.ohTrigger(Trigger,Quote!$AE$2))</f>
        <v>#NUM!</v>
      </c>
    </row>
    <row r="1889" spans="51:56" ht="11.25" customHeight="1" x14ac:dyDescent="0.25">
      <c r="AY1889" s="187" t="s">
        <v>90</v>
      </c>
      <c r="AZ1889" s="186">
        <f>_xll.qlInterestRateIndexFixingDate(Currency&amp;"ibor"&amp;$I$1,BA1889,Trigger)</f>
        <v>52548</v>
      </c>
      <c r="BA1889" s="186">
        <f>_xll.qlCalendarAdvance(Calendar,BA1888,AY1889,"f",,Trigger)</f>
        <v>52552</v>
      </c>
      <c r="BB1889" s="186">
        <f>_xll.qlInterestRateIndexMaturity(Currency&amp;"ibor"&amp;$I$1,BA1889,Trigger)</f>
        <v>52734</v>
      </c>
      <c r="BC1889" s="359">
        <f>_xll.qlIndexFixing($AC$5,AZ1889,,_xll.ohTrigger(Trigger,Quote!$AE$2))</f>
        <v>1.4480326647168033E-2</v>
      </c>
      <c r="BD1889" s="359" t="e">
        <f>_xll.qlIndexFixing($BE$1,BA1889,,_xll.ohTrigger(Trigger,Quote!$AE$2))</f>
        <v>#NUM!</v>
      </c>
    </row>
    <row r="1890" spans="51:56" ht="11.25" customHeight="1" x14ac:dyDescent="0.25">
      <c r="AY1890" s="187" t="s">
        <v>90</v>
      </c>
      <c r="AZ1890" s="186">
        <f>_xll.qlInterestRateIndexFixingDate(Currency&amp;"ibor"&amp;$I$1,BA1890,Trigger)</f>
        <v>52555</v>
      </c>
      <c r="BA1890" s="186">
        <f>_xll.qlCalendarAdvance(Calendar,BA1889,AY1890,"f",,Trigger)</f>
        <v>52559</v>
      </c>
      <c r="BB1890" s="186">
        <f>_xll.qlInterestRateIndexMaturity(Currency&amp;"ibor"&amp;$I$1,BA1890,Trigger)</f>
        <v>52741</v>
      </c>
      <c r="BC1890" s="359">
        <f>_xll.qlIndexFixing($AC$5,AZ1890,,_xll.ohTrigger(Trigger,Quote!$AE$2))</f>
        <v>1.448152175497767E-2</v>
      </c>
      <c r="BD1890" s="359" t="e">
        <f>_xll.qlIndexFixing($BE$1,BA1890,,_xll.ohTrigger(Trigger,Quote!$AE$2))</f>
        <v>#NUM!</v>
      </c>
    </row>
    <row r="1891" spans="51:56" ht="11.25" customHeight="1" x14ac:dyDescent="0.25">
      <c r="AY1891" s="187" t="s">
        <v>90</v>
      </c>
      <c r="AZ1891" s="186">
        <f>_xll.qlInterestRateIndexFixingDate(Currency&amp;"ibor"&amp;$I$1,BA1891,Trigger)</f>
        <v>52562</v>
      </c>
      <c r="BA1891" s="186">
        <f>_xll.qlCalendarAdvance(Calendar,BA1890,AY1891,"f",,Trigger)</f>
        <v>52566</v>
      </c>
      <c r="BB1891" s="186">
        <f>_xll.qlInterestRateIndexMaturity(Currency&amp;"ibor"&amp;$I$1,BA1891,Trigger)</f>
        <v>52749</v>
      </c>
      <c r="BC1891" s="359">
        <f>_xll.qlIndexFixing($AC$5,AZ1891,,_xll.ohTrigger(Trigger,Quote!$AE$2))</f>
        <v>1.4483092845508694E-2</v>
      </c>
      <c r="BD1891" s="359" t="e">
        <f>_xll.qlIndexFixing($BE$1,BA1891,,_xll.ohTrigger(Trigger,Quote!$AE$2))</f>
        <v>#NUM!</v>
      </c>
    </row>
    <row r="1892" spans="51:56" ht="11.25" customHeight="1" x14ac:dyDescent="0.25">
      <c r="AY1892" s="187" t="s">
        <v>90</v>
      </c>
      <c r="AZ1892" s="186">
        <f>_xll.qlInterestRateIndexFixingDate(Currency&amp;"ibor"&amp;$I$1,BA1892,Trigger)</f>
        <v>52569</v>
      </c>
      <c r="BA1892" s="186">
        <f>_xll.qlCalendarAdvance(Calendar,BA1891,AY1892,"f",,Trigger)</f>
        <v>52573</v>
      </c>
      <c r="BB1892" s="186">
        <f>_xll.qlInterestRateIndexMaturity(Currency&amp;"ibor"&amp;$I$1,BA1892,Trigger)</f>
        <v>52756</v>
      </c>
      <c r="BC1892" s="359">
        <f>_xll.qlIndexFixing($AC$5,AZ1892,,_xll.ohTrigger(Trigger,Quote!$AE$2))</f>
        <v>1.4484056462380672E-2</v>
      </c>
      <c r="BD1892" s="359" t="e">
        <f>_xll.qlIndexFixing($BE$1,BA1892,,_xll.ohTrigger(Trigger,Quote!$AE$2))</f>
        <v>#NUM!</v>
      </c>
    </row>
    <row r="1893" spans="51:56" ht="11.25" customHeight="1" x14ac:dyDescent="0.25">
      <c r="AY1893" s="187" t="s">
        <v>90</v>
      </c>
      <c r="AZ1893" s="186">
        <f>_xll.qlInterestRateIndexFixingDate(Currency&amp;"ibor"&amp;$I$1,BA1893,Trigger)</f>
        <v>52576</v>
      </c>
      <c r="BA1893" s="186">
        <f>_xll.qlCalendarAdvance(Calendar,BA1892,AY1893,"f",,Trigger)</f>
        <v>52580</v>
      </c>
      <c r="BB1893" s="186">
        <f>_xll.qlInterestRateIndexMaturity(Currency&amp;"ibor"&amp;$I$1,BA1893,Trigger)</f>
        <v>52763</v>
      </c>
      <c r="BC1893" s="359">
        <f>_xll.qlIndexFixing($AC$5,AZ1893,,_xll.ohTrigger(Trigger,Quote!$AE$2))</f>
        <v>1.4485019774029264E-2</v>
      </c>
      <c r="BD1893" s="359" t="e">
        <f>_xll.qlIndexFixing($BE$1,BA1893,,_xll.ohTrigger(Trigger,Quote!$AE$2))</f>
        <v>#NUM!</v>
      </c>
    </row>
    <row r="1894" spans="51:56" ht="11.25" customHeight="1" x14ac:dyDescent="0.25">
      <c r="AY1894" s="187" t="s">
        <v>90</v>
      </c>
      <c r="AZ1894" s="186">
        <f>_xll.qlInterestRateIndexFixingDate(Currency&amp;"ibor"&amp;$I$1,BA1894,Trigger)</f>
        <v>52583</v>
      </c>
      <c r="BA1894" s="186">
        <f>_xll.qlCalendarAdvance(Calendar,BA1893,AY1894,"f",,Trigger)</f>
        <v>52587</v>
      </c>
      <c r="BB1894" s="186">
        <f>_xll.qlInterestRateIndexMaturity(Currency&amp;"ibor"&amp;$I$1,BA1894,Trigger)</f>
        <v>52770</v>
      </c>
      <c r="BC1894" s="359">
        <f>_xll.qlIndexFixing($AC$5,AZ1894,,_xll.ohTrigger(Trigger,Quote!$AE$2))</f>
        <v>1.4485982780452284E-2</v>
      </c>
      <c r="BD1894" s="359" t="e">
        <f>_xll.qlIndexFixing($BE$1,BA1894,,_xll.ohTrigger(Trigger,Quote!$AE$2))</f>
        <v>#NUM!</v>
      </c>
    </row>
    <row r="1895" spans="51:56" ht="11.25" customHeight="1" x14ac:dyDescent="0.25">
      <c r="AY1895" s="187" t="s">
        <v>90</v>
      </c>
      <c r="AZ1895" s="186">
        <f>_xll.qlInterestRateIndexFixingDate(Currency&amp;"ibor"&amp;$I$1,BA1895,Trigger)</f>
        <v>52589</v>
      </c>
      <c r="BA1895" s="186">
        <f>_xll.qlCalendarAdvance(Calendar,BA1894,AY1895,"f",,Trigger)</f>
        <v>52594</v>
      </c>
      <c r="BB1895" s="186">
        <f>_xll.qlInterestRateIndexMaturity(Currency&amp;"ibor"&amp;$I$1,BA1895,Trigger)</f>
        <v>52777</v>
      </c>
      <c r="BC1895" s="359">
        <f>_xll.qlIndexFixing($AC$5,AZ1895,,_xll.ohTrigger(Trigger,Quote!$AE$2))</f>
        <v>1.4486945481650608E-2</v>
      </c>
      <c r="BD1895" s="359" t="e">
        <f>_xll.qlIndexFixing($BE$1,BA1895,,_xll.ohTrigger(Trigger,Quote!$AE$2))</f>
        <v>#NUM!</v>
      </c>
    </row>
    <row r="1896" spans="51:56" ht="11.25" customHeight="1" x14ac:dyDescent="0.25">
      <c r="AY1896" s="187" t="s">
        <v>90</v>
      </c>
      <c r="AZ1896" s="186">
        <f>_xll.qlInterestRateIndexFixingDate(Currency&amp;"ibor"&amp;$I$1,BA1896,Trigger)</f>
        <v>52596</v>
      </c>
      <c r="BA1896" s="186">
        <f>_xll.qlCalendarAdvance(Calendar,BA1895,AY1896,"f",,Trigger)</f>
        <v>52601</v>
      </c>
      <c r="BB1896" s="186">
        <f>_xll.qlInterestRateIndexMaturity(Currency&amp;"ibor"&amp;$I$1,BA1896,Trigger)</f>
        <v>52783</v>
      </c>
      <c r="BC1896" s="359">
        <f>_xll.qlIndexFixing($AC$5,AZ1896,,_xll.ohTrigger(Trigger,Quote!$AE$2))</f>
        <v>1.4487558776943519E-2</v>
      </c>
      <c r="BD1896" s="359" t="e">
        <f>_xll.qlIndexFixing($BE$1,BA1896,,_xll.ohTrigger(Trigger,Quote!$AE$2))</f>
        <v>#NUM!</v>
      </c>
    </row>
    <row r="1897" spans="51:56" ht="11.25" customHeight="1" x14ac:dyDescent="0.25">
      <c r="AY1897" s="187" t="s">
        <v>90</v>
      </c>
      <c r="AZ1897" s="186">
        <f>_xll.qlInterestRateIndexFixingDate(Currency&amp;"ibor"&amp;$I$1,BA1897,Trigger)</f>
        <v>52604</v>
      </c>
      <c r="BA1897" s="186">
        <f>_xll.qlCalendarAdvance(Calendar,BA1896,AY1897,"f",,Trigger)</f>
        <v>52608</v>
      </c>
      <c r="BB1897" s="186">
        <f>_xll.qlInterestRateIndexMaturity(Currency&amp;"ibor"&amp;$I$1,BA1897,Trigger)</f>
        <v>52790</v>
      </c>
      <c r="BC1897" s="359">
        <f>_xll.qlIndexFixing($AC$5,AZ1897,,_xll.ohTrigger(Trigger,Quote!$AE$2))</f>
        <v>1.4488519592444087E-2</v>
      </c>
      <c r="BD1897" s="359" t="e">
        <f>_xll.qlIndexFixing($BE$1,BA1897,,_xll.ohTrigger(Trigger,Quote!$AE$2))</f>
        <v>#NUM!</v>
      </c>
    </row>
    <row r="1898" spans="51:56" ht="11.25" customHeight="1" x14ac:dyDescent="0.25">
      <c r="AY1898" s="187" t="s">
        <v>90</v>
      </c>
      <c r="AZ1898" s="186">
        <f>_xll.qlInterestRateIndexFixingDate(Currency&amp;"ibor"&amp;$I$1,BA1898,Trigger)</f>
        <v>52611</v>
      </c>
      <c r="BA1898" s="186">
        <f>_xll.qlCalendarAdvance(Calendar,BA1897,AY1898,"f",,Trigger)</f>
        <v>52615</v>
      </c>
      <c r="BB1898" s="186">
        <f>_xll.qlInterestRateIndexMaturity(Currency&amp;"ibor"&amp;$I$1,BA1898,Trigger)</f>
        <v>52797</v>
      </c>
      <c r="BC1898" s="359">
        <f>_xll.qlIndexFixing($AC$5,AZ1898,,_xll.ohTrigger(Trigger,Quote!$AE$2))</f>
        <v>1.4489480101047291E-2</v>
      </c>
      <c r="BD1898" s="359" t="e">
        <f>_xll.qlIndexFixing($BE$1,BA1898,,_xll.ohTrigger(Trigger,Quote!$AE$2))</f>
        <v>#NUM!</v>
      </c>
    </row>
    <row r="1899" spans="51:56" ht="11.25" customHeight="1" x14ac:dyDescent="0.25">
      <c r="AY1899" s="187" t="s">
        <v>90</v>
      </c>
      <c r="AZ1899" s="186">
        <f>_xll.qlInterestRateIndexFixingDate(Currency&amp;"ibor"&amp;$I$1,BA1899,Trigger)</f>
        <v>52618</v>
      </c>
      <c r="BA1899" s="186">
        <f>_xll.qlCalendarAdvance(Calendar,BA1898,AY1899,"f",,Trigger)</f>
        <v>52622</v>
      </c>
      <c r="BB1899" s="186">
        <f>_xll.qlInterestRateIndexMaturity(Currency&amp;"ibor"&amp;$I$1,BA1899,Trigger)</f>
        <v>52804</v>
      </c>
      <c r="BC1899" s="359">
        <f>_xll.qlIndexFixing($AC$5,AZ1899,,_xll.ohTrigger(Trigger,Quote!$AE$2))</f>
        <v>1.4490440302753128E-2</v>
      </c>
      <c r="BD1899" s="359" t="e">
        <f>_xll.qlIndexFixing($BE$1,BA1899,,_xll.ohTrigger(Trigger,Quote!$AE$2))</f>
        <v>#NUM!</v>
      </c>
    </row>
    <row r="1900" spans="51:56" ht="11.25" customHeight="1" x14ac:dyDescent="0.25">
      <c r="AY1900" s="187" t="s">
        <v>90</v>
      </c>
      <c r="AZ1900" s="186">
        <f>_xll.qlInterestRateIndexFixingDate(Currency&amp;"ibor"&amp;$I$1,BA1900,Trigger)</f>
        <v>52625</v>
      </c>
      <c r="BA1900" s="186">
        <f>_xll.qlCalendarAdvance(Calendar,BA1899,AY1900,"f",,Trigger)</f>
        <v>52629</v>
      </c>
      <c r="BB1900" s="186">
        <f>_xll.qlInterestRateIndexMaturity(Currency&amp;"ibor"&amp;$I$1,BA1900,Trigger)</f>
        <v>52811</v>
      </c>
      <c r="BC1900" s="359">
        <f>_xll.qlIndexFixing($AC$5,AZ1900,,_xll.ohTrigger(Trigger,Quote!$AE$2))</f>
        <v>1.4491400197559847E-2</v>
      </c>
      <c r="BD1900" s="359" t="e">
        <f>_xll.qlIndexFixing($BE$1,BA1900,,_xll.ohTrigger(Trigger,Quote!$AE$2))</f>
        <v>#NUM!</v>
      </c>
    </row>
    <row r="1901" spans="51:56" ht="11.25" customHeight="1" x14ac:dyDescent="0.25">
      <c r="AY1901" s="187" t="s">
        <v>90</v>
      </c>
      <c r="AZ1901" s="186">
        <f>_xll.qlInterestRateIndexFixingDate(Currency&amp;"ibor"&amp;$I$1,BA1901,Trigger)</f>
        <v>52632</v>
      </c>
      <c r="BA1901" s="186">
        <f>_xll.qlCalendarAdvance(Calendar,BA1900,AY1901,"f",,Trigger)</f>
        <v>52636</v>
      </c>
      <c r="BB1901" s="186">
        <f>_xll.qlInterestRateIndexMaturity(Currency&amp;"ibor"&amp;$I$1,BA1901,Trigger)</f>
        <v>52818</v>
      </c>
      <c r="BC1901" s="359">
        <f>_xll.qlIndexFixing($AC$5,AZ1901,,_xll.ohTrigger(Trigger,Quote!$AE$2))</f>
        <v>1.4492359785467882E-2</v>
      </c>
      <c r="BD1901" s="359" t="e">
        <f>_xll.qlIndexFixing($BE$1,BA1901,,_xll.ohTrigger(Trigger,Quote!$AE$2))</f>
        <v>#NUM!</v>
      </c>
    </row>
    <row r="1902" spans="51:56" ht="11.25" customHeight="1" x14ac:dyDescent="0.25">
      <c r="AY1902" s="187" t="s">
        <v>90</v>
      </c>
      <c r="AZ1902" s="186">
        <f>_xll.qlInterestRateIndexFixingDate(Currency&amp;"ibor"&amp;$I$1,BA1902,Trigger)</f>
        <v>52639</v>
      </c>
      <c r="BA1902" s="186">
        <f>_xll.qlCalendarAdvance(Calendar,BA1901,AY1902,"f",,Trigger)</f>
        <v>52643</v>
      </c>
      <c r="BB1902" s="186">
        <f>_xll.qlInterestRateIndexMaturity(Currency&amp;"ibor"&amp;$I$1,BA1902,Trigger)</f>
        <v>52825</v>
      </c>
      <c r="BC1902" s="359">
        <f>_xll.qlIndexFixing($AC$5,AZ1902,,_xll.ohTrigger(Trigger,Quote!$AE$2))</f>
        <v>1.4493319066476355E-2</v>
      </c>
      <c r="BD1902" s="359" t="e">
        <f>_xll.qlIndexFixing($BE$1,BA1902,,_xll.ohTrigger(Trigger,Quote!$AE$2))</f>
        <v>#NUM!</v>
      </c>
    </row>
    <row r="1903" spans="51:56" ht="11.25" customHeight="1" x14ac:dyDescent="0.25">
      <c r="AY1903" s="187" t="s">
        <v>90</v>
      </c>
      <c r="AZ1903" s="186">
        <f>_xll.qlInterestRateIndexFixingDate(Currency&amp;"ibor"&amp;$I$1,BA1903,Trigger)</f>
        <v>52646</v>
      </c>
      <c r="BA1903" s="186">
        <f>_xll.qlCalendarAdvance(Calendar,BA1902,AY1903,"f",,Trigger)</f>
        <v>52650</v>
      </c>
      <c r="BB1903" s="186">
        <f>_xll.qlInterestRateIndexMaturity(Currency&amp;"ibor"&amp;$I$1,BA1903,Trigger)</f>
        <v>52832</v>
      </c>
      <c r="BC1903" s="359">
        <f>_xll.qlIndexFixing($AC$5,AZ1903,,_xll.ohTrigger(Trigger,Quote!$AE$2))</f>
        <v>1.4494278040585708E-2</v>
      </c>
      <c r="BD1903" s="359" t="e">
        <f>_xll.qlIndexFixing($BE$1,BA1903,,_xll.ohTrigger(Trigger,Quote!$AE$2))</f>
        <v>#NUM!</v>
      </c>
    </row>
    <row r="1904" spans="51:56" ht="11.25" customHeight="1" x14ac:dyDescent="0.25">
      <c r="AY1904" s="187" t="s">
        <v>90</v>
      </c>
      <c r="AZ1904" s="186">
        <f>_xll.qlInterestRateIndexFixingDate(Currency&amp;"ibor"&amp;$I$1,BA1904,Trigger)</f>
        <v>52653</v>
      </c>
      <c r="BA1904" s="186">
        <f>_xll.qlCalendarAdvance(Calendar,BA1903,AY1904,"f",,Trigger)</f>
        <v>52657</v>
      </c>
      <c r="BB1904" s="186">
        <f>_xll.qlInterestRateIndexMaturity(Currency&amp;"ibor"&amp;$I$1,BA1904,Trigger)</f>
        <v>52841</v>
      </c>
      <c r="BC1904" s="359">
        <f>_xll.qlIndexFixing($AC$5,AZ1904,,_xll.ohTrigger(Trigger,Quote!$AE$2))</f>
        <v>1.449595559999365E-2</v>
      </c>
      <c r="BD1904" s="359" t="e">
        <f>_xll.qlIndexFixing($BE$1,BA1904,,_xll.ohTrigger(Trigger,Quote!$AE$2))</f>
        <v>#NUM!</v>
      </c>
    </row>
    <row r="1905" spans="51:56" ht="11.25" customHeight="1" x14ac:dyDescent="0.25">
      <c r="AY1905" s="187" t="s">
        <v>90</v>
      </c>
      <c r="AZ1905" s="186">
        <f>_xll.qlInterestRateIndexFixingDate(Currency&amp;"ibor"&amp;$I$1,BA1905,Trigger)</f>
        <v>52660</v>
      </c>
      <c r="BA1905" s="186">
        <f>_xll.qlCalendarAdvance(Calendar,BA1904,AY1905,"f",,Trigger)</f>
        <v>52664</v>
      </c>
      <c r="BB1905" s="186">
        <f>_xll.qlInterestRateIndexMaturity(Currency&amp;"ibor"&amp;$I$1,BA1905,Trigger)</f>
        <v>52848</v>
      </c>
      <c r="BC1905" s="359">
        <f>_xll.qlIndexFixing($AC$5,AZ1905,,_xll.ohTrigger(Trigger,Quote!$AE$2))</f>
        <v>1.4496916524044416E-2</v>
      </c>
      <c r="BD1905" s="359" t="e">
        <f>_xll.qlIndexFixing($BE$1,BA1905,,_xll.ohTrigger(Trigger,Quote!$AE$2))</f>
        <v>#NUM!</v>
      </c>
    </row>
    <row r="1906" spans="51:56" ht="11.25" customHeight="1" x14ac:dyDescent="0.25">
      <c r="AY1906" s="187" t="s">
        <v>90</v>
      </c>
      <c r="AZ1906" s="186">
        <f>_xll.qlInterestRateIndexFixingDate(Currency&amp;"ibor"&amp;$I$1,BA1906,Trigger)</f>
        <v>52667</v>
      </c>
      <c r="BA1906" s="186">
        <f>_xll.qlCalendarAdvance(Calendar,BA1905,AY1906,"f",,Trigger)</f>
        <v>52671</v>
      </c>
      <c r="BB1906" s="186">
        <f>_xll.qlInterestRateIndexMaturity(Currency&amp;"ibor"&amp;$I$1,BA1906,Trigger)</f>
        <v>52855</v>
      </c>
      <c r="BC1906" s="359">
        <f>_xll.qlIndexFixing($AC$5,AZ1906,,_xll.ohTrigger(Trigger,Quote!$AE$2))</f>
        <v>1.449787714451845E-2</v>
      </c>
      <c r="BD1906" s="359" t="e">
        <f>_xll.qlIndexFixing($BE$1,BA1906,,_xll.ohTrigger(Trigger,Quote!$AE$2))</f>
        <v>#NUM!</v>
      </c>
    </row>
    <row r="1907" spans="51:56" ht="11.25" customHeight="1" x14ac:dyDescent="0.25">
      <c r="AY1907" s="187" t="s">
        <v>90</v>
      </c>
      <c r="AZ1907" s="186">
        <f>_xll.qlInterestRateIndexFixingDate(Currency&amp;"ibor"&amp;$I$1,BA1907,Trigger)</f>
        <v>52674</v>
      </c>
      <c r="BA1907" s="186">
        <f>_xll.qlCalendarAdvance(Calendar,BA1906,AY1907,"f",,Trigger)</f>
        <v>52678</v>
      </c>
      <c r="BB1907" s="186">
        <f>_xll.qlInterestRateIndexMaturity(Currency&amp;"ibor"&amp;$I$1,BA1907,Trigger)</f>
        <v>52862</v>
      </c>
      <c r="BC1907" s="359">
        <f>_xll.qlIndexFixing($AC$5,AZ1907,,_xll.ohTrigger(Trigger,Quote!$AE$2))</f>
        <v>1.4498837461414889E-2</v>
      </c>
      <c r="BD1907" s="359" t="e">
        <f>_xll.qlIndexFixing($BE$1,BA1907,,_xll.ohTrigger(Trigger,Quote!$AE$2))</f>
        <v>#NUM!</v>
      </c>
    </row>
    <row r="1908" spans="51:56" ht="11.25" customHeight="1" x14ac:dyDescent="0.25">
      <c r="AY1908" s="187" t="s">
        <v>90</v>
      </c>
      <c r="AZ1908" s="186">
        <f>_xll.qlInterestRateIndexFixingDate(Currency&amp;"ibor"&amp;$I$1,BA1908,Trigger)</f>
        <v>52681</v>
      </c>
      <c r="BA1908" s="186">
        <f>_xll.qlCalendarAdvance(Calendar,BA1907,AY1908,"f",,Trigger)</f>
        <v>52685</v>
      </c>
      <c r="BB1908" s="186">
        <f>_xll.qlInterestRateIndexMaturity(Currency&amp;"ibor"&amp;$I$1,BA1908,Trigger)</f>
        <v>52869</v>
      </c>
      <c r="BC1908" s="359">
        <f>_xll.qlIndexFixing($AC$5,AZ1908,,_xll.ohTrigger(Trigger,Quote!$AE$2))</f>
        <v>1.4499797474733294E-2</v>
      </c>
      <c r="BD1908" s="359" t="e">
        <f>_xll.qlIndexFixing($BE$1,BA1908,,_xll.ohTrigger(Trigger,Quote!$AE$2))</f>
        <v>#NUM!</v>
      </c>
    </row>
    <row r="1909" spans="51:56" ht="11.25" customHeight="1" x14ac:dyDescent="0.25">
      <c r="AY1909" s="187" t="s">
        <v>90</v>
      </c>
      <c r="AZ1909" s="186">
        <f>_xll.qlInterestRateIndexFixingDate(Currency&amp;"ibor"&amp;$I$1,BA1909,Trigger)</f>
        <v>52688</v>
      </c>
      <c r="BA1909" s="186">
        <f>_xll.qlCalendarAdvance(Calendar,BA1908,AY1909,"f",,Trigger)</f>
        <v>52692</v>
      </c>
      <c r="BB1909" s="186">
        <f>_xll.qlInterestRateIndexMaturity(Currency&amp;"ibor"&amp;$I$1,BA1909,Trigger)</f>
        <v>52875</v>
      </c>
      <c r="BC1909" s="359">
        <f>_xll.qlIndexFixing($AC$5,AZ1909,,_xll.ohTrigger(Trigger,Quote!$AE$2))</f>
        <v>1.4500391249543788E-2</v>
      </c>
      <c r="BD1909" s="359" t="e">
        <f>_xll.qlIndexFixing($BE$1,BA1909,,_xll.ohTrigger(Trigger,Quote!$AE$2))</f>
        <v>#NUM!</v>
      </c>
    </row>
    <row r="1910" spans="51:56" ht="11.25" customHeight="1" x14ac:dyDescent="0.25">
      <c r="AY1910" s="187" t="s">
        <v>90</v>
      </c>
      <c r="AZ1910" s="186">
        <f>_xll.qlInterestRateIndexFixingDate(Currency&amp;"ibor"&amp;$I$1,BA1910,Trigger)</f>
        <v>52695</v>
      </c>
      <c r="BA1910" s="186">
        <f>_xll.qlCalendarAdvance(Calendar,BA1909,AY1910,"f",,Trigger)</f>
        <v>52699</v>
      </c>
      <c r="BB1910" s="186">
        <f>_xll.qlInterestRateIndexMaturity(Currency&amp;"ibor"&amp;$I$1,BA1910,Trigger)</f>
        <v>52882</v>
      </c>
      <c r="BC1910" s="359">
        <f>_xll.qlIndexFixing($AC$5,AZ1910,,_xll.ohTrigger(Trigger,Quote!$AE$2))</f>
        <v>1.4501349372312672E-2</v>
      </c>
      <c r="BD1910" s="359" t="e">
        <f>_xll.qlIndexFixing($BE$1,BA1910,,_xll.ohTrigger(Trigger,Quote!$AE$2))</f>
        <v>#NUM!</v>
      </c>
    </row>
    <row r="1911" spans="51:56" ht="11.25" customHeight="1" x14ac:dyDescent="0.25">
      <c r="AY1911" s="187" t="s">
        <v>90</v>
      </c>
      <c r="AZ1911" s="186">
        <f>_xll.qlInterestRateIndexFixingDate(Currency&amp;"ibor"&amp;$I$1,BA1911,Trigger)</f>
        <v>52700</v>
      </c>
      <c r="BA1911" s="186">
        <f>_xll.qlCalendarAdvance(Calendar,BA1910,AY1911,"f",,Trigger)</f>
        <v>52706</v>
      </c>
      <c r="BB1911" s="186">
        <f>_xll.qlInterestRateIndexMaturity(Currency&amp;"ibor"&amp;$I$1,BA1911,Trigger)</f>
        <v>52889</v>
      </c>
      <c r="BC1911" s="359">
        <f>_xll.qlIndexFixing($AC$5,AZ1911,,_xll.ohTrigger(Trigger,Quote!$AE$2))</f>
        <v>1.4502307189848995E-2</v>
      </c>
      <c r="BD1911" s="359" t="e">
        <f>_xll.qlIndexFixing($BE$1,BA1911,,_xll.ohTrigger(Trigger,Quote!$AE$2))</f>
        <v>#NUM!</v>
      </c>
    </row>
    <row r="1912" spans="51:56" ht="11.25" customHeight="1" x14ac:dyDescent="0.25">
      <c r="AY1912" s="187" t="s">
        <v>90</v>
      </c>
      <c r="AZ1912" s="186">
        <f>_xll.qlInterestRateIndexFixingDate(Currency&amp;"ibor"&amp;$I$1,BA1912,Trigger)</f>
        <v>52709</v>
      </c>
      <c r="BA1912" s="186">
        <f>_xll.qlCalendarAdvance(Calendar,BA1911,AY1912,"f",,Trigger)</f>
        <v>52713</v>
      </c>
      <c r="BB1912" s="186">
        <f>_xll.qlInterestRateIndexMaturity(Currency&amp;"ibor"&amp;$I$1,BA1912,Trigger)</f>
        <v>52896</v>
      </c>
      <c r="BC1912" s="359">
        <f>_xll.qlIndexFixing($AC$5,AZ1912,,_xll.ohTrigger(Trigger,Quote!$AE$2))</f>
        <v>1.4503264702152756E-2</v>
      </c>
      <c r="BD1912" s="359" t="e">
        <f>_xll.qlIndexFixing($BE$1,BA1912,,_xll.ohTrigger(Trigger,Quote!$AE$2))</f>
        <v>#NUM!</v>
      </c>
    </row>
    <row r="1913" spans="51:56" ht="11.25" customHeight="1" x14ac:dyDescent="0.25">
      <c r="AY1913" s="187" t="s">
        <v>90</v>
      </c>
      <c r="AZ1913" s="186">
        <f>_xll.qlInterestRateIndexFixingDate(Currency&amp;"ibor"&amp;$I$1,BA1913,Trigger)</f>
        <v>52716</v>
      </c>
      <c r="BA1913" s="186">
        <f>_xll.qlCalendarAdvance(Calendar,BA1912,AY1913,"f",,Trigger)</f>
        <v>52720</v>
      </c>
      <c r="BB1913" s="186">
        <f>_xll.qlInterestRateIndexMaturity(Currency&amp;"ibor"&amp;$I$1,BA1913,Trigger)</f>
        <v>52904</v>
      </c>
      <c r="BC1913" s="359">
        <f>_xll.qlIndexFixing($AC$5,AZ1913,,_xll.ohTrigger(Trigger,Quote!$AE$2))</f>
        <v>1.4504592987642242E-2</v>
      </c>
      <c r="BD1913" s="359" t="e">
        <f>_xll.qlIndexFixing($BE$1,BA1913,,_xll.ohTrigger(Trigger,Quote!$AE$2))</f>
        <v>#NUM!</v>
      </c>
    </row>
    <row r="1914" spans="51:56" ht="11.25" customHeight="1" x14ac:dyDescent="0.25">
      <c r="AY1914" s="187" t="s">
        <v>90</v>
      </c>
      <c r="AZ1914" s="186">
        <f>_xll.qlInterestRateIndexFixingDate(Currency&amp;"ibor"&amp;$I$1,BA1914,Trigger)</f>
        <v>52723</v>
      </c>
      <c r="BA1914" s="186">
        <f>_xll.qlCalendarAdvance(Calendar,BA1913,AY1914,"f",,Trigger)</f>
        <v>52727</v>
      </c>
      <c r="BB1914" s="186">
        <f>_xll.qlInterestRateIndexMaturity(Currency&amp;"ibor"&amp;$I$1,BA1914,Trigger)</f>
        <v>52911</v>
      </c>
      <c r="BC1914" s="359">
        <f>_xll.qlIndexFixing($AC$5,AZ1914,,_xll.ohTrigger(Trigger,Quote!$AE$2))</f>
        <v>1.4505551179483765E-2</v>
      </c>
      <c r="BD1914" s="359" t="e">
        <f>_xll.qlIndexFixing($BE$1,BA1914,,_xll.ohTrigger(Trigger,Quote!$AE$2))</f>
        <v>#NUM!</v>
      </c>
    </row>
    <row r="1915" spans="51:56" ht="11.25" customHeight="1" x14ac:dyDescent="0.25">
      <c r="AY1915" s="187" t="s">
        <v>90</v>
      </c>
      <c r="AZ1915" s="186">
        <f>_xll.qlInterestRateIndexFixingDate(Currency&amp;"ibor"&amp;$I$1,BA1915,Trigger)</f>
        <v>52730</v>
      </c>
      <c r="BA1915" s="186">
        <f>_xll.qlCalendarAdvance(Calendar,BA1914,AY1915,"f",,Trigger)</f>
        <v>52734</v>
      </c>
      <c r="BB1915" s="186">
        <f>_xll.qlInterestRateIndexMaturity(Currency&amp;"ibor"&amp;$I$1,BA1915,Trigger)</f>
        <v>52918</v>
      </c>
      <c r="BC1915" s="359">
        <f>_xll.qlIndexFixing($AC$5,AZ1915,,_xll.ohTrigger(Trigger,Quote!$AE$2))</f>
        <v>1.4506509067744216E-2</v>
      </c>
      <c r="BD1915" s="359" t="e">
        <f>_xll.qlIndexFixing($BE$1,BA1915,,_xll.ohTrigger(Trigger,Quote!$AE$2))</f>
        <v>#NUM!</v>
      </c>
    </row>
    <row r="1916" spans="51:56" ht="11.25" customHeight="1" x14ac:dyDescent="0.25">
      <c r="AY1916" s="187" t="s">
        <v>90</v>
      </c>
      <c r="AZ1916" s="186">
        <f>_xll.qlInterestRateIndexFixingDate(Currency&amp;"ibor"&amp;$I$1,BA1916,Trigger)</f>
        <v>52737</v>
      </c>
      <c r="BA1916" s="186">
        <f>_xll.qlCalendarAdvance(Calendar,BA1915,AY1916,"f",,Trigger)</f>
        <v>52741</v>
      </c>
      <c r="BB1916" s="186">
        <f>_xll.qlInterestRateIndexMaturity(Currency&amp;"ibor"&amp;$I$1,BA1916,Trigger)</f>
        <v>52925</v>
      </c>
      <c r="BC1916" s="359">
        <f>_xll.qlIndexFixing($AC$5,AZ1916,,_xll.ohTrigger(Trigger,Quote!$AE$2))</f>
        <v>1.4507466652423593E-2</v>
      </c>
      <c r="BD1916" s="359" t="e">
        <f>_xll.qlIndexFixing($BE$1,BA1916,,_xll.ohTrigger(Trigger,Quote!$AE$2))</f>
        <v>#NUM!</v>
      </c>
    </row>
    <row r="1917" spans="51:56" ht="11.25" customHeight="1" x14ac:dyDescent="0.25">
      <c r="AY1917" s="187" t="s">
        <v>90</v>
      </c>
      <c r="AZ1917" s="186">
        <f>_xll.qlInterestRateIndexFixingDate(Currency&amp;"ibor"&amp;$I$1,BA1917,Trigger)</f>
        <v>52744</v>
      </c>
      <c r="BA1917" s="186">
        <f>_xll.qlCalendarAdvance(Calendar,BA1916,AY1917,"f",,Trigger)</f>
        <v>52748</v>
      </c>
      <c r="BB1917" s="186">
        <f>_xll.qlInterestRateIndexMaturity(Currency&amp;"ibor"&amp;$I$1,BA1917,Trigger)</f>
        <v>52931</v>
      </c>
      <c r="BC1917" s="359">
        <f>_xll.qlIndexFixing($AC$5,AZ1917,,_xll.ohTrigger(Trigger,Quote!$AE$2))</f>
        <v>1.4508047685166997E-2</v>
      </c>
      <c r="BD1917" s="359" t="e">
        <f>_xll.qlIndexFixing($BE$1,BA1917,,_xll.ohTrigger(Trigger,Quote!$AE$2))</f>
        <v>#NUM!</v>
      </c>
    </row>
    <row r="1918" spans="51:56" ht="11.25" customHeight="1" x14ac:dyDescent="0.25">
      <c r="AY1918" s="187" t="s">
        <v>90</v>
      </c>
      <c r="AZ1918" s="186">
        <f>_xll.qlInterestRateIndexFixingDate(Currency&amp;"ibor"&amp;$I$1,BA1918,Trigger)</f>
        <v>52751</v>
      </c>
      <c r="BA1918" s="186">
        <f>_xll.qlCalendarAdvance(Calendar,BA1917,AY1918,"f",,Trigger)</f>
        <v>52755</v>
      </c>
      <c r="BB1918" s="186">
        <f>_xll.qlInterestRateIndexMaturity(Currency&amp;"ibor"&amp;$I$1,BA1918,Trigger)</f>
        <v>52938</v>
      </c>
      <c r="BC1918" s="359">
        <f>_xll.qlIndexFixing($AC$5,AZ1918,,_xll.ohTrigger(Trigger,Quote!$AE$2))</f>
        <v>1.4509201812985886E-2</v>
      </c>
      <c r="BD1918" s="359" t="e">
        <f>_xll.qlIndexFixing($BE$1,BA1918,,_xll.ohTrigger(Trigger,Quote!$AE$2))</f>
        <v>#NUM!</v>
      </c>
    </row>
    <row r="1919" spans="51:56" ht="11.25" customHeight="1" x14ac:dyDescent="0.25">
      <c r="AY1919" s="187" t="s">
        <v>90</v>
      </c>
      <c r="AZ1919" s="186">
        <f>_xll.qlInterestRateIndexFixingDate(Currency&amp;"ibor"&amp;$I$1,BA1919,Trigger)</f>
        <v>52758</v>
      </c>
      <c r="BA1919" s="186">
        <f>_xll.qlCalendarAdvance(Calendar,BA1918,AY1919,"f",,Trigger)</f>
        <v>52762</v>
      </c>
      <c r="BB1919" s="186">
        <f>_xll.qlInterestRateIndexMaturity(Currency&amp;"ibor"&amp;$I$1,BA1919,Trigger)</f>
        <v>52945</v>
      </c>
      <c r="BC1919" s="359">
        <f>_xll.qlIndexFixing($AC$5,AZ1919,,_xll.ohTrigger(Trigger,Quote!$AE$2))</f>
        <v>1.4510388994148443E-2</v>
      </c>
      <c r="BD1919" s="359" t="e">
        <f>_xll.qlIndexFixing($BE$1,BA1919,,_xll.ohTrigger(Trigger,Quote!$AE$2))</f>
        <v>#NUM!</v>
      </c>
    </row>
    <row r="1920" spans="51:56" ht="11.25" customHeight="1" x14ac:dyDescent="0.25">
      <c r="AY1920" s="187" t="s">
        <v>90</v>
      </c>
      <c r="AZ1920" s="186">
        <f>_xll.qlInterestRateIndexFixingDate(Currency&amp;"ibor"&amp;$I$1,BA1920,Trigger)</f>
        <v>52765</v>
      </c>
      <c r="BA1920" s="186">
        <f>_xll.qlCalendarAdvance(Calendar,BA1919,AY1920,"f",,Trigger)</f>
        <v>52769</v>
      </c>
      <c r="BB1920" s="186">
        <f>_xll.qlInterestRateIndexMaturity(Currency&amp;"ibor"&amp;$I$1,BA1920,Trigger)</f>
        <v>52952</v>
      </c>
      <c r="BC1920" s="359">
        <f>_xll.qlIndexFixing($AC$5,AZ1920,,_xll.ohTrigger(Trigger,Quote!$AE$2))</f>
        <v>1.4511576176022998E-2</v>
      </c>
      <c r="BD1920" s="359" t="e">
        <f>_xll.qlIndexFixing($BE$1,BA1920,,_xll.ohTrigger(Trigger,Quote!$AE$2))</f>
        <v>#NUM!</v>
      </c>
    </row>
    <row r="1921" spans="51:56" ht="11.25" customHeight="1" x14ac:dyDescent="0.25">
      <c r="AY1921" s="187" t="s">
        <v>90</v>
      </c>
      <c r="AZ1921" s="186">
        <f>_xll.qlInterestRateIndexFixingDate(Currency&amp;"ibor"&amp;$I$1,BA1921,Trigger)</f>
        <v>52772</v>
      </c>
      <c r="BA1921" s="186">
        <f>_xll.qlCalendarAdvance(Calendar,BA1920,AY1921,"f",,Trigger)</f>
        <v>52776</v>
      </c>
      <c r="BB1921" s="186">
        <f>_xll.qlInterestRateIndexMaturity(Currency&amp;"ibor"&amp;$I$1,BA1921,Trigger)</f>
        <v>52959</v>
      </c>
      <c r="BC1921" s="359">
        <f>_xll.qlIndexFixing($AC$5,AZ1921,,_xll.ohTrigger(Trigger,Quote!$AE$2))</f>
        <v>1.4512763358608242E-2</v>
      </c>
      <c r="BD1921" s="359" t="e">
        <f>_xll.qlIndexFixing($BE$1,BA1921,,_xll.ohTrigger(Trigger,Quote!$AE$2))</f>
        <v>#NUM!</v>
      </c>
    </row>
    <row r="1922" spans="51:56" ht="11.25" customHeight="1" x14ac:dyDescent="0.25">
      <c r="AY1922" s="187" t="s">
        <v>90</v>
      </c>
      <c r="AZ1922" s="186">
        <f>_xll.qlInterestRateIndexFixingDate(Currency&amp;"ibor"&amp;$I$1,BA1922,Trigger)</f>
        <v>52779</v>
      </c>
      <c r="BA1922" s="186">
        <f>_xll.qlCalendarAdvance(Calendar,BA1921,AY1922,"f",,Trigger)</f>
        <v>52783</v>
      </c>
      <c r="BB1922" s="186">
        <f>_xll.qlInterestRateIndexMaturity(Currency&amp;"ibor"&amp;$I$1,BA1922,Trigger)</f>
        <v>52967</v>
      </c>
      <c r="BC1922" s="359">
        <f>_xll.qlIndexFixing($AC$5,AZ1922,,_xll.ohTrigger(Trigger,Quote!$AE$2))</f>
        <v>1.4514327207219594E-2</v>
      </c>
      <c r="BD1922" s="359" t="e">
        <f>_xll.qlIndexFixing($BE$1,BA1922,,_xll.ohTrigger(Trigger,Quote!$AE$2))</f>
        <v>#NUM!</v>
      </c>
    </row>
    <row r="1923" spans="51:56" ht="11.25" customHeight="1" x14ac:dyDescent="0.25">
      <c r="AY1923" s="187" t="s">
        <v>90</v>
      </c>
      <c r="AZ1923" s="186">
        <f>_xll.qlInterestRateIndexFixingDate(Currency&amp;"ibor"&amp;$I$1,BA1923,Trigger)</f>
        <v>52786</v>
      </c>
      <c r="BA1923" s="186">
        <f>_xll.qlCalendarAdvance(Calendar,BA1922,AY1923,"f",,Trigger)</f>
        <v>52790</v>
      </c>
      <c r="BB1923" s="186">
        <f>_xll.qlInterestRateIndexMaturity(Currency&amp;"ibor"&amp;$I$1,BA1923,Trigger)</f>
        <v>52974</v>
      </c>
      <c r="BC1923" s="359">
        <f>_xll.qlIndexFixing($AC$5,AZ1923,,_xll.ohTrigger(Trigger,Quote!$AE$2))</f>
        <v>1.4515514438969026E-2</v>
      </c>
      <c r="BD1923" s="359" t="e">
        <f>_xll.qlIndexFixing($BE$1,BA1923,,_xll.ohTrigger(Trigger,Quote!$AE$2))</f>
        <v>#NUM!</v>
      </c>
    </row>
    <row r="1924" spans="51:56" ht="11.25" customHeight="1" x14ac:dyDescent="0.25">
      <c r="AY1924" s="187" t="s">
        <v>90</v>
      </c>
      <c r="AZ1924" s="186">
        <f>_xll.qlInterestRateIndexFixingDate(Currency&amp;"ibor"&amp;$I$1,BA1924,Trigger)</f>
        <v>52793</v>
      </c>
      <c r="BA1924" s="186">
        <f>_xll.qlCalendarAdvance(Calendar,BA1923,AY1924,"f",,Trigger)</f>
        <v>52797</v>
      </c>
      <c r="BB1924" s="186">
        <f>_xll.qlInterestRateIndexMaturity(Currency&amp;"ibor"&amp;$I$1,BA1924,Trigger)</f>
        <v>52981</v>
      </c>
      <c r="BC1924" s="359">
        <f>_xll.qlIndexFixing($AC$5,AZ1924,,_xll.ohTrigger(Trigger,Quote!$AE$2))</f>
        <v>1.4516701671433539E-2</v>
      </c>
      <c r="BD1924" s="359" t="e">
        <f>_xll.qlIndexFixing($BE$1,BA1924,,_xll.ohTrigger(Trigger,Quote!$AE$2))</f>
        <v>#NUM!</v>
      </c>
    </row>
    <row r="1925" spans="51:56" ht="11.25" customHeight="1" x14ac:dyDescent="0.25">
      <c r="AY1925" s="187" t="s">
        <v>90</v>
      </c>
      <c r="AZ1925" s="186">
        <f>_xll.qlInterestRateIndexFixingDate(Currency&amp;"ibor"&amp;$I$1,BA1925,Trigger)</f>
        <v>52800</v>
      </c>
      <c r="BA1925" s="186">
        <f>_xll.qlCalendarAdvance(Calendar,BA1924,AY1925,"f",,Trigger)</f>
        <v>52804</v>
      </c>
      <c r="BB1925" s="186">
        <f>_xll.qlInterestRateIndexMaturity(Currency&amp;"ibor"&amp;$I$1,BA1925,Trigger)</f>
        <v>52988</v>
      </c>
      <c r="BC1925" s="359">
        <f>_xll.qlIndexFixing($AC$5,AZ1925,,_xll.ohTrigger(Trigger,Quote!$AE$2))</f>
        <v>1.4517888904612699E-2</v>
      </c>
      <c r="BD1925" s="359" t="e">
        <f>_xll.qlIndexFixing($BE$1,BA1925,,_xll.ohTrigger(Trigger,Quote!$AE$2))</f>
        <v>#NUM!</v>
      </c>
    </row>
    <row r="1926" spans="51:56" ht="11.25" customHeight="1" x14ac:dyDescent="0.25">
      <c r="AY1926" s="187" t="s">
        <v>90</v>
      </c>
      <c r="AZ1926" s="186">
        <f>_xll.qlInterestRateIndexFixingDate(Currency&amp;"ibor"&amp;$I$1,BA1926,Trigger)</f>
        <v>52807</v>
      </c>
      <c r="BA1926" s="186">
        <f>_xll.qlCalendarAdvance(Calendar,BA1925,AY1926,"f",,Trigger)</f>
        <v>52811</v>
      </c>
      <c r="BB1926" s="186">
        <f>_xll.qlInterestRateIndexMaturity(Currency&amp;"ibor"&amp;$I$1,BA1926,Trigger)</f>
        <v>52995</v>
      </c>
      <c r="BC1926" s="359">
        <f>_xll.qlIndexFixing($AC$5,AZ1926,,_xll.ohTrigger(Trigger,Quote!$AE$2))</f>
        <v>1.4519076138507371E-2</v>
      </c>
      <c r="BD1926" s="359" t="e">
        <f>_xll.qlIndexFixing($BE$1,BA1926,,_xll.ohTrigger(Trigger,Quote!$AE$2))</f>
        <v>#NUM!</v>
      </c>
    </row>
    <row r="1927" spans="51:56" ht="11.25" customHeight="1" x14ac:dyDescent="0.25">
      <c r="AY1927" s="187" t="s">
        <v>90</v>
      </c>
      <c r="AZ1927" s="186">
        <f>_xll.qlInterestRateIndexFixingDate(Currency&amp;"ibor"&amp;$I$1,BA1927,Trigger)</f>
        <v>52814</v>
      </c>
      <c r="BA1927" s="186">
        <f>_xll.qlCalendarAdvance(Calendar,BA1926,AY1927,"f",,Trigger)</f>
        <v>52818</v>
      </c>
      <c r="BB1927" s="186">
        <f>_xll.qlInterestRateIndexMaturity(Currency&amp;"ibor"&amp;$I$1,BA1927,Trigger)</f>
        <v>53002</v>
      </c>
      <c r="BC1927" s="359">
        <f>_xll.qlIndexFixing($AC$5,AZ1927,,_xll.ohTrigger(Trigger,Quote!$AE$2))</f>
        <v>1.4520263373117124E-2</v>
      </c>
      <c r="BD1927" s="359" t="e">
        <f>_xll.qlIndexFixing($BE$1,BA1927,,_xll.ohTrigger(Trigger,Quote!$AE$2))</f>
        <v>#NUM!</v>
      </c>
    </row>
    <row r="1928" spans="51:56" ht="11.25" customHeight="1" x14ac:dyDescent="0.25">
      <c r="AY1928" s="187" t="s">
        <v>90</v>
      </c>
      <c r="AZ1928" s="186">
        <f>_xll.qlInterestRateIndexFixingDate(Currency&amp;"ibor"&amp;$I$1,BA1928,Trigger)</f>
        <v>52821</v>
      </c>
      <c r="BA1928" s="186">
        <f>_xll.qlCalendarAdvance(Calendar,BA1927,AY1928,"f",,Trigger)</f>
        <v>52825</v>
      </c>
      <c r="BB1928" s="186">
        <f>_xll.qlInterestRateIndexMaturity(Currency&amp;"ibor"&amp;$I$1,BA1928,Trigger)</f>
        <v>53009</v>
      </c>
      <c r="BC1928" s="359">
        <f>_xll.qlIndexFixing($AC$5,AZ1928,,_xll.ohTrigger(Trigger,Quote!$AE$2))</f>
        <v>1.4521450608441958E-2</v>
      </c>
      <c r="BD1928" s="359" t="e">
        <f>_xll.qlIndexFixing($BE$1,BA1928,,_xll.ohTrigger(Trigger,Quote!$AE$2))</f>
        <v>#NUM!</v>
      </c>
    </row>
    <row r="1929" spans="51:56" ht="11.25" customHeight="1" x14ac:dyDescent="0.25">
      <c r="AY1929" s="187" t="s">
        <v>90</v>
      </c>
      <c r="AZ1929" s="186">
        <f>_xll.qlInterestRateIndexFixingDate(Currency&amp;"ibor"&amp;$I$1,BA1929,Trigger)</f>
        <v>52828</v>
      </c>
      <c r="BA1929" s="186">
        <f>_xll.qlCalendarAdvance(Calendar,BA1928,AY1929,"f",,Trigger)</f>
        <v>52832</v>
      </c>
      <c r="BB1929" s="186">
        <f>_xll.qlInterestRateIndexMaturity(Currency&amp;"ibor"&amp;$I$1,BA1929,Trigger)</f>
        <v>53016</v>
      </c>
      <c r="BC1929" s="359">
        <f>_xll.qlIndexFixing($AC$5,AZ1929,,_xll.ohTrigger(Trigger,Quote!$AE$2))</f>
        <v>1.4522637844482307E-2</v>
      </c>
      <c r="BD1929" s="359" t="e">
        <f>_xll.qlIndexFixing($BE$1,BA1929,,_xll.ohTrigger(Trigger,Quote!$AE$2))</f>
        <v>#NUM!</v>
      </c>
    </row>
    <row r="1930" spans="51:56" ht="11.25" customHeight="1" x14ac:dyDescent="0.25">
      <c r="AY1930" s="187" t="s">
        <v>90</v>
      </c>
      <c r="AZ1930" s="186">
        <f>_xll.qlInterestRateIndexFixingDate(Currency&amp;"ibor"&amp;$I$1,BA1930,Trigger)</f>
        <v>52835</v>
      </c>
      <c r="BA1930" s="186">
        <f>_xll.qlCalendarAdvance(Calendar,BA1929,AY1930,"f",,Trigger)</f>
        <v>52839</v>
      </c>
      <c r="BB1930" s="186">
        <f>_xll.qlInterestRateIndexMaturity(Currency&amp;"ibor"&amp;$I$1,BA1930,Trigger)</f>
        <v>53021</v>
      </c>
      <c r="BC1930" s="359">
        <f>_xll.qlIndexFixing($AC$5,AZ1930,,_xll.ohTrigger(Trigger,Quote!$AE$2))</f>
        <v>1.4523071001182575E-2</v>
      </c>
      <c r="BD1930" s="359" t="e">
        <f>_xll.qlIndexFixing($BE$1,BA1930,,_xll.ohTrigger(Trigger,Quote!$AE$2))</f>
        <v>#NUM!</v>
      </c>
    </row>
    <row r="1931" spans="51:56" ht="11.25" customHeight="1" x14ac:dyDescent="0.25">
      <c r="AY1931" s="187" t="s">
        <v>90</v>
      </c>
      <c r="AZ1931" s="186">
        <f>_xll.qlInterestRateIndexFixingDate(Currency&amp;"ibor"&amp;$I$1,BA1931,Trigger)</f>
        <v>52842</v>
      </c>
      <c r="BA1931" s="186">
        <f>_xll.qlCalendarAdvance(Calendar,BA1930,AY1931,"f",,Trigger)</f>
        <v>52846</v>
      </c>
      <c r="BB1931" s="186">
        <f>_xll.qlInterestRateIndexMaturity(Currency&amp;"ibor"&amp;$I$1,BA1931,Trigger)</f>
        <v>53027</v>
      </c>
      <c r="BC1931" s="359">
        <f>_xll.qlIndexFixing($AC$5,AZ1931,,_xll.ohTrigger(Trigger,Quote!$AE$2))</f>
        <v>1.4523881077298474E-2</v>
      </c>
      <c r="BD1931" s="359" t="e">
        <f>_xll.qlIndexFixing($BE$1,BA1931,,_xll.ohTrigger(Trigger,Quote!$AE$2))</f>
        <v>#NUM!</v>
      </c>
    </row>
    <row r="1932" spans="51:56" ht="11.25" customHeight="1" x14ac:dyDescent="0.25">
      <c r="AY1932" s="187" t="s">
        <v>90</v>
      </c>
      <c r="AZ1932" s="186">
        <f>_xll.qlInterestRateIndexFixingDate(Currency&amp;"ibor"&amp;$I$1,BA1932,Trigger)</f>
        <v>52849</v>
      </c>
      <c r="BA1932" s="186">
        <f>_xll.qlCalendarAdvance(Calendar,BA1931,AY1932,"f",,Trigger)</f>
        <v>52853</v>
      </c>
      <c r="BB1932" s="186">
        <f>_xll.qlInterestRateIndexMaturity(Currency&amp;"ibor"&amp;$I$1,BA1932,Trigger)</f>
        <v>53034</v>
      </c>
      <c r="BC1932" s="359">
        <f>_xll.qlIndexFixing($AC$5,AZ1932,,_xll.ohTrigger(Trigger,Quote!$AE$2))</f>
        <v>1.4525068172161105E-2</v>
      </c>
      <c r="BD1932" s="359" t="e">
        <f>_xll.qlIndexFixing($BE$1,BA1932,,_xll.ohTrigger(Trigger,Quote!$AE$2))</f>
        <v>#NUM!</v>
      </c>
    </row>
    <row r="1933" spans="51:56" ht="11.25" customHeight="1" x14ac:dyDescent="0.25">
      <c r="AY1933" s="187" t="s">
        <v>90</v>
      </c>
      <c r="AZ1933" s="186">
        <f>_xll.qlInterestRateIndexFixingDate(Currency&amp;"ibor"&amp;$I$1,BA1933,Trigger)</f>
        <v>52856</v>
      </c>
      <c r="BA1933" s="186">
        <f>_xll.qlCalendarAdvance(Calendar,BA1932,AY1933,"f",,Trigger)</f>
        <v>52860</v>
      </c>
      <c r="BB1933" s="186">
        <f>_xll.qlInterestRateIndexMaturity(Currency&amp;"ibor"&amp;$I$1,BA1933,Trigger)</f>
        <v>53041</v>
      </c>
      <c r="BC1933" s="359">
        <f>_xll.qlIndexFixing($AC$5,AZ1933,,_xll.ohTrigger(Trigger,Quote!$AE$2))</f>
        <v>1.4526255267727261E-2</v>
      </c>
      <c r="BD1933" s="359" t="e">
        <f>_xll.qlIndexFixing($BE$1,BA1933,,_xll.ohTrigger(Trigger,Quote!$AE$2))</f>
        <v>#NUM!</v>
      </c>
    </row>
    <row r="1934" spans="51:56" ht="11.25" customHeight="1" x14ac:dyDescent="0.25">
      <c r="AY1934" s="187" t="s">
        <v>90</v>
      </c>
      <c r="AZ1934" s="186">
        <f>_xll.qlInterestRateIndexFixingDate(Currency&amp;"ibor"&amp;$I$1,BA1934,Trigger)</f>
        <v>52863</v>
      </c>
      <c r="BA1934" s="186">
        <f>_xll.qlCalendarAdvance(Calendar,BA1933,AY1934,"f",,Trigger)</f>
        <v>52867</v>
      </c>
      <c r="BB1934" s="186">
        <f>_xll.qlInterestRateIndexMaturity(Currency&amp;"ibor"&amp;$I$1,BA1934,Trigger)</f>
        <v>53048</v>
      </c>
      <c r="BC1934" s="359">
        <f>_xll.qlIndexFixing($AC$5,AZ1934,,_xll.ohTrigger(Trigger,Quote!$AE$2))</f>
        <v>1.4527442363996942E-2</v>
      </c>
      <c r="BD1934" s="359" t="e">
        <f>_xll.qlIndexFixing($BE$1,BA1934,,_xll.ohTrigger(Trigger,Quote!$AE$2))</f>
        <v>#NUM!</v>
      </c>
    </row>
    <row r="1935" spans="51:56" ht="11.25" customHeight="1" x14ac:dyDescent="0.25">
      <c r="AY1935" s="187" t="s">
        <v>90</v>
      </c>
      <c r="AZ1935" s="186">
        <f>_xll.qlInterestRateIndexFixingDate(Currency&amp;"ibor"&amp;$I$1,BA1935,Trigger)</f>
        <v>52870</v>
      </c>
      <c r="BA1935" s="186">
        <f>_xll.qlCalendarAdvance(Calendar,BA1934,AY1935,"f",,Trigger)</f>
        <v>52874</v>
      </c>
      <c r="BB1935" s="186">
        <f>_xll.qlInterestRateIndexMaturity(Currency&amp;"ibor"&amp;$I$1,BA1935,Trigger)</f>
        <v>53056</v>
      </c>
      <c r="BC1935" s="359">
        <f>_xll.qlIndexFixing($AC$5,AZ1935,,_xll.ohTrigger(Trigger,Quote!$AE$2))</f>
        <v>1.4529006717891493E-2</v>
      </c>
      <c r="BD1935" s="359" t="e">
        <f>_xll.qlIndexFixing($BE$1,BA1935,,_xll.ohTrigger(Trigger,Quote!$AE$2))</f>
        <v>#NUM!</v>
      </c>
    </row>
    <row r="1936" spans="51:56" ht="11.25" customHeight="1" x14ac:dyDescent="0.25">
      <c r="AY1936" s="187" t="s">
        <v>90</v>
      </c>
      <c r="AZ1936" s="186">
        <f>_xll.qlInterestRateIndexFixingDate(Currency&amp;"ibor"&amp;$I$1,BA1936,Trigger)</f>
        <v>52877</v>
      </c>
      <c r="BA1936" s="186">
        <f>_xll.qlCalendarAdvance(Calendar,BA1935,AY1936,"f",,Trigger)</f>
        <v>52881</v>
      </c>
      <c r="BB1936" s="186">
        <f>_xll.qlInterestRateIndexMaturity(Currency&amp;"ibor"&amp;$I$1,BA1936,Trigger)</f>
        <v>53063</v>
      </c>
      <c r="BC1936" s="359">
        <f>_xll.qlIndexFixing($AC$5,AZ1936,,_xll.ohTrigger(Trigger,Quote!$AE$2))</f>
        <v>1.4530193863355184E-2</v>
      </c>
      <c r="BD1936" s="359" t="e">
        <f>_xll.qlIndexFixing($BE$1,BA1936,,_xll.ohTrigger(Trigger,Quote!$AE$2))</f>
        <v>#NUM!</v>
      </c>
    </row>
    <row r="1937" spans="51:56" ht="11.25" customHeight="1" x14ac:dyDescent="0.25">
      <c r="AY1937" s="187" t="s">
        <v>90</v>
      </c>
      <c r="AZ1937" s="186">
        <f>_xll.qlInterestRateIndexFixingDate(Currency&amp;"ibor"&amp;$I$1,BA1937,Trigger)</f>
        <v>52884</v>
      </c>
      <c r="BA1937" s="186">
        <f>_xll.qlCalendarAdvance(Calendar,BA1936,AY1937,"f",,Trigger)</f>
        <v>52888</v>
      </c>
      <c r="BB1937" s="186">
        <f>_xll.qlInterestRateIndexMaturity(Currency&amp;"ibor"&amp;$I$1,BA1937,Trigger)</f>
        <v>53070</v>
      </c>
      <c r="BC1937" s="359">
        <f>_xll.qlIndexFixing($AC$5,AZ1937,,_xll.ohTrigger(Trigger,Quote!$AE$2))</f>
        <v>1.4531381009526001E-2</v>
      </c>
      <c r="BD1937" s="359" t="e">
        <f>_xll.qlIndexFixing($BE$1,BA1937,,_xll.ohTrigger(Trigger,Quote!$AE$2))</f>
        <v>#NUM!</v>
      </c>
    </row>
    <row r="1938" spans="51:56" ht="11.25" customHeight="1" x14ac:dyDescent="0.25">
      <c r="AY1938" s="187" t="s">
        <v>90</v>
      </c>
      <c r="AZ1938" s="186">
        <f>_xll.qlInterestRateIndexFixingDate(Currency&amp;"ibor"&amp;$I$1,BA1938,Trigger)</f>
        <v>52891</v>
      </c>
      <c r="BA1938" s="186">
        <f>_xll.qlCalendarAdvance(Calendar,BA1937,AY1938,"f",,Trigger)</f>
        <v>52895</v>
      </c>
      <c r="BB1938" s="186">
        <f>_xll.qlInterestRateIndexMaturity(Currency&amp;"ibor"&amp;$I$1,BA1938,Trigger)</f>
        <v>53077</v>
      </c>
      <c r="BC1938" s="359">
        <f>_xll.qlIndexFixing($AC$5,AZ1938,,_xll.ohTrigger(Trigger,Quote!$AE$2))</f>
        <v>1.4532568156404385E-2</v>
      </c>
      <c r="BD1938" s="359" t="e">
        <f>_xll.qlIndexFixing($BE$1,BA1938,,_xll.ohTrigger(Trigger,Quote!$AE$2))</f>
        <v>#NUM!</v>
      </c>
    </row>
    <row r="1939" spans="51:56" ht="11.25" customHeight="1" x14ac:dyDescent="0.25">
      <c r="AY1939" s="187" t="s">
        <v>90</v>
      </c>
      <c r="AZ1939" s="186">
        <f>_xll.qlInterestRateIndexFixingDate(Currency&amp;"ibor"&amp;$I$1,BA1939,Trigger)</f>
        <v>52898</v>
      </c>
      <c r="BA1939" s="186">
        <f>_xll.qlCalendarAdvance(Calendar,BA1938,AY1939,"f",,Trigger)</f>
        <v>52902</v>
      </c>
      <c r="BB1939" s="186">
        <f>_xll.qlInterestRateIndexMaturity(Currency&amp;"ibor"&amp;$I$1,BA1939,Trigger)</f>
        <v>53084</v>
      </c>
      <c r="BC1939" s="359">
        <f>_xll.qlIndexFixing($AC$5,AZ1939,,_xll.ohTrigger(Trigger,Quote!$AE$2))</f>
        <v>1.4533755303989456E-2</v>
      </c>
      <c r="BD1939" s="359" t="e">
        <f>_xll.qlIndexFixing($BE$1,BA1939,,_xll.ohTrigger(Trigger,Quote!$AE$2))</f>
        <v>#NUM!</v>
      </c>
    </row>
    <row r="1940" spans="51:56" ht="11.25" customHeight="1" x14ac:dyDescent="0.25">
      <c r="AY1940" s="187" t="s">
        <v>90</v>
      </c>
      <c r="AZ1940" s="186">
        <f>_xll.qlInterestRateIndexFixingDate(Currency&amp;"ibor"&amp;$I$1,BA1940,Trigger)</f>
        <v>52905</v>
      </c>
      <c r="BA1940" s="186">
        <f>_xll.qlCalendarAdvance(Calendar,BA1939,AY1940,"f",,Trigger)</f>
        <v>52909</v>
      </c>
      <c r="BB1940" s="186">
        <f>_xll.qlInterestRateIndexMaturity(Currency&amp;"ibor"&amp;$I$1,BA1940,Trigger)</f>
        <v>53090</v>
      </c>
      <c r="BC1940" s="359">
        <f>_xll.qlIndexFixing($AC$5,AZ1940,,_xll.ohTrigger(Trigger,Quote!$AE$2))</f>
        <v>1.4534564956385094E-2</v>
      </c>
      <c r="BD1940" s="359" t="e">
        <f>_xll.qlIndexFixing($BE$1,BA1940,,_xll.ohTrigger(Trigger,Quote!$AE$2))</f>
        <v>#NUM!</v>
      </c>
    </row>
    <row r="1941" spans="51:56" ht="11.25" customHeight="1" x14ac:dyDescent="0.25">
      <c r="AY1941" s="187" t="s">
        <v>90</v>
      </c>
      <c r="AZ1941" s="186">
        <f>_xll.qlInterestRateIndexFixingDate(Currency&amp;"ibor"&amp;$I$1,BA1941,Trigger)</f>
        <v>52912</v>
      </c>
      <c r="BA1941" s="186">
        <f>_xll.qlCalendarAdvance(Calendar,BA1940,AY1941,"f",,Trigger)</f>
        <v>52916</v>
      </c>
      <c r="BB1941" s="186">
        <f>_xll.qlInterestRateIndexMaturity(Currency&amp;"ibor"&amp;$I$1,BA1941,Trigger)</f>
        <v>53097</v>
      </c>
      <c r="BC1941" s="359">
        <f>_xll.qlIndexFixing($AC$5,AZ1941,,_xll.ohTrigger(Trigger,Quote!$AE$2))</f>
        <v>1.4535752057578571E-2</v>
      </c>
      <c r="BD1941" s="359" t="e">
        <f>_xll.qlIndexFixing($BE$1,BA1941,,_xll.ohTrigger(Trigger,Quote!$AE$2))</f>
        <v>#NUM!</v>
      </c>
    </row>
    <row r="1942" spans="51:56" ht="11.25" customHeight="1" x14ac:dyDescent="0.25">
      <c r="AY1942" s="187" t="s">
        <v>90</v>
      </c>
      <c r="AZ1942" s="186">
        <f>_xll.qlInterestRateIndexFixingDate(Currency&amp;"ibor"&amp;$I$1,BA1942,Trigger)</f>
        <v>52919</v>
      </c>
      <c r="BA1942" s="186">
        <f>_xll.qlCalendarAdvance(Calendar,BA1941,AY1942,"f",,Trigger)</f>
        <v>52923</v>
      </c>
      <c r="BB1942" s="186">
        <f>_xll.qlInterestRateIndexMaturity(Currency&amp;"ibor"&amp;$I$1,BA1942,Trigger)</f>
        <v>53104</v>
      </c>
      <c r="BC1942" s="359">
        <f>_xll.qlIndexFixing($AC$5,AZ1942,,_xll.ohTrigger(Trigger,Quote!$AE$2))</f>
        <v>1.4536939159475133E-2</v>
      </c>
      <c r="BD1942" s="359" t="e">
        <f>_xll.qlIndexFixing($BE$1,BA1942,,_xll.ohTrigger(Trigger,Quote!$AE$2))</f>
        <v>#NUM!</v>
      </c>
    </row>
    <row r="1943" spans="51:56" ht="11.25" customHeight="1" x14ac:dyDescent="0.25">
      <c r="AY1943" s="187" t="s">
        <v>90</v>
      </c>
      <c r="AZ1943" s="186">
        <f>_xll.qlInterestRateIndexFixingDate(Currency&amp;"ibor"&amp;$I$1,BA1943,Trigger)</f>
        <v>52926</v>
      </c>
      <c r="BA1943" s="186">
        <f>_xll.qlCalendarAdvance(Calendar,BA1942,AY1943,"f",,Trigger)</f>
        <v>52930</v>
      </c>
      <c r="BB1943" s="186">
        <f>_xll.qlInterestRateIndexMaturity(Currency&amp;"ibor"&amp;$I$1,BA1943,Trigger)</f>
        <v>53111</v>
      </c>
      <c r="BC1943" s="359">
        <f>_xll.qlIndexFixing($AC$5,AZ1943,,_xll.ohTrigger(Trigger,Quote!$AE$2))</f>
        <v>1.4538126262074779E-2</v>
      </c>
      <c r="BD1943" s="359" t="e">
        <f>_xll.qlIndexFixing($BE$1,BA1943,,_xll.ohTrigger(Trigger,Quote!$AE$2))</f>
        <v>#NUM!</v>
      </c>
    </row>
    <row r="1944" spans="51:56" ht="11.25" customHeight="1" x14ac:dyDescent="0.25">
      <c r="AY1944" s="187" t="s">
        <v>90</v>
      </c>
      <c r="AZ1944" s="186">
        <f>_xll.qlInterestRateIndexFixingDate(Currency&amp;"ibor"&amp;$I$1,BA1944,Trigger)</f>
        <v>52933</v>
      </c>
      <c r="BA1944" s="186">
        <f>_xll.qlCalendarAdvance(Calendar,BA1943,AY1944,"f",,Trigger)</f>
        <v>52937</v>
      </c>
      <c r="BB1944" s="186">
        <f>_xll.qlInterestRateIndexMaturity(Currency&amp;"ibor"&amp;$I$1,BA1944,Trigger)</f>
        <v>53119</v>
      </c>
      <c r="BC1944" s="359">
        <f>_xll.qlIndexFixing($AC$5,AZ1944,,_xll.ohTrigger(Trigger,Quote!$AE$2))</f>
        <v>1.4539707514793256E-2</v>
      </c>
      <c r="BD1944" s="359" t="e">
        <f>_xll.qlIndexFixing($BE$1,BA1944,,_xll.ohTrigger(Trigger,Quote!$AE$2))</f>
        <v>#NUM!</v>
      </c>
    </row>
    <row r="1945" spans="51:56" ht="11.25" customHeight="1" x14ac:dyDescent="0.25">
      <c r="AY1945" s="187" t="s">
        <v>90</v>
      </c>
      <c r="AZ1945" s="186">
        <f>_xll.qlInterestRateIndexFixingDate(Currency&amp;"ibor"&amp;$I$1,BA1945,Trigger)</f>
        <v>52940</v>
      </c>
      <c r="BA1945" s="186">
        <f>_xll.qlCalendarAdvance(Calendar,BA1944,AY1945,"f",,Trigger)</f>
        <v>52944</v>
      </c>
      <c r="BB1945" s="186">
        <f>_xll.qlInterestRateIndexMaturity(Currency&amp;"ibor"&amp;$I$1,BA1945,Trigger)</f>
        <v>53126</v>
      </c>
      <c r="BC1945" s="359">
        <f>_xll.qlIndexFixing($AC$5,AZ1945,,_xll.ohTrigger(Trigger,Quote!$AE$2))</f>
        <v>1.4540917739037151E-2</v>
      </c>
      <c r="BD1945" s="359" t="e">
        <f>_xll.qlIndexFixing($BE$1,BA1945,,_xll.ohTrigger(Trigger,Quote!$AE$2))</f>
        <v>#NUM!</v>
      </c>
    </row>
    <row r="1946" spans="51:56" ht="11.25" customHeight="1" x14ac:dyDescent="0.25">
      <c r="AY1946" s="187" t="s">
        <v>90</v>
      </c>
      <c r="AZ1946" s="186">
        <f>_xll.qlInterestRateIndexFixingDate(Currency&amp;"ibor"&amp;$I$1,BA1946,Trigger)</f>
        <v>52947</v>
      </c>
      <c r="BA1946" s="186">
        <f>_xll.qlCalendarAdvance(Calendar,BA1945,AY1946,"f",,Trigger)</f>
        <v>52951</v>
      </c>
      <c r="BB1946" s="186">
        <f>_xll.qlInterestRateIndexMaturity(Currency&amp;"ibor"&amp;$I$1,BA1946,Trigger)</f>
        <v>53133</v>
      </c>
      <c r="BC1946" s="359">
        <f>_xll.qlIndexFixing($AC$5,AZ1946,,_xll.ohTrigger(Trigger,Quote!$AE$2))</f>
        <v>1.4542127993437145E-2</v>
      </c>
      <c r="BD1946" s="359" t="e">
        <f>_xll.qlIndexFixing($BE$1,BA1946,,_xll.ohTrigger(Trigger,Quote!$AE$2))</f>
        <v>#NUM!</v>
      </c>
    </row>
    <row r="1947" spans="51:56" ht="11.25" customHeight="1" x14ac:dyDescent="0.25">
      <c r="AY1947" s="187" t="s">
        <v>90</v>
      </c>
      <c r="AZ1947" s="186">
        <f>_xll.qlInterestRateIndexFixingDate(Currency&amp;"ibor"&amp;$I$1,BA1947,Trigger)</f>
        <v>52953</v>
      </c>
      <c r="BA1947" s="186">
        <f>_xll.qlCalendarAdvance(Calendar,BA1946,AY1947,"f",,Trigger)</f>
        <v>52958</v>
      </c>
      <c r="BB1947" s="186">
        <f>_xll.qlInterestRateIndexMaturity(Currency&amp;"ibor"&amp;$I$1,BA1947,Trigger)</f>
        <v>53140</v>
      </c>
      <c r="BC1947" s="359">
        <f>_xll.qlIndexFixing($AC$5,AZ1947,,_xll.ohTrigger(Trigger,Quote!$AE$2))</f>
        <v>1.4543338277993235E-2</v>
      </c>
      <c r="BD1947" s="359" t="e">
        <f>_xll.qlIndexFixing($BE$1,BA1947,,_xll.ohTrigger(Trigger,Quote!$AE$2))</f>
        <v>#NUM!</v>
      </c>
    </row>
    <row r="1948" spans="51:56" ht="11.25" customHeight="1" x14ac:dyDescent="0.25">
      <c r="AY1948" s="187" t="s">
        <v>90</v>
      </c>
      <c r="AZ1948" s="186">
        <f>_xll.qlInterestRateIndexFixingDate(Currency&amp;"ibor"&amp;$I$1,BA1948,Trigger)</f>
        <v>52961</v>
      </c>
      <c r="BA1948" s="186">
        <f>_xll.qlCalendarAdvance(Calendar,BA1947,AY1948,"f",,Trigger)</f>
        <v>52965</v>
      </c>
      <c r="BB1948" s="186">
        <f>_xll.qlInterestRateIndexMaturity(Currency&amp;"ibor"&amp;$I$1,BA1948,Trigger)</f>
        <v>53146</v>
      </c>
      <c r="BC1948" s="359">
        <f>_xll.qlIndexFixing($AC$5,AZ1948,,_xll.ohTrigger(Trigger,Quote!$AE$2))</f>
        <v>1.4544167983014895E-2</v>
      </c>
      <c r="BD1948" s="359" t="e">
        <f>_xll.qlIndexFixing($BE$1,BA1948,,_xll.ohTrigger(Trigger,Quote!$AE$2))</f>
        <v>#NUM!</v>
      </c>
    </row>
    <row r="1949" spans="51:56" ht="11.25" customHeight="1" x14ac:dyDescent="0.25">
      <c r="AY1949" s="187" t="s">
        <v>90</v>
      </c>
      <c r="AZ1949" s="186">
        <f>_xll.qlInterestRateIndexFixingDate(Currency&amp;"ibor"&amp;$I$1,BA1949,Trigger)</f>
        <v>52968</v>
      </c>
      <c r="BA1949" s="186">
        <f>_xll.qlCalendarAdvance(Calendar,BA1948,AY1949,"f",,Trigger)</f>
        <v>52972</v>
      </c>
      <c r="BB1949" s="186">
        <f>_xll.qlInterestRateIndexMaturity(Currency&amp;"ibor"&amp;$I$1,BA1949,Trigger)</f>
        <v>53153</v>
      </c>
      <c r="BC1949" s="359">
        <f>_xll.qlIndexFixing($AC$5,AZ1949,,_xll.ohTrigger(Trigger,Quote!$AE$2))</f>
        <v>1.4545378403000133E-2</v>
      </c>
      <c r="BD1949" s="359" t="e">
        <f>_xll.qlIndexFixing($BE$1,BA1949,,_xll.ohTrigger(Trigger,Quote!$AE$2))</f>
        <v>#NUM!</v>
      </c>
    </row>
    <row r="1950" spans="51:56" ht="11.25" customHeight="1" x14ac:dyDescent="0.25">
      <c r="AY1950" s="187" t="s">
        <v>90</v>
      </c>
      <c r="AZ1950" s="186">
        <f>_xll.qlInterestRateIndexFixingDate(Currency&amp;"ibor"&amp;$I$1,BA1950,Trigger)</f>
        <v>52975</v>
      </c>
      <c r="BA1950" s="186">
        <f>_xll.qlCalendarAdvance(Calendar,BA1949,AY1950,"f",,Trigger)</f>
        <v>52979</v>
      </c>
      <c r="BB1950" s="186">
        <f>_xll.qlInterestRateIndexMaturity(Currency&amp;"ibor"&amp;$I$1,BA1950,Trigger)</f>
        <v>53160</v>
      </c>
      <c r="BC1950" s="359">
        <f>_xll.qlIndexFixing($AC$5,AZ1950,,_xll.ohTrigger(Trigger,Quote!$AE$2))</f>
        <v>1.4546588853298801E-2</v>
      </c>
      <c r="BD1950" s="359" t="e">
        <f>_xll.qlIndexFixing($BE$1,BA1950,,_xll.ohTrigger(Trigger,Quote!$AE$2))</f>
        <v>#NUM!</v>
      </c>
    </row>
    <row r="1951" spans="51:56" ht="11.25" customHeight="1" x14ac:dyDescent="0.25">
      <c r="AY1951" s="187" t="s">
        <v>90</v>
      </c>
      <c r="AZ1951" s="186">
        <f>_xll.qlInterestRateIndexFixingDate(Currency&amp;"ibor"&amp;$I$1,BA1951,Trigger)</f>
        <v>52982</v>
      </c>
      <c r="BA1951" s="186">
        <f>_xll.qlCalendarAdvance(Calendar,BA1950,AY1951,"f",,Trigger)</f>
        <v>52986</v>
      </c>
      <c r="BB1951" s="186">
        <f>_xll.qlInterestRateIndexMaturity(Currency&amp;"ibor"&amp;$I$1,BA1951,Trigger)</f>
        <v>53167</v>
      </c>
      <c r="BC1951" s="359">
        <f>_xll.qlIndexFixing($AC$5,AZ1951,,_xll.ohTrigger(Trigger,Quote!$AE$2))</f>
        <v>1.4547799333911341E-2</v>
      </c>
      <c r="BD1951" s="359" t="e">
        <f>_xll.qlIndexFixing($BE$1,BA1951,,_xll.ohTrigger(Trigger,Quote!$AE$2))</f>
        <v>#NUM!</v>
      </c>
    </row>
    <row r="1952" spans="51:56" ht="11.25" customHeight="1" x14ac:dyDescent="0.25">
      <c r="AY1952" s="187" t="s">
        <v>90</v>
      </c>
      <c r="AZ1952" s="186">
        <f>_xll.qlInterestRateIndexFixingDate(Currency&amp;"ibor"&amp;$I$1,BA1952,Trigger)</f>
        <v>52989</v>
      </c>
      <c r="BA1952" s="186">
        <f>_xll.qlCalendarAdvance(Calendar,BA1951,AY1952,"f",,Trigger)</f>
        <v>52993</v>
      </c>
      <c r="BB1952" s="186">
        <f>_xll.qlInterestRateIndexMaturity(Currency&amp;"ibor"&amp;$I$1,BA1952,Trigger)</f>
        <v>53174</v>
      </c>
      <c r="BC1952" s="359">
        <f>_xll.qlIndexFixing($AC$5,AZ1952,,_xll.ohTrigger(Trigger,Quote!$AE$2))</f>
        <v>1.4549009844838198E-2</v>
      </c>
      <c r="BD1952" s="359" t="e">
        <f>_xll.qlIndexFixing($BE$1,BA1952,,_xll.ohTrigger(Trigger,Quote!$AE$2))</f>
        <v>#NUM!</v>
      </c>
    </row>
    <row r="1953" spans="51:56" ht="11.25" customHeight="1" x14ac:dyDescent="0.25">
      <c r="AY1953" s="187" t="s">
        <v>90</v>
      </c>
      <c r="AZ1953" s="186">
        <f>_xll.qlInterestRateIndexFixingDate(Currency&amp;"ibor"&amp;$I$1,BA1953,Trigger)</f>
        <v>52996</v>
      </c>
      <c r="BA1953" s="186">
        <f>_xll.qlCalendarAdvance(Calendar,BA1952,AY1953,"f",,Trigger)</f>
        <v>53000</v>
      </c>
      <c r="BB1953" s="186">
        <f>_xll.qlInterestRateIndexMaturity(Currency&amp;"ibor"&amp;$I$1,BA1953,Trigger)</f>
        <v>53181</v>
      </c>
      <c r="BC1953" s="359">
        <f>_xll.qlIndexFixing($AC$5,AZ1953,,_xll.ohTrigger(Trigger,Quote!$AE$2))</f>
        <v>1.4550220386078044E-2</v>
      </c>
      <c r="BD1953" s="359" t="e">
        <f>_xll.qlIndexFixing($BE$1,BA1953,,_xll.ohTrigger(Trigger,Quote!$AE$2))</f>
        <v>#NUM!</v>
      </c>
    </row>
    <row r="1954" spans="51:56" ht="11.25" customHeight="1" x14ac:dyDescent="0.25">
      <c r="AY1954" s="187" t="s">
        <v>90</v>
      </c>
      <c r="AZ1954" s="186">
        <f>_xll.qlInterestRateIndexFixingDate(Currency&amp;"ibor"&amp;$I$1,BA1954,Trigger)</f>
        <v>53003</v>
      </c>
      <c r="BA1954" s="186">
        <f>_xll.qlCalendarAdvance(Calendar,BA1953,AY1954,"f",,Trigger)</f>
        <v>53007</v>
      </c>
      <c r="BB1954" s="186">
        <f>_xll.qlInterestRateIndexMaturity(Currency&amp;"ibor"&amp;$I$1,BA1954,Trigger)</f>
        <v>53188</v>
      </c>
      <c r="BC1954" s="359">
        <f>_xll.qlIndexFixing($AC$5,AZ1954,,_xll.ohTrigger(Trigger,Quote!$AE$2))</f>
        <v>1.4551430957632203E-2</v>
      </c>
      <c r="BD1954" s="359" t="e">
        <f>_xll.qlIndexFixing($BE$1,BA1954,,_xll.ohTrigger(Trigger,Quote!$AE$2))</f>
        <v>#NUM!</v>
      </c>
    </row>
    <row r="1955" spans="51:56" ht="11.25" customHeight="1" x14ac:dyDescent="0.25">
      <c r="AY1955" s="187" t="s">
        <v>90</v>
      </c>
      <c r="AZ1955" s="186">
        <f>_xll.qlInterestRateIndexFixingDate(Currency&amp;"ibor"&amp;$I$1,BA1955,Trigger)</f>
        <v>53010</v>
      </c>
      <c r="BA1955" s="186">
        <f>_xll.qlCalendarAdvance(Calendar,BA1954,AY1955,"f",,Trigger)</f>
        <v>53014</v>
      </c>
      <c r="BB1955" s="186">
        <f>_xll.qlInterestRateIndexMaturity(Currency&amp;"ibor"&amp;$I$1,BA1955,Trigger)</f>
        <v>53195</v>
      </c>
      <c r="BC1955" s="359">
        <f>_xll.qlIndexFixing($AC$5,AZ1955,,_xll.ohTrigger(Trigger,Quote!$AE$2))</f>
        <v>1.4552641559500678E-2</v>
      </c>
      <c r="BD1955" s="359" t="e">
        <f>_xll.qlIndexFixing($BE$1,BA1955,,_xll.ohTrigger(Trigger,Quote!$AE$2))</f>
        <v>#NUM!</v>
      </c>
    </row>
    <row r="1956" spans="51:56" ht="11.25" customHeight="1" x14ac:dyDescent="0.25">
      <c r="AY1956" s="187" t="s">
        <v>90</v>
      </c>
      <c r="AZ1956" s="186">
        <f>_xll.qlInterestRateIndexFixingDate(Currency&amp;"ibor"&amp;$I$1,BA1956,Trigger)</f>
        <v>53017</v>
      </c>
      <c r="BA1956" s="186">
        <f>_xll.qlCalendarAdvance(Calendar,BA1955,AY1956,"f",,Trigger)</f>
        <v>53021</v>
      </c>
      <c r="BB1956" s="186">
        <f>_xll.qlInterestRateIndexMaturity(Currency&amp;"ibor"&amp;$I$1,BA1956,Trigger)</f>
        <v>53205</v>
      </c>
      <c r="BC1956" s="359">
        <f>_xll.qlIndexFixing($AC$5,AZ1956,,_xll.ohTrigger(Trigger,Quote!$AE$2))</f>
        <v>1.4554992194644373E-2</v>
      </c>
      <c r="BD1956" s="359" t="e">
        <f>_xll.qlIndexFixing($BE$1,BA1956,,_xll.ohTrigger(Trigger,Quote!$AE$2))</f>
        <v>#NUM!</v>
      </c>
    </row>
    <row r="1957" spans="51:56" ht="11.25" customHeight="1" x14ac:dyDescent="0.25">
      <c r="AY1957" s="187" t="s">
        <v>90</v>
      </c>
      <c r="AZ1957" s="186">
        <f>_xll.qlInterestRateIndexFixingDate(Currency&amp;"ibor"&amp;$I$1,BA1957,Trigger)</f>
        <v>53024</v>
      </c>
      <c r="BA1957" s="186">
        <f>_xll.qlCalendarAdvance(Calendar,BA1956,AY1957,"f",,Trigger)</f>
        <v>53028</v>
      </c>
      <c r="BB1957" s="186">
        <f>_xll.qlInterestRateIndexMaturity(Currency&amp;"ibor"&amp;$I$1,BA1957,Trigger)</f>
        <v>53212</v>
      </c>
      <c r="BC1957" s="359">
        <f>_xll.qlIndexFixing($AC$5,AZ1957,,_xll.ohTrigger(Trigger,Quote!$AE$2))</f>
        <v>1.4556202632073358E-2</v>
      </c>
      <c r="BD1957" s="359" t="e">
        <f>_xll.qlIndexFixing($BE$1,BA1957,,_xll.ohTrigger(Trigger,Quote!$AE$2))</f>
        <v>#NUM!</v>
      </c>
    </row>
    <row r="1958" spans="51:56" ht="11.25" customHeight="1" x14ac:dyDescent="0.25">
      <c r="AY1958" s="187" t="s">
        <v>90</v>
      </c>
      <c r="AZ1958" s="186">
        <f>_xll.qlInterestRateIndexFixingDate(Currency&amp;"ibor"&amp;$I$1,BA1958,Trigger)</f>
        <v>53031</v>
      </c>
      <c r="BA1958" s="186">
        <f>_xll.qlCalendarAdvance(Calendar,BA1957,AY1958,"f",,Trigger)</f>
        <v>53035</v>
      </c>
      <c r="BB1958" s="186">
        <f>_xll.qlInterestRateIndexMaturity(Currency&amp;"ibor"&amp;$I$1,BA1958,Trigger)</f>
        <v>53219</v>
      </c>
      <c r="BC1958" s="359">
        <f>_xll.qlIndexFixing($AC$5,AZ1958,,_xll.ohTrigger(Trigger,Quote!$AE$2))</f>
        <v>1.4557413099349771E-2</v>
      </c>
      <c r="BD1958" s="359" t="e">
        <f>_xll.qlIndexFixing($BE$1,BA1958,,_xll.ohTrigger(Trigger,Quote!$AE$2))</f>
        <v>#NUM!</v>
      </c>
    </row>
    <row r="1959" spans="51:56" ht="11.25" customHeight="1" x14ac:dyDescent="0.25">
      <c r="AY1959" s="187" t="s">
        <v>90</v>
      </c>
      <c r="AZ1959" s="186">
        <f>_xll.qlInterestRateIndexFixingDate(Currency&amp;"ibor"&amp;$I$1,BA1959,Trigger)</f>
        <v>53038</v>
      </c>
      <c r="BA1959" s="186">
        <f>_xll.qlCalendarAdvance(Calendar,BA1958,AY1959,"f",,Trigger)</f>
        <v>53042</v>
      </c>
      <c r="BB1959" s="186">
        <f>_xll.qlInterestRateIndexMaturity(Currency&amp;"ibor"&amp;$I$1,BA1959,Trigger)</f>
        <v>53226</v>
      </c>
      <c r="BC1959" s="359">
        <f>_xll.qlIndexFixing($AC$5,AZ1959,,_xll.ohTrigger(Trigger,Quote!$AE$2))</f>
        <v>1.4558623596473613E-2</v>
      </c>
      <c r="BD1959" s="359" t="e">
        <f>_xll.qlIndexFixing($BE$1,BA1959,,_xll.ohTrigger(Trigger,Quote!$AE$2))</f>
        <v>#NUM!</v>
      </c>
    </row>
    <row r="1960" spans="51:56" ht="11.25" customHeight="1" x14ac:dyDescent="0.25">
      <c r="AY1960" s="187" t="s">
        <v>90</v>
      </c>
      <c r="AZ1960" s="186">
        <f>_xll.qlInterestRateIndexFixingDate(Currency&amp;"ibor"&amp;$I$1,BA1960,Trigger)</f>
        <v>53045</v>
      </c>
      <c r="BA1960" s="186">
        <f>_xll.qlCalendarAdvance(Calendar,BA1959,AY1960,"f",,Trigger)</f>
        <v>53049</v>
      </c>
      <c r="BB1960" s="186">
        <f>_xll.qlInterestRateIndexMaturity(Currency&amp;"ibor"&amp;$I$1,BA1960,Trigger)</f>
        <v>53233</v>
      </c>
      <c r="BC1960" s="359">
        <f>_xll.qlIndexFixing($AC$5,AZ1960,,_xll.ohTrigger(Trigger,Quote!$AE$2))</f>
        <v>1.4559834123444885E-2</v>
      </c>
      <c r="BD1960" s="359" t="e">
        <f>_xll.qlIndexFixing($BE$1,BA1960,,_xll.ohTrigger(Trigger,Quote!$AE$2))</f>
        <v>#NUM!</v>
      </c>
    </row>
    <row r="1961" spans="51:56" ht="11.25" customHeight="1" x14ac:dyDescent="0.25">
      <c r="AY1961" s="187" t="s">
        <v>90</v>
      </c>
      <c r="AZ1961" s="186">
        <f>_xll.qlInterestRateIndexFixingDate(Currency&amp;"ibor"&amp;$I$1,BA1961,Trigger)</f>
        <v>53052</v>
      </c>
      <c r="BA1961" s="186">
        <f>_xll.qlCalendarAdvance(Calendar,BA1960,AY1961,"f",,Trigger)</f>
        <v>53056</v>
      </c>
      <c r="BB1961" s="186">
        <f>_xll.qlInterestRateIndexMaturity(Currency&amp;"ibor"&amp;$I$1,BA1961,Trigger)</f>
        <v>53239</v>
      </c>
      <c r="BC1961" s="359">
        <f>_xll.qlIndexFixing($AC$5,AZ1961,,_xll.ohTrigger(Trigger,Quote!$AE$2))</f>
        <v>1.4560665052463447E-2</v>
      </c>
      <c r="BD1961" s="359" t="e">
        <f>_xll.qlIndexFixing($BE$1,BA1961,,_xll.ohTrigger(Trigger,Quote!$AE$2))</f>
        <v>#NUM!</v>
      </c>
    </row>
    <row r="1962" spans="51:56" ht="11.25" customHeight="1" x14ac:dyDescent="0.25">
      <c r="AY1962" s="187" t="s">
        <v>90</v>
      </c>
      <c r="AZ1962" s="186">
        <f>_xll.qlInterestRateIndexFixingDate(Currency&amp;"ibor"&amp;$I$1,BA1962,Trigger)</f>
        <v>53057</v>
      </c>
      <c r="BA1962" s="186">
        <f>_xll.qlCalendarAdvance(Calendar,BA1961,AY1962,"f",,Trigger)</f>
        <v>53063</v>
      </c>
      <c r="BB1962" s="186">
        <f>_xll.qlInterestRateIndexMaturity(Currency&amp;"ibor"&amp;$I$1,BA1962,Trigger)</f>
        <v>53246</v>
      </c>
      <c r="BC1962" s="359">
        <f>_xll.qlIndexFixing($AC$5,AZ1962,,_xll.ohTrigger(Trigger,Quote!$AE$2))</f>
        <v>1.4561875713575355E-2</v>
      </c>
      <c r="BD1962" s="359" t="e">
        <f>_xll.qlIndexFixing($BE$1,BA1962,,_xll.ohTrigger(Trigger,Quote!$AE$2))</f>
        <v>#NUM!</v>
      </c>
    </row>
    <row r="1963" spans="51:56" ht="11.25" customHeight="1" x14ac:dyDescent="0.25">
      <c r="AY1963" s="187" t="s">
        <v>90</v>
      </c>
      <c r="AZ1963" s="186">
        <f>_xll.qlInterestRateIndexFixingDate(Currency&amp;"ibor"&amp;$I$1,BA1963,Trigger)</f>
        <v>53066</v>
      </c>
      <c r="BA1963" s="186">
        <f>_xll.qlCalendarAdvance(Calendar,BA1962,AY1963,"f",,Trigger)</f>
        <v>53070</v>
      </c>
      <c r="BB1963" s="186">
        <f>_xll.qlInterestRateIndexMaturity(Currency&amp;"ibor"&amp;$I$1,BA1963,Trigger)</f>
        <v>53253</v>
      </c>
      <c r="BC1963" s="359">
        <f>_xll.qlIndexFixing($AC$5,AZ1963,,_xll.ohTrigger(Trigger,Quote!$AE$2))</f>
        <v>1.4563086404688183E-2</v>
      </c>
      <c r="BD1963" s="359" t="e">
        <f>_xll.qlIndexFixing($BE$1,BA1963,,_xll.ohTrigger(Trigger,Quote!$AE$2))</f>
        <v>#NUM!</v>
      </c>
    </row>
    <row r="1964" spans="51:56" ht="11.25" customHeight="1" x14ac:dyDescent="0.25">
      <c r="AY1964" s="187" t="s">
        <v>90</v>
      </c>
      <c r="AZ1964" s="186">
        <f>_xll.qlInterestRateIndexFixingDate(Currency&amp;"ibor"&amp;$I$1,BA1964,Trigger)</f>
        <v>53073</v>
      </c>
      <c r="BA1964" s="186">
        <f>_xll.qlCalendarAdvance(Calendar,BA1963,AY1964,"f",,Trigger)</f>
        <v>53077</v>
      </c>
      <c r="BB1964" s="186">
        <f>_xll.qlInterestRateIndexMaturity(Currency&amp;"ibor"&amp;$I$1,BA1964,Trigger)</f>
        <v>53260</v>
      </c>
      <c r="BC1964" s="359">
        <f>_xll.qlIndexFixing($AC$5,AZ1964,,_xll.ohTrigger(Trigger,Quote!$AE$2))</f>
        <v>1.4564297125802804E-2</v>
      </c>
      <c r="BD1964" s="359" t="e">
        <f>_xll.qlIndexFixing($BE$1,BA1964,,_xll.ohTrigger(Trigger,Quote!$AE$2))</f>
        <v>#NUM!</v>
      </c>
    </row>
    <row r="1965" spans="51:56" ht="11.25" customHeight="1" x14ac:dyDescent="0.25">
      <c r="AY1965" s="187" t="s">
        <v>90</v>
      </c>
      <c r="AZ1965" s="186">
        <f>_xll.qlInterestRateIndexFixingDate(Currency&amp;"ibor"&amp;$I$1,BA1965,Trigger)</f>
        <v>53079</v>
      </c>
      <c r="BA1965" s="186">
        <f>_xll.qlCalendarAdvance(Calendar,BA1964,AY1965,"f",,Trigger)</f>
        <v>53084</v>
      </c>
      <c r="BB1965" s="186">
        <f>_xll.qlInterestRateIndexMaturity(Currency&amp;"ibor"&amp;$I$1,BA1965,Trigger)</f>
        <v>53268</v>
      </c>
      <c r="BC1965" s="359">
        <f>_xll.qlIndexFixing($AC$5,AZ1965,,_xll.ohTrigger(Trigger,Quote!$AE$2))</f>
        <v>1.4565887206010502E-2</v>
      </c>
      <c r="BD1965" s="359" t="e">
        <f>_xll.qlIndexFixing($BE$1,BA1965,,_xll.ohTrigger(Trigger,Quote!$AE$2))</f>
        <v>#NUM!</v>
      </c>
    </row>
    <row r="1966" spans="51:56" ht="11.25" customHeight="1" x14ac:dyDescent="0.25">
      <c r="AY1966" s="187" t="s">
        <v>90</v>
      </c>
      <c r="AZ1966" s="186">
        <f>_xll.qlInterestRateIndexFixingDate(Currency&amp;"ibor"&amp;$I$1,BA1966,Trigger)</f>
        <v>53087</v>
      </c>
      <c r="BA1966" s="186">
        <f>_xll.qlCalendarAdvance(Calendar,BA1965,AY1966,"f",,Trigger)</f>
        <v>53091</v>
      </c>
      <c r="BB1966" s="186">
        <f>_xll.qlInterestRateIndexMaturity(Currency&amp;"ibor"&amp;$I$1,BA1966,Trigger)</f>
        <v>53275</v>
      </c>
      <c r="BC1966" s="359">
        <f>_xll.qlIndexFixing($AC$5,AZ1966,,_xll.ohTrigger(Trigger,Quote!$AE$2))</f>
        <v>1.4567097912066345E-2</v>
      </c>
      <c r="BD1966" s="359" t="e">
        <f>_xll.qlIndexFixing($BE$1,BA1966,,_xll.ohTrigger(Trigger,Quote!$AE$2))</f>
        <v>#NUM!</v>
      </c>
    </row>
    <row r="1967" spans="51:56" ht="11.25" customHeight="1" x14ac:dyDescent="0.25">
      <c r="AY1967" s="187" t="s">
        <v>90</v>
      </c>
      <c r="AZ1967" s="186">
        <f>_xll.qlInterestRateIndexFixingDate(Currency&amp;"ibor"&amp;$I$1,BA1967,Trigger)</f>
        <v>53094</v>
      </c>
      <c r="BA1967" s="186">
        <f>_xll.qlCalendarAdvance(Calendar,BA1966,AY1967,"f",,Trigger)</f>
        <v>53098</v>
      </c>
      <c r="BB1967" s="186">
        <f>_xll.qlInterestRateIndexMaturity(Currency&amp;"ibor"&amp;$I$1,BA1967,Trigger)</f>
        <v>53282</v>
      </c>
      <c r="BC1967" s="359">
        <f>_xll.qlIndexFixing($AC$5,AZ1967,,_xll.ohTrigger(Trigger,Quote!$AE$2))</f>
        <v>1.4568308647969619E-2</v>
      </c>
      <c r="BD1967" s="359" t="e">
        <f>_xll.qlIndexFixing($BE$1,BA1967,,_xll.ohTrigger(Trigger,Quote!$AE$2))</f>
        <v>#NUM!</v>
      </c>
    </row>
    <row r="1968" spans="51:56" ht="11.25" customHeight="1" x14ac:dyDescent="0.25">
      <c r="AY1968" s="187" t="s">
        <v>90</v>
      </c>
      <c r="AZ1968" s="186">
        <f>_xll.qlInterestRateIndexFixingDate(Currency&amp;"ibor"&amp;$I$1,BA1968,Trigger)</f>
        <v>53101</v>
      </c>
      <c r="BA1968" s="186">
        <f>_xll.qlCalendarAdvance(Calendar,BA1967,AY1968,"f",,Trigger)</f>
        <v>53105</v>
      </c>
      <c r="BB1968" s="186">
        <f>_xll.qlInterestRateIndexMaturity(Currency&amp;"ibor"&amp;$I$1,BA1968,Trigger)</f>
        <v>53289</v>
      </c>
      <c r="BC1968" s="359">
        <f>_xll.qlIndexFixing($AC$5,AZ1968,,_xll.ohTrigger(Trigger,Quote!$AE$2))</f>
        <v>1.4569519413720757E-2</v>
      </c>
      <c r="BD1968" s="359" t="e">
        <f>_xll.qlIndexFixing($BE$1,BA1968,,_xll.ohTrigger(Trigger,Quote!$AE$2))</f>
        <v>#NUM!</v>
      </c>
    </row>
    <row r="1969" spans="51:56" ht="11.25" customHeight="1" x14ac:dyDescent="0.25">
      <c r="AY1969" s="187" t="s">
        <v>90</v>
      </c>
      <c r="AZ1969" s="186">
        <f>_xll.qlInterestRateIndexFixingDate(Currency&amp;"ibor"&amp;$I$1,BA1969,Trigger)</f>
        <v>53108</v>
      </c>
      <c r="BA1969" s="186">
        <f>_xll.qlCalendarAdvance(Calendar,BA1968,AY1969,"f",,Trigger)</f>
        <v>53112</v>
      </c>
      <c r="BB1969" s="186">
        <f>_xll.qlInterestRateIndexMaturity(Currency&amp;"ibor"&amp;$I$1,BA1969,Trigger)</f>
        <v>53296</v>
      </c>
      <c r="BC1969" s="359">
        <f>_xll.qlIndexFixing($AC$5,AZ1969,,_xll.ohTrigger(Trigger,Quote!$AE$2))</f>
        <v>1.4570730209319756E-2</v>
      </c>
      <c r="BD1969" s="359" t="e">
        <f>_xll.qlIndexFixing($BE$1,BA1969,,_xll.ohTrigger(Trigger,Quote!$AE$2))</f>
        <v>#NUM!</v>
      </c>
    </row>
    <row r="1970" spans="51:56" ht="11.25" customHeight="1" x14ac:dyDescent="0.25">
      <c r="AY1970" s="187" t="s">
        <v>90</v>
      </c>
      <c r="AZ1970" s="186">
        <f>_xll.qlInterestRateIndexFixingDate(Currency&amp;"ibor"&amp;$I$1,BA1970,Trigger)</f>
        <v>53115</v>
      </c>
      <c r="BA1970" s="186">
        <f>_xll.qlCalendarAdvance(Calendar,BA1969,AY1970,"f",,Trigger)</f>
        <v>53119</v>
      </c>
      <c r="BB1970" s="186">
        <f>_xll.qlInterestRateIndexMaturity(Currency&amp;"ibor"&amp;$I$1,BA1970,Trigger)</f>
        <v>53302</v>
      </c>
      <c r="BC1970" s="359">
        <f>_xll.qlIndexFixing($AC$5,AZ1970,,_xll.ohTrigger(Trigger,Quote!$AE$2))</f>
        <v>1.4571545709295365E-2</v>
      </c>
      <c r="BD1970" s="359" t="e">
        <f>_xll.qlIndexFixing($BE$1,BA1970,,_xll.ohTrigger(Trigger,Quote!$AE$2))</f>
        <v>#NUM!</v>
      </c>
    </row>
    <row r="1971" spans="51:56" ht="11.25" customHeight="1" x14ac:dyDescent="0.25">
      <c r="AY1971" s="187" t="s">
        <v>90</v>
      </c>
      <c r="AZ1971" s="186">
        <f>_xll.qlInterestRateIndexFixingDate(Currency&amp;"ibor"&amp;$I$1,BA1971,Trigger)</f>
        <v>53122</v>
      </c>
      <c r="BA1971" s="186">
        <f>_xll.qlCalendarAdvance(Calendar,BA1970,AY1971,"f",,Trigger)</f>
        <v>53126</v>
      </c>
      <c r="BB1971" s="186">
        <f>_xll.qlInterestRateIndexMaturity(Currency&amp;"ibor"&amp;$I$1,BA1971,Trigger)</f>
        <v>53309</v>
      </c>
      <c r="BC1971" s="359">
        <f>_xll.qlIndexFixing($AC$5,AZ1971,,_xll.ohTrigger(Trigger,Quote!$AE$2))</f>
        <v>1.4572733692796665E-2</v>
      </c>
      <c r="BD1971" s="359" t="e">
        <f>_xll.qlIndexFixing($BE$1,BA1971,,_xll.ohTrigger(Trigger,Quote!$AE$2))</f>
        <v>#NUM!</v>
      </c>
    </row>
    <row r="1972" spans="51:56" ht="11.25" customHeight="1" x14ac:dyDescent="0.25">
      <c r="AY1972" s="187" t="s">
        <v>90</v>
      </c>
      <c r="AZ1972" s="186">
        <f>_xll.qlInterestRateIndexFixingDate(Currency&amp;"ibor"&amp;$I$1,BA1972,Trigger)</f>
        <v>53129</v>
      </c>
      <c r="BA1972" s="186">
        <f>_xll.qlCalendarAdvance(Calendar,BA1971,AY1972,"f",,Trigger)</f>
        <v>53133</v>
      </c>
      <c r="BB1972" s="186">
        <f>_xll.qlInterestRateIndexMaturity(Currency&amp;"ibor"&amp;$I$1,BA1972,Trigger)</f>
        <v>53316</v>
      </c>
      <c r="BC1972" s="359">
        <f>_xll.qlIndexFixing($AC$5,AZ1972,,_xll.ohTrigger(Trigger,Quote!$AE$2))</f>
        <v>1.4573921677009962E-2</v>
      </c>
      <c r="BD1972" s="359" t="e">
        <f>_xll.qlIndexFixing($BE$1,BA1972,,_xll.ohTrigger(Trigger,Quote!$AE$2))</f>
        <v>#NUM!</v>
      </c>
    </row>
    <row r="1973" spans="51:56" ht="11.25" customHeight="1" x14ac:dyDescent="0.25">
      <c r="AY1973" s="187" t="s">
        <v>90</v>
      </c>
      <c r="AZ1973" s="186">
        <f>_xll.qlInterestRateIndexFixingDate(Currency&amp;"ibor"&amp;$I$1,BA1973,Trigger)</f>
        <v>53136</v>
      </c>
      <c r="BA1973" s="186">
        <f>_xll.qlCalendarAdvance(Calendar,BA1972,AY1973,"f",,Trigger)</f>
        <v>53140</v>
      </c>
      <c r="BB1973" s="186">
        <f>_xll.qlInterestRateIndexMaturity(Currency&amp;"ibor"&amp;$I$1,BA1973,Trigger)</f>
        <v>53323</v>
      </c>
      <c r="BC1973" s="359">
        <f>_xll.qlIndexFixing($AC$5,AZ1973,,_xll.ohTrigger(Trigger,Quote!$AE$2))</f>
        <v>1.4575109661935258E-2</v>
      </c>
      <c r="BD1973" s="359" t="e">
        <f>_xll.qlIndexFixing($BE$1,BA1973,,_xll.ohTrigger(Trigger,Quote!$AE$2))</f>
        <v>#NUM!</v>
      </c>
    </row>
    <row r="1974" spans="51:56" ht="11.25" customHeight="1" x14ac:dyDescent="0.25">
      <c r="AY1974" s="187" t="s">
        <v>90</v>
      </c>
      <c r="AZ1974" s="186">
        <f>_xll.qlInterestRateIndexFixingDate(Currency&amp;"ibor"&amp;$I$1,BA1974,Trigger)</f>
        <v>53143</v>
      </c>
      <c r="BA1974" s="186">
        <f>_xll.qlCalendarAdvance(Calendar,BA1973,AY1974,"f",,Trigger)</f>
        <v>53147</v>
      </c>
      <c r="BB1974" s="186">
        <f>_xll.qlInterestRateIndexMaturity(Currency&amp;"ibor"&amp;$I$1,BA1974,Trigger)</f>
        <v>53331</v>
      </c>
      <c r="BC1974" s="359">
        <f>_xll.qlIndexFixing($AC$5,AZ1974,,_xll.ohTrigger(Trigger,Quote!$AE$2))</f>
        <v>1.4576676880016492E-2</v>
      </c>
      <c r="BD1974" s="359" t="e">
        <f>_xll.qlIndexFixing($BE$1,BA1974,,_xll.ohTrigger(Trigger,Quote!$AE$2))</f>
        <v>#NUM!</v>
      </c>
    </row>
    <row r="1975" spans="51:56" ht="11.25" customHeight="1" x14ac:dyDescent="0.25">
      <c r="AY1975" s="187" t="s">
        <v>90</v>
      </c>
      <c r="AZ1975" s="186">
        <f>_xll.qlInterestRateIndexFixingDate(Currency&amp;"ibor"&amp;$I$1,BA1975,Trigger)</f>
        <v>53150</v>
      </c>
      <c r="BA1975" s="186">
        <f>_xll.qlCalendarAdvance(Calendar,BA1974,AY1975,"f",,Trigger)</f>
        <v>53154</v>
      </c>
      <c r="BB1975" s="186">
        <f>_xll.qlInterestRateIndexMaturity(Currency&amp;"ibor"&amp;$I$1,BA1975,Trigger)</f>
        <v>53338</v>
      </c>
      <c r="BC1975" s="359">
        <f>_xll.qlIndexFixing($AC$5,AZ1975,,_xll.ohTrigger(Trigger,Quote!$AE$2))</f>
        <v>1.4577864914343928E-2</v>
      </c>
      <c r="BD1975" s="359" t="e">
        <f>_xll.qlIndexFixing($BE$1,BA1975,,_xll.ohTrigger(Trigger,Quote!$AE$2))</f>
        <v>#NUM!</v>
      </c>
    </row>
    <row r="1976" spans="51:56" ht="11.25" customHeight="1" x14ac:dyDescent="0.25">
      <c r="AY1976" s="187" t="s">
        <v>90</v>
      </c>
      <c r="AZ1976" s="186">
        <f>_xll.qlInterestRateIndexFixingDate(Currency&amp;"ibor"&amp;$I$1,BA1976,Trigger)</f>
        <v>53157</v>
      </c>
      <c r="BA1976" s="186">
        <f>_xll.qlCalendarAdvance(Calendar,BA1975,AY1976,"f",,Trigger)</f>
        <v>53161</v>
      </c>
      <c r="BB1976" s="186">
        <f>_xll.qlInterestRateIndexMaturity(Currency&amp;"ibor"&amp;$I$1,BA1976,Trigger)</f>
        <v>53345</v>
      </c>
      <c r="BC1976" s="359">
        <f>_xll.qlIndexFixing($AC$5,AZ1976,,_xll.ohTrigger(Trigger,Quote!$AE$2))</f>
        <v>1.4579052949387749E-2</v>
      </c>
      <c r="BD1976" s="359" t="e">
        <f>_xll.qlIndexFixing($BE$1,BA1976,,_xll.ohTrigger(Trigger,Quote!$AE$2))</f>
        <v>#NUM!</v>
      </c>
    </row>
    <row r="1977" spans="51:56" ht="11.25" customHeight="1" x14ac:dyDescent="0.25">
      <c r="AY1977" s="187" t="s">
        <v>90</v>
      </c>
      <c r="AZ1977" s="186">
        <f>_xll.qlInterestRateIndexFixingDate(Currency&amp;"ibor"&amp;$I$1,BA1977,Trigger)</f>
        <v>53164</v>
      </c>
      <c r="BA1977" s="186">
        <f>_xll.qlCalendarAdvance(Calendar,BA1976,AY1977,"f",,Trigger)</f>
        <v>53168</v>
      </c>
      <c r="BB1977" s="186">
        <f>_xll.qlInterestRateIndexMaturity(Currency&amp;"ibor"&amp;$I$1,BA1977,Trigger)</f>
        <v>53352</v>
      </c>
      <c r="BC1977" s="359">
        <f>_xll.qlIndexFixing($AC$5,AZ1977,,_xll.ohTrigger(Trigger,Quote!$AE$2))</f>
        <v>1.4580240985147952E-2</v>
      </c>
      <c r="BD1977" s="359" t="e">
        <f>_xll.qlIndexFixing($BE$1,BA1977,,_xll.ohTrigger(Trigger,Quote!$AE$2))</f>
        <v>#NUM!</v>
      </c>
    </row>
    <row r="1978" spans="51:56" ht="11.25" customHeight="1" x14ac:dyDescent="0.25">
      <c r="AY1978" s="187" t="s">
        <v>90</v>
      </c>
      <c r="AZ1978" s="186">
        <f>_xll.qlInterestRateIndexFixingDate(Currency&amp;"ibor"&amp;$I$1,BA1978,Trigger)</f>
        <v>53171</v>
      </c>
      <c r="BA1978" s="186">
        <f>_xll.qlCalendarAdvance(Calendar,BA1977,AY1978,"f",,Trigger)</f>
        <v>53175</v>
      </c>
      <c r="BB1978" s="186">
        <f>_xll.qlInterestRateIndexMaturity(Currency&amp;"ibor"&amp;$I$1,BA1978,Trigger)</f>
        <v>53359</v>
      </c>
      <c r="BC1978" s="359">
        <f>_xll.qlIndexFixing($AC$5,AZ1978,,_xll.ohTrigger(Trigger,Quote!$AE$2))</f>
        <v>1.4581429021623672E-2</v>
      </c>
      <c r="BD1978" s="359" t="e">
        <f>_xll.qlIndexFixing($BE$1,BA1978,,_xll.ohTrigger(Trigger,Quote!$AE$2))</f>
        <v>#NUM!</v>
      </c>
    </row>
    <row r="1979" spans="51:56" ht="11.25" customHeight="1" x14ac:dyDescent="0.25">
      <c r="AY1979" s="187" t="s">
        <v>90</v>
      </c>
      <c r="AZ1979" s="186">
        <f>_xll.qlInterestRateIndexFixingDate(Currency&amp;"ibor"&amp;$I$1,BA1979,Trigger)</f>
        <v>53178</v>
      </c>
      <c r="BA1979" s="186">
        <f>_xll.qlCalendarAdvance(Calendar,BA1978,AY1979,"f",,Trigger)</f>
        <v>53182</v>
      </c>
      <c r="BB1979" s="186">
        <f>_xll.qlInterestRateIndexMaturity(Currency&amp;"ibor"&amp;$I$1,BA1979,Trigger)</f>
        <v>53366</v>
      </c>
      <c r="BC1979" s="359">
        <f>_xll.qlIndexFixing($AC$5,AZ1979,,_xll.ohTrigger(Trigger,Quote!$AE$2))</f>
        <v>1.4582617058815773E-2</v>
      </c>
      <c r="BD1979" s="359" t="e">
        <f>_xll.qlIndexFixing($BE$1,BA1979,,_xll.ohTrigger(Trigger,Quote!$AE$2))</f>
        <v>#NUM!</v>
      </c>
    </row>
    <row r="1980" spans="51:56" ht="11.25" customHeight="1" x14ac:dyDescent="0.25">
      <c r="AY1980" s="187" t="s">
        <v>90</v>
      </c>
      <c r="AZ1980" s="186">
        <f>_xll.qlInterestRateIndexFixingDate(Currency&amp;"ibor"&amp;$I$1,BA1980,Trigger)</f>
        <v>53185</v>
      </c>
      <c r="BA1980" s="186">
        <f>_xll.qlCalendarAdvance(Calendar,BA1979,AY1980,"f",,Trigger)</f>
        <v>53189</v>
      </c>
      <c r="BB1980" s="186">
        <f>_xll.qlInterestRateIndexMaturity(Currency&amp;"ibor"&amp;$I$1,BA1980,Trigger)</f>
        <v>53373</v>
      </c>
      <c r="BC1980" s="359">
        <f>_xll.qlIndexFixing($AC$5,AZ1980,,_xll.ohTrigger(Trigger,Quote!$AE$2))</f>
        <v>1.4583805096723823E-2</v>
      </c>
      <c r="BD1980" s="359" t="e">
        <f>_xll.qlIndexFixing($BE$1,BA1980,,_xll.ohTrigger(Trigger,Quote!$AE$2))</f>
        <v>#NUM!</v>
      </c>
    </row>
    <row r="1981" spans="51:56" ht="11.25" customHeight="1" x14ac:dyDescent="0.25">
      <c r="AY1981" s="187" t="s">
        <v>90</v>
      </c>
      <c r="AZ1981" s="186">
        <f>_xll.qlInterestRateIndexFixingDate(Currency&amp;"ibor"&amp;$I$1,BA1981,Trigger)</f>
        <v>53192</v>
      </c>
      <c r="BA1981" s="186">
        <f>_xll.qlCalendarAdvance(Calendar,BA1980,AY1981,"f",,Trigger)</f>
        <v>53196</v>
      </c>
      <c r="BB1981" s="186">
        <f>_xll.qlInterestRateIndexMaturity(Currency&amp;"ibor"&amp;$I$1,BA1981,Trigger)</f>
        <v>53380</v>
      </c>
      <c r="BC1981" s="359">
        <f>_xll.qlIndexFixing($AC$5,AZ1981,,_xll.ohTrigger(Trigger,Quote!$AE$2))</f>
        <v>1.4584993135347824E-2</v>
      </c>
      <c r="BD1981" s="359" t="e">
        <f>_xll.qlIndexFixing($BE$1,BA1981,,_xll.ohTrigger(Trigger,Quote!$AE$2))</f>
        <v>#NUM!</v>
      </c>
    </row>
    <row r="1982" spans="51:56" ht="11.25" customHeight="1" x14ac:dyDescent="0.25">
      <c r="AY1982" s="187" t="s">
        <v>90</v>
      </c>
      <c r="AZ1982" s="186">
        <f>_xll.qlInterestRateIndexFixingDate(Currency&amp;"ibor"&amp;$I$1,BA1982,Trigger)</f>
        <v>53199</v>
      </c>
      <c r="BA1982" s="186">
        <f>_xll.qlCalendarAdvance(Calendar,BA1981,AY1982,"f",,Trigger)</f>
        <v>53203</v>
      </c>
      <c r="BB1982" s="186">
        <f>_xll.qlInterestRateIndexMaturity(Currency&amp;"ibor"&amp;$I$1,BA1982,Trigger)</f>
        <v>53386</v>
      </c>
      <c r="BC1982" s="359">
        <f>_xll.qlIndexFixing($AC$5,AZ1982,,_xll.ohTrigger(Trigger,Quote!$AE$2))</f>
        <v>1.458580155831204E-2</v>
      </c>
      <c r="BD1982" s="359" t="e">
        <f>_xll.qlIndexFixing($BE$1,BA1982,,_xll.ohTrigger(Trigger,Quote!$AE$2))</f>
        <v>#NUM!</v>
      </c>
    </row>
    <row r="1983" spans="51:56" ht="11.25" customHeight="1" x14ac:dyDescent="0.25">
      <c r="AY1983" s="187" t="s">
        <v>90</v>
      </c>
      <c r="AZ1983" s="186">
        <f>_xll.qlInterestRateIndexFixingDate(Currency&amp;"ibor"&amp;$I$1,BA1983,Trigger)</f>
        <v>53206</v>
      </c>
      <c r="BA1983" s="186">
        <f>_xll.qlCalendarAdvance(Calendar,BA1982,AY1983,"f",,Trigger)</f>
        <v>53210</v>
      </c>
      <c r="BB1983" s="186">
        <f>_xll.qlInterestRateIndexMaturity(Currency&amp;"ibor"&amp;$I$1,BA1983,Trigger)</f>
        <v>53391</v>
      </c>
      <c r="BC1983" s="359">
        <f>_xll.qlIndexFixing($AC$5,AZ1983,,_xll.ohTrigger(Trigger,Quote!$AE$2))</f>
        <v>1.458623026596792E-2</v>
      </c>
      <c r="BD1983" s="359" t="e">
        <f>_xll.qlIndexFixing($BE$1,BA1983,,_xll.ohTrigger(Trigger,Quote!$AE$2))</f>
        <v>#NUM!</v>
      </c>
    </row>
    <row r="1984" spans="51:56" ht="11.25" customHeight="1" x14ac:dyDescent="0.25">
      <c r="AY1984" s="187" t="s">
        <v>90</v>
      </c>
      <c r="AZ1984" s="186">
        <f>_xll.qlInterestRateIndexFixingDate(Currency&amp;"ibor"&amp;$I$1,BA1984,Trigger)</f>
        <v>53213</v>
      </c>
      <c r="BA1984" s="186">
        <f>_xll.qlCalendarAdvance(Calendar,BA1983,AY1984,"f",,Trigger)</f>
        <v>53217</v>
      </c>
      <c r="BB1984" s="186">
        <f>_xll.qlInterestRateIndexMaturity(Currency&amp;"ibor"&amp;$I$1,BA1984,Trigger)</f>
        <v>53398</v>
      </c>
      <c r="BC1984" s="359">
        <f>_xll.qlIndexFixing($AC$5,AZ1984,,_xll.ohTrigger(Trigger,Quote!$AE$2))</f>
        <v>1.4587418162708008E-2</v>
      </c>
      <c r="BD1984" s="359" t="e">
        <f>_xll.qlIndexFixing($BE$1,BA1984,,_xll.ohTrigger(Trigger,Quote!$AE$2))</f>
        <v>#NUM!</v>
      </c>
    </row>
    <row r="1985" spans="51:56" ht="11.25" customHeight="1" x14ac:dyDescent="0.25">
      <c r="AY1985" s="187" t="s">
        <v>90</v>
      </c>
      <c r="AZ1985" s="186">
        <f>_xll.qlInterestRateIndexFixingDate(Currency&amp;"ibor"&amp;$I$1,BA1985,Trigger)</f>
        <v>53220</v>
      </c>
      <c r="BA1985" s="186">
        <f>_xll.qlCalendarAdvance(Calendar,BA1984,AY1985,"f",,Trigger)</f>
        <v>53224</v>
      </c>
      <c r="BB1985" s="186">
        <f>_xll.qlInterestRateIndexMaturity(Currency&amp;"ibor"&amp;$I$1,BA1985,Trigger)</f>
        <v>53405</v>
      </c>
      <c r="BC1985" s="359">
        <f>_xll.qlIndexFixing($AC$5,AZ1985,,_xll.ohTrigger(Trigger,Quote!$AE$2))</f>
        <v>1.4588606060152507E-2</v>
      </c>
      <c r="BD1985" s="359" t="e">
        <f>_xll.qlIndexFixing($BE$1,BA1985,,_xll.ohTrigger(Trigger,Quote!$AE$2))</f>
        <v>#NUM!</v>
      </c>
    </row>
    <row r="1986" spans="51:56" ht="11.25" customHeight="1" x14ac:dyDescent="0.25">
      <c r="AY1986" s="187" t="s">
        <v>90</v>
      </c>
      <c r="AZ1986" s="186">
        <f>_xll.qlInterestRateIndexFixingDate(Currency&amp;"ibor"&amp;$I$1,BA1986,Trigger)</f>
        <v>53227</v>
      </c>
      <c r="BA1986" s="186">
        <f>_xll.qlCalendarAdvance(Calendar,BA1985,AY1986,"f",,Trigger)</f>
        <v>53231</v>
      </c>
      <c r="BB1986" s="186">
        <f>_xll.qlInterestRateIndexMaturity(Currency&amp;"ibor"&amp;$I$1,BA1986,Trigger)</f>
        <v>53413</v>
      </c>
      <c r="BC1986" s="359">
        <f>_xll.qlIndexFixing($AC$5,AZ1986,,_xll.ohTrigger(Trigger,Quote!$AE$2))</f>
        <v>1.4590173737136732E-2</v>
      </c>
      <c r="BD1986" s="359" t="e">
        <f>_xll.qlIndexFixing($BE$1,BA1986,,_xll.ohTrigger(Trigger,Quote!$AE$2))</f>
        <v>#NUM!</v>
      </c>
    </row>
    <row r="1987" spans="51:56" ht="11.25" customHeight="1" x14ac:dyDescent="0.25">
      <c r="AY1987" s="187" t="s">
        <v>90</v>
      </c>
      <c r="AZ1987" s="186">
        <f>_xll.qlInterestRateIndexFixingDate(Currency&amp;"ibor"&amp;$I$1,BA1987,Trigger)</f>
        <v>53234</v>
      </c>
      <c r="BA1987" s="186">
        <f>_xll.qlCalendarAdvance(Calendar,BA1986,AY1987,"f",,Trigger)</f>
        <v>53238</v>
      </c>
      <c r="BB1987" s="186">
        <f>_xll.qlInterestRateIndexMaturity(Currency&amp;"ibor"&amp;$I$1,BA1987,Trigger)</f>
        <v>53420</v>
      </c>
      <c r="BC1987" s="359">
        <f>_xll.qlIndexFixing($AC$5,AZ1987,,_xll.ohTrigger(Trigger,Quote!$AE$2))</f>
        <v>1.459136168400991E-2</v>
      </c>
      <c r="BD1987" s="359" t="e">
        <f>_xll.qlIndexFixing($BE$1,BA1987,,_xll.ohTrigger(Trigger,Quote!$AE$2))</f>
        <v>#NUM!</v>
      </c>
    </row>
    <row r="1988" spans="51:56" ht="11.25" customHeight="1" x14ac:dyDescent="0.25">
      <c r="AY1988" s="187" t="s">
        <v>90</v>
      </c>
      <c r="AZ1988" s="186">
        <f>_xll.qlInterestRateIndexFixingDate(Currency&amp;"ibor"&amp;$I$1,BA1988,Trigger)</f>
        <v>53241</v>
      </c>
      <c r="BA1988" s="186">
        <f>_xll.qlCalendarAdvance(Calendar,BA1987,AY1988,"f",,Trigger)</f>
        <v>53245</v>
      </c>
      <c r="BB1988" s="186">
        <f>_xll.qlInterestRateIndexMaturity(Currency&amp;"ibor"&amp;$I$1,BA1988,Trigger)</f>
        <v>53427</v>
      </c>
      <c r="BC1988" s="359">
        <f>_xll.qlIndexFixing($AC$5,AZ1988,,_xll.ohTrigger(Trigger,Quote!$AE$2))</f>
        <v>1.4592549631590656E-2</v>
      </c>
      <c r="BD1988" s="359" t="e">
        <f>_xll.qlIndexFixing($BE$1,BA1988,,_xll.ohTrigger(Trigger,Quote!$AE$2))</f>
        <v>#NUM!</v>
      </c>
    </row>
    <row r="1989" spans="51:56" ht="11.25" customHeight="1" x14ac:dyDescent="0.25">
      <c r="AY1989" s="187" t="s">
        <v>90</v>
      </c>
      <c r="AZ1989" s="186">
        <f>_xll.qlInterestRateIndexFixingDate(Currency&amp;"ibor"&amp;$I$1,BA1989,Trigger)</f>
        <v>53248</v>
      </c>
      <c r="BA1989" s="186">
        <f>_xll.qlCalendarAdvance(Calendar,BA1988,AY1989,"f",,Trigger)</f>
        <v>53252</v>
      </c>
      <c r="BB1989" s="186">
        <f>_xll.qlInterestRateIndexMaturity(Currency&amp;"ibor"&amp;$I$1,BA1989,Trigger)</f>
        <v>53434</v>
      </c>
      <c r="BC1989" s="359">
        <f>_xll.qlIndexFixing($AC$5,AZ1989,,_xll.ohTrigger(Trigger,Quote!$AE$2))</f>
        <v>1.4593737579880724E-2</v>
      </c>
      <c r="BD1989" s="359" t="e">
        <f>_xll.qlIndexFixing($BE$1,BA1989,,_xll.ohTrigger(Trigger,Quote!$AE$2))</f>
        <v>#NUM!</v>
      </c>
    </row>
    <row r="1990" spans="51:56" ht="11.25" customHeight="1" x14ac:dyDescent="0.25">
      <c r="AY1990" s="187" t="s">
        <v>90</v>
      </c>
      <c r="AZ1990" s="186">
        <f>_xll.qlInterestRateIndexFixingDate(Currency&amp;"ibor"&amp;$I$1,BA1990,Trigger)</f>
        <v>53255</v>
      </c>
      <c r="BA1990" s="186">
        <f>_xll.qlCalendarAdvance(Calendar,BA1989,AY1990,"f",,Trigger)</f>
        <v>53259</v>
      </c>
      <c r="BB1990" s="186">
        <f>_xll.qlInterestRateIndexMaturity(Currency&amp;"ibor"&amp;$I$1,BA1990,Trigger)</f>
        <v>53441</v>
      </c>
      <c r="BC1990" s="359">
        <f>_xll.qlIndexFixing($AC$5,AZ1990,,_xll.ohTrigger(Trigger,Quote!$AE$2))</f>
        <v>1.4594925528878356E-2</v>
      </c>
      <c r="BD1990" s="359" t="e">
        <f>_xll.qlIndexFixing($BE$1,BA1990,,_xll.ohTrigger(Trigger,Quote!$AE$2))</f>
        <v>#NUM!</v>
      </c>
    </row>
    <row r="1991" spans="51:56" ht="11.25" customHeight="1" x14ac:dyDescent="0.25">
      <c r="AY1991" s="187" t="s">
        <v>90</v>
      </c>
      <c r="AZ1991" s="186">
        <f>_xll.qlInterestRateIndexFixingDate(Currency&amp;"ibor"&amp;$I$1,BA1991,Trigger)</f>
        <v>53262</v>
      </c>
      <c r="BA1991" s="186">
        <f>_xll.qlCalendarAdvance(Calendar,BA1990,AY1991,"f",,Trigger)</f>
        <v>53266</v>
      </c>
      <c r="BB1991" s="186">
        <f>_xll.qlInterestRateIndexMaturity(Currency&amp;"ibor"&amp;$I$1,BA1991,Trigger)</f>
        <v>53447</v>
      </c>
      <c r="BC1991" s="359">
        <f>_xll.qlIndexFixing($AC$5,AZ1991,,_xll.ohTrigger(Trigger,Quote!$AE$2))</f>
        <v>1.4595733459609878E-2</v>
      </c>
      <c r="BD1991" s="359" t="e">
        <f>_xll.qlIndexFixing($BE$1,BA1991,,_xll.ohTrigger(Trigger,Quote!$AE$2))</f>
        <v>#NUM!</v>
      </c>
    </row>
    <row r="1992" spans="51:56" ht="11.25" customHeight="1" x14ac:dyDescent="0.25">
      <c r="AY1992" s="187" t="s">
        <v>90</v>
      </c>
      <c r="AZ1992" s="186">
        <f>_xll.qlInterestRateIndexFixingDate(Currency&amp;"ibor"&amp;$I$1,BA1992,Trigger)</f>
        <v>53269</v>
      </c>
      <c r="BA1992" s="186">
        <f>_xll.qlCalendarAdvance(Calendar,BA1991,AY1992,"f",,Trigger)</f>
        <v>53273</v>
      </c>
      <c r="BB1992" s="186">
        <f>_xll.qlInterestRateIndexMaturity(Currency&amp;"ibor"&amp;$I$1,BA1992,Trigger)</f>
        <v>53454</v>
      </c>
      <c r="BC1992" s="359">
        <f>_xll.qlIndexFixing($AC$5,AZ1992,,_xll.ohTrigger(Trigger,Quote!$AE$2))</f>
        <v>1.4596921361983914E-2</v>
      </c>
      <c r="BD1992" s="359" t="e">
        <f>_xll.qlIndexFixing($BE$1,BA1992,,_xll.ohTrigger(Trigger,Quote!$AE$2))</f>
        <v>#NUM!</v>
      </c>
    </row>
    <row r="1993" spans="51:56" ht="11.25" customHeight="1" x14ac:dyDescent="0.25">
      <c r="AY1993" s="187" t="s">
        <v>90</v>
      </c>
      <c r="AZ1993" s="186">
        <f>_xll.qlInterestRateIndexFixingDate(Currency&amp;"ibor"&amp;$I$1,BA1993,Trigger)</f>
        <v>53276</v>
      </c>
      <c r="BA1993" s="186">
        <f>_xll.qlCalendarAdvance(Calendar,BA1992,AY1993,"f",,Trigger)</f>
        <v>53280</v>
      </c>
      <c r="BB1993" s="186">
        <f>_xll.qlInterestRateIndexMaturity(Currency&amp;"ibor"&amp;$I$1,BA1993,Trigger)</f>
        <v>53461</v>
      </c>
      <c r="BC1993" s="359">
        <f>_xll.qlIndexFixing($AC$5,AZ1993,,_xll.ohTrigger(Trigger,Quote!$AE$2))</f>
        <v>1.4598109265063242E-2</v>
      </c>
      <c r="BD1993" s="359" t="e">
        <f>_xll.qlIndexFixing($BE$1,BA1993,,_xll.ohTrigger(Trigger,Quote!$AE$2))</f>
        <v>#NUM!</v>
      </c>
    </row>
    <row r="1994" spans="51:56" ht="11.25" customHeight="1" x14ac:dyDescent="0.25">
      <c r="AY1994" s="187" t="s">
        <v>90</v>
      </c>
      <c r="AZ1994" s="186">
        <f>_xll.qlInterestRateIndexFixingDate(Currency&amp;"ibor"&amp;$I$1,BA1994,Trigger)</f>
        <v>53283</v>
      </c>
      <c r="BA1994" s="186">
        <f>_xll.qlCalendarAdvance(Calendar,BA1993,AY1994,"f",,Trigger)</f>
        <v>53287</v>
      </c>
      <c r="BB1994" s="186">
        <f>_xll.qlInterestRateIndexMaturity(Currency&amp;"ibor"&amp;$I$1,BA1994,Trigger)</f>
        <v>53468</v>
      </c>
      <c r="BC1994" s="359">
        <f>_xll.qlIndexFixing($AC$5,AZ1994,,_xll.ohTrigger(Trigger,Quote!$AE$2))</f>
        <v>1.4599297168846094E-2</v>
      </c>
      <c r="BD1994" s="359" t="e">
        <f>_xll.qlIndexFixing($BE$1,BA1994,,_xll.ohTrigger(Trigger,Quote!$AE$2))</f>
        <v>#NUM!</v>
      </c>
    </row>
    <row r="1995" spans="51:56" ht="11.25" customHeight="1" x14ac:dyDescent="0.25">
      <c r="AY1995" s="187" t="s">
        <v>90</v>
      </c>
      <c r="AZ1995" s="186">
        <f>_xll.qlInterestRateIndexFixingDate(Currency&amp;"ibor"&amp;$I$1,BA1995,Trigger)</f>
        <v>53290</v>
      </c>
      <c r="BA1995" s="186">
        <f>_xll.qlCalendarAdvance(Calendar,BA1994,AY1995,"f",,Trigger)</f>
        <v>53294</v>
      </c>
      <c r="BB1995" s="186">
        <f>_xll.qlInterestRateIndexMaturity(Currency&amp;"ibor"&amp;$I$1,BA1995,Trigger)</f>
        <v>53475</v>
      </c>
      <c r="BC1995" s="359">
        <f>_xll.qlIndexFixing($AC$5,AZ1995,,_xll.ohTrigger(Trigger,Quote!$AE$2))</f>
        <v>1.4600485073334241E-2</v>
      </c>
      <c r="BD1995" s="359" t="e">
        <f>_xll.qlIndexFixing($BE$1,BA1995,,_xll.ohTrigger(Trigger,Quote!$AE$2))</f>
        <v>#NUM!</v>
      </c>
    </row>
    <row r="1996" spans="51:56" ht="11.25" customHeight="1" x14ac:dyDescent="0.25">
      <c r="AY1996" s="187" t="s">
        <v>90</v>
      </c>
      <c r="AZ1996" s="186">
        <f>_xll.qlInterestRateIndexFixingDate(Currency&amp;"ibor"&amp;$I$1,BA1996,Trigger)</f>
        <v>53297</v>
      </c>
      <c r="BA1996" s="186">
        <f>_xll.qlCalendarAdvance(Calendar,BA1995,AY1996,"f",,Trigger)</f>
        <v>53301</v>
      </c>
      <c r="BB1996" s="186">
        <f>_xll.qlInterestRateIndexMaturity(Currency&amp;"ibor"&amp;$I$1,BA1996,Trigger)</f>
        <v>53483</v>
      </c>
      <c r="BC1996" s="359">
        <f>_xll.qlIndexFixing($AC$5,AZ1996,,_xll.ohTrigger(Trigger,Quote!$AE$2))</f>
        <v>1.4600971429708882E-2</v>
      </c>
      <c r="BD1996" s="359" t="e">
        <f>_xll.qlIndexFixing($BE$1,BA1996,,_xll.ohTrigger(Trigger,Quote!$AE$2))</f>
        <v>#NUM!</v>
      </c>
    </row>
    <row r="1997" spans="51:56" ht="11.25" customHeight="1" x14ac:dyDescent="0.25">
      <c r="AY1997" s="187" t="s">
        <v>90</v>
      </c>
      <c r="AZ1997" s="186">
        <f>_xll.qlInterestRateIndexFixingDate(Currency&amp;"ibor"&amp;$I$1,BA1997,Trigger)</f>
        <v>53304</v>
      </c>
      <c r="BA1997" s="186">
        <f>_xll.qlCalendarAdvance(Calendar,BA1996,AY1997,"f",,Trigger)</f>
        <v>53308</v>
      </c>
      <c r="BB1997" s="186">
        <f>_xll.qlInterestRateIndexMaturity(Currency&amp;"ibor"&amp;$I$1,BA1997,Trigger)</f>
        <v>53490</v>
      </c>
      <c r="BC1997" s="359">
        <f>_xll.qlIndexFixing($AC$5,AZ1997,,_xll.ohTrigger(Trigger,Quote!$AE$2))</f>
        <v>1.460026438139404E-2</v>
      </c>
      <c r="BD1997" s="359" t="e">
        <f>_xll.qlIndexFixing($BE$1,BA1997,,_xll.ohTrigger(Trigger,Quote!$AE$2))</f>
        <v>#NUM!</v>
      </c>
    </row>
    <row r="1998" spans="51:56" ht="11.25" customHeight="1" x14ac:dyDescent="0.25">
      <c r="AY1998" s="187" t="s">
        <v>90</v>
      </c>
      <c r="AZ1998" s="186">
        <f>_xll.qlInterestRateIndexFixingDate(Currency&amp;"ibor"&amp;$I$1,BA1998,Trigger)</f>
        <v>53311</v>
      </c>
      <c r="BA1998" s="186">
        <f>_xll.qlCalendarAdvance(Calendar,BA1997,AY1998,"f",,Trigger)</f>
        <v>53315</v>
      </c>
      <c r="BB1998" s="186">
        <f>_xll.qlInterestRateIndexMaturity(Currency&amp;"ibor"&amp;$I$1,BA1998,Trigger)</f>
        <v>53497</v>
      </c>
      <c r="BC1998" s="359">
        <f>_xll.qlIndexFixing($AC$5,AZ1998,,_xll.ohTrigger(Trigger,Quote!$AE$2))</f>
        <v>1.4599554994236234E-2</v>
      </c>
      <c r="BD1998" s="359" t="e">
        <f>_xll.qlIndexFixing($BE$1,BA1998,,_xll.ohTrigger(Trigger,Quote!$AE$2))</f>
        <v>#NUM!</v>
      </c>
    </row>
    <row r="1999" spans="51:56" ht="11.25" customHeight="1" x14ac:dyDescent="0.25">
      <c r="AY1999" s="187" t="s">
        <v>90</v>
      </c>
      <c r="AZ1999" s="186">
        <f>_xll.qlInterestRateIndexFixingDate(Currency&amp;"ibor"&amp;$I$1,BA1999,Trigger)</f>
        <v>53317</v>
      </c>
      <c r="BA1999" s="186">
        <f>_xll.qlCalendarAdvance(Calendar,BA1998,AY1999,"f",,Trigger)</f>
        <v>53323</v>
      </c>
      <c r="BB1999" s="186">
        <f>_xll.qlInterestRateIndexMaturity(Currency&amp;"ibor"&amp;$I$1,BA1999,Trigger)</f>
        <v>53505</v>
      </c>
      <c r="BC1999" s="359">
        <f>_xll.qlIndexFixing($AC$5,AZ1999,,_xll.ohTrigger(Trigger,Quote!$AE$2))</f>
        <v>1.4598741402169988E-2</v>
      </c>
      <c r="BD1999" s="359" t="e">
        <f>_xll.qlIndexFixing($BE$1,BA1999,,_xll.ohTrigger(Trigger,Quote!$AE$2))</f>
        <v>#NUM!</v>
      </c>
    </row>
    <row r="2000" spans="51:56" ht="11.25" customHeight="1" x14ac:dyDescent="0.25">
      <c r="AY2000" s="187" t="s">
        <v>90</v>
      </c>
      <c r="AZ2000" s="186">
        <f>_xll.qlInterestRateIndexFixingDate(Currency&amp;"ibor"&amp;$I$1,BA2000,Trigger)</f>
        <v>53325</v>
      </c>
      <c r="BA2000" s="186">
        <f>_xll.qlCalendarAdvance(Calendar,BA1999,AY2000,"f",,Trigger)</f>
        <v>53330</v>
      </c>
      <c r="BB2000" s="186">
        <f>_xll.qlInterestRateIndexMaturity(Currency&amp;"ibor"&amp;$I$1,BA2000,Trigger)</f>
        <v>53511</v>
      </c>
      <c r="BC2000" s="359">
        <f>_xll.qlIndexFixing($AC$5,AZ2000,,_xll.ohTrigger(Trigger,Quote!$AE$2))</f>
        <v>1.4597870872520407E-2</v>
      </c>
      <c r="BD2000" s="359" t="e">
        <f>_xll.qlIndexFixing($BE$1,BA2000,,_xll.ohTrigger(Trigger,Quote!$AE$2))</f>
        <v>#NUM!</v>
      </c>
    </row>
    <row r="2001" spans="51:56" ht="11.25" customHeight="1" x14ac:dyDescent="0.25">
      <c r="AY2001" s="187" t="s">
        <v>90</v>
      </c>
      <c r="AZ2001" s="186">
        <f>_xll.qlInterestRateIndexFixingDate(Currency&amp;"ibor"&amp;$I$1,BA2001,Trigger)</f>
        <v>53335</v>
      </c>
      <c r="BA2001" s="186">
        <f>_xll.qlCalendarAdvance(Calendar,BA2000,AY2001,"f",,Trigger)</f>
        <v>53337</v>
      </c>
      <c r="BB2001" s="186">
        <f>_xll.qlInterestRateIndexMaturity(Currency&amp;"ibor"&amp;$I$1,BA2001,Trigger)</f>
        <v>53518</v>
      </c>
      <c r="BC2001" s="359">
        <f>_xll.qlIndexFixing($AC$5,AZ2001,,_xll.ohTrigger(Trigger,Quote!$AE$2))</f>
        <v>1.4597143976908859E-2</v>
      </c>
      <c r="BD2001" s="359" t="e">
        <f>_xll.qlIndexFixing($BE$1,BA2001,,_xll.ohTrigger(Trigger,Quote!$AE$2))</f>
        <v>#NUM!</v>
      </c>
    </row>
    <row r="2002" spans="51:56" ht="11.25" customHeight="1" x14ac:dyDescent="0.25">
      <c r="AY2002" s="187" t="s">
        <v>90</v>
      </c>
      <c r="AZ2002" s="186">
        <f>_xll.qlInterestRateIndexFixingDate(Currency&amp;"ibor"&amp;$I$1,BA2002,Trigger)</f>
        <v>53342</v>
      </c>
      <c r="BA2002" s="186">
        <f>_xll.qlCalendarAdvance(Calendar,BA2001,AY2002,"f",,Trigger)</f>
        <v>53344</v>
      </c>
      <c r="BB2002" s="186">
        <f>_xll.qlInterestRateIndexMaturity(Currency&amp;"ibor"&amp;$I$1,BA2002,Trigger)</f>
        <v>53525</v>
      </c>
      <c r="BC2002" s="359">
        <f>_xll.qlIndexFixing($AC$5,AZ2002,,_xll.ohTrigger(Trigger,Quote!$AE$2))</f>
        <v>1.4596414729642088E-2</v>
      </c>
      <c r="BD2002" s="359" t="e">
        <f>_xll.qlIndexFixing($BE$1,BA2002,,_xll.ohTrigger(Trigger,Quote!$AE$2))</f>
        <v>#NUM!</v>
      </c>
    </row>
    <row r="2003" spans="51:56" ht="11.25" customHeight="1" x14ac:dyDescent="0.25">
      <c r="AY2003" s="187" t="s">
        <v>90</v>
      </c>
      <c r="AZ2003" s="186">
        <f>_xll.qlInterestRateIndexFixingDate(Currency&amp;"ibor"&amp;$I$1,BA2003,Trigger)</f>
        <v>53349</v>
      </c>
      <c r="BA2003" s="186">
        <f>_xll.qlCalendarAdvance(Calendar,BA2002,AY2003,"f",,Trigger)</f>
        <v>53351</v>
      </c>
      <c r="BB2003" s="186">
        <f>_xll.qlInterestRateIndexMaturity(Currency&amp;"ibor"&amp;$I$1,BA2003,Trigger)</f>
        <v>53532</v>
      </c>
      <c r="BC2003" s="359">
        <f>_xll.qlIndexFixing($AC$5,AZ2003,,_xll.ohTrigger(Trigger,Quote!$AE$2))</f>
        <v>1.4595683130723625E-2</v>
      </c>
      <c r="BD2003" s="359" t="e">
        <f>_xll.qlIndexFixing($BE$1,BA2003,,_xll.ohTrigger(Trigger,Quote!$AE$2))</f>
        <v>#NUM!</v>
      </c>
    </row>
    <row r="2004" spans="51:56" ht="11.25" customHeight="1" x14ac:dyDescent="0.25">
      <c r="AY2004" s="187" t="s">
        <v>90</v>
      </c>
      <c r="AZ2004" s="186">
        <f>_xll.qlInterestRateIndexFixingDate(Currency&amp;"ibor"&amp;$I$1,BA2004,Trigger)</f>
        <v>53356</v>
      </c>
      <c r="BA2004" s="186">
        <f>_xll.qlCalendarAdvance(Calendar,BA2003,AY2004,"f",,Trigger)</f>
        <v>53358</v>
      </c>
      <c r="BB2004" s="186">
        <f>_xll.qlInterestRateIndexMaturity(Currency&amp;"ibor"&amp;$I$1,BA2004,Trigger)</f>
        <v>53539</v>
      </c>
      <c r="BC2004" s="359">
        <f>_xll.qlIndexFixing($AC$5,AZ2004,,_xll.ohTrigger(Trigger,Quote!$AE$2))</f>
        <v>1.4594949180154797E-2</v>
      </c>
      <c r="BD2004" s="359" t="e">
        <f>_xll.qlIndexFixing($BE$1,BA2004,,_xll.ohTrigger(Trigger,Quote!$AE$2))</f>
        <v>#NUM!</v>
      </c>
    </row>
    <row r="2005" spans="51:56" ht="11.25" customHeight="1" x14ac:dyDescent="0.25">
      <c r="AY2005" s="187" t="s">
        <v>90</v>
      </c>
      <c r="AZ2005" s="186">
        <f>_xll.qlInterestRateIndexFixingDate(Currency&amp;"ibor"&amp;$I$1,BA2005,Trigger)</f>
        <v>53363</v>
      </c>
      <c r="BA2005" s="186">
        <f>_xll.qlCalendarAdvance(Calendar,BA2004,AY2005,"f",,Trigger)</f>
        <v>53365</v>
      </c>
      <c r="BB2005" s="186">
        <f>_xll.qlInterestRateIndexMaturity(Currency&amp;"ibor"&amp;$I$1,BA2005,Trigger)</f>
        <v>53546</v>
      </c>
      <c r="BC2005" s="359">
        <f>_xll.qlIndexFixing($AC$5,AZ2005,,_xll.ohTrigger(Trigger,Quote!$AE$2))</f>
        <v>1.4594212877939576E-2</v>
      </c>
      <c r="BD2005" s="359" t="e">
        <f>_xll.qlIndexFixing($BE$1,BA2005,,_xll.ohTrigger(Trigger,Quote!$AE$2))</f>
        <v>#NUM!</v>
      </c>
    </row>
    <row r="2006" spans="51:56" ht="11.25" customHeight="1" x14ac:dyDescent="0.25">
      <c r="AY2006" s="187" t="s">
        <v>90</v>
      </c>
      <c r="AZ2006" s="186">
        <f>_xll.qlInterestRateIndexFixingDate(Currency&amp;"ibor"&amp;$I$1,BA2006,Trigger)</f>
        <v>53370</v>
      </c>
      <c r="BA2006" s="186">
        <f>_xll.qlCalendarAdvance(Calendar,BA2005,AY2006,"f",,Trigger)</f>
        <v>53372</v>
      </c>
      <c r="BB2006" s="186">
        <f>_xll.qlInterestRateIndexMaturity(Currency&amp;"ibor"&amp;$I$1,BA2006,Trigger)</f>
        <v>53553</v>
      </c>
      <c r="BC2006" s="359">
        <f>_xll.qlIndexFixing($AC$5,AZ2006,,_xll.ohTrigger(Trigger,Quote!$AE$2))</f>
        <v>1.4593474224079729E-2</v>
      </c>
      <c r="BD2006" s="359" t="e">
        <f>_xll.qlIndexFixing($BE$1,BA2006,,_xll.ohTrigger(Trigger,Quote!$AE$2))</f>
        <v>#NUM!</v>
      </c>
    </row>
    <row r="2007" spans="51:56" ht="11.25" customHeight="1" x14ac:dyDescent="0.25">
      <c r="AY2007" s="187" t="s">
        <v>90</v>
      </c>
      <c r="AZ2007" s="186">
        <f>_xll.qlInterestRateIndexFixingDate(Currency&amp;"ibor"&amp;$I$1,BA2007,Trigger)</f>
        <v>53377</v>
      </c>
      <c r="BA2007" s="186">
        <f>_xll.qlCalendarAdvance(Calendar,BA2006,AY2007,"f",,Trigger)</f>
        <v>53379</v>
      </c>
      <c r="BB2007" s="186">
        <f>_xll.qlInterestRateIndexMaturity(Currency&amp;"ibor"&amp;$I$1,BA2007,Trigger)</f>
        <v>53560</v>
      </c>
      <c r="BC2007" s="359">
        <f>_xll.qlIndexFixing($AC$5,AZ2007,,_xll.ohTrigger(Trigger,Quote!$AE$2))</f>
        <v>1.4592733218577909E-2</v>
      </c>
      <c r="BD2007" s="359" t="e">
        <f>_xll.qlIndexFixing($BE$1,BA2007,,_xll.ohTrigger(Trigger,Quote!$AE$2))</f>
        <v>#NUM!</v>
      </c>
    </row>
    <row r="2008" spans="51:56" ht="11.25" customHeight="1" x14ac:dyDescent="0.25">
      <c r="AY2008" s="187" t="s">
        <v>90</v>
      </c>
      <c r="AZ2008" s="186">
        <f>_xll.qlInterestRateIndexFixingDate(Currency&amp;"ibor"&amp;$I$1,BA2008,Trigger)</f>
        <v>53384</v>
      </c>
      <c r="BA2008" s="186">
        <f>_xll.qlCalendarAdvance(Calendar,BA2007,AY2008,"f",,Trigger)</f>
        <v>53386</v>
      </c>
      <c r="BB2008" s="186">
        <f>_xll.qlInterestRateIndexMaturity(Currency&amp;"ibor"&amp;$I$1,BA2008,Trigger)</f>
        <v>53570</v>
      </c>
      <c r="BC2008" s="359">
        <f>_xll.qlIndexFixing($AC$5,AZ2008,,_xll.ohTrigger(Trigger,Quote!$AE$2))</f>
        <v>1.4592707621189265E-2</v>
      </c>
      <c r="BD2008" s="359" t="e">
        <f>_xll.qlIndexFixing($BE$1,BA2008,,_xll.ohTrigger(Trigger,Quote!$AE$2))</f>
        <v>#NUM!</v>
      </c>
    </row>
    <row r="2009" spans="51:56" ht="11.25" customHeight="1" x14ac:dyDescent="0.25">
      <c r="AY2009" s="187" t="s">
        <v>90</v>
      </c>
      <c r="AZ2009" s="186">
        <f>_xll.qlInterestRateIndexFixingDate(Currency&amp;"ibor"&amp;$I$1,BA2009,Trigger)</f>
        <v>53391</v>
      </c>
      <c r="BA2009" s="186">
        <f>_xll.qlCalendarAdvance(Calendar,BA2008,AY2009,"f",,Trigger)</f>
        <v>53393</v>
      </c>
      <c r="BB2009" s="186">
        <f>_xll.qlInterestRateIndexMaturity(Currency&amp;"ibor"&amp;$I$1,BA2009,Trigger)</f>
        <v>53577</v>
      </c>
      <c r="BC2009" s="359">
        <f>_xll.qlIndexFixing($AC$5,AZ2009,,_xll.ohTrigger(Trigger,Quote!$AE$2))</f>
        <v>1.4591992360511188E-2</v>
      </c>
      <c r="BD2009" s="359" t="e">
        <f>_xll.qlIndexFixing($BE$1,BA2009,,_xll.ohTrigger(Trigger,Quote!$AE$2))</f>
        <v>#NUM!</v>
      </c>
    </row>
    <row r="2010" spans="51:56" ht="11.25" customHeight="1" x14ac:dyDescent="0.25">
      <c r="AY2010" s="187" t="s">
        <v>90</v>
      </c>
      <c r="AZ2010" s="186">
        <f>_xll.qlInterestRateIndexFixingDate(Currency&amp;"ibor"&amp;$I$1,BA2010,Trigger)</f>
        <v>53398</v>
      </c>
      <c r="BA2010" s="186">
        <f>_xll.qlCalendarAdvance(Calendar,BA2009,AY2010,"f",,Trigger)</f>
        <v>53400</v>
      </c>
      <c r="BB2010" s="186">
        <f>_xll.qlInterestRateIndexMaturity(Currency&amp;"ibor"&amp;$I$1,BA2010,Trigger)</f>
        <v>53584</v>
      </c>
      <c r="BC2010" s="359">
        <f>_xll.qlIndexFixing($AC$5,AZ2010,,_xll.ohTrigger(Trigger,Quote!$AE$2))</f>
        <v>1.4591274786246831E-2</v>
      </c>
      <c r="BD2010" s="359" t="e">
        <f>_xll.qlIndexFixing($BE$1,BA2010,,_xll.ohTrigger(Trigger,Quote!$AE$2))</f>
        <v>#NUM!</v>
      </c>
    </row>
    <row r="2011" spans="51:56" ht="11.25" customHeight="1" x14ac:dyDescent="0.25">
      <c r="AY2011" s="187" t="s">
        <v>90</v>
      </c>
      <c r="AZ2011" s="186">
        <f>_xll.qlInterestRateIndexFixingDate(Currency&amp;"ibor"&amp;$I$1,BA2011,Trigger)</f>
        <v>53405</v>
      </c>
      <c r="BA2011" s="186">
        <f>_xll.qlCalendarAdvance(Calendar,BA2010,AY2011,"f",,Trigger)</f>
        <v>53407</v>
      </c>
      <c r="BB2011" s="186">
        <f>_xll.qlInterestRateIndexMaturity(Currency&amp;"ibor"&amp;$I$1,BA2011,Trigger)</f>
        <v>53591</v>
      </c>
      <c r="BC2011" s="359">
        <f>_xll.qlIndexFixing($AC$5,AZ2011,,_xll.ohTrigger(Trigger,Quote!$AE$2))</f>
        <v>1.4590554898399237E-2</v>
      </c>
      <c r="BD2011" s="359" t="e">
        <f>_xll.qlIndexFixing($BE$1,BA2011,,_xll.ohTrigger(Trigger,Quote!$AE$2))</f>
        <v>#NUM!</v>
      </c>
    </row>
    <row r="2012" spans="51:56" ht="11.25" customHeight="1" x14ac:dyDescent="0.25">
      <c r="AY2012" s="187" t="s">
        <v>90</v>
      </c>
      <c r="AZ2012" s="186">
        <f>_xll.qlInterestRateIndexFixingDate(Currency&amp;"ibor"&amp;$I$1,BA2012,Trigger)</f>
        <v>53408</v>
      </c>
      <c r="BA2012" s="186">
        <f>_xll.qlCalendarAdvance(Calendar,BA2011,AY2012,"f",,Trigger)</f>
        <v>53414</v>
      </c>
      <c r="BB2012" s="186">
        <f>_xll.qlInterestRateIndexMaturity(Currency&amp;"ibor"&amp;$I$1,BA2012,Trigger)</f>
        <v>53598</v>
      </c>
      <c r="BC2012" s="359">
        <f>_xll.qlIndexFixing($AC$5,AZ2012,,_xll.ohTrigger(Trigger,Quote!$AE$2))</f>
        <v>1.4589832696971011E-2</v>
      </c>
      <c r="BD2012" s="359" t="e">
        <f>_xll.qlIndexFixing($BE$1,BA2012,,_xll.ohTrigger(Trigger,Quote!$AE$2))</f>
        <v>#NUM!</v>
      </c>
    </row>
    <row r="2013" spans="51:56" ht="11.25" customHeight="1" x14ac:dyDescent="0.25">
      <c r="AY2013" s="187" t="s">
        <v>90</v>
      </c>
      <c r="AZ2013" s="186">
        <f>_xll.qlInterestRateIndexFixingDate(Currency&amp;"ibor"&amp;$I$1,BA2013,Trigger)</f>
        <v>53419</v>
      </c>
      <c r="BA2013" s="186">
        <f>_xll.qlCalendarAdvance(Calendar,BA2012,AY2013,"f",,Trigger)</f>
        <v>53421</v>
      </c>
      <c r="BB2013" s="186">
        <f>_xll.qlInterestRateIndexMaturity(Currency&amp;"ibor"&amp;$I$1,BA2013,Trigger)</f>
        <v>53604</v>
      </c>
      <c r="BC2013" s="359">
        <f>_xll.qlIndexFixing($AC$5,AZ2013,,_xll.ohTrigger(Trigger,Quote!$AE$2))</f>
        <v>1.4588817115735918E-2</v>
      </c>
      <c r="BD2013" s="359" t="e">
        <f>_xll.qlIndexFixing($BE$1,BA2013,,_xll.ohTrigger(Trigger,Quote!$AE$2))</f>
        <v>#NUM!</v>
      </c>
    </row>
    <row r="2014" spans="51:56" ht="11.25" customHeight="1" x14ac:dyDescent="0.25">
      <c r="AY2014" s="187" t="s">
        <v>90</v>
      </c>
      <c r="AZ2014" s="186">
        <f>_xll.qlInterestRateIndexFixingDate(Currency&amp;"ibor"&amp;$I$1,BA2014,Trigger)</f>
        <v>53426</v>
      </c>
      <c r="BA2014" s="186">
        <f>_xll.qlCalendarAdvance(Calendar,BA2013,AY2014,"f",,Trigger)</f>
        <v>53428</v>
      </c>
      <c r="BB2014" s="186">
        <f>_xll.qlInterestRateIndexMaturity(Currency&amp;"ibor"&amp;$I$1,BA2014,Trigger)</f>
        <v>53611</v>
      </c>
      <c r="BC2014" s="359">
        <f>_xll.qlIndexFixing($AC$5,AZ2014,,_xll.ohTrigger(Trigger,Quote!$AE$2))</f>
        <v>1.4588080185493624E-2</v>
      </c>
      <c r="BD2014" s="359" t="e">
        <f>_xll.qlIndexFixing($BE$1,BA2014,,_xll.ohTrigger(Trigger,Quote!$AE$2))</f>
        <v>#NUM!</v>
      </c>
    </row>
    <row r="2015" spans="51:56" ht="11.25" customHeight="1" x14ac:dyDescent="0.25">
      <c r="AY2015" s="187" t="s">
        <v>90</v>
      </c>
      <c r="AZ2015" s="186">
        <f>_xll.qlInterestRateIndexFixingDate(Currency&amp;"ibor"&amp;$I$1,BA2015,Trigger)</f>
        <v>53433</v>
      </c>
      <c r="BA2015" s="186">
        <f>_xll.qlCalendarAdvance(Calendar,BA2014,AY2015,"f",,Trigger)</f>
        <v>53435</v>
      </c>
      <c r="BB2015" s="186">
        <f>_xll.qlInterestRateIndexMaturity(Currency&amp;"ibor"&amp;$I$1,BA2015,Trigger)</f>
        <v>53618</v>
      </c>
      <c r="BC2015" s="359">
        <f>_xll.qlIndexFixing($AC$5,AZ2015,,_xll.ohTrigger(Trigger,Quote!$AE$2))</f>
        <v>1.4587340929134327E-2</v>
      </c>
      <c r="BD2015" s="359" t="e">
        <f>_xll.qlIndexFixing($BE$1,BA2015,,_xll.ohTrigger(Trigger,Quote!$AE$2))</f>
        <v>#NUM!</v>
      </c>
    </row>
    <row r="2016" spans="51:56" ht="11.25" customHeight="1" x14ac:dyDescent="0.25">
      <c r="AY2016" s="187" t="s">
        <v>90</v>
      </c>
      <c r="AZ2016" s="186">
        <f>_xll.qlInterestRateIndexFixingDate(Currency&amp;"ibor"&amp;$I$1,BA2016,Trigger)</f>
        <v>53440</v>
      </c>
      <c r="BA2016" s="186">
        <f>_xll.qlCalendarAdvance(Calendar,BA2015,AY2016,"f",,Trigger)</f>
        <v>53442</v>
      </c>
      <c r="BB2016" s="186">
        <f>_xll.qlInterestRateIndexMaturity(Currency&amp;"ibor"&amp;$I$1,BA2016,Trigger)</f>
        <v>53625</v>
      </c>
      <c r="BC2016" s="359">
        <f>_xll.qlIndexFixing($AC$5,AZ2016,,_xll.ohTrigger(Trigger,Quote!$AE$2))</f>
        <v>1.458659934666021E-2</v>
      </c>
      <c r="BD2016" s="359" t="e">
        <f>_xll.qlIndexFixing($BE$1,BA2016,,_xll.ohTrigger(Trigger,Quote!$AE$2))</f>
        <v>#NUM!</v>
      </c>
    </row>
    <row r="2017" spans="51:56" ht="11.25" customHeight="1" x14ac:dyDescent="0.25">
      <c r="AY2017" s="187" t="s">
        <v>90</v>
      </c>
      <c r="AZ2017" s="186">
        <f>_xll.qlInterestRateIndexFixingDate(Currency&amp;"ibor"&amp;$I$1,BA2017,Trigger)</f>
        <v>53444</v>
      </c>
      <c r="BA2017" s="186">
        <f>_xll.qlCalendarAdvance(Calendar,BA2016,AY2017,"f",,Trigger)</f>
        <v>53449</v>
      </c>
      <c r="BB2017" s="186">
        <f>_xll.qlInterestRateIndexMaturity(Currency&amp;"ibor"&amp;$I$1,BA2017,Trigger)</f>
        <v>53633</v>
      </c>
      <c r="BC2017" s="359">
        <f>_xll.qlIndexFixing($AC$5,AZ2017,,_xll.ohTrigger(Trigger,Quote!$AE$2))</f>
        <v>1.4586186986208602E-2</v>
      </c>
      <c r="BD2017" s="359" t="e">
        <f>_xll.qlIndexFixing($BE$1,BA2017,,_xll.ohTrigger(Trigger,Quote!$AE$2))</f>
        <v>#NUM!</v>
      </c>
    </row>
    <row r="2018" spans="51:56" ht="11.25" customHeight="1" x14ac:dyDescent="0.25">
      <c r="AY2018" s="187" t="s">
        <v>90</v>
      </c>
      <c r="AZ2018" s="186">
        <f>_xll.qlInterestRateIndexFixingDate(Currency&amp;"ibor"&amp;$I$1,BA2018,Trigger)</f>
        <v>53454</v>
      </c>
      <c r="BA2018" s="186">
        <f>_xll.qlCalendarAdvance(Calendar,BA2017,AY2018,"f",,Trigger)</f>
        <v>53456</v>
      </c>
      <c r="BB2018" s="186">
        <f>_xll.qlInterestRateIndexMaturity(Currency&amp;"ibor"&amp;$I$1,BA2018,Trigger)</f>
        <v>53640</v>
      </c>
      <c r="BC2018" s="359">
        <f>_xll.qlIndexFixing($AC$5,AZ2018,,_xll.ohTrigger(Trigger,Quote!$AE$2))</f>
        <v>1.4585450903350023E-2</v>
      </c>
      <c r="BD2018" s="359" t="e">
        <f>_xll.qlIndexFixing($BE$1,BA2018,,_xll.ohTrigger(Trigger,Quote!$AE$2))</f>
        <v>#NUM!</v>
      </c>
    </row>
    <row r="2019" spans="51:56" ht="11.25" customHeight="1" x14ac:dyDescent="0.25">
      <c r="AY2019" s="187" t="s">
        <v>90</v>
      </c>
      <c r="AZ2019" s="186">
        <f>_xll.qlInterestRateIndexFixingDate(Currency&amp;"ibor"&amp;$I$1,BA2019,Trigger)</f>
        <v>53461</v>
      </c>
      <c r="BA2019" s="186">
        <f>_xll.qlCalendarAdvance(Calendar,BA2018,AY2019,"f",,Trigger)</f>
        <v>53463</v>
      </c>
      <c r="BB2019" s="186">
        <f>_xll.qlInterestRateIndexMaturity(Currency&amp;"ibor"&amp;$I$1,BA2019,Trigger)</f>
        <v>53647</v>
      </c>
      <c r="BC2019" s="359">
        <f>_xll.qlIndexFixing($AC$5,AZ2019,,_xll.ohTrigger(Trigger,Quote!$AE$2))</f>
        <v>1.4584712506928625E-2</v>
      </c>
      <c r="BD2019" s="359" t="e">
        <f>_xll.qlIndexFixing($BE$1,BA2019,,_xll.ohTrigger(Trigger,Quote!$AE$2))</f>
        <v>#NUM!</v>
      </c>
    </row>
    <row r="2020" spans="51:56" ht="11.25" customHeight="1" x14ac:dyDescent="0.25">
      <c r="AY2020" s="187" t="s">
        <v>90</v>
      </c>
      <c r="AZ2020" s="186">
        <f>_xll.qlInterestRateIndexFixingDate(Currency&amp;"ibor"&amp;$I$1,BA2020,Trigger)</f>
        <v>53468</v>
      </c>
      <c r="BA2020" s="186">
        <f>_xll.qlCalendarAdvance(Calendar,BA2019,AY2020,"f",,Trigger)</f>
        <v>53470</v>
      </c>
      <c r="BB2020" s="186">
        <f>_xll.qlInterestRateIndexMaturity(Currency&amp;"ibor"&amp;$I$1,BA2020,Trigger)</f>
        <v>53654</v>
      </c>
      <c r="BC2020" s="359">
        <f>_xll.qlIndexFixing($AC$5,AZ2020,,_xll.ohTrigger(Trigger,Quote!$AE$2))</f>
        <v>1.4583971796946579E-2</v>
      </c>
      <c r="BD2020" s="359" t="e">
        <f>_xll.qlIndexFixing($BE$1,BA2020,,_xll.ohTrigger(Trigger,Quote!$AE$2))</f>
        <v>#NUM!</v>
      </c>
    </row>
    <row r="2021" spans="51:56" ht="11.25" customHeight="1" x14ac:dyDescent="0.25">
      <c r="AY2021" s="187" t="s">
        <v>90</v>
      </c>
      <c r="AZ2021" s="186">
        <f>_xll.qlInterestRateIndexFixingDate(Currency&amp;"ibor"&amp;$I$1,BA2021,Trigger)</f>
        <v>53475</v>
      </c>
      <c r="BA2021" s="186">
        <f>_xll.qlCalendarAdvance(Calendar,BA2020,AY2021,"f",,Trigger)</f>
        <v>53477</v>
      </c>
      <c r="BB2021" s="186">
        <f>_xll.qlInterestRateIndexMaturity(Currency&amp;"ibor"&amp;$I$1,BA2021,Trigger)</f>
        <v>53661</v>
      </c>
      <c r="BC2021" s="359">
        <f>_xll.qlIndexFixing($AC$5,AZ2021,,_xll.ohTrigger(Trigger,Quote!$AE$2))</f>
        <v>1.4583228773407796E-2</v>
      </c>
      <c r="BD2021" s="359" t="e">
        <f>_xll.qlIndexFixing($BE$1,BA2021,,_xll.ohTrigger(Trigger,Quote!$AE$2))</f>
        <v>#NUM!</v>
      </c>
    </row>
    <row r="2022" spans="51:56" ht="11.25" customHeight="1" x14ac:dyDescent="0.25">
      <c r="AY2022" s="187" t="s">
        <v>90</v>
      </c>
      <c r="AZ2022" s="186">
        <f>_xll.qlInterestRateIndexFixingDate(Currency&amp;"ibor"&amp;$I$1,BA2022,Trigger)</f>
        <v>53482</v>
      </c>
      <c r="BA2022" s="186">
        <f>_xll.qlCalendarAdvance(Calendar,BA2021,AY2022,"f",,Trigger)</f>
        <v>53484</v>
      </c>
      <c r="BB2022" s="186">
        <f>_xll.qlInterestRateIndexMaturity(Currency&amp;"ibor"&amp;$I$1,BA2022,Trigger)</f>
        <v>53667</v>
      </c>
      <c r="BC2022" s="359">
        <f>_xll.qlIndexFixing($AC$5,AZ2022,,_xll.ohTrigger(Trigger,Quote!$AE$2))</f>
        <v>1.4583446034320661E-2</v>
      </c>
      <c r="BD2022" s="359" t="e">
        <f>_xll.qlIndexFixing($BE$1,BA2022,,_xll.ohTrigger(Trigger,Quote!$AE$2))</f>
        <v>#NUM!</v>
      </c>
    </row>
    <row r="2023" spans="51:56" ht="11.25" customHeight="1" x14ac:dyDescent="0.25">
      <c r="AY2023" s="187" t="s">
        <v>90</v>
      </c>
      <c r="AZ2023" s="186">
        <f>_xll.qlInterestRateIndexFixingDate(Currency&amp;"ibor"&amp;$I$1,BA2023,Trigger)</f>
        <v>53489</v>
      </c>
      <c r="BA2023" s="186">
        <f>_xll.qlCalendarAdvance(Calendar,BA2022,AY2023,"f",,Trigger)</f>
        <v>53491</v>
      </c>
      <c r="BB2023" s="186">
        <f>_xll.qlInterestRateIndexMaturity(Currency&amp;"ibor"&amp;$I$1,BA2023,Trigger)</f>
        <v>53674</v>
      </c>
      <c r="BC2023" s="359">
        <f>_xll.qlIndexFixing($AC$5,AZ2023,,_xll.ohTrigger(Trigger,Quote!$AE$2))</f>
        <v>1.458457320653022E-2</v>
      </c>
      <c r="BD2023" s="359" t="e">
        <f>_xll.qlIndexFixing($BE$1,BA2023,,_xll.ohTrigger(Trigger,Quote!$AE$2))</f>
        <v>#NUM!</v>
      </c>
    </row>
    <row r="2024" spans="51:56" ht="11.25" customHeight="1" x14ac:dyDescent="0.25">
      <c r="AY2024" s="187" t="s">
        <v>90</v>
      </c>
      <c r="AZ2024" s="186">
        <f>_xll.qlInterestRateIndexFixingDate(Currency&amp;"ibor"&amp;$I$1,BA2024,Trigger)</f>
        <v>53496</v>
      </c>
      <c r="BA2024" s="186">
        <f>_xll.qlCalendarAdvance(Calendar,BA2023,AY2024,"f",,Trigger)</f>
        <v>53498</v>
      </c>
      <c r="BB2024" s="186">
        <f>_xll.qlInterestRateIndexMaturity(Currency&amp;"ibor"&amp;$I$1,BA2024,Trigger)</f>
        <v>53681</v>
      </c>
      <c r="BC2024" s="359">
        <f>_xll.qlIndexFixing($AC$5,AZ2024,,_xll.ohTrigger(Trigger,Quote!$AE$2))</f>
        <v>1.4585700379380577E-2</v>
      </c>
      <c r="BD2024" s="359" t="e">
        <f>_xll.qlIndexFixing($BE$1,BA2024,,_xll.ohTrigger(Trigger,Quote!$AE$2))</f>
        <v>#NUM!</v>
      </c>
    </row>
    <row r="2025" spans="51:56" ht="11.25" customHeight="1" x14ac:dyDescent="0.25">
      <c r="AY2025" s="187" t="s">
        <v>90</v>
      </c>
      <c r="AZ2025" s="186">
        <f>_xll.qlInterestRateIndexFixingDate(Currency&amp;"ibor"&amp;$I$1,BA2025,Trigger)</f>
        <v>53503</v>
      </c>
      <c r="BA2025" s="186">
        <f>_xll.qlCalendarAdvance(Calendar,BA2024,AY2025,"f",,Trigger)</f>
        <v>53505</v>
      </c>
      <c r="BB2025" s="186">
        <f>_xll.qlInterestRateIndexMaturity(Currency&amp;"ibor"&amp;$I$1,BA2025,Trigger)</f>
        <v>53688</v>
      </c>
      <c r="BC2025" s="359">
        <f>_xll.qlIndexFixing($AC$5,AZ2025,,_xll.ohTrigger(Trigger,Quote!$AE$2))</f>
        <v>1.4586827552872607E-2</v>
      </c>
      <c r="BD2025" s="359" t="e">
        <f>_xll.qlIndexFixing($BE$1,BA2025,,_xll.ohTrigger(Trigger,Quote!$AE$2))</f>
        <v>#NUM!</v>
      </c>
    </row>
    <row r="2026" spans="51:56" ht="11.25" customHeight="1" x14ac:dyDescent="0.25">
      <c r="AY2026" s="187" t="s">
        <v>90</v>
      </c>
      <c r="AZ2026" s="186">
        <f>_xll.qlInterestRateIndexFixingDate(Currency&amp;"ibor"&amp;$I$1,BA2026,Trigger)</f>
        <v>53510</v>
      </c>
      <c r="BA2026" s="186">
        <f>_xll.qlCalendarAdvance(Calendar,BA2025,AY2026,"f",,Trigger)</f>
        <v>53512</v>
      </c>
      <c r="BB2026" s="186">
        <f>_xll.qlInterestRateIndexMaturity(Currency&amp;"ibor"&amp;$I$1,BA2026,Trigger)</f>
        <v>53696</v>
      </c>
      <c r="BC2026" s="359">
        <f>_xll.qlIndexFixing($AC$5,AZ2026,,_xll.ohTrigger(Trigger,Quote!$AE$2))</f>
        <v>1.4588330086042284E-2</v>
      </c>
      <c r="BD2026" s="359" t="e">
        <f>_xll.qlIndexFixing($BE$1,BA2026,,_xll.ohTrigger(Trigger,Quote!$AE$2))</f>
        <v>#NUM!</v>
      </c>
    </row>
    <row r="2027" spans="51:56" ht="11.25" customHeight="1" x14ac:dyDescent="0.25">
      <c r="AY2027" s="187" t="s">
        <v>90</v>
      </c>
      <c r="AZ2027" s="186">
        <f>_xll.qlInterestRateIndexFixingDate(Currency&amp;"ibor"&amp;$I$1,BA2027,Trigger)</f>
        <v>53517</v>
      </c>
      <c r="BA2027" s="186">
        <f>_xll.qlCalendarAdvance(Calendar,BA2026,AY2027,"f",,Trigger)</f>
        <v>53519</v>
      </c>
      <c r="BB2027" s="186">
        <f>_xll.qlInterestRateIndexMaturity(Currency&amp;"ibor"&amp;$I$1,BA2027,Trigger)</f>
        <v>53703</v>
      </c>
      <c r="BC2027" s="359">
        <f>_xll.qlIndexFixing($AC$5,AZ2027,,_xll.ohTrigger(Trigger,Quote!$AE$2))</f>
        <v>1.4589457306371538E-2</v>
      </c>
      <c r="BD2027" s="359" t="e">
        <f>_xll.qlIndexFixing($BE$1,BA2027,,_xll.ohTrigger(Trigger,Quote!$AE$2))</f>
        <v>#NUM!</v>
      </c>
    </row>
    <row r="2028" spans="51:56" ht="11.25" customHeight="1" x14ac:dyDescent="0.25">
      <c r="AY2028" s="187" t="s">
        <v>90</v>
      </c>
      <c r="AZ2028" s="186">
        <f>_xll.qlInterestRateIndexFixingDate(Currency&amp;"ibor"&amp;$I$1,BA2028,Trigger)</f>
        <v>53524</v>
      </c>
      <c r="BA2028" s="186">
        <f>_xll.qlCalendarAdvance(Calendar,BA2027,AY2028,"f",,Trigger)</f>
        <v>53526</v>
      </c>
      <c r="BB2028" s="186">
        <f>_xll.qlInterestRateIndexMaturity(Currency&amp;"ibor"&amp;$I$1,BA2028,Trigger)</f>
        <v>53710</v>
      </c>
      <c r="BC2028" s="359">
        <f>_xll.qlIndexFixing($AC$5,AZ2028,,_xll.ohTrigger(Trigger,Quote!$AE$2))</f>
        <v>1.4590584527345924E-2</v>
      </c>
      <c r="BD2028" s="359" t="e">
        <f>_xll.qlIndexFixing($BE$1,BA2028,,_xll.ohTrigger(Trigger,Quote!$AE$2))</f>
        <v>#NUM!</v>
      </c>
    </row>
    <row r="2029" spans="51:56" ht="11.25" customHeight="1" x14ac:dyDescent="0.25">
      <c r="AY2029" s="187" t="s">
        <v>90</v>
      </c>
      <c r="AZ2029" s="186">
        <f>_xll.qlInterestRateIndexFixingDate(Currency&amp;"ibor"&amp;$I$1,BA2029,Trigger)</f>
        <v>53531</v>
      </c>
      <c r="BA2029" s="186">
        <f>_xll.qlCalendarAdvance(Calendar,BA2028,AY2029,"f",,Trigger)</f>
        <v>53533</v>
      </c>
      <c r="BB2029" s="186">
        <f>_xll.qlInterestRateIndexMaturity(Currency&amp;"ibor"&amp;$I$1,BA2029,Trigger)</f>
        <v>53717</v>
      </c>
      <c r="BC2029" s="359">
        <f>_xll.qlIndexFixing($AC$5,AZ2029,,_xll.ohTrigger(Trigger,Quote!$AE$2))</f>
        <v>1.459171174896458E-2</v>
      </c>
      <c r="BD2029" s="359" t="e">
        <f>_xll.qlIndexFixing($BE$1,BA2029,,_xll.ohTrigger(Trigger,Quote!$AE$2))</f>
        <v>#NUM!</v>
      </c>
    </row>
    <row r="2030" spans="51:56" ht="11.25" customHeight="1" x14ac:dyDescent="0.25">
      <c r="AY2030" s="187" t="s">
        <v>90</v>
      </c>
      <c r="AZ2030" s="186">
        <f>_xll.qlInterestRateIndexFixingDate(Currency&amp;"ibor"&amp;$I$1,BA2030,Trigger)</f>
        <v>53538</v>
      </c>
      <c r="BA2030" s="186">
        <f>_xll.qlCalendarAdvance(Calendar,BA2029,AY2030,"f",,Trigger)</f>
        <v>53540</v>
      </c>
      <c r="BB2030" s="186">
        <f>_xll.qlInterestRateIndexMaturity(Currency&amp;"ibor"&amp;$I$1,BA2030,Trigger)</f>
        <v>53724</v>
      </c>
      <c r="BC2030" s="359">
        <f>_xll.qlIndexFixing($AC$5,AZ2030,,_xll.ohTrigger(Trigger,Quote!$AE$2))</f>
        <v>1.4592838971228371E-2</v>
      </c>
      <c r="BD2030" s="359" t="e">
        <f>_xll.qlIndexFixing($BE$1,BA2030,,_xll.ohTrigger(Trigger,Quote!$AE$2))</f>
        <v>#NUM!</v>
      </c>
    </row>
    <row r="2031" spans="51:56" ht="11.25" customHeight="1" x14ac:dyDescent="0.25">
      <c r="AY2031" s="187" t="s">
        <v>90</v>
      </c>
      <c r="AZ2031" s="186">
        <f>_xll.qlInterestRateIndexFixingDate(Currency&amp;"ibor"&amp;$I$1,BA2031,Trigger)</f>
        <v>53545</v>
      </c>
      <c r="BA2031" s="186">
        <f>_xll.qlCalendarAdvance(Calendar,BA2030,AY2031,"f",,Trigger)</f>
        <v>53547</v>
      </c>
      <c r="BB2031" s="186">
        <f>_xll.qlInterestRateIndexMaturity(Currency&amp;"ibor"&amp;$I$1,BA2031,Trigger)</f>
        <v>53731</v>
      </c>
      <c r="BC2031" s="359">
        <f>_xll.qlIndexFixing($AC$5,AZ2031,,_xll.ohTrigger(Trigger,Quote!$AE$2))</f>
        <v>1.4593966194135995E-2</v>
      </c>
      <c r="BD2031" s="359" t="e">
        <f>_xll.qlIndexFixing($BE$1,BA2031,,_xll.ohTrigger(Trigger,Quote!$AE$2))</f>
        <v>#NUM!</v>
      </c>
    </row>
    <row r="2032" spans="51:56" ht="11.25" customHeight="1" x14ac:dyDescent="0.25">
      <c r="AY2032" s="187" t="s">
        <v>90</v>
      </c>
      <c r="AZ2032" s="186">
        <f>_xll.qlInterestRateIndexFixingDate(Currency&amp;"ibor"&amp;$I$1,BA2032,Trigger)</f>
        <v>53552</v>
      </c>
      <c r="BA2032" s="186">
        <f>_xll.qlCalendarAdvance(Calendar,BA2031,AY2032,"f",,Trigger)</f>
        <v>53554</v>
      </c>
      <c r="BB2032" s="186">
        <f>_xll.qlInterestRateIndexMaturity(Currency&amp;"ibor"&amp;$I$1,BA2032,Trigger)</f>
        <v>53738</v>
      </c>
      <c r="BC2032" s="359">
        <f>_xll.qlIndexFixing($AC$5,AZ2032,,_xll.ohTrigger(Trigger,Quote!$AE$2))</f>
        <v>1.4595093417688321E-2</v>
      </c>
      <c r="BD2032" s="359" t="e">
        <f>_xll.qlIndexFixing($BE$1,BA2032,,_xll.ohTrigger(Trigger,Quote!$AE$2))</f>
        <v>#NUM!</v>
      </c>
    </row>
    <row r="2033" spans="51:56" ht="11.25" customHeight="1" x14ac:dyDescent="0.25">
      <c r="AY2033" s="187" t="s">
        <v>90</v>
      </c>
      <c r="AZ2033" s="186">
        <f>_xll.qlInterestRateIndexFixingDate(Currency&amp;"ibor"&amp;$I$1,BA2033,Trigger)</f>
        <v>53559</v>
      </c>
      <c r="BA2033" s="186">
        <f>_xll.qlCalendarAdvance(Calendar,BA2032,AY2033,"f",,Trigger)</f>
        <v>53561</v>
      </c>
      <c r="BB2033" s="186">
        <f>_xll.qlInterestRateIndexMaturity(Currency&amp;"ibor"&amp;$I$1,BA2033,Trigger)</f>
        <v>53745</v>
      </c>
      <c r="BC2033" s="359">
        <f>_xll.qlIndexFixing($AC$5,AZ2033,,_xll.ohTrigger(Trigger,Quote!$AE$2))</f>
        <v>1.4596220641885782E-2</v>
      </c>
      <c r="BD2033" s="359" t="e">
        <f>_xll.qlIndexFixing($BE$1,BA2033,,_xll.ohTrigger(Trigger,Quote!$AE$2))</f>
        <v>#NUM!</v>
      </c>
    </row>
    <row r="2034" spans="51:56" ht="11.25" customHeight="1" x14ac:dyDescent="0.25">
      <c r="AY2034" s="187" t="s">
        <v>90</v>
      </c>
      <c r="AZ2034" s="186">
        <f>_xll.qlInterestRateIndexFixingDate(Currency&amp;"ibor"&amp;$I$1,BA2034,Trigger)</f>
        <v>53566</v>
      </c>
      <c r="BA2034" s="186">
        <f>_xll.qlCalendarAdvance(Calendar,BA2033,AY2034,"f",,Trigger)</f>
        <v>53568</v>
      </c>
      <c r="BB2034" s="186">
        <f>_xll.qlInterestRateIndexMaturity(Currency&amp;"ibor"&amp;$I$1,BA2034,Trigger)</f>
        <v>53751</v>
      </c>
      <c r="BC2034" s="359">
        <f>_xll.qlIndexFixing($AC$5,AZ2034,,_xll.ohTrigger(Trigger,Quote!$AE$2))</f>
        <v>1.4596972143146002E-2</v>
      </c>
      <c r="BD2034" s="359" t="e">
        <f>_xll.qlIndexFixing($BE$1,BA2034,,_xll.ohTrigger(Trigger,Quote!$AE$2))</f>
        <v>#NUM!</v>
      </c>
    </row>
    <row r="2035" spans="51:56" ht="11.25" customHeight="1" x14ac:dyDescent="0.25">
      <c r="AY2035" s="187" t="s">
        <v>90</v>
      </c>
      <c r="AZ2035" s="186">
        <f>_xll.qlInterestRateIndexFixingDate(Currency&amp;"ibor"&amp;$I$1,BA2035,Trigger)</f>
        <v>53573</v>
      </c>
      <c r="BA2035" s="186">
        <f>_xll.qlCalendarAdvance(Calendar,BA2034,AY2035,"f",,Trigger)</f>
        <v>53575</v>
      </c>
      <c r="BB2035" s="186">
        <f>_xll.qlInterestRateIndexMaturity(Currency&amp;"ibor"&amp;$I$1,BA2035,Trigger)</f>
        <v>53756</v>
      </c>
      <c r="BC2035" s="359">
        <f>_xll.qlIndexFixing($AC$5,AZ2035,,_xll.ohTrigger(Trigger,Quote!$AE$2))</f>
        <v>1.459734782811439E-2</v>
      </c>
      <c r="BD2035" s="359" t="e">
        <f>_xll.qlIndexFixing($BE$1,BA2035,,_xll.ohTrigger(Trigger,Quote!$AE$2))</f>
        <v>#NUM!</v>
      </c>
    </row>
    <row r="2036" spans="51:56" ht="11.25" customHeight="1" x14ac:dyDescent="0.25">
      <c r="AY2036" s="187" t="s">
        <v>90</v>
      </c>
      <c r="AZ2036" s="186">
        <f>_xll.qlInterestRateIndexFixingDate(Currency&amp;"ibor"&amp;$I$1,BA2036,Trigger)</f>
        <v>53580</v>
      </c>
      <c r="BA2036" s="186">
        <f>_xll.qlCalendarAdvance(Calendar,BA2035,AY2036,"f",,Trigger)</f>
        <v>53582</v>
      </c>
      <c r="BB2036" s="186">
        <f>_xll.qlInterestRateIndexMaturity(Currency&amp;"ibor"&amp;$I$1,BA2036,Trigger)</f>
        <v>53763</v>
      </c>
      <c r="BC2036" s="359">
        <f>_xll.qlIndexFixing($AC$5,AZ2036,,_xll.ohTrigger(Trigger,Quote!$AE$2))</f>
        <v>1.459847491749003E-2</v>
      </c>
      <c r="BD2036" s="359" t="e">
        <f>_xll.qlIndexFixing($BE$1,BA2036,,_xll.ohTrigger(Trigger,Quote!$AE$2))</f>
        <v>#NUM!</v>
      </c>
    </row>
    <row r="2037" spans="51:56" ht="11.25" customHeight="1" x14ac:dyDescent="0.25">
      <c r="AY2037" s="187" t="s">
        <v>90</v>
      </c>
      <c r="AZ2037" s="186">
        <f>_xll.qlInterestRateIndexFixingDate(Currency&amp;"ibor"&amp;$I$1,BA2037,Trigger)</f>
        <v>53587</v>
      </c>
      <c r="BA2037" s="186">
        <f>_xll.qlCalendarAdvance(Calendar,BA2036,AY2037,"f",,Trigger)</f>
        <v>53589</v>
      </c>
      <c r="BB2037" s="186">
        <f>_xll.qlInterestRateIndexMaturity(Currency&amp;"ibor"&amp;$I$1,BA2037,Trigger)</f>
        <v>53770</v>
      </c>
      <c r="BC2037" s="359">
        <f>_xll.qlIndexFixing($AC$5,AZ2037,,_xll.ohTrigger(Trigger,Quote!$AE$2))</f>
        <v>1.4599602007500304E-2</v>
      </c>
      <c r="BD2037" s="359" t="e">
        <f>_xll.qlIndexFixing($BE$1,BA2037,,_xll.ohTrigger(Trigger,Quote!$AE$2))</f>
        <v>#NUM!</v>
      </c>
    </row>
    <row r="2038" spans="51:56" ht="11.25" customHeight="1" x14ac:dyDescent="0.25">
      <c r="AY2038" s="187" t="s">
        <v>90</v>
      </c>
      <c r="AZ2038" s="186">
        <f>_xll.qlInterestRateIndexFixingDate(Currency&amp;"ibor"&amp;$I$1,BA2038,Trigger)</f>
        <v>53594</v>
      </c>
      <c r="BA2038" s="186">
        <f>_xll.qlCalendarAdvance(Calendar,BA2037,AY2038,"f",,Trigger)</f>
        <v>53596</v>
      </c>
      <c r="BB2038" s="186">
        <f>_xll.qlInterestRateIndexMaturity(Currency&amp;"ibor"&amp;$I$1,BA2038,Trigger)</f>
        <v>53777</v>
      </c>
      <c r="BC2038" s="359">
        <f>_xll.qlIndexFixing($AC$5,AZ2038,,_xll.ohTrigger(Trigger,Quote!$AE$2))</f>
        <v>1.4600729098143882E-2</v>
      </c>
      <c r="BD2038" s="359" t="e">
        <f>_xll.qlIndexFixing($BE$1,BA2038,,_xll.ohTrigger(Trigger,Quote!$AE$2))</f>
        <v>#NUM!</v>
      </c>
    </row>
    <row r="2039" spans="51:56" ht="11.25" customHeight="1" x14ac:dyDescent="0.25">
      <c r="AY2039" s="187" t="s">
        <v>90</v>
      </c>
      <c r="AZ2039" s="186">
        <f>_xll.qlInterestRateIndexFixingDate(Currency&amp;"ibor"&amp;$I$1,BA2039,Trigger)</f>
        <v>53601</v>
      </c>
      <c r="BA2039" s="186">
        <f>_xll.qlCalendarAdvance(Calendar,BA2038,AY2039,"f",,Trigger)</f>
        <v>53603</v>
      </c>
      <c r="BB2039" s="186">
        <f>_xll.qlInterestRateIndexMaturity(Currency&amp;"ibor"&amp;$I$1,BA2039,Trigger)</f>
        <v>53785</v>
      </c>
      <c r="BC2039" s="359">
        <f>_xll.qlIndexFixing($AC$5,AZ2039,,_xll.ohTrigger(Trigger,Quote!$AE$2))</f>
        <v>1.4602232112008973E-2</v>
      </c>
      <c r="BD2039" s="359" t="e">
        <f>_xll.qlIndexFixing($BE$1,BA2039,,_xll.ohTrigger(Trigger,Quote!$AE$2))</f>
        <v>#NUM!</v>
      </c>
    </row>
    <row r="2040" spans="51:56" ht="11.25" customHeight="1" x14ac:dyDescent="0.25">
      <c r="AY2040" s="187" t="s">
        <v>90</v>
      </c>
      <c r="AZ2040" s="186">
        <f>_xll.qlInterestRateIndexFixingDate(Currency&amp;"ibor"&amp;$I$1,BA2040,Trigger)</f>
        <v>53608</v>
      </c>
      <c r="BA2040" s="186">
        <f>_xll.qlCalendarAdvance(Calendar,BA2039,AY2040,"f",,Trigger)</f>
        <v>53610</v>
      </c>
      <c r="BB2040" s="186">
        <f>_xll.qlInterestRateIndexMaturity(Currency&amp;"ibor"&amp;$I$1,BA2040,Trigger)</f>
        <v>53792</v>
      </c>
      <c r="BC2040" s="359">
        <f>_xll.qlIndexFixing($AC$5,AZ2040,,_xll.ohTrigger(Trigger,Quote!$AE$2))</f>
        <v>1.4603359249517136E-2</v>
      </c>
      <c r="BD2040" s="359" t="e">
        <f>_xll.qlIndexFixing($BE$1,BA2040,,_xll.ohTrigger(Trigger,Quote!$AE$2))</f>
        <v>#NUM!</v>
      </c>
    </row>
    <row r="2041" spans="51:56" ht="11.25" customHeight="1" x14ac:dyDescent="0.25">
      <c r="AY2041" s="187" t="s">
        <v>90</v>
      </c>
      <c r="AZ2041" s="186">
        <f>_xll.qlInterestRateIndexFixingDate(Currency&amp;"ibor"&amp;$I$1,BA2041,Trigger)</f>
        <v>53615</v>
      </c>
      <c r="BA2041" s="186">
        <f>_xll.qlCalendarAdvance(Calendar,BA2040,AY2041,"f",,Trigger)</f>
        <v>53617</v>
      </c>
      <c r="BB2041" s="186">
        <f>_xll.qlInterestRateIndexMaturity(Currency&amp;"ibor"&amp;$I$1,BA2041,Trigger)</f>
        <v>53799</v>
      </c>
      <c r="BC2041" s="359">
        <f>_xll.qlIndexFixing($AC$5,AZ2041,,_xll.ohTrigger(Trigger,Quote!$AE$2))</f>
        <v>1.460448638766391E-2</v>
      </c>
      <c r="BD2041" s="359" t="e">
        <f>_xll.qlIndexFixing($BE$1,BA2041,,_xll.ohTrigger(Trigger,Quote!$AE$2))</f>
        <v>#NUM!</v>
      </c>
    </row>
    <row r="2042" spans="51:56" ht="11.25" customHeight="1" x14ac:dyDescent="0.25">
      <c r="AY2042" s="187" t="s">
        <v>90</v>
      </c>
      <c r="AZ2042" s="186">
        <f>_xll.qlInterestRateIndexFixingDate(Currency&amp;"ibor"&amp;$I$1,BA2042,Trigger)</f>
        <v>53622</v>
      </c>
      <c r="BA2042" s="186">
        <f>_xll.qlCalendarAdvance(Calendar,BA2041,AY2042,"f",,Trigger)</f>
        <v>53624</v>
      </c>
      <c r="BB2042" s="186">
        <f>_xll.qlInterestRateIndexMaturity(Currency&amp;"ibor"&amp;$I$1,BA2042,Trigger)</f>
        <v>53806</v>
      </c>
      <c r="BC2042" s="359">
        <f>_xll.qlIndexFixing($AC$5,AZ2042,,_xll.ohTrigger(Trigger,Quote!$AE$2))</f>
        <v>1.4605613526447535E-2</v>
      </c>
      <c r="BD2042" s="359" t="e">
        <f>_xll.qlIndexFixing($BE$1,BA2042,,_xll.ohTrigger(Trigger,Quote!$AE$2))</f>
        <v>#NUM!</v>
      </c>
    </row>
    <row r="2043" spans="51:56" ht="11.25" customHeight="1" x14ac:dyDescent="0.25">
      <c r="AY2043" s="187" t="s">
        <v>90</v>
      </c>
      <c r="AZ2043" s="186">
        <f>_xll.qlInterestRateIndexFixingDate(Currency&amp;"ibor"&amp;$I$1,BA2043,Trigger)</f>
        <v>53629</v>
      </c>
      <c r="BA2043" s="186">
        <f>_xll.qlCalendarAdvance(Calendar,BA2042,AY2043,"f",,Trigger)</f>
        <v>53631</v>
      </c>
      <c r="BB2043" s="186">
        <f>_xll.qlInterestRateIndexMaturity(Currency&amp;"ibor"&amp;$I$1,BA2043,Trigger)</f>
        <v>53812</v>
      </c>
      <c r="BC2043" s="359">
        <f>_xll.qlIndexFixing($AC$5,AZ2043,,_xll.ohTrigger(Trigger,Quote!$AE$2))</f>
        <v>1.4606364560874163E-2</v>
      </c>
      <c r="BD2043" s="359" t="e">
        <f>_xll.qlIndexFixing($BE$1,BA2043,,_xll.ohTrigger(Trigger,Quote!$AE$2))</f>
        <v>#NUM!</v>
      </c>
    </row>
    <row r="2044" spans="51:56" ht="11.25" customHeight="1" x14ac:dyDescent="0.25">
      <c r="AY2044" s="187" t="s">
        <v>90</v>
      </c>
      <c r="AZ2044" s="186">
        <f>_xll.qlInterestRateIndexFixingDate(Currency&amp;"ibor"&amp;$I$1,BA2044,Trigger)</f>
        <v>53636</v>
      </c>
      <c r="BA2044" s="186">
        <f>_xll.qlCalendarAdvance(Calendar,BA2043,AY2044,"f",,Trigger)</f>
        <v>53638</v>
      </c>
      <c r="BB2044" s="186">
        <f>_xll.qlInterestRateIndexMaturity(Currency&amp;"ibor"&amp;$I$1,BA2044,Trigger)</f>
        <v>53819</v>
      </c>
      <c r="BC2044" s="359">
        <f>_xll.qlIndexFixing($AC$5,AZ2044,,_xll.ohTrigger(Trigger,Quote!$AE$2))</f>
        <v>1.4607491655321991E-2</v>
      </c>
      <c r="BD2044" s="359" t="e">
        <f>_xll.qlIndexFixing($BE$1,BA2044,,_xll.ohTrigger(Trigger,Quote!$AE$2))</f>
        <v>#NUM!</v>
      </c>
    </row>
    <row r="2045" spans="51:56" ht="11.25" customHeight="1" x14ac:dyDescent="0.25">
      <c r="AY2045" s="187" t="s">
        <v>90</v>
      </c>
      <c r="AZ2045" s="186">
        <f>_xll.qlInterestRateIndexFixingDate(Currency&amp;"ibor"&amp;$I$1,BA2045,Trigger)</f>
        <v>53643</v>
      </c>
      <c r="BA2045" s="186">
        <f>_xll.qlCalendarAdvance(Calendar,BA2044,AY2045,"f",,Trigger)</f>
        <v>53645</v>
      </c>
      <c r="BB2045" s="186">
        <f>_xll.qlInterestRateIndexMaturity(Currency&amp;"ibor"&amp;$I$1,BA2045,Trigger)</f>
        <v>53826</v>
      </c>
      <c r="BC2045" s="359">
        <f>_xll.qlIndexFixing($AC$5,AZ2045,,_xll.ohTrigger(Trigger,Quote!$AE$2))</f>
        <v>1.4608618750404449E-2</v>
      </c>
      <c r="BD2045" s="359" t="e">
        <f>_xll.qlIndexFixing($BE$1,BA2045,,_xll.ohTrigger(Trigger,Quote!$AE$2))</f>
        <v>#NUM!</v>
      </c>
    </row>
    <row r="2046" spans="51:56" ht="11.25" customHeight="1" x14ac:dyDescent="0.25">
      <c r="AY2046" s="187" t="s">
        <v>90</v>
      </c>
      <c r="AZ2046" s="186">
        <f>_xll.qlInterestRateIndexFixingDate(Currency&amp;"ibor"&amp;$I$1,BA2046,Trigger)</f>
        <v>53650</v>
      </c>
      <c r="BA2046" s="186">
        <f>_xll.qlCalendarAdvance(Calendar,BA2045,AY2046,"f",,Trigger)</f>
        <v>53652</v>
      </c>
      <c r="BB2046" s="186">
        <f>_xll.qlInterestRateIndexMaturity(Currency&amp;"ibor"&amp;$I$1,BA2046,Trigger)</f>
        <v>53833</v>
      </c>
      <c r="BC2046" s="359">
        <f>_xll.qlIndexFixing($AC$5,AZ2046,,_xll.ohTrigger(Trigger,Quote!$AE$2))</f>
        <v>1.4609745846120655E-2</v>
      </c>
      <c r="BD2046" s="359" t="e">
        <f>_xll.qlIndexFixing($BE$1,BA2046,,_xll.ohTrigger(Trigger,Quote!$AE$2))</f>
        <v>#NUM!</v>
      </c>
    </row>
    <row r="2047" spans="51:56" ht="11.25" customHeight="1" x14ac:dyDescent="0.25">
      <c r="AY2047" s="187" t="s">
        <v>90</v>
      </c>
      <c r="AZ2047" s="186">
        <f>_xll.qlInterestRateIndexFixingDate(Currency&amp;"ibor"&amp;$I$1,BA2047,Trigger)</f>
        <v>53657</v>
      </c>
      <c r="BA2047" s="186">
        <f>_xll.qlCalendarAdvance(Calendar,BA2046,AY2047,"f",,Trigger)</f>
        <v>53659</v>
      </c>
      <c r="BB2047" s="186">
        <f>_xll.qlInterestRateIndexMaturity(Currency&amp;"ibor"&amp;$I$1,BA2047,Trigger)</f>
        <v>53840</v>
      </c>
      <c r="BC2047" s="359">
        <f>_xll.qlIndexFixing($AC$5,AZ2047,,_xll.ohTrigger(Trigger,Quote!$AE$2))</f>
        <v>1.461087294247105E-2</v>
      </c>
      <c r="BD2047" s="359" t="e">
        <f>_xll.qlIndexFixing($BE$1,BA2047,,_xll.ohTrigger(Trigger,Quote!$AE$2))</f>
        <v>#NUM!</v>
      </c>
    </row>
    <row r="2048" spans="51:56" ht="11.25" customHeight="1" x14ac:dyDescent="0.25">
      <c r="AY2048" s="187" t="s">
        <v>90</v>
      </c>
      <c r="AZ2048" s="186">
        <f>_xll.qlInterestRateIndexFixingDate(Currency&amp;"ibor"&amp;$I$1,BA2048,Trigger)</f>
        <v>53664</v>
      </c>
      <c r="BA2048" s="186">
        <f>_xll.qlCalendarAdvance(Calendar,BA2047,AY2048,"f",,Trigger)</f>
        <v>53666</v>
      </c>
      <c r="BB2048" s="186">
        <f>_xll.qlInterestRateIndexMaturity(Currency&amp;"ibor"&amp;$I$1,BA2048,Trigger)</f>
        <v>53848</v>
      </c>
      <c r="BC2048" s="359">
        <f>_xll.qlIndexFixing($AC$5,AZ2048,,_xll.ohTrigger(Trigger,Quote!$AE$2))</f>
        <v>1.4611527876262706E-2</v>
      </c>
      <c r="BD2048" s="359" t="e">
        <f>_xll.qlIndexFixing($BE$1,BA2048,,_xll.ohTrigger(Trigger,Quote!$AE$2))</f>
        <v>#NUM!</v>
      </c>
    </row>
    <row r="2049" spans="51:56" ht="11.25" customHeight="1" x14ac:dyDescent="0.25">
      <c r="AY2049" s="187" t="s">
        <v>90</v>
      </c>
      <c r="AZ2049" s="186">
        <f>_xll.qlInterestRateIndexFixingDate(Currency&amp;"ibor"&amp;$I$1,BA2049,Trigger)</f>
        <v>53671</v>
      </c>
      <c r="BA2049" s="186">
        <f>_xll.qlCalendarAdvance(Calendar,BA2048,AY2049,"f",,Trigger)</f>
        <v>53673</v>
      </c>
      <c r="BB2049" s="186">
        <f>_xll.qlInterestRateIndexMaturity(Currency&amp;"ibor"&amp;$I$1,BA2049,Trigger)</f>
        <v>53855</v>
      </c>
      <c r="BC2049" s="359">
        <f>_xll.qlIndexFixing($AC$5,AZ2049,,_xll.ohTrigger(Trigger,Quote!$AE$2))</f>
        <v>1.4609682998030544E-2</v>
      </c>
      <c r="BD2049" s="359" t="e">
        <f>_xll.qlIndexFixing($BE$1,BA2049,,_xll.ohTrigger(Trigger,Quote!$AE$2))</f>
        <v>#NUM!</v>
      </c>
    </row>
    <row r="2050" spans="51:56" ht="11.25" customHeight="1" x14ac:dyDescent="0.25">
      <c r="AY2050" s="187" t="s">
        <v>90</v>
      </c>
      <c r="AZ2050" s="186">
        <f>_xll.qlInterestRateIndexFixingDate(Currency&amp;"ibor"&amp;$I$1,BA2050,Trigger)</f>
        <v>53678</v>
      </c>
      <c r="BA2050" s="186">
        <f>_xll.qlCalendarAdvance(Calendar,BA2049,AY2050,"f",,Trigger)</f>
        <v>53680</v>
      </c>
      <c r="BB2050" s="186">
        <f>_xll.qlInterestRateIndexMaturity(Currency&amp;"ibor"&amp;$I$1,BA2050,Trigger)</f>
        <v>53862</v>
      </c>
      <c r="BC2050" s="359">
        <f>_xll.qlIndexFixing($AC$5,AZ2050,,_xll.ohTrigger(Trigger,Quote!$AE$2))</f>
        <v>1.4607834566767987E-2</v>
      </c>
      <c r="BD2050" s="359" t="e">
        <f>_xll.qlIndexFixing($BE$1,BA2050,,_xll.ohTrigger(Trigger,Quote!$AE$2))</f>
        <v>#NUM!</v>
      </c>
    </row>
    <row r="2051" spans="51:56" ht="11.25" customHeight="1" x14ac:dyDescent="0.25">
      <c r="AY2051" s="187" t="s">
        <v>90</v>
      </c>
      <c r="AZ2051" s="186">
        <f>_xll.qlInterestRateIndexFixingDate(Currency&amp;"ibor"&amp;$I$1,BA2051,Trigger)</f>
        <v>53682</v>
      </c>
      <c r="BA2051" s="186">
        <f>_xll.qlCalendarAdvance(Calendar,BA2050,AY2051,"f",,Trigger)</f>
        <v>53688</v>
      </c>
      <c r="BB2051" s="186">
        <f>_xll.qlInterestRateIndexMaturity(Currency&amp;"ibor"&amp;$I$1,BA2051,Trigger)</f>
        <v>53870</v>
      </c>
      <c r="BC2051" s="359">
        <f>_xll.qlIndexFixing($AC$5,AZ2051,,_xll.ohTrigger(Trigger,Quote!$AE$2))</f>
        <v>1.4605717723258275E-2</v>
      </c>
      <c r="BD2051" s="359" t="e">
        <f>_xll.qlIndexFixing($BE$1,BA2051,,_xll.ohTrigger(Trigger,Quote!$AE$2))</f>
        <v>#NUM!</v>
      </c>
    </row>
    <row r="2052" spans="51:56" ht="11.25" customHeight="1" x14ac:dyDescent="0.25">
      <c r="AY2052" s="187" t="s">
        <v>90</v>
      </c>
      <c r="AZ2052" s="186">
        <f>_xll.qlInterestRateIndexFixingDate(Currency&amp;"ibor"&amp;$I$1,BA2052,Trigger)</f>
        <v>53692</v>
      </c>
      <c r="BA2052" s="186">
        <f>_xll.qlCalendarAdvance(Calendar,BA2051,AY2052,"f",,Trigger)</f>
        <v>53695</v>
      </c>
      <c r="BB2052" s="186">
        <f>_xll.qlInterestRateIndexMaturity(Currency&amp;"ibor"&amp;$I$1,BA2052,Trigger)</f>
        <v>53876</v>
      </c>
      <c r="BC2052" s="359">
        <f>_xll.qlIndexFixing($AC$5,AZ2052,,_xll.ohTrigger(Trigger,Quote!$AE$2))</f>
        <v>1.4603841576600066E-2</v>
      </c>
      <c r="BD2052" s="359" t="e">
        <f>_xll.qlIndexFixing($BE$1,BA2052,,_xll.ohTrigger(Trigger,Quote!$AE$2))</f>
        <v>#NUM!</v>
      </c>
    </row>
    <row r="2053" spans="51:56" ht="11.25" customHeight="1" x14ac:dyDescent="0.25">
      <c r="AY2053" s="187" t="s">
        <v>90</v>
      </c>
      <c r="AZ2053" s="186">
        <f>_xll.qlInterestRateIndexFixingDate(Currency&amp;"ibor"&amp;$I$1,BA2053,Trigger)</f>
        <v>53700</v>
      </c>
      <c r="BA2053" s="186">
        <f>_xll.qlCalendarAdvance(Calendar,BA2052,AY2053,"f",,Trigger)</f>
        <v>53702</v>
      </c>
      <c r="BB2053" s="186">
        <f>_xll.qlInterestRateIndexMaturity(Currency&amp;"ibor"&amp;$I$1,BA2053,Trigger)</f>
        <v>53883</v>
      </c>
      <c r="BC2053" s="359">
        <f>_xll.qlIndexFixing($AC$5,AZ2053,,_xll.ohTrigger(Trigger,Quote!$AE$2))</f>
        <v>1.460196606360477E-2</v>
      </c>
      <c r="BD2053" s="359" t="e">
        <f>_xll.qlIndexFixing($BE$1,BA2053,,_xll.ohTrigger(Trigger,Quote!$AE$2))</f>
        <v>#NUM!</v>
      </c>
    </row>
    <row r="2054" spans="51:56" ht="11.25" customHeight="1" x14ac:dyDescent="0.25">
      <c r="AY2054" s="187" t="s">
        <v>90</v>
      </c>
      <c r="AZ2054" s="186">
        <f>_xll.qlInterestRateIndexFixingDate(Currency&amp;"ibor"&amp;$I$1,BA2054,Trigger)</f>
        <v>53707</v>
      </c>
      <c r="BA2054" s="186">
        <f>_xll.qlCalendarAdvance(Calendar,BA2053,AY2054,"f",,Trigger)</f>
        <v>53709</v>
      </c>
      <c r="BB2054" s="186">
        <f>_xll.qlInterestRateIndexMaturity(Currency&amp;"ibor"&amp;$I$1,BA2054,Trigger)</f>
        <v>53890</v>
      </c>
      <c r="BC2054" s="359">
        <f>_xll.qlIndexFixing($AC$5,AZ2054,,_xll.ohTrigger(Trigger,Quote!$AE$2))</f>
        <v>1.4600086978143837E-2</v>
      </c>
      <c r="BD2054" s="359" t="e">
        <f>_xll.qlIndexFixing($BE$1,BA2054,,_xll.ohTrigger(Trigger,Quote!$AE$2))</f>
        <v>#NUM!</v>
      </c>
    </row>
    <row r="2055" spans="51:56" ht="11.25" customHeight="1" x14ac:dyDescent="0.25">
      <c r="AY2055" s="187" t="s">
        <v>90</v>
      </c>
      <c r="AZ2055" s="186">
        <f>_xll.qlInterestRateIndexFixingDate(Currency&amp;"ibor"&amp;$I$1,BA2055,Trigger)</f>
        <v>53714</v>
      </c>
      <c r="BA2055" s="186">
        <f>_xll.qlCalendarAdvance(Calendar,BA2054,AY2055,"f",,Trigger)</f>
        <v>53716</v>
      </c>
      <c r="BB2055" s="186">
        <f>_xll.qlInterestRateIndexMaturity(Currency&amp;"ibor"&amp;$I$1,BA2055,Trigger)</f>
        <v>53897</v>
      </c>
      <c r="BC2055" s="359">
        <f>_xll.qlIndexFixing($AC$5,AZ2055,,_xll.ohTrigger(Trigger,Quote!$AE$2))</f>
        <v>1.4598204320227865E-2</v>
      </c>
      <c r="BD2055" s="359" t="e">
        <f>_xll.qlIndexFixing($BE$1,BA2055,,_xll.ohTrigger(Trigger,Quote!$AE$2))</f>
        <v>#NUM!</v>
      </c>
    </row>
    <row r="2056" spans="51:56" ht="11.25" customHeight="1" x14ac:dyDescent="0.25">
      <c r="AY2056" s="187" t="s">
        <v>90</v>
      </c>
      <c r="AZ2056" s="186">
        <f>_xll.qlInterestRateIndexFixingDate(Currency&amp;"ibor"&amp;$I$1,BA2056,Trigger)</f>
        <v>53721</v>
      </c>
      <c r="BA2056" s="186">
        <f>_xll.qlCalendarAdvance(Calendar,BA2055,AY2056,"f",,Trigger)</f>
        <v>53723</v>
      </c>
      <c r="BB2056" s="186">
        <f>_xll.qlInterestRateIndexMaturity(Currency&amp;"ibor"&amp;$I$1,BA2056,Trigger)</f>
        <v>53904</v>
      </c>
      <c r="BC2056" s="359">
        <f>_xll.qlIndexFixing($AC$5,AZ2056,,_xll.ohTrigger(Trigger,Quote!$AE$2))</f>
        <v>1.459631808986657E-2</v>
      </c>
      <c r="BD2056" s="359" t="e">
        <f>_xll.qlIndexFixing($BE$1,BA2056,,_xll.ohTrigger(Trigger,Quote!$AE$2))</f>
        <v>#NUM!</v>
      </c>
    </row>
    <row r="2057" spans="51:56" ht="11.25" customHeight="1" x14ac:dyDescent="0.25">
      <c r="AY2057" s="187" t="s">
        <v>90</v>
      </c>
      <c r="AZ2057" s="186">
        <f>_xll.qlInterestRateIndexFixingDate(Currency&amp;"ibor"&amp;$I$1,BA2057,Trigger)</f>
        <v>53728</v>
      </c>
      <c r="BA2057" s="186">
        <f>_xll.qlCalendarAdvance(Calendar,BA2056,AY2057,"f",,Trigger)</f>
        <v>53730</v>
      </c>
      <c r="BB2057" s="186">
        <f>_xll.qlInterestRateIndexMaturity(Currency&amp;"ibor"&amp;$I$1,BA2057,Trigger)</f>
        <v>53911</v>
      </c>
      <c r="BC2057" s="359">
        <f>_xll.qlIndexFixing($AC$5,AZ2057,,_xll.ohTrigger(Trigger,Quote!$AE$2))</f>
        <v>1.4594428287070109E-2</v>
      </c>
      <c r="BD2057" s="359" t="e">
        <f>_xll.qlIndexFixing($BE$1,BA2057,,_xll.ohTrigger(Trigger,Quote!$AE$2))</f>
        <v>#NUM!</v>
      </c>
    </row>
    <row r="2058" spans="51:56" ht="11.25" customHeight="1" x14ac:dyDescent="0.25">
      <c r="AY2058" s="187" t="s">
        <v>90</v>
      </c>
      <c r="AZ2058" s="186">
        <f>_xll.qlInterestRateIndexFixingDate(Currency&amp;"ibor"&amp;$I$1,BA2058,Trigger)</f>
        <v>53735</v>
      </c>
      <c r="BA2058" s="186">
        <f>_xll.qlCalendarAdvance(Calendar,BA2057,AY2058,"f",,Trigger)</f>
        <v>53737</v>
      </c>
      <c r="BB2058" s="186">
        <f>_xll.qlInterestRateIndexMaturity(Currency&amp;"ibor"&amp;$I$1,BA2058,Trigger)</f>
        <v>53918</v>
      </c>
      <c r="BC2058" s="359">
        <f>_xll.qlIndexFixing($AC$5,AZ2058,,_xll.ohTrigger(Trigger,Quote!$AE$2))</f>
        <v>1.4592534911848639E-2</v>
      </c>
      <c r="BD2058" s="359" t="e">
        <f>_xll.qlIndexFixing($BE$1,BA2058,,_xll.ohTrigger(Trigger,Quote!$AE$2))</f>
        <v>#NUM!</v>
      </c>
    </row>
    <row r="2059" spans="51:56" ht="11.25" customHeight="1" x14ac:dyDescent="0.25">
      <c r="AY2059" s="187" t="s">
        <v>90</v>
      </c>
      <c r="AZ2059" s="186">
        <f>_xll.qlInterestRateIndexFixingDate(Currency&amp;"ibor"&amp;$I$1,BA2059,Trigger)</f>
        <v>53742</v>
      </c>
      <c r="BA2059" s="186">
        <f>_xll.qlCalendarAdvance(Calendar,BA2058,AY2059,"f",,Trigger)</f>
        <v>53744</v>
      </c>
      <c r="BB2059" s="186">
        <f>_xll.qlInterestRateIndexMaturity(Currency&amp;"ibor"&amp;$I$1,BA2059,Trigger)</f>
        <v>53925</v>
      </c>
      <c r="BC2059" s="359">
        <f>_xll.qlIndexFixing($AC$5,AZ2059,,_xll.ohTrigger(Trigger,Quote!$AE$2))</f>
        <v>1.4590637964212321E-2</v>
      </c>
      <c r="BD2059" s="359" t="e">
        <f>_xll.qlIndexFixing($BE$1,BA2059,,_xll.ohTrigger(Trigger,Quote!$AE$2))</f>
        <v>#NUM!</v>
      </c>
    </row>
    <row r="2060" spans="51:56" ht="11.25" customHeight="1" x14ac:dyDescent="0.25">
      <c r="AY2060" s="187" t="s">
        <v>90</v>
      </c>
      <c r="AZ2060" s="186">
        <f>_xll.qlInterestRateIndexFixingDate(Currency&amp;"ibor"&amp;$I$1,BA2060,Trigger)</f>
        <v>53749</v>
      </c>
      <c r="BA2060" s="186">
        <f>_xll.qlCalendarAdvance(Calendar,BA2059,AY2060,"f",,Trigger)</f>
        <v>53751</v>
      </c>
      <c r="BB2060" s="186">
        <f>_xll.qlInterestRateIndexMaturity(Currency&amp;"ibor"&amp;$I$1,BA2060,Trigger)</f>
        <v>53934</v>
      </c>
      <c r="BC2060" s="359">
        <f>_xll.qlIndexFixing($AC$5,AZ2060,,_xll.ohTrigger(Trigger,Quote!$AE$2))</f>
        <v>1.4589035789929424E-2</v>
      </c>
      <c r="BD2060" s="359" t="e">
        <f>_xll.qlIndexFixing($BE$1,BA2060,,_xll.ohTrigger(Trigger,Quote!$AE$2))</f>
        <v>#NUM!</v>
      </c>
    </row>
    <row r="2061" spans="51:56" ht="11.25" customHeight="1" x14ac:dyDescent="0.25">
      <c r="AY2061" s="187" t="s">
        <v>90</v>
      </c>
      <c r="AZ2061" s="186">
        <f>_xll.qlInterestRateIndexFixingDate(Currency&amp;"ibor"&amp;$I$1,BA2061,Trigger)</f>
        <v>53756</v>
      </c>
      <c r="BA2061" s="186">
        <f>_xll.qlCalendarAdvance(Calendar,BA2060,AY2061,"f",,Trigger)</f>
        <v>53758</v>
      </c>
      <c r="BB2061" s="186">
        <f>_xll.qlInterestRateIndexMaturity(Currency&amp;"ibor"&amp;$I$1,BA2061,Trigger)</f>
        <v>53944</v>
      </c>
      <c r="BC2061" s="359">
        <f>_xll.qlIndexFixing($AC$5,AZ2061,,_xll.ohTrigger(Trigger,Quote!$AE$2))</f>
        <v>1.45876755323508E-2</v>
      </c>
      <c r="BD2061" s="359" t="e">
        <f>_xll.qlIndexFixing($BE$1,BA2061,,_xll.ohTrigger(Trigger,Quote!$AE$2))</f>
        <v>#NUM!</v>
      </c>
    </row>
    <row r="2062" spans="51:56" ht="11.25" customHeight="1" x14ac:dyDescent="0.25">
      <c r="AY2062" s="187" t="s">
        <v>90</v>
      </c>
      <c r="AZ2062" s="186">
        <f>_xll.qlInterestRateIndexFixingDate(Currency&amp;"ibor"&amp;$I$1,BA2062,Trigger)</f>
        <v>53763</v>
      </c>
      <c r="BA2062" s="186">
        <f>_xll.qlCalendarAdvance(Calendar,BA2061,AY2062,"f",,Trigger)</f>
        <v>53765</v>
      </c>
      <c r="BB2062" s="186">
        <f>_xll.qlInterestRateIndexMaturity(Currency&amp;"ibor"&amp;$I$1,BA2062,Trigger)</f>
        <v>53951</v>
      </c>
      <c r="BC2062" s="359">
        <f>_xll.qlIndexFixing($AC$5,AZ2062,,_xll.ohTrigger(Trigger,Quote!$AE$2))</f>
        <v>1.4585846593830169E-2</v>
      </c>
      <c r="BD2062" s="359" t="e">
        <f>_xll.qlIndexFixing($BE$1,BA2062,,_xll.ohTrigger(Trigger,Quote!$AE$2))</f>
        <v>#NUM!</v>
      </c>
    </row>
    <row r="2063" spans="51:56" ht="11.25" customHeight="1" x14ac:dyDescent="0.25">
      <c r="AY2063" s="187" t="s">
        <v>90</v>
      </c>
      <c r="AZ2063" s="186">
        <f>_xll.qlInterestRateIndexFixingDate(Currency&amp;"ibor"&amp;$I$1,BA2063,Trigger)</f>
        <v>53770</v>
      </c>
      <c r="BA2063" s="186">
        <f>_xll.qlCalendarAdvance(Calendar,BA2062,AY2063,"f",,Trigger)</f>
        <v>53772</v>
      </c>
      <c r="BB2063" s="186">
        <f>_xll.qlInterestRateIndexMaturity(Currency&amp;"ibor"&amp;$I$1,BA2063,Trigger)</f>
        <v>53958</v>
      </c>
      <c r="BC2063" s="359">
        <f>_xll.qlIndexFixing($AC$5,AZ2063,,_xll.ohTrigger(Trigger,Quote!$AE$2))</f>
        <v>1.4584014178213507E-2</v>
      </c>
      <c r="BD2063" s="359" t="e">
        <f>_xll.qlIndexFixing($BE$1,BA2063,,_xll.ohTrigger(Trigger,Quote!$AE$2))</f>
        <v>#NUM!</v>
      </c>
    </row>
    <row r="2064" spans="51:56" ht="11.25" customHeight="1" x14ac:dyDescent="0.25">
      <c r="AY2064" s="187" t="s">
        <v>90</v>
      </c>
      <c r="AZ2064" s="186">
        <f>_xll.qlInterestRateIndexFixingDate(Currency&amp;"ibor"&amp;$I$1,BA2064,Trigger)</f>
        <v>53777</v>
      </c>
      <c r="BA2064" s="186">
        <f>_xll.qlCalendarAdvance(Calendar,BA2063,AY2064,"f",,Trigger)</f>
        <v>53779</v>
      </c>
      <c r="BB2064" s="186">
        <f>_xll.qlInterestRateIndexMaturity(Currency&amp;"ibor"&amp;$I$1,BA2064,Trigger)</f>
        <v>53965</v>
      </c>
      <c r="BC2064" s="359">
        <f>_xll.qlIndexFixing($AC$5,AZ2064,,_xll.ohTrigger(Trigger,Quote!$AE$2))</f>
        <v>1.4582178285510269E-2</v>
      </c>
      <c r="BD2064" s="359" t="e">
        <f>_xll.qlIndexFixing($BE$1,BA2064,,_xll.ohTrigger(Trigger,Quote!$AE$2))</f>
        <v>#NUM!</v>
      </c>
    </row>
    <row r="2065" spans="51:56" ht="11.25" customHeight="1" x14ac:dyDescent="0.25">
      <c r="AY2065" s="187" t="s">
        <v>90</v>
      </c>
      <c r="AZ2065" s="186">
        <f>_xll.qlInterestRateIndexFixingDate(Currency&amp;"ibor"&amp;$I$1,BA2065,Trigger)</f>
        <v>53784</v>
      </c>
      <c r="BA2065" s="186">
        <f>_xll.qlCalendarAdvance(Calendar,BA2064,AY2065,"f",,Trigger)</f>
        <v>53786</v>
      </c>
      <c r="BB2065" s="186">
        <f>_xll.qlInterestRateIndexMaturity(Currency&amp;"ibor"&amp;$I$1,BA2065,Trigger)</f>
        <v>53969</v>
      </c>
      <c r="BC2065" s="359">
        <f>_xll.qlIndexFixing($AC$5,AZ2065,,_xll.ohTrigger(Trigger,Quote!$AE$2))</f>
        <v>1.4579639824696896E-2</v>
      </c>
      <c r="BD2065" s="359" t="e">
        <f>_xll.qlIndexFixing($BE$1,BA2065,,_xll.ohTrigger(Trigger,Quote!$AE$2))</f>
        <v>#NUM!</v>
      </c>
    </row>
    <row r="2066" spans="51:56" ht="11.25" customHeight="1" x14ac:dyDescent="0.25">
      <c r="AY2066" s="187" t="s">
        <v>90</v>
      </c>
      <c r="AZ2066" s="186">
        <f>_xll.qlInterestRateIndexFixingDate(Currency&amp;"ibor"&amp;$I$1,BA2066,Trigger)</f>
        <v>53791</v>
      </c>
      <c r="BA2066" s="186">
        <f>_xll.qlCalendarAdvance(Calendar,BA2065,AY2066,"f",,Trigger)</f>
        <v>53793</v>
      </c>
      <c r="BB2066" s="186">
        <f>_xll.qlInterestRateIndexMaturity(Currency&amp;"ibor"&amp;$I$1,BA2066,Trigger)</f>
        <v>53976</v>
      </c>
      <c r="BC2066" s="359">
        <f>_xll.qlIndexFixing($AC$5,AZ2066,,_xll.ohTrigger(Trigger,Quote!$AE$2))</f>
        <v>1.4577750030785593E-2</v>
      </c>
      <c r="BD2066" s="359" t="e">
        <f>_xll.qlIndexFixing($BE$1,BA2066,,_xll.ohTrigger(Trigger,Quote!$AE$2))</f>
        <v>#NUM!</v>
      </c>
    </row>
    <row r="2067" spans="51:56" ht="11.25" customHeight="1" x14ac:dyDescent="0.25">
      <c r="AY2067" s="187" t="s">
        <v>90</v>
      </c>
      <c r="AZ2067" s="186">
        <f>_xll.qlInterestRateIndexFixingDate(Currency&amp;"ibor"&amp;$I$1,BA2067,Trigger)</f>
        <v>53798</v>
      </c>
      <c r="BA2067" s="186">
        <f>_xll.qlCalendarAdvance(Calendar,BA2066,AY2067,"f",,Trigger)</f>
        <v>53800</v>
      </c>
      <c r="BB2067" s="186">
        <f>_xll.qlInterestRateIndexMaturity(Currency&amp;"ibor"&amp;$I$1,BA2067,Trigger)</f>
        <v>53983</v>
      </c>
      <c r="BC2067" s="359">
        <f>_xll.qlIndexFixing($AC$5,AZ2067,,_xll.ohTrigger(Trigger,Quote!$AE$2))</f>
        <v>1.4575856703277268E-2</v>
      </c>
      <c r="BD2067" s="359" t="e">
        <f>_xll.qlIndexFixing($BE$1,BA2067,,_xll.ohTrigger(Trigger,Quote!$AE$2))</f>
        <v>#NUM!</v>
      </c>
    </row>
    <row r="2068" spans="51:56" ht="11.25" customHeight="1" x14ac:dyDescent="0.25">
      <c r="AY2068" s="187" t="s">
        <v>90</v>
      </c>
      <c r="AZ2068" s="186">
        <f>_xll.qlInterestRateIndexFixingDate(Currency&amp;"ibor"&amp;$I$1,BA2068,Trigger)</f>
        <v>53805</v>
      </c>
      <c r="BA2068" s="186">
        <f>_xll.qlCalendarAdvance(Calendar,BA2067,AY2068,"f",,Trigger)</f>
        <v>53807</v>
      </c>
      <c r="BB2068" s="186">
        <f>_xll.qlInterestRateIndexMaturity(Currency&amp;"ibor"&amp;$I$1,BA2068,Trigger)</f>
        <v>53990</v>
      </c>
      <c r="BC2068" s="359">
        <f>_xll.qlIndexFixing($AC$5,AZ2068,,_xll.ohTrigger(Trigger,Quote!$AE$2))</f>
        <v>1.4573959842180221E-2</v>
      </c>
      <c r="BD2068" s="359" t="e">
        <f>_xll.qlIndexFixing($BE$1,BA2068,,_xll.ohTrigger(Trigger,Quote!$AE$2))</f>
        <v>#NUM!</v>
      </c>
    </row>
    <row r="2069" spans="51:56" ht="11.25" customHeight="1" x14ac:dyDescent="0.25">
      <c r="AY2069" s="187" t="s">
        <v>90</v>
      </c>
      <c r="AZ2069" s="186">
        <f>_xll.qlInterestRateIndexFixingDate(Currency&amp;"ibor"&amp;$I$1,BA2069,Trigger)</f>
        <v>53811</v>
      </c>
      <c r="BA2069" s="186">
        <f>_xll.qlCalendarAdvance(Calendar,BA2068,AY2069,"f",,Trigger)</f>
        <v>53814</v>
      </c>
      <c r="BB2069" s="186">
        <f>_xll.qlInterestRateIndexMaturity(Currency&amp;"ibor"&amp;$I$1,BA2069,Trigger)</f>
        <v>54000</v>
      </c>
      <c r="BC2069" s="359">
        <f>_xll.qlIndexFixing($AC$5,AZ2069,,_xll.ohTrigger(Trigger,Quote!$AE$2))</f>
        <v>1.4572946666047422E-2</v>
      </c>
      <c r="BD2069" s="359" t="e">
        <f>_xll.qlIndexFixing($BE$1,BA2069,,_xll.ohTrigger(Trigger,Quote!$AE$2))</f>
        <v>#NUM!</v>
      </c>
    </row>
    <row r="2070" spans="51:56" ht="11.25" customHeight="1" x14ac:dyDescent="0.25">
      <c r="AY2070" s="187" t="s">
        <v>90</v>
      </c>
      <c r="AZ2070" s="186">
        <f>_xll.qlInterestRateIndexFixingDate(Currency&amp;"ibor"&amp;$I$1,BA2070,Trigger)</f>
        <v>53819</v>
      </c>
      <c r="BA2070" s="186">
        <f>_xll.qlCalendarAdvance(Calendar,BA2069,AY2070,"f",,Trigger)</f>
        <v>53821</v>
      </c>
      <c r="BB2070" s="186">
        <f>_xll.qlInterestRateIndexMaturity(Currency&amp;"ibor"&amp;$I$1,BA2070,Trigger)</f>
        <v>54007</v>
      </c>
      <c r="BC2070" s="359">
        <f>_xll.qlIndexFixing($AC$5,AZ2070,,_xll.ohTrigger(Trigger,Quote!$AE$2))</f>
        <v>1.4571089911033596E-2</v>
      </c>
      <c r="BD2070" s="359" t="e">
        <f>_xll.qlIndexFixing($BE$1,BA2070,,_xll.ohTrigger(Trigger,Quote!$AE$2))</f>
        <v>#NUM!</v>
      </c>
    </row>
    <row r="2071" spans="51:56" ht="11.25" customHeight="1" x14ac:dyDescent="0.25">
      <c r="AY2071" s="187" t="s">
        <v>90</v>
      </c>
      <c r="AZ2071" s="186">
        <f>_xll.qlInterestRateIndexFixingDate(Currency&amp;"ibor"&amp;$I$1,BA2071,Trigger)</f>
        <v>53826</v>
      </c>
      <c r="BA2071" s="186">
        <f>_xll.qlCalendarAdvance(Calendar,BA2070,AY2071,"f",,Trigger)</f>
        <v>53828</v>
      </c>
      <c r="BB2071" s="186">
        <f>_xll.qlInterestRateIndexMaturity(Currency&amp;"ibor"&amp;$I$1,BA2071,Trigger)</f>
        <v>54014</v>
      </c>
      <c r="BC2071" s="359">
        <f>_xll.qlIndexFixing($AC$5,AZ2071,,_xll.ohTrigger(Trigger,Quote!$AE$2))</f>
        <v>1.4569229679004104E-2</v>
      </c>
      <c r="BD2071" s="359" t="e">
        <f>_xll.qlIndexFixing($BE$1,BA2071,,_xll.ohTrigger(Trigger,Quote!$AE$2))</f>
        <v>#NUM!</v>
      </c>
    </row>
    <row r="2072" spans="51:56" ht="11.25" customHeight="1" x14ac:dyDescent="0.25">
      <c r="AY2072" s="187" t="s">
        <v>90</v>
      </c>
      <c r="AZ2072" s="186">
        <f>_xll.qlInterestRateIndexFixingDate(Currency&amp;"ibor"&amp;$I$1,BA2072,Trigger)</f>
        <v>53833</v>
      </c>
      <c r="BA2072" s="186">
        <f>_xll.qlCalendarAdvance(Calendar,BA2071,AY2072,"f",,Trigger)</f>
        <v>53835</v>
      </c>
      <c r="BB2072" s="186">
        <f>_xll.qlInterestRateIndexMaturity(Currency&amp;"ibor"&amp;$I$1,BA2072,Trigger)</f>
        <v>54021</v>
      </c>
      <c r="BC2072" s="359">
        <f>_xll.qlIndexFixing($AC$5,AZ2072,,_xll.ohTrigger(Trigger,Quote!$AE$2))</f>
        <v>1.4567365969966686E-2</v>
      </c>
      <c r="BD2072" s="359" t="e">
        <f>_xll.qlIndexFixing($BE$1,BA2072,,_xll.ohTrigger(Trigger,Quote!$AE$2))</f>
        <v>#NUM!</v>
      </c>
    </row>
    <row r="2073" spans="51:56" ht="11.25" customHeight="1" x14ac:dyDescent="0.25">
      <c r="AY2073" s="187" t="s">
        <v>90</v>
      </c>
      <c r="AZ2073" s="186">
        <f>_xll.qlInterestRateIndexFixingDate(Currency&amp;"ibor"&amp;$I$1,BA2073,Trigger)</f>
        <v>53840</v>
      </c>
      <c r="BA2073" s="186">
        <f>_xll.qlCalendarAdvance(Calendar,BA2072,AY2073,"f",,Trigger)</f>
        <v>53842</v>
      </c>
      <c r="BB2073" s="186">
        <f>_xll.qlInterestRateIndexMaturity(Currency&amp;"ibor"&amp;$I$1,BA2073,Trigger)</f>
        <v>54025</v>
      </c>
      <c r="BC2073" s="359">
        <f>_xll.qlIndexFixing($AC$5,AZ2073,,_xll.ohTrigger(Trigger,Quote!$AE$2))</f>
        <v>1.4564422533238497E-2</v>
      </c>
      <c r="BD2073" s="359" t="e">
        <f>_xll.qlIndexFixing($BE$1,BA2073,,_xll.ohTrigger(Trigger,Quote!$AE$2))</f>
        <v>#NUM!</v>
      </c>
    </row>
    <row r="2074" spans="51:56" ht="11.25" customHeight="1" x14ac:dyDescent="0.25">
      <c r="AY2074" s="187" t="s">
        <v>90</v>
      </c>
      <c r="AZ2074" s="186">
        <f>_xll.qlInterestRateIndexFixingDate(Currency&amp;"ibor"&amp;$I$1,BA2074,Trigger)</f>
        <v>53847</v>
      </c>
      <c r="BA2074" s="186">
        <f>_xll.qlCalendarAdvance(Calendar,BA2073,AY2074,"f",,Trigger)</f>
        <v>53849</v>
      </c>
      <c r="BB2074" s="186">
        <f>_xll.qlInterestRateIndexMaturity(Currency&amp;"ibor"&amp;$I$1,BA2074,Trigger)</f>
        <v>54032</v>
      </c>
      <c r="BC2074" s="359">
        <f>_xll.qlIndexFixing($AC$5,AZ2074,,_xll.ohTrigger(Trigger,Quote!$AE$2))</f>
        <v>1.4563770388405497E-2</v>
      </c>
      <c r="BD2074" s="359" t="e">
        <f>_xll.qlIndexFixing($BE$1,BA2074,,_xll.ohTrigger(Trigger,Quote!$AE$2))</f>
        <v>#NUM!</v>
      </c>
    </row>
    <row r="2075" spans="51:56" ht="11.25" customHeight="1" x14ac:dyDescent="0.25">
      <c r="AY2075" s="187" t="s">
        <v>90</v>
      </c>
      <c r="AZ2075" s="186">
        <f>_xll.qlInterestRateIndexFixingDate(Currency&amp;"ibor"&amp;$I$1,BA2075,Trigger)</f>
        <v>53854</v>
      </c>
      <c r="BA2075" s="186">
        <f>_xll.qlCalendarAdvance(Calendar,BA2074,AY2075,"f",,Trigger)</f>
        <v>53856</v>
      </c>
      <c r="BB2075" s="186">
        <f>_xll.qlInterestRateIndexMaturity(Currency&amp;"ibor"&amp;$I$1,BA2075,Trigger)</f>
        <v>54039</v>
      </c>
      <c r="BC2075" s="359">
        <f>_xll.qlIndexFixing($AC$5,AZ2075,,_xll.ohTrigger(Trigger,Quote!$AE$2))</f>
        <v>1.4564805124481555E-2</v>
      </c>
      <c r="BD2075" s="359" t="e">
        <f>_xll.qlIndexFixing($BE$1,BA2075,,_xll.ohTrigger(Trigger,Quote!$AE$2))</f>
        <v>#NUM!</v>
      </c>
    </row>
    <row r="2076" spans="51:56" ht="11.25" customHeight="1" x14ac:dyDescent="0.25">
      <c r="AY2076" s="187" t="s">
        <v>90</v>
      </c>
      <c r="AZ2076" s="186">
        <f>_xll.qlInterestRateIndexFixingDate(Currency&amp;"ibor"&amp;$I$1,BA2076,Trigger)</f>
        <v>53861</v>
      </c>
      <c r="BA2076" s="186">
        <f>_xll.qlCalendarAdvance(Calendar,BA2075,AY2076,"f",,Trigger)</f>
        <v>53863</v>
      </c>
      <c r="BB2076" s="186">
        <f>_xll.qlInterestRateIndexMaturity(Currency&amp;"ibor"&amp;$I$1,BA2076,Trigger)</f>
        <v>54046</v>
      </c>
      <c r="BC2076" s="359">
        <f>_xll.qlIndexFixing($AC$5,AZ2076,,_xll.ohTrigger(Trigger,Quote!$AE$2))</f>
        <v>1.4565839861098818E-2</v>
      </c>
      <c r="BD2076" s="359" t="e">
        <f>_xll.qlIndexFixing($BE$1,BA2076,,_xll.ohTrigger(Trigger,Quote!$AE$2))</f>
        <v>#NUM!</v>
      </c>
    </row>
    <row r="2077" spans="51:56" ht="11.25" customHeight="1" x14ac:dyDescent="0.25">
      <c r="AY2077" s="187" t="s">
        <v>90</v>
      </c>
      <c r="AZ2077" s="186">
        <f>_xll.qlInterestRateIndexFixingDate(Currency&amp;"ibor"&amp;$I$1,BA2077,Trigger)</f>
        <v>53868</v>
      </c>
      <c r="BA2077" s="186">
        <f>_xll.qlCalendarAdvance(Calendar,BA2076,AY2077,"f",,Trigger)</f>
        <v>53870</v>
      </c>
      <c r="BB2077" s="186">
        <f>_xll.qlInterestRateIndexMaturity(Currency&amp;"ibor"&amp;$I$1,BA2077,Trigger)</f>
        <v>54053</v>
      </c>
      <c r="BC2077" s="359">
        <f>_xll.qlIndexFixing($AC$5,AZ2077,,_xll.ohTrigger(Trigger,Quote!$AE$2))</f>
        <v>1.4566874598256414E-2</v>
      </c>
      <c r="BD2077" s="359" t="e">
        <f>_xll.qlIndexFixing($BE$1,BA2077,,_xll.ohTrigger(Trigger,Quote!$AE$2))</f>
        <v>#NUM!</v>
      </c>
    </row>
    <row r="2078" spans="51:56" ht="11.25" customHeight="1" x14ac:dyDescent="0.25">
      <c r="AY2078" s="187" t="s">
        <v>90</v>
      </c>
      <c r="AZ2078" s="186">
        <f>_xll.qlInterestRateIndexFixingDate(Currency&amp;"ibor"&amp;$I$1,BA2078,Trigger)</f>
        <v>53875</v>
      </c>
      <c r="BA2078" s="186">
        <f>_xll.qlCalendarAdvance(Calendar,BA2077,AY2078,"f",,Trigger)</f>
        <v>53877</v>
      </c>
      <c r="BB2078" s="186">
        <f>_xll.qlInterestRateIndexMaturity(Currency&amp;"ibor"&amp;$I$1,BA2078,Trigger)</f>
        <v>54063</v>
      </c>
      <c r="BC2078" s="359">
        <f>_xll.qlIndexFixing($AC$5,AZ2078,,_xll.ohTrigger(Trigger,Quote!$AE$2))</f>
        <v>1.456901321980859E-2</v>
      </c>
      <c r="BD2078" s="359" t="e">
        <f>_xll.qlIndexFixing($BE$1,BA2078,,_xll.ohTrigger(Trigger,Quote!$AE$2))</f>
        <v>#NUM!</v>
      </c>
    </row>
    <row r="2079" spans="51:56" ht="11.25" customHeight="1" x14ac:dyDescent="0.25">
      <c r="AY2079" s="187" t="s">
        <v>90</v>
      </c>
      <c r="AZ2079" s="186">
        <f>_xll.qlInterestRateIndexFixingDate(Currency&amp;"ibor"&amp;$I$1,BA2079,Trigger)</f>
        <v>53882</v>
      </c>
      <c r="BA2079" s="186">
        <f>_xll.qlCalendarAdvance(Calendar,BA2078,AY2079,"f",,Trigger)</f>
        <v>53884</v>
      </c>
      <c r="BB2079" s="186">
        <f>_xll.qlInterestRateIndexMaturity(Currency&amp;"ibor"&amp;$I$1,BA2079,Trigger)</f>
        <v>54070</v>
      </c>
      <c r="BC2079" s="359">
        <f>_xll.qlIndexFixing($AC$5,AZ2079,,_xll.ohTrigger(Trigger,Quote!$AE$2))</f>
        <v>1.457004808332949E-2</v>
      </c>
      <c r="BD2079" s="359" t="e">
        <f>_xll.qlIndexFixing($BE$1,BA2079,,_xll.ohTrigger(Trigger,Quote!$AE$2))</f>
        <v>#NUM!</v>
      </c>
    </row>
    <row r="2080" spans="51:56" ht="11.25" customHeight="1" x14ac:dyDescent="0.25">
      <c r="AY2080" s="187" t="s">
        <v>90</v>
      </c>
      <c r="AZ2080" s="186">
        <f>_xll.qlInterestRateIndexFixingDate(Currency&amp;"ibor"&amp;$I$1,BA2080,Trigger)</f>
        <v>53889</v>
      </c>
      <c r="BA2080" s="186">
        <f>_xll.qlCalendarAdvance(Calendar,BA2079,AY2080,"f",,Trigger)</f>
        <v>53891</v>
      </c>
      <c r="BB2080" s="186">
        <f>_xll.qlInterestRateIndexMaturity(Currency&amp;"ibor"&amp;$I$1,BA2080,Trigger)</f>
        <v>54077</v>
      </c>
      <c r="BC2080" s="359">
        <f>_xll.qlIndexFixing($AC$5,AZ2080,,_xll.ohTrigger(Trigger,Quote!$AE$2))</f>
        <v>1.4571082947400055E-2</v>
      </c>
      <c r="BD2080" s="359" t="e">
        <f>_xll.qlIndexFixing($BE$1,BA2080,,_xll.ohTrigger(Trigger,Quote!$AE$2))</f>
        <v>#NUM!</v>
      </c>
    </row>
    <row r="2081" spans="51:56" ht="11.25" customHeight="1" x14ac:dyDescent="0.25">
      <c r="AY2081" s="187" t="s">
        <v>90</v>
      </c>
      <c r="AZ2081" s="186">
        <f>_xll.qlInterestRateIndexFixingDate(Currency&amp;"ibor"&amp;$I$1,BA2081,Trigger)</f>
        <v>53896</v>
      </c>
      <c r="BA2081" s="186">
        <f>_xll.qlCalendarAdvance(Calendar,BA2080,AY2081,"f",,Trigger)</f>
        <v>53898</v>
      </c>
      <c r="BB2081" s="186">
        <f>_xll.qlInterestRateIndexMaturity(Currency&amp;"ibor"&amp;$I$1,BA2081,Trigger)</f>
        <v>54084</v>
      </c>
      <c r="BC2081" s="359">
        <f>_xll.qlIndexFixing($AC$5,AZ2081,,_xll.ohTrigger(Trigger,Quote!$AE$2))</f>
        <v>1.457211781201943E-2</v>
      </c>
      <c r="BD2081" s="359" t="e">
        <f>_xll.qlIndexFixing($BE$1,BA2081,,_xll.ohTrigger(Trigger,Quote!$AE$2))</f>
        <v>#NUM!</v>
      </c>
    </row>
    <row r="2082" spans="51:56" ht="11.25" customHeight="1" x14ac:dyDescent="0.25">
      <c r="AY2082" s="187" t="s">
        <v>90</v>
      </c>
      <c r="AZ2082" s="186">
        <f>_xll.qlInterestRateIndexFixingDate(Currency&amp;"ibor"&amp;$I$1,BA2082,Trigger)</f>
        <v>53903</v>
      </c>
      <c r="BA2082" s="186">
        <f>_xll.qlCalendarAdvance(Calendar,BA2081,AY2082,"f",,Trigger)</f>
        <v>53905</v>
      </c>
      <c r="BB2082" s="186">
        <f>_xll.qlInterestRateIndexMaturity(Currency&amp;"ibor"&amp;$I$1,BA2082,Trigger)</f>
        <v>54091</v>
      </c>
      <c r="BC2082" s="359">
        <f>_xll.qlIndexFixing($AC$5,AZ2082,,_xll.ohTrigger(Trigger,Quote!$AE$2))</f>
        <v>1.4573152677187612E-2</v>
      </c>
      <c r="BD2082" s="359" t="e">
        <f>_xll.qlIndexFixing($BE$1,BA2082,,_xll.ohTrigger(Trigger,Quote!$AE$2))</f>
        <v>#NUM!</v>
      </c>
    </row>
    <row r="2083" spans="51:56" ht="11.25" customHeight="1" x14ac:dyDescent="0.25">
      <c r="AY2083" s="187" t="s">
        <v>90</v>
      </c>
      <c r="AZ2083" s="186">
        <f>_xll.qlInterestRateIndexFixingDate(Currency&amp;"ibor"&amp;$I$1,BA2083,Trigger)</f>
        <v>53910</v>
      </c>
      <c r="BA2083" s="186">
        <f>_xll.qlCalendarAdvance(Calendar,BA2082,AY2083,"f",,Trigger)</f>
        <v>53912</v>
      </c>
      <c r="BB2083" s="186">
        <f>_xll.qlInterestRateIndexMaturity(Currency&amp;"ibor"&amp;$I$1,BA2083,Trigger)</f>
        <v>54098</v>
      </c>
      <c r="BC2083" s="359">
        <f>_xll.qlIndexFixing($AC$5,AZ2083,,_xll.ohTrigger(Trigger,Quote!$AE$2))</f>
        <v>1.4574187542906323E-2</v>
      </c>
      <c r="BD2083" s="359" t="e">
        <f>_xll.qlIndexFixing($BE$1,BA2083,,_xll.ohTrigger(Trigger,Quote!$AE$2))</f>
        <v>#NUM!</v>
      </c>
    </row>
    <row r="2084" spans="51:56" ht="11.25" customHeight="1" x14ac:dyDescent="0.25">
      <c r="AY2084" s="187" t="s">
        <v>90</v>
      </c>
      <c r="AZ2084" s="186">
        <f>_xll.qlInterestRateIndexFixingDate(Currency&amp;"ibor"&amp;$I$1,BA2084,Trigger)</f>
        <v>53917</v>
      </c>
      <c r="BA2084" s="186">
        <f>_xll.qlCalendarAdvance(Calendar,BA2083,AY2084,"f",,Trigger)</f>
        <v>53919</v>
      </c>
      <c r="BB2084" s="186">
        <f>_xll.qlInterestRateIndexMaturity(Currency&amp;"ibor"&amp;$I$1,BA2084,Trigger)</f>
        <v>54105</v>
      </c>
      <c r="BC2084" s="359">
        <f>_xll.qlIndexFixing($AC$5,AZ2084,,_xll.ohTrigger(Trigger,Quote!$AE$2))</f>
        <v>1.4575222409172981E-2</v>
      </c>
      <c r="BD2084" s="359" t="e">
        <f>_xll.qlIndexFixing($BE$1,BA2084,,_xll.ohTrigger(Trigger,Quote!$AE$2))</f>
        <v>#NUM!</v>
      </c>
    </row>
    <row r="2085" spans="51:56" ht="11.25" customHeight="1" x14ac:dyDescent="0.25">
      <c r="AY2085" s="187" t="s">
        <v>90</v>
      </c>
      <c r="AZ2085" s="186">
        <f>_xll.qlInterestRateIndexFixingDate(Currency&amp;"ibor"&amp;$I$1,BA2085,Trigger)</f>
        <v>53924</v>
      </c>
      <c r="BA2085" s="186">
        <f>_xll.qlCalendarAdvance(Calendar,BA2084,AY2085,"f",,Trigger)</f>
        <v>53926</v>
      </c>
      <c r="BB2085" s="186">
        <f>_xll.qlInterestRateIndexMaturity(Currency&amp;"ibor"&amp;$I$1,BA2085,Trigger)</f>
        <v>54112</v>
      </c>
      <c r="BC2085" s="359">
        <f>_xll.qlIndexFixing($AC$5,AZ2085,,_xll.ohTrigger(Trigger,Quote!$AE$2))</f>
        <v>1.4576257275989308E-2</v>
      </c>
      <c r="BD2085" s="359" t="e">
        <f>_xll.qlIndexFixing($BE$1,BA2085,,_xll.ohTrigger(Trigger,Quote!$AE$2))</f>
        <v>#NUM!</v>
      </c>
    </row>
    <row r="2086" spans="51:56" ht="11.25" customHeight="1" x14ac:dyDescent="0.25">
      <c r="AY2086" s="187" t="s">
        <v>90</v>
      </c>
      <c r="AZ2086" s="186">
        <f>_xll.qlInterestRateIndexFixingDate(Currency&amp;"ibor"&amp;$I$1,BA2086,Trigger)</f>
        <v>53931</v>
      </c>
      <c r="BA2086" s="186">
        <f>_xll.qlCalendarAdvance(Calendar,BA2085,AY2086,"f",,Trigger)</f>
        <v>53933</v>
      </c>
      <c r="BB2086" s="186">
        <f>_xll.qlInterestRateIndexMaturity(Currency&amp;"ibor"&amp;$I$1,BA2086,Trigger)</f>
        <v>54116</v>
      </c>
      <c r="BC2086" s="359">
        <f>_xll.qlIndexFixing($AC$5,AZ2086,,_xll.ohTrigger(Trigger,Quote!$AE$2))</f>
        <v>1.4576187256983642E-2</v>
      </c>
      <c r="BD2086" s="359" t="e">
        <f>_xll.qlIndexFixing($BE$1,BA2086,,_xll.ohTrigger(Trigger,Quote!$AE$2))</f>
        <v>#NUM!</v>
      </c>
    </row>
    <row r="2087" spans="51:56" ht="11.25" customHeight="1" x14ac:dyDescent="0.25">
      <c r="AY2087" s="187" t="s">
        <v>90</v>
      </c>
      <c r="AZ2087" s="186">
        <f>_xll.qlInterestRateIndexFixingDate(Currency&amp;"ibor"&amp;$I$1,BA2087,Trigger)</f>
        <v>53938</v>
      </c>
      <c r="BA2087" s="186">
        <f>_xll.qlCalendarAdvance(Calendar,BA2086,AY2087,"f",,Trigger)</f>
        <v>53940</v>
      </c>
      <c r="BB2087" s="186">
        <f>_xll.qlInterestRateIndexMaturity(Currency&amp;"ibor"&amp;$I$1,BA2087,Trigger)</f>
        <v>54122</v>
      </c>
      <c r="BC2087" s="359">
        <f>_xll.qlIndexFixing($AC$5,AZ2087,,_xll.ohTrigger(Trigger,Quote!$AE$2))</f>
        <v>1.4576853690081498E-2</v>
      </c>
      <c r="BD2087" s="359" t="e">
        <f>_xll.qlIndexFixing($BE$1,BA2087,,_xll.ohTrigger(Trigger,Quote!$AE$2))</f>
        <v>#NUM!</v>
      </c>
    </row>
    <row r="2088" spans="51:56" ht="11.25" customHeight="1" x14ac:dyDescent="0.25">
      <c r="AY2088" s="187" t="s">
        <v>90</v>
      </c>
      <c r="AZ2088" s="186">
        <f>_xll.qlInterestRateIndexFixingDate(Currency&amp;"ibor"&amp;$I$1,BA2088,Trigger)</f>
        <v>53945</v>
      </c>
      <c r="BA2088" s="186">
        <f>_xll.qlCalendarAdvance(Calendar,BA2087,AY2088,"f",,Trigger)</f>
        <v>53947</v>
      </c>
      <c r="BB2088" s="186">
        <f>_xll.qlInterestRateIndexMaturity(Currency&amp;"ibor"&amp;$I$1,BA2088,Trigger)</f>
        <v>54129</v>
      </c>
      <c r="BC2088" s="359">
        <f>_xll.qlIndexFixing($AC$5,AZ2088,,_xll.ohTrigger(Trigger,Quote!$AE$2))</f>
        <v>1.4577888391397774E-2</v>
      </c>
      <c r="BD2088" s="359" t="e">
        <f>_xll.qlIndexFixing($BE$1,BA2088,,_xll.ohTrigger(Trigger,Quote!$AE$2))</f>
        <v>#NUM!</v>
      </c>
    </row>
    <row r="2089" spans="51:56" ht="11.25" customHeight="1" x14ac:dyDescent="0.25">
      <c r="AY2089" s="187" t="s">
        <v>90</v>
      </c>
      <c r="AZ2089" s="186">
        <f>_xll.qlInterestRateIndexFixingDate(Currency&amp;"ibor"&amp;$I$1,BA2089,Trigger)</f>
        <v>53952</v>
      </c>
      <c r="BA2089" s="186">
        <f>_xll.qlCalendarAdvance(Calendar,BA2088,AY2089,"f",,Trigger)</f>
        <v>53954</v>
      </c>
      <c r="BB2089" s="186">
        <f>_xll.qlInterestRateIndexMaturity(Currency&amp;"ibor"&amp;$I$1,BA2089,Trigger)</f>
        <v>54136</v>
      </c>
      <c r="BC2089" s="359">
        <f>_xll.qlIndexFixing($AC$5,AZ2089,,_xll.ohTrigger(Trigger,Quote!$AE$2))</f>
        <v>1.4578923093251641E-2</v>
      </c>
      <c r="BD2089" s="359" t="e">
        <f>_xll.qlIndexFixing($BE$1,BA2089,,_xll.ohTrigger(Trigger,Quote!$AE$2))</f>
        <v>#NUM!</v>
      </c>
    </row>
    <row r="2090" spans="51:56" ht="11.25" customHeight="1" x14ac:dyDescent="0.25">
      <c r="AY2090" s="187" t="s">
        <v>90</v>
      </c>
      <c r="AZ2090" s="186">
        <f>_xll.qlInterestRateIndexFixingDate(Currency&amp;"ibor"&amp;$I$1,BA2090,Trigger)</f>
        <v>53959</v>
      </c>
      <c r="BA2090" s="186">
        <f>_xll.qlCalendarAdvance(Calendar,BA2089,AY2090,"f",,Trigger)</f>
        <v>53961</v>
      </c>
      <c r="BB2090" s="186">
        <f>_xll.qlInterestRateIndexMaturity(Currency&amp;"ibor"&amp;$I$1,BA2090,Trigger)</f>
        <v>54143</v>
      </c>
      <c r="BC2090" s="359">
        <f>_xll.qlIndexFixing($AC$5,AZ2090,,_xll.ohTrigger(Trigger,Quote!$AE$2))</f>
        <v>1.4579957795642662E-2</v>
      </c>
      <c r="BD2090" s="359" t="e">
        <f>_xll.qlIndexFixing($BE$1,BA2090,,_xll.ohTrigger(Trigger,Quote!$AE$2))</f>
        <v>#NUM!</v>
      </c>
    </row>
    <row r="2091" spans="51:56" ht="11.25" customHeight="1" x14ac:dyDescent="0.25">
      <c r="AY2091" s="187" t="s">
        <v>90</v>
      </c>
      <c r="AZ2091" s="186">
        <f>_xll.qlInterestRateIndexFixingDate(Currency&amp;"ibor"&amp;$I$1,BA2091,Trigger)</f>
        <v>53966</v>
      </c>
      <c r="BA2091" s="186">
        <f>_xll.qlCalendarAdvance(Calendar,BA2090,AY2091,"f",,Trigger)</f>
        <v>53968</v>
      </c>
      <c r="BB2091" s="186">
        <f>_xll.qlInterestRateIndexMaturity(Currency&amp;"ibor"&amp;$I$1,BA2091,Trigger)</f>
        <v>54155</v>
      </c>
      <c r="BC2091" s="359">
        <f>_xll.qlIndexFixing($AC$5,AZ2091,,_xll.ohTrigger(Trigger,Quote!$AE$2))</f>
        <v>1.4582835020628756E-2</v>
      </c>
      <c r="BD2091" s="359" t="e">
        <f>_xll.qlIndexFixing($BE$1,BA2091,,_xll.ohTrigger(Trigger,Quote!$AE$2))</f>
        <v>#NUM!</v>
      </c>
    </row>
    <row r="2092" spans="51:56" ht="11.25" customHeight="1" x14ac:dyDescent="0.25">
      <c r="AY2092" s="187" t="s">
        <v>90</v>
      </c>
      <c r="AZ2092" s="186">
        <f>_xll.qlInterestRateIndexFixingDate(Currency&amp;"ibor"&amp;$I$1,BA2092,Trigger)</f>
        <v>53973</v>
      </c>
      <c r="BA2092" s="186">
        <f>_xll.qlCalendarAdvance(Calendar,BA2091,AY2092,"f",,Trigger)</f>
        <v>53975</v>
      </c>
      <c r="BB2092" s="186">
        <f>_xll.qlInterestRateIndexMaturity(Currency&amp;"ibor"&amp;$I$1,BA2092,Trigger)</f>
        <v>54158</v>
      </c>
      <c r="BC2092" s="359">
        <f>_xll.qlIndexFixing($AC$5,AZ2092,,_xll.ohTrigger(Trigger,Quote!$AE$2))</f>
        <v>1.4582395720447191E-2</v>
      </c>
      <c r="BD2092" s="359" t="e">
        <f>_xll.qlIndexFixing($BE$1,BA2092,,_xll.ohTrigger(Trigger,Quote!$AE$2))</f>
        <v>#NUM!</v>
      </c>
    </row>
    <row r="2093" spans="51:56" ht="11.25" customHeight="1" x14ac:dyDescent="0.25">
      <c r="AY2093" s="187" t="s">
        <v>90</v>
      </c>
      <c r="AZ2093" s="186">
        <f>_xll.qlInterestRateIndexFixingDate(Currency&amp;"ibor"&amp;$I$1,BA2093,Trigger)</f>
        <v>53980</v>
      </c>
      <c r="BA2093" s="186">
        <f>_xll.qlCalendarAdvance(Calendar,BA2092,AY2093,"f",,Trigger)</f>
        <v>53982</v>
      </c>
      <c r="BB2093" s="186">
        <f>_xll.qlInterestRateIndexMaturity(Currency&amp;"ibor"&amp;$I$1,BA2093,Trigger)</f>
        <v>54165</v>
      </c>
      <c r="BC2093" s="359">
        <f>_xll.qlIndexFixing($AC$5,AZ2093,,_xll.ohTrigger(Trigger,Quote!$AE$2))</f>
        <v>1.4583430466249239E-2</v>
      </c>
      <c r="BD2093" s="359" t="e">
        <f>_xll.qlIndexFixing($BE$1,BA2093,,_xll.ohTrigger(Trigger,Quote!$AE$2))</f>
        <v>#NUM!</v>
      </c>
    </row>
    <row r="2094" spans="51:56" ht="11.25" customHeight="1" x14ac:dyDescent="0.25">
      <c r="AY2094" s="187" t="s">
        <v>90</v>
      </c>
      <c r="AZ2094" s="186">
        <f>_xll.qlInterestRateIndexFixingDate(Currency&amp;"ibor"&amp;$I$1,BA2094,Trigger)</f>
        <v>53987</v>
      </c>
      <c r="BA2094" s="186">
        <f>_xll.qlCalendarAdvance(Calendar,BA2093,AY2094,"f",,Trigger)</f>
        <v>53989</v>
      </c>
      <c r="BB2094" s="186">
        <f>_xll.qlInterestRateIndexMaturity(Currency&amp;"ibor"&amp;$I$1,BA2094,Trigger)</f>
        <v>54172</v>
      </c>
      <c r="BC2094" s="359">
        <f>_xll.qlIndexFixing($AC$5,AZ2094,,_xll.ohTrigger(Trigger,Quote!$AE$2))</f>
        <v>1.4584465212591182E-2</v>
      </c>
      <c r="BD2094" s="359" t="e">
        <f>_xll.qlIndexFixing($BE$1,BA2094,,_xll.ohTrigger(Trigger,Quote!$AE$2))</f>
        <v>#NUM!</v>
      </c>
    </row>
    <row r="2095" spans="51:56" ht="11.25" customHeight="1" x14ac:dyDescent="0.25">
      <c r="AY2095" s="187" t="s">
        <v>90</v>
      </c>
      <c r="AZ2095" s="186">
        <f>_xll.qlInterestRateIndexFixingDate(Currency&amp;"ibor"&amp;$I$1,BA2095,Trigger)</f>
        <v>53994</v>
      </c>
      <c r="BA2095" s="186">
        <f>_xll.qlCalendarAdvance(Calendar,BA2094,AY2095,"f",,Trigger)</f>
        <v>53996</v>
      </c>
      <c r="BB2095" s="186">
        <f>_xll.qlInterestRateIndexMaturity(Currency&amp;"ibor"&amp;$I$1,BA2095,Trigger)</f>
        <v>54178</v>
      </c>
      <c r="BC2095" s="359">
        <f>_xll.qlIndexFixing($AC$5,AZ2095,,_xll.ohTrigger(Trigger,Quote!$AE$2))</f>
        <v>1.4585131315657689E-2</v>
      </c>
      <c r="BD2095" s="359" t="e">
        <f>_xll.qlIndexFixing($BE$1,BA2095,,_xll.ohTrigger(Trigger,Quote!$AE$2))</f>
        <v>#NUM!</v>
      </c>
    </row>
    <row r="2096" spans="51:56" ht="11.25" customHeight="1" x14ac:dyDescent="0.25">
      <c r="AY2096" s="187" t="s">
        <v>90</v>
      </c>
      <c r="AZ2096" s="186">
        <f>_xll.qlInterestRateIndexFixingDate(Currency&amp;"ibor"&amp;$I$1,BA2096,Trigger)</f>
        <v>54001</v>
      </c>
      <c r="BA2096" s="186">
        <f>_xll.qlCalendarAdvance(Calendar,BA2095,AY2096,"f",,Trigger)</f>
        <v>54003</v>
      </c>
      <c r="BB2096" s="186">
        <f>_xll.qlInterestRateIndexMaturity(Currency&amp;"ibor"&amp;$I$1,BA2096,Trigger)</f>
        <v>54185</v>
      </c>
      <c r="BC2096" s="359">
        <f>_xll.qlIndexFixing($AC$5,AZ2096,,_xll.ohTrigger(Trigger,Quote!$AE$2))</f>
        <v>1.4586166021272943E-2</v>
      </c>
      <c r="BD2096" s="359" t="e">
        <f>_xll.qlIndexFixing($BE$1,BA2096,,_xll.ohTrigger(Trigger,Quote!$AE$2))</f>
        <v>#NUM!</v>
      </c>
    </row>
    <row r="2097" spans="51:56" ht="11.25" customHeight="1" x14ac:dyDescent="0.25">
      <c r="AY2097" s="187" t="s">
        <v>90</v>
      </c>
      <c r="AZ2097" s="186">
        <f>_xll.qlInterestRateIndexFixingDate(Currency&amp;"ibor"&amp;$I$1,BA2097,Trigger)</f>
        <v>54008</v>
      </c>
      <c r="BA2097" s="186">
        <f>_xll.qlCalendarAdvance(Calendar,BA2096,AY2097,"f",,Trigger)</f>
        <v>54010</v>
      </c>
      <c r="BB2097" s="186">
        <f>_xll.qlInterestRateIndexMaturity(Currency&amp;"ibor"&amp;$I$1,BA2097,Trigger)</f>
        <v>54192</v>
      </c>
      <c r="BC2097" s="359">
        <f>_xll.qlIndexFixing($AC$5,AZ2097,,_xll.ohTrigger(Trigger,Quote!$AE$2))</f>
        <v>1.4587200727425349E-2</v>
      </c>
      <c r="BD2097" s="359" t="e">
        <f>_xll.qlIndexFixing($BE$1,BA2097,,_xll.ohTrigger(Trigger,Quote!$AE$2))</f>
        <v>#NUM!</v>
      </c>
    </row>
    <row r="2098" spans="51:56" ht="11.25" customHeight="1" x14ac:dyDescent="0.25">
      <c r="AY2098" s="187" t="s">
        <v>90</v>
      </c>
      <c r="AZ2098" s="186">
        <f>_xll.qlInterestRateIndexFixingDate(Currency&amp;"ibor"&amp;$I$1,BA2098,Trigger)</f>
        <v>54015</v>
      </c>
      <c r="BA2098" s="186">
        <f>_xll.qlCalendarAdvance(Calendar,BA2097,AY2098,"f",,Trigger)</f>
        <v>54017</v>
      </c>
      <c r="BB2098" s="186">
        <f>_xll.qlInterestRateIndexMaturity(Currency&amp;"ibor"&amp;$I$1,BA2098,Trigger)</f>
        <v>54199</v>
      </c>
      <c r="BC2098" s="359">
        <f>_xll.qlIndexFixing($AC$5,AZ2098,,_xll.ohTrigger(Trigger,Quote!$AE$2))</f>
        <v>1.458823543411447E-2</v>
      </c>
      <c r="BD2098" s="359" t="e">
        <f>_xll.qlIndexFixing($BE$1,BA2098,,_xll.ohTrigger(Trigger,Quote!$AE$2))</f>
        <v>#NUM!</v>
      </c>
    </row>
    <row r="2099" spans="51:56" ht="11.25" customHeight="1" x14ac:dyDescent="0.25">
      <c r="AY2099" s="187" t="s">
        <v>90</v>
      </c>
      <c r="AZ2099" s="186">
        <f>_xll.qlInterestRateIndexFixingDate(Currency&amp;"ibor"&amp;$I$1,BA2099,Trigger)</f>
        <v>54022</v>
      </c>
      <c r="BA2099" s="186">
        <f>_xll.qlCalendarAdvance(Calendar,BA2098,AY2099,"f",,Trigger)</f>
        <v>54024</v>
      </c>
      <c r="BB2099" s="186">
        <f>_xll.qlInterestRateIndexMaturity(Currency&amp;"ibor"&amp;$I$1,BA2099,Trigger)</f>
        <v>54206</v>
      </c>
      <c r="BC2099" s="359">
        <f>_xll.qlIndexFixing($AC$5,AZ2099,,_xll.ohTrigger(Trigger,Quote!$AE$2))</f>
        <v>1.4589270141341622E-2</v>
      </c>
      <c r="BD2099" s="359" t="e">
        <f>_xll.qlIndexFixing($BE$1,BA2099,,_xll.ohTrigger(Trigger,Quote!$AE$2))</f>
        <v>#NUM!</v>
      </c>
    </row>
    <row r="2100" spans="51:56" ht="11.25" customHeight="1" x14ac:dyDescent="0.25">
      <c r="AY2100" s="187" t="s">
        <v>90</v>
      </c>
      <c r="AZ2100" s="186">
        <f>_xll.qlInterestRateIndexFixingDate(Currency&amp;"ibor"&amp;$I$1,BA2100,Trigger)</f>
        <v>54029</v>
      </c>
      <c r="BA2100" s="186">
        <f>_xll.qlCalendarAdvance(Calendar,BA2099,AY2100,"f",,Trigger)</f>
        <v>54031</v>
      </c>
      <c r="BB2100" s="186">
        <f>_xll.qlInterestRateIndexMaturity(Currency&amp;"ibor"&amp;$I$1,BA2100,Trigger)</f>
        <v>54214</v>
      </c>
      <c r="BC2100" s="359">
        <f>_xll.qlIndexFixing($AC$5,AZ2100,,_xll.ohTrigger(Trigger,Quote!$AE$2))</f>
        <v>1.4587684030781967E-2</v>
      </c>
      <c r="BD2100" s="359" t="e">
        <f>_xll.qlIndexFixing($BE$1,BA2100,,_xll.ohTrigger(Trigger,Quote!$AE$2))</f>
        <v>#NUM!</v>
      </c>
    </row>
    <row r="2101" spans="51:56" ht="11.25" customHeight="1" x14ac:dyDescent="0.25">
      <c r="AY2101" s="187" t="s">
        <v>90</v>
      </c>
      <c r="AZ2101" s="186">
        <f>_xll.qlInterestRateIndexFixingDate(Currency&amp;"ibor"&amp;$I$1,BA2101,Trigger)</f>
        <v>54036</v>
      </c>
      <c r="BA2101" s="186">
        <f>_xll.qlCalendarAdvance(Calendar,BA2100,AY2101,"f",,Trigger)</f>
        <v>54038</v>
      </c>
      <c r="BB2101" s="186">
        <f>_xll.qlInterestRateIndexMaturity(Currency&amp;"ibor"&amp;$I$1,BA2101,Trigger)</f>
        <v>54221</v>
      </c>
      <c r="BC2101" s="359">
        <f>_xll.qlIndexFixing($AC$5,AZ2101,,_xll.ohTrigger(Trigger,Quote!$AE$2))</f>
        <v>1.4583482091591054E-2</v>
      </c>
      <c r="BD2101" s="359" t="e">
        <f>_xll.qlIndexFixing($BE$1,BA2101,,_xll.ohTrigger(Trigger,Quote!$AE$2))</f>
        <v>#NUM!</v>
      </c>
    </row>
    <row r="2102" spans="51:56" ht="11.25" customHeight="1" x14ac:dyDescent="0.25">
      <c r="AY2102" s="187" t="s">
        <v>90</v>
      </c>
      <c r="AZ2102" s="186">
        <f>_xll.qlInterestRateIndexFixingDate(Currency&amp;"ibor"&amp;$I$1,BA2102,Trigger)</f>
        <v>54043</v>
      </c>
      <c r="BA2102" s="186">
        <f>_xll.qlCalendarAdvance(Calendar,BA2101,AY2102,"f",,Trigger)</f>
        <v>54045</v>
      </c>
      <c r="BB2102" s="186">
        <f>_xll.qlInterestRateIndexMaturity(Currency&amp;"ibor"&amp;$I$1,BA2102,Trigger)</f>
        <v>54228</v>
      </c>
      <c r="BC2102" s="359">
        <f>_xll.qlIndexFixing($AC$5,AZ2102,,_xll.ohTrigger(Trigger,Quote!$AE$2))</f>
        <v>1.4579274088801558E-2</v>
      </c>
      <c r="BD2102" s="359" t="e">
        <f>_xll.qlIndexFixing($BE$1,BA2102,,_xll.ohTrigger(Trigger,Quote!$AE$2))</f>
        <v>#NUM!</v>
      </c>
    </row>
    <row r="2103" spans="51:56" ht="11.25" customHeight="1" x14ac:dyDescent="0.25">
      <c r="AY2103" s="187" t="s">
        <v>90</v>
      </c>
      <c r="AZ2103" s="186">
        <f>_xll.qlInterestRateIndexFixingDate(Currency&amp;"ibor"&amp;$I$1,BA2103,Trigger)</f>
        <v>54049</v>
      </c>
      <c r="BA2103" s="186">
        <f>_xll.qlCalendarAdvance(Calendar,BA2102,AY2103,"f",,Trigger)</f>
        <v>54053</v>
      </c>
      <c r="BB2103" s="186">
        <f>_xll.qlInterestRateIndexMaturity(Currency&amp;"ibor"&amp;$I$1,BA2103,Trigger)</f>
        <v>54238</v>
      </c>
      <c r="BC2103" s="359">
        <f>_xll.qlIndexFixing($AC$5,AZ2103,,_xll.ohTrigger(Trigger,Quote!$AE$2))</f>
        <v>1.4573919525798696E-2</v>
      </c>
      <c r="BD2103" s="359" t="e">
        <f>_xll.qlIndexFixing($BE$1,BA2103,,_xll.ohTrigger(Trigger,Quote!$AE$2))</f>
        <v>#NUM!</v>
      </c>
    </row>
    <row r="2104" spans="51:56" ht="11.25" customHeight="1" x14ac:dyDescent="0.25">
      <c r="AY2104" s="187" t="s">
        <v>90</v>
      </c>
      <c r="AZ2104" s="186">
        <f>_xll.qlInterestRateIndexFixingDate(Currency&amp;"ibor"&amp;$I$1,BA2104,Trigger)</f>
        <v>54057</v>
      </c>
      <c r="BA2104" s="186">
        <f>_xll.qlCalendarAdvance(Calendar,BA2103,AY2104,"f",,Trigger)</f>
        <v>54060</v>
      </c>
      <c r="BB2104" s="186">
        <f>_xll.qlInterestRateIndexMaturity(Currency&amp;"ibor"&amp;$I$1,BA2104,Trigger)</f>
        <v>54242</v>
      </c>
      <c r="BC2104" s="359">
        <f>_xll.qlIndexFixing($AC$5,AZ2104,,_xll.ohTrigger(Trigger,Quote!$AE$2))</f>
        <v>1.4570487942092984E-2</v>
      </c>
      <c r="BD2104" s="359" t="e">
        <f>_xll.qlIndexFixing($BE$1,BA2104,,_xll.ohTrigger(Trigger,Quote!$AE$2))</f>
        <v>#NUM!</v>
      </c>
    </row>
    <row r="2105" spans="51:56" ht="11.25" customHeight="1" x14ac:dyDescent="0.25">
      <c r="AY2105" s="187" t="s">
        <v>90</v>
      </c>
      <c r="AZ2105" s="186">
        <f>_xll.qlInterestRateIndexFixingDate(Currency&amp;"ibor"&amp;$I$1,BA2105,Trigger)</f>
        <v>54065</v>
      </c>
      <c r="BA2105" s="186">
        <f>_xll.qlCalendarAdvance(Calendar,BA2104,AY2105,"f",,Trigger)</f>
        <v>54067</v>
      </c>
      <c r="BB2105" s="186">
        <f>_xll.qlInterestRateIndexMaturity(Currency&amp;"ibor"&amp;$I$1,BA2105,Trigger)</f>
        <v>54249</v>
      </c>
      <c r="BC2105" s="359">
        <f>_xll.qlIndexFixing($AC$5,AZ2105,,_xll.ohTrigger(Trigger,Quote!$AE$2))</f>
        <v>1.4566233014239415E-2</v>
      </c>
      <c r="BD2105" s="359" t="e">
        <f>_xll.qlIndexFixing($BE$1,BA2105,,_xll.ohTrigger(Trigger,Quote!$AE$2))</f>
        <v>#NUM!</v>
      </c>
    </row>
    <row r="2106" spans="51:56" ht="11.25" customHeight="1" x14ac:dyDescent="0.25">
      <c r="AY2106" s="187" t="s">
        <v>90</v>
      </c>
      <c r="AZ2106" s="186">
        <f>_xll.qlInterestRateIndexFixingDate(Currency&amp;"ibor"&amp;$I$1,BA2106,Trigger)</f>
        <v>54072</v>
      </c>
      <c r="BA2106" s="186">
        <f>_xll.qlCalendarAdvance(Calendar,BA2105,AY2106,"f",,Trigger)</f>
        <v>54074</v>
      </c>
      <c r="BB2106" s="186">
        <f>_xll.qlInterestRateIndexMaturity(Currency&amp;"ibor"&amp;$I$1,BA2106,Trigger)</f>
        <v>54256</v>
      </c>
      <c r="BC2106" s="359">
        <f>_xll.qlIndexFixing($AC$5,AZ2106,,_xll.ohTrigger(Trigger,Quote!$AE$2))</f>
        <v>1.4561971989897256E-2</v>
      </c>
      <c r="BD2106" s="359" t="e">
        <f>_xll.qlIndexFixing($BE$1,BA2106,,_xll.ohTrigger(Trigger,Quote!$AE$2))</f>
        <v>#NUM!</v>
      </c>
    </row>
    <row r="2107" spans="51:56" ht="11.25" customHeight="1" x14ac:dyDescent="0.25">
      <c r="AY2107" s="187" t="s">
        <v>90</v>
      </c>
      <c r="AZ2107" s="186">
        <f>_xll.qlInterestRateIndexFixingDate(Currency&amp;"ibor"&amp;$I$1,BA2107,Trigger)</f>
        <v>54079</v>
      </c>
      <c r="BA2107" s="186">
        <f>_xll.qlCalendarAdvance(Calendar,BA2106,AY2107,"f",,Trigger)</f>
        <v>54081</v>
      </c>
      <c r="BB2107" s="186">
        <f>_xll.qlInterestRateIndexMaturity(Currency&amp;"ibor"&amp;$I$1,BA2107,Trigger)</f>
        <v>54263</v>
      </c>
      <c r="BC2107" s="359">
        <f>_xll.qlIndexFixing($AC$5,AZ2107,,_xll.ohTrigger(Trigger,Quote!$AE$2))</f>
        <v>1.4557704869106477E-2</v>
      </c>
      <c r="BD2107" s="359" t="e">
        <f>_xll.qlIndexFixing($BE$1,BA2107,,_xll.ohTrigger(Trigger,Quote!$AE$2))</f>
        <v>#NUM!</v>
      </c>
    </row>
    <row r="2108" spans="51:56" ht="11.25" customHeight="1" x14ac:dyDescent="0.25">
      <c r="AY2108" s="187" t="s">
        <v>90</v>
      </c>
      <c r="AZ2108" s="186">
        <f>_xll.qlInterestRateIndexFixingDate(Currency&amp;"ibor"&amp;$I$1,BA2108,Trigger)</f>
        <v>54086</v>
      </c>
      <c r="BA2108" s="186">
        <f>_xll.qlCalendarAdvance(Calendar,BA2107,AY2108,"f",,Trigger)</f>
        <v>54088</v>
      </c>
      <c r="BB2108" s="186">
        <f>_xll.qlInterestRateIndexMaturity(Currency&amp;"ibor"&amp;$I$1,BA2108,Trigger)</f>
        <v>54270</v>
      </c>
      <c r="BC2108" s="359">
        <f>_xll.qlIndexFixing($AC$5,AZ2108,,_xll.ohTrigger(Trigger,Quote!$AE$2))</f>
        <v>1.4553431651906605E-2</v>
      </c>
      <c r="BD2108" s="359" t="e">
        <f>_xll.qlIndexFixing($BE$1,BA2108,,_xll.ohTrigger(Trigger,Quote!$AE$2))</f>
        <v>#NUM!</v>
      </c>
    </row>
    <row r="2109" spans="51:56" ht="11.25" customHeight="1" x14ac:dyDescent="0.25">
      <c r="AY2109" s="187" t="s">
        <v>90</v>
      </c>
      <c r="AZ2109" s="186">
        <f>_xll.qlInterestRateIndexFixingDate(Currency&amp;"ibor"&amp;$I$1,BA2109,Trigger)</f>
        <v>54093</v>
      </c>
      <c r="BA2109" s="186">
        <f>_xll.qlCalendarAdvance(Calendar,BA2108,AY2109,"f",,Trigger)</f>
        <v>54095</v>
      </c>
      <c r="BB2109" s="186">
        <f>_xll.qlInterestRateIndexMaturity(Currency&amp;"ibor"&amp;$I$1,BA2109,Trigger)</f>
        <v>54277</v>
      </c>
      <c r="BC2109" s="359">
        <f>_xll.qlIndexFixing($AC$5,AZ2109,,_xll.ohTrigger(Trigger,Quote!$AE$2))</f>
        <v>1.4549152338335855E-2</v>
      </c>
      <c r="BD2109" s="359" t="e">
        <f>_xll.qlIndexFixing($BE$1,BA2109,,_xll.ohTrigger(Trigger,Quote!$AE$2))</f>
        <v>#NUM!</v>
      </c>
    </row>
    <row r="2110" spans="51:56" ht="11.25" customHeight="1" x14ac:dyDescent="0.25">
      <c r="AY2110" s="187" t="s">
        <v>90</v>
      </c>
      <c r="AZ2110" s="186">
        <f>_xll.qlInterestRateIndexFixingDate(Currency&amp;"ibor"&amp;$I$1,BA2110,Trigger)</f>
        <v>54100</v>
      </c>
      <c r="BA2110" s="186">
        <f>_xll.qlCalendarAdvance(Calendar,BA2109,AY2110,"f",,Trigger)</f>
        <v>54102</v>
      </c>
      <c r="BB2110" s="186">
        <f>_xll.qlInterestRateIndexMaturity(Currency&amp;"ibor"&amp;$I$1,BA2110,Trigger)</f>
        <v>54284</v>
      </c>
      <c r="BC2110" s="359">
        <f>_xll.qlIndexFixing($AC$5,AZ2110,,_xll.ohTrigger(Trigger,Quote!$AE$2))</f>
        <v>1.4544866928434191E-2</v>
      </c>
      <c r="BD2110" s="359" t="e">
        <f>_xll.qlIndexFixing($BE$1,BA2110,,_xll.ohTrigger(Trigger,Quote!$AE$2))</f>
        <v>#NUM!</v>
      </c>
    </row>
    <row r="2111" spans="51:56" ht="11.25" customHeight="1" x14ac:dyDescent="0.25">
      <c r="AY2111" s="187" t="s">
        <v>90</v>
      </c>
      <c r="AZ2111" s="186">
        <f>_xll.qlInterestRateIndexFixingDate(Currency&amp;"ibor"&amp;$I$1,BA2111,Trigger)</f>
        <v>54107</v>
      </c>
      <c r="BA2111" s="186">
        <f>_xll.qlCalendarAdvance(Calendar,BA2110,AY2111,"f",,Trigger)</f>
        <v>54109</v>
      </c>
      <c r="BB2111" s="186">
        <f>_xll.qlInterestRateIndexMaturity(Currency&amp;"ibor"&amp;$I$1,BA2111,Trigger)</f>
        <v>54291</v>
      </c>
      <c r="BC2111" s="359">
        <f>_xll.qlIndexFixing($AC$5,AZ2111,,_xll.ohTrigger(Trigger,Quote!$AE$2))</f>
        <v>1.4540575422240265E-2</v>
      </c>
      <c r="BD2111" s="359" t="e">
        <f>_xll.qlIndexFixing($BE$1,BA2111,,_xll.ohTrigger(Trigger,Quote!$AE$2))</f>
        <v>#NUM!</v>
      </c>
    </row>
    <row r="2112" spans="51:56" ht="11.25" customHeight="1" x14ac:dyDescent="0.25">
      <c r="AY2112" s="187" t="s">
        <v>90</v>
      </c>
      <c r="AZ2112" s="186">
        <f>_xll.qlInterestRateIndexFixingDate(Currency&amp;"ibor"&amp;$I$1,BA2112,Trigger)</f>
        <v>54114</v>
      </c>
      <c r="BA2112" s="186">
        <f>_xll.qlCalendarAdvance(Calendar,BA2111,AY2112,"f",,Trigger)</f>
        <v>54116</v>
      </c>
      <c r="BB2112" s="186">
        <f>_xll.qlInterestRateIndexMaturity(Currency&amp;"ibor"&amp;$I$1,BA2112,Trigger)</f>
        <v>54301</v>
      </c>
      <c r="BC2112" s="359">
        <f>_xll.qlIndexFixing($AC$5,AZ2112,,_xll.ohTrigger(Trigger,Quote!$AE$2))</f>
        <v>1.4536207539771744E-2</v>
      </c>
      <c r="BD2112" s="359" t="e">
        <f>_xll.qlIndexFixing($BE$1,BA2112,,_xll.ohTrigger(Trigger,Quote!$AE$2))</f>
        <v>#NUM!</v>
      </c>
    </row>
    <row r="2113" spans="51:56" ht="11.25" customHeight="1" x14ac:dyDescent="0.25">
      <c r="AY2113" s="187" t="s">
        <v>90</v>
      </c>
      <c r="AZ2113" s="186">
        <f>_xll.qlInterestRateIndexFixingDate(Currency&amp;"ibor"&amp;$I$1,BA2113,Trigger)</f>
        <v>54121</v>
      </c>
      <c r="BA2113" s="186">
        <f>_xll.qlCalendarAdvance(Calendar,BA2112,AY2113,"f",,Trigger)</f>
        <v>54123</v>
      </c>
      <c r="BB2113" s="186">
        <f>_xll.qlInterestRateIndexMaturity(Currency&amp;"ibor"&amp;$I$1,BA2113,Trigger)</f>
        <v>54308</v>
      </c>
      <c r="BC2113" s="359">
        <f>_xll.qlIndexFixing($AC$5,AZ2113,,_xll.ohTrigger(Trigger,Quote!$AE$2))</f>
        <v>1.453198732789924E-2</v>
      </c>
      <c r="BD2113" s="359" t="e">
        <f>_xll.qlIndexFixing($BE$1,BA2113,,_xll.ohTrigger(Trigger,Quote!$AE$2))</f>
        <v>#NUM!</v>
      </c>
    </row>
    <row r="2114" spans="51:56" ht="11.25" customHeight="1" x14ac:dyDescent="0.25">
      <c r="AY2114" s="187" t="s">
        <v>90</v>
      </c>
      <c r="AZ2114" s="186">
        <f>_xll.qlInterestRateIndexFixingDate(Currency&amp;"ibor"&amp;$I$1,BA2114,Trigger)</f>
        <v>54128</v>
      </c>
      <c r="BA2114" s="186">
        <f>_xll.qlCalendarAdvance(Calendar,BA2113,AY2114,"f",,Trigger)</f>
        <v>54130</v>
      </c>
      <c r="BB2114" s="186">
        <f>_xll.qlInterestRateIndexMaturity(Currency&amp;"ibor"&amp;$I$1,BA2114,Trigger)</f>
        <v>54315</v>
      </c>
      <c r="BC2114" s="359">
        <f>_xll.qlIndexFixing($AC$5,AZ2114,,_xll.ohTrigger(Trigger,Quote!$AE$2))</f>
        <v>1.4527761117928719E-2</v>
      </c>
      <c r="BD2114" s="359" t="e">
        <f>_xll.qlIndexFixing($BE$1,BA2114,,_xll.ohTrigger(Trigger,Quote!$AE$2))</f>
        <v>#NUM!</v>
      </c>
    </row>
    <row r="2115" spans="51:56" ht="11.25" customHeight="1" x14ac:dyDescent="0.25">
      <c r="AY2115" s="187" t="s">
        <v>90</v>
      </c>
      <c r="AZ2115" s="186">
        <f>_xll.qlInterestRateIndexFixingDate(Currency&amp;"ibor"&amp;$I$1,BA2115,Trigger)</f>
        <v>54135</v>
      </c>
      <c r="BA2115" s="186">
        <f>_xll.qlCalendarAdvance(Calendar,BA2114,AY2115,"f",,Trigger)</f>
        <v>54137</v>
      </c>
      <c r="BB2115" s="186">
        <f>_xll.qlInterestRateIndexMaturity(Currency&amp;"ibor"&amp;$I$1,BA2115,Trigger)</f>
        <v>54322</v>
      </c>
      <c r="BC2115" s="359">
        <f>_xll.qlIndexFixing($AC$5,AZ2115,,_xll.ohTrigger(Trigger,Quote!$AE$2))</f>
        <v>1.4523528909897769E-2</v>
      </c>
      <c r="BD2115" s="359" t="e">
        <f>_xll.qlIndexFixing($BE$1,BA2115,,_xll.ohTrigger(Trigger,Quote!$AE$2))</f>
        <v>#NUM!</v>
      </c>
    </row>
    <row r="2116" spans="51:56" ht="11.25" customHeight="1" x14ac:dyDescent="0.25">
      <c r="AY2116" s="187" t="s">
        <v>90</v>
      </c>
      <c r="AZ2116" s="186">
        <f>_xll.qlInterestRateIndexFixingDate(Currency&amp;"ibor"&amp;$I$1,BA2116,Trigger)</f>
        <v>54142</v>
      </c>
      <c r="BA2116" s="186">
        <f>_xll.qlCalendarAdvance(Calendar,BA2115,AY2116,"f",,Trigger)</f>
        <v>54144</v>
      </c>
      <c r="BB2116" s="186">
        <f>_xll.qlInterestRateIndexMaturity(Currency&amp;"ibor"&amp;$I$1,BA2116,Trigger)</f>
        <v>54329</v>
      </c>
      <c r="BC2116" s="359">
        <f>_xll.qlIndexFixing($AC$5,AZ2116,,_xll.ohTrigger(Trigger,Quote!$AE$2))</f>
        <v>1.4519290703846147E-2</v>
      </c>
      <c r="BD2116" s="359" t="e">
        <f>_xll.qlIndexFixing($BE$1,BA2116,,_xll.ohTrigger(Trigger,Quote!$AE$2))</f>
        <v>#NUM!</v>
      </c>
    </row>
    <row r="2117" spans="51:56" ht="11.25" customHeight="1" x14ac:dyDescent="0.25">
      <c r="AY2117" s="187" t="s">
        <v>90</v>
      </c>
      <c r="AZ2117" s="186">
        <f>_xll.qlInterestRateIndexFixingDate(Currency&amp;"ibor"&amp;$I$1,BA2117,Trigger)</f>
        <v>54149</v>
      </c>
      <c r="BA2117" s="186">
        <f>_xll.qlCalendarAdvance(Calendar,BA2116,AY2117,"f",,Trigger)</f>
        <v>54155</v>
      </c>
      <c r="BB2117" s="186">
        <f>_xll.qlInterestRateIndexMaturity(Currency&amp;"ibor"&amp;$I$1,BA2117,Trigger)</f>
        <v>54338</v>
      </c>
      <c r="BC2117" s="359">
        <f>_xll.qlIndexFixing($AC$5,AZ2117,,_xll.ohTrigger(Trigger,Quote!$AE$2))</f>
        <v>1.4512352049577255E-2</v>
      </c>
      <c r="BD2117" s="359" t="e">
        <f>_xll.qlIndexFixing($BE$1,BA2117,,_xll.ohTrigger(Trigger,Quote!$AE$2))</f>
        <v>#NUM!</v>
      </c>
    </row>
    <row r="2118" spans="51:56" ht="11.25" customHeight="1" x14ac:dyDescent="0.25">
      <c r="AY2118" s="187" t="s">
        <v>90</v>
      </c>
      <c r="AZ2118" s="186">
        <f>_xll.qlInterestRateIndexFixingDate(Currency&amp;"ibor"&amp;$I$1,BA2118,Trigger)</f>
        <v>54158</v>
      </c>
      <c r="BA2118" s="186">
        <f>_xll.qlCalendarAdvance(Calendar,BA2117,AY2118,"f",,Trigger)</f>
        <v>54162</v>
      </c>
      <c r="BB2118" s="186">
        <f>_xll.qlInterestRateIndexMaturity(Currency&amp;"ibor"&amp;$I$1,BA2118,Trigger)</f>
        <v>54345</v>
      </c>
      <c r="BC2118" s="359">
        <f>_xll.qlIndexFixing($AC$5,AZ2118,,_xll.ohTrigger(Trigger,Quote!$AE$2))</f>
        <v>1.4508042703850655E-2</v>
      </c>
      <c r="BD2118" s="359" t="e">
        <f>_xll.qlIndexFixing($BE$1,BA2118,,_xll.ohTrigger(Trigger,Quote!$AE$2))</f>
        <v>#NUM!</v>
      </c>
    </row>
    <row r="2119" spans="51:56" ht="11.25" customHeight="1" x14ac:dyDescent="0.25">
      <c r="AY2119" s="187" t="s">
        <v>90</v>
      </c>
      <c r="AZ2119" s="186">
        <f>_xll.qlInterestRateIndexFixingDate(Currency&amp;"ibor"&amp;$I$1,BA2119,Trigger)</f>
        <v>54165</v>
      </c>
      <c r="BA2119" s="186">
        <f>_xll.qlCalendarAdvance(Calendar,BA2118,AY2119,"f",,Trigger)</f>
        <v>54169</v>
      </c>
      <c r="BB2119" s="186">
        <f>_xll.qlInterestRateIndexMaturity(Currency&amp;"ibor"&amp;$I$1,BA2119,Trigger)</f>
        <v>54352</v>
      </c>
      <c r="BC2119" s="359">
        <f>_xll.qlIndexFixing($AC$5,AZ2119,,_xll.ohTrigger(Trigger,Quote!$AE$2))</f>
        <v>1.450372729521956E-2</v>
      </c>
      <c r="BD2119" s="359" t="e">
        <f>_xll.qlIndexFixing($BE$1,BA2119,,_xll.ohTrigger(Trigger,Quote!$AE$2))</f>
        <v>#NUM!</v>
      </c>
    </row>
    <row r="2120" spans="51:56" ht="11.25" customHeight="1" x14ac:dyDescent="0.25">
      <c r="AY2120" s="187" t="s">
        <v>90</v>
      </c>
      <c r="AZ2120" s="186">
        <f>_xll.qlInterestRateIndexFixingDate(Currency&amp;"ibor"&amp;$I$1,BA2120,Trigger)</f>
        <v>54172</v>
      </c>
      <c r="BA2120" s="186">
        <f>_xll.qlCalendarAdvance(Calendar,BA2119,AY2120,"f",,Trigger)</f>
        <v>54176</v>
      </c>
      <c r="BB2120" s="186">
        <f>_xll.qlInterestRateIndexMaturity(Currency&amp;"ibor"&amp;$I$1,BA2120,Trigger)</f>
        <v>54359</v>
      </c>
      <c r="BC2120" s="359">
        <f>_xll.qlIndexFixing($AC$5,AZ2120,,_xll.ohTrigger(Trigger,Quote!$AE$2))</f>
        <v>1.4499405823722845E-2</v>
      </c>
      <c r="BD2120" s="359" t="e">
        <f>_xll.qlIndexFixing($BE$1,BA2120,,_xll.ohTrigger(Trigger,Quote!$AE$2))</f>
        <v>#NUM!</v>
      </c>
    </row>
    <row r="2121" spans="51:56" ht="11.25" customHeight="1" x14ac:dyDescent="0.25">
      <c r="AY2121" s="187" t="s">
        <v>90</v>
      </c>
      <c r="AZ2121" s="186">
        <f>_xll.qlInterestRateIndexFixingDate(Currency&amp;"ibor"&amp;$I$1,BA2121,Trigger)</f>
        <v>54178</v>
      </c>
      <c r="BA2121" s="186">
        <f>_xll.qlCalendarAdvance(Calendar,BA2120,AY2121,"f",,Trigger)</f>
        <v>54183</v>
      </c>
      <c r="BB2121" s="186">
        <f>_xll.qlInterestRateIndexMaturity(Currency&amp;"ibor"&amp;$I$1,BA2121,Trigger)</f>
        <v>54367</v>
      </c>
      <c r="BC2121" s="359">
        <f>_xll.qlIndexFixing($AC$5,AZ2121,,_xll.ohTrigger(Trigger,Quote!$AE$2))</f>
        <v>1.4495322572773877E-2</v>
      </c>
      <c r="BD2121" s="359" t="e">
        <f>_xll.qlIndexFixing($BE$1,BA2121,,_xll.ohTrigger(Trigger,Quote!$AE$2))</f>
        <v>#NUM!</v>
      </c>
    </row>
    <row r="2122" spans="51:56" ht="11.25" customHeight="1" x14ac:dyDescent="0.25">
      <c r="AY2122" s="187" t="s">
        <v>90</v>
      </c>
      <c r="AZ2122" s="186">
        <f>_xll.qlInterestRateIndexFixingDate(Currency&amp;"ibor"&amp;$I$1,BA2122,Trigger)</f>
        <v>54186</v>
      </c>
      <c r="BA2122" s="186">
        <f>_xll.qlCalendarAdvance(Calendar,BA2121,AY2122,"f",,Trigger)</f>
        <v>54190</v>
      </c>
      <c r="BB2122" s="186">
        <f>_xll.qlInterestRateIndexMaturity(Currency&amp;"ibor"&amp;$I$1,BA2122,Trigger)</f>
        <v>54374</v>
      </c>
      <c r="BC2122" s="359">
        <f>_xll.qlIndexFixing($AC$5,AZ2122,,_xll.ohTrigger(Trigger,Quote!$AE$2))</f>
        <v>1.4491017115819876E-2</v>
      </c>
      <c r="BD2122" s="359" t="e">
        <f>_xll.qlIndexFixing($BE$1,BA2122,,_xll.ohTrigger(Trigger,Quote!$AE$2))</f>
        <v>#NUM!</v>
      </c>
    </row>
    <row r="2123" spans="51:56" ht="11.25" customHeight="1" x14ac:dyDescent="0.25">
      <c r="AY2123" s="187" t="s">
        <v>90</v>
      </c>
      <c r="AZ2123" s="186">
        <f>_xll.qlInterestRateIndexFixingDate(Currency&amp;"ibor"&amp;$I$1,BA2123,Trigger)</f>
        <v>54193</v>
      </c>
      <c r="BA2123" s="186">
        <f>_xll.qlCalendarAdvance(Calendar,BA2122,AY2123,"f",,Trigger)</f>
        <v>54197</v>
      </c>
      <c r="BB2123" s="186">
        <f>_xll.qlInterestRateIndexMaturity(Currency&amp;"ibor"&amp;$I$1,BA2123,Trigger)</f>
        <v>54381</v>
      </c>
      <c r="BC2123" s="359">
        <f>_xll.qlIndexFixing($AC$5,AZ2123,,_xll.ohTrigger(Trigger,Quote!$AE$2))</f>
        <v>1.4486705628807684E-2</v>
      </c>
      <c r="BD2123" s="359" t="e">
        <f>_xll.qlIndexFixing($BE$1,BA2123,,_xll.ohTrigger(Trigger,Quote!$AE$2))</f>
        <v>#NUM!</v>
      </c>
    </row>
    <row r="2124" spans="51:56" ht="11.25" customHeight="1" x14ac:dyDescent="0.25">
      <c r="AY2124" s="187" t="s">
        <v>90</v>
      </c>
      <c r="AZ2124" s="186">
        <f>_xll.qlInterestRateIndexFixingDate(Currency&amp;"ibor"&amp;$I$1,BA2124,Trigger)</f>
        <v>54200</v>
      </c>
      <c r="BA2124" s="186">
        <f>_xll.qlCalendarAdvance(Calendar,BA2123,AY2124,"f",,Trigger)</f>
        <v>54204</v>
      </c>
      <c r="BB2124" s="186">
        <f>_xll.qlInterestRateIndexMaturity(Currency&amp;"ibor"&amp;$I$1,BA2124,Trigger)</f>
        <v>54388</v>
      </c>
      <c r="BC2124" s="359">
        <f>_xll.qlIndexFixing($AC$5,AZ2124,,_xll.ohTrigger(Trigger,Quote!$AE$2))</f>
        <v>1.4482388111776833E-2</v>
      </c>
      <c r="BD2124" s="359" t="e">
        <f>_xll.qlIndexFixing($BE$1,BA2124,,_xll.ohTrigger(Trigger,Quote!$AE$2))</f>
        <v>#NUM!</v>
      </c>
    </row>
    <row r="2125" spans="51:56" ht="11.25" customHeight="1" x14ac:dyDescent="0.25">
      <c r="AY2125" s="187" t="s">
        <v>90</v>
      </c>
      <c r="AZ2125" s="186">
        <f>_xll.qlInterestRateIndexFixingDate(Currency&amp;"ibor"&amp;$I$1,BA2125,Trigger)</f>
        <v>54207</v>
      </c>
      <c r="BA2125" s="186">
        <f>_xll.qlCalendarAdvance(Calendar,BA2124,AY2125,"f",,Trigger)</f>
        <v>54211</v>
      </c>
      <c r="BB2125" s="186">
        <f>_xll.qlInterestRateIndexMaturity(Currency&amp;"ibor"&amp;$I$1,BA2125,Trigger)</f>
        <v>54394</v>
      </c>
      <c r="BC2125" s="359">
        <f>_xll.qlIndexFixing($AC$5,AZ2125,,_xll.ohTrigger(Trigger,Quote!$AE$2))</f>
        <v>1.4478454714676724E-2</v>
      </c>
      <c r="BD2125" s="359" t="e">
        <f>_xll.qlIndexFixing($BE$1,BA2125,,_xll.ohTrigger(Trigger,Quote!$AE$2))</f>
        <v>#NUM!</v>
      </c>
    </row>
    <row r="2126" spans="51:56" ht="11.25" customHeight="1" x14ac:dyDescent="0.25">
      <c r="AY2126" s="187" t="s">
        <v>90</v>
      </c>
      <c r="AZ2126" s="186">
        <f>_xll.qlInterestRateIndexFixingDate(Currency&amp;"ibor"&amp;$I$1,BA2126,Trigger)</f>
        <v>54214</v>
      </c>
      <c r="BA2126" s="186">
        <f>_xll.qlCalendarAdvance(Calendar,BA2125,AY2126,"f",,Trigger)</f>
        <v>54218</v>
      </c>
      <c r="BB2126" s="186">
        <f>_xll.qlInterestRateIndexMaturity(Currency&amp;"ibor"&amp;$I$1,BA2126,Trigger)</f>
        <v>54401</v>
      </c>
      <c r="BC2126" s="359">
        <f>_xll.qlIndexFixing($AC$5,AZ2126,,_xll.ohTrigger(Trigger,Quote!$AE$2))</f>
        <v>1.4479330661527078E-2</v>
      </c>
      <c r="BD2126" s="359" t="e">
        <f>_xll.qlIndexFixing($BE$1,BA2126,,_xll.ohTrigger(Trigger,Quote!$AE$2))</f>
        <v>#NUM!</v>
      </c>
    </row>
    <row r="2127" spans="51:56" ht="11.25" customHeight="1" x14ac:dyDescent="0.25">
      <c r="AY2127" s="187" t="s">
        <v>90</v>
      </c>
      <c r="AZ2127" s="186">
        <f>_xll.qlInterestRateIndexFixingDate(Currency&amp;"ibor"&amp;$I$1,BA2127,Trigger)</f>
        <v>54221</v>
      </c>
      <c r="BA2127" s="186">
        <f>_xll.qlCalendarAdvance(Calendar,BA2126,AY2127,"f",,Trigger)</f>
        <v>54225</v>
      </c>
      <c r="BB2127" s="186">
        <f>_xll.qlInterestRateIndexMaturity(Currency&amp;"ibor"&amp;$I$1,BA2127,Trigger)</f>
        <v>54408</v>
      </c>
      <c r="BC2127" s="359">
        <f>_xll.qlIndexFixing($AC$5,AZ2127,,_xll.ohTrigger(Trigger,Quote!$AE$2))</f>
        <v>1.4480206608764446E-2</v>
      </c>
      <c r="BD2127" s="359" t="e">
        <f>_xll.qlIndexFixing($BE$1,BA2127,,_xll.ohTrigger(Trigger,Quote!$AE$2))</f>
        <v>#NUM!</v>
      </c>
    </row>
    <row r="2128" spans="51:56" ht="11.25" customHeight="1" x14ac:dyDescent="0.25">
      <c r="AY2128" s="187" t="s">
        <v>90</v>
      </c>
      <c r="AZ2128" s="186">
        <f>_xll.qlInterestRateIndexFixingDate(Currency&amp;"ibor"&amp;$I$1,BA2128,Trigger)</f>
        <v>54228</v>
      </c>
      <c r="BA2128" s="186">
        <f>_xll.qlCalendarAdvance(Calendar,BA2127,AY2128,"f",,Trigger)</f>
        <v>54232</v>
      </c>
      <c r="BB2128" s="186">
        <f>_xll.qlInterestRateIndexMaturity(Currency&amp;"ibor"&amp;$I$1,BA2128,Trigger)</f>
        <v>54415</v>
      </c>
      <c r="BC2128" s="359">
        <f>_xll.qlIndexFixing($AC$5,AZ2128,,_xll.ohTrigger(Trigger,Quote!$AE$2))</f>
        <v>1.4481082556388825E-2</v>
      </c>
      <c r="BD2128" s="359" t="e">
        <f>_xll.qlIndexFixing($BE$1,BA2128,,_xll.ohTrigger(Trigger,Quote!$AE$2))</f>
        <v>#NUM!</v>
      </c>
    </row>
    <row r="2129" spans="51:56" ht="11.25" customHeight="1" x14ac:dyDescent="0.25">
      <c r="AY2129" s="187" t="s">
        <v>90</v>
      </c>
      <c r="AZ2129" s="186">
        <f>_xll.qlInterestRateIndexFixingDate(Currency&amp;"ibor"&amp;$I$1,BA2129,Trigger)</f>
        <v>54235</v>
      </c>
      <c r="BA2129" s="186">
        <f>_xll.qlCalendarAdvance(Calendar,BA2128,AY2129,"f",,Trigger)</f>
        <v>54239</v>
      </c>
      <c r="BB2129" s="186">
        <f>_xll.qlInterestRateIndexMaturity(Currency&amp;"ibor"&amp;$I$1,BA2129,Trigger)</f>
        <v>54423</v>
      </c>
      <c r="BC2129" s="359">
        <f>_xll.qlIndexFixing($AC$5,AZ2129,,_xll.ohTrigger(Trigger,Quote!$AE$2))</f>
        <v>1.448231165402453E-2</v>
      </c>
      <c r="BD2129" s="359" t="e">
        <f>_xll.qlIndexFixing($BE$1,BA2129,,_xll.ohTrigger(Trigger,Quote!$AE$2))</f>
        <v>#NUM!</v>
      </c>
    </row>
    <row r="2130" spans="51:56" ht="11.25" customHeight="1" x14ac:dyDescent="0.25">
      <c r="AY2130" s="187" t="s">
        <v>90</v>
      </c>
      <c r="AZ2130" s="186">
        <f>_xll.qlInterestRateIndexFixingDate(Currency&amp;"ibor"&amp;$I$1,BA2130,Trigger)</f>
        <v>54242</v>
      </c>
      <c r="BA2130" s="186">
        <f>_xll.qlCalendarAdvance(Calendar,BA2129,AY2130,"f",,Trigger)</f>
        <v>54246</v>
      </c>
      <c r="BB2130" s="186">
        <f>_xll.qlInterestRateIndexMaturity(Currency&amp;"ibor"&amp;$I$1,BA2130,Trigger)</f>
        <v>54430</v>
      </c>
      <c r="BC2130" s="359">
        <f>_xll.qlIndexFixing($AC$5,AZ2130,,_xll.ohTrigger(Trigger,Quote!$AE$2))</f>
        <v>1.4483187637561108E-2</v>
      </c>
      <c r="BD2130" s="359" t="e">
        <f>_xll.qlIndexFixing($BE$1,BA2130,,_xll.ohTrigger(Trigger,Quote!$AE$2))</f>
        <v>#NUM!</v>
      </c>
    </row>
    <row r="2131" spans="51:56" ht="11.25" customHeight="1" x14ac:dyDescent="0.25">
      <c r="AY2131" s="187" t="s">
        <v>90</v>
      </c>
      <c r="AZ2131" s="186">
        <f>_xll.qlInterestRateIndexFixingDate(Currency&amp;"ibor"&amp;$I$1,BA2131,Trigger)</f>
        <v>54249</v>
      </c>
      <c r="BA2131" s="186">
        <f>_xll.qlCalendarAdvance(Calendar,BA2130,AY2131,"f",,Trigger)</f>
        <v>54253</v>
      </c>
      <c r="BB2131" s="186">
        <f>_xll.qlInterestRateIndexMaturity(Currency&amp;"ibor"&amp;$I$1,BA2131,Trigger)</f>
        <v>54437</v>
      </c>
      <c r="BC2131" s="359">
        <f>_xll.qlIndexFixing($AC$5,AZ2131,,_xll.ohTrigger(Trigger,Quote!$AE$2))</f>
        <v>1.4484063621487374E-2</v>
      </c>
      <c r="BD2131" s="359" t="e">
        <f>_xll.qlIndexFixing($BE$1,BA2131,,_xll.ohTrigger(Trigger,Quote!$AE$2))</f>
        <v>#NUM!</v>
      </c>
    </row>
    <row r="2132" spans="51:56" ht="11.25" customHeight="1" x14ac:dyDescent="0.25">
      <c r="AY2132" s="187" t="s">
        <v>90</v>
      </c>
      <c r="AZ2132" s="186">
        <f>_xll.qlInterestRateIndexFixingDate(Currency&amp;"ibor"&amp;$I$1,BA2132,Trigger)</f>
        <v>54256</v>
      </c>
      <c r="BA2132" s="186">
        <f>_xll.qlCalendarAdvance(Calendar,BA2131,AY2132,"f",,Trigger)</f>
        <v>54260</v>
      </c>
      <c r="BB2132" s="186">
        <f>_xll.qlInterestRateIndexMaturity(Currency&amp;"ibor"&amp;$I$1,BA2132,Trigger)</f>
        <v>54444</v>
      </c>
      <c r="BC2132" s="359">
        <f>_xll.qlIndexFixing($AC$5,AZ2132,,_xll.ohTrigger(Trigger,Quote!$AE$2))</f>
        <v>1.4484939605802893E-2</v>
      </c>
      <c r="BD2132" s="359" t="e">
        <f>_xll.qlIndexFixing($BE$1,BA2132,,_xll.ohTrigger(Trigger,Quote!$AE$2))</f>
        <v>#NUM!</v>
      </c>
    </row>
    <row r="2133" spans="51:56" ht="11.25" customHeight="1" x14ac:dyDescent="0.25">
      <c r="AY2133" s="187" t="s">
        <v>90</v>
      </c>
      <c r="AZ2133" s="186">
        <f>_xll.qlInterestRateIndexFixingDate(Currency&amp;"ibor"&amp;$I$1,BA2133,Trigger)</f>
        <v>54263</v>
      </c>
      <c r="BA2133" s="186">
        <f>_xll.qlCalendarAdvance(Calendar,BA2132,AY2133,"f",,Trigger)</f>
        <v>54267</v>
      </c>
      <c r="BB2133" s="186">
        <f>_xll.qlInterestRateIndexMaturity(Currency&amp;"ibor"&amp;$I$1,BA2133,Trigger)</f>
        <v>54451</v>
      </c>
      <c r="BC2133" s="359">
        <f>_xll.qlIndexFixing($AC$5,AZ2133,,_xll.ohTrigger(Trigger,Quote!$AE$2))</f>
        <v>1.4485815590507232E-2</v>
      </c>
      <c r="BD2133" s="359" t="e">
        <f>_xll.qlIndexFixing($BE$1,BA2133,,_xll.ohTrigger(Trigger,Quote!$AE$2))</f>
        <v>#NUM!</v>
      </c>
    </row>
    <row r="2134" spans="51:56" ht="11.25" customHeight="1" x14ac:dyDescent="0.25">
      <c r="AY2134" s="187" t="s">
        <v>90</v>
      </c>
      <c r="AZ2134" s="186">
        <f>_xll.qlInterestRateIndexFixingDate(Currency&amp;"ibor"&amp;$I$1,BA2134,Trigger)</f>
        <v>54270</v>
      </c>
      <c r="BA2134" s="186">
        <f>_xll.qlCalendarAdvance(Calendar,BA2133,AY2134,"f",,Trigger)</f>
        <v>54274</v>
      </c>
      <c r="BB2134" s="186">
        <f>_xll.qlInterestRateIndexMaturity(Currency&amp;"ibor"&amp;$I$1,BA2134,Trigger)</f>
        <v>54458</v>
      </c>
      <c r="BC2134" s="359">
        <f>_xll.qlIndexFixing($AC$5,AZ2134,,_xll.ohTrigger(Trigger,Quote!$AE$2))</f>
        <v>1.4486691575601259E-2</v>
      </c>
      <c r="BD2134" s="359" t="e">
        <f>_xll.qlIndexFixing($BE$1,BA2134,,_xll.ohTrigger(Trigger,Quote!$AE$2))</f>
        <v>#NUM!</v>
      </c>
    </row>
    <row r="2135" spans="51:56" ht="11.25" customHeight="1" x14ac:dyDescent="0.25">
      <c r="AY2135" s="187" t="s">
        <v>90</v>
      </c>
      <c r="AZ2135" s="186">
        <f>_xll.qlInterestRateIndexFixingDate(Currency&amp;"ibor"&amp;$I$1,BA2135,Trigger)</f>
        <v>54277</v>
      </c>
      <c r="BA2135" s="186">
        <f>_xll.qlCalendarAdvance(Calendar,BA2134,AY2135,"f",,Trigger)</f>
        <v>54281</v>
      </c>
      <c r="BB2135" s="186">
        <f>_xll.qlInterestRateIndexMaturity(Currency&amp;"ibor"&amp;$I$1,BA2135,Trigger)</f>
        <v>54465</v>
      </c>
      <c r="BC2135" s="359">
        <f>_xll.qlIndexFixing($AC$5,AZ2135,,_xll.ohTrigger(Trigger,Quote!$AE$2))</f>
        <v>1.448756756108454E-2</v>
      </c>
      <c r="BD2135" s="359" t="e">
        <f>_xll.qlIndexFixing($BE$1,BA2135,,_xll.ohTrigger(Trigger,Quote!$AE$2))</f>
        <v>#NUM!</v>
      </c>
    </row>
    <row r="2136" spans="51:56" ht="11.25" customHeight="1" x14ac:dyDescent="0.25">
      <c r="AY2136" s="187" t="s">
        <v>90</v>
      </c>
      <c r="AZ2136" s="186">
        <f>_xll.qlInterestRateIndexFixingDate(Currency&amp;"ibor"&amp;$I$1,BA2136,Trigger)</f>
        <v>54284</v>
      </c>
      <c r="BA2136" s="186">
        <f>_xll.qlCalendarAdvance(Calendar,BA2135,AY2136,"f",,Trigger)</f>
        <v>54288</v>
      </c>
      <c r="BB2136" s="186">
        <f>_xll.qlInterestRateIndexMaturity(Currency&amp;"ibor"&amp;$I$1,BA2136,Trigger)</f>
        <v>54472</v>
      </c>
      <c r="BC2136" s="359">
        <f>_xll.qlIndexFixing($AC$5,AZ2136,,_xll.ohTrigger(Trigger,Quote!$AE$2))</f>
        <v>1.4488443546957075E-2</v>
      </c>
      <c r="BD2136" s="359" t="e">
        <f>_xll.qlIndexFixing($BE$1,BA2136,,_xll.ohTrigger(Trigger,Quote!$AE$2))</f>
        <v>#NUM!</v>
      </c>
    </row>
    <row r="2137" spans="51:56" ht="11.25" customHeight="1" x14ac:dyDescent="0.25">
      <c r="AY2137" s="187" t="s">
        <v>90</v>
      </c>
      <c r="AZ2137" s="186">
        <f>_xll.qlInterestRateIndexFixingDate(Currency&amp;"ibor"&amp;$I$1,BA2137,Trigger)</f>
        <v>54291</v>
      </c>
      <c r="BA2137" s="186">
        <f>_xll.qlCalendarAdvance(Calendar,BA2136,AY2137,"f",,Trigger)</f>
        <v>54295</v>
      </c>
      <c r="BB2137" s="186">
        <f>_xll.qlInterestRateIndexMaturity(Currency&amp;"ibor"&amp;$I$1,BA2137,Trigger)</f>
        <v>54479</v>
      </c>
      <c r="BC2137" s="359">
        <f>_xll.qlIndexFixing($AC$5,AZ2137,,_xll.ohTrigger(Trigger,Quote!$AE$2))</f>
        <v>1.4489319533219299E-2</v>
      </c>
      <c r="BD2137" s="359" t="e">
        <f>_xll.qlIndexFixing($BE$1,BA2137,,_xll.ohTrigger(Trigger,Quote!$AE$2))</f>
        <v>#NUM!</v>
      </c>
    </row>
    <row r="2138" spans="51:56" ht="11.25" customHeight="1" x14ac:dyDescent="0.25">
      <c r="AY2138" s="187" t="s">
        <v>90</v>
      </c>
      <c r="AZ2138" s="186">
        <f>_xll.qlInterestRateIndexFixingDate(Currency&amp;"ibor"&amp;$I$1,BA2138,Trigger)</f>
        <v>54298</v>
      </c>
      <c r="BA2138" s="186">
        <f>_xll.qlCalendarAdvance(Calendar,BA2137,AY2138,"f",,Trigger)</f>
        <v>54302</v>
      </c>
      <c r="BB2138" s="186">
        <f>_xll.qlInterestRateIndexMaturity(Currency&amp;"ibor"&amp;$I$1,BA2138,Trigger)</f>
        <v>54483</v>
      </c>
      <c r="BC2138" s="359">
        <f>_xll.qlIndexFixing($AC$5,AZ2138,,_xll.ohTrigger(Trigger,Quote!$AE$2))</f>
        <v>1.4489135160450233E-2</v>
      </c>
      <c r="BD2138" s="359" t="e">
        <f>_xll.qlIndexFixing($BE$1,BA2138,,_xll.ohTrigger(Trigger,Quote!$AE$2))</f>
        <v>#NUM!</v>
      </c>
    </row>
    <row r="2139" spans="51:56" ht="11.25" customHeight="1" x14ac:dyDescent="0.25">
      <c r="AY2139" s="187" t="s">
        <v>90</v>
      </c>
      <c r="AZ2139" s="186">
        <f>_xll.qlInterestRateIndexFixingDate(Currency&amp;"ibor"&amp;$I$1,BA2139,Trigger)</f>
        <v>54305</v>
      </c>
      <c r="BA2139" s="186">
        <f>_xll.qlCalendarAdvance(Calendar,BA2138,AY2139,"f",,Trigger)</f>
        <v>54309</v>
      </c>
      <c r="BB2139" s="186">
        <f>_xll.qlInterestRateIndexMaturity(Currency&amp;"ibor"&amp;$I$1,BA2139,Trigger)</f>
        <v>54490</v>
      </c>
      <c r="BC2139" s="359">
        <f>_xll.qlIndexFixing($AC$5,AZ2139,,_xll.ohTrigger(Trigger,Quote!$AE$2))</f>
        <v>1.4490011042025236E-2</v>
      </c>
      <c r="BD2139" s="359" t="e">
        <f>_xll.qlIndexFixing($BE$1,BA2139,,_xll.ohTrigger(Trigger,Quote!$AE$2))</f>
        <v>#NUM!</v>
      </c>
    </row>
    <row r="2140" spans="51:56" ht="11.25" customHeight="1" x14ac:dyDescent="0.25">
      <c r="AY2140" s="187" t="s">
        <v>90</v>
      </c>
      <c r="AZ2140" s="186">
        <f>_xll.qlInterestRateIndexFixingDate(Currency&amp;"ibor"&amp;$I$1,BA2140,Trigger)</f>
        <v>54312</v>
      </c>
      <c r="BA2140" s="186">
        <f>_xll.qlCalendarAdvance(Calendar,BA2139,AY2140,"f",,Trigger)</f>
        <v>54316</v>
      </c>
      <c r="BB2140" s="186">
        <f>_xll.qlInterestRateIndexMaturity(Currency&amp;"ibor"&amp;$I$1,BA2140,Trigger)</f>
        <v>54497</v>
      </c>
      <c r="BC2140" s="359">
        <f>_xll.qlIndexFixing($AC$5,AZ2140,,_xll.ohTrigger(Trigger,Quote!$AE$2))</f>
        <v>1.4490886923982697E-2</v>
      </c>
      <c r="BD2140" s="359" t="e">
        <f>_xll.qlIndexFixing($BE$1,BA2140,,_xll.ohTrigger(Trigger,Quote!$AE$2))</f>
        <v>#NUM!</v>
      </c>
    </row>
    <row r="2141" spans="51:56" ht="11.25" customHeight="1" x14ac:dyDescent="0.25">
      <c r="AY2141" s="187" t="s">
        <v>90</v>
      </c>
      <c r="AZ2141" s="186">
        <f>_xll.qlInterestRateIndexFixingDate(Currency&amp;"ibor"&amp;$I$1,BA2141,Trigger)</f>
        <v>54319</v>
      </c>
      <c r="BA2141" s="186">
        <f>_xll.qlCalendarAdvance(Calendar,BA2140,AY2141,"f",,Trigger)</f>
        <v>54323</v>
      </c>
      <c r="BB2141" s="186">
        <f>_xll.qlInterestRateIndexMaturity(Currency&amp;"ibor"&amp;$I$1,BA2141,Trigger)</f>
        <v>54504</v>
      </c>
      <c r="BC2141" s="359">
        <f>_xll.qlIndexFixing($AC$5,AZ2141,,_xll.ohTrigger(Trigger,Quote!$AE$2))</f>
        <v>1.4491762806323055E-2</v>
      </c>
      <c r="BD2141" s="359" t="e">
        <f>_xll.qlIndexFixing($BE$1,BA2141,,_xll.ohTrigger(Trigger,Quote!$AE$2))</f>
        <v>#NUM!</v>
      </c>
    </row>
    <row r="2142" spans="51:56" ht="11.25" customHeight="1" x14ac:dyDescent="0.25">
      <c r="AY2142" s="187" t="s">
        <v>90</v>
      </c>
      <c r="AZ2142" s="186">
        <f>_xll.qlInterestRateIndexFixingDate(Currency&amp;"ibor"&amp;$I$1,BA2142,Trigger)</f>
        <v>54326</v>
      </c>
      <c r="BA2142" s="186">
        <f>_xll.qlCalendarAdvance(Calendar,BA2141,AY2142,"f",,Trigger)</f>
        <v>54330</v>
      </c>
      <c r="BB2142" s="186">
        <f>_xll.qlInterestRateIndexMaturity(Currency&amp;"ibor"&amp;$I$1,BA2142,Trigger)</f>
        <v>54511</v>
      </c>
      <c r="BC2142" s="359">
        <f>_xll.qlIndexFixing($AC$5,AZ2142,,_xll.ohTrigger(Trigger,Quote!$AE$2))</f>
        <v>1.4492638689046752E-2</v>
      </c>
      <c r="BD2142" s="359" t="e">
        <f>_xll.qlIndexFixing($BE$1,BA2142,,_xll.ohTrigger(Trigger,Quote!$AE$2))</f>
        <v>#NUM!</v>
      </c>
    </row>
    <row r="2143" spans="51:56" ht="11.25" customHeight="1" x14ac:dyDescent="0.25">
      <c r="AY2143" s="187" t="s">
        <v>90</v>
      </c>
      <c r="AZ2143" s="186">
        <f>_xll.qlInterestRateIndexFixingDate(Currency&amp;"ibor"&amp;$I$1,BA2143,Trigger)</f>
        <v>54333</v>
      </c>
      <c r="BA2143" s="186">
        <f>_xll.qlCalendarAdvance(Calendar,BA2142,AY2143,"f",,Trigger)</f>
        <v>54337</v>
      </c>
      <c r="BB2143" s="186">
        <f>_xll.qlInterestRateIndexMaturity(Currency&amp;"ibor"&amp;$I$1,BA2143,Trigger)</f>
        <v>54519</v>
      </c>
      <c r="BC2143" s="359">
        <f>_xll.qlIndexFixing($AC$5,AZ2143,,_xll.ohTrigger(Trigger,Quote!$AE$2))</f>
        <v>1.4493868188280646E-2</v>
      </c>
      <c r="BD2143" s="359" t="e">
        <f>_xll.qlIndexFixing($BE$1,BA2143,,_xll.ohTrigger(Trigger,Quote!$AE$2))</f>
        <v>#NUM!</v>
      </c>
    </row>
    <row r="2144" spans="51:56" ht="11.25" customHeight="1" x14ac:dyDescent="0.25">
      <c r="AY2144" s="187" t="s">
        <v>90</v>
      </c>
      <c r="AZ2144" s="186">
        <f>_xll.qlInterestRateIndexFixingDate(Currency&amp;"ibor"&amp;$I$1,BA2144,Trigger)</f>
        <v>54340</v>
      </c>
      <c r="BA2144" s="186">
        <f>_xll.qlCalendarAdvance(Calendar,BA2143,AY2144,"f",,Trigger)</f>
        <v>54344</v>
      </c>
      <c r="BB2144" s="186">
        <f>_xll.qlInterestRateIndexMaturity(Currency&amp;"ibor"&amp;$I$1,BA2144,Trigger)</f>
        <v>54526</v>
      </c>
      <c r="BC2144" s="359">
        <f>_xll.qlIndexFixing($AC$5,AZ2144,,_xll.ohTrigger(Trigger,Quote!$AE$2))</f>
        <v>1.449474410693386E-2</v>
      </c>
      <c r="BD2144" s="359" t="e">
        <f>_xll.qlIndexFixing($BE$1,BA2144,,_xll.ohTrigger(Trigger,Quote!$AE$2))</f>
        <v>#NUM!</v>
      </c>
    </row>
    <row r="2145" spans="51:56" ht="11.25" customHeight="1" x14ac:dyDescent="0.25">
      <c r="AY2145" s="187" t="s">
        <v>90</v>
      </c>
      <c r="AZ2145" s="186">
        <f>_xll.qlInterestRateIndexFixingDate(Currency&amp;"ibor"&amp;$I$1,BA2145,Trigger)</f>
        <v>54347</v>
      </c>
      <c r="BA2145" s="186">
        <f>_xll.qlCalendarAdvance(Calendar,BA2144,AY2145,"f",,Trigger)</f>
        <v>54351</v>
      </c>
      <c r="BB2145" s="186">
        <f>_xll.qlInterestRateIndexMaturity(Currency&amp;"ibor"&amp;$I$1,BA2145,Trigger)</f>
        <v>54533</v>
      </c>
      <c r="BC2145" s="359">
        <f>_xll.qlIndexFixing($AC$5,AZ2145,,_xll.ohTrigger(Trigger,Quote!$AE$2))</f>
        <v>1.4495620025972699E-2</v>
      </c>
      <c r="BD2145" s="359" t="e">
        <f>_xll.qlIndexFixing($BE$1,BA2145,,_xll.ohTrigger(Trigger,Quote!$AE$2))</f>
        <v>#NUM!</v>
      </c>
    </row>
    <row r="2146" spans="51:56" ht="11.25" customHeight="1" x14ac:dyDescent="0.25">
      <c r="AY2146" s="187" t="s">
        <v>90</v>
      </c>
      <c r="AZ2146" s="186">
        <f>_xll.qlInterestRateIndexFixingDate(Currency&amp;"ibor"&amp;$I$1,BA2146,Trigger)</f>
        <v>54354</v>
      </c>
      <c r="BA2146" s="186">
        <f>_xll.qlCalendarAdvance(Calendar,BA2145,AY2146,"f",,Trigger)</f>
        <v>54358</v>
      </c>
      <c r="BB2146" s="186">
        <f>_xll.qlInterestRateIndexMaturity(Currency&amp;"ibor"&amp;$I$1,BA2146,Trigger)</f>
        <v>54540</v>
      </c>
      <c r="BC2146" s="359">
        <f>_xll.qlIndexFixing($AC$5,AZ2146,,_xll.ohTrigger(Trigger,Quote!$AE$2))</f>
        <v>1.4496495945396285E-2</v>
      </c>
      <c r="BD2146" s="359" t="e">
        <f>_xll.qlIndexFixing($BE$1,BA2146,,_xll.ohTrigger(Trigger,Quote!$AE$2))</f>
        <v>#NUM!</v>
      </c>
    </row>
    <row r="2147" spans="51:56" ht="11.25" customHeight="1" x14ac:dyDescent="0.25">
      <c r="AY2147" s="187" t="s">
        <v>90</v>
      </c>
      <c r="AZ2147" s="186">
        <f>_xll.qlInterestRateIndexFixingDate(Currency&amp;"ibor"&amp;$I$1,BA2147,Trigger)</f>
        <v>54361</v>
      </c>
      <c r="BA2147" s="186">
        <f>_xll.qlCalendarAdvance(Calendar,BA2146,AY2147,"f",,Trigger)</f>
        <v>54365</v>
      </c>
      <c r="BB2147" s="186">
        <f>_xll.qlInterestRateIndexMaturity(Currency&amp;"ibor"&amp;$I$1,BA2147,Trigger)</f>
        <v>54546</v>
      </c>
      <c r="BC2147" s="359">
        <f>_xll.qlIndexFixing($AC$5,AZ2147,,_xll.ohTrigger(Trigger,Quote!$AE$2))</f>
        <v>1.4497018108406947E-2</v>
      </c>
      <c r="BD2147" s="359" t="e">
        <f>_xll.qlIndexFixing($BE$1,BA2147,,_xll.ohTrigger(Trigger,Quote!$AE$2))</f>
        <v>#NUM!</v>
      </c>
    </row>
    <row r="2148" spans="51:56" ht="11.25" customHeight="1" x14ac:dyDescent="0.25">
      <c r="AY2148" s="187" t="s">
        <v>90</v>
      </c>
      <c r="AZ2148" s="186">
        <f>_xll.qlInterestRateIndexFixingDate(Currency&amp;"ibor"&amp;$I$1,BA2148,Trigger)</f>
        <v>54368</v>
      </c>
      <c r="BA2148" s="186">
        <f>_xll.qlCalendarAdvance(Calendar,BA2147,AY2148,"f",,Trigger)</f>
        <v>54372</v>
      </c>
      <c r="BB2148" s="186">
        <f>_xll.qlInterestRateIndexMaturity(Currency&amp;"ibor"&amp;$I$1,BA2148,Trigger)</f>
        <v>54553</v>
      </c>
      <c r="BC2148" s="359">
        <f>_xll.qlIndexFixing($AC$5,AZ2148,,_xll.ohTrigger(Trigger,Quote!$AE$2))</f>
        <v>1.4497893993428476E-2</v>
      </c>
      <c r="BD2148" s="359" t="e">
        <f>_xll.qlIndexFixing($BE$1,BA2148,,_xll.ohTrigger(Trigger,Quote!$AE$2))</f>
        <v>#NUM!</v>
      </c>
    </row>
    <row r="2149" spans="51:56" ht="11.25" customHeight="1" x14ac:dyDescent="0.25">
      <c r="AY2149" s="187" t="s">
        <v>90</v>
      </c>
      <c r="AZ2149" s="186">
        <f>_xll.qlInterestRateIndexFixingDate(Currency&amp;"ibor"&amp;$I$1,BA2149,Trigger)</f>
        <v>54375</v>
      </c>
      <c r="BA2149" s="186">
        <f>_xll.qlCalendarAdvance(Calendar,BA2148,AY2149,"f",,Trigger)</f>
        <v>54379</v>
      </c>
      <c r="BB2149" s="186">
        <f>_xll.qlInterestRateIndexMaturity(Currency&amp;"ibor"&amp;$I$1,BA2149,Trigger)</f>
        <v>54560</v>
      </c>
      <c r="BC2149" s="359">
        <f>_xll.qlIndexFixing($AC$5,AZ2149,,_xll.ohTrigger(Trigger,Quote!$AE$2))</f>
        <v>1.4498769878832019E-2</v>
      </c>
      <c r="BD2149" s="359" t="e">
        <f>_xll.qlIndexFixing($BE$1,BA2149,,_xll.ohTrigger(Trigger,Quote!$AE$2))</f>
        <v>#NUM!</v>
      </c>
    </row>
    <row r="2150" spans="51:56" ht="11.25" customHeight="1" x14ac:dyDescent="0.25">
      <c r="AY2150" s="187" t="s">
        <v>90</v>
      </c>
      <c r="AZ2150" s="186">
        <f>_xll.qlInterestRateIndexFixingDate(Currency&amp;"ibor"&amp;$I$1,BA2150,Trigger)</f>
        <v>54382</v>
      </c>
      <c r="BA2150" s="186">
        <f>_xll.qlCalendarAdvance(Calendar,BA2149,AY2150,"f",,Trigger)</f>
        <v>54386</v>
      </c>
      <c r="BB2150" s="186">
        <f>_xll.qlInterestRateIndexMaturity(Currency&amp;"ibor"&amp;$I$1,BA2150,Trigger)</f>
        <v>54567</v>
      </c>
      <c r="BC2150" s="359">
        <f>_xll.qlIndexFixing($AC$5,AZ2150,,_xll.ohTrigger(Trigger,Quote!$AE$2))</f>
        <v>1.4499645764618903E-2</v>
      </c>
      <c r="BD2150" s="359" t="e">
        <f>_xll.qlIndexFixing($BE$1,BA2150,,_xll.ohTrigger(Trigger,Quote!$AE$2))</f>
        <v>#NUM!</v>
      </c>
    </row>
    <row r="2151" spans="51:56" ht="11.25" customHeight="1" x14ac:dyDescent="0.25">
      <c r="AY2151" s="187" t="s">
        <v>90</v>
      </c>
      <c r="AZ2151" s="186">
        <f>_xll.qlInterestRateIndexFixingDate(Currency&amp;"ibor"&amp;$I$1,BA2151,Trigger)</f>
        <v>54389</v>
      </c>
      <c r="BA2151" s="186">
        <f>_xll.qlCalendarAdvance(Calendar,BA2150,AY2151,"f",,Trigger)</f>
        <v>54393</v>
      </c>
      <c r="BB2151" s="186">
        <f>_xll.qlInterestRateIndexMaturity(Currency&amp;"ibor"&amp;$I$1,BA2151,Trigger)</f>
        <v>54575</v>
      </c>
      <c r="BC2151" s="359">
        <f>_xll.qlIndexFixing($AC$5,AZ2151,,_xll.ohTrigger(Trigger,Quote!$AE$2))</f>
        <v>1.4500875548290257E-2</v>
      </c>
      <c r="BD2151" s="359" t="e">
        <f>_xll.qlIndexFixing($BE$1,BA2151,,_xll.ohTrigger(Trigger,Quote!$AE$2))</f>
        <v>#NUM!</v>
      </c>
    </row>
    <row r="2152" spans="51:56" ht="11.25" customHeight="1" x14ac:dyDescent="0.25">
      <c r="AY2152" s="187" t="s">
        <v>90</v>
      </c>
      <c r="AZ2152" s="186">
        <f>_xll.qlInterestRateIndexFixingDate(Currency&amp;"ibor"&amp;$I$1,BA2152,Trigger)</f>
        <v>54396</v>
      </c>
      <c r="BA2152" s="186">
        <f>_xll.qlCalendarAdvance(Calendar,BA2151,AY2152,"f",,Trigger)</f>
        <v>54400</v>
      </c>
      <c r="BB2152" s="186">
        <f>_xll.qlInterestRateIndexMaturity(Currency&amp;"ibor"&amp;$I$1,BA2152,Trigger)</f>
        <v>54582</v>
      </c>
      <c r="BC2152" s="359">
        <f>_xll.qlIndexFixing($AC$5,AZ2152,,_xll.ohTrigger(Trigger,Quote!$AE$2))</f>
        <v>1.4493237026198048E-2</v>
      </c>
      <c r="BD2152" s="359" t="e">
        <f>_xll.qlIndexFixing($BE$1,BA2152,,_xll.ohTrigger(Trigger,Quote!$AE$2))</f>
        <v>#NUM!</v>
      </c>
    </row>
    <row r="2153" spans="51:56" ht="11.25" customHeight="1" x14ac:dyDescent="0.25">
      <c r="AY2153" s="187" t="s">
        <v>90</v>
      </c>
      <c r="AZ2153" s="186">
        <f>_xll.qlInterestRateIndexFixingDate(Currency&amp;"ibor"&amp;$I$1,BA2153,Trigger)</f>
        <v>54403</v>
      </c>
      <c r="BA2153" s="186">
        <f>_xll.qlCalendarAdvance(Calendar,BA2152,AY2153,"f",,Trigger)</f>
        <v>54407</v>
      </c>
      <c r="BB2153" s="186">
        <f>_xll.qlInterestRateIndexMaturity(Currency&amp;"ibor"&amp;$I$1,BA2153,Trigger)</f>
        <v>54589</v>
      </c>
      <c r="BC2153" s="359">
        <f>_xll.qlIndexFixing($AC$5,AZ2153,,_xll.ohTrigger(Trigger,Quote!$AE$2))</f>
        <v>1.4485588943565787E-2</v>
      </c>
      <c r="BD2153" s="359" t="e">
        <f>_xll.qlIndexFixing($BE$1,BA2153,,_xll.ohTrigger(Trigger,Quote!$AE$2))</f>
        <v>#NUM!</v>
      </c>
    </row>
    <row r="2154" spans="51:56" ht="11.25" customHeight="1" x14ac:dyDescent="0.25">
      <c r="AY2154" s="187" t="s">
        <v>90</v>
      </c>
      <c r="AZ2154" s="186">
        <f>_xll.qlInterestRateIndexFixingDate(Currency&amp;"ibor"&amp;$I$1,BA2154,Trigger)</f>
        <v>54410</v>
      </c>
      <c r="BA2154" s="186">
        <f>_xll.qlCalendarAdvance(Calendar,BA2153,AY2154,"f",,Trigger)</f>
        <v>54414</v>
      </c>
      <c r="BB2154" s="186">
        <f>_xll.qlInterestRateIndexMaturity(Currency&amp;"ibor"&amp;$I$1,BA2154,Trigger)</f>
        <v>54596</v>
      </c>
      <c r="BC2154" s="359">
        <f>_xll.qlIndexFixing($AC$5,AZ2154,,_xll.ohTrigger(Trigger,Quote!$AE$2))</f>
        <v>1.4477931300503717E-2</v>
      </c>
      <c r="BD2154" s="359" t="e">
        <f>_xll.qlIndexFixing($BE$1,BA2154,,_xll.ohTrigger(Trigger,Quote!$AE$2))</f>
        <v>#NUM!</v>
      </c>
    </row>
    <row r="2155" spans="51:56" ht="11.25" customHeight="1" x14ac:dyDescent="0.25">
      <c r="AY2155" s="187" t="s">
        <v>90</v>
      </c>
      <c r="AZ2155" s="186">
        <f>_xll.qlInterestRateIndexFixingDate(Currency&amp;"ibor"&amp;$I$1,BA2155,Trigger)</f>
        <v>54416</v>
      </c>
      <c r="BA2155" s="186">
        <f>_xll.qlCalendarAdvance(Calendar,BA2154,AY2155,"f",,Trigger)</f>
        <v>54421</v>
      </c>
      <c r="BB2155" s="186">
        <f>_xll.qlInterestRateIndexMaturity(Currency&amp;"ibor"&amp;$I$1,BA2155,Trigger)</f>
        <v>54603</v>
      </c>
      <c r="BC2155" s="359">
        <f>_xll.qlIndexFixing($AC$5,AZ2155,,_xll.ohTrigger(Trigger,Quote!$AE$2))</f>
        <v>1.4470264097122517E-2</v>
      </c>
      <c r="BD2155" s="359" t="e">
        <f>_xll.qlIndexFixing($BE$1,BA2155,,_xll.ohTrigger(Trigger,Quote!$AE$2))</f>
        <v>#NUM!</v>
      </c>
    </row>
    <row r="2156" spans="51:56" ht="11.25" customHeight="1" x14ac:dyDescent="0.25">
      <c r="AY2156" s="187" t="s">
        <v>90</v>
      </c>
      <c r="AZ2156" s="186">
        <f>_xll.qlInterestRateIndexFixingDate(Currency&amp;"ibor"&amp;$I$1,BA2156,Trigger)</f>
        <v>54423</v>
      </c>
      <c r="BA2156" s="186">
        <f>_xll.qlCalendarAdvance(Calendar,BA2155,AY2156,"f",,Trigger)</f>
        <v>54428</v>
      </c>
      <c r="BB2156" s="186">
        <f>_xll.qlInterestRateIndexMaturity(Currency&amp;"ibor"&amp;$I$1,BA2156,Trigger)</f>
        <v>54609</v>
      </c>
      <c r="BC2156" s="359">
        <f>_xll.qlIndexFixing($AC$5,AZ2156,,_xll.ohTrigger(Trigger,Quote!$AE$2))</f>
        <v>1.4463228349260671E-2</v>
      </c>
      <c r="BD2156" s="359" t="e">
        <f>_xll.qlIndexFixing($BE$1,BA2156,,_xll.ohTrigger(Trigger,Quote!$AE$2))</f>
        <v>#NUM!</v>
      </c>
    </row>
    <row r="2157" spans="51:56" ht="11.25" customHeight="1" x14ac:dyDescent="0.25">
      <c r="AY2157" s="187" t="s">
        <v>90</v>
      </c>
      <c r="AZ2157" s="186">
        <f>_xll.qlInterestRateIndexFixingDate(Currency&amp;"ibor"&amp;$I$1,BA2157,Trigger)</f>
        <v>54431</v>
      </c>
      <c r="BA2157" s="186">
        <f>_xll.qlCalendarAdvance(Calendar,BA2156,AY2157,"f",,Trigger)</f>
        <v>54435</v>
      </c>
      <c r="BB2157" s="186">
        <f>_xll.qlInterestRateIndexMaturity(Currency&amp;"ibor"&amp;$I$1,BA2157,Trigger)</f>
        <v>54616</v>
      </c>
      <c r="BC2157" s="359">
        <f>_xll.qlIndexFixing($AC$5,AZ2157,,_xll.ohTrigger(Trigger,Quote!$AE$2))</f>
        <v>1.4455496403889861E-2</v>
      </c>
      <c r="BD2157" s="359" t="e">
        <f>_xll.qlIndexFixing($BE$1,BA2157,,_xll.ohTrigger(Trigger,Quote!$AE$2))</f>
        <v>#NUM!</v>
      </c>
    </row>
    <row r="2158" spans="51:56" ht="11.25" customHeight="1" x14ac:dyDescent="0.25">
      <c r="AY2158" s="187" t="s">
        <v>90</v>
      </c>
      <c r="AZ2158" s="186">
        <f>_xll.qlInterestRateIndexFixingDate(Currency&amp;"ibor"&amp;$I$1,BA2158,Trigger)</f>
        <v>54438</v>
      </c>
      <c r="BA2158" s="186">
        <f>_xll.qlCalendarAdvance(Calendar,BA2157,AY2158,"f",,Trigger)</f>
        <v>54442</v>
      </c>
      <c r="BB2158" s="186">
        <f>_xll.qlInterestRateIndexMaturity(Currency&amp;"ibor"&amp;$I$1,BA2158,Trigger)</f>
        <v>54623</v>
      </c>
      <c r="BC2158" s="359">
        <f>_xll.qlIndexFixing($AC$5,AZ2158,,_xll.ohTrigger(Trigger,Quote!$AE$2))</f>
        <v>1.4447754846121102E-2</v>
      </c>
      <c r="BD2158" s="359" t="e">
        <f>_xll.qlIndexFixing($BE$1,BA2158,,_xll.ohTrigger(Trigger,Quote!$AE$2))</f>
        <v>#NUM!</v>
      </c>
    </row>
    <row r="2159" spans="51:56" ht="11.25" customHeight="1" x14ac:dyDescent="0.25">
      <c r="AY2159" s="187" t="s">
        <v>90</v>
      </c>
      <c r="AZ2159" s="186">
        <f>_xll.qlInterestRateIndexFixingDate(Currency&amp;"ibor"&amp;$I$1,BA2159,Trigger)</f>
        <v>54445</v>
      </c>
      <c r="BA2159" s="186">
        <f>_xll.qlCalendarAdvance(Calendar,BA2158,AY2159,"f",,Trigger)</f>
        <v>54449</v>
      </c>
      <c r="BB2159" s="186">
        <f>_xll.qlInterestRateIndexMaturity(Currency&amp;"ibor"&amp;$I$1,BA2159,Trigger)</f>
        <v>54630</v>
      </c>
      <c r="BC2159" s="359">
        <f>_xll.qlIndexFixing($AC$5,AZ2159,,_xll.ohTrigger(Trigger,Quote!$AE$2))</f>
        <v>1.4440003676066569E-2</v>
      </c>
      <c r="BD2159" s="359" t="e">
        <f>_xll.qlIndexFixing($BE$1,BA2159,,_xll.ohTrigger(Trigger,Quote!$AE$2))</f>
        <v>#NUM!</v>
      </c>
    </row>
    <row r="2160" spans="51:56" ht="11.25" customHeight="1" x14ac:dyDescent="0.25">
      <c r="AY2160" s="187" t="s">
        <v>90</v>
      </c>
      <c r="AZ2160" s="186">
        <f>_xll.qlInterestRateIndexFixingDate(Currency&amp;"ibor"&amp;$I$1,BA2160,Trigger)</f>
        <v>54452</v>
      </c>
      <c r="BA2160" s="186">
        <f>_xll.qlCalendarAdvance(Calendar,BA2159,AY2160,"f",,Trigger)</f>
        <v>54456</v>
      </c>
      <c r="BB2160" s="186">
        <f>_xll.qlInterestRateIndexMaturity(Currency&amp;"ibor"&amp;$I$1,BA2160,Trigger)</f>
        <v>54637</v>
      </c>
      <c r="BC2160" s="359">
        <f>_xll.qlIndexFixing($AC$5,AZ2160,,_xll.ohTrigger(Trigger,Quote!$AE$2))</f>
        <v>1.4432242893837995E-2</v>
      </c>
      <c r="BD2160" s="359" t="e">
        <f>_xll.qlIndexFixing($BE$1,BA2160,,_xll.ohTrigger(Trigger,Quote!$AE$2))</f>
        <v>#NUM!</v>
      </c>
    </row>
    <row r="2161" spans="51:56" ht="11.25" customHeight="1" x14ac:dyDescent="0.25">
      <c r="AY2161" s="187" t="s">
        <v>90</v>
      </c>
      <c r="AZ2161" s="186">
        <f>_xll.qlInterestRateIndexFixingDate(Currency&amp;"ibor"&amp;$I$1,BA2161,Trigger)</f>
        <v>54459</v>
      </c>
      <c r="BA2161" s="186">
        <f>_xll.qlCalendarAdvance(Calendar,BA2160,AY2161,"f",,Trigger)</f>
        <v>54463</v>
      </c>
      <c r="BB2161" s="186">
        <f>_xll.qlInterestRateIndexMaturity(Currency&amp;"ibor"&amp;$I$1,BA2161,Trigger)</f>
        <v>54644</v>
      </c>
      <c r="BC2161" s="359">
        <f>_xll.qlIndexFixing($AC$5,AZ2161,,_xll.ohTrigger(Trigger,Quote!$AE$2))</f>
        <v>1.4424472499546231E-2</v>
      </c>
      <c r="BD2161" s="359" t="e">
        <f>_xll.qlIndexFixing($BE$1,BA2161,,_xll.ohTrigger(Trigger,Quote!$AE$2))</f>
        <v>#NUM!</v>
      </c>
    </row>
    <row r="2162" spans="51:56" ht="11.25" customHeight="1" x14ac:dyDescent="0.25">
      <c r="AY2162" s="187" t="s">
        <v>90</v>
      </c>
      <c r="AZ2162" s="186">
        <f>_xll.qlInterestRateIndexFixingDate(Currency&amp;"ibor"&amp;$I$1,BA2162,Trigger)</f>
        <v>54466</v>
      </c>
      <c r="BA2162" s="186">
        <f>_xll.qlCalendarAdvance(Calendar,BA2161,AY2162,"f",,Trigger)</f>
        <v>54470</v>
      </c>
      <c r="BB2162" s="186">
        <f>_xll.qlInterestRateIndexMaturity(Currency&amp;"ibor"&amp;$I$1,BA2162,Trigger)</f>
        <v>54651</v>
      </c>
      <c r="BC2162" s="359">
        <f>_xll.qlIndexFixing($AC$5,AZ2162,,_xll.ohTrigger(Trigger,Quote!$AE$2))</f>
        <v>1.4416692493304338E-2</v>
      </c>
      <c r="BD2162" s="359" t="e">
        <f>_xll.qlIndexFixing($BE$1,BA2162,,_xll.ohTrigger(Trigger,Quote!$AE$2))</f>
        <v>#NUM!</v>
      </c>
    </row>
    <row r="2163" spans="51:56" ht="11.25" customHeight="1" x14ac:dyDescent="0.25">
      <c r="AY2163" s="187" t="s">
        <v>90</v>
      </c>
      <c r="AZ2163" s="186">
        <f>_xll.qlInterestRateIndexFixingDate(Currency&amp;"ibor"&amp;$I$1,BA2163,Trigger)</f>
        <v>54473</v>
      </c>
      <c r="BA2163" s="186">
        <f>_xll.qlCalendarAdvance(Calendar,BA2162,AY2163,"f",,Trigger)</f>
        <v>54477</v>
      </c>
      <c r="BB2163" s="186">
        <f>_xll.qlInterestRateIndexMaturity(Currency&amp;"ibor"&amp;$I$1,BA2163,Trigger)</f>
        <v>54658</v>
      </c>
      <c r="BC2163" s="359">
        <f>_xll.qlIndexFixing($AC$5,AZ2163,,_xll.ohTrigger(Trigger,Quote!$AE$2))</f>
        <v>1.4408902875225373E-2</v>
      </c>
      <c r="BD2163" s="359" t="e">
        <f>_xll.qlIndexFixing($BE$1,BA2163,,_xll.ohTrigger(Trigger,Quote!$AE$2))</f>
        <v>#NUM!</v>
      </c>
    </row>
    <row r="2164" spans="51:56" ht="11.25" customHeight="1" x14ac:dyDescent="0.25">
      <c r="AY2164" s="187" t="s">
        <v>90</v>
      </c>
      <c r="AZ2164" s="186">
        <f>_xll.qlInterestRateIndexFixingDate(Currency&amp;"ibor"&amp;$I$1,BA2164,Trigger)</f>
        <v>54480</v>
      </c>
      <c r="BA2164" s="186">
        <f>_xll.qlCalendarAdvance(Calendar,BA2163,AY2164,"f",,Trigger)</f>
        <v>54484</v>
      </c>
      <c r="BB2164" s="186">
        <f>_xll.qlInterestRateIndexMaturity(Currency&amp;"ibor"&amp;$I$1,BA2164,Trigger)</f>
        <v>54668</v>
      </c>
      <c r="BC2164" s="359">
        <f>_xll.qlIndexFixing($AC$5,AZ2164,,_xll.ohTrigger(Trigger,Quote!$AE$2))</f>
        <v>1.440029959473387E-2</v>
      </c>
      <c r="BD2164" s="359" t="e">
        <f>_xll.qlIndexFixing($BE$1,BA2164,,_xll.ohTrigger(Trigger,Quote!$AE$2))</f>
        <v>#NUM!</v>
      </c>
    </row>
    <row r="2165" spans="51:56" ht="11.25" customHeight="1" x14ac:dyDescent="0.25">
      <c r="AY2165" s="187" t="s">
        <v>90</v>
      </c>
      <c r="AZ2165" s="186">
        <f>_xll.qlInterestRateIndexFixingDate(Currency&amp;"ibor"&amp;$I$1,BA2165,Trigger)</f>
        <v>54487</v>
      </c>
      <c r="BA2165" s="186">
        <f>_xll.qlCalendarAdvance(Calendar,BA2164,AY2165,"f",,Trigger)</f>
        <v>54491</v>
      </c>
      <c r="BB2165" s="186">
        <f>_xll.qlInterestRateIndexMaturity(Currency&amp;"ibor"&amp;$I$1,BA2165,Trigger)</f>
        <v>54675</v>
      </c>
      <c r="BC2165" s="359">
        <f>_xll.qlIndexFixing($AC$5,AZ2165,,_xll.ohTrigger(Trigger,Quote!$AE$2))</f>
        <v>1.4392627375592134E-2</v>
      </c>
      <c r="BD2165" s="359" t="e">
        <f>_xll.qlIndexFixing($BE$1,BA2165,,_xll.ohTrigger(Trigger,Quote!$AE$2))</f>
        <v>#NUM!</v>
      </c>
    </row>
    <row r="2166" spans="51:56" ht="11.25" customHeight="1" x14ac:dyDescent="0.25">
      <c r="AY2166" s="187" t="s">
        <v>90</v>
      </c>
      <c r="AZ2166" s="186">
        <f>_xll.qlInterestRateIndexFixingDate(Currency&amp;"ibor"&amp;$I$1,BA2166,Trigger)</f>
        <v>54494</v>
      </c>
      <c r="BA2166" s="186">
        <f>_xll.qlCalendarAdvance(Calendar,BA2165,AY2166,"f",,Trigger)</f>
        <v>54498</v>
      </c>
      <c r="BB2166" s="186">
        <f>_xll.qlInterestRateIndexMaturity(Currency&amp;"ibor"&amp;$I$1,BA2166,Trigger)</f>
        <v>54682</v>
      </c>
      <c r="BC2166" s="359">
        <f>_xll.qlIndexFixing($AC$5,AZ2166,,_xll.ohTrigger(Trigger,Quote!$AE$2))</f>
        <v>1.4384945700457454E-2</v>
      </c>
      <c r="BD2166" s="359" t="e">
        <f>_xll.qlIndexFixing($BE$1,BA2166,,_xll.ohTrigger(Trigger,Quote!$AE$2))</f>
        <v>#NUM!</v>
      </c>
    </row>
    <row r="2167" spans="51:56" ht="11.25" customHeight="1" x14ac:dyDescent="0.25">
      <c r="AY2167" s="187" t="s">
        <v>90</v>
      </c>
      <c r="AZ2167" s="186">
        <f>_xll.qlInterestRateIndexFixingDate(Currency&amp;"ibor"&amp;$I$1,BA2167,Trigger)</f>
        <v>54501</v>
      </c>
      <c r="BA2167" s="186">
        <f>_xll.qlCalendarAdvance(Calendar,BA2166,AY2167,"f",,Trigger)</f>
        <v>54505</v>
      </c>
      <c r="BB2167" s="186">
        <f>_xll.qlInterestRateIndexMaturity(Currency&amp;"ibor"&amp;$I$1,BA2167,Trigger)</f>
        <v>54689</v>
      </c>
      <c r="BC2167" s="359">
        <f>_xll.qlIndexFixing($AC$5,AZ2167,,_xll.ohTrigger(Trigger,Quote!$AE$2))</f>
        <v>1.4377254569439306E-2</v>
      </c>
      <c r="BD2167" s="359" t="e">
        <f>_xll.qlIndexFixing($BE$1,BA2167,,_xll.ohTrigger(Trigger,Quote!$AE$2))</f>
        <v>#NUM!</v>
      </c>
    </row>
    <row r="2168" spans="51:56" ht="11.25" customHeight="1" x14ac:dyDescent="0.25">
      <c r="AY2168" s="187" t="s">
        <v>90</v>
      </c>
      <c r="AZ2168" s="186">
        <f>_xll.qlInterestRateIndexFixingDate(Currency&amp;"ibor"&amp;$I$1,BA2168,Trigger)</f>
        <v>54508</v>
      </c>
      <c r="BA2168" s="186">
        <f>_xll.qlCalendarAdvance(Calendar,BA2167,AY2168,"f",,Trigger)</f>
        <v>54512</v>
      </c>
      <c r="BB2168" s="186">
        <f>_xll.qlInterestRateIndexMaturity(Currency&amp;"ibor"&amp;$I$1,BA2168,Trigger)</f>
        <v>54696</v>
      </c>
      <c r="BC2168" s="359">
        <f>_xll.qlIndexFixing($AC$5,AZ2168,,_xll.ohTrigger(Trigger,Quote!$AE$2))</f>
        <v>1.4369553982649773E-2</v>
      </c>
      <c r="BD2168" s="359" t="e">
        <f>_xll.qlIndexFixing($BE$1,BA2168,,_xll.ohTrigger(Trigger,Quote!$AE$2))</f>
        <v>#NUM!</v>
      </c>
    </row>
    <row r="2169" spans="51:56" ht="11.25" customHeight="1" x14ac:dyDescent="0.25">
      <c r="AY2169" s="187" t="s">
        <v>90</v>
      </c>
      <c r="AZ2169" s="186">
        <f>_xll.qlInterestRateIndexFixingDate(Currency&amp;"ibor"&amp;$I$1,BA2169,Trigger)</f>
        <v>54515</v>
      </c>
      <c r="BA2169" s="186">
        <f>_xll.qlCalendarAdvance(Calendar,BA2168,AY2169,"f",,Trigger)</f>
        <v>54519</v>
      </c>
      <c r="BB2169" s="186">
        <f>_xll.qlInterestRateIndexMaturity(Currency&amp;"ibor"&amp;$I$1,BA2169,Trigger)</f>
        <v>54702</v>
      </c>
      <c r="BC2169" s="359">
        <f>_xll.qlIndexFixing($AC$5,AZ2169,,_xll.ohTrigger(Trigger,Quote!$AE$2))</f>
        <v>1.4361879705755493E-2</v>
      </c>
      <c r="BD2169" s="359" t="e">
        <f>_xll.qlIndexFixing($BE$1,BA2169,,_xll.ohTrigger(Trigger,Quote!$AE$2))</f>
        <v>#NUM!</v>
      </c>
    </row>
    <row r="2170" spans="51:56" ht="11.25" customHeight="1" x14ac:dyDescent="0.25">
      <c r="AY2170" s="187" t="s">
        <v>90</v>
      </c>
      <c r="AZ2170" s="186">
        <f>_xll.qlInterestRateIndexFixingDate(Currency&amp;"ibor"&amp;$I$1,BA2170,Trigger)</f>
        <v>54522</v>
      </c>
      <c r="BA2170" s="186">
        <f>_xll.qlCalendarAdvance(Calendar,BA2169,AY2170,"f",,Trigger)</f>
        <v>54526</v>
      </c>
      <c r="BB2170" s="186">
        <f>_xll.qlInterestRateIndexMaturity(Currency&amp;"ibor"&amp;$I$1,BA2170,Trigger)</f>
        <v>54709</v>
      </c>
      <c r="BC2170" s="359">
        <f>_xll.qlIndexFixing($AC$5,AZ2170,,_xll.ohTrigger(Trigger,Quote!$AE$2))</f>
        <v>1.4354114908113473E-2</v>
      </c>
      <c r="BD2170" s="359" t="e">
        <f>_xll.qlIndexFixing($BE$1,BA2170,,_xll.ohTrigger(Trigger,Quote!$AE$2))</f>
        <v>#NUM!</v>
      </c>
    </row>
    <row r="2171" spans="51:56" ht="11.25" customHeight="1" x14ac:dyDescent="0.25">
      <c r="AY2171" s="187" t="s">
        <v>90</v>
      </c>
      <c r="AZ2171" s="186">
        <f>_xll.qlInterestRateIndexFixingDate(Currency&amp;"ibor"&amp;$I$1,BA2171,Trigger)</f>
        <v>54527</v>
      </c>
      <c r="BA2171" s="186">
        <f>_xll.qlCalendarAdvance(Calendar,BA2170,AY2171,"f",,Trigger)</f>
        <v>54533</v>
      </c>
      <c r="BB2171" s="186">
        <f>_xll.qlInterestRateIndexMaturity(Currency&amp;"ibor"&amp;$I$1,BA2171,Trigger)</f>
        <v>54716</v>
      </c>
      <c r="BC2171" s="359">
        <f>_xll.qlIndexFixing($AC$5,AZ2171,,_xll.ohTrigger(Trigger,Quote!$AE$2))</f>
        <v>1.434634060376652E-2</v>
      </c>
      <c r="BD2171" s="359" t="e">
        <f>_xll.qlIndexFixing($BE$1,BA2171,,_xll.ohTrigger(Trigger,Quote!$AE$2))</f>
        <v>#NUM!</v>
      </c>
    </row>
    <row r="2172" spans="51:56" ht="11.25" customHeight="1" x14ac:dyDescent="0.25">
      <c r="AY2172" s="187" t="s">
        <v>90</v>
      </c>
      <c r="AZ2172" s="186">
        <f>_xll.qlInterestRateIndexFixingDate(Currency&amp;"ibor"&amp;$I$1,BA2172,Trigger)</f>
        <v>54536</v>
      </c>
      <c r="BA2172" s="186">
        <f>_xll.qlCalendarAdvance(Calendar,BA2171,AY2172,"f",,Trigger)</f>
        <v>54540</v>
      </c>
      <c r="BB2172" s="186">
        <f>_xll.qlInterestRateIndexMaturity(Currency&amp;"ibor"&amp;$I$1,BA2172,Trigger)</f>
        <v>54723</v>
      </c>
      <c r="BC2172" s="359">
        <f>_xll.qlIndexFixing($AC$5,AZ2172,,_xll.ohTrigger(Trigger,Quote!$AE$2))</f>
        <v>1.4338556792828206E-2</v>
      </c>
      <c r="BD2172" s="359" t="e">
        <f>_xll.qlIndexFixing($BE$1,BA2172,,_xll.ohTrigger(Trigger,Quote!$AE$2))</f>
        <v>#NUM!</v>
      </c>
    </row>
    <row r="2173" spans="51:56" ht="11.25" customHeight="1" x14ac:dyDescent="0.25">
      <c r="AY2173" s="187" t="s">
        <v>90</v>
      </c>
      <c r="AZ2173" s="186">
        <f>_xll.qlInterestRateIndexFixingDate(Currency&amp;"ibor"&amp;$I$1,BA2173,Trigger)</f>
        <v>54543</v>
      </c>
      <c r="BA2173" s="186">
        <f>_xll.qlCalendarAdvance(Calendar,BA2172,AY2173,"f",,Trigger)</f>
        <v>54547</v>
      </c>
      <c r="BB2173" s="186">
        <f>_xll.qlInterestRateIndexMaturity(Currency&amp;"ibor"&amp;$I$1,BA2173,Trigger)</f>
        <v>54731</v>
      </c>
      <c r="BC2173" s="359">
        <f>_xll.qlIndexFixing($AC$5,AZ2173,,_xll.ohTrigger(Trigger,Quote!$AE$2))</f>
        <v>1.4330909216013042E-2</v>
      </c>
      <c r="BD2173" s="359" t="e">
        <f>_xll.qlIndexFixing($BE$1,BA2173,,_xll.ohTrigger(Trigger,Quote!$AE$2))</f>
        <v>#NUM!</v>
      </c>
    </row>
    <row r="2174" spans="51:56" ht="11.25" customHeight="1" x14ac:dyDescent="0.25">
      <c r="AY2174" s="187" t="s">
        <v>90</v>
      </c>
      <c r="AZ2174" s="186">
        <f>_xll.qlInterestRateIndexFixingDate(Currency&amp;"ibor"&amp;$I$1,BA2174,Trigger)</f>
        <v>54550</v>
      </c>
      <c r="BA2174" s="186">
        <f>_xll.qlCalendarAdvance(Calendar,BA2173,AY2174,"f",,Trigger)</f>
        <v>54554</v>
      </c>
      <c r="BB2174" s="186">
        <f>_xll.qlInterestRateIndexMaturity(Currency&amp;"ibor"&amp;$I$1,BA2174,Trigger)</f>
        <v>54738</v>
      </c>
      <c r="BC2174" s="359">
        <f>_xll.qlIndexFixing($AC$5,AZ2174,,_xll.ohTrigger(Trigger,Quote!$AE$2))</f>
        <v>1.4323151896928996E-2</v>
      </c>
      <c r="BD2174" s="359" t="e">
        <f>_xll.qlIndexFixing($BE$1,BA2174,,_xll.ohTrigger(Trigger,Quote!$AE$2))</f>
        <v>#NUM!</v>
      </c>
    </row>
    <row r="2175" spans="51:56" ht="11.25" customHeight="1" x14ac:dyDescent="0.25">
      <c r="AY2175" s="187" t="s">
        <v>90</v>
      </c>
      <c r="AZ2175" s="186">
        <f>_xll.qlInterestRateIndexFixingDate(Currency&amp;"ibor"&amp;$I$1,BA2175,Trigger)</f>
        <v>54557</v>
      </c>
      <c r="BA2175" s="186">
        <f>_xll.qlCalendarAdvance(Calendar,BA2174,AY2175,"f",,Trigger)</f>
        <v>54561</v>
      </c>
      <c r="BB2175" s="186">
        <f>_xll.qlInterestRateIndexMaturity(Currency&amp;"ibor"&amp;$I$1,BA2175,Trigger)</f>
        <v>54745</v>
      </c>
      <c r="BC2175" s="359">
        <f>_xll.qlIndexFixing($AC$5,AZ2175,,_xll.ohTrigger(Trigger,Quote!$AE$2))</f>
        <v>1.4315385122852943E-2</v>
      </c>
      <c r="BD2175" s="359" t="e">
        <f>_xll.qlIndexFixing($BE$1,BA2175,,_xll.ohTrigger(Trigger,Quote!$AE$2))</f>
        <v>#NUM!</v>
      </c>
    </row>
    <row r="2176" spans="51:56" ht="11.25" customHeight="1" x14ac:dyDescent="0.25">
      <c r="AY2176" s="187" t="s">
        <v>90</v>
      </c>
      <c r="AZ2176" s="186">
        <f>_xll.qlInterestRateIndexFixingDate(Currency&amp;"ibor"&amp;$I$1,BA2176,Trigger)</f>
        <v>54564</v>
      </c>
      <c r="BA2176" s="186">
        <f>_xll.qlCalendarAdvance(Calendar,BA2175,AY2176,"f",,Trigger)</f>
        <v>54568</v>
      </c>
      <c r="BB2176" s="186">
        <f>_xll.qlInterestRateIndexMaturity(Currency&amp;"ibor"&amp;$I$1,BA2176,Trigger)</f>
        <v>54752</v>
      </c>
      <c r="BC2176" s="359">
        <f>_xll.qlIndexFixing($AC$5,AZ2176,,_xll.ohTrigger(Trigger,Quote!$AE$2))</f>
        <v>1.4307608893897837E-2</v>
      </c>
      <c r="BD2176" s="359" t="e">
        <f>_xll.qlIndexFixing($BE$1,BA2176,,_xll.ohTrigger(Trigger,Quote!$AE$2))</f>
        <v>#NUM!</v>
      </c>
    </row>
    <row r="2177" spans="51:56" ht="11.25" customHeight="1" x14ac:dyDescent="0.25">
      <c r="AY2177" s="187" t="s">
        <v>90</v>
      </c>
      <c r="AZ2177" s="186">
        <f>_xll.qlInterestRateIndexFixingDate(Currency&amp;"ibor"&amp;$I$1,BA2177,Trigger)</f>
        <v>54571</v>
      </c>
      <c r="BA2177" s="186">
        <f>_xll.qlCalendarAdvance(Calendar,BA2176,AY2177,"f",,Trigger)</f>
        <v>54575</v>
      </c>
      <c r="BB2177" s="186">
        <f>_xll.qlInterestRateIndexMaturity(Currency&amp;"ibor"&amp;$I$1,BA2177,Trigger)</f>
        <v>54758</v>
      </c>
      <c r="BC2177" s="359">
        <f>_xll.qlIndexFixing($AC$5,AZ2177,,_xll.ohTrigger(Trigger,Quote!$AE$2))</f>
        <v>1.4299495143189204E-2</v>
      </c>
      <c r="BD2177" s="359" t="e">
        <f>_xll.qlIndexFixing($BE$1,BA2177,,_xll.ohTrigger(Trigger,Quote!$AE$2))</f>
        <v>#NUM!</v>
      </c>
    </row>
    <row r="2178" spans="51:56" ht="11.25" customHeight="1" x14ac:dyDescent="0.25">
      <c r="AY2178" s="187" t="s">
        <v>90</v>
      </c>
      <c r="AZ2178" s="186">
        <f>_xll.qlInterestRateIndexFixingDate(Currency&amp;"ibor"&amp;$I$1,BA2178,Trigger)</f>
        <v>54578</v>
      </c>
      <c r="BA2178" s="186">
        <f>_xll.qlCalendarAdvance(Calendar,BA2177,AY2178,"f",,Trigger)</f>
        <v>54582</v>
      </c>
      <c r="BB2178" s="186">
        <f>_xll.qlInterestRateIndexMaturity(Currency&amp;"ibor"&amp;$I$1,BA2178,Trigger)</f>
        <v>54765</v>
      </c>
      <c r="BC2178" s="359">
        <f>_xll.qlIndexFixing($AC$5,AZ2178,,_xll.ohTrigger(Trigger,Quote!$AE$2))</f>
        <v>1.430012168889545E-2</v>
      </c>
      <c r="BD2178" s="359" t="e">
        <f>_xll.qlIndexFixing($BE$1,BA2178,,_xll.ohTrigger(Trigger,Quote!$AE$2))</f>
        <v>#NUM!</v>
      </c>
    </row>
    <row r="2179" spans="51:56" ht="11.25" customHeight="1" x14ac:dyDescent="0.25">
      <c r="AY2179" s="187" t="s">
        <v>90</v>
      </c>
      <c r="AZ2179" s="186">
        <f>_xll.qlInterestRateIndexFixingDate(Currency&amp;"ibor"&amp;$I$1,BA2179,Trigger)</f>
        <v>54585</v>
      </c>
      <c r="BA2179" s="186">
        <f>_xll.qlCalendarAdvance(Calendar,BA2178,AY2179,"f",,Trigger)</f>
        <v>54589</v>
      </c>
      <c r="BB2179" s="186">
        <f>_xll.qlInterestRateIndexMaturity(Currency&amp;"ibor"&amp;$I$1,BA2179,Trigger)</f>
        <v>54772</v>
      </c>
      <c r="BC2179" s="359">
        <f>_xll.qlIndexFixing($AC$5,AZ2179,,_xll.ohTrigger(Trigger,Quote!$AE$2))</f>
        <v>1.4300748234799571E-2</v>
      </c>
      <c r="BD2179" s="359" t="e">
        <f>_xll.qlIndexFixing($BE$1,BA2179,,_xll.ohTrigger(Trigger,Quote!$AE$2))</f>
        <v>#NUM!</v>
      </c>
    </row>
    <row r="2180" spans="51:56" ht="11.25" customHeight="1" x14ac:dyDescent="0.25">
      <c r="AY2180" s="187" t="s">
        <v>90</v>
      </c>
      <c r="AZ2180" s="186">
        <f>_xll.qlInterestRateIndexFixingDate(Currency&amp;"ibor"&amp;$I$1,BA2180,Trigger)</f>
        <v>54592</v>
      </c>
      <c r="BA2180" s="186">
        <f>_xll.qlCalendarAdvance(Calendar,BA2179,AY2180,"f",,Trigger)</f>
        <v>54596</v>
      </c>
      <c r="BB2180" s="186">
        <f>_xll.qlInterestRateIndexMaturity(Currency&amp;"ibor"&amp;$I$1,BA2180,Trigger)</f>
        <v>54779</v>
      </c>
      <c r="BC2180" s="359">
        <f>_xll.qlIndexFixing($AC$5,AZ2180,,_xll.ohTrigger(Trigger,Quote!$AE$2))</f>
        <v>1.4301374780902003E-2</v>
      </c>
      <c r="BD2180" s="359" t="e">
        <f>_xll.qlIndexFixing($BE$1,BA2180,,_xll.ohTrigger(Trigger,Quote!$AE$2))</f>
        <v>#NUM!</v>
      </c>
    </row>
    <row r="2181" spans="51:56" ht="11.25" customHeight="1" x14ac:dyDescent="0.25">
      <c r="AY2181" s="187" t="s">
        <v>90</v>
      </c>
      <c r="AZ2181" s="186">
        <f>_xll.qlInterestRateIndexFixingDate(Currency&amp;"ibor"&amp;$I$1,BA2181,Trigger)</f>
        <v>54599</v>
      </c>
      <c r="BA2181" s="186">
        <f>_xll.qlCalendarAdvance(Calendar,BA2180,AY2181,"f",,Trigger)</f>
        <v>54603</v>
      </c>
      <c r="BB2181" s="186">
        <f>_xll.qlInterestRateIndexMaturity(Currency&amp;"ibor"&amp;$I$1,BA2181,Trigger)</f>
        <v>54786</v>
      </c>
      <c r="BC2181" s="359">
        <f>_xll.qlIndexFixing($AC$5,AZ2181,,_xll.ohTrigger(Trigger,Quote!$AE$2))</f>
        <v>1.4302001327202309E-2</v>
      </c>
      <c r="BD2181" s="359" t="e">
        <f>_xll.qlIndexFixing($BE$1,BA2181,,_xll.ohTrigger(Trigger,Quote!$AE$2))</f>
        <v>#NUM!</v>
      </c>
    </row>
    <row r="2182" spans="51:56" ht="11.25" customHeight="1" x14ac:dyDescent="0.25">
      <c r="AY2182" s="187" t="s">
        <v>90</v>
      </c>
      <c r="AZ2182" s="186">
        <f>_xll.qlInterestRateIndexFixingDate(Currency&amp;"ibor"&amp;$I$1,BA2182,Trigger)</f>
        <v>54606</v>
      </c>
      <c r="BA2182" s="186">
        <f>_xll.qlCalendarAdvance(Calendar,BA2181,AY2182,"f",,Trigger)</f>
        <v>54610</v>
      </c>
      <c r="BB2182" s="186">
        <f>_xll.qlInterestRateIndexMaturity(Currency&amp;"ibor"&amp;$I$1,BA2182,Trigger)</f>
        <v>54794</v>
      </c>
      <c r="BC2182" s="359">
        <f>_xll.qlIndexFixing($AC$5,AZ2182,,_xll.ohTrigger(Trigger,Quote!$AE$2))</f>
        <v>1.4302956064759341E-2</v>
      </c>
      <c r="BD2182" s="359" t="e">
        <f>_xll.qlIndexFixing($BE$1,BA2182,,_xll.ohTrigger(Trigger,Quote!$AE$2))</f>
        <v>#NUM!</v>
      </c>
    </row>
    <row r="2183" spans="51:56" ht="11.25" customHeight="1" x14ac:dyDescent="0.25">
      <c r="AY2183" s="187" t="s">
        <v>90</v>
      </c>
      <c r="AZ2183" s="186">
        <f>_xll.qlInterestRateIndexFixingDate(Currency&amp;"ibor"&amp;$I$1,BA2183,Trigger)</f>
        <v>54613</v>
      </c>
      <c r="BA2183" s="186">
        <f>_xll.qlCalendarAdvance(Calendar,BA2182,AY2183,"f",,Trigger)</f>
        <v>54617</v>
      </c>
      <c r="BB2183" s="186">
        <f>_xll.qlInterestRateIndexMaturity(Currency&amp;"ibor"&amp;$I$1,BA2183,Trigger)</f>
        <v>54801</v>
      </c>
      <c r="BC2183" s="359">
        <f>_xll.qlIndexFixing($AC$5,AZ2183,,_xll.ohTrigger(Trigger,Quote!$AE$2))</f>
        <v>1.4303582636273144E-2</v>
      </c>
      <c r="BD2183" s="359" t="e">
        <f>_xll.qlIndexFixing($BE$1,BA2183,,_xll.ohTrigger(Trigger,Quote!$AE$2))</f>
        <v>#NUM!</v>
      </c>
    </row>
    <row r="2184" spans="51:56" ht="11.25" customHeight="1" x14ac:dyDescent="0.25">
      <c r="AY2184" s="187" t="s">
        <v>90</v>
      </c>
      <c r="AZ2184" s="186">
        <f>_xll.qlInterestRateIndexFixingDate(Currency&amp;"ibor"&amp;$I$1,BA2184,Trigger)</f>
        <v>54620</v>
      </c>
      <c r="BA2184" s="186">
        <f>_xll.qlCalendarAdvance(Calendar,BA2183,AY2184,"f",,Trigger)</f>
        <v>54624</v>
      </c>
      <c r="BB2184" s="186">
        <f>_xll.qlInterestRateIndexMaturity(Currency&amp;"ibor"&amp;$I$1,BA2184,Trigger)</f>
        <v>54808</v>
      </c>
      <c r="BC2184" s="359">
        <f>_xll.qlIndexFixing($AC$5,AZ2184,,_xll.ohTrigger(Trigger,Quote!$AE$2))</f>
        <v>1.4304209207986789E-2</v>
      </c>
      <c r="BD2184" s="359" t="e">
        <f>_xll.qlIndexFixing($BE$1,BA2184,,_xll.ohTrigger(Trigger,Quote!$AE$2))</f>
        <v>#NUM!</v>
      </c>
    </row>
    <row r="2185" spans="51:56" ht="11.25" customHeight="1" x14ac:dyDescent="0.25">
      <c r="AY2185" s="187" t="s">
        <v>90</v>
      </c>
      <c r="AZ2185" s="186">
        <f>_xll.qlInterestRateIndexFixingDate(Currency&amp;"ibor"&amp;$I$1,BA2185,Trigger)</f>
        <v>54627</v>
      </c>
      <c r="BA2185" s="186">
        <f>_xll.qlCalendarAdvance(Calendar,BA2184,AY2185,"f",,Trigger)</f>
        <v>54631</v>
      </c>
      <c r="BB2185" s="186">
        <f>_xll.qlInterestRateIndexMaturity(Currency&amp;"ibor"&amp;$I$1,BA2185,Trigger)</f>
        <v>54815</v>
      </c>
      <c r="BC2185" s="359">
        <f>_xll.qlIndexFixing($AC$5,AZ2185,,_xll.ohTrigger(Trigger,Quote!$AE$2))</f>
        <v>1.4304835779899404E-2</v>
      </c>
      <c r="BD2185" s="359" t="e">
        <f>_xll.qlIndexFixing($BE$1,BA2185,,_xll.ohTrigger(Trigger,Quote!$AE$2))</f>
        <v>#NUM!</v>
      </c>
    </row>
    <row r="2186" spans="51:56" ht="11.25" customHeight="1" x14ac:dyDescent="0.25">
      <c r="AY2186" s="187" t="s">
        <v>90</v>
      </c>
      <c r="AZ2186" s="186">
        <f>_xll.qlInterestRateIndexFixingDate(Currency&amp;"ibor"&amp;$I$1,BA2186,Trigger)</f>
        <v>54634</v>
      </c>
      <c r="BA2186" s="186">
        <f>_xll.qlCalendarAdvance(Calendar,BA2185,AY2186,"f",,Trigger)</f>
        <v>54638</v>
      </c>
      <c r="BB2186" s="186">
        <f>_xll.qlInterestRateIndexMaturity(Currency&amp;"ibor"&amp;$I$1,BA2186,Trigger)</f>
        <v>54822</v>
      </c>
      <c r="BC2186" s="359">
        <f>_xll.qlIndexFixing($AC$5,AZ2186,,_xll.ohTrigger(Trigger,Quote!$AE$2))</f>
        <v>1.4305462352011859E-2</v>
      </c>
      <c r="BD2186" s="359" t="e">
        <f>_xll.qlIndexFixing($BE$1,BA2186,,_xll.ohTrigger(Trigger,Quote!$AE$2))</f>
        <v>#NUM!</v>
      </c>
    </row>
    <row r="2187" spans="51:56" ht="11.25" customHeight="1" x14ac:dyDescent="0.25">
      <c r="AY2187" s="187" t="s">
        <v>90</v>
      </c>
      <c r="AZ2187" s="186">
        <f>_xll.qlInterestRateIndexFixingDate(Currency&amp;"ibor"&amp;$I$1,BA2187,Trigger)</f>
        <v>54641</v>
      </c>
      <c r="BA2187" s="186">
        <f>_xll.qlCalendarAdvance(Calendar,BA2186,AY2187,"f",,Trigger)</f>
        <v>54645</v>
      </c>
      <c r="BB2187" s="186">
        <f>_xll.qlInterestRateIndexMaturity(Currency&amp;"ibor"&amp;$I$1,BA2187,Trigger)</f>
        <v>54829</v>
      </c>
      <c r="BC2187" s="359">
        <f>_xll.qlIndexFixing($AC$5,AZ2187,,_xll.ohTrigger(Trigger,Quote!$AE$2))</f>
        <v>1.4306088924322851E-2</v>
      </c>
      <c r="BD2187" s="359" t="e">
        <f>_xll.qlIndexFixing($BE$1,BA2187,,_xll.ohTrigger(Trigger,Quote!$AE$2))</f>
        <v>#NUM!</v>
      </c>
    </row>
    <row r="2188" spans="51:56" ht="11.25" customHeight="1" x14ac:dyDescent="0.25">
      <c r="AY2188" s="187" t="s">
        <v>90</v>
      </c>
      <c r="AZ2188" s="186">
        <f>_xll.qlInterestRateIndexFixingDate(Currency&amp;"ibor"&amp;$I$1,BA2188,Trigger)</f>
        <v>54648</v>
      </c>
      <c r="BA2188" s="186">
        <f>_xll.qlCalendarAdvance(Calendar,BA2187,AY2188,"f",,Trigger)</f>
        <v>54652</v>
      </c>
      <c r="BB2188" s="186">
        <f>_xll.qlInterestRateIndexMaturity(Currency&amp;"ibor"&amp;$I$1,BA2188,Trigger)</f>
        <v>54836</v>
      </c>
      <c r="BC2188" s="359">
        <f>_xll.qlIndexFixing($AC$5,AZ2188,,_xll.ohTrigger(Trigger,Quote!$AE$2))</f>
        <v>1.4306715496833249E-2</v>
      </c>
      <c r="BD2188" s="359" t="e">
        <f>_xll.qlIndexFixing($BE$1,BA2188,,_xll.ohTrigger(Trigger,Quote!$AE$2))</f>
        <v>#NUM!</v>
      </c>
    </row>
    <row r="2189" spans="51:56" ht="11.25" customHeight="1" x14ac:dyDescent="0.25">
      <c r="AY2189" s="187" t="s">
        <v>90</v>
      </c>
      <c r="AZ2189" s="186">
        <f>_xll.qlInterestRateIndexFixingDate(Currency&amp;"ibor"&amp;$I$1,BA2189,Trigger)</f>
        <v>54655</v>
      </c>
      <c r="BA2189" s="186">
        <f>_xll.qlCalendarAdvance(Calendar,BA2188,AY2189,"f",,Trigger)</f>
        <v>54659</v>
      </c>
      <c r="BB2189" s="186">
        <f>_xll.qlInterestRateIndexMaturity(Currency&amp;"ibor"&amp;$I$1,BA2189,Trigger)</f>
        <v>54843</v>
      </c>
      <c r="BC2189" s="359">
        <f>_xll.qlIndexFixing($AC$5,AZ2189,,_xll.ohTrigger(Trigger,Quote!$AE$2))</f>
        <v>1.4307342069543053E-2</v>
      </c>
      <c r="BD2189" s="359" t="e">
        <f>_xll.qlIndexFixing($BE$1,BA2189,,_xll.ohTrigger(Trigger,Quote!$AE$2))</f>
        <v>#NUM!</v>
      </c>
    </row>
    <row r="2190" spans="51:56" ht="11.25" customHeight="1" x14ac:dyDescent="0.25">
      <c r="AY2190" s="187" t="s">
        <v>90</v>
      </c>
      <c r="AZ2190" s="186">
        <f>_xll.qlInterestRateIndexFixingDate(Currency&amp;"ibor"&amp;$I$1,BA2190,Trigger)</f>
        <v>54662</v>
      </c>
      <c r="BA2190" s="186">
        <f>_xll.qlCalendarAdvance(Calendar,BA2189,AY2190,"f",,Trigger)</f>
        <v>54666</v>
      </c>
      <c r="BB2190" s="186">
        <f>_xll.qlInterestRateIndexMaturity(Currency&amp;"ibor"&amp;$I$1,BA2190,Trigger)</f>
        <v>54847</v>
      </c>
      <c r="BC2190" s="359">
        <f>_xll.qlIndexFixing($AC$5,AZ2190,,_xll.ohTrigger(Trigger,Quote!$AE$2))</f>
        <v>1.4306983506677525E-2</v>
      </c>
      <c r="BD2190" s="359" t="e">
        <f>_xll.qlIndexFixing($BE$1,BA2190,,_xll.ohTrigger(Trigger,Quote!$AE$2))</f>
        <v>#NUM!</v>
      </c>
    </row>
    <row r="2191" spans="51:56" ht="11.25" customHeight="1" x14ac:dyDescent="0.25">
      <c r="AY2191" s="187" t="s">
        <v>90</v>
      </c>
      <c r="AZ2191" s="186">
        <f>_xll.qlInterestRateIndexFixingDate(Currency&amp;"ibor"&amp;$I$1,BA2191,Trigger)</f>
        <v>54669</v>
      </c>
      <c r="BA2191" s="186">
        <f>_xll.qlCalendarAdvance(Calendar,BA2190,AY2191,"f",,Trigger)</f>
        <v>54673</v>
      </c>
      <c r="BB2191" s="186">
        <f>_xll.qlInterestRateIndexMaturity(Currency&amp;"ibor"&amp;$I$1,BA2191,Trigger)</f>
        <v>54854</v>
      </c>
      <c r="BC2191" s="359">
        <f>_xll.qlIndexFixing($AC$5,AZ2191,,_xll.ohTrigger(Trigger,Quote!$AE$2))</f>
        <v>1.4307610005309503E-2</v>
      </c>
      <c r="BD2191" s="359" t="e">
        <f>_xll.qlIndexFixing($BE$1,BA2191,,_xll.ohTrigger(Trigger,Quote!$AE$2))</f>
        <v>#NUM!</v>
      </c>
    </row>
    <row r="2192" spans="51:56" ht="11.25" customHeight="1" x14ac:dyDescent="0.25">
      <c r="AY2192" s="187" t="s">
        <v>90</v>
      </c>
      <c r="AZ2192" s="186">
        <f>_xll.qlInterestRateIndexFixingDate(Currency&amp;"ibor"&amp;$I$1,BA2192,Trigger)</f>
        <v>54676</v>
      </c>
      <c r="BA2192" s="186">
        <f>_xll.qlCalendarAdvance(Calendar,BA2191,AY2192,"f",,Trigger)</f>
        <v>54680</v>
      </c>
      <c r="BB2192" s="186">
        <f>_xll.qlInterestRateIndexMaturity(Currency&amp;"ibor"&amp;$I$1,BA2192,Trigger)</f>
        <v>54861</v>
      </c>
      <c r="BC2192" s="359">
        <f>_xll.qlIndexFixing($AC$5,AZ2192,,_xll.ohTrigger(Trigger,Quote!$AE$2))</f>
        <v>1.4308236504138008E-2</v>
      </c>
      <c r="BD2192" s="359" t="e">
        <f>_xll.qlIndexFixing($BE$1,BA2192,,_xll.ohTrigger(Trigger,Quote!$AE$2))</f>
        <v>#NUM!</v>
      </c>
    </row>
    <row r="2193" spans="51:56" ht="11.25" customHeight="1" x14ac:dyDescent="0.25">
      <c r="AY2193" s="187" t="s">
        <v>90</v>
      </c>
      <c r="AZ2193" s="186">
        <f>_xll.qlInterestRateIndexFixingDate(Currency&amp;"ibor"&amp;$I$1,BA2193,Trigger)</f>
        <v>54683</v>
      </c>
      <c r="BA2193" s="186">
        <f>_xll.qlCalendarAdvance(Calendar,BA2192,AY2193,"f",,Trigger)</f>
        <v>54687</v>
      </c>
      <c r="BB2193" s="186">
        <f>_xll.qlInterestRateIndexMaturity(Currency&amp;"ibor"&amp;$I$1,BA2193,Trigger)</f>
        <v>54868</v>
      </c>
      <c r="BC2193" s="359">
        <f>_xll.qlIndexFixing($AC$5,AZ2193,,_xll.ohTrigger(Trigger,Quote!$AE$2))</f>
        <v>1.43088630031626E-2</v>
      </c>
      <c r="BD2193" s="359" t="e">
        <f>_xll.qlIndexFixing($BE$1,BA2193,,_xll.ohTrigger(Trigger,Quote!$AE$2))</f>
        <v>#NUM!</v>
      </c>
    </row>
    <row r="2194" spans="51:56" ht="11.25" customHeight="1" x14ac:dyDescent="0.25">
      <c r="AY2194" s="187" t="s">
        <v>90</v>
      </c>
      <c r="AZ2194" s="186">
        <f>_xll.qlInterestRateIndexFixingDate(Currency&amp;"ibor"&amp;$I$1,BA2194,Trigger)</f>
        <v>54690</v>
      </c>
      <c r="BA2194" s="186">
        <f>_xll.qlCalendarAdvance(Calendar,BA2193,AY2194,"f",,Trigger)</f>
        <v>54694</v>
      </c>
      <c r="BB2194" s="186">
        <f>_xll.qlInterestRateIndexMaturity(Currency&amp;"ibor"&amp;$I$1,BA2194,Trigger)</f>
        <v>54875</v>
      </c>
      <c r="BC2194" s="359">
        <f>_xll.qlIndexFixing($AC$5,AZ2194,,_xll.ohTrigger(Trigger,Quote!$AE$2))</f>
        <v>1.4309489502382838E-2</v>
      </c>
      <c r="BD2194" s="359" t="e">
        <f>_xll.qlIndexFixing($BE$1,BA2194,,_xll.ohTrigger(Trigger,Quote!$AE$2))</f>
        <v>#NUM!</v>
      </c>
    </row>
    <row r="2195" spans="51:56" ht="11.25" customHeight="1" x14ac:dyDescent="0.25">
      <c r="AY2195" s="187" t="s">
        <v>90</v>
      </c>
      <c r="AZ2195" s="186">
        <f>_xll.qlInterestRateIndexFixingDate(Currency&amp;"ibor"&amp;$I$1,BA2195,Trigger)</f>
        <v>54697</v>
      </c>
      <c r="BA2195" s="186">
        <f>_xll.qlCalendarAdvance(Calendar,BA2194,AY2195,"f",,Trigger)</f>
        <v>54701</v>
      </c>
      <c r="BB2195" s="186">
        <f>_xll.qlInterestRateIndexMaturity(Currency&amp;"ibor"&amp;$I$1,BA2195,Trigger)</f>
        <v>54883</v>
      </c>
      <c r="BC2195" s="359">
        <f>_xll.qlIndexFixing($AC$5,AZ2195,,_xll.ohTrigger(Trigger,Quote!$AE$2))</f>
        <v>1.4310444493483843E-2</v>
      </c>
      <c r="BD2195" s="359" t="e">
        <f>_xll.qlIndexFixing($BE$1,BA2195,,_xll.ohTrigger(Trigger,Quote!$AE$2))</f>
        <v>#NUM!</v>
      </c>
    </row>
    <row r="2196" spans="51:56" ht="11.25" customHeight="1" x14ac:dyDescent="0.25">
      <c r="AY2196" s="187" t="s">
        <v>90</v>
      </c>
      <c r="AZ2196" s="186">
        <f>_xll.qlInterestRateIndexFixingDate(Currency&amp;"ibor"&amp;$I$1,BA2196,Trigger)</f>
        <v>54704</v>
      </c>
      <c r="BA2196" s="186">
        <f>_xll.qlCalendarAdvance(Calendar,BA2195,AY2196,"f",,Trigger)</f>
        <v>54708</v>
      </c>
      <c r="BB2196" s="186">
        <f>_xll.qlInterestRateIndexMaturity(Currency&amp;"ibor"&amp;$I$1,BA2196,Trigger)</f>
        <v>54890</v>
      </c>
      <c r="BC2196" s="359">
        <f>_xll.qlIndexFixing($AC$5,AZ2196,,_xll.ohTrigger(Trigger,Quote!$AE$2))</f>
        <v>1.4311071017925839E-2</v>
      </c>
      <c r="BD2196" s="359" t="e">
        <f>_xll.qlIndexFixing($BE$1,BA2196,,_xll.ohTrigger(Trigger,Quote!$AE$2))</f>
        <v>#NUM!</v>
      </c>
    </row>
    <row r="2197" spans="51:56" ht="11.25" customHeight="1" x14ac:dyDescent="0.25">
      <c r="AY2197" s="187" t="s">
        <v>90</v>
      </c>
      <c r="AZ2197" s="186">
        <f>_xll.qlInterestRateIndexFixingDate(Currency&amp;"ibor"&amp;$I$1,BA2197,Trigger)</f>
        <v>54711</v>
      </c>
      <c r="BA2197" s="186">
        <f>_xll.qlCalendarAdvance(Calendar,BA2196,AY2197,"f",,Trigger)</f>
        <v>54715</v>
      </c>
      <c r="BB2197" s="186">
        <f>_xll.qlInterestRateIndexMaturity(Currency&amp;"ibor"&amp;$I$1,BA2197,Trigger)</f>
        <v>54897</v>
      </c>
      <c r="BC2197" s="359">
        <f>_xll.qlIndexFixing($AC$5,AZ2197,,_xll.ohTrigger(Trigger,Quote!$AE$2))</f>
        <v>1.4311697542564164E-2</v>
      </c>
      <c r="BD2197" s="359" t="e">
        <f>_xll.qlIndexFixing($BE$1,BA2197,,_xll.ohTrigger(Trigger,Quote!$AE$2))</f>
        <v>#NUM!</v>
      </c>
    </row>
    <row r="2198" spans="51:56" ht="11.25" customHeight="1" x14ac:dyDescent="0.25">
      <c r="AY2198" s="187" t="s">
        <v>90</v>
      </c>
      <c r="AZ2198" s="186">
        <f>_xll.qlInterestRateIndexFixingDate(Currency&amp;"ibor"&amp;$I$1,BA2198,Trigger)</f>
        <v>54718</v>
      </c>
      <c r="BA2198" s="186">
        <f>_xll.qlCalendarAdvance(Calendar,BA2197,AY2198,"f",,Trigger)</f>
        <v>54722</v>
      </c>
      <c r="BB2198" s="186">
        <f>_xll.qlInterestRateIndexMaturity(Currency&amp;"ibor"&amp;$I$1,BA2198,Trigger)</f>
        <v>54904</v>
      </c>
      <c r="BC2198" s="359">
        <f>_xll.qlIndexFixing($AC$5,AZ2198,,_xll.ohTrigger(Trigger,Quote!$AE$2))</f>
        <v>1.4312324067399693E-2</v>
      </c>
      <c r="BD2198" s="359" t="e">
        <f>_xll.qlIndexFixing($BE$1,BA2198,,_xll.ohTrigger(Trigger,Quote!$AE$2))</f>
        <v>#NUM!</v>
      </c>
    </row>
    <row r="2199" spans="51:56" ht="11.25" customHeight="1" x14ac:dyDescent="0.25">
      <c r="AY2199" s="187" t="s">
        <v>90</v>
      </c>
      <c r="AZ2199" s="186">
        <f>_xll.qlInterestRateIndexFixingDate(Currency&amp;"ibor"&amp;$I$1,BA2199,Trigger)</f>
        <v>54725</v>
      </c>
      <c r="BA2199" s="186">
        <f>_xll.qlCalendarAdvance(Calendar,BA2198,AY2199,"f",,Trigger)</f>
        <v>54729</v>
      </c>
      <c r="BB2199" s="186">
        <f>_xll.qlInterestRateIndexMaturity(Currency&amp;"ibor"&amp;$I$1,BA2199,Trigger)</f>
        <v>54910</v>
      </c>
      <c r="BC2199" s="359">
        <f>_xll.qlIndexFixing($AC$5,AZ2199,,_xll.ohTrigger(Trigger,Quote!$AE$2))</f>
        <v>1.4312622001422666E-2</v>
      </c>
      <c r="BD2199" s="359" t="e">
        <f>_xll.qlIndexFixing($BE$1,BA2199,,_xll.ohTrigger(Trigger,Quote!$AE$2))</f>
        <v>#NUM!</v>
      </c>
    </row>
    <row r="2200" spans="51:56" ht="11.25" customHeight="1" x14ac:dyDescent="0.25">
      <c r="AY2200" s="187" t="s">
        <v>90</v>
      </c>
      <c r="AZ2200" s="186">
        <f>_xll.qlInterestRateIndexFixingDate(Currency&amp;"ibor"&amp;$I$1,BA2200,Trigger)</f>
        <v>54732</v>
      </c>
      <c r="BA2200" s="186">
        <f>_xll.qlCalendarAdvance(Calendar,BA2199,AY2200,"f",,Trigger)</f>
        <v>54736</v>
      </c>
      <c r="BB2200" s="186">
        <f>_xll.qlInterestRateIndexMaturity(Currency&amp;"ibor"&amp;$I$1,BA2200,Trigger)</f>
        <v>54917</v>
      </c>
      <c r="BC2200" s="359">
        <f>_xll.qlIndexFixing($AC$5,AZ2200,,_xll.ohTrigger(Trigger,Quote!$AE$2))</f>
        <v>1.4313248501818537E-2</v>
      </c>
      <c r="BD2200" s="359" t="e">
        <f>_xll.qlIndexFixing($BE$1,BA2200,,_xll.ohTrigger(Trigger,Quote!$AE$2))</f>
        <v>#NUM!</v>
      </c>
    </row>
    <row r="2201" spans="51:56" ht="11.25" customHeight="1" x14ac:dyDescent="0.25">
      <c r="AY2201" s="187" t="s">
        <v>90</v>
      </c>
      <c r="AZ2201" s="186">
        <f>_xll.qlInterestRateIndexFixingDate(Currency&amp;"ibor"&amp;$I$1,BA2201,Trigger)</f>
        <v>54739</v>
      </c>
      <c r="BA2201" s="186">
        <f>_xll.qlCalendarAdvance(Calendar,BA2200,AY2201,"f",,Trigger)</f>
        <v>54743</v>
      </c>
      <c r="BB2201" s="186">
        <f>_xll.qlInterestRateIndexMaturity(Currency&amp;"ibor"&amp;$I$1,BA2201,Trigger)</f>
        <v>54924</v>
      </c>
      <c r="BC2201" s="359">
        <f>_xll.qlIndexFixing($AC$5,AZ2201,,_xll.ohTrigger(Trigger,Quote!$AE$2))</f>
        <v>1.4313875002410052E-2</v>
      </c>
      <c r="BD2201" s="359" t="e">
        <f>_xll.qlIndexFixing($BE$1,BA2201,,_xll.ohTrigger(Trigger,Quote!$AE$2))</f>
        <v>#NUM!</v>
      </c>
    </row>
    <row r="2202" spans="51:56" ht="11.25" customHeight="1" x14ac:dyDescent="0.25">
      <c r="AY2202" s="187" t="s">
        <v>90</v>
      </c>
      <c r="AZ2202" s="186">
        <f>_xll.qlInterestRateIndexFixingDate(Currency&amp;"ibor"&amp;$I$1,BA2202,Trigger)</f>
        <v>54746</v>
      </c>
      <c r="BA2202" s="186">
        <f>_xll.qlCalendarAdvance(Calendar,BA2201,AY2202,"f",,Trigger)</f>
        <v>54750</v>
      </c>
      <c r="BB2202" s="186">
        <f>_xll.qlInterestRateIndexMaturity(Currency&amp;"ibor"&amp;$I$1,BA2202,Trigger)</f>
        <v>54931</v>
      </c>
      <c r="BC2202" s="359">
        <f>_xll.qlIndexFixing($AC$5,AZ2202,,_xll.ohTrigger(Trigger,Quote!$AE$2))</f>
        <v>1.4314501503197654E-2</v>
      </c>
      <c r="BD2202" s="359" t="e">
        <f>_xll.qlIndexFixing($BE$1,BA2202,,_xll.ohTrigger(Trigger,Quote!$AE$2))</f>
        <v>#NUM!</v>
      </c>
    </row>
    <row r="2203" spans="51:56" ht="11.25" customHeight="1" x14ac:dyDescent="0.25">
      <c r="AY2203" s="187" t="s">
        <v>90</v>
      </c>
      <c r="AZ2203" s="186">
        <f>_xll.qlInterestRateIndexFixingDate(Currency&amp;"ibor"&amp;$I$1,BA2203,Trigger)</f>
        <v>54753</v>
      </c>
      <c r="BA2203" s="186">
        <f>_xll.qlCalendarAdvance(Calendar,BA2202,AY2203,"f",,Trigger)</f>
        <v>54757</v>
      </c>
      <c r="BB2203" s="186">
        <f>_xll.qlInterestRateIndexMaturity(Currency&amp;"ibor"&amp;$I$1,BA2203,Trigger)</f>
        <v>54939</v>
      </c>
      <c r="BC2203" s="359">
        <f>_xll.qlIndexFixing($AC$5,AZ2203,,_xll.ohTrigger(Trigger,Quote!$AE$2))</f>
        <v>1.4315456694533211E-2</v>
      </c>
      <c r="BD2203" s="359" t="e">
        <f>_xll.qlIndexFixing($BE$1,BA2203,,_xll.ohTrigger(Trigger,Quote!$AE$2))</f>
        <v>#NUM!</v>
      </c>
    </row>
    <row r="2204" spans="51:56" ht="11.25" customHeight="1" x14ac:dyDescent="0.25">
      <c r="AY2204" s="187" t="s">
        <v>90</v>
      </c>
      <c r="AZ2204" s="186">
        <f>_xll.qlInterestRateIndexFixingDate(Currency&amp;"ibor"&amp;$I$1,BA2204,Trigger)</f>
        <v>54760</v>
      </c>
      <c r="BA2204" s="186">
        <f>_xll.qlCalendarAdvance(Calendar,BA2203,AY2204,"f",,Trigger)</f>
        <v>54764</v>
      </c>
      <c r="BB2204" s="186">
        <f>_xll.qlInterestRateIndexMaturity(Currency&amp;"ibor"&amp;$I$1,BA2204,Trigger)</f>
        <v>54946</v>
      </c>
      <c r="BC2204" s="359">
        <f>_xll.qlIndexFixing($AC$5,AZ2204,,_xll.ohTrigger(Trigger,Quote!$AE$2))</f>
        <v>1.4310469388432803E-2</v>
      </c>
      <c r="BD2204" s="359" t="e">
        <f>_xll.qlIndexFixing($BE$1,BA2204,,_xll.ohTrigger(Trigger,Quote!$AE$2))</f>
        <v>#NUM!</v>
      </c>
    </row>
    <row r="2205" spans="51:56" ht="11.25" customHeight="1" x14ac:dyDescent="0.25">
      <c r="AY2205" s="187" t="s">
        <v>90</v>
      </c>
      <c r="AZ2205" s="186">
        <f>_xll.qlInterestRateIndexFixingDate(Currency&amp;"ibor"&amp;$I$1,BA2205,Trigger)</f>
        <v>54767</v>
      </c>
      <c r="BA2205" s="186">
        <f>_xll.qlCalendarAdvance(Calendar,BA2204,AY2205,"f",,Trigger)</f>
        <v>54771</v>
      </c>
      <c r="BB2205" s="186">
        <f>_xll.qlInterestRateIndexMaturity(Currency&amp;"ibor"&amp;$I$1,BA2205,Trigger)</f>
        <v>54953</v>
      </c>
      <c r="BC2205" s="359">
        <f>_xll.qlIndexFixing($AC$5,AZ2205,,_xll.ohTrigger(Trigger,Quote!$AE$2))</f>
        <v>1.4304539805113065E-2</v>
      </c>
      <c r="BD2205" s="359" t="e">
        <f>_xll.qlIndexFixing($BE$1,BA2205,,_xll.ohTrigger(Trigger,Quote!$AE$2))</f>
        <v>#NUM!</v>
      </c>
    </row>
    <row r="2206" spans="51:56" ht="11.25" customHeight="1" x14ac:dyDescent="0.25">
      <c r="AY2206" s="187" t="s">
        <v>90</v>
      </c>
      <c r="AZ2206" s="186">
        <f>_xll.qlInterestRateIndexFixingDate(Currency&amp;"ibor"&amp;$I$1,BA2206,Trigger)</f>
        <v>54774</v>
      </c>
      <c r="BA2206" s="186">
        <f>_xll.qlCalendarAdvance(Calendar,BA2205,AY2206,"f",,Trigger)</f>
        <v>54778</v>
      </c>
      <c r="BB2206" s="186">
        <f>_xll.qlInterestRateIndexMaturity(Currency&amp;"ibor"&amp;$I$1,BA2206,Trigger)</f>
        <v>54960</v>
      </c>
      <c r="BC2206" s="359">
        <f>_xll.qlIndexFixing($AC$5,AZ2206,,_xll.ohTrigger(Trigger,Quote!$AE$2))</f>
        <v>1.429860307265139E-2</v>
      </c>
      <c r="BD2206" s="359" t="e">
        <f>_xll.qlIndexFixing($BE$1,BA2206,,_xll.ohTrigger(Trigger,Quote!$AE$2))</f>
        <v>#NUM!</v>
      </c>
    </row>
    <row r="2207" spans="51:56" ht="11.25" customHeight="1" x14ac:dyDescent="0.25">
      <c r="AY2207" s="187" t="s">
        <v>90</v>
      </c>
      <c r="AZ2207" s="186">
        <f>_xll.qlInterestRateIndexFixingDate(Currency&amp;"ibor"&amp;$I$1,BA2207,Trigger)</f>
        <v>54781</v>
      </c>
      <c r="BA2207" s="186">
        <f>_xll.qlCalendarAdvance(Calendar,BA2206,AY2207,"f",,Trigger)</f>
        <v>54785</v>
      </c>
      <c r="BB2207" s="186">
        <f>_xll.qlInterestRateIndexMaturity(Currency&amp;"ibor"&amp;$I$1,BA2207,Trigger)</f>
        <v>54967</v>
      </c>
      <c r="BC2207" s="359">
        <f>_xll.qlIndexFixing($AC$5,AZ2207,,_xll.ohTrigger(Trigger,Quote!$AE$2))</f>
        <v>1.4292659191111024E-2</v>
      </c>
      <c r="BD2207" s="359" t="e">
        <f>_xll.qlIndexFixing($BE$1,BA2207,,_xll.ohTrigger(Trigger,Quote!$AE$2))</f>
        <v>#NUM!</v>
      </c>
    </row>
    <row r="2208" spans="51:56" ht="11.25" customHeight="1" x14ac:dyDescent="0.25">
      <c r="AY2208" s="187" t="s">
        <v>90</v>
      </c>
      <c r="AZ2208" s="186">
        <f>_xll.qlInterestRateIndexFixingDate(Currency&amp;"ibor"&amp;$I$1,BA2208,Trigger)</f>
        <v>54788</v>
      </c>
      <c r="BA2208" s="186">
        <f>_xll.qlCalendarAdvance(Calendar,BA2207,AY2208,"f",,Trigger)</f>
        <v>54792</v>
      </c>
      <c r="BB2208" s="186">
        <f>_xll.qlInterestRateIndexMaturity(Currency&amp;"ibor"&amp;$I$1,BA2208,Trigger)</f>
        <v>54973</v>
      </c>
      <c r="BC2208" s="359">
        <f>_xll.qlIndexFixing($AC$5,AZ2208,,_xll.ohTrigger(Trigger,Quote!$AE$2))</f>
        <v>1.4287149721839823E-2</v>
      </c>
      <c r="BD2208" s="359" t="e">
        <f>_xll.qlIndexFixing($BE$1,BA2208,,_xll.ohTrigger(Trigger,Quote!$AE$2))</f>
        <v>#NUM!</v>
      </c>
    </row>
    <row r="2209" spans="51:56" ht="11.25" customHeight="1" x14ac:dyDescent="0.25">
      <c r="AY2209" s="187" t="s">
        <v>90</v>
      </c>
      <c r="AZ2209" s="186">
        <f>_xll.qlInterestRateIndexFixingDate(Currency&amp;"ibor"&amp;$I$1,BA2209,Trigger)</f>
        <v>54795</v>
      </c>
      <c r="BA2209" s="186">
        <f>_xll.qlCalendarAdvance(Calendar,BA2208,AY2209,"f",,Trigger)</f>
        <v>54799</v>
      </c>
      <c r="BB2209" s="186">
        <f>_xll.qlInterestRateIndexMaturity(Currency&amp;"ibor"&amp;$I$1,BA2209,Trigger)</f>
        <v>54980</v>
      </c>
      <c r="BC2209" s="359">
        <f>_xll.qlIndexFixing($AC$5,AZ2209,,_xll.ohTrigger(Trigger,Quote!$AE$2))</f>
        <v>1.428115642710993E-2</v>
      </c>
      <c r="BD2209" s="359" t="e">
        <f>_xll.qlIndexFixing($BE$1,BA2209,,_xll.ohTrigger(Trigger,Quote!$AE$2))</f>
        <v>#NUM!</v>
      </c>
    </row>
    <row r="2210" spans="51:56" ht="11.25" customHeight="1" x14ac:dyDescent="0.25">
      <c r="AY2210" s="187" t="s">
        <v>90</v>
      </c>
      <c r="AZ2210" s="186">
        <f>_xll.qlInterestRateIndexFixingDate(Currency&amp;"ibor"&amp;$I$1,BA2210,Trigger)</f>
        <v>54802</v>
      </c>
      <c r="BA2210" s="186">
        <f>_xll.qlCalendarAdvance(Calendar,BA2209,AY2210,"f",,Trigger)</f>
        <v>54806</v>
      </c>
      <c r="BB2210" s="186">
        <f>_xll.qlInterestRateIndexMaturity(Currency&amp;"ibor"&amp;$I$1,BA2210,Trigger)</f>
        <v>54987</v>
      </c>
      <c r="BC2210" s="359">
        <f>_xll.qlIndexFixing($AC$5,AZ2210,,_xll.ohTrigger(Trigger,Quote!$AE$2))</f>
        <v>1.4275155944292564E-2</v>
      </c>
      <c r="BD2210" s="359" t="e">
        <f>_xll.qlIndexFixing($BE$1,BA2210,,_xll.ohTrigger(Trigger,Quote!$AE$2))</f>
        <v>#NUM!</v>
      </c>
    </row>
    <row r="2211" spans="51:56" ht="11.25" customHeight="1" x14ac:dyDescent="0.25">
      <c r="AY2211" s="187" t="s">
        <v>90</v>
      </c>
      <c r="AZ2211" s="186">
        <f>_xll.qlInterestRateIndexFixingDate(Currency&amp;"ibor"&amp;$I$1,BA2211,Trigger)</f>
        <v>54809</v>
      </c>
      <c r="BA2211" s="186">
        <f>_xll.qlCalendarAdvance(Calendar,BA2210,AY2211,"f",,Trigger)</f>
        <v>54813</v>
      </c>
      <c r="BB2211" s="186">
        <f>_xll.qlInterestRateIndexMaturity(Currency&amp;"ibor"&amp;$I$1,BA2211,Trigger)</f>
        <v>54994</v>
      </c>
      <c r="BC2211" s="359">
        <f>_xll.qlIndexFixing($AC$5,AZ2211,,_xll.ohTrigger(Trigger,Quote!$AE$2))</f>
        <v>1.4269148273453087E-2</v>
      </c>
      <c r="BD2211" s="359" t="e">
        <f>_xll.qlIndexFixing($BE$1,BA2211,,_xll.ohTrigger(Trigger,Quote!$AE$2))</f>
        <v>#NUM!</v>
      </c>
    </row>
    <row r="2212" spans="51:56" ht="11.25" customHeight="1" x14ac:dyDescent="0.25">
      <c r="AY2212" s="187" t="s">
        <v>90</v>
      </c>
      <c r="AZ2212" s="186">
        <f>_xll.qlInterestRateIndexFixingDate(Currency&amp;"ibor"&amp;$I$1,BA2212,Trigger)</f>
        <v>54816</v>
      </c>
      <c r="BA2212" s="186">
        <f>_xll.qlCalendarAdvance(Calendar,BA2211,AY2212,"f",,Trigger)</f>
        <v>54820</v>
      </c>
      <c r="BB2212" s="186">
        <f>_xll.qlInterestRateIndexMaturity(Currency&amp;"ibor"&amp;$I$1,BA2212,Trigger)</f>
        <v>55001</v>
      </c>
      <c r="BC2212" s="359">
        <f>_xll.qlIndexFixing($AC$5,AZ2212,,_xll.ohTrigger(Trigger,Quote!$AE$2))</f>
        <v>1.4263133414656862E-2</v>
      </c>
      <c r="BD2212" s="359" t="e">
        <f>_xll.qlIndexFixing($BE$1,BA2212,,_xll.ohTrigger(Trigger,Quote!$AE$2))</f>
        <v>#NUM!</v>
      </c>
    </row>
    <row r="2213" spans="51:56" ht="11.25" customHeight="1" x14ac:dyDescent="0.25">
      <c r="AY2213" s="187" t="s">
        <v>90</v>
      </c>
      <c r="AZ2213" s="186">
        <f>_xll.qlInterestRateIndexFixingDate(Currency&amp;"ibor"&amp;$I$1,BA2213,Trigger)</f>
        <v>54823</v>
      </c>
      <c r="BA2213" s="186">
        <f>_xll.qlCalendarAdvance(Calendar,BA2212,AY2213,"f",,Trigger)</f>
        <v>54827</v>
      </c>
      <c r="BB2213" s="186">
        <f>_xll.qlInterestRateIndexMaturity(Currency&amp;"ibor"&amp;$I$1,BA2213,Trigger)</f>
        <v>55008</v>
      </c>
      <c r="BC2213" s="359">
        <f>_xll.qlIndexFixing($AC$5,AZ2213,,_xll.ohTrigger(Trigger,Quote!$AE$2))</f>
        <v>1.4257111367968365E-2</v>
      </c>
      <c r="BD2213" s="359" t="e">
        <f>_xll.qlIndexFixing($BE$1,BA2213,,_xll.ohTrigger(Trigger,Quote!$AE$2))</f>
        <v>#NUM!</v>
      </c>
    </row>
    <row r="2214" spans="51:56" ht="11.25" customHeight="1" x14ac:dyDescent="0.25">
      <c r="AY2214" s="187" t="s">
        <v>90</v>
      </c>
      <c r="AZ2214" s="186">
        <f>_xll.qlInterestRateIndexFixingDate(Currency&amp;"ibor"&amp;$I$1,BA2214,Trigger)</f>
        <v>54830</v>
      </c>
      <c r="BA2214" s="186">
        <f>_xll.qlCalendarAdvance(Calendar,BA2213,AY2214,"f",,Trigger)</f>
        <v>54834</v>
      </c>
      <c r="BB2214" s="186">
        <f>_xll.qlInterestRateIndexMaturity(Currency&amp;"ibor"&amp;$I$1,BA2214,Trigger)</f>
        <v>55015</v>
      </c>
      <c r="BC2214" s="359">
        <f>_xll.qlIndexFixing($AC$5,AZ2214,,_xll.ohTrigger(Trigger,Quote!$AE$2))</f>
        <v>1.4251082133452518E-2</v>
      </c>
      <c r="BD2214" s="359" t="e">
        <f>_xll.qlIndexFixing($BE$1,BA2214,,_xll.ohTrigger(Trigger,Quote!$AE$2))</f>
        <v>#NUM!</v>
      </c>
    </row>
    <row r="2215" spans="51:56" ht="11.25" customHeight="1" x14ac:dyDescent="0.25">
      <c r="AY2215" s="187" t="s">
        <v>90</v>
      </c>
      <c r="AZ2215" s="186">
        <f>_xll.qlInterestRateIndexFixingDate(Currency&amp;"ibor"&amp;$I$1,BA2215,Trigger)</f>
        <v>54837</v>
      </c>
      <c r="BA2215" s="186">
        <f>_xll.qlCalendarAdvance(Calendar,BA2214,AY2215,"f",,Trigger)</f>
        <v>54841</v>
      </c>
      <c r="BB2215" s="186">
        <f>_xll.qlInterestRateIndexMaturity(Currency&amp;"ibor"&amp;$I$1,BA2215,Trigger)</f>
        <v>55022</v>
      </c>
      <c r="BC2215" s="359">
        <f>_xll.qlIndexFixing($AC$5,AZ2215,,_xll.ohTrigger(Trigger,Quote!$AE$2))</f>
        <v>1.4245045711173802E-2</v>
      </c>
      <c r="BD2215" s="359" t="e">
        <f>_xll.qlIndexFixing($BE$1,BA2215,,_xll.ohTrigger(Trigger,Quote!$AE$2))</f>
        <v>#NUM!</v>
      </c>
    </row>
    <row r="2216" spans="51:56" ht="11.25" customHeight="1" x14ac:dyDescent="0.25">
      <c r="AY2216" s="187" t="s">
        <v>90</v>
      </c>
      <c r="AZ2216" s="186">
        <f>_xll.qlInterestRateIndexFixingDate(Currency&amp;"ibor"&amp;$I$1,BA2216,Trigger)</f>
        <v>54844</v>
      </c>
      <c r="BA2216" s="186">
        <f>_xll.qlCalendarAdvance(Calendar,BA2215,AY2216,"f",,Trigger)</f>
        <v>54848</v>
      </c>
      <c r="BB2216" s="186">
        <f>_xll.qlInterestRateIndexMaturity(Currency&amp;"ibor"&amp;$I$1,BA2216,Trigger)</f>
        <v>55032</v>
      </c>
      <c r="BC2216" s="359">
        <f>_xll.qlIndexFixing($AC$5,AZ2216,,_xll.ohTrigger(Trigger,Quote!$AE$2))</f>
        <v>1.4238538783470634E-2</v>
      </c>
      <c r="BD2216" s="359" t="e">
        <f>_xll.qlIndexFixing($BE$1,BA2216,,_xll.ohTrigger(Trigger,Quote!$AE$2))</f>
        <v>#NUM!</v>
      </c>
    </row>
    <row r="2217" spans="51:56" ht="11.25" customHeight="1" x14ac:dyDescent="0.25">
      <c r="AY2217" s="187" t="s">
        <v>90</v>
      </c>
      <c r="AZ2217" s="186">
        <f>_xll.qlInterestRateIndexFixingDate(Currency&amp;"ibor"&amp;$I$1,BA2217,Trigger)</f>
        <v>54851</v>
      </c>
      <c r="BA2217" s="186">
        <f>_xll.qlCalendarAdvance(Calendar,BA2216,AY2217,"f",,Trigger)</f>
        <v>54855</v>
      </c>
      <c r="BB2217" s="186">
        <f>_xll.qlInterestRateIndexMaturity(Currency&amp;"ibor"&amp;$I$1,BA2217,Trigger)</f>
        <v>55039</v>
      </c>
      <c r="BC2217" s="359">
        <f>_xll.qlIndexFixing($AC$5,AZ2217,,_xll.ohTrigger(Trigger,Quote!$AE$2))</f>
        <v>1.4232593117559717E-2</v>
      </c>
      <c r="BD2217" s="359" t="e">
        <f>_xll.qlIndexFixing($BE$1,BA2217,,_xll.ohTrigger(Trigger,Quote!$AE$2))</f>
        <v>#NUM!</v>
      </c>
    </row>
    <row r="2218" spans="51:56" ht="11.25" customHeight="1" x14ac:dyDescent="0.25">
      <c r="AY2218" s="187" t="s">
        <v>90</v>
      </c>
      <c r="AZ2218" s="186">
        <f>_xll.qlInterestRateIndexFixingDate(Currency&amp;"ibor"&amp;$I$1,BA2218,Trigger)</f>
        <v>54858</v>
      </c>
      <c r="BA2218" s="186">
        <f>_xll.qlCalendarAdvance(Calendar,BA2217,AY2218,"f",,Trigger)</f>
        <v>54862</v>
      </c>
      <c r="BB2218" s="186">
        <f>_xll.qlInterestRateIndexMaturity(Currency&amp;"ibor"&amp;$I$1,BA2218,Trigger)</f>
        <v>55046</v>
      </c>
      <c r="BC2218" s="359">
        <f>_xll.qlIndexFixing($AC$5,AZ2218,,_xll.ohTrigger(Trigger,Quote!$AE$2))</f>
        <v>1.4226640380396088E-2</v>
      </c>
      <c r="BD2218" s="359" t="e">
        <f>_xll.qlIndexFixing($BE$1,BA2218,,_xll.ohTrigger(Trigger,Quote!$AE$2))</f>
        <v>#NUM!</v>
      </c>
    </row>
    <row r="2219" spans="51:56" ht="11.25" customHeight="1" x14ac:dyDescent="0.25">
      <c r="AY2219" s="187" t="s">
        <v>90</v>
      </c>
      <c r="AZ2219" s="186">
        <f>_xll.qlInterestRateIndexFixingDate(Currency&amp;"ibor"&amp;$I$1,BA2219,Trigger)</f>
        <v>54865</v>
      </c>
      <c r="BA2219" s="186">
        <f>_xll.qlCalendarAdvance(Calendar,BA2218,AY2219,"f",,Trigger)</f>
        <v>54869</v>
      </c>
      <c r="BB2219" s="186">
        <f>_xll.qlInterestRateIndexMaturity(Currency&amp;"ibor"&amp;$I$1,BA2219,Trigger)</f>
        <v>55053</v>
      </c>
      <c r="BC2219" s="359">
        <f>_xll.qlIndexFixing($AC$5,AZ2219,,_xll.ohTrigger(Trigger,Quote!$AE$2))</f>
        <v>1.4220680572043606E-2</v>
      </c>
      <c r="BD2219" s="359" t="e">
        <f>_xll.qlIndexFixing($BE$1,BA2219,,_xll.ohTrigger(Trigger,Quote!$AE$2))</f>
        <v>#NUM!</v>
      </c>
    </row>
    <row r="2220" spans="51:56" ht="11.25" customHeight="1" x14ac:dyDescent="0.25">
      <c r="AY2220" s="187" t="s">
        <v>90</v>
      </c>
      <c r="AZ2220" s="186">
        <f>_xll.qlInterestRateIndexFixingDate(Currency&amp;"ibor"&amp;$I$1,BA2220,Trigger)</f>
        <v>54872</v>
      </c>
      <c r="BA2220" s="186">
        <f>_xll.qlCalendarAdvance(Calendar,BA2219,AY2220,"f",,Trigger)</f>
        <v>54876</v>
      </c>
      <c r="BB2220" s="186">
        <f>_xll.qlInterestRateIndexMaturity(Currency&amp;"ibor"&amp;$I$1,BA2220,Trigger)</f>
        <v>55060</v>
      </c>
      <c r="BC2220" s="359">
        <f>_xll.qlIndexFixing($AC$5,AZ2220,,_xll.ohTrigger(Trigger,Quote!$AE$2))</f>
        <v>1.4214713692566135E-2</v>
      </c>
      <c r="BD2220" s="359" t="e">
        <f>_xll.qlIndexFixing($BE$1,BA2220,,_xll.ohTrigger(Trigger,Quote!$AE$2))</f>
        <v>#NUM!</v>
      </c>
    </row>
    <row r="2221" spans="51:56" ht="11.25" customHeight="1" x14ac:dyDescent="0.25">
      <c r="AY2221" s="187" t="s">
        <v>90</v>
      </c>
      <c r="AZ2221" s="186">
        <f>_xll.qlInterestRateIndexFixingDate(Currency&amp;"ibor"&amp;$I$1,BA2221,Trigger)</f>
        <v>54879</v>
      </c>
      <c r="BA2221" s="186">
        <f>_xll.qlCalendarAdvance(Calendar,BA2220,AY2221,"f",,Trigger)</f>
        <v>54883</v>
      </c>
      <c r="BB2221" s="186">
        <f>_xll.qlInterestRateIndexMaturity(Currency&amp;"ibor"&amp;$I$1,BA2221,Trigger)</f>
        <v>55066</v>
      </c>
      <c r="BC2221" s="359">
        <f>_xll.qlIndexFixing($AC$5,AZ2221,,_xll.ohTrigger(Trigger,Quote!$AE$2))</f>
        <v>1.4208715417557471E-2</v>
      </c>
      <c r="BD2221" s="359" t="e">
        <f>_xll.qlIndexFixing($BE$1,BA2221,,_xll.ohTrigger(Trigger,Quote!$AE$2))</f>
        <v>#NUM!</v>
      </c>
    </row>
    <row r="2222" spans="51:56" ht="11.25" customHeight="1" x14ac:dyDescent="0.25">
      <c r="AY2222" s="187" t="s">
        <v>90</v>
      </c>
      <c r="AZ2222" s="186">
        <f>_xll.qlInterestRateIndexFixingDate(Currency&amp;"ibor"&amp;$I$1,BA2222,Trigger)</f>
        <v>54884</v>
      </c>
      <c r="BA2222" s="186">
        <f>_xll.qlCalendarAdvance(Calendar,BA2221,AY2222,"f",,Trigger)</f>
        <v>54890</v>
      </c>
      <c r="BB2222" s="186">
        <f>_xll.qlInterestRateIndexMaturity(Currency&amp;"ibor"&amp;$I$1,BA2222,Trigger)</f>
        <v>55073</v>
      </c>
      <c r="BC2222" s="359">
        <f>_xll.qlIndexFixing($AC$5,AZ2222,,_xll.ohTrigger(Trigger,Quote!$AE$2))</f>
        <v>1.4202699543206666E-2</v>
      </c>
      <c r="BD2222" s="359" t="e">
        <f>_xll.qlIndexFixing($BE$1,BA2222,,_xll.ohTrigger(Trigger,Quote!$AE$2))</f>
        <v>#NUM!</v>
      </c>
    </row>
    <row r="2223" spans="51:56" ht="11.25" customHeight="1" x14ac:dyDescent="0.25">
      <c r="AY2223" s="187" t="s">
        <v>90</v>
      </c>
      <c r="AZ2223" s="186">
        <f>_xll.qlInterestRateIndexFixingDate(Currency&amp;"ibor"&amp;$I$1,BA2223,Trigger)</f>
        <v>54893</v>
      </c>
      <c r="BA2223" s="186">
        <f>_xll.qlCalendarAdvance(Calendar,BA2222,AY2223,"f",,Trigger)</f>
        <v>54897</v>
      </c>
      <c r="BB2223" s="186">
        <f>_xll.qlInterestRateIndexMaturity(Currency&amp;"ibor"&amp;$I$1,BA2223,Trigger)</f>
        <v>55080</v>
      </c>
      <c r="BC2223" s="359">
        <f>_xll.qlIndexFixing($AC$5,AZ2223,,_xll.ohTrigger(Trigger,Quote!$AE$2))</f>
        <v>1.4196676559578762E-2</v>
      </c>
      <c r="BD2223" s="359" t="e">
        <f>_xll.qlIndexFixing($BE$1,BA2223,,_xll.ohTrigger(Trigger,Quote!$AE$2))</f>
        <v>#NUM!</v>
      </c>
    </row>
    <row r="2224" spans="51:56" ht="11.25" customHeight="1" x14ac:dyDescent="0.25">
      <c r="AY2224" s="187" t="s">
        <v>90</v>
      </c>
      <c r="AZ2224" s="186">
        <f>_xll.qlInterestRateIndexFixingDate(Currency&amp;"ibor"&amp;$I$1,BA2224,Trigger)</f>
        <v>54900</v>
      </c>
      <c r="BA2224" s="186">
        <f>_xll.qlCalendarAdvance(Calendar,BA2223,AY2224,"f",,Trigger)</f>
        <v>54904</v>
      </c>
      <c r="BB2224" s="186">
        <f>_xll.qlInterestRateIndexMaturity(Currency&amp;"ibor"&amp;$I$1,BA2224,Trigger)</f>
        <v>55087</v>
      </c>
      <c r="BC2224" s="359">
        <f>_xll.qlIndexFixing($AC$5,AZ2224,,_xll.ohTrigger(Trigger,Quote!$AE$2))</f>
        <v>1.4190646466738838E-2</v>
      </c>
      <c r="BD2224" s="359" t="e">
        <f>_xll.qlIndexFixing($BE$1,BA2224,,_xll.ohTrigger(Trigger,Quote!$AE$2))</f>
        <v>#NUM!</v>
      </c>
    </row>
    <row r="2225" spans="51:56" ht="11.25" customHeight="1" x14ac:dyDescent="0.25">
      <c r="AY2225" s="187" t="s">
        <v>90</v>
      </c>
      <c r="AZ2225" s="186">
        <f>_xll.qlInterestRateIndexFixingDate(Currency&amp;"ibor"&amp;$I$1,BA2225,Trigger)</f>
        <v>54907</v>
      </c>
      <c r="BA2225" s="186">
        <f>_xll.qlCalendarAdvance(Calendar,BA2224,AY2225,"f",,Trigger)</f>
        <v>54911</v>
      </c>
      <c r="BB2225" s="186">
        <f>_xll.qlInterestRateIndexMaturity(Currency&amp;"ibor"&amp;$I$1,BA2225,Trigger)</f>
        <v>55095</v>
      </c>
      <c r="BC2225" s="359">
        <f>_xll.qlIndexFixing($AC$5,AZ2225,,_xll.ohTrigger(Trigger,Quote!$AE$2))</f>
        <v>1.4184773230567773E-2</v>
      </c>
      <c r="BD2225" s="359" t="e">
        <f>_xll.qlIndexFixing($BE$1,BA2225,,_xll.ohTrigger(Trigger,Quote!$AE$2))</f>
        <v>#NUM!</v>
      </c>
    </row>
    <row r="2226" spans="51:56" ht="11.25" customHeight="1" x14ac:dyDescent="0.25">
      <c r="AY2226" s="187" t="s">
        <v>90</v>
      </c>
      <c r="AZ2226" s="186">
        <f>_xll.qlInterestRateIndexFixingDate(Currency&amp;"ibor"&amp;$I$1,BA2226,Trigger)</f>
        <v>54914</v>
      </c>
      <c r="BA2226" s="186">
        <f>_xll.qlCalendarAdvance(Calendar,BA2225,AY2226,"f",,Trigger)</f>
        <v>54918</v>
      </c>
      <c r="BB2226" s="186">
        <f>_xll.qlInterestRateIndexMaturity(Currency&amp;"ibor"&amp;$I$1,BA2226,Trigger)</f>
        <v>55102</v>
      </c>
      <c r="BC2226" s="359">
        <f>_xll.qlIndexFixing($AC$5,AZ2226,,_xll.ohTrigger(Trigger,Quote!$AE$2))</f>
        <v>1.4178763925696667E-2</v>
      </c>
      <c r="BD2226" s="359" t="e">
        <f>_xll.qlIndexFixing($BE$1,BA2226,,_xll.ohTrigger(Trigger,Quote!$AE$2))</f>
        <v>#NUM!</v>
      </c>
    </row>
    <row r="2227" spans="51:56" ht="11.25" customHeight="1" x14ac:dyDescent="0.25">
      <c r="AY2227" s="187" t="s">
        <v>90</v>
      </c>
      <c r="AZ2227" s="186">
        <f>_xll.qlInterestRateIndexFixingDate(Currency&amp;"ibor"&amp;$I$1,BA2227,Trigger)</f>
        <v>54921</v>
      </c>
      <c r="BA2227" s="186">
        <f>_xll.qlCalendarAdvance(Calendar,BA2226,AY2227,"f",,Trigger)</f>
        <v>54925</v>
      </c>
      <c r="BB2227" s="186">
        <f>_xll.qlInterestRateIndexMaturity(Currency&amp;"ibor"&amp;$I$1,BA2227,Trigger)</f>
        <v>55109</v>
      </c>
      <c r="BC2227" s="359">
        <f>_xll.qlIndexFixing($AC$5,AZ2227,,_xll.ohTrigger(Trigger,Quote!$AE$2))</f>
        <v>1.4172747550153256E-2</v>
      </c>
      <c r="BD2227" s="359" t="e">
        <f>_xll.qlIndexFixing($BE$1,BA2227,,_xll.ohTrigger(Trigger,Quote!$AE$2))</f>
        <v>#NUM!</v>
      </c>
    </row>
    <row r="2228" spans="51:56" ht="11.25" customHeight="1" x14ac:dyDescent="0.25">
      <c r="AY2228" s="187" t="s">
        <v>90</v>
      </c>
      <c r="AZ2228" s="186">
        <f>_xll.qlInterestRateIndexFixingDate(Currency&amp;"ibor"&amp;$I$1,BA2228,Trigger)</f>
        <v>54928</v>
      </c>
      <c r="BA2228" s="186">
        <f>_xll.qlCalendarAdvance(Calendar,BA2227,AY2228,"f",,Trigger)</f>
        <v>54932</v>
      </c>
      <c r="BB2228" s="186">
        <f>_xll.qlInterestRateIndexMaturity(Currency&amp;"ibor"&amp;$I$1,BA2228,Trigger)</f>
        <v>55116</v>
      </c>
      <c r="BC2228" s="359">
        <f>_xll.qlIndexFixing($AC$5,AZ2228,,_xll.ohTrigger(Trigger,Quote!$AE$2))</f>
        <v>1.4166724104003133E-2</v>
      </c>
      <c r="BD2228" s="359" t="e">
        <f>_xll.qlIndexFixing($BE$1,BA2228,,_xll.ohTrigger(Trigger,Quote!$AE$2))</f>
        <v>#NUM!</v>
      </c>
    </row>
    <row r="2229" spans="51:56" ht="11.25" customHeight="1" x14ac:dyDescent="0.25">
      <c r="AY2229" s="187" t="s">
        <v>90</v>
      </c>
      <c r="AZ2229" s="186">
        <f>_xll.qlInterestRateIndexFixingDate(Currency&amp;"ibor"&amp;$I$1,BA2229,Trigger)</f>
        <v>54935</v>
      </c>
      <c r="BA2229" s="186">
        <f>_xll.qlCalendarAdvance(Calendar,BA2228,AY2229,"f",,Trigger)</f>
        <v>54939</v>
      </c>
      <c r="BB2229" s="186">
        <f>_xll.qlInterestRateIndexMaturity(Currency&amp;"ibor"&amp;$I$1,BA2229,Trigger)</f>
        <v>55122</v>
      </c>
      <c r="BC2229" s="359">
        <f>_xll.qlIndexFixing($AC$5,AZ2229,,_xll.ohTrigger(Trigger,Quote!$AE$2))</f>
        <v>1.4160389366637369E-2</v>
      </c>
      <c r="BD2229" s="359" t="e">
        <f>_xll.qlIndexFixing($BE$1,BA2229,,_xll.ohTrigger(Trigger,Quote!$AE$2))</f>
        <v>#NUM!</v>
      </c>
    </row>
    <row r="2230" spans="51:56" ht="11.25" customHeight="1" x14ac:dyDescent="0.25">
      <c r="AY2230" s="187" t="s">
        <v>90</v>
      </c>
      <c r="AZ2230" s="186">
        <f>_xll.qlInterestRateIndexFixingDate(Currency&amp;"ibor"&amp;$I$1,BA2230,Trigger)</f>
        <v>54942</v>
      </c>
      <c r="BA2230" s="186">
        <f>_xll.qlCalendarAdvance(Calendar,BA2229,AY2230,"f",,Trigger)</f>
        <v>54946</v>
      </c>
      <c r="BB2230" s="186">
        <f>_xll.qlInterestRateIndexMaturity(Currency&amp;"ibor"&amp;$I$1,BA2230,Trigger)</f>
        <v>55129</v>
      </c>
      <c r="BC2230" s="359">
        <f>_xll.qlIndexFixing($AC$5,AZ2230,,_xll.ohTrigger(Trigger,Quote!$AE$2))</f>
        <v>1.4159899555682294E-2</v>
      </c>
      <c r="BD2230" s="359" t="e">
        <f>_xll.qlIndexFixing($BE$1,BA2230,,_xll.ohTrigger(Trigger,Quote!$AE$2))</f>
        <v>#NUM!</v>
      </c>
    </row>
    <row r="2231" spans="51:56" ht="11.25" customHeight="1" x14ac:dyDescent="0.25">
      <c r="AY2231" s="187" t="s">
        <v>90</v>
      </c>
      <c r="AZ2231" s="186">
        <f>_xll.qlInterestRateIndexFixingDate(Currency&amp;"ibor"&amp;$I$1,BA2231,Trigger)</f>
        <v>54949</v>
      </c>
      <c r="BA2231" s="186">
        <f>_xll.qlCalendarAdvance(Calendar,BA2230,AY2231,"f",,Trigger)</f>
        <v>54953</v>
      </c>
      <c r="BB2231" s="186">
        <f>_xll.qlInterestRateIndexMaturity(Currency&amp;"ibor"&amp;$I$1,BA2231,Trigger)</f>
        <v>55136</v>
      </c>
      <c r="BC2231" s="359">
        <f>_xll.qlIndexFixing($AC$5,AZ2231,,_xll.ohTrigger(Trigger,Quote!$AE$2))</f>
        <v>1.4160339726345492E-2</v>
      </c>
      <c r="BD2231" s="359" t="e">
        <f>_xll.qlIndexFixing($BE$1,BA2231,,_xll.ohTrigger(Trigger,Quote!$AE$2))</f>
        <v>#NUM!</v>
      </c>
    </row>
    <row r="2232" spans="51:56" ht="11.25" customHeight="1" x14ac:dyDescent="0.25">
      <c r="AY2232" s="187" t="s">
        <v>90</v>
      </c>
      <c r="AZ2232" s="186">
        <f>_xll.qlInterestRateIndexFixingDate(Currency&amp;"ibor"&amp;$I$1,BA2232,Trigger)</f>
        <v>54956</v>
      </c>
      <c r="BA2232" s="186">
        <f>_xll.qlCalendarAdvance(Calendar,BA2231,AY2232,"f",,Trigger)</f>
        <v>54960</v>
      </c>
      <c r="BB2232" s="186">
        <f>_xll.qlInterestRateIndexMaturity(Currency&amp;"ibor"&amp;$I$1,BA2232,Trigger)</f>
        <v>55143</v>
      </c>
      <c r="BC2232" s="359">
        <f>_xll.qlIndexFixing($AC$5,AZ2232,,_xll.ohTrigger(Trigger,Quote!$AE$2))</f>
        <v>1.4160779897106096E-2</v>
      </c>
      <c r="BD2232" s="359" t="e">
        <f>_xll.qlIndexFixing($BE$1,BA2232,,_xll.ohTrigger(Trigger,Quote!$AE$2))</f>
        <v>#NUM!</v>
      </c>
    </row>
    <row r="2233" spans="51:56" ht="11.25" customHeight="1" x14ac:dyDescent="0.25">
      <c r="AY2233" s="187" t="s">
        <v>90</v>
      </c>
      <c r="AZ2233" s="186">
        <f>_xll.qlInterestRateIndexFixingDate(Currency&amp;"ibor"&amp;$I$1,BA2233,Trigger)</f>
        <v>54963</v>
      </c>
      <c r="BA2233" s="186">
        <f>_xll.qlCalendarAdvance(Calendar,BA2232,AY2233,"f",,Trigger)</f>
        <v>54967</v>
      </c>
      <c r="BB2233" s="186">
        <f>_xll.qlInterestRateIndexMaturity(Currency&amp;"ibor"&amp;$I$1,BA2233,Trigger)</f>
        <v>55150</v>
      </c>
      <c r="BC2233" s="359">
        <f>_xll.qlIndexFixing($AC$5,AZ2233,,_xll.ohTrigger(Trigger,Quote!$AE$2))</f>
        <v>1.4161220067964548E-2</v>
      </c>
      <c r="BD2233" s="359" t="e">
        <f>_xll.qlIndexFixing($BE$1,BA2233,,_xll.ohTrigger(Trigger,Quote!$AE$2))</f>
        <v>#NUM!</v>
      </c>
    </row>
    <row r="2234" spans="51:56" ht="11.25" customHeight="1" x14ac:dyDescent="0.25">
      <c r="AY2234" s="187" t="s">
        <v>90</v>
      </c>
      <c r="AZ2234" s="186">
        <f>_xll.qlInterestRateIndexFixingDate(Currency&amp;"ibor"&amp;$I$1,BA2234,Trigger)</f>
        <v>54970</v>
      </c>
      <c r="BA2234" s="186">
        <f>_xll.qlCalendarAdvance(Calendar,BA2233,AY2234,"f",,Trigger)</f>
        <v>54974</v>
      </c>
      <c r="BB2234" s="186">
        <f>_xll.qlInterestRateIndexMaturity(Currency&amp;"ibor"&amp;$I$1,BA2234,Trigger)</f>
        <v>55158</v>
      </c>
      <c r="BC2234" s="359">
        <f>_xll.qlIndexFixing($AC$5,AZ2234,,_xll.ohTrigger(Trigger,Quote!$AE$2))</f>
        <v>1.4161969563873269E-2</v>
      </c>
      <c r="BD2234" s="359" t="e">
        <f>_xll.qlIndexFixing($BE$1,BA2234,,_xll.ohTrigger(Trigger,Quote!$AE$2))</f>
        <v>#NUM!</v>
      </c>
    </row>
    <row r="2235" spans="51:56" ht="11.25" customHeight="1" x14ac:dyDescent="0.25">
      <c r="AY2235" s="187" t="s">
        <v>90</v>
      </c>
      <c r="AZ2235" s="186">
        <f>_xll.qlInterestRateIndexFixingDate(Currency&amp;"ibor"&amp;$I$1,BA2235,Trigger)</f>
        <v>54977</v>
      </c>
      <c r="BA2235" s="186">
        <f>_xll.qlCalendarAdvance(Calendar,BA2234,AY2235,"f",,Trigger)</f>
        <v>54981</v>
      </c>
      <c r="BB2235" s="186">
        <f>_xll.qlInterestRateIndexMaturity(Currency&amp;"ibor"&amp;$I$1,BA2235,Trigger)</f>
        <v>55165</v>
      </c>
      <c r="BC2235" s="359">
        <f>_xll.qlIndexFixing($AC$5,AZ2235,,_xll.ohTrigger(Trigger,Quote!$AE$2))</f>
        <v>1.4162409752188633E-2</v>
      </c>
      <c r="BD2235" s="359" t="e">
        <f>_xll.qlIndexFixing($BE$1,BA2235,,_xll.ohTrigger(Trigger,Quote!$AE$2))</f>
        <v>#NUM!</v>
      </c>
    </row>
    <row r="2236" spans="51:56" ht="11.25" customHeight="1" x14ac:dyDescent="0.25">
      <c r="AY2236" s="187" t="s">
        <v>90</v>
      </c>
      <c r="AZ2236" s="186">
        <f>_xll.qlInterestRateIndexFixingDate(Currency&amp;"ibor"&amp;$I$1,BA2236,Trigger)</f>
        <v>54984</v>
      </c>
      <c r="BA2236" s="186">
        <f>_xll.qlCalendarAdvance(Calendar,BA2235,AY2236,"f",,Trigger)</f>
        <v>54988</v>
      </c>
      <c r="BB2236" s="186">
        <f>_xll.qlInterestRateIndexMaturity(Currency&amp;"ibor"&amp;$I$1,BA2236,Trigger)</f>
        <v>55172</v>
      </c>
      <c r="BC2236" s="359">
        <f>_xll.qlIndexFixing($AC$5,AZ2236,,_xll.ohTrigger(Trigger,Quote!$AE$2))</f>
        <v>1.4162849940601744E-2</v>
      </c>
      <c r="BD2236" s="359" t="e">
        <f>_xll.qlIndexFixing($BE$1,BA2236,,_xll.ohTrigger(Trigger,Quote!$AE$2))</f>
        <v>#NUM!</v>
      </c>
    </row>
    <row r="2237" spans="51:56" ht="11.25" customHeight="1" x14ac:dyDescent="0.25">
      <c r="AY2237" s="187" t="s">
        <v>90</v>
      </c>
      <c r="AZ2237" s="186">
        <f>_xll.qlInterestRateIndexFixingDate(Currency&amp;"ibor"&amp;$I$1,BA2237,Trigger)</f>
        <v>54991</v>
      </c>
      <c r="BA2237" s="186">
        <f>_xll.qlCalendarAdvance(Calendar,BA2236,AY2237,"f",,Trigger)</f>
        <v>54995</v>
      </c>
      <c r="BB2237" s="186">
        <f>_xll.qlInterestRateIndexMaturity(Currency&amp;"ibor"&amp;$I$1,BA2237,Trigger)</f>
        <v>55179</v>
      </c>
      <c r="BC2237" s="359">
        <f>_xll.qlIndexFixing($AC$5,AZ2237,,_xll.ohTrigger(Trigger,Quote!$AE$2))</f>
        <v>1.4163290129113472E-2</v>
      </c>
      <c r="BD2237" s="359" t="e">
        <f>_xll.qlIndexFixing($BE$1,BA2237,,_xll.ohTrigger(Trigger,Quote!$AE$2))</f>
        <v>#NUM!</v>
      </c>
    </row>
    <row r="2238" spans="51:56" ht="11.25" customHeight="1" x14ac:dyDescent="0.25">
      <c r="AY2238" s="187" t="s">
        <v>90</v>
      </c>
      <c r="AZ2238" s="186">
        <f>_xll.qlInterestRateIndexFixingDate(Currency&amp;"ibor"&amp;$I$1,BA2238,Trigger)</f>
        <v>54998</v>
      </c>
      <c r="BA2238" s="186">
        <f>_xll.qlCalendarAdvance(Calendar,BA2237,AY2238,"f",,Trigger)</f>
        <v>55002</v>
      </c>
      <c r="BB2238" s="186">
        <f>_xll.qlInterestRateIndexMaturity(Currency&amp;"ibor"&amp;$I$1,BA2238,Trigger)</f>
        <v>55186</v>
      </c>
      <c r="BC2238" s="359">
        <f>_xll.qlIndexFixing($AC$5,AZ2238,,_xll.ohTrigger(Trigger,Quote!$AE$2))</f>
        <v>1.4163730317723382E-2</v>
      </c>
      <c r="BD2238" s="359" t="e">
        <f>_xll.qlIndexFixing($BE$1,BA2238,,_xll.ohTrigger(Trigger,Quote!$AE$2))</f>
        <v>#NUM!</v>
      </c>
    </row>
    <row r="2239" spans="51:56" ht="11.25" customHeight="1" x14ac:dyDescent="0.25">
      <c r="AY2239" s="187" t="s">
        <v>90</v>
      </c>
      <c r="AZ2239" s="186">
        <f>_xll.qlInterestRateIndexFixingDate(Currency&amp;"ibor"&amp;$I$1,BA2239,Trigger)</f>
        <v>55005</v>
      </c>
      <c r="BA2239" s="186">
        <f>_xll.qlCalendarAdvance(Calendar,BA2238,AY2239,"f",,Trigger)</f>
        <v>55009</v>
      </c>
      <c r="BB2239" s="186">
        <f>_xll.qlInterestRateIndexMaturity(Currency&amp;"ibor"&amp;$I$1,BA2239,Trigger)</f>
        <v>55193</v>
      </c>
      <c r="BC2239" s="359">
        <f>_xll.qlIndexFixing($AC$5,AZ2239,,_xll.ohTrigger(Trigger,Quote!$AE$2))</f>
        <v>1.4164170506432344E-2</v>
      </c>
      <c r="BD2239" s="359" t="e">
        <f>_xll.qlIndexFixing($BE$1,BA2239,,_xll.ohTrigger(Trigger,Quote!$AE$2))</f>
        <v>#NUM!</v>
      </c>
    </row>
    <row r="2240" spans="51:56" ht="11.25" customHeight="1" x14ac:dyDescent="0.25">
      <c r="AY2240" s="187" t="s">
        <v>90</v>
      </c>
      <c r="AZ2240" s="186">
        <f>_xll.qlInterestRateIndexFixingDate(Currency&amp;"ibor"&amp;$I$1,BA2240,Trigger)</f>
        <v>55012</v>
      </c>
      <c r="BA2240" s="186">
        <f>_xll.qlCalendarAdvance(Calendar,BA2239,AY2240,"f",,Trigger)</f>
        <v>55016</v>
      </c>
      <c r="BB2240" s="186">
        <f>_xll.qlInterestRateIndexMaturity(Currency&amp;"ibor"&amp;$I$1,BA2240,Trigger)</f>
        <v>55200</v>
      </c>
      <c r="BC2240" s="359">
        <f>_xll.qlIndexFixing($AC$5,AZ2240,,_xll.ohTrigger(Trigger,Quote!$AE$2))</f>
        <v>1.4164610695239053E-2</v>
      </c>
      <c r="BD2240" s="359" t="e">
        <f>_xll.qlIndexFixing($BE$1,BA2240,,_xll.ohTrigger(Trigger,Quote!$AE$2))</f>
        <v>#NUM!</v>
      </c>
    </row>
    <row r="2241" spans="51:56" ht="11.25" customHeight="1" x14ac:dyDescent="0.25">
      <c r="AY2241" s="187" t="s">
        <v>90</v>
      </c>
      <c r="AZ2241" s="186">
        <f>_xll.qlInterestRateIndexFixingDate(Currency&amp;"ibor"&amp;$I$1,BA2241,Trigger)</f>
        <v>55019</v>
      </c>
      <c r="BA2241" s="186">
        <f>_xll.qlCalendarAdvance(Calendar,BA2240,AY2241,"f",,Trigger)</f>
        <v>55023</v>
      </c>
      <c r="BB2241" s="186">
        <f>_xll.qlInterestRateIndexMaturity(Currency&amp;"ibor"&amp;$I$1,BA2241,Trigger)</f>
        <v>55207</v>
      </c>
      <c r="BC2241" s="359">
        <f>_xll.qlIndexFixing($AC$5,AZ2241,,_xll.ohTrigger(Trigger,Quote!$AE$2))</f>
        <v>1.4165050884143946E-2</v>
      </c>
      <c r="BD2241" s="359" t="e">
        <f>_xll.qlIndexFixing($BE$1,BA2241,,_xll.ohTrigger(Trigger,Quote!$AE$2))</f>
        <v>#NUM!</v>
      </c>
    </row>
    <row r="2242" spans="51:56" ht="11.25" customHeight="1" x14ac:dyDescent="0.25">
      <c r="AY2242" s="187" t="s">
        <v>90</v>
      </c>
      <c r="AZ2242" s="186">
        <f>_xll.qlInterestRateIndexFixingDate(Currency&amp;"ibor"&amp;$I$1,BA2242,Trigger)</f>
        <v>55026</v>
      </c>
      <c r="BA2242" s="186">
        <f>_xll.qlCalendarAdvance(Calendar,BA2241,AY2242,"f",,Trigger)</f>
        <v>55030</v>
      </c>
      <c r="BB2242" s="186">
        <f>_xll.qlInterestRateIndexMaturity(Currency&amp;"ibor"&amp;$I$1,BA2242,Trigger)</f>
        <v>55212</v>
      </c>
      <c r="BC2242" s="359">
        <f>_xll.qlIndexFixing($AC$5,AZ2242,,_xll.ohTrigger(Trigger,Quote!$AE$2))</f>
        <v>1.4164872156773154E-2</v>
      </c>
      <c r="BD2242" s="359" t="e">
        <f>_xll.qlIndexFixing($BE$1,BA2242,,_xll.ohTrigger(Trigger,Quote!$AE$2))</f>
        <v>#NUM!</v>
      </c>
    </row>
    <row r="2243" spans="51:56" ht="11.25" customHeight="1" x14ac:dyDescent="0.25">
      <c r="AY2243" s="187" t="s">
        <v>90</v>
      </c>
      <c r="AZ2243" s="186">
        <f>_xll.qlInterestRateIndexFixingDate(Currency&amp;"ibor"&amp;$I$1,BA2243,Trigger)</f>
        <v>55033</v>
      </c>
      <c r="BA2243" s="186">
        <f>_xll.qlCalendarAdvance(Calendar,BA2242,AY2243,"f",,Trigger)</f>
        <v>55037</v>
      </c>
      <c r="BB2243" s="186">
        <f>_xll.qlInterestRateIndexMaturity(Currency&amp;"ibor"&amp;$I$1,BA2243,Trigger)</f>
        <v>55218</v>
      </c>
      <c r="BC2243" s="359">
        <f>_xll.qlIndexFixing($AC$5,AZ2243,,_xll.ohTrigger(Trigger,Quote!$AE$2))</f>
        <v>1.416500285049924E-2</v>
      </c>
      <c r="BD2243" s="359" t="e">
        <f>_xll.qlIndexFixing($BE$1,BA2243,,_xll.ohTrigger(Trigger,Quote!$AE$2))</f>
        <v>#NUM!</v>
      </c>
    </row>
    <row r="2244" spans="51:56" ht="11.25" customHeight="1" x14ac:dyDescent="0.25">
      <c r="AY2244" s="187" t="s">
        <v>90</v>
      </c>
      <c r="AZ2244" s="186">
        <f>_xll.qlInterestRateIndexFixingDate(Currency&amp;"ibor"&amp;$I$1,BA2244,Trigger)</f>
        <v>55040</v>
      </c>
      <c r="BA2244" s="186">
        <f>_xll.qlCalendarAdvance(Calendar,BA2243,AY2244,"f",,Trigger)</f>
        <v>55044</v>
      </c>
      <c r="BB2244" s="186">
        <f>_xll.qlInterestRateIndexMaturity(Currency&amp;"ibor"&amp;$I$1,BA2244,Trigger)</f>
        <v>55225</v>
      </c>
      <c r="BC2244" s="359">
        <f>_xll.qlIndexFixing($AC$5,AZ2244,,_xll.ohTrigger(Trigger,Quote!$AE$2))</f>
        <v>1.4165442987904215E-2</v>
      </c>
      <c r="BD2244" s="359" t="e">
        <f>_xll.qlIndexFixing($BE$1,BA2244,,_xll.ohTrigger(Trigger,Quote!$AE$2))</f>
        <v>#NUM!</v>
      </c>
    </row>
    <row r="2245" spans="51:56" ht="11.25" customHeight="1" x14ac:dyDescent="0.25">
      <c r="AY2245" s="187" t="s">
        <v>90</v>
      </c>
      <c r="AZ2245" s="186">
        <f>_xll.qlInterestRateIndexFixingDate(Currency&amp;"ibor"&amp;$I$1,BA2245,Trigger)</f>
        <v>55047</v>
      </c>
      <c r="BA2245" s="186">
        <f>_xll.qlCalendarAdvance(Calendar,BA2244,AY2245,"f",,Trigger)</f>
        <v>55051</v>
      </c>
      <c r="BB2245" s="186">
        <f>_xll.qlInterestRateIndexMaturity(Currency&amp;"ibor"&amp;$I$1,BA2245,Trigger)</f>
        <v>55232</v>
      </c>
      <c r="BC2245" s="359">
        <f>_xll.qlIndexFixing($AC$5,AZ2245,,_xll.ohTrigger(Trigger,Quote!$AE$2))</f>
        <v>1.4165883125405466E-2</v>
      </c>
      <c r="BD2245" s="359" t="e">
        <f>_xll.qlIndexFixing($BE$1,BA2245,,_xll.ohTrigger(Trigger,Quote!$AE$2))</f>
        <v>#NUM!</v>
      </c>
    </row>
    <row r="2246" spans="51:56" ht="11.25" customHeight="1" x14ac:dyDescent="0.25">
      <c r="AY2246" s="187" t="s">
        <v>90</v>
      </c>
      <c r="AZ2246" s="186">
        <f>_xll.qlInterestRateIndexFixingDate(Currency&amp;"ibor"&amp;$I$1,BA2246,Trigger)</f>
        <v>55054</v>
      </c>
      <c r="BA2246" s="186">
        <f>_xll.qlCalendarAdvance(Calendar,BA2245,AY2246,"f",,Trigger)</f>
        <v>55058</v>
      </c>
      <c r="BB2246" s="186">
        <f>_xll.qlInterestRateIndexMaturity(Currency&amp;"ibor"&amp;$I$1,BA2246,Trigger)</f>
        <v>55239</v>
      </c>
      <c r="BC2246" s="359">
        <f>_xll.qlIndexFixing($AC$5,AZ2246,,_xll.ohTrigger(Trigger,Quote!$AE$2))</f>
        <v>1.4166323263003879E-2</v>
      </c>
      <c r="BD2246" s="359" t="e">
        <f>_xll.qlIndexFixing($BE$1,BA2246,,_xll.ohTrigger(Trigger,Quote!$AE$2))</f>
        <v>#NUM!</v>
      </c>
    </row>
    <row r="2247" spans="51:56" ht="11.25" customHeight="1" x14ac:dyDescent="0.25">
      <c r="AY2247" s="187" t="s">
        <v>90</v>
      </c>
      <c r="AZ2247" s="186">
        <f>_xll.qlInterestRateIndexFixingDate(Currency&amp;"ibor"&amp;$I$1,BA2247,Trigger)</f>
        <v>55061</v>
      </c>
      <c r="BA2247" s="186">
        <f>_xll.qlCalendarAdvance(Calendar,BA2246,AY2247,"f",,Trigger)</f>
        <v>55065</v>
      </c>
      <c r="BB2247" s="186">
        <f>_xll.qlInterestRateIndexMaturity(Currency&amp;"ibor"&amp;$I$1,BA2247,Trigger)</f>
        <v>55247</v>
      </c>
      <c r="BC2247" s="359">
        <f>_xll.qlIndexFixing($AC$5,AZ2247,,_xll.ohTrigger(Trigger,Quote!$AE$2))</f>
        <v>1.4167072930604898E-2</v>
      </c>
      <c r="BD2247" s="359" t="e">
        <f>_xll.qlIndexFixing($BE$1,BA2247,,_xll.ohTrigger(Trigger,Quote!$AE$2))</f>
        <v>#NUM!</v>
      </c>
    </row>
    <row r="2248" spans="51:56" ht="11.25" customHeight="1" x14ac:dyDescent="0.25">
      <c r="AY2248" s="187" t="s">
        <v>90</v>
      </c>
      <c r="AZ2248" s="186">
        <f>_xll.qlInterestRateIndexFixingDate(Currency&amp;"ibor"&amp;$I$1,BA2248,Trigger)</f>
        <v>55068</v>
      </c>
      <c r="BA2248" s="186">
        <f>_xll.qlCalendarAdvance(Calendar,BA2247,AY2248,"f",,Trigger)</f>
        <v>55072</v>
      </c>
      <c r="BB2248" s="186">
        <f>_xll.qlInterestRateIndexMaturity(Currency&amp;"ibor"&amp;$I$1,BA2248,Trigger)</f>
        <v>55254</v>
      </c>
      <c r="BC2248" s="359">
        <f>_xll.qlIndexFixing($AC$5,AZ2248,,_xll.ohTrigger(Trigger,Quote!$AE$2))</f>
        <v>1.4167513085662794E-2</v>
      </c>
      <c r="BD2248" s="359" t="e">
        <f>_xll.qlIndexFixing($BE$1,BA2248,,_xll.ohTrigger(Trigger,Quote!$AE$2))</f>
        <v>#NUM!</v>
      </c>
    </row>
    <row r="2249" spans="51:56" ht="11.25" customHeight="1" x14ac:dyDescent="0.25">
      <c r="AY2249" s="187" t="s">
        <v>90</v>
      </c>
      <c r="AZ2249" s="186">
        <f>_xll.qlInterestRateIndexFixingDate(Currency&amp;"ibor"&amp;$I$1,BA2249,Trigger)</f>
        <v>55075</v>
      </c>
      <c r="BA2249" s="186">
        <f>_xll.qlCalendarAdvance(Calendar,BA2248,AY2249,"f",,Trigger)</f>
        <v>55079</v>
      </c>
      <c r="BB2249" s="186">
        <f>_xll.qlInterestRateIndexMaturity(Currency&amp;"ibor"&amp;$I$1,BA2249,Trigger)</f>
        <v>55261</v>
      </c>
      <c r="BC2249" s="359">
        <f>_xll.qlIndexFixing($AC$5,AZ2249,,_xll.ohTrigger(Trigger,Quote!$AE$2))</f>
        <v>1.4167953240818194E-2</v>
      </c>
      <c r="BD2249" s="359" t="e">
        <f>_xll.qlIndexFixing($BE$1,BA2249,,_xll.ohTrigger(Trigger,Quote!$AE$2))</f>
        <v>#NUM!</v>
      </c>
    </row>
    <row r="2250" spans="51:56" ht="11.25" customHeight="1" x14ac:dyDescent="0.25">
      <c r="AY2250" s="187" t="s">
        <v>90</v>
      </c>
      <c r="AZ2250" s="186">
        <f>_xll.qlInterestRateIndexFixingDate(Currency&amp;"ibor"&amp;$I$1,BA2250,Trigger)</f>
        <v>55082</v>
      </c>
      <c r="BA2250" s="186">
        <f>_xll.qlCalendarAdvance(Calendar,BA2249,AY2250,"f",,Trigger)</f>
        <v>55086</v>
      </c>
      <c r="BB2250" s="186">
        <f>_xll.qlInterestRateIndexMaturity(Currency&amp;"ibor"&amp;$I$1,BA2250,Trigger)</f>
        <v>55268</v>
      </c>
      <c r="BC2250" s="359">
        <f>_xll.qlIndexFixing($AC$5,AZ2250,,_xll.ohTrigger(Trigger,Quote!$AE$2))</f>
        <v>1.4168393396071099E-2</v>
      </c>
      <c r="BD2250" s="359" t="e">
        <f>_xll.qlIndexFixing($BE$1,BA2250,,_xll.ohTrigger(Trigger,Quote!$AE$2))</f>
        <v>#NUM!</v>
      </c>
    </row>
    <row r="2251" spans="51:56" ht="11.25" customHeight="1" x14ac:dyDescent="0.25">
      <c r="AY2251" s="187" t="s">
        <v>90</v>
      </c>
      <c r="AZ2251" s="186">
        <f>_xll.qlInterestRateIndexFixingDate(Currency&amp;"ibor"&amp;$I$1,BA2251,Trigger)</f>
        <v>55089</v>
      </c>
      <c r="BA2251" s="186">
        <f>_xll.qlCalendarAdvance(Calendar,BA2250,AY2251,"f",,Trigger)</f>
        <v>55093</v>
      </c>
      <c r="BB2251" s="186">
        <f>_xll.qlInterestRateIndexMaturity(Currency&amp;"ibor"&amp;$I$1,BA2251,Trigger)</f>
        <v>55275</v>
      </c>
      <c r="BC2251" s="359">
        <f>_xll.qlIndexFixing($AC$5,AZ2251,,_xll.ohTrigger(Trigger,Quote!$AE$2))</f>
        <v>1.4168833551421069E-2</v>
      </c>
      <c r="BD2251" s="359" t="e">
        <f>_xll.qlIndexFixing($BE$1,BA2251,,_xll.ohTrigger(Trigger,Quote!$AE$2))</f>
        <v>#NUM!</v>
      </c>
    </row>
    <row r="2252" spans="51:56" ht="11.25" customHeight="1" x14ac:dyDescent="0.25">
      <c r="AY2252" s="187" t="s">
        <v>90</v>
      </c>
      <c r="AZ2252" s="186">
        <f>_xll.qlInterestRateIndexFixingDate(Currency&amp;"ibor"&amp;$I$1,BA2252,Trigger)</f>
        <v>55096</v>
      </c>
      <c r="BA2252" s="186">
        <f>_xll.qlCalendarAdvance(Calendar,BA2251,AY2252,"f",,Trigger)</f>
        <v>55100</v>
      </c>
      <c r="BB2252" s="186">
        <f>_xll.qlInterestRateIndexMaturity(Currency&amp;"ibor"&amp;$I$1,BA2252,Trigger)</f>
        <v>55281</v>
      </c>
      <c r="BC2252" s="359">
        <f>_xll.qlIndexFixing($AC$5,AZ2252,,_xll.ohTrigger(Trigger,Quote!$AE$2))</f>
        <v>1.4168964090623223E-2</v>
      </c>
      <c r="BD2252" s="359" t="e">
        <f>_xll.qlIndexFixing($BE$1,BA2252,,_xll.ohTrigger(Trigger,Quote!$AE$2))</f>
        <v>#NUM!</v>
      </c>
    </row>
    <row r="2253" spans="51:56" ht="11.25" customHeight="1" x14ac:dyDescent="0.25">
      <c r="AY2253" s="187" t="s">
        <v>90</v>
      </c>
      <c r="AZ2253" s="186">
        <f>_xll.qlInterestRateIndexFixingDate(Currency&amp;"ibor"&amp;$I$1,BA2253,Trigger)</f>
        <v>55103</v>
      </c>
      <c r="BA2253" s="186">
        <f>_xll.qlCalendarAdvance(Calendar,BA2252,AY2253,"f",,Trigger)</f>
        <v>55107</v>
      </c>
      <c r="BB2253" s="186">
        <f>_xll.qlInterestRateIndexMaturity(Currency&amp;"ibor"&amp;$I$1,BA2253,Trigger)</f>
        <v>55288</v>
      </c>
      <c r="BC2253" s="359">
        <f>_xll.qlIndexFixing($AC$5,AZ2253,,_xll.ohTrigger(Trigger,Quote!$AE$2))</f>
        <v>1.4169404228898662E-2</v>
      </c>
      <c r="BD2253" s="359" t="e">
        <f>_xll.qlIndexFixing($BE$1,BA2253,,_xll.ohTrigger(Trigger,Quote!$AE$2))</f>
        <v>#NUM!</v>
      </c>
    </row>
    <row r="2254" spans="51:56" ht="11.25" customHeight="1" x14ac:dyDescent="0.25">
      <c r="AY2254" s="187" t="s">
        <v>90</v>
      </c>
      <c r="AZ2254" s="186">
        <f>_xll.qlInterestRateIndexFixingDate(Currency&amp;"ibor"&amp;$I$1,BA2254,Trigger)</f>
        <v>55110</v>
      </c>
      <c r="BA2254" s="186">
        <f>_xll.qlCalendarAdvance(Calendar,BA2253,AY2254,"f",,Trigger)</f>
        <v>55114</v>
      </c>
      <c r="BB2254" s="186">
        <f>_xll.qlInterestRateIndexMaturity(Currency&amp;"ibor"&amp;$I$1,BA2254,Trigger)</f>
        <v>55295</v>
      </c>
      <c r="BC2254" s="359">
        <f>_xll.qlIndexFixing($AC$5,AZ2254,,_xll.ohTrigger(Trigger,Quote!$AE$2))</f>
        <v>1.4169844367269936E-2</v>
      </c>
      <c r="BD2254" s="359" t="e">
        <f>_xll.qlIndexFixing($BE$1,BA2254,,_xll.ohTrigger(Trigger,Quote!$AE$2))</f>
        <v>#NUM!</v>
      </c>
    </row>
    <row r="2255" spans="51:56" ht="11.25" customHeight="1" x14ac:dyDescent="0.25">
      <c r="AY2255" s="187" t="s">
        <v>90</v>
      </c>
      <c r="AZ2255" s="186">
        <f>_xll.qlInterestRateIndexFixingDate(Currency&amp;"ibor"&amp;$I$1,BA2255,Trigger)</f>
        <v>55117</v>
      </c>
      <c r="BA2255" s="186">
        <f>_xll.qlCalendarAdvance(Calendar,BA2254,AY2255,"f",,Trigger)</f>
        <v>55121</v>
      </c>
      <c r="BB2255" s="186">
        <f>_xll.qlInterestRateIndexMaturity(Currency&amp;"ibor"&amp;$I$1,BA2255,Trigger)</f>
        <v>55302</v>
      </c>
      <c r="BC2255" s="359">
        <f>_xll.qlIndexFixing($AC$5,AZ2255,,_xll.ohTrigger(Trigger,Quote!$AE$2))</f>
        <v>1.4170284505738371E-2</v>
      </c>
      <c r="BD2255" s="359" t="e">
        <f>_xll.qlIndexFixing($BE$1,BA2255,,_xll.ohTrigger(Trigger,Quote!$AE$2))</f>
        <v>#NUM!</v>
      </c>
    </row>
    <row r="2256" spans="51:56" ht="11.25" customHeight="1" x14ac:dyDescent="0.25">
      <c r="AY2256" s="187" t="s">
        <v>90</v>
      </c>
      <c r="AZ2256" s="186">
        <f>_xll.qlInterestRateIndexFixingDate(Currency&amp;"ibor"&amp;$I$1,BA2256,Trigger)</f>
        <v>55124</v>
      </c>
      <c r="BA2256" s="186">
        <f>_xll.qlCalendarAdvance(Calendar,BA2255,AY2256,"f",,Trigger)</f>
        <v>55128</v>
      </c>
      <c r="BB2256" s="186">
        <f>_xll.qlInterestRateIndexMaturity(Currency&amp;"ibor"&amp;$I$1,BA2256,Trigger)</f>
        <v>55310</v>
      </c>
      <c r="BC2256" s="359">
        <f>_xll.qlIndexFixing($AC$5,AZ2256,,_xll.ohTrigger(Trigger,Quote!$AE$2))</f>
        <v>1.4165028580066373E-2</v>
      </c>
      <c r="BD2256" s="359" t="e">
        <f>_xll.qlIndexFixing($BE$1,BA2256,,_xll.ohTrigger(Trigger,Quote!$AE$2))</f>
        <v>#NUM!</v>
      </c>
    </row>
    <row r="2257" spans="51:56" ht="11.25" customHeight="1" x14ac:dyDescent="0.25">
      <c r="AY2257" s="187" t="s">
        <v>90</v>
      </c>
      <c r="AZ2257" s="186">
        <f>_xll.qlInterestRateIndexFixingDate(Currency&amp;"ibor"&amp;$I$1,BA2257,Trigger)</f>
        <v>55131</v>
      </c>
      <c r="BA2257" s="186">
        <f>_xll.qlCalendarAdvance(Calendar,BA2256,AY2257,"f",,Trigger)</f>
        <v>55135</v>
      </c>
      <c r="BB2257" s="186">
        <f>_xll.qlInterestRateIndexMaturity(Currency&amp;"ibor"&amp;$I$1,BA2257,Trigger)</f>
        <v>55317</v>
      </c>
      <c r="BC2257" s="359">
        <f>_xll.qlIndexFixing($AC$5,AZ2257,,_xll.ohTrigger(Trigger,Quote!$AE$2))</f>
        <v>1.4157053045806981E-2</v>
      </c>
      <c r="BD2257" s="359" t="e">
        <f>_xll.qlIndexFixing($BE$1,BA2257,,_xll.ohTrigger(Trigger,Quote!$AE$2))</f>
        <v>#NUM!</v>
      </c>
    </row>
    <row r="2258" spans="51:56" ht="11.25" customHeight="1" x14ac:dyDescent="0.25">
      <c r="AY2258" s="187" t="s">
        <v>90</v>
      </c>
      <c r="AZ2258" s="186">
        <f>_xll.qlInterestRateIndexFixingDate(Currency&amp;"ibor"&amp;$I$1,BA2258,Trigger)</f>
        <v>55138</v>
      </c>
      <c r="BA2258" s="186">
        <f>_xll.qlCalendarAdvance(Calendar,BA2257,AY2258,"f",,Trigger)</f>
        <v>55142</v>
      </c>
      <c r="BB2258" s="186">
        <f>_xll.qlInterestRateIndexMaturity(Currency&amp;"ibor"&amp;$I$1,BA2258,Trigger)</f>
        <v>55324</v>
      </c>
      <c r="BC2258" s="359">
        <f>_xll.qlIndexFixing($AC$5,AZ2258,,_xll.ohTrigger(Trigger,Quote!$AE$2))</f>
        <v>1.4149068597469321E-2</v>
      </c>
      <c r="BD2258" s="359" t="e">
        <f>_xll.qlIndexFixing($BE$1,BA2258,,_xll.ohTrigger(Trigger,Quote!$AE$2))</f>
        <v>#NUM!</v>
      </c>
    </row>
    <row r="2259" spans="51:56" ht="11.25" customHeight="1" x14ac:dyDescent="0.25">
      <c r="AY2259" s="187" t="s">
        <v>90</v>
      </c>
      <c r="AZ2259" s="186">
        <f>_xll.qlInterestRateIndexFixingDate(Currency&amp;"ibor"&amp;$I$1,BA2259,Trigger)</f>
        <v>55144</v>
      </c>
      <c r="BA2259" s="186">
        <f>_xll.qlCalendarAdvance(Calendar,BA2258,AY2259,"f",,Trigger)</f>
        <v>55149</v>
      </c>
      <c r="BB2259" s="186">
        <f>_xll.qlInterestRateIndexMaturity(Currency&amp;"ibor"&amp;$I$1,BA2259,Trigger)</f>
        <v>55331</v>
      </c>
      <c r="BC2259" s="359">
        <f>_xll.qlIndexFixing($AC$5,AZ2259,,_xll.ohTrigger(Trigger,Quote!$AE$2))</f>
        <v>1.4141075235160562E-2</v>
      </c>
      <c r="BD2259" s="359" t="e">
        <f>_xll.qlIndexFixing($BE$1,BA2259,,_xll.ohTrigger(Trigger,Quote!$AE$2))</f>
        <v>#NUM!</v>
      </c>
    </row>
    <row r="2260" spans="51:56" ht="11.25" customHeight="1" x14ac:dyDescent="0.25">
      <c r="AY2260" s="187" t="s">
        <v>90</v>
      </c>
      <c r="AZ2260" s="186">
        <f>_xll.qlInterestRateIndexFixingDate(Currency&amp;"ibor"&amp;$I$1,BA2260,Trigger)</f>
        <v>55152</v>
      </c>
      <c r="BA2260" s="186">
        <f>_xll.qlCalendarAdvance(Calendar,BA2259,AY2260,"f",,Trigger)</f>
        <v>55156</v>
      </c>
      <c r="BB2260" s="186">
        <f>_xll.qlInterestRateIndexMaturity(Currency&amp;"ibor"&amp;$I$1,BA2260,Trigger)</f>
        <v>55337</v>
      </c>
      <c r="BC2260" s="359">
        <f>_xll.qlIndexFixing($AC$5,AZ2260,,_xll.ohTrigger(Trigger,Quote!$AE$2))</f>
        <v>1.4133758538503259E-2</v>
      </c>
      <c r="BD2260" s="359" t="e">
        <f>_xll.qlIndexFixing($BE$1,BA2260,,_xll.ohTrigger(Trigger,Quote!$AE$2))</f>
        <v>#NUM!</v>
      </c>
    </row>
    <row r="2261" spans="51:56" ht="11.25" customHeight="1" x14ac:dyDescent="0.25">
      <c r="AY2261" s="187" t="s">
        <v>90</v>
      </c>
      <c r="AZ2261" s="186">
        <f>_xll.qlInterestRateIndexFixingDate(Currency&amp;"ibor"&amp;$I$1,BA2261,Trigger)</f>
        <v>55159</v>
      </c>
      <c r="BA2261" s="186">
        <f>_xll.qlCalendarAdvance(Calendar,BA2260,AY2261,"f",,Trigger)</f>
        <v>55163</v>
      </c>
      <c r="BB2261" s="186">
        <f>_xll.qlInterestRateIndexMaturity(Currency&amp;"ibor"&amp;$I$1,BA2261,Trigger)</f>
        <v>55344</v>
      </c>
      <c r="BC2261" s="359">
        <f>_xll.qlIndexFixing($AC$5,AZ2261,,_xll.ohTrigger(Trigger,Quote!$AE$2))</f>
        <v>1.4125702252448195E-2</v>
      </c>
      <c r="BD2261" s="359" t="e">
        <f>_xll.qlIndexFixing($BE$1,BA2261,,_xll.ohTrigger(Trigger,Quote!$AE$2))</f>
        <v>#NUM!</v>
      </c>
    </row>
    <row r="2262" spans="51:56" ht="11.25" customHeight="1" x14ac:dyDescent="0.25">
      <c r="AY2262" s="187" t="s">
        <v>90</v>
      </c>
      <c r="AZ2262" s="186">
        <f>_xll.qlInterestRateIndexFixingDate(Currency&amp;"ibor"&amp;$I$1,BA2262,Trigger)</f>
        <v>55166</v>
      </c>
      <c r="BA2262" s="186">
        <f>_xll.qlCalendarAdvance(Calendar,BA2261,AY2262,"f",,Trigger)</f>
        <v>55170</v>
      </c>
      <c r="BB2262" s="186">
        <f>_xll.qlInterestRateIndexMaturity(Currency&amp;"ibor"&amp;$I$1,BA2262,Trigger)</f>
        <v>55351</v>
      </c>
      <c r="BC2262" s="359">
        <f>_xll.qlIndexFixing($AC$5,AZ2262,,_xll.ohTrigger(Trigger,Quote!$AE$2))</f>
        <v>1.4117637003853691E-2</v>
      </c>
      <c r="BD2262" s="359" t="e">
        <f>_xll.qlIndexFixing($BE$1,BA2262,,_xll.ohTrigger(Trigger,Quote!$AE$2))</f>
        <v>#NUM!</v>
      </c>
    </row>
    <row r="2263" spans="51:56" ht="11.25" customHeight="1" x14ac:dyDescent="0.25">
      <c r="AY2263" s="187" t="s">
        <v>90</v>
      </c>
      <c r="AZ2263" s="186">
        <f>_xll.qlInterestRateIndexFixingDate(Currency&amp;"ibor"&amp;$I$1,BA2263,Trigger)</f>
        <v>55173</v>
      </c>
      <c r="BA2263" s="186">
        <f>_xll.qlCalendarAdvance(Calendar,BA2262,AY2263,"f",,Trigger)</f>
        <v>55177</v>
      </c>
      <c r="BB2263" s="186">
        <f>_xll.qlInterestRateIndexMaturity(Currency&amp;"ibor"&amp;$I$1,BA2263,Trigger)</f>
        <v>55358</v>
      </c>
      <c r="BC2263" s="359">
        <f>_xll.qlIndexFixing($AC$5,AZ2263,,_xll.ohTrigger(Trigger,Quote!$AE$2))</f>
        <v>1.4109562792828829E-2</v>
      </c>
      <c r="BD2263" s="359" t="e">
        <f>_xll.qlIndexFixing($BE$1,BA2263,,_xll.ohTrigger(Trigger,Quote!$AE$2))</f>
        <v>#NUM!</v>
      </c>
    </row>
    <row r="2264" spans="51:56" ht="11.25" customHeight="1" x14ac:dyDescent="0.25">
      <c r="AY2264" s="187" t="s">
        <v>90</v>
      </c>
      <c r="AZ2264" s="186">
        <f>_xll.qlInterestRateIndexFixingDate(Currency&amp;"ibor"&amp;$I$1,BA2264,Trigger)</f>
        <v>55180</v>
      </c>
      <c r="BA2264" s="186">
        <f>_xll.qlCalendarAdvance(Calendar,BA2263,AY2264,"f",,Trigger)</f>
        <v>55184</v>
      </c>
      <c r="BB2264" s="186">
        <f>_xll.qlInterestRateIndexMaturity(Currency&amp;"ibor"&amp;$I$1,BA2264,Trigger)</f>
        <v>55365</v>
      </c>
      <c r="BC2264" s="359">
        <f>_xll.qlIndexFixing($AC$5,AZ2264,,_xll.ohTrigger(Trigger,Quote!$AE$2))</f>
        <v>1.4101479619481813E-2</v>
      </c>
      <c r="BD2264" s="359" t="e">
        <f>_xll.qlIndexFixing($BE$1,BA2264,,_xll.ohTrigger(Trigger,Quote!$AE$2))</f>
        <v>#NUM!</v>
      </c>
    </row>
    <row r="2265" spans="51:56" ht="11.25" customHeight="1" x14ac:dyDescent="0.25">
      <c r="AY2265" s="187" t="s">
        <v>90</v>
      </c>
      <c r="AZ2265" s="186">
        <f>_xll.qlInterestRateIndexFixingDate(Currency&amp;"ibor"&amp;$I$1,BA2265,Trigger)</f>
        <v>55187</v>
      </c>
      <c r="BA2265" s="186">
        <f>_xll.qlCalendarAdvance(Calendar,BA2264,AY2265,"f",,Trigger)</f>
        <v>55191</v>
      </c>
      <c r="BB2265" s="186">
        <f>_xll.qlInterestRateIndexMaturity(Currency&amp;"ibor"&amp;$I$1,BA2265,Trigger)</f>
        <v>55372</v>
      </c>
      <c r="BC2265" s="359">
        <f>_xll.qlIndexFixing($AC$5,AZ2265,,_xll.ohTrigger(Trigger,Quote!$AE$2))</f>
        <v>1.4093387483921726E-2</v>
      </c>
      <c r="BD2265" s="359" t="e">
        <f>_xll.qlIndexFixing($BE$1,BA2265,,_xll.ohTrigger(Trigger,Quote!$AE$2))</f>
        <v>#NUM!</v>
      </c>
    </row>
    <row r="2266" spans="51:56" ht="11.25" customHeight="1" x14ac:dyDescent="0.25">
      <c r="AY2266" s="187" t="s">
        <v>90</v>
      </c>
      <c r="AZ2266" s="186">
        <f>_xll.qlInterestRateIndexFixingDate(Currency&amp;"ibor"&amp;$I$1,BA2266,Trigger)</f>
        <v>55194</v>
      </c>
      <c r="BA2266" s="186">
        <f>_xll.qlCalendarAdvance(Calendar,BA2265,AY2266,"f",,Trigger)</f>
        <v>55198</v>
      </c>
      <c r="BB2266" s="186">
        <f>_xll.qlInterestRateIndexMaturity(Currency&amp;"ibor"&amp;$I$1,BA2266,Trigger)</f>
        <v>55379</v>
      </c>
      <c r="BC2266" s="359">
        <f>_xll.qlIndexFixing($AC$5,AZ2266,,_xll.ohTrigger(Trigger,Quote!$AE$2))</f>
        <v>1.408528638625677E-2</v>
      </c>
      <c r="BD2266" s="359" t="e">
        <f>_xll.qlIndexFixing($BE$1,BA2266,,_xll.ohTrigger(Trigger,Quote!$AE$2))</f>
        <v>#NUM!</v>
      </c>
    </row>
    <row r="2267" spans="51:56" ht="11.25" customHeight="1" x14ac:dyDescent="0.25">
      <c r="AY2267" s="187" t="s">
        <v>90</v>
      </c>
      <c r="AZ2267" s="186">
        <f>_xll.qlInterestRateIndexFixingDate(Currency&amp;"ibor"&amp;$I$1,BA2267,Trigger)</f>
        <v>55201</v>
      </c>
      <c r="BA2267" s="186">
        <f>_xll.qlCalendarAdvance(Calendar,BA2266,AY2267,"f",,Trigger)</f>
        <v>55205</v>
      </c>
      <c r="BB2267" s="186">
        <f>_xll.qlInterestRateIndexMaturity(Currency&amp;"ibor"&amp;$I$1,BA2267,Trigger)</f>
        <v>55386</v>
      </c>
      <c r="BC2267" s="359">
        <f>_xll.qlIndexFixing($AC$5,AZ2267,,_xll.ohTrigger(Trigger,Quote!$AE$2))</f>
        <v>1.407717632659691E-2</v>
      </c>
      <c r="BD2267" s="359" t="e">
        <f>_xll.qlIndexFixing($BE$1,BA2267,,_xll.ohTrigger(Trigger,Quote!$AE$2))</f>
        <v>#NUM!</v>
      </c>
    </row>
    <row r="2268" spans="51:56" ht="11.25" customHeight="1" x14ac:dyDescent="0.25">
      <c r="AY2268" s="187" t="s">
        <v>90</v>
      </c>
      <c r="AZ2268" s="186">
        <f>_xll.qlInterestRateIndexFixingDate(Currency&amp;"ibor"&amp;$I$1,BA2268,Trigger)</f>
        <v>55208</v>
      </c>
      <c r="BA2268" s="186">
        <f>_xll.qlCalendarAdvance(Calendar,BA2267,AY2268,"f",,Trigger)</f>
        <v>55212</v>
      </c>
      <c r="BB2268" s="186">
        <f>_xll.qlInterestRateIndexMaturity(Currency&amp;"ibor"&amp;$I$1,BA2268,Trigger)</f>
        <v>55396</v>
      </c>
      <c r="BC2268" s="359">
        <f>_xll.qlIndexFixing($AC$5,AZ2268,,_xll.ohTrigger(Trigger,Quote!$AE$2))</f>
        <v>1.4068106838175292E-2</v>
      </c>
      <c r="BD2268" s="359" t="e">
        <f>_xll.qlIndexFixing($BE$1,BA2268,,_xll.ohTrigger(Trigger,Quote!$AE$2))</f>
        <v>#NUM!</v>
      </c>
    </row>
    <row r="2269" spans="51:56" ht="11.25" customHeight="1" x14ac:dyDescent="0.25">
      <c r="AY2269" s="187" t="s">
        <v>90</v>
      </c>
      <c r="AZ2269" s="186">
        <f>_xll.qlInterestRateIndexFixingDate(Currency&amp;"ibor"&amp;$I$1,BA2269,Trigger)</f>
        <v>55215</v>
      </c>
      <c r="BA2269" s="186">
        <f>_xll.qlCalendarAdvance(Calendar,BA2268,AY2269,"f",,Trigger)</f>
        <v>55219</v>
      </c>
      <c r="BB2269" s="186">
        <f>_xll.qlInterestRateIndexMaturity(Currency&amp;"ibor"&amp;$I$1,BA2269,Trigger)</f>
        <v>55403</v>
      </c>
      <c r="BC2269" s="359">
        <f>_xll.qlIndexFixing($AC$5,AZ2269,,_xll.ohTrigger(Trigger,Quote!$AE$2))</f>
        <v>1.4060113833512801E-2</v>
      </c>
      <c r="BD2269" s="359" t="e">
        <f>_xll.qlIndexFixing($BE$1,BA2269,,_xll.ohTrigger(Trigger,Quote!$AE$2))</f>
        <v>#NUM!</v>
      </c>
    </row>
    <row r="2270" spans="51:56" ht="11.25" customHeight="1" x14ac:dyDescent="0.25">
      <c r="AY2270" s="187" t="s">
        <v>90</v>
      </c>
      <c r="AZ2270" s="186">
        <f>_xll.qlInterestRateIndexFixingDate(Currency&amp;"ibor"&amp;$I$1,BA2270,Trigger)</f>
        <v>55222</v>
      </c>
      <c r="BA2270" s="186">
        <f>_xll.qlCalendarAdvance(Calendar,BA2269,AY2270,"f",,Trigger)</f>
        <v>55226</v>
      </c>
      <c r="BB2270" s="186">
        <f>_xll.qlInterestRateIndexMaturity(Currency&amp;"ibor"&amp;$I$1,BA2270,Trigger)</f>
        <v>55410</v>
      </c>
      <c r="BC2270" s="359">
        <f>_xll.qlIndexFixing($AC$5,AZ2270,,_xll.ohTrigger(Trigger,Quote!$AE$2))</f>
        <v>1.405211201224721E-2</v>
      </c>
      <c r="BD2270" s="359" t="e">
        <f>_xll.qlIndexFixing($BE$1,BA2270,,_xll.ohTrigger(Trigger,Quote!$AE$2))</f>
        <v>#NUM!</v>
      </c>
    </row>
    <row r="2271" spans="51:56" ht="11.25" customHeight="1" x14ac:dyDescent="0.25">
      <c r="AY2271" s="187" t="s">
        <v>90</v>
      </c>
      <c r="AZ2271" s="186">
        <f>_xll.qlInterestRateIndexFixingDate(Currency&amp;"ibor"&amp;$I$1,BA2271,Trigger)</f>
        <v>55229</v>
      </c>
      <c r="BA2271" s="186">
        <f>_xll.qlCalendarAdvance(Calendar,BA2270,AY2271,"f",,Trigger)</f>
        <v>55233</v>
      </c>
      <c r="BB2271" s="186">
        <f>_xll.qlInterestRateIndexMaturity(Currency&amp;"ibor"&amp;$I$1,BA2271,Trigger)</f>
        <v>55417</v>
      </c>
      <c r="BC2271" s="359">
        <f>_xll.qlIndexFixing($AC$5,AZ2271,,_xll.ohTrigger(Trigger,Quote!$AE$2))</f>
        <v>1.4044101374485824E-2</v>
      </c>
      <c r="BD2271" s="359" t="e">
        <f>_xll.qlIndexFixing($BE$1,BA2271,,_xll.ohTrigger(Trigger,Quote!$AE$2))</f>
        <v>#NUM!</v>
      </c>
    </row>
    <row r="2272" spans="51:56" ht="11.25" customHeight="1" x14ac:dyDescent="0.25">
      <c r="AY2272" s="187" t="s">
        <v>90</v>
      </c>
      <c r="AZ2272" s="186">
        <f>_xll.qlInterestRateIndexFixingDate(Currency&amp;"ibor"&amp;$I$1,BA2272,Trigger)</f>
        <v>55236</v>
      </c>
      <c r="BA2272" s="186">
        <f>_xll.qlCalendarAdvance(Calendar,BA2271,AY2272,"f",,Trigger)</f>
        <v>55240</v>
      </c>
      <c r="BB2272" s="186">
        <f>_xll.qlInterestRateIndexMaturity(Currency&amp;"ibor"&amp;$I$1,BA2272,Trigger)</f>
        <v>55424</v>
      </c>
      <c r="BC2272" s="359">
        <f>_xll.qlIndexFixing($AC$5,AZ2272,,_xll.ohTrigger(Trigger,Quote!$AE$2))</f>
        <v>1.4036081920337255E-2</v>
      </c>
      <c r="BD2272" s="359" t="e">
        <f>_xll.qlIndexFixing($BE$1,BA2272,,_xll.ohTrigger(Trigger,Quote!$AE$2))</f>
        <v>#NUM!</v>
      </c>
    </row>
    <row r="2273" spans="51:56" ht="11.25" customHeight="1" x14ac:dyDescent="0.25">
      <c r="AY2273" s="187" t="s">
        <v>90</v>
      </c>
      <c r="AZ2273" s="186">
        <f>_xll.qlInterestRateIndexFixingDate(Currency&amp;"ibor"&amp;$I$1,BA2273,Trigger)</f>
        <v>55241</v>
      </c>
      <c r="BA2273" s="186">
        <f>_xll.qlCalendarAdvance(Calendar,BA2272,AY2273,"f",,Trigger)</f>
        <v>55247</v>
      </c>
      <c r="BB2273" s="186">
        <f>_xll.qlInterestRateIndexMaturity(Currency&amp;"ibor"&amp;$I$1,BA2273,Trigger)</f>
        <v>55430</v>
      </c>
      <c r="BC2273" s="359">
        <f>_xll.qlIndexFixing($AC$5,AZ2273,,_xll.ohTrigger(Trigger,Quote!$AE$2))</f>
        <v>1.4028140904596288E-2</v>
      </c>
      <c r="BD2273" s="359" t="e">
        <f>_xll.qlIndexFixing($BE$1,BA2273,,_xll.ohTrigger(Trigger,Quote!$AE$2))</f>
        <v>#NUM!</v>
      </c>
    </row>
    <row r="2274" spans="51:56" ht="11.25" customHeight="1" x14ac:dyDescent="0.25">
      <c r="AY2274" s="187" t="s">
        <v>90</v>
      </c>
      <c r="AZ2274" s="186">
        <f>_xll.qlInterestRateIndexFixingDate(Currency&amp;"ibor"&amp;$I$1,BA2274,Trigger)</f>
        <v>55250</v>
      </c>
      <c r="BA2274" s="186">
        <f>_xll.qlCalendarAdvance(Calendar,BA2273,AY2274,"f",,Trigger)</f>
        <v>55254</v>
      </c>
      <c r="BB2274" s="186">
        <f>_xll.qlInterestRateIndexMaturity(Currency&amp;"ibor"&amp;$I$1,BA2274,Trigger)</f>
        <v>55437</v>
      </c>
      <c r="BC2274" s="359">
        <f>_xll.qlIndexFixing($AC$5,AZ2274,,_xll.ohTrigger(Trigger,Quote!$AE$2))</f>
        <v>1.4020059077633876E-2</v>
      </c>
      <c r="BD2274" s="359" t="e">
        <f>_xll.qlIndexFixing($BE$1,BA2274,,_xll.ohTrigger(Trigger,Quote!$AE$2))</f>
        <v>#NUM!</v>
      </c>
    </row>
    <row r="2275" spans="51:56" ht="11.25" customHeight="1" x14ac:dyDescent="0.25">
      <c r="AY2275" s="187" t="s">
        <v>90</v>
      </c>
      <c r="AZ2275" s="186">
        <f>_xll.qlInterestRateIndexFixingDate(Currency&amp;"ibor"&amp;$I$1,BA2275,Trigger)</f>
        <v>55257</v>
      </c>
      <c r="BA2275" s="186">
        <f>_xll.qlCalendarAdvance(Calendar,BA2274,AY2275,"f",,Trigger)</f>
        <v>55261</v>
      </c>
      <c r="BB2275" s="186">
        <f>_xll.qlInterestRateIndexMaturity(Currency&amp;"ibor"&amp;$I$1,BA2275,Trigger)</f>
        <v>55444</v>
      </c>
      <c r="BC2275" s="359">
        <f>_xll.qlIndexFixing($AC$5,AZ2275,,_xll.ohTrigger(Trigger,Quote!$AE$2))</f>
        <v>1.4011968386784354E-2</v>
      </c>
      <c r="BD2275" s="359" t="e">
        <f>_xll.qlIndexFixing($BE$1,BA2275,,_xll.ohTrigger(Trigger,Quote!$AE$2))</f>
        <v>#NUM!</v>
      </c>
    </row>
    <row r="2276" spans="51:56" ht="11.25" customHeight="1" x14ac:dyDescent="0.25">
      <c r="AY2276" s="187" t="s">
        <v>90</v>
      </c>
      <c r="AZ2276" s="186">
        <f>_xll.qlInterestRateIndexFixingDate(Currency&amp;"ibor"&amp;$I$1,BA2276,Trigger)</f>
        <v>55264</v>
      </c>
      <c r="BA2276" s="186">
        <f>_xll.qlCalendarAdvance(Calendar,BA2275,AY2276,"f",,Trigger)</f>
        <v>55268</v>
      </c>
      <c r="BB2276" s="186">
        <f>_xll.qlInterestRateIndexMaturity(Currency&amp;"ibor"&amp;$I$1,BA2276,Trigger)</f>
        <v>55451</v>
      </c>
      <c r="BC2276" s="359">
        <f>_xll.qlIndexFixing($AC$5,AZ2276,,_xll.ohTrigger(Trigger,Quote!$AE$2))</f>
        <v>1.400386883215736E-2</v>
      </c>
      <c r="BD2276" s="359" t="e">
        <f>_xll.qlIndexFixing($BE$1,BA2276,,_xll.ohTrigger(Trigger,Quote!$AE$2))</f>
        <v>#NUM!</v>
      </c>
    </row>
    <row r="2277" spans="51:56" ht="11.25" customHeight="1" x14ac:dyDescent="0.25">
      <c r="AY2277" s="187" t="s">
        <v>90</v>
      </c>
      <c r="AZ2277" s="186">
        <f>_xll.qlInterestRateIndexFixingDate(Currency&amp;"ibor"&amp;$I$1,BA2277,Trigger)</f>
        <v>55270</v>
      </c>
      <c r="BA2277" s="186">
        <f>_xll.qlCalendarAdvance(Calendar,BA2276,AY2277,"f",,Trigger)</f>
        <v>55275</v>
      </c>
      <c r="BB2277" s="186">
        <f>_xll.qlInterestRateIndexMaturity(Currency&amp;"ibor"&amp;$I$1,BA2277,Trigger)</f>
        <v>55459</v>
      </c>
      <c r="BC2277" s="359">
        <f>_xll.qlIndexFixing($AC$5,AZ2277,,_xll.ohTrigger(Trigger,Quote!$AE$2))</f>
        <v>1.3995852407560556E-2</v>
      </c>
      <c r="BD2277" s="359" t="e">
        <f>_xll.qlIndexFixing($BE$1,BA2277,,_xll.ohTrigger(Trigger,Quote!$AE$2))</f>
        <v>#NUM!</v>
      </c>
    </row>
    <row r="2278" spans="51:56" ht="11.25" customHeight="1" x14ac:dyDescent="0.25">
      <c r="AY2278" s="187" t="s">
        <v>90</v>
      </c>
      <c r="AZ2278" s="186">
        <f>_xll.qlInterestRateIndexFixingDate(Currency&amp;"ibor"&amp;$I$1,BA2278,Trigger)</f>
        <v>55278</v>
      </c>
      <c r="BA2278" s="186">
        <f>_xll.qlCalendarAdvance(Calendar,BA2277,AY2278,"f",,Trigger)</f>
        <v>55282</v>
      </c>
      <c r="BB2278" s="186">
        <f>_xll.qlInterestRateIndexMaturity(Currency&amp;"ibor"&amp;$I$1,BA2278,Trigger)</f>
        <v>55466</v>
      </c>
      <c r="BC2278" s="359">
        <f>_xll.qlIndexFixing($AC$5,AZ2278,,_xll.ohTrigger(Trigger,Quote!$AE$2))</f>
        <v>1.3987780057356623E-2</v>
      </c>
      <c r="BD2278" s="359" t="e">
        <f>_xll.qlIndexFixing($BE$1,BA2278,,_xll.ohTrigger(Trigger,Quote!$AE$2))</f>
        <v>#NUM!</v>
      </c>
    </row>
    <row r="2279" spans="51:56" ht="11.25" customHeight="1" x14ac:dyDescent="0.25">
      <c r="AY2279" s="187" t="s">
        <v>90</v>
      </c>
      <c r="AZ2279" s="186">
        <f>_xll.qlInterestRateIndexFixingDate(Currency&amp;"ibor"&amp;$I$1,BA2279,Trigger)</f>
        <v>55285</v>
      </c>
      <c r="BA2279" s="186">
        <f>_xll.qlCalendarAdvance(Calendar,BA2278,AY2279,"f",,Trigger)</f>
        <v>55289</v>
      </c>
      <c r="BB2279" s="186">
        <f>_xll.qlInterestRateIndexMaturity(Currency&amp;"ibor"&amp;$I$1,BA2279,Trigger)</f>
        <v>55473</v>
      </c>
      <c r="BC2279" s="359">
        <f>_xll.qlIndexFixing($AC$5,AZ2279,,_xll.ohTrigger(Trigger,Quote!$AE$2))</f>
        <v>1.397969889152229E-2</v>
      </c>
      <c r="BD2279" s="359" t="e">
        <f>_xll.qlIndexFixing($BE$1,BA2279,,_xll.ohTrigger(Trigger,Quote!$AE$2))</f>
        <v>#NUM!</v>
      </c>
    </row>
    <row r="2280" spans="51:56" ht="11.25" customHeight="1" x14ac:dyDescent="0.25">
      <c r="AY2280" s="187" t="s">
        <v>90</v>
      </c>
      <c r="AZ2280" s="186">
        <f>_xll.qlInterestRateIndexFixingDate(Currency&amp;"ibor"&amp;$I$1,BA2280,Trigger)</f>
        <v>55292</v>
      </c>
      <c r="BA2280" s="186">
        <f>_xll.qlCalendarAdvance(Calendar,BA2279,AY2280,"f",,Trigger)</f>
        <v>55296</v>
      </c>
      <c r="BB2280" s="186">
        <f>_xll.qlInterestRateIndexMaturity(Currency&amp;"ibor"&amp;$I$1,BA2280,Trigger)</f>
        <v>55480</v>
      </c>
      <c r="BC2280" s="359">
        <f>_xll.qlIndexFixing($AC$5,AZ2280,,_xll.ohTrigger(Trigger,Quote!$AE$2))</f>
        <v>1.3971608910167906E-2</v>
      </c>
      <c r="BD2280" s="359" t="e">
        <f>_xll.qlIndexFixing($BE$1,BA2280,,_xll.ohTrigger(Trigger,Quote!$AE$2))</f>
        <v>#NUM!</v>
      </c>
    </row>
    <row r="2281" spans="51:56" ht="11.25" customHeight="1" x14ac:dyDescent="0.25">
      <c r="AY2281" s="187" t="s">
        <v>90</v>
      </c>
      <c r="AZ2281" s="186">
        <f>_xll.qlInterestRateIndexFixingDate(Currency&amp;"ibor"&amp;$I$1,BA2281,Trigger)</f>
        <v>55299</v>
      </c>
      <c r="BA2281" s="186">
        <f>_xll.qlCalendarAdvance(Calendar,BA2280,AY2281,"f",,Trigger)</f>
        <v>55303</v>
      </c>
      <c r="BB2281" s="186">
        <f>_xll.qlInterestRateIndexMaturity(Currency&amp;"ibor"&amp;$I$1,BA2281,Trigger)</f>
        <v>55487</v>
      </c>
      <c r="BC2281" s="359">
        <f>_xll.qlIndexFixing($AC$5,AZ2281,,_xll.ohTrigger(Trigger,Quote!$AE$2))</f>
        <v>1.3963510113400338E-2</v>
      </c>
      <c r="BD2281" s="359" t="e">
        <f>_xll.qlIndexFixing($BE$1,BA2281,,_xll.ohTrigger(Trigger,Quote!$AE$2))</f>
        <v>#NUM!</v>
      </c>
    </row>
    <row r="2282" spans="51:56" ht="11.25" customHeight="1" x14ac:dyDescent="0.25">
      <c r="AY2282" s="187" t="s">
        <v>90</v>
      </c>
      <c r="AZ2282" s="186">
        <f>_xll.qlInterestRateIndexFixingDate(Currency&amp;"ibor"&amp;$I$1,BA2282,Trigger)</f>
        <v>55306</v>
      </c>
      <c r="BA2282" s="186">
        <f>_xll.qlCalendarAdvance(Calendar,BA2281,AY2282,"f",,Trigger)</f>
        <v>55310</v>
      </c>
      <c r="BB2282" s="186">
        <f>_xll.qlInterestRateIndexMaturity(Currency&amp;"ibor"&amp;$I$1,BA2282,Trigger)</f>
        <v>55493</v>
      </c>
      <c r="BC2282" s="359">
        <f>_xll.qlIndexFixing($AC$5,AZ2282,,_xll.ohTrigger(Trigger,Quote!$AE$2))</f>
        <v>1.3961057902865712E-2</v>
      </c>
      <c r="BD2282" s="359" t="e">
        <f>_xll.qlIndexFixing($BE$1,BA2282,,_xll.ohTrigger(Trigger,Quote!$AE$2))</f>
        <v>#NUM!</v>
      </c>
    </row>
    <row r="2283" spans="51:56" ht="11.25" customHeight="1" x14ac:dyDescent="0.25">
      <c r="AY2283" s="187" t="s">
        <v>90</v>
      </c>
      <c r="AZ2283" s="186">
        <f>_xll.qlInterestRateIndexFixingDate(Currency&amp;"ibor"&amp;$I$1,BA2283,Trigger)</f>
        <v>55313</v>
      </c>
      <c r="BA2283" s="186">
        <f>_xll.qlCalendarAdvance(Calendar,BA2282,AY2283,"f",,Trigger)</f>
        <v>55317</v>
      </c>
      <c r="BB2283" s="186">
        <f>_xll.qlInterestRateIndexMaturity(Currency&amp;"ibor"&amp;$I$1,BA2283,Trigger)</f>
        <v>55500</v>
      </c>
      <c r="BC2283" s="359">
        <f>_xll.qlIndexFixing($AC$5,AZ2283,,_xll.ohTrigger(Trigger,Quote!$AE$2))</f>
        <v>1.3961265446109069E-2</v>
      </c>
      <c r="BD2283" s="359" t="e">
        <f>_xll.qlIndexFixing($BE$1,BA2283,,_xll.ohTrigger(Trigger,Quote!$AE$2))</f>
        <v>#NUM!</v>
      </c>
    </row>
    <row r="2284" spans="51:56" ht="11.25" customHeight="1" x14ac:dyDescent="0.25">
      <c r="AY2284" s="187" t="s">
        <v>90</v>
      </c>
      <c r="AZ2284" s="186">
        <f>_xll.qlInterestRateIndexFixingDate(Currency&amp;"ibor"&amp;$I$1,BA2284,Trigger)</f>
        <v>55320</v>
      </c>
      <c r="BA2284" s="186">
        <f>_xll.qlCalendarAdvance(Calendar,BA2283,AY2284,"f",,Trigger)</f>
        <v>55324</v>
      </c>
      <c r="BB2284" s="186">
        <f>_xll.qlInterestRateIndexMaturity(Currency&amp;"ibor"&amp;$I$1,BA2284,Trigger)</f>
        <v>55507</v>
      </c>
      <c r="BC2284" s="359">
        <f>_xll.qlIndexFixing($AC$5,AZ2284,,_xll.ohTrigger(Trigger,Quote!$AE$2))</f>
        <v>1.3961472989373391E-2</v>
      </c>
      <c r="BD2284" s="359" t="e">
        <f>_xll.qlIndexFixing($BE$1,BA2284,,_xll.ohTrigger(Trigger,Quote!$AE$2))</f>
        <v>#NUM!</v>
      </c>
    </row>
    <row r="2285" spans="51:56" ht="11.25" customHeight="1" x14ac:dyDescent="0.25">
      <c r="AY2285" s="187" t="s">
        <v>90</v>
      </c>
      <c r="AZ2285" s="186">
        <f>_xll.qlInterestRateIndexFixingDate(Currency&amp;"ibor"&amp;$I$1,BA2285,Trigger)</f>
        <v>55327</v>
      </c>
      <c r="BA2285" s="186">
        <f>_xll.qlCalendarAdvance(Calendar,BA2284,AY2285,"f",,Trigger)</f>
        <v>55331</v>
      </c>
      <c r="BB2285" s="186">
        <f>_xll.qlInterestRateIndexMaturity(Currency&amp;"ibor"&amp;$I$1,BA2285,Trigger)</f>
        <v>55514</v>
      </c>
      <c r="BC2285" s="359">
        <f>_xll.qlIndexFixing($AC$5,AZ2285,,_xll.ohTrigger(Trigger,Quote!$AE$2))</f>
        <v>1.3961680532659991E-2</v>
      </c>
      <c r="BD2285" s="359" t="e">
        <f>_xll.qlIndexFixing($BE$1,BA2285,,_xll.ohTrigger(Trigger,Quote!$AE$2))</f>
        <v>#NUM!</v>
      </c>
    </row>
    <row r="2286" spans="51:56" ht="11.25" customHeight="1" x14ac:dyDescent="0.25">
      <c r="AY2286" s="187" t="s">
        <v>90</v>
      </c>
      <c r="AZ2286" s="186">
        <f>_xll.qlInterestRateIndexFixingDate(Currency&amp;"ibor"&amp;$I$1,BA2286,Trigger)</f>
        <v>55334</v>
      </c>
      <c r="BA2286" s="186">
        <f>_xll.qlCalendarAdvance(Calendar,BA2285,AY2286,"f",,Trigger)</f>
        <v>55338</v>
      </c>
      <c r="BB2286" s="186">
        <f>_xll.qlInterestRateIndexMaturity(Currency&amp;"ibor"&amp;$I$1,BA2286,Trigger)</f>
        <v>55522</v>
      </c>
      <c r="BC2286" s="359">
        <f>_xll.qlIndexFixing($AC$5,AZ2286,,_xll.ohTrigger(Trigger,Quote!$AE$2))</f>
        <v>1.3962173008406657E-2</v>
      </c>
      <c r="BD2286" s="359" t="e">
        <f>_xll.qlIndexFixing($BE$1,BA2286,,_xll.ohTrigger(Trigger,Quote!$AE$2))</f>
        <v>#NUM!</v>
      </c>
    </row>
    <row r="2287" spans="51:56" ht="11.25" customHeight="1" x14ac:dyDescent="0.25">
      <c r="AY2287" s="187" t="s">
        <v>90</v>
      </c>
      <c r="AZ2287" s="186">
        <f>_xll.qlInterestRateIndexFixingDate(Currency&amp;"ibor"&amp;$I$1,BA2287,Trigger)</f>
        <v>55341</v>
      </c>
      <c r="BA2287" s="186">
        <f>_xll.qlCalendarAdvance(Calendar,BA2286,AY2287,"f",,Trigger)</f>
        <v>55345</v>
      </c>
      <c r="BB2287" s="186">
        <f>_xll.qlInterestRateIndexMaturity(Currency&amp;"ibor"&amp;$I$1,BA2287,Trigger)</f>
        <v>55529</v>
      </c>
      <c r="BC2287" s="359">
        <f>_xll.qlIndexFixing($AC$5,AZ2287,,_xll.ohTrigger(Trigger,Quote!$AE$2))</f>
        <v>1.3962380559758849E-2</v>
      </c>
      <c r="BD2287" s="359" t="e">
        <f>_xll.qlIndexFixing($BE$1,BA2287,,_xll.ohTrigger(Trigger,Quote!$AE$2))</f>
        <v>#NUM!</v>
      </c>
    </row>
    <row r="2288" spans="51:56" ht="11.25" customHeight="1" x14ac:dyDescent="0.25">
      <c r="AY2288" s="187" t="s">
        <v>90</v>
      </c>
      <c r="AZ2288" s="186">
        <f>_xll.qlInterestRateIndexFixingDate(Currency&amp;"ibor"&amp;$I$1,BA2288,Trigger)</f>
        <v>55348</v>
      </c>
      <c r="BA2288" s="186">
        <f>_xll.qlCalendarAdvance(Calendar,BA2287,AY2288,"f",,Trigger)</f>
        <v>55352</v>
      </c>
      <c r="BB2288" s="186">
        <f>_xll.qlInterestRateIndexMaturity(Currency&amp;"ibor"&amp;$I$1,BA2288,Trigger)</f>
        <v>55536</v>
      </c>
      <c r="BC2288" s="359">
        <f>_xll.qlIndexFixing($AC$5,AZ2288,,_xll.ohTrigger(Trigger,Quote!$AE$2))</f>
        <v>1.3962588111132761E-2</v>
      </c>
      <c r="BD2288" s="359" t="e">
        <f>_xll.qlIndexFixing($BE$1,BA2288,,_xll.ohTrigger(Trigger,Quote!$AE$2))</f>
        <v>#NUM!</v>
      </c>
    </row>
    <row r="2289" spans="51:56" ht="11.25" customHeight="1" x14ac:dyDescent="0.25">
      <c r="AY2289" s="187" t="s">
        <v>90</v>
      </c>
      <c r="AZ2289" s="186">
        <f>_xll.qlInterestRateIndexFixingDate(Currency&amp;"ibor"&amp;$I$1,BA2289,Trigger)</f>
        <v>55355</v>
      </c>
      <c r="BA2289" s="186">
        <f>_xll.qlCalendarAdvance(Calendar,BA2288,AY2289,"f",,Trigger)</f>
        <v>55359</v>
      </c>
      <c r="BB2289" s="186">
        <f>_xll.qlInterestRateIndexMaturity(Currency&amp;"ibor"&amp;$I$1,BA2289,Trigger)</f>
        <v>55543</v>
      </c>
      <c r="BC2289" s="359">
        <f>_xll.qlIndexFixing($AC$5,AZ2289,,_xll.ohTrigger(Trigger,Quote!$AE$2))</f>
        <v>1.3962795662529266E-2</v>
      </c>
      <c r="BD2289" s="359" t="e">
        <f>_xll.qlIndexFixing($BE$1,BA2289,,_xll.ohTrigger(Trigger,Quote!$AE$2))</f>
        <v>#NUM!</v>
      </c>
    </row>
    <row r="2290" spans="51:56" ht="11.25" customHeight="1" x14ac:dyDescent="0.25">
      <c r="AY2290" s="187" t="s">
        <v>90</v>
      </c>
      <c r="AZ2290" s="186">
        <f>_xll.qlInterestRateIndexFixingDate(Currency&amp;"ibor"&amp;$I$1,BA2290,Trigger)</f>
        <v>55362</v>
      </c>
      <c r="BA2290" s="186">
        <f>_xll.qlCalendarAdvance(Calendar,BA2289,AY2290,"f",,Trigger)</f>
        <v>55366</v>
      </c>
      <c r="BB2290" s="186">
        <f>_xll.qlInterestRateIndexMaturity(Currency&amp;"ibor"&amp;$I$1,BA2290,Trigger)</f>
        <v>55550</v>
      </c>
      <c r="BC2290" s="359">
        <f>_xll.qlIndexFixing($AC$5,AZ2290,,_xll.ohTrigger(Trigger,Quote!$AE$2))</f>
        <v>1.3963003213947058E-2</v>
      </c>
      <c r="BD2290" s="359" t="e">
        <f>_xll.qlIndexFixing($BE$1,BA2290,,_xll.ohTrigger(Trigger,Quote!$AE$2))</f>
        <v>#NUM!</v>
      </c>
    </row>
    <row r="2291" spans="51:56" ht="11.25" customHeight="1" x14ac:dyDescent="0.25">
      <c r="AY2291" s="187" t="s">
        <v>90</v>
      </c>
      <c r="AZ2291" s="186">
        <f>_xll.qlInterestRateIndexFixingDate(Currency&amp;"ibor"&amp;$I$1,BA2291,Trigger)</f>
        <v>55369</v>
      </c>
      <c r="BA2291" s="186">
        <f>_xll.qlCalendarAdvance(Calendar,BA2290,AY2291,"f",,Trigger)</f>
        <v>55373</v>
      </c>
      <c r="BB2291" s="186">
        <f>_xll.qlInterestRateIndexMaturity(Currency&amp;"ibor"&amp;$I$1,BA2291,Trigger)</f>
        <v>55557</v>
      </c>
      <c r="BC2291" s="359">
        <f>_xll.qlIndexFixing($AC$5,AZ2291,,_xll.ohTrigger(Trigger,Quote!$AE$2))</f>
        <v>1.3963210765387439E-2</v>
      </c>
      <c r="BD2291" s="359" t="e">
        <f>_xll.qlIndexFixing($BE$1,BA2291,,_xll.ohTrigger(Trigger,Quote!$AE$2))</f>
        <v>#NUM!</v>
      </c>
    </row>
    <row r="2292" spans="51:56" ht="11.25" customHeight="1" x14ac:dyDescent="0.25">
      <c r="AY2292" s="187" t="s">
        <v>90</v>
      </c>
      <c r="AZ2292" s="186">
        <f>_xll.qlInterestRateIndexFixingDate(Currency&amp;"ibor"&amp;$I$1,BA2292,Trigger)</f>
        <v>55376</v>
      </c>
      <c r="BA2292" s="186">
        <f>_xll.qlCalendarAdvance(Calendar,BA2291,AY2292,"f",,Trigger)</f>
        <v>55380</v>
      </c>
      <c r="BB2292" s="186">
        <f>_xll.qlInterestRateIndexMaturity(Currency&amp;"ibor"&amp;$I$1,BA2292,Trigger)</f>
        <v>55564</v>
      </c>
      <c r="BC2292" s="359">
        <f>_xll.qlIndexFixing($AC$5,AZ2292,,_xll.ohTrigger(Trigger,Quote!$AE$2))</f>
        <v>1.3963418316849109E-2</v>
      </c>
      <c r="BD2292" s="359" t="e">
        <f>_xll.qlIndexFixing($BE$1,BA2292,,_xll.ohTrigger(Trigger,Quote!$AE$2))</f>
        <v>#NUM!</v>
      </c>
    </row>
    <row r="2293" spans="51:56" ht="11.25" customHeight="1" x14ac:dyDescent="0.25">
      <c r="AY2293" s="187" t="s">
        <v>90</v>
      </c>
      <c r="AZ2293" s="186">
        <f>_xll.qlInterestRateIndexFixingDate(Currency&amp;"ibor"&amp;$I$1,BA2293,Trigger)</f>
        <v>55383</v>
      </c>
      <c r="BA2293" s="186">
        <f>_xll.qlCalendarAdvance(Calendar,BA2292,AY2293,"f",,Trigger)</f>
        <v>55387</v>
      </c>
      <c r="BB2293" s="186">
        <f>_xll.qlInterestRateIndexMaturity(Currency&amp;"ibor"&amp;$I$1,BA2293,Trigger)</f>
        <v>55571</v>
      </c>
      <c r="BC2293" s="359">
        <f>_xll.qlIndexFixing($AC$5,AZ2293,,_xll.ohTrigger(Trigger,Quote!$AE$2))</f>
        <v>1.39636258683325E-2</v>
      </c>
      <c r="BD2293" s="359" t="e">
        <f>_xll.qlIndexFixing($BE$1,BA2293,,_xll.ohTrigger(Trigger,Quote!$AE$2))</f>
        <v>#NUM!</v>
      </c>
    </row>
    <row r="2294" spans="51:56" ht="11.25" customHeight="1" x14ac:dyDescent="0.25">
      <c r="AY2294" s="187" t="s">
        <v>90</v>
      </c>
      <c r="AZ2294" s="186">
        <f>_xll.qlInterestRateIndexFixingDate(Currency&amp;"ibor"&amp;$I$1,BA2294,Trigger)</f>
        <v>55390</v>
      </c>
      <c r="BA2294" s="186">
        <f>_xll.qlCalendarAdvance(Calendar,BA2293,AY2294,"f",,Trigger)</f>
        <v>55394</v>
      </c>
      <c r="BB2294" s="186">
        <f>_xll.qlInterestRateIndexMaturity(Currency&amp;"ibor"&amp;$I$1,BA2294,Trigger)</f>
        <v>55578</v>
      </c>
      <c r="BC2294" s="359">
        <f>_xll.qlIndexFixing($AC$5,AZ2294,,_xll.ohTrigger(Trigger,Quote!$AE$2))</f>
        <v>1.3963833419838048E-2</v>
      </c>
      <c r="BD2294" s="359" t="e">
        <f>_xll.qlIndexFixing($BE$1,BA2294,,_xll.ohTrigger(Trigger,Quote!$AE$2))</f>
        <v>#NUM!</v>
      </c>
    </row>
    <row r="2295" spans="51:56" ht="11.25" customHeight="1" x14ac:dyDescent="0.25">
      <c r="AY2295" s="187" t="s">
        <v>90</v>
      </c>
      <c r="AZ2295" s="186">
        <f>_xll.qlInterestRateIndexFixingDate(Currency&amp;"ibor"&amp;$I$1,BA2295,Trigger)</f>
        <v>55397</v>
      </c>
      <c r="BA2295" s="186">
        <f>_xll.qlCalendarAdvance(Calendar,BA2294,AY2295,"f",,Trigger)</f>
        <v>55401</v>
      </c>
      <c r="BB2295" s="186">
        <f>_xll.qlInterestRateIndexMaturity(Currency&amp;"ibor"&amp;$I$1,BA2295,Trigger)</f>
        <v>55583</v>
      </c>
      <c r="BC2295" s="359">
        <f>_xll.qlIndexFixing($AC$5,AZ2295,,_xll.ohTrigger(Trigger,Quote!$AE$2))</f>
        <v>1.3963470970187941E-2</v>
      </c>
      <c r="BD2295" s="359" t="e">
        <f>_xll.qlIndexFixing($BE$1,BA2295,,_xll.ohTrigger(Trigger,Quote!$AE$2))</f>
        <v>#NUM!</v>
      </c>
    </row>
    <row r="2296" spans="51:56" ht="11.25" customHeight="1" x14ac:dyDescent="0.25">
      <c r="AY2296" s="187" t="s">
        <v>90</v>
      </c>
      <c r="AZ2296" s="186">
        <f>_xll.qlInterestRateIndexFixingDate(Currency&amp;"ibor"&amp;$I$1,BA2296,Trigger)</f>
        <v>55404</v>
      </c>
      <c r="BA2296" s="186">
        <f>_xll.qlCalendarAdvance(Calendar,BA2295,AY2296,"f",,Trigger)</f>
        <v>55408</v>
      </c>
      <c r="BB2296" s="186">
        <f>_xll.qlInterestRateIndexMaturity(Currency&amp;"ibor"&amp;$I$1,BA2296,Trigger)</f>
        <v>55590</v>
      </c>
      <c r="BC2296" s="359">
        <f>_xll.qlIndexFixing($AC$5,AZ2296,,_xll.ohTrigger(Trigger,Quote!$AE$2))</f>
        <v>1.3963678505690131E-2</v>
      </c>
      <c r="BD2296" s="359" t="e">
        <f>_xll.qlIndexFixing($BE$1,BA2296,,_xll.ohTrigger(Trigger,Quote!$AE$2))</f>
        <v>#NUM!</v>
      </c>
    </row>
    <row r="2297" spans="51:56" ht="11.25" customHeight="1" x14ac:dyDescent="0.25">
      <c r="AY2297" s="187" t="s">
        <v>90</v>
      </c>
      <c r="AZ2297" s="186">
        <f>_xll.qlInterestRateIndexFixingDate(Currency&amp;"ibor"&amp;$I$1,BA2297,Trigger)</f>
        <v>55411</v>
      </c>
      <c r="BA2297" s="186">
        <f>_xll.qlCalendarAdvance(Calendar,BA2296,AY2297,"f",,Trigger)</f>
        <v>55415</v>
      </c>
      <c r="BB2297" s="186">
        <f>_xll.qlInterestRateIndexMaturity(Currency&amp;"ibor"&amp;$I$1,BA2297,Trigger)</f>
        <v>55597</v>
      </c>
      <c r="BC2297" s="359">
        <f>_xll.qlIndexFixing($AC$5,AZ2297,,_xll.ohTrigger(Trigger,Quote!$AE$2))</f>
        <v>1.396388604121428E-2</v>
      </c>
      <c r="BD2297" s="359" t="e">
        <f>_xll.qlIndexFixing($BE$1,BA2297,,_xll.ohTrigger(Trigger,Quote!$AE$2))</f>
        <v>#NUM!</v>
      </c>
    </row>
    <row r="2298" spans="51:56" ht="11.25" customHeight="1" x14ac:dyDescent="0.25">
      <c r="AY2298" s="187" t="s">
        <v>90</v>
      </c>
      <c r="AZ2298" s="186">
        <f>_xll.qlInterestRateIndexFixingDate(Currency&amp;"ibor"&amp;$I$1,BA2298,Trigger)</f>
        <v>55418</v>
      </c>
      <c r="BA2298" s="186">
        <f>_xll.qlCalendarAdvance(Calendar,BA2297,AY2298,"f",,Trigger)</f>
        <v>55422</v>
      </c>
      <c r="BB2298" s="186">
        <f>_xll.qlInterestRateIndexMaturity(Currency&amp;"ibor"&amp;$I$1,BA2298,Trigger)</f>
        <v>55604</v>
      </c>
      <c r="BC2298" s="359">
        <f>_xll.qlIndexFixing($AC$5,AZ2298,,_xll.ohTrigger(Trigger,Quote!$AE$2))</f>
        <v>1.3964093576759953E-2</v>
      </c>
      <c r="BD2298" s="359" t="e">
        <f>_xll.qlIndexFixing($BE$1,BA2298,,_xll.ohTrigger(Trigger,Quote!$AE$2))</f>
        <v>#NUM!</v>
      </c>
    </row>
    <row r="2299" spans="51:56" ht="11.25" customHeight="1" x14ac:dyDescent="0.25">
      <c r="AY2299" s="187" t="s">
        <v>90</v>
      </c>
      <c r="AZ2299" s="186">
        <f>_xll.qlInterestRateIndexFixingDate(Currency&amp;"ibor"&amp;$I$1,BA2299,Trigger)</f>
        <v>55425</v>
      </c>
      <c r="BA2299" s="186">
        <f>_xll.qlCalendarAdvance(Calendar,BA2298,AY2299,"f",,Trigger)</f>
        <v>55429</v>
      </c>
      <c r="BB2299" s="186">
        <f>_xll.qlInterestRateIndexMaturity(Currency&amp;"ibor"&amp;$I$1,BA2299,Trigger)</f>
        <v>55612</v>
      </c>
      <c r="BC2299" s="359">
        <f>_xll.qlIndexFixing($AC$5,AZ2299,,_xll.ohTrigger(Trigger,Quote!$AE$2))</f>
        <v>1.396458614095385E-2</v>
      </c>
      <c r="BD2299" s="359" t="e">
        <f>_xll.qlIndexFixing($BE$1,BA2299,,_xll.ohTrigger(Trigger,Quote!$AE$2))</f>
        <v>#NUM!</v>
      </c>
    </row>
    <row r="2300" spans="51:56" ht="11.25" customHeight="1" x14ac:dyDescent="0.25">
      <c r="AY2300" s="187" t="s">
        <v>90</v>
      </c>
      <c r="AZ2300" s="186">
        <f>_xll.qlInterestRateIndexFixingDate(Currency&amp;"ibor"&amp;$I$1,BA2300,Trigger)</f>
        <v>55432</v>
      </c>
      <c r="BA2300" s="186">
        <f>_xll.qlCalendarAdvance(Calendar,BA2299,AY2300,"f",,Trigger)</f>
        <v>55436</v>
      </c>
      <c r="BB2300" s="186">
        <f>_xll.qlInterestRateIndexMaturity(Currency&amp;"ibor"&amp;$I$1,BA2300,Trigger)</f>
        <v>55619</v>
      </c>
      <c r="BC2300" s="359">
        <f>_xll.qlIndexFixing($AC$5,AZ2300,,_xll.ohTrigger(Trigger,Quote!$AE$2))</f>
        <v>1.3964793684566311E-2</v>
      </c>
      <c r="BD2300" s="359" t="e">
        <f>_xll.qlIndexFixing($BE$1,BA2300,,_xll.ohTrigger(Trigger,Quote!$AE$2))</f>
        <v>#NUM!</v>
      </c>
    </row>
    <row r="2301" spans="51:56" ht="11.25" customHeight="1" x14ac:dyDescent="0.25">
      <c r="AY2301" s="187" t="s">
        <v>90</v>
      </c>
      <c r="AZ2301" s="186">
        <f>_xll.qlInterestRateIndexFixingDate(Currency&amp;"ibor"&amp;$I$1,BA2301,Trigger)</f>
        <v>55439</v>
      </c>
      <c r="BA2301" s="186">
        <f>_xll.qlCalendarAdvance(Calendar,BA2300,AY2301,"f",,Trigger)</f>
        <v>55443</v>
      </c>
      <c r="BB2301" s="186">
        <f>_xll.qlInterestRateIndexMaturity(Currency&amp;"ibor"&amp;$I$1,BA2301,Trigger)</f>
        <v>55626</v>
      </c>
      <c r="BC2301" s="359">
        <f>_xll.qlIndexFixing($AC$5,AZ2301,,_xll.ohTrigger(Trigger,Quote!$AE$2))</f>
        <v>1.3965001228200611E-2</v>
      </c>
      <c r="BD2301" s="359" t="e">
        <f>_xll.qlIndexFixing($BE$1,BA2301,,_xll.ohTrigger(Trigger,Quote!$AE$2))</f>
        <v>#NUM!</v>
      </c>
    </row>
    <row r="2302" spans="51:56" ht="11.25" customHeight="1" x14ac:dyDescent="0.25">
      <c r="AY2302" s="187" t="s">
        <v>90</v>
      </c>
      <c r="AZ2302" s="186">
        <f>_xll.qlInterestRateIndexFixingDate(Currency&amp;"ibor"&amp;$I$1,BA2302,Trigger)</f>
        <v>55446</v>
      </c>
      <c r="BA2302" s="186">
        <f>_xll.qlCalendarAdvance(Calendar,BA2301,AY2302,"f",,Trigger)</f>
        <v>55450</v>
      </c>
      <c r="BB2302" s="186">
        <f>_xll.qlInterestRateIndexMaturity(Currency&amp;"ibor"&amp;$I$1,BA2302,Trigger)</f>
        <v>55633</v>
      </c>
      <c r="BC2302" s="359">
        <f>_xll.qlIndexFixing($AC$5,AZ2302,,_xll.ohTrigger(Trigger,Quote!$AE$2))</f>
        <v>1.3965208771856315E-2</v>
      </c>
      <c r="BD2302" s="359" t="e">
        <f>_xll.qlIndexFixing($BE$1,BA2302,,_xll.ohTrigger(Trigger,Quote!$AE$2))</f>
        <v>#NUM!</v>
      </c>
    </row>
    <row r="2303" spans="51:56" ht="11.25" customHeight="1" x14ac:dyDescent="0.25">
      <c r="AY2303" s="187" t="s">
        <v>90</v>
      </c>
      <c r="AZ2303" s="186">
        <f>_xll.qlInterestRateIndexFixingDate(Currency&amp;"ibor"&amp;$I$1,BA2303,Trigger)</f>
        <v>55453</v>
      </c>
      <c r="BA2303" s="186">
        <f>_xll.qlCalendarAdvance(Calendar,BA2302,AY2303,"f",,Trigger)</f>
        <v>55457</v>
      </c>
      <c r="BB2303" s="186">
        <f>_xll.qlInterestRateIndexMaturity(Currency&amp;"ibor"&amp;$I$1,BA2303,Trigger)</f>
        <v>55639</v>
      </c>
      <c r="BC2303" s="359">
        <f>_xll.qlIndexFixing($AC$5,AZ2303,,_xll.ohTrigger(Trigger,Quote!$AE$2))</f>
        <v>1.3965131254812448E-2</v>
      </c>
      <c r="BD2303" s="359" t="e">
        <f>_xll.qlIndexFixing($BE$1,BA2303,,_xll.ohTrigger(Trigger,Quote!$AE$2))</f>
        <v>#NUM!</v>
      </c>
    </row>
    <row r="2304" spans="51:56" ht="11.25" customHeight="1" x14ac:dyDescent="0.25">
      <c r="AY2304" s="187" t="s">
        <v>90</v>
      </c>
      <c r="AZ2304" s="186">
        <f>_xll.qlInterestRateIndexFixingDate(Currency&amp;"ibor"&amp;$I$1,BA2304,Trigger)</f>
        <v>55460</v>
      </c>
      <c r="BA2304" s="186">
        <f>_xll.qlCalendarAdvance(Calendar,BA2303,AY2304,"f",,Trigger)</f>
        <v>55464</v>
      </c>
      <c r="BB2304" s="186">
        <f>_xll.qlInterestRateIndexMaturity(Currency&amp;"ibor"&amp;$I$1,BA2304,Trigger)</f>
        <v>55646</v>
      </c>
      <c r="BC2304" s="359">
        <f>_xll.qlIndexFixing($AC$5,AZ2304,,_xll.ohTrigger(Trigger,Quote!$AE$2))</f>
        <v>1.3965338790487248E-2</v>
      </c>
      <c r="BD2304" s="359" t="e">
        <f>_xll.qlIndexFixing($BE$1,BA2304,,_xll.ohTrigger(Trigger,Quote!$AE$2))</f>
        <v>#NUM!</v>
      </c>
    </row>
    <row r="2305" spans="51:56" ht="11.25" customHeight="1" x14ac:dyDescent="0.25">
      <c r="AY2305" s="187" t="s">
        <v>90</v>
      </c>
      <c r="AZ2305" s="186">
        <f>_xll.qlInterestRateIndexFixingDate(Currency&amp;"ibor"&amp;$I$1,BA2305,Trigger)</f>
        <v>55467</v>
      </c>
      <c r="BA2305" s="186">
        <f>_xll.qlCalendarAdvance(Calendar,BA2304,AY2305,"f",,Trigger)</f>
        <v>55471</v>
      </c>
      <c r="BB2305" s="186">
        <f>_xll.qlInterestRateIndexMaturity(Currency&amp;"ibor"&amp;$I$1,BA2305,Trigger)</f>
        <v>55653</v>
      </c>
      <c r="BC2305" s="359">
        <f>_xll.qlIndexFixing($AC$5,AZ2305,,_xll.ohTrigger(Trigger,Quote!$AE$2))</f>
        <v>1.3965546326184885E-2</v>
      </c>
      <c r="BD2305" s="359" t="e">
        <f>_xll.qlIndexFixing($BE$1,BA2305,,_xll.ohTrigger(Trigger,Quote!$AE$2))</f>
        <v>#NUM!</v>
      </c>
    </row>
    <row r="2306" spans="51:56" ht="11.25" customHeight="1" x14ac:dyDescent="0.25">
      <c r="AY2306" s="187" t="s">
        <v>90</v>
      </c>
      <c r="AZ2306" s="186">
        <f>_xll.qlInterestRateIndexFixingDate(Currency&amp;"ibor"&amp;$I$1,BA2306,Trigger)</f>
        <v>55474</v>
      </c>
      <c r="BA2306" s="186">
        <f>_xll.qlCalendarAdvance(Calendar,BA2305,AY2306,"f",,Trigger)</f>
        <v>55478</v>
      </c>
      <c r="BB2306" s="186">
        <f>_xll.qlInterestRateIndexMaturity(Currency&amp;"ibor"&amp;$I$1,BA2306,Trigger)</f>
        <v>55660</v>
      </c>
      <c r="BC2306" s="359">
        <f>_xll.qlIndexFixing($AC$5,AZ2306,,_xll.ohTrigger(Trigger,Quote!$AE$2))</f>
        <v>1.3965753861903166E-2</v>
      </c>
      <c r="BD2306" s="359" t="e">
        <f>_xll.qlIndexFixing($BE$1,BA2306,,_xll.ohTrigger(Trigger,Quote!$AE$2))</f>
        <v>#NUM!</v>
      </c>
    </row>
    <row r="2307" spans="51:56" ht="11.25" customHeight="1" x14ac:dyDescent="0.25">
      <c r="AY2307" s="187" t="s">
        <v>90</v>
      </c>
      <c r="AZ2307" s="186">
        <f>_xll.qlInterestRateIndexFixingDate(Currency&amp;"ibor"&amp;$I$1,BA2307,Trigger)</f>
        <v>55481</v>
      </c>
      <c r="BA2307" s="186">
        <f>_xll.qlCalendarAdvance(Calendar,BA2306,AY2307,"f",,Trigger)</f>
        <v>55485</v>
      </c>
      <c r="BB2307" s="186">
        <f>_xll.qlInterestRateIndexMaturity(Currency&amp;"ibor"&amp;$I$1,BA2307,Trigger)</f>
        <v>55667</v>
      </c>
      <c r="BC2307" s="359">
        <f>_xll.qlIndexFixing($AC$5,AZ2307,,_xll.ohTrigger(Trigger,Quote!$AE$2))</f>
        <v>1.3965961397643408E-2</v>
      </c>
      <c r="BD2307" s="359" t="e">
        <f>_xll.qlIndexFixing($BE$1,BA2307,,_xll.ohTrigger(Trigger,Quote!$AE$2))</f>
        <v>#NUM!</v>
      </c>
    </row>
    <row r="2308" spans="51:56" ht="11.25" customHeight="1" x14ac:dyDescent="0.25">
      <c r="AY2308" s="187" t="s">
        <v>90</v>
      </c>
      <c r="AZ2308" s="186">
        <f>_xll.qlInterestRateIndexFixingDate(Currency&amp;"ibor"&amp;$I$1,BA2308,Trigger)</f>
        <v>55488</v>
      </c>
      <c r="BA2308" s="186">
        <f>_xll.qlCalendarAdvance(Calendar,BA2307,AY2308,"f",,Trigger)</f>
        <v>55492</v>
      </c>
      <c r="BB2308" s="186">
        <f>_xll.qlInterestRateIndexMaturity(Currency&amp;"ibor"&amp;$I$1,BA2308,Trigger)</f>
        <v>55675</v>
      </c>
      <c r="BC2308" s="359">
        <f>_xll.qlIndexFixing($AC$5,AZ2308,,_xll.ohTrigger(Trigger,Quote!$AE$2))</f>
        <v>1.396405750928776E-2</v>
      </c>
      <c r="BD2308" s="359" t="e">
        <f>_xll.qlIndexFixing($BE$1,BA2308,,_xll.ohTrigger(Trigger,Quote!$AE$2))</f>
        <v>#NUM!</v>
      </c>
    </row>
    <row r="2309" spans="51:56" ht="11.25" customHeight="1" x14ac:dyDescent="0.25">
      <c r="AY2309" s="187" t="s">
        <v>90</v>
      </c>
      <c r="AZ2309" s="186">
        <f>_xll.qlInterestRateIndexFixingDate(Currency&amp;"ibor"&amp;$I$1,BA2309,Trigger)</f>
        <v>55495</v>
      </c>
      <c r="BA2309" s="186">
        <f>_xll.qlCalendarAdvance(Calendar,BA2308,AY2309,"f",,Trigger)</f>
        <v>55499</v>
      </c>
      <c r="BB2309" s="186">
        <f>_xll.qlInterestRateIndexMaturity(Currency&amp;"ibor"&amp;$I$1,BA2309,Trigger)</f>
        <v>55682</v>
      </c>
      <c r="BC2309" s="359">
        <f>_xll.qlIndexFixing($AC$5,AZ2309,,_xll.ohTrigger(Trigger,Quote!$AE$2))</f>
        <v>1.3955871655075145E-2</v>
      </c>
      <c r="BD2309" s="359" t="e">
        <f>_xll.qlIndexFixing($BE$1,BA2309,,_xll.ohTrigger(Trigger,Quote!$AE$2))</f>
        <v>#NUM!</v>
      </c>
    </row>
    <row r="2310" spans="51:56" ht="11.25" customHeight="1" x14ac:dyDescent="0.25">
      <c r="AY2310" s="187" t="s">
        <v>90</v>
      </c>
      <c r="AZ2310" s="186">
        <f>_xll.qlInterestRateIndexFixingDate(Currency&amp;"ibor"&amp;$I$1,BA2310,Trigger)</f>
        <v>55502</v>
      </c>
      <c r="BA2310" s="186">
        <f>_xll.qlCalendarAdvance(Calendar,BA2309,AY2310,"f",,Trigger)</f>
        <v>55506</v>
      </c>
      <c r="BB2310" s="186">
        <f>_xll.qlInterestRateIndexMaturity(Currency&amp;"ibor"&amp;$I$1,BA2310,Trigger)</f>
        <v>55689</v>
      </c>
      <c r="BC2310" s="359">
        <f>_xll.qlIndexFixing($AC$5,AZ2310,,_xll.ohTrigger(Trigger,Quote!$AE$2))</f>
        <v>1.3947677151057724E-2</v>
      </c>
      <c r="BD2310" s="359" t="e">
        <f>_xll.qlIndexFixing($BE$1,BA2310,,_xll.ohTrigger(Trigger,Quote!$AE$2))</f>
        <v>#NUM!</v>
      </c>
    </row>
    <row r="2311" spans="51:56" ht="11.25" customHeight="1" x14ac:dyDescent="0.25">
      <c r="AY2311" s="187" t="s">
        <v>90</v>
      </c>
      <c r="AZ2311" s="186">
        <f>_xll.qlInterestRateIndexFixingDate(Currency&amp;"ibor"&amp;$I$1,BA2311,Trigger)</f>
        <v>55508</v>
      </c>
      <c r="BA2311" s="186">
        <f>_xll.qlCalendarAdvance(Calendar,BA2310,AY2311,"f",,Trigger)</f>
        <v>55514</v>
      </c>
      <c r="BB2311" s="186">
        <f>_xll.qlInterestRateIndexMaturity(Currency&amp;"ibor"&amp;$I$1,BA2311,Trigger)</f>
        <v>55697</v>
      </c>
      <c r="BC2311" s="359">
        <f>_xll.qlIndexFixing($AC$5,AZ2311,,_xll.ohTrigger(Trigger,Quote!$AE$2))</f>
        <v>1.3938301412150291E-2</v>
      </c>
      <c r="BD2311" s="359" t="e">
        <f>_xll.qlIndexFixing($BE$1,BA2311,,_xll.ohTrigger(Trigger,Quote!$AE$2))</f>
        <v>#NUM!</v>
      </c>
    </row>
    <row r="2312" spans="51:56" ht="11.25" customHeight="1" x14ac:dyDescent="0.25">
      <c r="AY2312" s="187" t="s">
        <v>90</v>
      </c>
      <c r="AZ2312" s="186">
        <f>_xll.qlInterestRateIndexFixingDate(Currency&amp;"ibor"&amp;$I$1,BA2312,Trigger)</f>
        <v>55516</v>
      </c>
      <c r="BA2312" s="186">
        <f>_xll.qlCalendarAdvance(Calendar,BA2311,AY2312,"f",,Trigger)</f>
        <v>55521</v>
      </c>
      <c r="BB2312" s="186">
        <f>_xll.qlInterestRateIndexMaturity(Currency&amp;"ibor"&amp;$I$1,BA2312,Trigger)</f>
        <v>55703</v>
      </c>
      <c r="BC2312" s="359">
        <f>_xll.qlIndexFixing($AC$5,AZ2312,,_xll.ohTrigger(Trigger,Quote!$AE$2))</f>
        <v>1.3930810185914787E-2</v>
      </c>
      <c r="BD2312" s="359" t="e">
        <f>_xll.qlIndexFixing($BE$1,BA2312,,_xll.ohTrigger(Trigger,Quote!$AE$2))</f>
        <v>#NUM!</v>
      </c>
    </row>
    <row r="2313" spans="51:56" ht="11.25" customHeight="1" x14ac:dyDescent="0.25">
      <c r="AY2313" s="187" t="s">
        <v>90</v>
      </c>
      <c r="AZ2313" s="186">
        <f>_xll.qlInterestRateIndexFixingDate(Currency&amp;"ibor"&amp;$I$1,BA2313,Trigger)</f>
        <v>55526</v>
      </c>
      <c r="BA2313" s="186">
        <f>_xll.qlCalendarAdvance(Calendar,BA2312,AY2313,"f",,Trigger)</f>
        <v>55528</v>
      </c>
      <c r="BB2313" s="186">
        <f>_xll.qlInterestRateIndexMaturity(Currency&amp;"ibor"&amp;$I$1,BA2313,Trigger)</f>
        <v>55710</v>
      </c>
      <c r="BC2313" s="359">
        <f>_xll.qlIndexFixing($AC$5,AZ2313,,_xll.ohTrigger(Trigger,Quote!$AE$2))</f>
        <v>1.392254374501508E-2</v>
      </c>
      <c r="BD2313" s="359" t="e">
        <f>_xll.qlIndexFixing($BE$1,BA2313,,_xll.ohTrigger(Trigger,Quote!$AE$2))</f>
        <v>#NUM!</v>
      </c>
    </row>
    <row r="2314" spans="51:56" ht="11.25" customHeight="1" x14ac:dyDescent="0.25">
      <c r="AY2314" s="187" t="s">
        <v>90</v>
      </c>
      <c r="AZ2314" s="186">
        <f>_xll.qlInterestRateIndexFixingDate(Currency&amp;"ibor"&amp;$I$1,BA2314,Trigger)</f>
        <v>55533</v>
      </c>
      <c r="BA2314" s="186">
        <f>_xll.qlCalendarAdvance(Calendar,BA2313,AY2314,"f",,Trigger)</f>
        <v>55535</v>
      </c>
      <c r="BB2314" s="186">
        <f>_xll.qlInterestRateIndexMaturity(Currency&amp;"ibor"&amp;$I$1,BA2314,Trigger)</f>
        <v>55717</v>
      </c>
      <c r="BC2314" s="359">
        <f>_xll.qlIndexFixing($AC$5,AZ2314,,_xll.ohTrigger(Trigger,Quote!$AE$2))</f>
        <v>1.3914268607565079E-2</v>
      </c>
      <c r="BD2314" s="359" t="e">
        <f>_xll.qlIndexFixing($BE$1,BA2314,,_xll.ohTrigger(Trigger,Quote!$AE$2))</f>
        <v>#NUM!</v>
      </c>
    </row>
    <row r="2315" spans="51:56" ht="11.25" customHeight="1" x14ac:dyDescent="0.25">
      <c r="AY2315" s="187" t="s">
        <v>90</v>
      </c>
      <c r="AZ2315" s="186">
        <f>_xll.qlInterestRateIndexFixingDate(Currency&amp;"ibor"&amp;$I$1,BA2315,Trigger)</f>
        <v>55540</v>
      </c>
      <c r="BA2315" s="186">
        <f>_xll.qlCalendarAdvance(Calendar,BA2314,AY2315,"f",,Trigger)</f>
        <v>55542</v>
      </c>
      <c r="BB2315" s="186">
        <f>_xll.qlInterestRateIndexMaturity(Currency&amp;"ibor"&amp;$I$1,BA2315,Trigger)</f>
        <v>55724</v>
      </c>
      <c r="BC2315" s="359">
        <f>_xll.qlIndexFixing($AC$5,AZ2315,,_xll.ohTrigger(Trigger,Quote!$AE$2))</f>
        <v>1.3905984773671953E-2</v>
      </c>
      <c r="BD2315" s="359" t="e">
        <f>_xll.qlIndexFixing($BE$1,BA2315,,_xll.ohTrigger(Trigger,Quote!$AE$2))</f>
        <v>#NUM!</v>
      </c>
    </row>
    <row r="2316" spans="51:56" ht="11.25" customHeight="1" x14ac:dyDescent="0.25">
      <c r="AY2316" s="187" t="s">
        <v>90</v>
      </c>
      <c r="AZ2316" s="186">
        <f>_xll.qlInterestRateIndexFixingDate(Currency&amp;"ibor"&amp;$I$1,BA2316,Trigger)</f>
        <v>55547</v>
      </c>
      <c r="BA2316" s="186">
        <f>_xll.qlCalendarAdvance(Calendar,BA2315,AY2316,"f",,Trigger)</f>
        <v>55549</v>
      </c>
      <c r="BB2316" s="186">
        <f>_xll.qlInterestRateIndexMaturity(Currency&amp;"ibor"&amp;$I$1,BA2316,Trigger)</f>
        <v>55731</v>
      </c>
      <c r="BC2316" s="359">
        <f>_xll.qlIndexFixing($AC$5,AZ2316,,_xll.ohTrigger(Trigger,Quote!$AE$2))</f>
        <v>1.3897692243445062E-2</v>
      </c>
      <c r="BD2316" s="359" t="e">
        <f>_xll.qlIndexFixing($BE$1,BA2316,,_xll.ohTrigger(Trigger,Quote!$AE$2))</f>
        <v>#NUM!</v>
      </c>
    </row>
    <row r="2317" spans="51:56" ht="11.25" customHeight="1" x14ac:dyDescent="0.25">
      <c r="AY2317" s="187" t="s">
        <v>90</v>
      </c>
      <c r="AZ2317" s="186">
        <f>_xll.qlInterestRateIndexFixingDate(Currency&amp;"ibor"&amp;$I$1,BA2317,Trigger)</f>
        <v>55554</v>
      </c>
      <c r="BA2317" s="186">
        <f>_xll.qlCalendarAdvance(Calendar,BA2316,AY2317,"f",,Trigger)</f>
        <v>55556</v>
      </c>
      <c r="BB2317" s="186">
        <f>_xll.qlInterestRateIndexMaturity(Currency&amp;"ibor"&amp;$I$1,BA2317,Trigger)</f>
        <v>55738</v>
      </c>
      <c r="BC2317" s="359">
        <f>_xll.qlIndexFixing($AC$5,AZ2317,,_xll.ohTrigger(Trigger,Quote!$AE$2))</f>
        <v>1.3889391016992894E-2</v>
      </c>
      <c r="BD2317" s="359" t="e">
        <f>_xll.qlIndexFixing($BE$1,BA2317,,_xll.ohTrigger(Trigger,Quote!$AE$2))</f>
        <v>#NUM!</v>
      </c>
    </row>
    <row r="2318" spans="51:56" ht="11.25" customHeight="1" x14ac:dyDescent="0.25">
      <c r="AY2318" s="187" t="s">
        <v>90</v>
      </c>
      <c r="AZ2318" s="186">
        <f>_xll.qlInterestRateIndexFixingDate(Currency&amp;"ibor"&amp;$I$1,BA2318,Trigger)</f>
        <v>55561</v>
      </c>
      <c r="BA2318" s="186">
        <f>_xll.qlCalendarAdvance(Calendar,BA2317,AY2318,"f",,Trigger)</f>
        <v>55563</v>
      </c>
      <c r="BB2318" s="186">
        <f>_xll.qlInterestRateIndexMaturity(Currency&amp;"ibor"&amp;$I$1,BA2318,Trigger)</f>
        <v>55745</v>
      </c>
      <c r="BC2318" s="359">
        <f>_xll.qlIndexFixing($AC$5,AZ2318,,_xll.ohTrigger(Trigger,Quote!$AE$2))</f>
        <v>1.3881081094424371E-2</v>
      </c>
      <c r="BD2318" s="359" t="e">
        <f>_xll.qlIndexFixing($BE$1,BA2318,,_xll.ohTrigger(Trigger,Quote!$AE$2))</f>
        <v>#NUM!</v>
      </c>
    </row>
    <row r="2319" spans="51:56" ht="11.25" customHeight="1" x14ac:dyDescent="0.25">
      <c r="AY2319" s="187" t="s">
        <v>90</v>
      </c>
      <c r="AZ2319" s="186">
        <f>_xll.qlInterestRateIndexFixingDate(Currency&amp;"ibor"&amp;$I$1,BA2319,Trigger)</f>
        <v>55568</v>
      </c>
      <c r="BA2319" s="186">
        <f>_xll.qlCalendarAdvance(Calendar,BA2318,AY2319,"f",,Trigger)</f>
        <v>55570</v>
      </c>
      <c r="BB2319" s="186">
        <f>_xll.qlInterestRateIndexMaturity(Currency&amp;"ibor"&amp;$I$1,BA2319,Trigger)</f>
        <v>55752</v>
      </c>
      <c r="BC2319" s="359">
        <f>_xll.qlIndexFixing($AC$5,AZ2319,,_xll.ohTrigger(Trigger,Quote!$AE$2))</f>
        <v>1.3872762475849735E-2</v>
      </c>
      <c r="BD2319" s="359" t="e">
        <f>_xll.qlIndexFixing($BE$1,BA2319,,_xll.ohTrigger(Trigger,Quote!$AE$2))</f>
        <v>#NUM!</v>
      </c>
    </row>
    <row r="2320" spans="51:56" ht="11.25" customHeight="1" x14ac:dyDescent="0.25">
      <c r="AY2320" s="187" t="s">
        <v>90</v>
      </c>
      <c r="AZ2320" s="186">
        <f>_xll.qlInterestRateIndexFixingDate(Currency&amp;"ibor"&amp;$I$1,BA2320,Trigger)</f>
        <v>55575</v>
      </c>
      <c r="BA2320" s="186">
        <f>_xll.qlCalendarAdvance(Calendar,BA2319,AY2320,"f",,Trigger)</f>
        <v>55577</v>
      </c>
      <c r="BB2320" s="186">
        <f>_xll.qlInterestRateIndexMaturity(Currency&amp;"ibor"&amp;$I$1,BA2320,Trigger)</f>
        <v>55759</v>
      </c>
      <c r="BC2320" s="359">
        <f>_xll.qlIndexFixing($AC$5,AZ2320,,_xll.ohTrigger(Trigger,Quote!$AE$2))</f>
        <v>1.3864435161377031E-2</v>
      </c>
      <c r="BD2320" s="359" t="e">
        <f>_xll.qlIndexFixing($BE$1,BA2320,,_xll.ohTrigger(Trigger,Quote!$AE$2))</f>
        <v>#NUM!</v>
      </c>
    </row>
    <row r="2321" spans="51:56" ht="11.25" customHeight="1" x14ac:dyDescent="0.25">
      <c r="AY2321" s="187" t="s">
        <v>90</v>
      </c>
      <c r="AZ2321" s="186">
        <f>_xll.qlInterestRateIndexFixingDate(Currency&amp;"ibor"&amp;$I$1,BA2321,Trigger)</f>
        <v>55582</v>
      </c>
      <c r="BA2321" s="186">
        <f>_xll.qlCalendarAdvance(Calendar,BA2320,AY2321,"f",,Trigger)</f>
        <v>55584</v>
      </c>
      <c r="BB2321" s="186">
        <f>_xll.qlInterestRateIndexMaturity(Currency&amp;"ibor"&amp;$I$1,BA2321,Trigger)</f>
        <v>55768</v>
      </c>
      <c r="BC2321" s="359">
        <f>_xll.qlIndexFixing($AC$5,AZ2321,,_xll.ohTrigger(Trigger,Quote!$AE$2))</f>
        <v>1.3855470756692382E-2</v>
      </c>
      <c r="BD2321" s="359" t="e">
        <f>_xll.qlIndexFixing($BE$1,BA2321,,_xll.ohTrigger(Trigger,Quote!$AE$2))</f>
        <v>#NUM!</v>
      </c>
    </row>
    <row r="2322" spans="51:56" ht="11.25" customHeight="1" x14ac:dyDescent="0.25">
      <c r="AY2322" s="187" t="s">
        <v>90</v>
      </c>
      <c r="AZ2322" s="186">
        <f>_xll.qlInterestRateIndexFixingDate(Currency&amp;"ibor"&amp;$I$1,BA2322,Trigger)</f>
        <v>55589</v>
      </c>
      <c r="BA2322" s="186">
        <f>_xll.qlCalendarAdvance(Calendar,BA2321,AY2322,"f",,Trigger)</f>
        <v>55591</v>
      </c>
      <c r="BB2322" s="186">
        <f>_xll.qlInterestRateIndexMaturity(Currency&amp;"ibor"&amp;$I$1,BA2322,Trigger)</f>
        <v>55775</v>
      </c>
      <c r="BC2322" s="359">
        <f>_xll.qlIndexFixing($AC$5,AZ2322,,_xll.ohTrigger(Trigger,Quote!$AE$2))</f>
        <v>1.3847215914090733E-2</v>
      </c>
      <c r="BD2322" s="359" t="e">
        <f>_xll.qlIndexFixing($BE$1,BA2322,,_xll.ohTrigger(Trigger,Quote!$AE$2))</f>
        <v>#NUM!</v>
      </c>
    </row>
    <row r="2323" spans="51:56" ht="11.25" customHeight="1" x14ac:dyDescent="0.25">
      <c r="AY2323" s="187" t="s">
        <v>90</v>
      </c>
      <c r="AZ2323" s="186">
        <f>_xll.qlInterestRateIndexFixingDate(Currency&amp;"ibor"&amp;$I$1,BA2323,Trigger)</f>
        <v>55596</v>
      </c>
      <c r="BA2323" s="186">
        <f>_xll.qlCalendarAdvance(Calendar,BA2322,AY2323,"f",,Trigger)</f>
        <v>55598</v>
      </c>
      <c r="BB2323" s="186">
        <f>_xll.qlInterestRateIndexMaturity(Currency&amp;"ibor"&amp;$I$1,BA2323,Trigger)</f>
        <v>55782</v>
      </c>
      <c r="BC2323" s="359">
        <f>_xll.qlIndexFixing($AC$5,AZ2323,,_xll.ohTrigger(Trigger,Quote!$AE$2))</f>
        <v>1.3838952469784086E-2</v>
      </c>
      <c r="BD2323" s="359" t="e">
        <f>_xll.qlIndexFixing($BE$1,BA2323,,_xll.ohTrigger(Trigger,Quote!$AE$2))</f>
        <v>#NUM!</v>
      </c>
    </row>
    <row r="2324" spans="51:56" ht="11.25" customHeight="1" x14ac:dyDescent="0.25">
      <c r="AY2324" s="187" t="s">
        <v>90</v>
      </c>
      <c r="AZ2324" s="186">
        <f>_xll.qlInterestRateIndexFixingDate(Currency&amp;"ibor"&amp;$I$1,BA2324,Trigger)</f>
        <v>55603</v>
      </c>
      <c r="BA2324" s="186">
        <f>_xll.qlCalendarAdvance(Calendar,BA2323,AY2324,"f",,Trigger)</f>
        <v>55605</v>
      </c>
      <c r="BB2324" s="186">
        <f>_xll.qlInterestRateIndexMaturity(Currency&amp;"ibor"&amp;$I$1,BA2324,Trigger)</f>
        <v>55789</v>
      </c>
      <c r="BC2324" s="359">
        <f>_xll.qlIndexFixing($AC$5,AZ2324,,_xll.ohTrigger(Trigger,Quote!$AE$2))</f>
        <v>1.383068042388148E-2</v>
      </c>
      <c r="BD2324" s="359" t="e">
        <f>_xll.qlIndexFixing($BE$1,BA2324,,_xll.ohTrigger(Trigger,Quote!$AE$2))</f>
        <v>#NUM!</v>
      </c>
    </row>
    <row r="2325" spans="51:56" ht="11.25" customHeight="1" x14ac:dyDescent="0.25">
      <c r="AY2325" s="187" t="s">
        <v>90</v>
      </c>
      <c r="AZ2325" s="186">
        <f>_xll.qlInterestRateIndexFixingDate(Currency&amp;"ibor"&amp;$I$1,BA2325,Trigger)</f>
        <v>55610</v>
      </c>
      <c r="BA2325" s="186">
        <f>_xll.qlCalendarAdvance(Calendar,BA2324,AY2325,"f",,Trigger)</f>
        <v>55612</v>
      </c>
      <c r="BB2325" s="186">
        <f>_xll.qlInterestRateIndexMaturity(Currency&amp;"ibor"&amp;$I$1,BA2325,Trigger)</f>
        <v>55795</v>
      </c>
      <c r="BC2325" s="359">
        <f>_xll.qlIndexFixing($AC$5,AZ2325,,_xll.ohTrigger(Trigger,Quote!$AE$2))</f>
        <v>1.3822531804912767E-2</v>
      </c>
      <c r="BD2325" s="359" t="e">
        <f>_xll.qlIndexFixing($BE$1,BA2325,,_xll.ohTrigger(Trigger,Quote!$AE$2))</f>
        <v>#NUM!</v>
      </c>
    </row>
    <row r="2326" spans="51:56" ht="11.25" customHeight="1" x14ac:dyDescent="0.25">
      <c r="AY2326" s="187" t="s">
        <v>90</v>
      </c>
      <c r="AZ2326" s="186">
        <f>_xll.qlInterestRateIndexFixingDate(Currency&amp;"ibor"&amp;$I$1,BA2326,Trigger)</f>
        <v>55617</v>
      </c>
      <c r="BA2326" s="186">
        <f>_xll.qlCalendarAdvance(Calendar,BA2325,AY2326,"f",,Trigger)</f>
        <v>55619</v>
      </c>
      <c r="BB2326" s="186">
        <f>_xll.qlInterestRateIndexMaturity(Currency&amp;"ibor"&amp;$I$1,BA2326,Trigger)</f>
        <v>55802</v>
      </c>
      <c r="BC2326" s="359">
        <f>_xll.qlIndexFixing($AC$5,AZ2326,,_xll.ohTrigger(Trigger,Quote!$AE$2))</f>
        <v>1.3814197683313588E-2</v>
      </c>
      <c r="BD2326" s="359" t="e">
        <f>_xll.qlIndexFixing($BE$1,BA2326,,_xll.ohTrigger(Trigger,Quote!$AE$2))</f>
        <v>#NUM!</v>
      </c>
    </row>
    <row r="2327" spans="51:56" ht="11.25" customHeight="1" x14ac:dyDescent="0.25">
      <c r="AY2327" s="187" t="s">
        <v>90</v>
      </c>
      <c r="AZ2327" s="186">
        <f>_xll.qlInterestRateIndexFixingDate(Currency&amp;"ibor"&amp;$I$1,BA2327,Trigger)</f>
        <v>55624</v>
      </c>
      <c r="BA2327" s="186">
        <f>_xll.qlCalendarAdvance(Calendar,BA2326,AY2327,"f",,Trigger)</f>
        <v>55626</v>
      </c>
      <c r="BB2327" s="186">
        <f>_xll.qlInterestRateIndexMaturity(Currency&amp;"ibor"&amp;$I$1,BA2327,Trigger)</f>
        <v>55809</v>
      </c>
      <c r="BC2327" s="359">
        <f>_xll.qlIndexFixing($AC$5,AZ2327,,_xll.ohTrigger(Trigger,Quote!$AE$2))</f>
        <v>1.3805854913769535E-2</v>
      </c>
      <c r="BD2327" s="359" t="e">
        <f>_xll.qlIndexFixing($BE$1,BA2327,,_xll.ohTrigger(Trigger,Quote!$AE$2))</f>
        <v>#NUM!</v>
      </c>
    </row>
    <row r="2328" spans="51:56" ht="11.25" customHeight="1" x14ac:dyDescent="0.25">
      <c r="AY2328" s="187" t="s">
        <v>90</v>
      </c>
      <c r="AZ2328" s="186">
        <f>_xll.qlInterestRateIndexFixingDate(Currency&amp;"ibor"&amp;$I$1,BA2328,Trigger)</f>
        <v>55627</v>
      </c>
      <c r="BA2328" s="186">
        <f>_xll.qlCalendarAdvance(Calendar,BA2327,AY2328,"f",,Trigger)</f>
        <v>55633</v>
      </c>
      <c r="BB2328" s="186">
        <f>_xll.qlInterestRateIndexMaturity(Currency&amp;"ibor"&amp;$I$1,BA2328,Trigger)</f>
        <v>55816</v>
      </c>
      <c r="BC2328" s="359">
        <f>_xll.qlIndexFixing($AC$5,AZ2328,,_xll.ohTrigger(Trigger,Quote!$AE$2))</f>
        <v>1.3797503496391994E-2</v>
      </c>
      <c r="BD2328" s="359" t="e">
        <f>_xll.qlIndexFixing($BE$1,BA2328,,_xll.ohTrigger(Trigger,Quote!$AE$2))</f>
        <v>#NUM!</v>
      </c>
    </row>
    <row r="2329" spans="51:56" ht="11.25" customHeight="1" x14ac:dyDescent="0.25">
      <c r="AY2329" s="187" t="s">
        <v>90</v>
      </c>
      <c r="AZ2329" s="186">
        <f>_xll.qlInterestRateIndexFixingDate(Currency&amp;"ibor"&amp;$I$1,BA2329,Trigger)</f>
        <v>55638</v>
      </c>
      <c r="BA2329" s="186">
        <f>_xll.qlCalendarAdvance(Calendar,BA2328,AY2329,"f",,Trigger)</f>
        <v>55641</v>
      </c>
      <c r="BB2329" s="186">
        <f>_xll.qlInterestRateIndexMaturity(Currency&amp;"ibor"&amp;$I$1,BA2329,Trigger)</f>
        <v>55827</v>
      </c>
      <c r="BC2329" s="359">
        <f>_xll.qlIndexFixing($AC$5,AZ2329,,_xll.ohTrigger(Trigger,Quote!$AE$2))</f>
        <v>1.378811763969586E-2</v>
      </c>
      <c r="BD2329" s="359" t="e">
        <f>_xll.qlIndexFixing($BE$1,BA2329,,_xll.ohTrigger(Trigger,Quote!$AE$2))</f>
        <v>#NUM!</v>
      </c>
    </row>
    <row r="2330" spans="51:56" ht="11.25" customHeight="1" x14ac:dyDescent="0.25">
      <c r="AY2330" s="187" t="s">
        <v>90</v>
      </c>
      <c r="AZ2330" s="186">
        <f>_xll.qlInterestRateIndexFixingDate(Currency&amp;"ibor"&amp;$I$1,BA2330,Trigger)</f>
        <v>55646</v>
      </c>
      <c r="BA2330" s="186">
        <f>_xll.qlCalendarAdvance(Calendar,BA2329,AY2330,"f",,Trigger)</f>
        <v>55648</v>
      </c>
      <c r="BB2330" s="186">
        <f>_xll.qlInterestRateIndexMaturity(Currency&amp;"ibor"&amp;$I$1,BA2330,Trigger)</f>
        <v>55834</v>
      </c>
      <c r="BC2330" s="359">
        <f>_xll.qlIndexFixing($AC$5,AZ2330,,_xll.ohTrigger(Trigger,Quote!$AE$2))</f>
        <v>1.3779881436365759E-2</v>
      </c>
      <c r="BD2330" s="359" t="e">
        <f>_xll.qlIndexFixing($BE$1,BA2330,,_xll.ohTrigger(Trigger,Quote!$AE$2))</f>
        <v>#NUM!</v>
      </c>
    </row>
    <row r="2331" spans="51:56" ht="11.25" customHeight="1" x14ac:dyDescent="0.25">
      <c r="AY2331" s="187" t="s">
        <v>90</v>
      </c>
      <c r="AZ2331" s="186">
        <f>_xll.qlInterestRateIndexFixingDate(Currency&amp;"ibor"&amp;$I$1,BA2331,Trigger)</f>
        <v>55653</v>
      </c>
      <c r="BA2331" s="186">
        <f>_xll.qlCalendarAdvance(Calendar,BA2330,AY2331,"f",,Trigger)</f>
        <v>55655</v>
      </c>
      <c r="BB2331" s="186">
        <f>_xll.qlInterestRateIndexMaturity(Currency&amp;"ibor"&amp;$I$1,BA2331,Trigger)</f>
        <v>55841</v>
      </c>
      <c r="BC2331" s="359">
        <f>_xll.qlIndexFixing($AC$5,AZ2331,,_xll.ohTrigger(Trigger,Quote!$AE$2))</f>
        <v>1.3771636724053751E-2</v>
      </c>
      <c r="BD2331" s="359" t="e">
        <f>_xll.qlIndexFixing($BE$1,BA2331,,_xll.ohTrigger(Trigger,Quote!$AE$2))</f>
        <v>#NUM!</v>
      </c>
    </row>
    <row r="2332" spans="51:56" ht="11.25" customHeight="1" x14ac:dyDescent="0.25">
      <c r="AY2332" s="187" t="s">
        <v>90</v>
      </c>
      <c r="AZ2332" s="186">
        <f>_xll.qlInterestRateIndexFixingDate(Currency&amp;"ibor"&amp;$I$1,BA2332,Trigger)</f>
        <v>55660</v>
      </c>
      <c r="BA2332" s="186">
        <f>_xll.qlCalendarAdvance(Calendar,BA2331,AY2332,"f",,Trigger)</f>
        <v>55662</v>
      </c>
      <c r="BB2332" s="186">
        <f>_xll.qlInterestRateIndexMaturity(Currency&amp;"ibor"&amp;$I$1,BA2332,Trigger)</f>
        <v>55848</v>
      </c>
      <c r="BC2332" s="359">
        <f>_xll.qlIndexFixing($AC$5,AZ2332,,_xll.ohTrigger(Trigger,Quote!$AE$2))</f>
        <v>1.376338350286771E-2</v>
      </c>
      <c r="BD2332" s="359" t="e">
        <f>_xll.qlIndexFixing($BE$1,BA2332,,_xll.ohTrigger(Trigger,Quote!$AE$2))</f>
        <v>#NUM!</v>
      </c>
    </row>
    <row r="2333" spans="51:56" ht="11.25" customHeight="1" x14ac:dyDescent="0.25">
      <c r="AY2333" s="187" t="s">
        <v>90</v>
      </c>
      <c r="AZ2333" s="186">
        <f>_xll.qlInterestRateIndexFixingDate(Currency&amp;"ibor"&amp;$I$1,BA2333,Trigger)</f>
        <v>55667</v>
      </c>
      <c r="BA2333" s="186">
        <f>_xll.qlCalendarAdvance(Calendar,BA2332,AY2333,"f",,Trigger)</f>
        <v>55669</v>
      </c>
      <c r="BB2333" s="186">
        <f>_xll.qlInterestRateIndexMaturity(Currency&amp;"ibor"&amp;$I$1,BA2333,Trigger)</f>
        <v>55852</v>
      </c>
      <c r="BC2333" s="359">
        <f>_xll.qlIndexFixing($AC$5,AZ2333,,_xll.ohTrigger(Trigger,Quote!$AE$2))</f>
        <v>1.3754416753524215E-2</v>
      </c>
      <c r="BD2333" s="359" t="e">
        <f>_xll.qlIndexFixing($BE$1,BA2333,,_xll.ohTrigger(Trigger,Quote!$AE$2))</f>
        <v>#NUM!</v>
      </c>
    </row>
    <row r="2334" spans="51:56" ht="11.25" customHeight="1" x14ac:dyDescent="0.25">
      <c r="AY2334" s="187" t="s">
        <v>90</v>
      </c>
      <c r="AZ2334" s="186">
        <f>_xll.qlInterestRateIndexFixingDate(Currency&amp;"ibor"&amp;$I$1,BA2334,Trigger)</f>
        <v>55674</v>
      </c>
      <c r="BA2334" s="186">
        <f>_xll.qlCalendarAdvance(Calendar,BA2333,AY2334,"f",,Trigger)</f>
        <v>55676</v>
      </c>
      <c r="BB2334" s="186">
        <f>_xll.qlInterestRateIndexMaturity(Currency&amp;"ibor"&amp;$I$1,BA2334,Trigger)</f>
        <v>55859</v>
      </c>
      <c r="BC2334" s="359">
        <f>_xll.qlIndexFixing($AC$5,AZ2334,,_xll.ohTrigger(Trigger,Quote!$AE$2))</f>
        <v>1.3749606874838711E-2</v>
      </c>
      <c r="BD2334" s="359" t="e">
        <f>_xll.qlIndexFixing($BE$1,BA2334,,_xll.ohTrigger(Trigger,Quote!$AE$2))</f>
        <v>#NUM!</v>
      </c>
    </row>
    <row r="2335" spans="51:56" ht="11.25" customHeight="1" x14ac:dyDescent="0.25">
      <c r="AY2335" s="187" t="s">
        <v>90</v>
      </c>
      <c r="AZ2335" s="186">
        <f>_xll.qlInterestRateIndexFixingDate(Currency&amp;"ibor"&amp;$I$1,BA2335,Trigger)</f>
        <v>55681</v>
      </c>
      <c r="BA2335" s="186">
        <f>_xll.qlCalendarAdvance(Calendar,BA2334,AY2335,"f",,Trigger)</f>
        <v>55683</v>
      </c>
      <c r="BB2335" s="186">
        <f>_xll.qlInterestRateIndexMaturity(Currency&amp;"ibor"&amp;$I$1,BA2335,Trigger)</f>
        <v>55866</v>
      </c>
      <c r="BC2335" s="359">
        <f>_xll.qlIndexFixing($AC$5,AZ2335,,_xll.ohTrigger(Trigger,Quote!$AE$2))</f>
        <v>1.3749587403809332E-2</v>
      </c>
      <c r="BD2335" s="359" t="e">
        <f>_xll.qlIndexFixing($BE$1,BA2335,,_xll.ohTrigger(Trigger,Quote!$AE$2))</f>
        <v>#NUM!</v>
      </c>
    </row>
    <row r="2336" spans="51:56" ht="11.25" customHeight="1" x14ac:dyDescent="0.25">
      <c r="AY2336" s="187" t="s">
        <v>90</v>
      </c>
      <c r="AZ2336" s="186">
        <f>_xll.qlInterestRateIndexFixingDate(Currency&amp;"ibor"&amp;$I$1,BA2336,Trigger)</f>
        <v>55688</v>
      </c>
      <c r="BA2336" s="186">
        <f>_xll.qlCalendarAdvance(Calendar,BA2335,AY2336,"f",,Trigger)</f>
        <v>55690</v>
      </c>
      <c r="BB2336" s="186">
        <f>_xll.qlInterestRateIndexMaturity(Currency&amp;"ibor"&amp;$I$1,BA2336,Trigger)</f>
        <v>55873</v>
      </c>
      <c r="BC2336" s="359">
        <f>_xll.qlIndexFixing($AC$5,AZ2336,,_xll.ohTrigger(Trigger,Quote!$AE$2))</f>
        <v>1.3749567932779516E-2</v>
      </c>
      <c r="BD2336" s="359" t="e">
        <f>_xll.qlIndexFixing($BE$1,BA2336,,_xll.ohTrigger(Trigger,Quote!$AE$2))</f>
        <v>#NUM!</v>
      </c>
    </row>
    <row r="2337" spans="51:56" ht="11.25" customHeight="1" x14ac:dyDescent="0.25">
      <c r="AY2337" s="187" t="s">
        <v>90</v>
      </c>
      <c r="AZ2337" s="186">
        <f>_xll.qlInterestRateIndexFixingDate(Currency&amp;"ibor"&amp;$I$1,BA2337,Trigger)</f>
        <v>55695</v>
      </c>
      <c r="BA2337" s="186">
        <f>_xll.qlCalendarAdvance(Calendar,BA2336,AY2337,"f",,Trigger)</f>
        <v>55697</v>
      </c>
      <c r="BB2337" s="186">
        <f>_xll.qlInterestRateIndexMaturity(Currency&amp;"ibor"&amp;$I$1,BA2337,Trigger)</f>
        <v>55880</v>
      </c>
      <c r="BC2337" s="359">
        <f>_xll.qlIndexFixing($AC$5,AZ2337,,_xll.ohTrigger(Trigger,Quote!$AE$2))</f>
        <v>1.3749548461750137E-2</v>
      </c>
      <c r="BD2337" s="359" t="e">
        <f>_xll.qlIndexFixing($BE$1,BA2337,,_xll.ohTrigger(Trigger,Quote!$AE$2))</f>
        <v>#NUM!</v>
      </c>
    </row>
    <row r="2338" spans="51:56" ht="11.25" customHeight="1" x14ac:dyDescent="0.25">
      <c r="AY2338" s="187" t="s">
        <v>90</v>
      </c>
      <c r="AZ2338" s="186">
        <f>_xll.qlInterestRateIndexFixingDate(Currency&amp;"ibor"&amp;$I$1,BA2338,Trigger)</f>
        <v>55702</v>
      </c>
      <c r="BA2338" s="186">
        <f>_xll.qlCalendarAdvance(Calendar,BA2337,AY2338,"f",,Trigger)</f>
        <v>55704</v>
      </c>
      <c r="BB2338" s="186">
        <f>_xll.qlInterestRateIndexMaturity(Currency&amp;"ibor"&amp;$I$1,BA2338,Trigger)</f>
        <v>55890</v>
      </c>
      <c r="BC2338" s="359">
        <f>_xll.qlIndexFixing($AC$5,AZ2338,,_xll.ohTrigger(Trigger,Quote!$AE$2))</f>
        <v>1.3750310725460457E-2</v>
      </c>
      <c r="BD2338" s="359" t="e">
        <f>_xll.qlIndexFixing($BE$1,BA2338,,_xll.ohTrigger(Trigger,Quote!$AE$2))</f>
        <v>#NUM!</v>
      </c>
    </row>
    <row r="2339" spans="51:56" ht="11.25" customHeight="1" x14ac:dyDescent="0.25">
      <c r="AY2339" s="187" t="s">
        <v>90</v>
      </c>
      <c r="AZ2339" s="186">
        <f>_xll.qlInterestRateIndexFixingDate(Currency&amp;"ibor"&amp;$I$1,BA2339,Trigger)</f>
        <v>55709</v>
      </c>
      <c r="BA2339" s="186">
        <f>_xll.qlCalendarAdvance(Calendar,BA2338,AY2339,"f",,Trigger)</f>
        <v>55711</v>
      </c>
      <c r="BB2339" s="186">
        <f>_xll.qlInterestRateIndexMaturity(Currency&amp;"ibor"&amp;$I$1,BA2339,Trigger)</f>
        <v>55897</v>
      </c>
      <c r="BC2339" s="359">
        <f>_xll.qlIndexFixing($AC$5,AZ2339,,_xll.ohTrigger(Trigger,Quote!$AE$2))</f>
        <v>1.375029125220863E-2</v>
      </c>
      <c r="BD2339" s="359" t="e">
        <f>_xll.qlIndexFixing($BE$1,BA2339,,_xll.ohTrigger(Trigger,Quote!$AE$2))</f>
        <v>#NUM!</v>
      </c>
    </row>
    <row r="2340" spans="51:56" ht="11.25" customHeight="1" x14ac:dyDescent="0.25">
      <c r="AY2340" s="187" t="s">
        <v>90</v>
      </c>
      <c r="AZ2340" s="186">
        <f>_xll.qlInterestRateIndexFixingDate(Currency&amp;"ibor"&amp;$I$1,BA2340,Trigger)</f>
        <v>55716</v>
      </c>
      <c r="BA2340" s="186">
        <f>_xll.qlCalendarAdvance(Calendar,BA2339,AY2340,"f",,Trigger)</f>
        <v>55718</v>
      </c>
      <c r="BB2340" s="186">
        <f>_xll.qlInterestRateIndexMaturity(Currency&amp;"ibor"&amp;$I$1,BA2340,Trigger)</f>
        <v>55904</v>
      </c>
      <c r="BC2340" s="359">
        <f>_xll.qlIndexFixing($AC$5,AZ2340,,_xll.ohTrigger(Trigger,Quote!$AE$2))</f>
        <v>1.3750271778955941E-2</v>
      </c>
      <c r="BD2340" s="359" t="e">
        <f>_xll.qlIndexFixing($BE$1,BA2340,,_xll.ohTrigger(Trigger,Quote!$AE$2))</f>
        <v>#NUM!</v>
      </c>
    </row>
    <row r="2341" spans="51:56" ht="11.25" customHeight="1" x14ac:dyDescent="0.25">
      <c r="AY2341" s="187" t="s">
        <v>90</v>
      </c>
      <c r="AZ2341" s="186">
        <f>_xll.qlInterestRateIndexFixingDate(Currency&amp;"ibor"&amp;$I$1,BA2341,Trigger)</f>
        <v>55723</v>
      </c>
      <c r="BA2341" s="186">
        <f>_xll.qlCalendarAdvance(Calendar,BA2340,AY2341,"f",,Trigger)</f>
        <v>55725</v>
      </c>
      <c r="BB2341" s="186">
        <f>_xll.qlInterestRateIndexMaturity(Currency&amp;"ibor"&amp;$I$1,BA2341,Trigger)</f>
        <v>55911</v>
      </c>
      <c r="BC2341" s="359">
        <f>_xll.qlIndexFixing($AC$5,AZ2341,,_xll.ohTrigger(Trigger,Quote!$AE$2))</f>
        <v>1.3750252305703684E-2</v>
      </c>
      <c r="BD2341" s="359" t="e">
        <f>_xll.qlIndexFixing($BE$1,BA2341,,_xll.ohTrigger(Trigger,Quote!$AE$2))</f>
        <v>#NUM!</v>
      </c>
    </row>
    <row r="2342" spans="51:56" ht="11.25" customHeight="1" x14ac:dyDescent="0.25">
      <c r="AY2342" s="187" t="s">
        <v>90</v>
      </c>
      <c r="AZ2342" s="186">
        <f>_xll.qlInterestRateIndexFixingDate(Currency&amp;"ibor"&amp;$I$1,BA2342,Trigger)</f>
        <v>55730</v>
      </c>
      <c r="BA2342" s="186">
        <f>_xll.qlCalendarAdvance(Calendar,BA2341,AY2342,"f",,Trigger)</f>
        <v>55732</v>
      </c>
      <c r="BB2342" s="186">
        <f>_xll.qlInterestRateIndexMaturity(Currency&amp;"ibor"&amp;$I$1,BA2342,Trigger)</f>
        <v>55918</v>
      </c>
      <c r="BC2342" s="359">
        <f>_xll.qlIndexFixing($AC$5,AZ2342,,_xll.ohTrigger(Trigger,Quote!$AE$2))</f>
        <v>1.3750232832452285E-2</v>
      </c>
      <c r="BD2342" s="359" t="e">
        <f>_xll.qlIndexFixing($BE$1,BA2342,,_xll.ohTrigger(Trigger,Quote!$AE$2))</f>
        <v>#NUM!</v>
      </c>
    </row>
    <row r="2343" spans="51:56" ht="11.25" customHeight="1" x14ac:dyDescent="0.25">
      <c r="AY2343" s="187" t="s">
        <v>90</v>
      </c>
      <c r="AZ2343" s="186">
        <f>_xll.qlInterestRateIndexFixingDate(Currency&amp;"ibor"&amp;$I$1,BA2343,Trigger)</f>
        <v>55737</v>
      </c>
      <c r="BA2343" s="186">
        <f>_xll.qlCalendarAdvance(Calendar,BA2342,AY2343,"f",,Trigger)</f>
        <v>55739</v>
      </c>
      <c r="BB2343" s="186">
        <f>_xll.qlInterestRateIndexMaturity(Currency&amp;"ibor"&amp;$I$1,BA2343,Trigger)</f>
        <v>55925</v>
      </c>
      <c r="BC2343" s="359">
        <f>_xll.qlIndexFixing($AC$5,AZ2343,,_xll.ohTrigger(Trigger,Quote!$AE$2))</f>
        <v>1.3750213359200887E-2</v>
      </c>
      <c r="BD2343" s="359" t="e">
        <f>_xll.qlIndexFixing($BE$1,BA2343,,_xll.ohTrigger(Trigger,Quote!$AE$2))</f>
        <v>#NUM!</v>
      </c>
    </row>
    <row r="2344" spans="51:56" ht="11.25" customHeight="1" x14ac:dyDescent="0.25">
      <c r="AY2344" s="187" t="s">
        <v>90</v>
      </c>
      <c r="AZ2344" s="186">
        <f>_xll.qlInterestRateIndexFixingDate(Currency&amp;"ibor"&amp;$I$1,BA2344,Trigger)</f>
        <v>55744</v>
      </c>
      <c r="BA2344" s="186">
        <f>_xll.qlCalendarAdvance(Calendar,BA2343,AY2344,"f",,Trigger)</f>
        <v>55746</v>
      </c>
      <c r="BB2344" s="186">
        <f>_xll.qlInterestRateIndexMaturity(Currency&amp;"ibor"&amp;$I$1,BA2344,Trigger)</f>
        <v>55932</v>
      </c>
      <c r="BC2344" s="359">
        <f>_xll.qlIndexFixing($AC$5,AZ2344,,_xll.ohTrigger(Trigger,Quote!$AE$2))</f>
        <v>1.3750193885949488E-2</v>
      </c>
      <c r="BD2344" s="359" t="e">
        <f>_xll.qlIndexFixing($BE$1,BA2344,,_xll.ohTrigger(Trigger,Quote!$AE$2))</f>
        <v>#NUM!</v>
      </c>
    </row>
    <row r="2345" spans="51:56" ht="11.25" customHeight="1" x14ac:dyDescent="0.25">
      <c r="AY2345" s="187" t="s">
        <v>90</v>
      </c>
      <c r="AZ2345" s="186">
        <f>_xll.qlInterestRateIndexFixingDate(Currency&amp;"ibor"&amp;$I$1,BA2345,Trigger)</f>
        <v>55751</v>
      </c>
      <c r="BA2345" s="186">
        <f>_xll.qlCalendarAdvance(Calendar,BA2344,AY2345,"f",,Trigger)</f>
        <v>55753</v>
      </c>
      <c r="BB2345" s="186">
        <f>_xll.qlInterestRateIndexMaturity(Currency&amp;"ibor"&amp;$I$1,BA2345,Trigger)</f>
        <v>55939</v>
      </c>
      <c r="BC2345" s="359">
        <f>_xll.qlIndexFixing($AC$5,AZ2345,,_xll.ohTrigger(Trigger,Quote!$AE$2))</f>
        <v>1.3750174412697659E-2</v>
      </c>
      <c r="BD2345" s="359" t="e">
        <f>_xll.qlIndexFixing($BE$1,BA2345,,_xll.ohTrigger(Trigger,Quote!$AE$2))</f>
        <v>#NUM!</v>
      </c>
    </row>
    <row r="2346" spans="51:56" ht="11.25" customHeight="1" x14ac:dyDescent="0.25">
      <c r="AY2346" s="187" t="s">
        <v>90</v>
      </c>
      <c r="AZ2346" s="186">
        <f>_xll.qlInterestRateIndexFixingDate(Currency&amp;"ibor"&amp;$I$1,BA2346,Trigger)</f>
        <v>55758</v>
      </c>
      <c r="BA2346" s="186">
        <f>_xll.qlCalendarAdvance(Calendar,BA2345,AY2346,"f",,Trigger)</f>
        <v>55760</v>
      </c>
      <c r="BB2346" s="186">
        <f>_xll.qlInterestRateIndexMaturity(Currency&amp;"ibor"&amp;$I$1,BA2346,Trigger)</f>
        <v>55943</v>
      </c>
      <c r="BC2346" s="359">
        <f>_xll.qlIndexFixing($AC$5,AZ2346,,_xll.ohTrigger(Trigger,Quote!$AE$2))</f>
        <v>1.3749373222493588E-2</v>
      </c>
      <c r="BD2346" s="359" t="e">
        <f>_xll.qlIndexFixing($BE$1,BA2346,,_xll.ohTrigger(Trigger,Quote!$AE$2))</f>
        <v>#NUM!</v>
      </c>
    </row>
    <row r="2347" spans="51:56" ht="11.25" customHeight="1" x14ac:dyDescent="0.25">
      <c r="AY2347" s="187" t="s">
        <v>90</v>
      </c>
      <c r="AZ2347" s="186">
        <f>_xll.qlInterestRateIndexFixingDate(Currency&amp;"ibor"&amp;$I$1,BA2347,Trigger)</f>
        <v>55765</v>
      </c>
      <c r="BA2347" s="186">
        <f>_xll.qlCalendarAdvance(Calendar,BA2346,AY2347,"f",,Trigger)</f>
        <v>55767</v>
      </c>
      <c r="BB2347" s="186">
        <f>_xll.qlInterestRateIndexMaturity(Currency&amp;"ibor"&amp;$I$1,BA2347,Trigger)</f>
        <v>55948</v>
      </c>
      <c r="BC2347" s="359">
        <f>_xll.qlIndexFixing($AC$5,AZ2347,,_xll.ohTrigger(Trigger,Quote!$AE$2))</f>
        <v>1.3748832641036128E-2</v>
      </c>
      <c r="BD2347" s="359" t="e">
        <f>_xll.qlIndexFixing($BE$1,BA2347,,_xll.ohTrigger(Trigger,Quote!$AE$2))</f>
        <v>#NUM!</v>
      </c>
    </row>
    <row r="2348" spans="51:56" ht="11.25" customHeight="1" x14ac:dyDescent="0.25">
      <c r="AY2348" s="187" t="s">
        <v>90</v>
      </c>
      <c r="AZ2348" s="186">
        <f>_xll.qlInterestRateIndexFixingDate(Currency&amp;"ibor"&amp;$I$1,BA2348,Trigger)</f>
        <v>55772</v>
      </c>
      <c r="BA2348" s="186">
        <f>_xll.qlCalendarAdvance(Calendar,BA2347,AY2348,"f",,Trigger)</f>
        <v>55774</v>
      </c>
      <c r="BB2348" s="186">
        <f>_xll.qlInterestRateIndexMaturity(Currency&amp;"ibor"&amp;$I$1,BA2348,Trigger)</f>
        <v>55955</v>
      </c>
      <c r="BC2348" s="359">
        <f>_xll.qlIndexFixing($AC$5,AZ2348,,_xll.ohTrigger(Trigger,Quote!$AE$2))</f>
        <v>1.3748813171491035E-2</v>
      </c>
      <c r="BD2348" s="359" t="e">
        <f>_xll.qlIndexFixing($BE$1,BA2348,,_xll.ohTrigger(Trigger,Quote!$AE$2))</f>
        <v>#NUM!</v>
      </c>
    </row>
    <row r="2349" spans="51:56" ht="11.25" customHeight="1" x14ac:dyDescent="0.25">
      <c r="AY2349" s="187" t="s">
        <v>90</v>
      </c>
      <c r="AZ2349" s="186">
        <f>_xll.qlInterestRateIndexFixingDate(Currency&amp;"ibor"&amp;$I$1,BA2349,Trigger)</f>
        <v>55779</v>
      </c>
      <c r="BA2349" s="186">
        <f>_xll.qlCalendarAdvance(Calendar,BA2348,AY2349,"f",,Trigger)</f>
        <v>55781</v>
      </c>
      <c r="BB2349" s="186">
        <f>_xll.qlInterestRateIndexMaturity(Currency&amp;"ibor"&amp;$I$1,BA2349,Trigger)</f>
        <v>55962</v>
      </c>
      <c r="BC2349" s="359">
        <f>_xll.qlIndexFixing($AC$5,AZ2349,,_xll.ohTrigger(Trigger,Quote!$AE$2))</f>
        <v>1.37487937019455E-2</v>
      </c>
      <c r="BD2349" s="359" t="e">
        <f>_xll.qlIndexFixing($BE$1,BA2349,,_xll.ohTrigger(Trigger,Quote!$AE$2))</f>
        <v>#NUM!</v>
      </c>
    </row>
    <row r="2350" spans="51:56" ht="11.25" customHeight="1" x14ac:dyDescent="0.25">
      <c r="AY2350" s="187" t="s">
        <v>90</v>
      </c>
      <c r="AZ2350" s="186">
        <f>_xll.qlInterestRateIndexFixingDate(Currency&amp;"ibor"&amp;$I$1,BA2350,Trigger)</f>
        <v>55786</v>
      </c>
      <c r="BA2350" s="186">
        <f>_xll.qlCalendarAdvance(Calendar,BA2349,AY2350,"f",,Trigger)</f>
        <v>55788</v>
      </c>
      <c r="BB2350" s="186">
        <f>_xll.qlInterestRateIndexMaturity(Currency&amp;"ibor"&amp;$I$1,BA2350,Trigger)</f>
        <v>55969</v>
      </c>
      <c r="BC2350" s="359">
        <f>_xll.qlIndexFixing($AC$5,AZ2350,,_xll.ohTrigger(Trigger,Quote!$AE$2))</f>
        <v>1.374877423240041E-2</v>
      </c>
      <c r="BD2350" s="359" t="e">
        <f>_xll.qlIndexFixing($BE$1,BA2350,,_xll.ohTrigger(Trigger,Quote!$AE$2))</f>
        <v>#NUM!</v>
      </c>
    </row>
    <row r="2351" spans="51:56" ht="11.25" customHeight="1" x14ac:dyDescent="0.25">
      <c r="AY2351" s="187" t="s">
        <v>90</v>
      </c>
      <c r="AZ2351" s="186">
        <f>_xll.qlInterestRateIndexFixingDate(Currency&amp;"ibor"&amp;$I$1,BA2351,Trigger)</f>
        <v>55793</v>
      </c>
      <c r="BA2351" s="186">
        <f>_xll.qlCalendarAdvance(Calendar,BA2350,AY2351,"f",,Trigger)</f>
        <v>55795</v>
      </c>
      <c r="BB2351" s="186">
        <f>_xll.qlInterestRateIndexMaturity(Currency&amp;"ibor"&amp;$I$1,BA2351,Trigger)</f>
        <v>55977</v>
      </c>
      <c r="BC2351" s="359">
        <f>_xll.qlIndexFixing($AC$5,AZ2351,,_xll.ohTrigger(Trigger,Quote!$AE$2))</f>
        <v>1.3749015311835408E-2</v>
      </c>
      <c r="BD2351" s="359" t="e">
        <f>_xll.qlIndexFixing($BE$1,BA2351,,_xll.ohTrigger(Trigger,Quote!$AE$2))</f>
        <v>#NUM!</v>
      </c>
    </row>
    <row r="2352" spans="51:56" ht="11.25" customHeight="1" x14ac:dyDescent="0.25">
      <c r="AY2352" s="187" t="s">
        <v>90</v>
      </c>
      <c r="AZ2352" s="186">
        <f>_xll.qlInterestRateIndexFixingDate(Currency&amp;"ibor"&amp;$I$1,BA2352,Trigger)</f>
        <v>55800</v>
      </c>
      <c r="BA2352" s="186">
        <f>_xll.qlCalendarAdvance(Calendar,BA2351,AY2352,"f",,Trigger)</f>
        <v>55802</v>
      </c>
      <c r="BB2352" s="186">
        <f>_xll.qlInterestRateIndexMaturity(Currency&amp;"ibor"&amp;$I$1,BA2352,Trigger)</f>
        <v>55984</v>
      </c>
      <c r="BC2352" s="359">
        <f>_xll.qlIndexFixing($AC$5,AZ2352,,_xll.ohTrigger(Trigger,Quote!$AE$2))</f>
        <v>1.3748995841548926E-2</v>
      </c>
      <c r="BD2352" s="359" t="e">
        <f>_xll.qlIndexFixing($BE$1,BA2352,,_xll.ohTrigger(Trigger,Quote!$AE$2))</f>
        <v>#NUM!</v>
      </c>
    </row>
    <row r="2353" spans="51:56" ht="11.25" customHeight="1" x14ac:dyDescent="0.25">
      <c r="AY2353" s="187" t="s">
        <v>90</v>
      </c>
      <c r="AZ2353" s="186">
        <f>_xll.qlInterestRateIndexFixingDate(Currency&amp;"ibor"&amp;$I$1,BA2353,Trigger)</f>
        <v>55807</v>
      </c>
      <c r="BA2353" s="186">
        <f>_xll.qlCalendarAdvance(Calendar,BA2352,AY2353,"f",,Trigger)</f>
        <v>55809</v>
      </c>
      <c r="BB2353" s="186">
        <f>_xll.qlInterestRateIndexMaturity(Currency&amp;"ibor"&amp;$I$1,BA2353,Trigger)</f>
        <v>55991</v>
      </c>
      <c r="BC2353" s="359">
        <f>_xll.qlIndexFixing($AC$5,AZ2353,,_xll.ohTrigger(Trigger,Quote!$AE$2))</f>
        <v>1.3748976371264201E-2</v>
      </c>
      <c r="BD2353" s="359" t="e">
        <f>_xll.qlIndexFixing($BE$1,BA2353,,_xll.ohTrigger(Trigger,Quote!$AE$2))</f>
        <v>#NUM!</v>
      </c>
    </row>
    <row r="2354" spans="51:56" ht="11.25" customHeight="1" x14ac:dyDescent="0.25">
      <c r="AY2354" s="187" t="s">
        <v>90</v>
      </c>
      <c r="AZ2354" s="186">
        <f>_xll.qlInterestRateIndexFixingDate(Currency&amp;"ibor"&amp;$I$1,BA2354,Trigger)</f>
        <v>55814</v>
      </c>
      <c r="BA2354" s="186">
        <f>_xll.qlCalendarAdvance(Calendar,BA2353,AY2354,"f",,Trigger)</f>
        <v>55816</v>
      </c>
      <c r="BB2354" s="186">
        <f>_xll.qlInterestRateIndexMaturity(Currency&amp;"ibor"&amp;$I$1,BA2354,Trigger)</f>
        <v>55998</v>
      </c>
      <c r="BC2354" s="359">
        <f>_xll.qlIndexFixing($AC$5,AZ2354,,_xll.ohTrigger(Trigger,Quote!$AE$2))</f>
        <v>1.3748956900979038E-2</v>
      </c>
      <c r="BD2354" s="359" t="e">
        <f>_xll.qlIndexFixing($BE$1,BA2354,,_xll.ohTrigger(Trigger,Quote!$AE$2))</f>
        <v>#NUM!</v>
      </c>
    </row>
    <row r="2355" spans="51:56" ht="11.25" customHeight="1" x14ac:dyDescent="0.25">
      <c r="AY2355" s="187" t="s">
        <v>90</v>
      </c>
      <c r="AZ2355" s="186">
        <f>_xll.qlInterestRateIndexFixingDate(Currency&amp;"ibor"&amp;$I$1,BA2355,Trigger)</f>
        <v>55821</v>
      </c>
      <c r="BA2355" s="186">
        <f>_xll.qlCalendarAdvance(Calendar,BA2354,AY2355,"f",,Trigger)</f>
        <v>55823</v>
      </c>
      <c r="BB2355" s="186">
        <f>_xll.qlInterestRateIndexMaturity(Currency&amp;"ibor"&amp;$I$1,BA2355,Trigger)</f>
        <v>56004</v>
      </c>
      <c r="BC2355" s="359">
        <f>_xll.qlIndexFixing($AC$5,AZ2355,,_xll.ohTrigger(Trigger,Quote!$AE$2))</f>
        <v>1.3748676884679364E-2</v>
      </c>
      <c r="BD2355" s="359" t="e">
        <f>_xll.qlIndexFixing($BE$1,BA2355,,_xll.ohTrigger(Trigger,Quote!$AE$2))</f>
        <v>#NUM!</v>
      </c>
    </row>
    <row r="2356" spans="51:56" ht="11.25" customHeight="1" x14ac:dyDescent="0.25">
      <c r="AY2356" s="187" t="s">
        <v>90</v>
      </c>
      <c r="AZ2356" s="186">
        <f>_xll.qlInterestRateIndexFixingDate(Currency&amp;"ibor"&amp;$I$1,BA2356,Trigger)</f>
        <v>55828</v>
      </c>
      <c r="BA2356" s="186">
        <f>_xll.qlCalendarAdvance(Calendar,BA2355,AY2356,"f",,Trigger)</f>
        <v>55830</v>
      </c>
      <c r="BB2356" s="186">
        <f>_xll.qlInterestRateIndexMaturity(Currency&amp;"ibor"&amp;$I$1,BA2356,Trigger)</f>
        <v>56011</v>
      </c>
      <c r="BC2356" s="359">
        <f>_xll.qlIndexFixing($AC$5,AZ2356,,_xll.ohTrigger(Trigger,Quote!$AE$2))</f>
        <v>1.3748657415135597E-2</v>
      </c>
      <c r="BD2356" s="359" t="e">
        <f>_xll.qlIndexFixing($BE$1,BA2356,,_xll.ohTrigger(Trigger,Quote!$AE$2))</f>
        <v>#NUM!</v>
      </c>
    </row>
    <row r="2357" spans="51:56" ht="11.25" customHeight="1" x14ac:dyDescent="0.25">
      <c r="AY2357" s="187" t="s">
        <v>90</v>
      </c>
      <c r="AZ2357" s="186">
        <f>_xll.qlInterestRateIndexFixingDate(Currency&amp;"ibor"&amp;$I$1,BA2357,Trigger)</f>
        <v>55835</v>
      </c>
      <c r="BA2357" s="186">
        <f>_xll.qlCalendarAdvance(Calendar,BA2356,AY2357,"f",,Trigger)</f>
        <v>55837</v>
      </c>
      <c r="BB2357" s="186">
        <f>_xll.qlInterestRateIndexMaturity(Currency&amp;"ibor"&amp;$I$1,BA2357,Trigger)</f>
        <v>56018</v>
      </c>
      <c r="BC2357" s="359">
        <f>_xll.qlIndexFixing($AC$5,AZ2357,,_xll.ohTrigger(Trigger,Quote!$AE$2))</f>
        <v>1.374863794559183E-2</v>
      </c>
      <c r="BD2357" s="359" t="e">
        <f>_xll.qlIndexFixing($BE$1,BA2357,,_xll.ohTrigger(Trigger,Quote!$AE$2))</f>
        <v>#NUM!</v>
      </c>
    </row>
    <row r="2358" spans="51:56" ht="11.25" customHeight="1" x14ac:dyDescent="0.25">
      <c r="AY2358" s="187" t="s">
        <v>90</v>
      </c>
      <c r="AZ2358" s="186">
        <f>_xll.qlInterestRateIndexFixingDate(Currency&amp;"ibor"&amp;$I$1,BA2358,Trigger)</f>
        <v>55842</v>
      </c>
      <c r="BA2358" s="186">
        <f>_xll.qlCalendarAdvance(Calendar,BA2357,AY2358,"f",,Trigger)</f>
        <v>55844</v>
      </c>
      <c r="BB2358" s="186">
        <f>_xll.qlInterestRateIndexMaturity(Currency&amp;"ibor"&amp;$I$1,BA2358,Trigger)</f>
        <v>56025</v>
      </c>
      <c r="BC2358" s="359">
        <f>_xll.qlIndexFixing($AC$5,AZ2358,,_xll.ohTrigger(Trigger,Quote!$AE$2))</f>
        <v>1.3748618476048505E-2</v>
      </c>
      <c r="BD2358" s="359" t="e">
        <f>_xll.qlIndexFixing($BE$1,BA2358,,_xll.ohTrigger(Trigger,Quote!$AE$2))</f>
        <v>#NUM!</v>
      </c>
    </row>
    <row r="2359" spans="51:56" ht="11.25" customHeight="1" x14ac:dyDescent="0.25">
      <c r="AY2359" s="187" t="s">
        <v>90</v>
      </c>
      <c r="AZ2359" s="186">
        <f>_xll.qlInterestRateIndexFixingDate(Currency&amp;"ibor"&amp;$I$1,BA2359,Trigger)</f>
        <v>55849</v>
      </c>
      <c r="BA2359" s="186">
        <f>_xll.qlCalendarAdvance(Calendar,BA2358,AY2359,"f",,Trigger)</f>
        <v>55851</v>
      </c>
      <c r="BB2359" s="186">
        <f>_xll.qlInterestRateIndexMaturity(Currency&amp;"ibor"&amp;$I$1,BA2359,Trigger)</f>
        <v>56032</v>
      </c>
      <c r="BC2359" s="359">
        <f>_xll.qlIndexFixing($AC$5,AZ2359,,_xll.ohTrigger(Trigger,Quote!$AE$2))</f>
        <v>1.3748599006505179E-2</v>
      </c>
      <c r="BD2359" s="359" t="e">
        <f>_xll.qlIndexFixing($BE$1,BA2359,,_xll.ohTrigger(Trigger,Quote!$AE$2))</f>
        <v>#NUM!</v>
      </c>
    </row>
    <row r="2360" spans="51:56" ht="11.25" customHeight="1" x14ac:dyDescent="0.25">
      <c r="AY2360" s="187" t="s">
        <v>90</v>
      </c>
      <c r="AZ2360" s="186">
        <f>_xll.qlInterestRateIndexFixingDate(Currency&amp;"ibor"&amp;$I$1,BA2360,Trigger)</f>
        <v>55856</v>
      </c>
      <c r="BA2360" s="186">
        <f>_xll.qlCalendarAdvance(Calendar,BA2359,AY2360,"f",,Trigger)</f>
        <v>55858</v>
      </c>
      <c r="BB2360" s="186">
        <f>_xll.qlInterestRateIndexMaturity(Currency&amp;"ibor"&amp;$I$1,BA2360,Trigger)</f>
        <v>56040</v>
      </c>
      <c r="BC2360" s="359">
        <f>_xll.qlIndexFixing($AC$5,AZ2360,,_xll.ohTrigger(Trigger,Quote!$AE$2))</f>
        <v>1.3745139014044087E-2</v>
      </c>
      <c r="BD2360" s="359" t="e">
        <f>_xll.qlIndexFixing($BE$1,BA2360,,_xll.ohTrigger(Trigger,Quote!$AE$2))</f>
        <v>#NUM!</v>
      </c>
    </row>
    <row r="2361" spans="51:56" ht="11.25" customHeight="1" x14ac:dyDescent="0.25">
      <c r="AY2361" s="187" t="s">
        <v>90</v>
      </c>
      <c r="AZ2361" s="186">
        <f>_xll.qlInterestRateIndexFixingDate(Currency&amp;"ibor"&amp;$I$1,BA2361,Trigger)</f>
        <v>55863</v>
      </c>
      <c r="BA2361" s="186">
        <f>_xll.qlCalendarAdvance(Calendar,BA2360,AY2361,"f",,Trigger)</f>
        <v>55865</v>
      </c>
      <c r="BB2361" s="186">
        <f>_xll.qlInterestRateIndexMaturity(Currency&amp;"ibor"&amp;$I$1,BA2361,Trigger)</f>
        <v>56047</v>
      </c>
      <c r="BC2361" s="359">
        <f>_xll.qlIndexFixing($AC$5,AZ2361,,_xll.ohTrigger(Trigger,Quote!$AE$2))</f>
        <v>1.3736477533606595E-2</v>
      </c>
      <c r="BD2361" s="359" t="e">
        <f>_xll.qlIndexFixing($BE$1,BA2361,,_xll.ohTrigger(Trigger,Quote!$AE$2))</f>
        <v>#NUM!</v>
      </c>
    </row>
    <row r="2362" spans="51:56" ht="11.25" customHeight="1" x14ac:dyDescent="0.25">
      <c r="AY2362" s="187" t="s">
        <v>90</v>
      </c>
      <c r="AZ2362" s="186">
        <f>_xll.qlInterestRateIndexFixingDate(Currency&amp;"ibor"&amp;$I$1,BA2362,Trigger)</f>
        <v>55870</v>
      </c>
      <c r="BA2362" s="186">
        <f>_xll.qlCalendarAdvance(Calendar,BA2361,AY2362,"f",,Trigger)</f>
        <v>55872</v>
      </c>
      <c r="BB2362" s="186">
        <f>_xll.qlInterestRateIndexMaturity(Currency&amp;"ibor"&amp;$I$1,BA2362,Trigger)</f>
        <v>56054</v>
      </c>
      <c r="BC2362" s="359">
        <f>_xll.qlIndexFixing($AC$5,AZ2362,,_xll.ohTrigger(Trigger,Quote!$AE$2))</f>
        <v>1.3727807385455522E-2</v>
      </c>
      <c r="BD2362" s="359" t="e">
        <f>_xll.qlIndexFixing($BE$1,BA2362,,_xll.ohTrigger(Trigger,Quote!$AE$2))</f>
        <v>#NUM!</v>
      </c>
    </row>
    <row r="2363" spans="51:56" ht="11.25" customHeight="1" x14ac:dyDescent="0.25">
      <c r="AY2363" s="187" t="s">
        <v>90</v>
      </c>
      <c r="AZ2363" s="186">
        <f>_xll.qlInterestRateIndexFixingDate(Currency&amp;"ibor"&amp;$I$1,BA2363,Trigger)</f>
        <v>55876</v>
      </c>
      <c r="BA2363" s="186">
        <f>_xll.qlCalendarAdvance(Calendar,BA2362,AY2363,"f",,Trigger)</f>
        <v>55880</v>
      </c>
      <c r="BB2363" s="186">
        <f>_xll.qlInterestRateIndexMaturity(Currency&amp;"ibor"&amp;$I$1,BA2363,Trigger)</f>
        <v>56062</v>
      </c>
      <c r="BC2363" s="359">
        <f>_xll.qlIndexFixing($AC$5,AZ2363,,_xll.ohTrigger(Trigger,Quote!$AE$2))</f>
        <v>1.3717888031330183E-2</v>
      </c>
      <c r="BD2363" s="359" t="e">
        <f>_xll.qlIndexFixing($BE$1,BA2363,,_xll.ohTrigger(Trigger,Quote!$AE$2))</f>
        <v>#NUM!</v>
      </c>
    </row>
    <row r="2364" spans="51:56" ht="11.25" customHeight="1" x14ac:dyDescent="0.25">
      <c r="AY2364" s="187" t="s">
        <v>90</v>
      </c>
      <c r="AZ2364" s="186">
        <f>_xll.qlInterestRateIndexFixingDate(Currency&amp;"ibor"&amp;$I$1,BA2364,Trigger)</f>
        <v>55884</v>
      </c>
      <c r="BA2364" s="186">
        <f>_xll.qlCalendarAdvance(Calendar,BA2363,AY2364,"f",,Trigger)</f>
        <v>55887</v>
      </c>
      <c r="BB2364" s="186">
        <f>_xll.qlInterestRateIndexMaturity(Currency&amp;"ibor"&amp;$I$1,BA2364,Trigger)</f>
        <v>56068</v>
      </c>
      <c r="BC2364" s="359">
        <f>_xll.qlIndexFixing($AC$5,AZ2364,,_xll.ohTrigger(Trigger,Quote!$AE$2))</f>
        <v>1.3709967513424902E-2</v>
      </c>
      <c r="BD2364" s="359" t="e">
        <f>_xll.qlIndexFixing($BE$1,BA2364,,_xll.ohTrigger(Trigger,Quote!$AE$2))</f>
        <v>#NUM!</v>
      </c>
    </row>
    <row r="2365" spans="51:56" ht="11.25" customHeight="1" x14ac:dyDescent="0.25">
      <c r="AY2365" s="187" t="s">
        <v>90</v>
      </c>
      <c r="AZ2365" s="186">
        <f>_xll.qlInterestRateIndexFixingDate(Currency&amp;"ibor"&amp;$I$1,BA2365,Trigger)</f>
        <v>55892</v>
      </c>
      <c r="BA2365" s="186">
        <f>_xll.qlCalendarAdvance(Calendar,BA2364,AY2365,"f",,Trigger)</f>
        <v>55894</v>
      </c>
      <c r="BB2365" s="186">
        <f>_xll.qlInterestRateIndexMaturity(Currency&amp;"ibor"&amp;$I$1,BA2365,Trigger)</f>
        <v>56075</v>
      </c>
      <c r="BC2365" s="359">
        <f>_xll.qlIndexFixing($AC$5,AZ2365,,_xll.ohTrigger(Trigger,Quote!$AE$2))</f>
        <v>1.3701223758143539E-2</v>
      </c>
      <c r="BD2365" s="359" t="e">
        <f>_xll.qlIndexFixing($BE$1,BA2365,,_xll.ohTrigger(Trigger,Quote!$AE$2))</f>
        <v>#NUM!</v>
      </c>
    </row>
    <row r="2366" spans="51:56" ht="11.25" customHeight="1" x14ac:dyDescent="0.25">
      <c r="AY2366" s="188" t="s">
        <v>90</v>
      </c>
      <c r="AZ2366" s="189">
        <f>_xll.qlInterestRateIndexFixingDate(Currency&amp;"ibor"&amp;$I$1,BA2366,Trigger)</f>
        <v>55899</v>
      </c>
      <c r="BA2366" s="189">
        <f>_xll.qlCalendarAdvance(Calendar,BA2365,AY2366,"f",,Trigger)</f>
        <v>55901</v>
      </c>
      <c r="BB2366" s="189">
        <f>_xll.qlInterestRateIndexMaturity(Currency&amp;"ibor"&amp;$I$1,BA2366,Trigger)</f>
        <v>56082</v>
      </c>
      <c r="BC2366" s="362">
        <f>_xll.qlIndexFixing($AC$5,AZ2366,,_xll.ohTrigger(Trigger,Quote!$AE$2))</f>
        <v>1.3692471288048996E-2</v>
      </c>
      <c r="BD2366" s="362" t="e">
        <f>_xll.qlIndexFixing($BE$1,BA2366,,_xll.ohTrigger(Trigger,Quote!$AE$2))</f>
        <v>#NUM!</v>
      </c>
    </row>
    <row r="2367" spans="51:56" ht="11.25" customHeight="1" x14ac:dyDescent="0.25"/>
    <row r="2368" spans="51:56" ht="11.25" customHeight="1" x14ac:dyDescent="0.25"/>
    <row r="2369" ht="11.25" customHeight="1" x14ac:dyDescent="0.25"/>
    <row r="2370" ht="11.25" customHeight="1" x14ac:dyDescent="0.25"/>
    <row r="2371" ht="11.25" customHeight="1" x14ac:dyDescent="0.25"/>
    <row r="2372" ht="11.25" customHeight="1" x14ac:dyDescent="0.25"/>
    <row r="2373" ht="11.25" customHeight="1" x14ac:dyDescent="0.25"/>
    <row r="2374" ht="11.25" customHeight="1" x14ac:dyDescent="0.25"/>
    <row r="2375" ht="11.25" customHeight="1" x14ac:dyDescent="0.25"/>
    <row r="2376" ht="11.25" customHeight="1" x14ac:dyDescent="0.25"/>
    <row r="2377" ht="11.25" customHeight="1" x14ac:dyDescent="0.25"/>
    <row r="2378" ht="11.25" customHeight="1" x14ac:dyDescent="0.25"/>
    <row r="2379" ht="11.25" customHeight="1" x14ac:dyDescent="0.25"/>
    <row r="2380" ht="11.25" customHeight="1" x14ac:dyDescent="0.25"/>
    <row r="2381" ht="11.25" customHeight="1" x14ac:dyDescent="0.25"/>
    <row r="2382" ht="11.25" customHeight="1" x14ac:dyDescent="0.25"/>
    <row r="2383" ht="11.25" customHeight="1" x14ac:dyDescent="0.25"/>
    <row r="2384" ht="11.25" customHeight="1" x14ac:dyDescent="0.25"/>
  </sheetData>
  <dataValidations count="5">
    <dataValidation type="list" allowBlank="1" showInputMessage="1" showErrorMessage="1" sqref="F33:F77">
      <formula1>"Following,Modified Following,Preceding,Modified Preceding,Month End Reference,Unadjusted Month End,Unadjusted"</formula1>
    </dataValidation>
    <dataValidation type="list" allowBlank="1" showInputMessage="1" showErrorMessage="1" sqref="G33:G77">
      <formula1>"Annual,Semiannual,EveryFourthMonth,Quarterly,Bimonthly,Monthly,Biweekly,Weekly,Daily,Once,NoFrequency"</formula1>
    </dataValidation>
    <dataValidation type="list" allowBlank="1" showInputMessage="1" showErrorMessage="1" sqref="H33:H77 H3:H1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2:F29">
      <formula1>"Following,Modified Following,Preceding,Modified Preceding,Unadjusted"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opLeftCell="AM1" workbookViewId="0">
      <selection activeCell="BD2" sqref="BD2"/>
    </sheetView>
  </sheetViews>
  <sheetFormatPr defaultRowHeight="15" outlineLevelCol="1" x14ac:dyDescent="0.25"/>
  <cols>
    <col min="1" max="1" width="5" style="163" hidden="1" customWidth="1" outlineLevel="1"/>
    <col min="2" max="2" width="11" style="163" hidden="1" customWidth="1" outlineLevel="1"/>
    <col min="3" max="3" width="10" style="163" hidden="1" customWidth="1" outlineLevel="1"/>
    <col min="4" max="4" width="9" style="166" hidden="1" customWidth="1" outlineLevel="1"/>
    <col min="5" max="5" width="10" style="165" hidden="1" customWidth="1" outlineLevel="1"/>
    <col min="6" max="6" width="19" style="167" hidden="1" customWidth="1" outlineLevel="1"/>
    <col min="7" max="7" width="10" style="163" hidden="1" customWidth="1" outlineLevel="1"/>
    <col min="8" max="8" width="20.28515625" style="163" hidden="1" customWidth="1" outlineLevel="1"/>
    <col min="9" max="9" width="11.5703125" style="163" hidden="1" customWidth="1" outlineLevel="1"/>
    <col min="10" max="10" width="19.28515625" style="163" hidden="1" customWidth="1" outlineLevel="1"/>
    <col min="11" max="11" width="15.140625" style="163" hidden="1" customWidth="1" outlineLevel="1"/>
    <col min="12" max="12" width="9" style="165" hidden="1" customWidth="1" outlineLevel="1"/>
    <col min="13" max="13" width="2.7109375" style="163" customWidth="1" collapsed="1"/>
    <col min="14" max="15" width="5" style="163" hidden="1" customWidth="1" outlineLevel="1"/>
    <col min="16" max="16" width="15.140625" style="451" hidden="1" customWidth="1" outlineLevel="1"/>
    <col min="17" max="17" width="9.140625" style="163" hidden="1" customWidth="1" outlineLevel="1"/>
    <col min="18" max="18" width="8.85546875" style="451" hidden="1" customWidth="1" outlineLevel="1"/>
    <col min="19" max="19" width="5" style="451" hidden="1" customWidth="1" outlineLevel="1"/>
    <col min="20" max="20" width="15.140625" style="163" hidden="1" customWidth="1" outlineLevel="1"/>
    <col min="21" max="21" width="19.28515625" style="163" bestFit="1" customWidth="1" collapsed="1"/>
    <col min="22" max="22" width="16.140625" style="163" bestFit="1" customWidth="1"/>
    <col min="23" max="23" width="9" style="163" bestFit="1" customWidth="1"/>
    <col min="24" max="25" width="17.28515625" style="163" bestFit="1" customWidth="1"/>
    <col min="26" max="26" width="10" style="163" bestFit="1" customWidth="1"/>
    <col min="27" max="27" width="2.7109375" style="163" customWidth="1"/>
    <col min="28" max="28" width="15.140625" style="163" customWidth="1"/>
    <col min="29" max="29" width="14.85546875" style="163" customWidth="1"/>
    <col min="30" max="30" width="2.7109375" style="163" customWidth="1"/>
    <col min="31" max="31" width="3" style="377" bestFit="1" customWidth="1"/>
    <col min="32" max="32" width="5" style="377" bestFit="1" customWidth="1"/>
    <col min="33" max="33" width="15.140625" style="377" bestFit="1" customWidth="1"/>
    <col min="34" max="35" width="8" style="377" bestFit="1" customWidth="1"/>
    <col min="36" max="36" width="8" style="163" bestFit="1" customWidth="1"/>
    <col min="37" max="37" width="17.28515625" style="163" bestFit="1" customWidth="1"/>
    <col min="38" max="38" width="11.7109375" style="163" customWidth="1"/>
    <col min="39" max="39" width="2.7109375" style="163" customWidth="1"/>
    <col min="40" max="40" width="3" style="163" bestFit="1" customWidth="1"/>
    <col min="41" max="41" width="5" style="163" bestFit="1" customWidth="1"/>
    <col min="42" max="42" width="15.140625" style="163" bestFit="1" customWidth="1"/>
    <col min="43" max="43" width="9" style="163" bestFit="1" customWidth="1"/>
    <col min="44" max="44" width="8" style="163" bestFit="1" customWidth="1"/>
    <col min="45" max="45" width="9" style="163" bestFit="1" customWidth="1"/>
    <col min="46" max="46" width="17.28515625" style="163" hidden="1" customWidth="1" outlineLevel="1"/>
    <col min="47" max="47" width="17.28515625" style="163" customWidth="1" collapsed="1"/>
    <col min="48" max="48" width="10" style="163" bestFit="1" customWidth="1"/>
    <col min="49" max="49" width="9" style="163" bestFit="1" customWidth="1"/>
    <col min="50" max="50" width="2.7109375" style="163" customWidth="1"/>
    <col min="51" max="51" width="3" style="163" bestFit="1" customWidth="1"/>
    <col min="52" max="54" width="17.28515625" style="163" bestFit="1" customWidth="1"/>
    <col min="55" max="55" width="9" style="163" bestFit="1" customWidth="1"/>
    <col min="56" max="16384" width="9.140625" style="163"/>
  </cols>
  <sheetData>
    <row r="1" spans="1:57" s="154" customFormat="1" ht="21.75" customHeight="1" x14ac:dyDescent="0.2">
      <c r="B1" s="155"/>
      <c r="C1" s="155"/>
      <c r="D1" s="156"/>
      <c r="E1" s="157"/>
      <c r="F1" s="158"/>
      <c r="G1" s="159"/>
      <c r="H1" s="154" t="s">
        <v>1</v>
      </c>
      <c r="I1" s="154" t="s">
        <v>0</v>
      </c>
      <c r="L1" s="157"/>
      <c r="P1" s="434"/>
      <c r="R1" s="434"/>
      <c r="S1" s="434"/>
      <c r="U1" s="330" t="str">
        <f>Currency&amp;" "&amp;Tenor</f>
        <v>EUR 3M</v>
      </c>
      <c r="V1" s="331"/>
      <c r="W1" s="331"/>
      <c r="X1" s="312"/>
      <c r="Y1" s="311"/>
      <c r="Z1" s="350" t="s">
        <v>238</v>
      </c>
      <c r="AB1" s="351" t="s">
        <v>226</v>
      </c>
      <c r="AC1" s="349">
        <v>6</v>
      </c>
      <c r="AN1" s="363"/>
      <c r="AO1" s="363"/>
      <c r="AP1" s="363" t="s">
        <v>80</v>
      </c>
      <c r="AQ1" s="363" t="s">
        <v>245</v>
      </c>
      <c r="AR1" s="363" t="s">
        <v>246</v>
      </c>
      <c r="AS1" s="363" t="s">
        <v>247</v>
      </c>
      <c r="AT1" s="363" t="s">
        <v>248</v>
      </c>
      <c r="AU1" s="363" t="s">
        <v>251</v>
      </c>
      <c r="AV1" s="363" t="s">
        <v>249</v>
      </c>
      <c r="AW1" s="363" t="s">
        <v>250</v>
      </c>
      <c r="AY1" s="191"/>
      <c r="AZ1" s="191" t="s">
        <v>280</v>
      </c>
      <c r="BA1" s="191" t="s">
        <v>251</v>
      </c>
      <c r="BB1" s="191" t="s">
        <v>281</v>
      </c>
      <c r="BC1" s="191" t="s">
        <v>244</v>
      </c>
      <c r="BD1" s="191" t="s">
        <v>258</v>
      </c>
      <c r="BE1" s="154" t="str">
        <f>_xll.qlEuribor(,Tenor,Currency&amp;Tenor)</f>
        <v>obj_00ba4#0000</v>
      </c>
    </row>
    <row r="2" spans="1:57" s="154" customFormat="1" ht="22.5" customHeight="1" x14ac:dyDescent="0.2">
      <c r="A2" s="118" t="s">
        <v>18</v>
      </c>
      <c r="B2" s="118" t="s">
        <v>260</v>
      </c>
      <c r="C2" s="118" t="s">
        <v>261</v>
      </c>
      <c r="D2" s="118" t="s">
        <v>57</v>
      </c>
      <c r="E2" s="118" t="s">
        <v>262</v>
      </c>
      <c r="F2" s="118" t="s">
        <v>13</v>
      </c>
      <c r="G2" s="118" t="s">
        <v>263</v>
      </c>
      <c r="H2" s="118" t="s">
        <v>264</v>
      </c>
      <c r="I2" s="118" t="s">
        <v>275</v>
      </c>
      <c r="J2" s="472" t="s">
        <v>276</v>
      </c>
      <c r="K2" s="118" t="s">
        <v>44</v>
      </c>
      <c r="L2" s="118" t="s">
        <v>48</v>
      </c>
      <c r="N2" s="254" t="s">
        <v>18</v>
      </c>
      <c r="O2" s="254"/>
      <c r="P2" s="254" t="s">
        <v>44</v>
      </c>
      <c r="Q2" s="254" t="s">
        <v>224</v>
      </c>
      <c r="R2" s="254" t="s">
        <v>237</v>
      </c>
      <c r="S2" s="254" t="s">
        <v>225</v>
      </c>
      <c r="T2" s="254" t="s">
        <v>44</v>
      </c>
      <c r="U2" s="254" t="s">
        <v>80</v>
      </c>
      <c r="V2" s="253" t="s">
        <v>40</v>
      </c>
      <c r="W2" s="253"/>
      <c r="X2" s="254" t="s">
        <v>38</v>
      </c>
      <c r="Y2" s="254" t="s">
        <v>39</v>
      </c>
      <c r="Z2" s="358">
        <f t="array" ref="Z2:Z93">_xll.qlPiecewiseYieldCurveData(YieldCurve_3M,Trigger)</f>
        <v>-1.2166676805520972E-3</v>
      </c>
      <c r="AB2" s="351" t="s">
        <v>227</v>
      </c>
      <c r="AC2" s="348" t="s">
        <v>241</v>
      </c>
      <c r="AN2" s="365">
        <v>1</v>
      </c>
      <c r="AO2" s="365" t="str">
        <f>"X"&amp;AN2+3&amp;"F"</f>
        <v>X4F</v>
      </c>
      <c r="AP2" s="365" t="str">
        <f t="shared" ref="AP2:AP13" si="0">Currency&amp;AN2&amp;AO2&amp;"=ICAP"</f>
        <v>EUR1X4F=ICAP</v>
      </c>
      <c r="AQ2" s="366" t="e">
        <f>_xll.RtGet("IDN",AP2,$AQ$1)/100</f>
        <v>#VALUE!</v>
      </c>
      <c r="AR2" s="366" t="e">
        <f>_xll.RtGet("IDN",AP2,$AR$1)/100</f>
        <v>#VALUE!</v>
      </c>
      <c r="AS2" s="366" t="e">
        <f>AVERAGE(AQ2:AR2)</f>
        <v>#VALUE!</v>
      </c>
      <c r="AT2" s="367">
        <f>_xll.qlInterestRateIndexFixingDate($AC$5,AU2)</f>
        <v>42184</v>
      </c>
      <c r="AU2" s="367">
        <f>_xll.qlCalendarAdvance(Calendar,Settlementdate,AN2&amp;"M","mf",TRUE,Trigger)</f>
        <v>42186</v>
      </c>
      <c r="AV2" s="366">
        <f>_xll.qlIndexFixing($AC$5,AT2,,_xll.ohTrigger(Trigger,Quote!$V$2))</f>
        <v>-8.3000996011434907E-5</v>
      </c>
      <c r="AW2" s="366" t="e">
        <f>AS2-AV2</f>
        <v>#VALUE!</v>
      </c>
      <c r="AY2" s="183" t="s">
        <v>214</v>
      </c>
      <c r="AZ2" s="184">
        <f>Evaluationdate</f>
        <v>42152</v>
      </c>
      <c r="BA2" s="184">
        <f>Settlementdate</f>
        <v>42156</v>
      </c>
      <c r="BB2" s="184">
        <f>_xll.qlInterestRateIndexMaturity(Currency&amp;"ibor"&amp;$I$1,BA2,Trigger)</f>
        <v>42248</v>
      </c>
      <c r="BC2" s="358">
        <f>_xll.qlIndexFixing($AC$5,AZ2,TRUE,_xll.ohTrigger(Trigger,Quote!$V$2))</f>
        <v>-1.3100000000026738E-4</v>
      </c>
      <c r="BD2" s="358" t="e">
        <f>_xll.qlIndexFixing($BE$1,AZ2,TRUE,_xll.ohTrigger(Trigger,Trigger3M))</f>
        <v>#NUM!</v>
      </c>
    </row>
    <row r="3" spans="1:57" s="154" customFormat="1" ht="11.25" customHeight="1" x14ac:dyDescent="0.2">
      <c r="A3" s="388" t="s">
        <v>265</v>
      </c>
      <c r="B3" s="405" t="str">
        <f t="array" ref="B3:B20">_xll.ohFilter(Quote!Q4:Q102,Quote!P4:P102="DP")</f>
        <v>ON</v>
      </c>
      <c r="C3" s="391" t="str">
        <f t="array" ref="C3:C20">SUBSTITUTE(_xll.ohFilter(PastedValue!E2:E62,PastedValue!A2:A62="DP"),"/N","N")</f>
        <v>ON</v>
      </c>
      <c r="D3" s="390" t="str">
        <f t="shared" ref="D3:D20" si="1">IF(DataSelect="Reference",$C3,$B3)</f>
        <v>ON</v>
      </c>
      <c r="E3" s="389">
        <f t="shared" ref="E3:E20" si="2">IF($D3="ON",0,IF($D3="TN",1,2))</f>
        <v>0</v>
      </c>
      <c r="F3" s="390" t="s">
        <v>268</v>
      </c>
      <c r="G3" s="391" t="b">
        <v>0</v>
      </c>
      <c r="H3" s="392" t="s">
        <v>51</v>
      </c>
      <c r="I3" s="466">
        <f t="array" ref="I3:I20">_xll.ohFilter(PastedValue!H2:H62,PastedValue!A2:A62="Dp")/100</f>
        <v>-1.199999E-3</v>
      </c>
      <c r="J3" s="124" t="str">
        <f>Currency&amp;"X"&amp;B3&amp;"D="</f>
        <v>EURXOND=</v>
      </c>
      <c r="K3" s="469" t="str">
        <f>IFERROR(_xll.qlDepositRateHelper2(,IF(DataSelect="Reference",$I3,$J3),IF(RIGHT($D3,1)="N","1D",$D3),$E3,Calendar,$F3,$G3,$H3,,_xll.ohTrigger(Trigger,DataSelect)),"--")</f>
        <v>obj_00866#0012</v>
      </c>
      <c r="L3" s="389" t="b">
        <f>IF(K3="--",FALSE,TRUE)</f>
        <v>1</v>
      </c>
      <c r="M3" s="155"/>
      <c r="N3" s="456" t="str">
        <f t="shared" ref="N3:N19" si="3">A3</f>
        <v>DP</v>
      </c>
      <c r="O3" s="456" t="str">
        <f t="shared" ref="O3:O19" si="4">C3</f>
        <v>ON</v>
      </c>
      <c r="P3" s="441" t="str">
        <f>K3</f>
        <v>obj_00866#0012</v>
      </c>
      <c r="Q3" s="183" t="b">
        <f>L3</f>
        <v>1</v>
      </c>
      <c r="R3" s="441">
        <v>1</v>
      </c>
      <c r="S3" s="441">
        <v>1</v>
      </c>
      <c r="T3" s="183" t="str">
        <f t="array" ref="T3:T93">_xll.qlRateHelperSelection(_xll.ohFilter(P3:P93,Q3:Q93),_xll.ohFilter(S3:S93,Q3:Q93),$AC$1,$AC$3,$AC$4,$AC$2,_xll.ohFilter(R3:R93,Q3:Q93),Trigger)</f>
        <v>obj_00866</v>
      </c>
      <c r="U3" s="183" t="str">
        <f>_xll.qlRateHelperQuoteName(T3)</f>
        <v/>
      </c>
      <c r="V3" s="453">
        <f>_xll.qlRateHelperRate(T3,_xll.ohTrigger(Trigger,Trigger3M))</f>
        <v>-1.199999E-3</v>
      </c>
      <c r="W3" s="453" t="str">
        <f>IFERROR(_xll.qlFuturesRateHelperConvexityAdjustment(T3,Trigger),"--")</f>
        <v>--</v>
      </c>
      <c r="X3" s="184">
        <f>_xll.qlRateHelperEarliestDate(T3,Trigger)</f>
        <v>42152</v>
      </c>
      <c r="Y3" s="184">
        <f>_xll.qlRateHelperLatestDate(T3,Trigger)</f>
        <v>42153</v>
      </c>
      <c r="Z3" s="359">
        <v>-1.2166676805520972E-3</v>
      </c>
      <c r="AB3" s="351" t="s">
        <v>239</v>
      </c>
      <c r="AC3" s="360">
        <v>0</v>
      </c>
      <c r="AD3" s="364"/>
      <c r="AN3" s="337">
        <v>2</v>
      </c>
      <c r="AO3" s="337" t="str">
        <f t="shared" ref="AO3:AO13" si="5">"X"&amp;AN3+3&amp;"F"</f>
        <v>X5F</v>
      </c>
      <c r="AP3" s="337" t="str">
        <f t="shared" si="0"/>
        <v>EUR2X5F=ICAP</v>
      </c>
      <c r="AQ3" s="368" t="e">
        <f>_xll.RtGet("IDN",AP3,$AQ$1)/100</f>
        <v>#VALUE!</v>
      </c>
      <c r="AR3" s="368" t="e">
        <f>_xll.RtGet("IDN",AP3,$AR$1)/100</f>
        <v>#VALUE!</v>
      </c>
      <c r="AS3" s="368" t="e">
        <f t="shared" ref="AS3:AS13" si="6">AVERAGE(AQ3:AR3)</f>
        <v>#VALUE!</v>
      </c>
      <c r="AT3" s="369">
        <f>_xll.qlInterestRateIndexFixingDate($AC$5,AU3)</f>
        <v>42215</v>
      </c>
      <c r="AU3" s="369">
        <f>_xll.qlCalendarAdvance(Calendar,Settlementdate,AN3&amp;"M","mf",TRUE,Trigger)</f>
        <v>42219</v>
      </c>
      <c r="AV3" s="368">
        <f>_xll.qlIndexFixing($AC$5,AT3,,_xll.ohTrigger(Trigger,Quote!$V$2))</f>
        <v>-5.3450178234307323E-5</v>
      </c>
      <c r="AW3" s="368" t="e">
        <f t="shared" ref="AW3:AW13" si="7">AS3-AV3</f>
        <v>#VALUE!</v>
      </c>
      <c r="AY3" s="185" t="s">
        <v>214</v>
      </c>
      <c r="AZ3" s="186">
        <f>_xll.qlInterestRateIndexFixingDate(Currency&amp;"ibor"&amp;$I$1,BA3,Trigger)</f>
        <v>42153</v>
      </c>
      <c r="BA3" s="186">
        <f>_xll.qlCalendarAdvance(Calendar,BA2,AY3,"f",,Trigger)</f>
        <v>42157</v>
      </c>
      <c r="BB3" s="186">
        <f>_xll.qlInterestRateIndexMaturity(Currency&amp;"ibor"&amp;$I$1,BA3,Trigger)</f>
        <v>42249</v>
      </c>
      <c r="BC3" s="359">
        <f>_xll.qlIndexFixing($AC$5,AZ3,,_xll.ohTrigger(Trigger,Quote!$V$2))</f>
        <v>-1.3348838711315359E-4</v>
      </c>
      <c r="BD3" s="359" t="e">
        <f>_xll.qlIndexFixing($BE$1,AZ3,TRUE,_xll.ohTrigger(Trigger,Quote!$V$2))</f>
        <v>#NUM!</v>
      </c>
    </row>
    <row r="4" spans="1:57" s="154" customFormat="1" ht="11.25" customHeight="1" x14ac:dyDescent="0.2">
      <c r="A4" s="394" t="s">
        <v>265</v>
      </c>
      <c r="B4" s="406" t="str">
        <v>TN</v>
      </c>
      <c r="C4" s="397" t="str">
        <v>TN</v>
      </c>
      <c r="D4" s="396" t="str">
        <f t="shared" si="1"/>
        <v>TN</v>
      </c>
      <c r="E4" s="395">
        <f t="shared" si="2"/>
        <v>1</v>
      </c>
      <c r="F4" s="396" t="s">
        <v>268</v>
      </c>
      <c r="G4" s="397" t="b">
        <v>0</v>
      </c>
      <c r="H4" s="398" t="s">
        <v>51</v>
      </c>
      <c r="I4" s="467">
        <v>-1.1999999999999999E-3</v>
      </c>
      <c r="J4" s="132" t="str">
        <f>Currency&amp;"X"&amp;B4&amp;"D="</f>
        <v>EURXTND=</v>
      </c>
      <c r="K4" s="470" t="str">
        <f>IFERROR(_xll.qlDepositRateHelper2(,IF(DataSelect="Reference",$I4,$J4),IF(RIGHT($D4,1)="N","1D",$D4),$E4,Calendar,$F4,$G4,$H4,,_xll.ohTrigger(Trigger,DataSelect)),"--")</f>
        <v>obj_00b0a#0008</v>
      </c>
      <c r="L4" s="395" t="b">
        <f t="shared" ref="L4:L20" si="8">IF(K4="--",FALSE,TRUE)</f>
        <v>1</v>
      </c>
      <c r="M4" s="162"/>
      <c r="N4" s="454" t="str">
        <f t="shared" si="3"/>
        <v>DP</v>
      </c>
      <c r="O4" s="454" t="str">
        <f t="shared" si="4"/>
        <v>TN</v>
      </c>
      <c r="P4" s="455" t="str">
        <f t="shared" ref="P4:Q19" si="9">K4</f>
        <v>obj_00b0a#0008</v>
      </c>
      <c r="Q4" s="185" t="b">
        <f t="shared" si="9"/>
        <v>1</v>
      </c>
      <c r="R4" s="455">
        <v>1</v>
      </c>
      <c r="S4" s="455">
        <v>1</v>
      </c>
      <c r="T4" s="185" t="str">
        <v>obj_00b0a</v>
      </c>
      <c r="U4" s="185" t="str">
        <f>_xll.qlRateHelperQuoteName(T4)</f>
        <v/>
      </c>
      <c r="V4" s="452">
        <f>_xll.qlRateHelperRate(T4,_xll.ohTrigger(Trigger,Trigger3M))</f>
        <v>-1.1999999999999999E-3</v>
      </c>
      <c r="W4" s="452" t="str">
        <f>IFERROR(_xll.qlFuturesRateHelperConvexityAdjustment(T4,Trigger),"--")</f>
        <v>--</v>
      </c>
      <c r="X4" s="186">
        <f>_xll.qlRateHelperEarliestDate(T4,Trigger)</f>
        <v>42153</v>
      </c>
      <c r="Y4" s="186">
        <f>_xll.qlRateHelperLatestDate(T4,Trigger)</f>
        <v>42156</v>
      </c>
      <c r="Z4" s="359">
        <v>-1.2166714826671358E-3</v>
      </c>
      <c r="AB4" s="351" t="s">
        <v>240</v>
      </c>
      <c r="AC4" s="360">
        <v>4</v>
      </c>
      <c r="AD4" s="364"/>
      <c r="AN4" s="337">
        <v>3</v>
      </c>
      <c r="AO4" s="337" t="str">
        <f t="shared" si="5"/>
        <v>X6F</v>
      </c>
      <c r="AP4" s="337" t="str">
        <f t="shared" si="0"/>
        <v>EUR3X6F=ICAP</v>
      </c>
      <c r="AQ4" s="368" t="e">
        <f>_xll.RtGet("IDN",AP4,$AQ$1)/100</f>
        <v>#VALUE!</v>
      </c>
      <c r="AR4" s="368" t="e">
        <f>_xll.RtGet("IDN",AP4,$AR$1)/100</f>
        <v>#VALUE!</v>
      </c>
      <c r="AS4" s="368" t="e">
        <f t="shared" si="6"/>
        <v>#VALUE!</v>
      </c>
      <c r="AT4" s="369">
        <f>_xll.qlInterestRateIndexFixingDate($AC$5,AU4)</f>
        <v>42244</v>
      </c>
      <c r="AU4" s="369">
        <f>_xll.qlCalendarAdvance(Calendar,Settlementdate,AN4&amp;"M","mf",TRUE,Trigger)</f>
        <v>42248</v>
      </c>
      <c r="AV4" s="368">
        <f>_xll.qlIndexFixing($AC$5,AT4,,_xll.ohTrigger(Trigger,Quote!$V$2))</f>
        <v>-2.0396287216974927E-5</v>
      </c>
      <c r="AW4" s="368" t="e">
        <f t="shared" si="7"/>
        <v>#VALUE!</v>
      </c>
      <c r="AY4" s="185" t="s">
        <v>214</v>
      </c>
      <c r="AZ4" s="186">
        <f>_xll.qlInterestRateIndexFixingDate(Currency&amp;"ibor"&amp;$I$1,BA4,Trigger)</f>
        <v>42156</v>
      </c>
      <c r="BA4" s="186">
        <f>_xll.qlCalendarAdvance(Calendar,BA3,AY4,"f",,Trigger)</f>
        <v>42158</v>
      </c>
      <c r="BB4" s="186">
        <f>_xll.qlInterestRateIndexMaturity(Currency&amp;"ibor"&amp;$I$1,BA4,Trigger)</f>
        <v>42250</v>
      </c>
      <c r="BC4" s="359">
        <f>_xll.qlIndexFixing($AC$5,AZ4,,_xll.ohTrigger(Trigger,Quote!$V$2))</f>
        <v>-1.2903014252269753E-4</v>
      </c>
      <c r="BD4" s="359" t="e">
        <f>_xll.qlIndexFixing($BE$1,AZ4,TRUE,_xll.ohTrigger(Trigger,Quote!$V$2))</f>
        <v>#NUM!</v>
      </c>
    </row>
    <row r="5" spans="1:57" s="154" customFormat="1" ht="11.25" customHeight="1" x14ac:dyDescent="0.2">
      <c r="A5" s="394" t="s">
        <v>265</v>
      </c>
      <c r="B5" s="406" t="str">
        <v>SN</v>
      </c>
      <c r="C5" s="397" t="str">
        <v>SN</v>
      </c>
      <c r="D5" s="396" t="str">
        <f t="shared" si="1"/>
        <v>SN</v>
      </c>
      <c r="E5" s="395">
        <f t="shared" si="2"/>
        <v>2</v>
      </c>
      <c r="F5" s="396" t="s">
        <v>268</v>
      </c>
      <c r="G5" s="397" t="b">
        <v>0</v>
      </c>
      <c r="H5" s="398" t="s">
        <v>51</v>
      </c>
      <c r="I5" s="467">
        <v>1.9099999999999998E-4</v>
      </c>
      <c r="J5" s="132" t="str">
        <f>IF(LEFT(B5,1)="#","STUB"&amp;Tenor,Currency&amp;"_CURVE_DEP"&amp;Tenor&amp;"_"&amp;B5)</f>
        <v>EUR_CURVE_DEP3M_SN</v>
      </c>
      <c r="K5" s="470" t="str">
        <f>IFERROR(_xll.qlDepositRateHelper2(,IF(DataSelect="Reference",$I5,$J5),IF(RIGHT($D5,1)="N","1D",$D5),$E5,Calendar,$F5,$G5,$H5,,_xll.ohTrigger(Trigger,DataSelect)),"--")</f>
        <v>obj_00b0e#0008</v>
      </c>
      <c r="L5" s="395" t="b">
        <f t="shared" si="8"/>
        <v>1</v>
      </c>
      <c r="M5" s="162"/>
      <c r="N5" s="454" t="str">
        <f t="shared" si="3"/>
        <v>DP</v>
      </c>
      <c r="O5" s="454" t="str">
        <f t="shared" si="4"/>
        <v>SN</v>
      </c>
      <c r="P5" s="455" t="str">
        <f t="shared" si="9"/>
        <v>obj_00b0e#0008</v>
      </c>
      <c r="Q5" s="185" t="b">
        <f t="shared" si="9"/>
        <v>1</v>
      </c>
      <c r="R5" s="455">
        <v>1</v>
      </c>
      <c r="S5" s="455">
        <v>1</v>
      </c>
      <c r="T5" s="185" t="str">
        <v>obj_00b0e</v>
      </c>
      <c r="U5" s="185" t="str">
        <f>_xll.qlRateHelperQuoteName(T5)</f>
        <v/>
      </c>
      <c r="V5" s="452">
        <f>_xll.qlRateHelperRate(T5,_xll.ohTrigger(Trigger,Trigger3M))</f>
        <v>1.9099999999999998E-4</v>
      </c>
      <c r="W5" s="452" t="str">
        <f>IFERROR(_xll.qlFuturesRateHelperConvexityAdjustment(T5,Trigger),"--")</f>
        <v>--</v>
      </c>
      <c r="X5" s="186">
        <f>_xll.qlRateHelperEarliestDate(T5,Trigger)</f>
        <v>42156</v>
      </c>
      <c r="Y5" s="186">
        <f>_xll.qlRateHelperLatestDate(T5,Trigger)</f>
        <v>42157</v>
      </c>
      <c r="Z5" s="359">
        <v>-9.3460664081377557E-4</v>
      </c>
      <c r="AB5" s="351" t="s">
        <v>9</v>
      </c>
      <c r="AC5" s="360" t="str">
        <f>_xll.qlEuribor(,Tenor,YieldCurve_3M,Permanent,YieldCurve_3M,ObjectOverwrite)</f>
        <v>obj_00aa2#0026</v>
      </c>
      <c r="AD5" s="364"/>
      <c r="AN5" s="337">
        <v>4</v>
      </c>
      <c r="AO5" s="337" t="str">
        <f t="shared" si="5"/>
        <v>X7F</v>
      </c>
      <c r="AP5" s="337" t="str">
        <f t="shared" si="0"/>
        <v>EUR4X7F=ICAP</v>
      </c>
      <c r="AQ5" s="368" t="e">
        <f>_xll.RtGet("IDN",AP5,$AQ$1)/100</f>
        <v>#VALUE!</v>
      </c>
      <c r="AR5" s="368" t="e">
        <f>_xll.RtGet("IDN",AP5,$AR$1)/100</f>
        <v>#VALUE!</v>
      </c>
      <c r="AS5" s="368" t="e">
        <f t="shared" si="6"/>
        <v>#VALUE!</v>
      </c>
      <c r="AT5" s="369">
        <f>_xll.qlInterestRateIndexFixingDate($AC$5,AU5)</f>
        <v>42276</v>
      </c>
      <c r="AU5" s="369">
        <f>_xll.qlCalendarAdvance(Calendar,Settlementdate,AN5&amp;"M","mf",TRUE,Trigger)</f>
        <v>42278</v>
      </c>
      <c r="AV5" s="368">
        <f>_xll.qlIndexFixing($AC$5,AT5,,_xll.ohTrigger(Trigger,Quote!$V$2))</f>
        <v>-2.2957878107208641E-5</v>
      </c>
      <c r="AW5" s="368" t="e">
        <f t="shared" si="7"/>
        <v>#VALUE!</v>
      </c>
      <c r="AY5" s="185" t="s">
        <v>214</v>
      </c>
      <c r="AZ5" s="186">
        <f>_xll.qlInterestRateIndexFixingDate(Currency&amp;"ibor"&amp;$I$1,BA5,Trigger)</f>
        <v>42157</v>
      </c>
      <c r="BA5" s="186">
        <f>_xll.qlCalendarAdvance(Calendar,BA4,AY5,"f",,Trigger)</f>
        <v>42159</v>
      </c>
      <c r="BB5" s="186">
        <f>_xll.qlInterestRateIndexMaturity(Currency&amp;"ibor"&amp;$I$1,BA5,Trigger)</f>
        <v>42251</v>
      </c>
      <c r="BC5" s="359">
        <f>_xll.qlIndexFixing($AC$5,AZ5,,_xll.ohTrigger(Trigger,Quote!$V$2))</f>
        <v>-1.2626755492184394E-4</v>
      </c>
      <c r="BD5" s="359" t="e">
        <f>_xll.qlIndexFixing($BE$1,AZ5,TRUE,_xll.ohTrigger(Trigger,Quote!$V$2))</f>
        <v>#NUM!</v>
      </c>
    </row>
    <row r="6" spans="1:57" s="154" customFormat="1" ht="11.25" customHeight="1" x14ac:dyDescent="0.2">
      <c r="A6" s="394" t="s">
        <v>265</v>
      </c>
      <c r="B6" s="406" t="str">
        <v>1W</v>
      </c>
      <c r="C6" s="397" t="str">
        <v>1W</v>
      </c>
      <c r="D6" s="396" t="str">
        <f t="shared" si="1"/>
        <v>1W</v>
      </c>
      <c r="E6" s="395">
        <f t="shared" si="2"/>
        <v>2</v>
      </c>
      <c r="F6" s="396" t="s">
        <v>268</v>
      </c>
      <c r="G6" s="397" t="b">
        <v>0</v>
      </c>
      <c r="H6" s="398" t="s">
        <v>51</v>
      </c>
      <c r="I6" s="467">
        <v>-1.4E-5</v>
      </c>
      <c r="J6" s="132" t="str">
        <f>IF(LEFT(B6,1)="#","STUB"&amp;Tenor,Currency&amp;"_CURVE_DEP"&amp;Tenor&amp;"_"&amp;B6)</f>
        <v>EUR_CURVE_DEP3M_1W</v>
      </c>
      <c r="K6" s="470" t="str">
        <f>IFERROR(_xll.qlDepositRateHelper2(,IF(DataSelect="Reference",$I6,$J6),IF(RIGHT($D6,1)="N","1D",$D6),$E6,Calendar,$F6,$G6,$H6,,_xll.ohTrigger(Trigger,DataSelect)),"--")</f>
        <v>obj_00b10#0008</v>
      </c>
      <c r="L6" s="395" t="b">
        <f t="shared" si="8"/>
        <v>1</v>
      </c>
      <c r="M6" s="162"/>
      <c r="N6" s="454" t="str">
        <f t="shared" si="3"/>
        <v>DP</v>
      </c>
      <c r="O6" s="454" t="str">
        <f t="shared" si="4"/>
        <v>1W</v>
      </c>
      <c r="P6" s="455" t="str">
        <f t="shared" si="9"/>
        <v>obj_00b10#0008</v>
      </c>
      <c r="Q6" s="185" t="b">
        <f t="shared" si="9"/>
        <v>1</v>
      </c>
      <c r="R6" s="455">
        <v>1</v>
      </c>
      <c r="S6" s="455">
        <v>1</v>
      </c>
      <c r="T6" s="185" t="str">
        <v>obj_00b10</v>
      </c>
      <c r="U6" s="185" t="str">
        <f>_xll.qlRateHelperQuoteName(T6)</f>
        <v/>
      </c>
      <c r="V6" s="452">
        <f>_xll.qlRateHelperRate(T6,_xll.ohTrigger(Trigger,Trigger3M))</f>
        <v>-1.4E-5</v>
      </c>
      <c r="W6" s="452" t="str">
        <f>IFERROR(_xll.qlFuturesRateHelperConvexityAdjustment(T6,Trigger),"--")</f>
        <v>--</v>
      </c>
      <c r="X6" s="186">
        <f>_xll.qlRateHelperEarliestDate(T6,Trigger)</f>
        <v>42156</v>
      </c>
      <c r="Y6" s="186">
        <f>_xll.qlRateHelperLatestDate(T6,Trigger)</f>
        <v>42163</v>
      </c>
      <c r="Z6" s="359">
        <v>-4.5145882321075571E-4</v>
      </c>
      <c r="AD6" s="364"/>
      <c r="AN6" s="337">
        <v>5</v>
      </c>
      <c r="AO6" s="337" t="str">
        <f t="shared" si="5"/>
        <v>X8F</v>
      </c>
      <c r="AP6" s="337" t="str">
        <f t="shared" si="0"/>
        <v>EUR5X8F=ICAP</v>
      </c>
      <c r="AQ6" s="368" t="e">
        <f>_xll.RtGet("IDN",AP6,$AQ$1)/100</f>
        <v>#VALUE!</v>
      </c>
      <c r="AR6" s="368" t="e">
        <f>_xll.RtGet("IDN",AP6,$AR$1)/100</f>
        <v>#VALUE!</v>
      </c>
      <c r="AS6" s="368" t="e">
        <f t="shared" si="6"/>
        <v>#VALUE!</v>
      </c>
      <c r="AT6" s="369">
        <f>_xll.qlInterestRateIndexFixingDate($AC$5,AU6)</f>
        <v>42306</v>
      </c>
      <c r="AU6" s="369">
        <f>_xll.qlCalendarAdvance(Calendar,Settlementdate,AN6&amp;"M","mf",TRUE,Trigger)</f>
        <v>42310</v>
      </c>
      <c r="AV6" s="368">
        <f>_xll.qlIndexFixing($AC$5,AT6,,_xll.ohTrigger(Trigger,Quote!$V$2))</f>
        <v>-6.7917394299870004E-6</v>
      </c>
      <c r="AW6" s="368" t="e">
        <f t="shared" si="7"/>
        <v>#VALUE!</v>
      </c>
      <c r="AY6" s="185" t="s">
        <v>214</v>
      </c>
      <c r="AZ6" s="186">
        <f>_xll.qlInterestRateIndexFixingDate(Currency&amp;"ibor"&amp;$I$1,BA6,Trigger)</f>
        <v>42158</v>
      </c>
      <c r="BA6" s="186">
        <f>_xll.qlCalendarAdvance(Calendar,BA5,AY6,"f",,Trigger)</f>
        <v>42160</v>
      </c>
      <c r="BB6" s="186">
        <f>_xll.qlInterestRateIndexMaturity(Currency&amp;"ibor"&amp;$I$1,BA6,Trigger)</f>
        <v>42254</v>
      </c>
      <c r="BC6" s="359">
        <f>_xll.qlIndexFixing($AC$5,AZ6,,_xll.ohTrigger(Trigger,Quote!$V$2))</f>
        <v>-1.2307234137596835E-4</v>
      </c>
      <c r="BD6" s="359" t="e">
        <f>_xll.qlIndexFixing($BE$1,AZ6,TRUE,_xll.ohTrigger(Trigger,Quote!$V$2))</f>
        <v>#NUM!</v>
      </c>
    </row>
    <row r="7" spans="1:57" s="154" customFormat="1" ht="11.25" customHeight="1" x14ac:dyDescent="0.2">
      <c r="A7" s="394" t="s">
        <v>265</v>
      </c>
      <c r="B7" s="406" t="str">
        <v>2W</v>
      </c>
      <c r="C7" s="397" t="str">
        <v>2W</v>
      </c>
      <c r="D7" s="396" t="str">
        <f t="shared" si="1"/>
        <v>2W</v>
      </c>
      <c r="E7" s="395">
        <f t="shared" si="2"/>
        <v>2</v>
      </c>
      <c r="F7" s="396" t="s">
        <v>268</v>
      </c>
      <c r="G7" s="397" t="b">
        <v>0</v>
      </c>
      <c r="H7" s="398" t="s">
        <v>51</v>
      </c>
      <c r="I7" s="467">
        <v>-1.55E-4</v>
      </c>
      <c r="J7" s="132" t="str">
        <f>IF(LEFT(B7,1)="#","STUB"&amp;Tenor,Currency&amp;"_CURVE_DEP"&amp;Tenor&amp;"_"&amp;B7)</f>
        <v>EUR_CURVE_DEP3M_2W</v>
      </c>
      <c r="K7" s="470" t="str">
        <f>IFERROR(_xll.qlDepositRateHelper2(,IF(DataSelect="Reference",$I7,$J7),IF(RIGHT($D7,1)="N","1D",$D7),$E7,Calendar,$F7,$G7,$H7,,_xll.ohTrigger(Trigger,DataSelect)),"--")</f>
        <v>obj_00b0c#0008</v>
      </c>
      <c r="L7" s="395" t="b">
        <f t="shared" si="8"/>
        <v>1</v>
      </c>
      <c r="M7" s="162"/>
      <c r="N7" s="454" t="str">
        <f t="shared" si="3"/>
        <v>DP</v>
      </c>
      <c r="O7" s="454" t="str">
        <f t="shared" si="4"/>
        <v>2W</v>
      </c>
      <c r="P7" s="455" t="str">
        <f t="shared" si="9"/>
        <v>obj_00b0c#0008</v>
      </c>
      <c r="Q7" s="185" t="b">
        <f t="shared" si="9"/>
        <v>1</v>
      </c>
      <c r="R7" s="455">
        <v>1</v>
      </c>
      <c r="S7" s="455">
        <v>1</v>
      </c>
      <c r="T7" s="185" t="str">
        <v>obj_00b0c</v>
      </c>
      <c r="U7" s="185" t="str">
        <f>_xll.qlRateHelperQuoteName(T7)</f>
        <v/>
      </c>
      <c r="V7" s="452">
        <f>_xll.qlRateHelperRate(T7,_xll.ohTrigger(Trigger,Trigger3M))</f>
        <v>-1.55E-4</v>
      </c>
      <c r="W7" s="452" t="str">
        <f>IFERROR(_xll.qlFuturesRateHelperConvexityAdjustment(T7,Trigger),"--")</f>
        <v>--</v>
      </c>
      <c r="X7" s="186">
        <f>_xll.qlRateHelperEarliestDate(T7,Trigger)</f>
        <v>42156</v>
      </c>
      <c r="Y7" s="186">
        <f>_xll.qlRateHelperLatestDate(T7,Trigger)</f>
        <v>42170</v>
      </c>
      <c r="Z7" s="359">
        <v>-3.9260174725090998E-4</v>
      </c>
      <c r="AD7" s="364"/>
      <c r="AN7" s="337">
        <v>6</v>
      </c>
      <c r="AO7" s="337" t="str">
        <f t="shared" si="5"/>
        <v>X9F</v>
      </c>
      <c r="AP7" s="337" t="str">
        <f t="shared" si="0"/>
        <v>EUR6X9F=ICAP</v>
      </c>
      <c r="AQ7" s="368" t="e">
        <f>_xll.RtGet("IDN",AP7,$AQ$1)/100</f>
        <v>#VALUE!</v>
      </c>
      <c r="AR7" s="368" t="e">
        <f>_xll.RtGet("IDN",AP7,$AR$1)/100</f>
        <v>#VALUE!</v>
      </c>
      <c r="AS7" s="368" t="e">
        <f t="shared" si="6"/>
        <v>#VALUE!</v>
      </c>
      <c r="AT7" s="369">
        <f>_xll.qlInterestRateIndexFixingDate($AC$5,AU7)</f>
        <v>42335</v>
      </c>
      <c r="AU7" s="369">
        <f>_xll.qlCalendarAdvance(Calendar,Settlementdate,AN7&amp;"M","mf",TRUE,Trigger)</f>
        <v>42339</v>
      </c>
      <c r="AV7" s="368">
        <f>_xll.qlIndexFixing($AC$5,AT7,,_xll.ohTrigger(Trigger,Quote!$V$2))</f>
        <v>1.7333280851068006E-5</v>
      </c>
      <c r="AW7" s="368" t="e">
        <f t="shared" si="7"/>
        <v>#VALUE!</v>
      </c>
      <c r="AY7" s="185" t="s">
        <v>214</v>
      </c>
      <c r="AZ7" s="186">
        <f>_xll.qlInterestRateIndexFixingDate(Currency&amp;"ibor"&amp;$I$1,BA7,Trigger)</f>
        <v>42159</v>
      </c>
      <c r="BA7" s="186">
        <f>_xll.qlCalendarAdvance(Calendar,BA6,AY7,"f",,Trigger)</f>
        <v>42163</v>
      </c>
      <c r="BB7" s="186">
        <f>_xll.qlInterestRateIndexMaturity(Currency&amp;"ibor"&amp;$I$1,BA7,Trigger)</f>
        <v>42255</v>
      </c>
      <c r="BC7" s="359">
        <f>_xll.qlIndexFixing($AC$5,AZ7,,_xll.ohTrigger(Trigger,Quote!$V$2))</f>
        <v>-1.3217381317605663E-4</v>
      </c>
      <c r="BD7" s="359" t="e">
        <f>_xll.qlIndexFixing($BE$1,AZ7,TRUE,_xll.ohTrigger(Trigger,Quote!$V$2))</f>
        <v>#NUM!</v>
      </c>
    </row>
    <row r="8" spans="1:57" s="154" customFormat="1" ht="11.25" customHeight="1" x14ac:dyDescent="0.2">
      <c r="A8" s="394" t="s">
        <v>265</v>
      </c>
      <c r="B8" s="406" t="str">
        <v>3W</v>
      </c>
      <c r="C8" s="397" t="str">
        <v>3W</v>
      </c>
      <c r="D8" s="396" t="str">
        <f t="shared" si="1"/>
        <v>3W</v>
      </c>
      <c r="E8" s="395">
        <f t="shared" si="2"/>
        <v>2</v>
      </c>
      <c r="F8" s="396" t="s">
        <v>268</v>
      </c>
      <c r="G8" s="397" t="b">
        <v>0</v>
      </c>
      <c r="H8" s="398" t="s">
        <v>51</v>
      </c>
      <c r="I8" s="467">
        <v>-1.4999999999999999E-4</v>
      </c>
      <c r="J8" s="132" t="str">
        <f>IF(LEFT(B8,1)="#","STUB"&amp;Tenor,Currency&amp;"_CURVE_DEP"&amp;Tenor&amp;"_"&amp;B8)</f>
        <v>EUR_CURVE_DEP3M_3W</v>
      </c>
      <c r="K8" s="470" t="str">
        <f>IFERROR(_xll.qlDepositRateHelper2(,IF(DataSelect="Reference",$I8,$J8),IF(RIGHT($D8,1)="N","1D",$D8),$E8,Calendar,$F8,$G8,$H8,,_xll.ohTrigger(Trigger,DataSelect)),"--")</f>
        <v>obj_00867#0013</v>
      </c>
      <c r="L8" s="395" t="b">
        <f t="shared" si="8"/>
        <v>1</v>
      </c>
      <c r="M8" s="162"/>
      <c r="N8" s="454" t="str">
        <f t="shared" si="3"/>
        <v>DP</v>
      </c>
      <c r="O8" s="454" t="str">
        <f t="shared" si="4"/>
        <v>3W</v>
      </c>
      <c r="P8" s="455" t="str">
        <f t="shared" si="9"/>
        <v>obj_00867#0013</v>
      </c>
      <c r="Q8" s="185" t="b">
        <f t="shared" si="9"/>
        <v>1</v>
      </c>
      <c r="R8" s="455">
        <v>1</v>
      </c>
      <c r="S8" s="455">
        <v>1</v>
      </c>
      <c r="T8" s="185" t="str">
        <v>obj_00867</v>
      </c>
      <c r="U8" s="185" t="str">
        <f>_xll.qlRateHelperQuoteName(T8)</f>
        <v/>
      </c>
      <c r="V8" s="452">
        <f>_xll.qlRateHelperRate(T8,_xll.ohTrigger(Trigger,Trigger3M))</f>
        <v>-1.4999999999999999E-4</v>
      </c>
      <c r="W8" s="452" t="str">
        <f>IFERROR(_xll.qlFuturesRateHelperConvexityAdjustment(T8,Trigger),"--")</f>
        <v>--</v>
      </c>
      <c r="X8" s="186">
        <f>_xll.qlRateHelperEarliestDate(T8,Trigger)</f>
        <v>42156</v>
      </c>
      <c r="Y8" s="186">
        <f>_xll.qlRateHelperLatestDate(T8,Trigger)</f>
        <v>42177</v>
      </c>
      <c r="Z8" s="359">
        <v>-3.2241799613057199E-4</v>
      </c>
      <c r="AD8" s="364"/>
      <c r="AN8" s="337">
        <v>7</v>
      </c>
      <c r="AO8" s="337" t="str">
        <f t="shared" si="5"/>
        <v>X10F</v>
      </c>
      <c r="AP8" s="337" t="str">
        <f t="shared" si="0"/>
        <v>EUR7X10F=ICAP</v>
      </c>
      <c r="AQ8" s="368" t="e">
        <f>_xll.RtGet("IDN",AP8,$AQ$1)/100</f>
        <v>#VALUE!</v>
      </c>
      <c r="AR8" s="368" t="e">
        <f>_xll.RtGet("IDN",AP8,$AR$1)/100</f>
        <v>#VALUE!</v>
      </c>
      <c r="AS8" s="368" t="e">
        <f t="shared" si="6"/>
        <v>#VALUE!</v>
      </c>
      <c r="AT8" s="369">
        <f>_xll.qlInterestRateIndexFixingDate($AC$5,AU8)</f>
        <v>42368</v>
      </c>
      <c r="AU8" s="369">
        <f>_xll.qlCalendarAdvance(Calendar,Settlementdate,AN8&amp;"M","mf",TRUE,Trigger)</f>
        <v>42373</v>
      </c>
      <c r="AV8" s="368">
        <f>_xll.qlIndexFixing($AC$5,AT8,,_xll.ohTrigger(Trigger,Quote!$V$2))</f>
        <v>5.0313821043545364E-5</v>
      </c>
      <c r="AW8" s="368" t="e">
        <f t="shared" si="7"/>
        <v>#VALUE!</v>
      </c>
      <c r="AY8" s="185" t="s">
        <v>214</v>
      </c>
      <c r="AZ8" s="186">
        <f>_xll.qlInterestRateIndexFixingDate(Currency&amp;"ibor"&amp;$I$1,BA8,Trigger)</f>
        <v>42160</v>
      </c>
      <c r="BA8" s="186">
        <f>_xll.qlCalendarAdvance(Calendar,BA7,AY8,"f",,Trigger)</f>
        <v>42164</v>
      </c>
      <c r="BB8" s="186">
        <f>_xll.qlInterestRateIndexMaturity(Currency&amp;"ibor"&amp;$I$1,BA8,Trigger)</f>
        <v>42256</v>
      </c>
      <c r="BC8" s="359">
        <f>_xll.qlIndexFixing($AC$5,AZ8,,_xll.ohTrigger(Trigger,Quote!$V$2))</f>
        <v>-1.286121946455209E-4</v>
      </c>
      <c r="BD8" s="359" t="e">
        <f>_xll.qlIndexFixing($BE$1,AZ8,TRUE,_xll.ohTrigger(Trigger,Quote!$V$2))</f>
        <v>#NUM!</v>
      </c>
    </row>
    <row r="9" spans="1:57" s="154" customFormat="1" ht="11.25" customHeight="1" x14ac:dyDescent="0.2">
      <c r="A9" s="394" t="s">
        <v>265</v>
      </c>
      <c r="B9" s="406" t="str">
        <v>1M</v>
      </c>
      <c r="C9" s="397" t="str">
        <v>1M</v>
      </c>
      <c r="D9" s="396" t="str">
        <f t="shared" si="1"/>
        <v>1M</v>
      </c>
      <c r="E9" s="395">
        <f t="shared" si="2"/>
        <v>2</v>
      </c>
      <c r="F9" s="396" t="s">
        <v>15</v>
      </c>
      <c r="G9" s="397" t="b">
        <v>1</v>
      </c>
      <c r="H9" s="398" t="s">
        <v>51</v>
      </c>
      <c r="I9" s="467">
        <v>-1.44E-4</v>
      </c>
      <c r="J9" s="132" t="str">
        <f>IF(LEFT(B9,1)="#","STUB"&amp;Tenor,Currency&amp;"_CURVE_DEP"&amp;Tenor&amp;"_"&amp;B9)</f>
        <v>EUR_CURVE_DEP3M_1M</v>
      </c>
      <c r="K9" s="470" t="str">
        <f>IFERROR(_xll.qlDepositRateHelper2(,IF(DataSelect="Reference",$I9,$J9),IF(RIGHT($D9,1)="N","1D",$D9),$E9,Calendar,$F9,$G9,$H9,,_xll.ohTrigger(Trigger,DataSelect)),"--")</f>
        <v>obj_00b09#0008</v>
      </c>
      <c r="L9" s="395" t="b">
        <f t="shared" si="8"/>
        <v>1</v>
      </c>
      <c r="M9" s="162"/>
      <c r="N9" s="454" t="str">
        <f t="shared" si="3"/>
        <v>DP</v>
      </c>
      <c r="O9" s="454" t="str">
        <f t="shared" si="4"/>
        <v>1M</v>
      </c>
      <c r="P9" s="455" t="str">
        <f t="shared" si="9"/>
        <v>obj_00b09#0008</v>
      </c>
      <c r="Q9" s="185" t="b">
        <f t="shared" si="9"/>
        <v>1</v>
      </c>
      <c r="R9" s="455">
        <v>1</v>
      </c>
      <c r="S9" s="455">
        <v>1</v>
      </c>
      <c r="T9" s="185" t="str">
        <v>obj_00b09</v>
      </c>
      <c r="U9" s="185" t="str">
        <f>_xll.qlRateHelperQuoteName(T9)</f>
        <v/>
      </c>
      <c r="V9" s="452">
        <f>_xll.qlRateHelperRate(T9,_xll.ohTrigger(Trigger,Trigger3M))</f>
        <v>-1.44E-4</v>
      </c>
      <c r="W9" s="452" t="str">
        <f>IFERROR(_xll.qlFuturesRateHelperConvexityAdjustment(T9,Trigger),"--")</f>
        <v>--</v>
      </c>
      <c r="X9" s="186">
        <f>_xll.qlRateHelperEarliestDate(T9,Trigger)</f>
        <v>42156</v>
      </c>
      <c r="Y9" s="186">
        <f>_xll.qlRateHelperLatestDate(T9,Trigger)</f>
        <v>42186</v>
      </c>
      <c r="Z9" s="359">
        <v>-2.7196212385022543E-4</v>
      </c>
      <c r="AD9" s="364"/>
      <c r="AN9" s="337">
        <v>8</v>
      </c>
      <c r="AO9" s="337" t="str">
        <f t="shared" si="5"/>
        <v>X11F</v>
      </c>
      <c r="AP9" s="337" t="str">
        <f t="shared" si="0"/>
        <v>EUR8X11F=ICAP</v>
      </c>
      <c r="AQ9" s="368" t="e">
        <f>_xll.RtGet("IDN",AP9,$AQ$1)/100</f>
        <v>#VALUE!</v>
      </c>
      <c r="AR9" s="368" t="e">
        <f>_xll.RtGet("IDN",AP9,$AR$1)/100</f>
        <v>#VALUE!</v>
      </c>
      <c r="AS9" s="368" t="e">
        <f t="shared" si="6"/>
        <v>#VALUE!</v>
      </c>
      <c r="AT9" s="369">
        <f>_xll.qlInterestRateIndexFixingDate($AC$5,AU9)</f>
        <v>42397</v>
      </c>
      <c r="AU9" s="369">
        <f>_xll.qlCalendarAdvance(Calendar,Settlementdate,AN9&amp;"M","mf",TRUE,Trigger)</f>
        <v>42401</v>
      </c>
      <c r="AV9" s="368">
        <f>_xll.qlIndexFixing($AC$5,AT9,,_xll.ohTrigger(Trigger,Quote!$V$2))</f>
        <v>8.119793868837539E-5</v>
      </c>
      <c r="AW9" s="368" t="e">
        <f t="shared" si="7"/>
        <v>#VALUE!</v>
      </c>
      <c r="AY9" s="185" t="s">
        <v>214</v>
      </c>
      <c r="AZ9" s="186">
        <f>_xll.qlInterestRateIndexFixingDate(Currency&amp;"ibor"&amp;$I$1,BA9,Trigger)</f>
        <v>42163</v>
      </c>
      <c r="BA9" s="186">
        <f>_xll.qlCalendarAdvance(Calendar,BA8,AY9,"f",,Trigger)</f>
        <v>42165</v>
      </c>
      <c r="BB9" s="186">
        <f>_xll.qlInterestRateIndexMaturity(Currency&amp;"ibor"&amp;$I$1,BA9,Trigger)</f>
        <v>42257</v>
      </c>
      <c r="BC9" s="359">
        <f>_xll.qlIndexFixing($AC$5,AZ9,,_xll.ohTrigger(Trigger,Quote!$V$2))</f>
        <v>-1.2520001091517139E-4</v>
      </c>
      <c r="BD9" s="359" t="e">
        <f>_xll.qlIndexFixing($BE$1,AZ9,TRUE,_xll.ohTrigger(Trigger,Quote!$V$2))</f>
        <v>#NUM!</v>
      </c>
    </row>
    <row r="10" spans="1:57" s="154" customFormat="1" ht="11.25" customHeight="1" x14ac:dyDescent="0.2">
      <c r="A10" s="394" t="s">
        <v>265</v>
      </c>
      <c r="B10" s="406" t="str">
        <v>2M</v>
      </c>
      <c r="C10" s="397" t="str">
        <v>2M</v>
      </c>
      <c r="D10" s="396" t="str">
        <f t="shared" si="1"/>
        <v>2M</v>
      </c>
      <c r="E10" s="395">
        <f t="shared" si="2"/>
        <v>2</v>
      </c>
      <c r="F10" s="396" t="s">
        <v>15</v>
      </c>
      <c r="G10" s="397" t="b">
        <v>1</v>
      </c>
      <c r="H10" s="398" t="s">
        <v>51</v>
      </c>
      <c r="I10" s="467">
        <v>-1.2799999999999999E-4</v>
      </c>
      <c r="J10" s="132" t="str">
        <f>IF(LEFT(B10,1)="#","STUB"&amp;Tenor,Currency&amp;"_CURVE_DEP"&amp;Tenor&amp;"_"&amp;B10)</f>
        <v>EUR_CURVE_DEP3M_2M</v>
      </c>
      <c r="K10" s="470" t="str">
        <f>IFERROR(_xll.qlDepositRateHelper2(,IF(DataSelect="Reference",$I10,$J10),IF(RIGHT($D10,1)="N","1D",$D10),$E10,Calendar,$F10,$G10,$H10,,_xll.ohTrigger(Trigger,DataSelect)),"--")</f>
        <v>obj_00b0d#0008</v>
      </c>
      <c r="L10" s="395" t="b">
        <f t="shared" si="8"/>
        <v>1</v>
      </c>
      <c r="M10" s="162"/>
      <c r="N10" s="454" t="str">
        <f t="shared" si="3"/>
        <v>DP</v>
      </c>
      <c r="O10" s="454" t="str">
        <f t="shared" si="4"/>
        <v>2M</v>
      </c>
      <c r="P10" s="455" t="str">
        <f t="shared" si="9"/>
        <v>obj_00b0d#0008</v>
      </c>
      <c r="Q10" s="185" t="b">
        <f t="shared" si="9"/>
        <v>1</v>
      </c>
      <c r="R10" s="455">
        <v>1</v>
      </c>
      <c r="S10" s="455">
        <v>1</v>
      </c>
      <c r="T10" s="185" t="str">
        <v>obj_00b0d</v>
      </c>
      <c r="U10" s="185" t="str">
        <f>_xll.qlRateHelperQuoteName(T10)</f>
        <v/>
      </c>
      <c r="V10" s="452">
        <f>_xll.qlRateHelperRate(T10,_xll.ohTrigger(Trigger,Trigger3M))</f>
        <v>-1.2799999999999999E-4</v>
      </c>
      <c r="W10" s="452" t="str">
        <f>IFERROR(_xll.qlFuturesRateHelperConvexityAdjustment(T10,Trigger),"--")</f>
        <v>--</v>
      </c>
      <c r="X10" s="186">
        <f>_xll.qlRateHelperEarliestDate(T10,Trigger)</f>
        <v>42156</v>
      </c>
      <c r="Y10" s="186">
        <f>_xll.qlRateHelperLatestDate(T10,Trigger)</f>
        <v>42219</v>
      </c>
      <c r="Z10" s="359">
        <v>-1.9466832094334043E-4</v>
      </c>
      <c r="AD10" s="364"/>
      <c r="AN10" s="337">
        <v>9</v>
      </c>
      <c r="AO10" s="337" t="str">
        <f t="shared" si="5"/>
        <v>X12F</v>
      </c>
      <c r="AP10" s="337" t="str">
        <f t="shared" si="0"/>
        <v>EUR9X12F=ICAP</v>
      </c>
      <c r="AQ10" s="368" t="e">
        <f>_xll.RtGet("IDN",AP10,$AQ$1)/100</f>
        <v>#VALUE!</v>
      </c>
      <c r="AR10" s="368" t="e">
        <f>_xll.RtGet("IDN",AP10,$AR$1)/100</f>
        <v>#VALUE!</v>
      </c>
      <c r="AS10" s="368" t="e">
        <f t="shared" si="6"/>
        <v>#VALUE!</v>
      </c>
      <c r="AT10" s="369">
        <f>_xll.qlInterestRateIndexFixingDate($AC$5,AU10)</f>
        <v>42426</v>
      </c>
      <c r="AU10" s="369">
        <f>_xll.qlCalendarAdvance(Calendar,Settlementdate,AN10&amp;"M","mf",TRUE,Trigger)</f>
        <v>42430</v>
      </c>
      <c r="AV10" s="368">
        <f>_xll.qlIndexFixing($AC$5,AT10,,_xll.ohTrigger(Trigger,Quote!$V$2))</f>
        <v>1.1489623247774439E-4</v>
      </c>
      <c r="AW10" s="368" t="e">
        <f t="shared" si="7"/>
        <v>#VALUE!</v>
      </c>
      <c r="AY10" s="185" t="s">
        <v>214</v>
      </c>
      <c r="AZ10" s="186">
        <f>_xll.qlInterestRateIndexFixingDate(Currency&amp;"ibor"&amp;$I$1,BA10,Trigger)</f>
        <v>42164</v>
      </c>
      <c r="BA10" s="186">
        <f>_xll.qlCalendarAdvance(Calendar,BA9,AY10,"f",,Trigger)</f>
        <v>42166</v>
      </c>
      <c r="BB10" s="186">
        <f>_xll.qlInterestRateIndexMaturity(Currency&amp;"ibor"&amp;$I$1,BA10,Trigger)</f>
        <v>42258</v>
      </c>
      <c r="BC10" s="359">
        <f>_xll.qlIndexFixing($AC$5,AZ10,,_xll.ohTrigger(Trigger,Quote!$V$2))</f>
        <v>-1.2193726237730297E-4</v>
      </c>
      <c r="BD10" s="359" t="e">
        <f>_xll.qlIndexFixing($BE$1,AZ10,TRUE,_xll.ohTrigger(Trigger,Quote!$V$2))</f>
        <v>#NUM!</v>
      </c>
    </row>
    <row r="11" spans="1:57" s="154" customFormat="1" ht="11.25" customHeight="1" x14ac:dyDescent="0.2">
      <c r="A11" s="394" t="s">
        <v>265</v>
      </c>
      <c r="B11" s="406" t="str">
        <v>3M</v>
      </c>
      <c r="C11" s="397" t="str">
        <v>3M</v>
      </c>
      <c r="D11" s="396" t="str">
        <f t="shared" si="1"/>
        <v>3M</v>
      </c>
      <c r="E11" s="395">
        <f t="shared" si="2"/>
        <v>2</v>
      </c>
      <c r="F11" s="396" t="s">
        <v>15</v>
      </c>
      <c r="G11" s="397" t="b">
        <v>1</v>
      </c>
      <c r="H11" s="398" t="s">
        <v>51</v>
      </c>
      <c r="I11" s="467">
        <v>-1.3100000000000001E-4</v>
      </c>
      <c r="J11" s="132" t="str">
        <f>IF(LEFT(B11,1)="#","STUB"&amp;Tenor,Currency&amp;"_CURVE_DEP"&amp;Tenor&amp;"_"&amp;B11)</f>
        <v>EUR_CURVE_DEP3M_3M</v>
      </c>
      <c r="K11" s="470" t="str">
        <f>IFERROR(_xll.qlDepositRateHelper2(,IF(DataSelect="Reference",$I11,$J11),IF(RIGHT($D11,1)="N","1D",$D11),$E11,Calendar,$F11,$G11,$H11,,_xll.ohTrigger(Trigger,DataSelect)),"--")</f>
        <v>obj_00b08#0008</v>
      </c>
      <c r="L11" s="395" t="b">
        <f t="shared" si="8"/>
        <v>1</v>
      </c>
      <c r="M11" s="162"/>
      <c r="N11" s="454" t="str">
        <f t="shared" si="3"/>
        <v>DP</v>
      </c>
      <c r="O11" s="454" t="str">
        <f t="shared" si="4"/>
        <v>3M</v>
      </c>
      <c r="P11" s="455" t="str">
        <f t="shared" si="9"/>
        <v>obj_00b08#0008</v>
      </c>
      <c r="Q11" s="185" t="b">
        <f t="shared" si="9"/>
        <v>1</v>
      </c>
      <c r="R11" s="455">
        <v>1</v>
      </c>
      <c r="S11" s="455">
        <v>1</v>
      </c>
      <c r="T11" s="185" t="str">
        <v>obj_00b08</v>
      </c>
      <c r="U11" s="185" t="str">
        <f>_xll.qlRateHelperQuoteName(T11)</f>
        <v/>
      </c>
      <c r="V11" s="452">
        <f>_xll.qlRateHelperRate(T11,_xll.ohTrigger(Trigger,Trigger3M))</f>
        <v>-1.3100000000000001E-4</v>
      </c>
      <c r="W11" s="452" t="str">
        <f>IFERROR(_xll.qlFuturesRateHelperConvexityAdjustment(T11,Trigger),"--")</f>
        <v>--</v>
      </c>
      <c r="X11" s="186">
        <f>_xll.qlRateHelperEarliestDate(T11,Trigger)</f>
        <v>42156</v>
      </c>
      <c r="Y11" s="186">
        <f>_xll.qlRateHelperLatestDate(T11,Trigger)</f>
        <v>42248</v>
      </c>
      <c r="Z11" s="359">
        <v>-1.7798207669920466E-4</v>
      </c>
      <c r="AD11" s="364"/>
      <c r="AN11" s="337">
        <v>10</v>
      </c>
      <c r="AO11" s="337" t="str">
        <f t="shared" si="5"/>
        <v>X13F</v>
      </c>
      <c r="AP11" s="337" t="str">
        <f t="shared" si="0"/>
        <v>EUR10X13F=ICAP</v>
      </c>
      <c r="AQ11" s="368" t="e">
        <f>_xll.RtGet("IDN",AP11,$AQ$1)/100</f>
        <v>#VALUE!</v>
      </c>
      <c r="AR11" s="368" t="e">
        <f>_xll.RtGet("IDN",AP11,$AR$1)/100</f>
        <v>#VALUE!</v>
      </c>
      <c r="AS11" s="368" t="e">
        <f t="shared" si="6"/>
        <v>#VALUE!</v>
      </c>
      <c r="AT11" s="369">
        <f>_xll.qlInterestRateIndexFixingDate($AC$5,AU11)</f>
        <v>42459</v>
      </c>
      <c r="AU11" s="369">
        <f>_xll.qlCalendarAdvance(Calendar,Settlementdate,AN11&amp;"M","mf",TRUE,Trigger)</f>
        <v>42461</v>
      </c>
      <c r="AV11" s="368">
        <f>_xll.qlIndexFixing($AC$5,AT11,,_xll.ohTrigger(Trigger,Quote!$V$2))</f>
        <v>1.4149074634478017E-4</v>
      </c>
      <c r="AW11" s="368" t="e">
        <f t="shared" si="7"/>
        <v>#VALUE!</v>
      </c>
      <c r="AY11" s="185" t="s">
        <v>214</v>
      </c>
      <c r="AZ11" s="186">
        <f>_xll.qlInterestRateIndexFixingDate(Currency&amp;"ibor"&amp;$I$1,BA11,Trigger)</f>
        <v>42165</v>
      </c>
      <c r="BA11" s="186">
        <f>_xll.qlCalendarAdvance(Calendar,BA10,AY11,"f",,Trigger)</f>
        <v>42167</v>
      </c>
      <c r="BB11" s="186">
        <f>_xll.qlInterestRateIndexMaturity(Currency&amp;"ibor"&amp;$I$1,BA11,Trigger)</f>
        <v>42261</v>
      </c>
      <c r="BC11" s="359">
        <f>_xll.qlIndexFixing($AC$5,AZ11,,_xll.ohTrigger(Trigger,Quote!$V$2))</f>
        <v>-1.1640878781001391E-4</v>
      </c>
      <c r="BD11" s="359" t="e">
        <f>_xll.qlIndexFixing($BE$1,AZ11,TRUE,_xll.ohTrigger(Trigger,Quote!$V$2))</f>
        <v>#NUM!</v>
      </c>
    </row>
    <row r="12" spans="1:57" s="154" customFormat="1" ht="11.25" customHeight="1" x14ac:dyDescent="0.2">
      <c r="A12" s="394" t="s">
        <v>265</v>
      </c>
      <c r="B12" s="406" t="str">
        <v>4M</v>
      </c>
      <c r="C12" s="397" t="str">
        <v>4M</v>
      </c>
      <c r="D12" s="396" t="str">
        <f t="shared" si="1"/>
        <v>4M</v>
      </c>
      <c r="E12" s="395">
        <f t="shared" si="2"/>
        <v>2</v>
      </c>
      <c r="F12" s="396" t="s">
        <v>15</v>
      </c>
      <c r="G12" s="397" t="b">
        <v>1</v>
      </c>
      <c r="H12" s="398" t="s">
        <v>51</v>
      </c>
      <c r="I12" s="467">
        <v>-9.7999999999999997E-5</v>
      </c>
      <c r="J12" s="132" t="str">
        <f>IF(LEFT(B12,1)="#","STUB"&amp;Tenor,Currency&amp;"_CURVE_DEP"&amp;Tenor&amp;"_"&amp;B12)</f>
        <v>EUR_CURVE_DEP3M_4M</v>
      </c>
      <c r="K12" s="470" t="str">
        <f>IFERROR(_xll.qlDepositRateHelper2(,IF(DataSelect="Reference",$I12,$J12),IF(RIGHT($D12,1)="N","1D",$D12),$E12,Calendar,$F12,$G12,$H12,,_xll.ohTrigger(Trigger,DataSelect)),"--")</f>
        <v>obj_00b0b#0008</v>
      </c>
      <c r="L12" s="395" t="b">
        <f t="shared" si="8"/>
        <v>1</v>
      </c>
      <c r="M12" s="162"/>
      <c r="N12" s="454" t="str">
        <f t="shared" si="3"/>
        <v>DP</v>
      </c>
      <c r="O12" s="454" t="str">
        <f t="shared" si="4"/>
        <v>4M</v>
      </c>
      <c r="P12" s="455" t="str">
        <f t="shared" si="9"/>
        <v>obj_00b0b#0008</v>
      </c>
      <c r="Q12" s="185" t="b">
        <f t="shared" si="9"/>
        <v>1</v>
      </c>
      <c r="R12" s="455">
        <v>1</v>
      </c>
      <c r="S12" s="455">
        <v>1</v>
      </c>
      <c r="T12" s="185" t="str">
        <v>obj_00b0b</v>
      </c>
      <c r="U12" s="185" t="str">
        <f>_xll.qlRateHelperQuoteName(T12)</f>
        <v/>
      </c>
      <c r="V12" s="452">
        <f>_xll.qlRateHelperRate(T12,_xll.ohTrigger(Trigger,Trigger3M))</f>
        <v>-9.7999999999999997E-5</v>
      </c>
      <c r="W12" s="452" t="str">
        <f>IFERROR(_xll.qlFuturesRateHelperConvexityAdjustment(T12,Trigger),"--")</f>
        <v>--</v>
      </c>
      <c r="X12" s="186">
        <f>_xll.qlRateHelperEarliestDate(T12,Trigger)</f>
        <v>42156</v>
      </c>
      <c r="Y12" s="186">
        <f>_xll.qlRateHelperLatestDate(T12,Trigger)</f>
        <v>42278</v>
      </c>
      <c r="Z12" s="359">
        <v>-1.3483287923932635E-4</v>
      </c>
      <c r="AD12" s="364"/>
      <c r="AN12" s="337">
        <v>11</v>
      </c>
      <c r="AO12" s="337" t="str">
        <f t="shared" si="5"/>
        <v>X14F</v>
      </c>
      <c r="AP12" s="337" t="str">
        <f t="shared" si="0"/>
        <v>EUR11X14F=ICAP</v>
      </c>
      <c r="AQ12" s="368" t="e">
        <f>_xll.RtGet("IDN",AP12,$AQ$1)/100</f>
        <v>#VALUE!</v>
      </c>
      <c r="AR12" s="368" t="e">
        <f>_xll.RtGet("IDN",AP12,$AR$1)/100</f>
        <v>#VALUE!</v>
      </c>
      <c r="AS12" s="368" t="e">
        <f t="shared" si="6"/>
        <v>#VALUE!</v>
      </c>
      <c r="AT12" s="369">
        <f>_xll.qlInterestRateIndexFixingDate($AC$5,AU12)</f>
        <v>42488</v>
      </c>
      <c r="AU12" s="369">
        <f>_xll.qlCalendarAdvance(Calendar,Settlementdate,AN12&amp;"M","mf",TRUE,Trigger)</f>
        <v>42492</v>
      </c>
      <c r="AV12" s="368">
        <f>_xll.qlIndexFixing($AC$5,AT12,,_xll.ohTrigger(Trigger,Quote!$V$2))</f>
        <v>1.5783162565679407E-4</v>
      </c>
      <c r="AW12" s="368" t="e">
        <f t="shared" si="7"/>
        <v>#VALUE!</v>
      </c>
      <c r="AY12" s="185" t="s">
        <v>214</v>
      </c>
      <c r="AZ12" s="186">
        <f>_xll.qlInterestRateIndexFixingDate(Currency&amp;"ibor"&amp;$I$1,BA12,Trigger)</f>
        <v>42166</v>
      </c>
      <c r="BA12" s="186">
        <f>_xll.qlCalendarAdvance(Calendar,BA11,AY12,"f",,Trigger)</f>
        <v>42170</v>
      </c>
      <c r="BB12" s="186">
        <f>_xll.qlInterestRateIndexMaturity(Currency&amp;"ibor"&amp;$I$1,BA12,Trigger)</f>
        <v>42262</v>
      </c>
      <c r="BC12" s="359">
        <f>_xll.qlIndexFixing($AC$5,AZ12,,_xll.ohTrigger(Trigger,Quote!$V$2))</f>
        <v>-1.1038062735965629E-4</v>
      </c>
      <c r="BD12" s="359" t="e">
        <f>_xll.qlIndexFixing($BE$1,AZ12,TRUE,_xll.ohTrigger(Trigger,Quote!$V$2))</f>
        <v>#NUM!</v>
      </c>
    </row>
    <row r="13" spans="1:57" s="154" customFormat="1" ht="11.25" customHeight="1" x14ac:dyDescent="0.2">
      <c r="A13" s="394" t="s">
        <v>265</v>
      </c>
      <c r="B13" s="406" t="str">
        <v>5M</v>
      </c>
      <c r="C13" s="397" t="str">
        <v>5M</v>
      </c>
      <c r="D13" s="396" t="str">
        <f t="shared" si="1"/>
        <v>5M</v>
      </c>
      <c r="E13" s="395">
        <f t="shared" si="2"/>
        <v>2</v>
      </c>
      <c r="F13" s="396" t="s">
        <v>15</v>
      </c>
      <c r="G13" s="397" t="b">
        <v>1</v>
      </c>
      <c r="H13" s="398" t="s">
        <v>51</v>
      </c>
      <c r="I13" s="467">
        <v>-8.3999999999999995E-5</v>
      </c>
      <c r="J13" s="132" t="str">
        <f>IF(LEFT(B13,1)="#","STUB"&amp;Tenor,Currency&amp;"_CURVE_DEP"&amp;Tenor&amp;"_"&amp;B13)</f>
        <v>EUR_CURVE_DEP3M_5M</v>
      </c>
      <c r="K13" s="470" t="str">
        <f>IFERROR(_xll.qlDepositRateHelper2(,IF(DataSelect="Reference",$I13,$J13),IF(RIGHT($D13,1)="N","1D",$D13),$E13,Calendar,$F13,$G13,$H13,,_xll.ohTrigger(Trigger,DataSelect)),"--")</f>
        <v>obj_00b07#0008</v>
      </c>
      <c r="L13" s="395" t="b">
        <f t="shared" si="8"/>
        <v>1</v>
      </c>
      <c r="M13" s="162"/>
      <c r="N13" s="454" t="str">
        <f t="shared" si="3"/>
        <v>DP</v>
      </c>
      <c r="O13" s="454" t="str">
        <f t="shared" si="4"/>
        <v>5M</v>
      </c>
      <c r="P13" s="455" t="str">
        <f t="shared" si="9"/>
        <v>obj_00b07#0008</v>
      </c>
      <c r="Q13" s="185" t="b">
        <f t="shared" si="9"/>
        <v>1</v>
      </c>
      <c r="R13" s="455">
        <v>1</v>
      </c>
      <c r="S13" s="455">
        <v>1</v>
      </c>
      <c r="T13" s="185" t="str">
        <v>obj_00b07</v>
      </c>
      <c r="U13" s="185" t="str">
        <f>_xll.qlRateHelperQuoteName(T13)</f>
        <v/>
      </c>
      <c r="V13" s="452">
        <f>_xll.qlRateHelperRate(T13,_xll.ohTrigger(Trigger,Trigger3M))</f>
        <v>-8.3999999999999995E-5</v>
      </c>
      <c r="W13" s="452" t="str">
        <f>IFERROR(_xll.qlFuturesRateHelperConvexityAdjustment(T13,Trigger),"--")</f>
        <v>--</v>
      </c>
      <c r="X13" s="186">
        <f>_xll.qlRateHelperEarliestDate(T13,Trigger)</f>
        <v>42156</v>
      </c>
      <c r="Y13" s="186">
        <f>_xll.qlRateHelperLatestDate(T13,Trigger)</f>
        <v>42310</v>
      </c>
      <c r="Z13" s="359">
        <v>-1.1381384966967199E-4</v>
      </c>
      <c r="AD13" s="364"/>
      <c r="AN13" s="370">
        <v>12</v>
      </c>
      <c r="AO13" s="370" t="str">
        <f t="shared" si="5"/>
        <v>X15F</v>
      </c>
      <c r="AP13" s="370" t="str">
        <f t="shared" si="0"/>
        <v>EUR12X15F=ICAP</v>
      </c>
      <c r="AQ13" s="371" t="e">
        <f>_xll.RtGet("IDN",AP13,$AQ$1)/100</f>
        <v>#VALUE!</v>
      </c>
      <c r="AR13" s="371" t="e">
        <f>_xll.RtGet("IDN",AP13,$AR$1)/100</f>
        <v>#VALUE!</v>
      </c>
      <c r="AS13" s="371" t="e">
        <f t="shared" si="6"/>
        <v>#VALUE!</v>
      </c>
      <c r="AT13" s="372">
        <f>_xll.qlInterestRateIndexFixingDate($AC$5,AU13)</f>
        <v>42520</v>
      </c>
      <c r="AU13" s="372">
        <f>_xll.qlCalendarAdvance(Calendar,Settlementdate,AN13&amp;"M","mf",TRUE,Trigger)</f>
        <v>42522</v>
      </c>
      <c r="AV13" s="371">
        <f>_xll.qlIndexFixing($AC$5,AT13,,_xll.ohTrigger(Trigger,Quote!$V$2))</f>
        <v>1.7166632603948312E-4</v>
      </c>
      <c r="AW13" s="371" t="e">
        <f t="shared" si="7"/>
        <v>#VALUE!</v>
      </c>
      <c r="AY13" s="185" t="s">
        <v>214</v>
      </c>
      <c r="AZ13" s="186">
        <f>_xll.qlInterestRateIndexFixingDate(Currency&amp;"ibor"&amp;$I$1,BA13,Trigger)</f>
        <v>42167</v>
      </c>
      <c r="BA13" s="186">
        <f>_xll.qlCalendarAdvance(Calendar,BA12,AY13,"f",,Trigger)</f>
        <v>42171</v>
      </c>
      <c r="BB13" s="186">
        <f>_xll.qlInterestRateIndexMaturity(Currency&amp;"ibor"&amp;$I$1,BA13,Trigger)</f>
        <v>42263</v>
      </c>
      <c r="BC13" s="359">
        <f>_xll.qlIndexFixing($AC$5,AZ13,,_xll.ohTrigger(Trigger,Quote!$V$2))</f>
        <v>-1.08194645337304E-4</v>
      </c>
      <c r="BD13" s="359" t="e">
        <f>_xll.qlIndexFixing($BE$1,AZ13,TRUE,_xll.ohTrigger(Trigger,Quote!$V$2))</f>
        <v>#NUM!</v>
      </c>
    </row>
    <row r="14" spans="1:57" s="154" customFormat="1" ht="11.25" customHeight="1" x14ac:dyDescent="0.2">
      <c r="A14" s="394" t="s">
        <v>265</v>
      </c>
      <c r="B14" s="406" t="str">
        <v>6M</v>
      </c>
      <c r="C14" s="397" t="str">
        <v>6M</v>
      </c>
      <c r="D14" s="396" t="str">
        <f t="shared" si="1"/>
        <v>6M</v>
      </c>
      <c r="E14" s="395">
        <f t="shared" si="2"/>
        <v>2</v>
      </c>
      <c r="F14" s="396" t="s">
        <v>15</v>
      </c>
      <c r="G14" s="397" t="b">
        <v>1</v>
      </c>
      <c r="H14" s="398" t="s">
        <v>51</v>
      </c>
      <c r="I14" s="467">
        <v>-7.6000000000000004E-5</v>
      </c>
      <c r="J14" s="132" t="str">
        <f>IF(LEFT(B14,1)="#","STUB"&amp;Tenor,Currency&amp;"_CURVE_DEP"&amp;Tenor&amp;"_"&amp;B14)</f>
        <v>EUR_CURVE_DEP3M_6M</v>
      </c>
      <c r="K14" s="470" t="str">
        <f>IFERROR(_xll.qlDepositRateHelper2(,IF(DataSelect="Reference",$I14,$J14),IF(RIGHT($D14,1)="N","1D",$D14),$E14,Calendar,$F14,$G14,$H14,,_xll.ohTrigger(Trigger,DataSelect)),"--")</f>
        <v>obj_00b0f#0008</v>
      </c>
      <c r="L14" s="395" t="b">
        <f t="shared" si="8"/>
        <v>1</v>
      </c>
      <c r="M14" s="162"/>
      <c r="N14" s="454" t="str">
        <f t="shared" si="3"/>
        <v>DP</v>
      </c>
      <c r="O14" s="454" t="str">
        <f t="shared" si="4"/>
        <v>6M</v>
      </c>
      <c r="P14" s="455" t="str">
        <f t="shared" si="9"/>
        <v>obj_00b0f#0008</v>
      </c>
      <c r="Q14" s="185" t="b">
        <f t="shared" si="9"/>
        <v>1</v>
      </c>
      <c r="R14" s="455">
        <v>1</v>
      </c>
      <c r="S14" s="455">
        <v>1</v>
      </c>
      <c r="T14" s="185" t="str">
        <v>obj_00b0f</v>
      </c>
      <c r="U14" s="185" t="str">
        <f>_xll.qlRateHelperQuoteName(T14)</f>
        <v/>
      </c>
      <c r="V14" s="452">
        <f>_xll.qlRateHelperRate(T14,_xll.ohTrigger(Trigger,Trigger3M))</f>
        <v>-7.6000000000000004E-5</v>
      </c>
      <c r="W14" s="452" t="str">
        <f>IFERROR(_xll.qlFuturesRateHelperConvexityAdjustment(T14,Trigger),"--")</f>
        <v>--</v>
      </c>
      <c r="X14" s="186">
        <f>_xll.qlRateHelperEarliestDate(T14,Trigger)</f>
        <v>42156</v>
      </c>
      <c r="Y14" s="186">
        <f>_xll.qlRateHelperLatestDate(T14,Trigger)</f>
        <v>42339</v>
      </c>
      <c r="Z14" s="359">
        <v>-1.0143382348589611E-4</v>
      </c>
      <c r="AD14" s="364"/>
      <c r="AY14" s="185" t="s">
        <v>214</v>
      </c>
      <c r="AZ14" s="186">
        <f>_xll.qlInterestRateIndexFixingDate(Currency&amp;"ibor"&amp;$I$1,BA14,Trigger)</f>
        <v>42170</v>
      </c>
      <c r="BA14" s="186">
        <f>_xll.qlCalendarAdvance(Calendar,BA13,AY14,"f",,Trigger)</f>
        <v>42172</v>
      </c>
      <c r="BB14" s="186">
        <f>_xll.qlInterestRateIndexMaturity(Currency&amp;"ibor"&amp;$I$1,BA14,Trigger)</f>
        <v>42264</v>
      </c>
      <c r="BC14" s="359">
        <f>_xll.qlIndexFixing($AC$5,AZ14,,_xll.ohTrigger(Trigger,Quote!$V$2))</f>
        <v>-1.0619279406907391E-4</v>
      </c>
      <c r="BD14" s="359" t="e">
        <f>_xll.qlIndexFixing($BE$1,AZ14,TRUE,_xll.ohTrigger(Trigger,Quote!$V$2))</f>
        <v>#NUM!</v>
      </c>
    </row>
    <row r="15" spans="1:57" s="154" customFormat="1" ht="11.25" customHeight="1" x14ac:dyDescent="0.2">
      <c r="A15" s="394" t="s">
        <v>265</v>
      </c>
      <c r="B15" s="406" t="str">
        <v>7M</v>
      </c>
      <c r="C15" s="397" t="str">
        <v>#20151216</v>
      </c>
      <c r="D15" s="396" t="str">
        <f t="shared" si="1"/>
        <v>#20151216</v>
      </c>
      <c r="E15" s="395">
        <f t="shared" si="2"/>
        <v>2</v>
      </c>
      <c r="F15" s="396" t="s">
        <v>15</v>
      </c>
      <c r="G15" s="397" t="b">
        <v>1</v>
      </c>
      <c r="H15" s="398" t="s">
        <v>51</v>
      </c>
      <c r="I15" s="467">
        <v>-7.1323000000000008E-5</v>
      </c>
      <c r="J15" s="132" t="str">
        <f>IF(LEFT(B15,1)="#","STUB"&amp;Tenor,Currency&amp;"_CURVE_DEP"&amp;Tenor&amp;"_"&amp;B15)</f>
        <v>EUR_CURVE_DEP3M_7M</v>
      </c>
      <c r="K15" s="470" t="str">
        <f>IFERROR(_xll.qlDepositRateHelper2(,IF(DataSelect="Reference",$I15,$J15),IF(RIGHT($D15,1)="N","1D",$D15),$E15,Calendar,$F15,$G15,$H15,,_xll.ohTrigger(Trigger,DataSelect)),"--")</f>
        <v>--</v>
      </c>
      <c r="L15" s="395" t="b">
        <f t="shared" si="8"/>
        <v>0</v>
      </c>
      <c r="M15" s="162"/>
      <c r="N15" s="454" t="str">
        <f t="shared" si="3"/>
        <v>DP</v>
      </c>
      <c r="O15" s="454" t="str">
        <f t="shared" si="4"/>
        <v>#20151216</v>
      </c>
      <c r="P15" s="455" t="str">
        <f t="shared" si="9"/>
        <v>--</v>
      </c>
      <c r="Q15" s="185" t="b">
        <f t="shared" si="9"/>
        <v>0</v>
      </c>
      <c r="R15" s="455">
        <v>1</v>
      </c>
      <c r="S15" s="455">
        <v>1</v>
      </c>
      <c r="T15" s="185" t="str">
        <v>obj_00863</v>
      </c>
      <c r="U15" s="185" t="str">
        <f>_xll.qlRateHelperQuoteName(T15)</f>
        <v/>
      </c>
      <c r="V15" s="452">
        <f>_xll.qlRateHelperRate(T15,_xll.ohTrigger(Trigger,Trigger3M))</f>
        <v>2.9999999999974492E-5</v>
      </c>
      <c r="W15" s="452">
        <f>IFERROR(_xll.qlFuturesRateHelperConvexityAdjustment(T15,Trigger),"--")</f>
        <v>0</v>
      </c>
      <c r="X15" s="186">
        <f>_xll.qlRateHelperEarliestDate(T15,Trigger)</f>
        <v>42354</v>
      </c>
      <c r="Y15" s="186">
        <f>_xll.qlRateHelperLatestDate(T15,Trigger)</f>
        <v>42445</v>
      </c>
      <c r="Z15" s="359">
        <v>-5.6056746435699349E-5</v>
      </c>
      <c r="AD15" s="364"/>
      <c r="AY15" s="185" t="s">
        <v>214</v>
      </c>
      <c r="AZ15" s="186">
        <f>_xll.qlInterestRateIndexFixingDate(Currency&amp;"ibor"&amp;$I$1,BA15,Trigger)</f>
        <v>42171</v>
      </c>
      <c r="BA15" s="186">
        <f>_xll.qlCalendarAdvance(Calendar,BA14,AY15,"f",,Trigger)</f>
        <v>42173</v>
      </c>
      <c r="BB15" s="186">
        <f>_xll.qlInterestRateIndexMaturity(Currency&amp;"ibor"&amp;$I$1,BA15,Trigger)</f>
        <v>42265</v>
      </c>
      <c r="BC15" s="359">
        <f>_xll.qlIndexFixing($AC$5,AZ15,,_xll.ohTrigger(Trigger,Quote!$V$2))</f>
        <v>-1.0437507383734884E-4</v>
      </c>
      <c r="BD15" s="359" t="e">
        <f>_xll.qlIndexFixing($BE$1,AZ15,TRUE,_xll.ohTrigger(Trigger,Quote!$V$2))</f>
        <v>#NUM!</v>
      </c>
    </row>
    <row r="16" spans="1:57" s="154" customFormat="1" ht="11.25" customHeight="1" x14ac:dyDescent="0.2">
      <c r="A16" s="394" t="s">
        <v>265</v>
      </c>
      <c r="B16" s="406" t="str">
        <v>8M</v>
      </c>
      <c r="C16" s="397" t="e">
        <v>#N/A</v>
      </c>
      <c r="D16" s="396" t="e">
        <f t="shared" si="1"/>
        <v>#N/A</v>
      </c>
      <c r="E16" s="395" t="e">
        <f t="shared" si="2"/>
        <v>#N/A</v>
      </c>
      <c r="F16" s="396" t="s">
        <v>15</v>
      </c>
      <c r="G16" s="397" t="b">
        <v>1</v>
      </c>
      <c r="H16" s="398" t="s">
        <v>51</v>
      </c>
      <c r="I16" s="467" t="e">
        <v>#N/A</v>
      </c>
      <c r="J16" s="132" t="str">
        <f>IF(LEFT(B16,1)="#","STUB"&amp;Tenor,Currency&amp;"_CURVE_DEP"&amp;Tenor&amp;"_"&amp;B16)</f>
        <v>EUR_CURVE_DEP3M_8M</v>
      </c>
      <c r="K16" s="470" t="str">
        <f>IFERROR(_xll.qlDepositRateHelper2(,IF(DataSelect="Reference",$I16,$J16),IF(RIGHT($D16,1)="N","1D",$D16),$E16,Calendar,$F16,$G16,$H16,,_xll.ohTrigger(Trigger,DataSelect)),"--")</f>
        <v>--</v>
      </c>
      <c r="L16" s="395" t="b">
        <f t="shared" si="8"/>
        <v>0</v>
      </c>
      <c r="M16" s="162"/>
      <c r="N16" s="454" t="str">
        <f t="shared" si="3"/>
        <v>DP</v>
      </c>
      <c r="O16" s="454" t="e">
        <f t="shared" si="4"/>
        <v>#N/A</v>
      </c>
      <c r="P16" s="455" t="str">
        <f t="shared" si="9"/>
        <v>--</v>
      </c>
      <c r="Q16" s="185" t="b">
        <f t="shared" si="9"/>
        <v>0</v>
      </c>
      <c r="R16" s="455">
        <v>1</v>
      </c>
      <c r="S16" s="455">
        <v>1</v>
      </c>
      <c r="T16" s="185" t="str">
        <v>obj_00861</v>
      </c>
      <c r="U16" s="185" t="str">
        <f>_xll.qlRateHelperQuoteName(T16)</f>
        <v/>
      </c>
      <c r="V16" s="452">
        <f>_xll.qlRateHelperRate(T16,_xll.ohTrigger(Trigger,Trigger3M))</f>
        <v>1.3250000000007451E-4</v>
      </c>
      <c r="W16" s="452">
        <f>IFERROR(_xll.qlFuturesRateHelperConvexityAdjustment(T16,Trigger),"--")</f>
        <v>-2.5000000000000002E-6</v>
      </c>
      <c r="X16" s="186">
        <f>_xll.qlRateHelperEarliestDate(T16,Trigger)</f>
        <v>42445</v>
      </c>
      <c r="Y16" s="186">
        <f>_xll.qlRateHelperLatestDate(T16,Trigger)</f>
        <v>42537</v>
      </c>
      <c r="Z16" s="359">
        <v>-1.0559819208644675E-5</v>
      </c>
      <c r="AD16" s="364"/>
      <c r="AY16" s="185" t="s">
        <v>214</v>
      </c>
      <c r="AZ16" s="186">
        <f>_xll.qlInterestRateIndexFixingDate(Currency&amp;"ibor"&amp;$I$1,BA16,Trigger)</f>
        <v>42172</v>
      </c>
      <c r="BA16" s="186">
        <f>_xll.qlCalendarAdvance(Calendar,BA15,AY16,"f",,Trigger)</f>
        <v>42174</v>
      </c>
      <c r="BB16" s="186">
        <f>_xll.qlInterestRateIndexMaturity(Currency&amp;"ibor"&amp;$I$1,BA16,Trigger)</f>
        <v>42268</v>
      </c>
      <c r="BC16" s="359">
        <f>_xll.qlIndexFixing($AC$5,AZ16,,_xll.ohTrigger(Trigger,Quote!$V$2))</f>
        <v>-1.0024595212868084E-4</v>
      </c>
      <c r="BD16" s="359" t="e">
        <f>_xll.qlIndexFixing($BE$1,AZ16,TRUE,_xll.ohTrigger(Trigger,Quote!$V$2))</f>
        <v>#NUM!</v>
      </c>
    </row>
    <row r="17" spans="1:56" s="154" customFormat="1" ht="11.25" customHeight="1" x14ac:dyDescent="0.2">
      <c r="A17" s="394" t="s">
        <v>265</v>
      </c>
      <c r="B17" s="406" t="str">
        <v>9M</v>
      </c>
      <c r="C17" s="397" t="e">
        <v>#N/A</v>
      </c>
      <c r="D17" s="396" t="e">
        <f t="shared" si="1"/>
        <v>#N/A</v>
      </c>
      <c r="E17" s="395" t="e">
        <f t="shared" si="2"/>
        <v>#N/A</v>
      </c>
      <c r="F17" s="396" t="s">
        <v>15</v>
      </c>
      <c r="G17" s="397" t="b">
        <v>1</v>
      </c>
      <c r="H17" s="398" t="s">
        <v>51</v>
      </c>
      <c r="I17" s="467" t="e">
        <v>#N/A</v>
      </c>
      <c r="J17" s="132" t="str">
        <f>IF(LEFT(B17,1)="#","STUB"&amp;Tenor,Currency&amp;"_CURVE_DEP"&amp;Tenor&amp;"_"&amp;B17)</f>
        <v>EUR_CURVE_DEP3M_9M</v>
      </c>
      <c r="K17" s="470" t="str">
        <f>IFERROR(_xll.qlDepositRateHelper2(,IF(DataSelect="Reference",$I17,$J17),IF(RIGHT($D17,1)="N","1D",$D17),$E17,Calendar,$F17,$G17,$H17,,_xll.ohTrigger(Trigger,DataSelect)),"--")</f>
        <v>--</v>
      </c>
      <c r="L17" s="395" t="b">
        <f t="shared" si="8"/>
        <v>0</v>
      </c>
      <c r="M17" s="162"/>
      <c r="N17" s="454" t="str">
        <f t="shared" si="3"/>
        <v>DP</v>
      </c>
      <c r="O17" s="454" t="e">
        <f t="shared" si="4"/>
        <v>#N/A</v>
      </c>
      <c r="P17" s="455" t="str">
        <f t="shared" si="9"/>
        <v>--</v>
      </c>
      <c r="Q17" s="185" t="b">
        <f t="shared" si="9"/>
        <v>0</v>
      </c>
      <c r="R17" s="455">
        <v>1</v>
      </c>
      <c r="S17" s="455">
        <v>1</v>
      </c>
      <c r="T17" s="185" t="str">
        <v>obj_00865</v>
      </c>
      <c r="U17" s="185" t="str">
        <f>_xll.qlRateHelperQuoteName(T17)</f>
        <v/>
      </c>
      <c r="V17" s="452">
        <f>_xll.qlRateHelperRate(T17,_xll.ohTrigger(Trigger,Trigger3M))</f>
        <v>1.7750000000003624E-4</v>
      </c>
      <c r="W17" s="452">
        <f>IFERROR(_xll.qlFuturesRateHelperConvexityAdjustment(T17,Trigger),"--")</f>
        <v>-2.5000000000000002E-6</v>
      </c>
      <c r="X17" s="186">
        <f>_xll.qlRateHelperEarliestDate(T17,Trigger)</f>
        <v>42536</v>
      </c>
      <c r="Y17" s="186">
        <f>_xll.qlRateHelperLatestDate(T17,Trigger)</f>
        <v>42628</v>
      </c>
      <c r="Z17" s="359">
        <v>2.5864620284068695E-5</v>
      </c>
      <c r="AD17" s="364"/>
      <c r="AY17" s="185" t="s">
        <v>214</v>
      </c>
      <c r="AZ17" s="186">
        <f>_xll.qlInterestRateIndexFixingDate(Currency&amp;"ibor"&amp;$I$1,BA17,Trigger)</f>
        <v>42173</v>
      </c>
      <c r="BA17" s="186">
        <f>_xll.qlCalendarAdvance(Calendar,BA16,AY17,"f",,Trigger)</f>
        <v>42177</v>
      </c>
      <c r="BB17" s="186">
        <f>_xll.qlInterestRateIndexMaturity(Currency&amp;"ibor"&amp;$I$1,BA17,Trigger)</f>
        <v>42269</v>
      </c>
      <c r="BC17" s="359">
        <f>_xll.qlIndexFixing($AC$5,AZ17,,_xll.ohTrigger(Trigger,Quote!$V$2))</f>
        <v>-9.8945508015185524E-5</v>
      </c>
      <c r="BD17" s="359" t="e">
        <f>_xll.qlIndexFixing($BE$1,AZ17,TRUE,_xll.ohTrigger(Trigger,Quote!$V$2))</f>
        <v>#NUM!</v>
      </c>
    </row>
    <row r="18" spans="1:56" s="154" customFormat="1" ht="11.25" customHeight="1" x14ac:dyDescent="0.2">
      <c r="A18" s="394" t="s">
        <v>265</v>
      </c>
      <c r="B18" s="406" t="str">
        <v>10M</v>
      </c>
      <c r="C18" s="397" t="e">
        <v>#N/A</v>
      </c>
      <c r="D18" s="396" t="e">
        <f t="shared" si="1"/>
        <v>#N/A</v>
      </c>
      <c r="E18" s="395" t="e">
        <f t="shared" si="2"/>
        <v>#N/A</v>
      </c>
      <c r="F18" s="396" t="s">
        <v>15</v>
      </c>
      <c r="G18" s="397" t="b">
        <v>1</v>
      </c>
      <c r="H18" s="398" t="s">
        <v>51</v>
      </c>
      <c r="I18" s="467" t="e">
        <v>#N/A</v>
      </c>
      <c r="J18" s="132" t="str">
        <f>IF(LEFT(B18,1)="#","STUB"&amp;Tenor,Currency&amp;"_CURVE_DEP"&amp;Tenor&amp;"_"&amp;B18)</f>
        <v>EUR_CURVE_DEP3M_10M</v>
      </c>
      <c r="K18" s="470" t="str">
        <f>IFERROR(_xll.qlDepositRateHelper2(,IF(DataSelect="Reference",$I18,$J18),IF(RIGHT($D18,1)="N","1D",$D18),$E18,Calendar,$F18,$G18,$H18,,_xll.ohTrigger(Trigger,DataSelect)),"--")</f>
        <v>--</v>
      </c>
      <c r="L18" s="395" t="b">
        <f t="shared" si="8"/>
        <v>0</v>
      </c>
      <c r="M18" s="164"/>
      <c r="N18" s="454" t="str">
        <f t="shared" si="3"/>
        <v>DP</v>
      </c>
      <c r="O18" s="454" t="e">
        <f t="shared" si="4"/>
        <v>#N/A</v>
      </c>
      <c r="P18" s="455" t="str">
        <f t="shared" si="9"/>
        <v>--</v>
      </c>
      <c r="Q18" s="185" t="b">
        <f t="shared" si="9"/>
        <v>0</v>
      </c>
      <c r="R18" s="455">
        <v>1</v>
      </c>
      <c r="S18" s="455">
        <v>1</v>
      </c>
      <c r="T18" s="185" t="str">
        <v>obj_00860</v>
      </c>
      <c r="U18" s="185" t="str">
        <f>_xll.qlRateHelperQuoteName(T18)</f>
        <v/>
      </c>
      <c r="V18" s="452">
        <f>_xll.qlRateHelperRate(T18,_xll.ohTrigger(Trigger,Trigger3M))</f>
        <v>3.7499999999990319E-4</v>
      </c>
      <c r="W18" s="452">
        <f>IFERROR(_xll.qlFuturesRateHelperConvexityAdjustment(T18,Trigger),"--")</f>
        <v>0</v>
      </c>
      <c r="X18" s="186">
        <f>_xll.qlRateHelperEarliestDate(T18,Trigger)</f>
        <v>42634</v>
      </c>
      <c r="Y18" s="186">
        <f>_xll.qlRateHelperLatestDate(T18,Trigger)</f>
        <v>42725</v>
      </c>
      <c r="Z18" s="359">
        <v>8.522488333664196E-5</v>
      </c>
      <c r="AD18" s="373"/>
      <c r="AY18" s="185" t="s">
        <v>214</v>
      </c>
      <c r="AZ18" s="186">
        <f>_xll.qlInterestRateIndexFixingDate(Currency&amp;"ibor"&amp;$I$1,BA18,Trigger)</f>
        <v>42174</v>
      </c>
      <c r="BA18" s="186">
        <f>_xll.qlCalendarAdvance(Calendar,BA17,AY18,"f",,Trigger)</f>
        <v>42178</v>
      </c>
      <c r="BB18" s="186">
        <f>_xll.qlInterestRateIndexMaturity(Currency&amp;"ibor"&amp;$I$1,BA18,Trigger)</f>
        <v>42270</v>
      </c>
      <c r="BC18" s="359">
        <f>_xll.qlIndexFixing($AC$5,AZ18,,_xll.ohTrigger(Trigger,Quote!$V$2))</f>
        <v>-9.6816446168797142E-5</v>
      </c>
      <c r="BD18" s="359" t="e">
        <f>_xll.qlIndexFixing($BE$1,AZ18,TRUE,_xll.ohTrigger(Trigger,Quote!$V$2))</f>
        <v>#NUM!</v>
      </c>
    </row>
    <row r="19" spans="1:56" s="154" customFormat="1" ht="11.25" customHeight="1" x14ac:dyDescent="0.2">
      <c r="A19" s="394" t="s">
        <v>265</v>
      </c>
      <c r="B19" s="406" t="str">
        <v>11M</v>
      </c>
      <c r="C19" s="397" t="e">
        <v>#N/A</v>
      </c>
      <c r="D19" s="396" t="e">
        <f t="shared" si="1"/>
        <v>#N/A</v>
      </c>
      <c r="E19" s="395" t="e">
        <f t="shared" si="2"/>
        <v>#N/A</v>
      </c>
      <c r="F19" s="396" t="s">
        <v>15</v>
      </c>
      <c r="G19" s="397" t="b">
        <v>1</v>
      </c>
      <c r="H19" s="398" t="s">
        <v>51</v>
      </c>
      <c r="I19" s="467" t="e">
        <v>#N/A</v>
      </c>
      <c r="J19" s="132" t="str">
        <f>IF(LEFT(B19,1)="#","STUB"&amp;Tenor,Currency&amp;"_CURVE_DEP"&amp;Tenor&amp;"_"&amp;B19)</f>
        <v>EUR_CURVE_DEP3M_11M</v>
      </c>
      <c r="K19" s="470" t="str">
        <f>IFERROR(_xll.qlDepositRateHelper2(,IF(DataSelect="Reference",$I19,$J19),IF(RIGHT($D19,1)="N","1D",$D19),$E19,Calendar,$F19,$G19,$H19,,_xll.ohTrigger(Trigger,DataSelect)),"--")</f>
        <v>--</v>
      </c>
      <c r="L19" s="395" t="b">
        <f t="shared" si="8"/>
        <v>0</v>
      </c>
      <c r="M19" s="162"/>
      <c r="N19" s="454" t="str">
        <f t="shared" si="3"/>
        <v>DP</v>
      </c>
      <c r="O19" s="454" t="e">
        <f t="shared" si="4"/>
        <v>#N/A</v>
      </c>
      <c r="P19" s="455" t="str">
        <f t="shared" si="9"/>
        <v>--</v>
      </c>
      <c r="Q19" s="185" t="b">
        <f t="shared" si="9"/>
        <v>0</v>
      </c>
      <c r="R19" s="455">
        <v>1</v>
      </c>
      <c r="S19" s="455">
        <v>1</v>
      </c>
      <c r="T19" s="185" t="str">
        <v>obj_00864</v>
      </c>
      <c r="U19" s="185" t="str">
        <f>_xll.qlRateHelperQuoteName(T19)</f>
        <v/>
      </c>
      <c r="V19" s="452">
        <f>_xll.qlRateHelperRate(T19,_xll.ohTrigger(Trigger,Trigger3M))</f>
        <v>6.7249999999996479E-4</v>
      </c>
      <c r="W19" s="452">
        <f>IFERROR(_xll.qlFuturesRateHelperConvexityAdjustment(T19,Trigger),"--")</f>
        <v>0</v>
      </c>
      <c r="X19" s="186">
        <f>_xll.qlRateHelperEarliestDate(T19,Trigger)</f>
        <v>42725</v>
      </c>
      <c r="Y19" s="186">
        <f>_xll.qlRateHelperLatestDate(T19,Trigger)</f>
        <v>42815</v>
      </c>
      <c r="Z19" s="359">
        <v>1.6620561867144131E-4</v>
      </c>
      <c r="AD19" s="373"/>
      <c r="AY19" s="185" t="s">
        <v>214</v>
      </c>
      <c r="AZ19" s="186">
        <f>_xll.qlInterestRateIndexFixingDate(Currency&amp;"ibor"&amp;$I$1,BA19,Trigger)</f>
        <v>42177</v>
      </c>
      <c r="BA19" s="186">
        <f>_xll.qlCalendarAdvance(Calendar,BA18,AY19,"f",,Trigger)</f>
        <v>42179</v>
      </c>
      <c r="BB19" s="186">
        <f>_xll.qlInterestRateIndexMaturity(Currency&amp;"ibor"&amp;$I$1,BA19,Trigger)</f>
        <v>42271</v>
      </c>
      <c r="BC19" s="359">
        <f>_xll.qlIndexFixing($AC$5,AZ19,,_xll.ohTrigger(Trigger,Quote!$V$2))</f>
        <v>-9.4776746368432568E-5</v>
      </c>
      <c r="BD19" s="359" t="e">
        <f>_xll.qlIndexFixing($BE$1,AZ19,TRUE,_xll.ohTrigger(Trigger,Quote!$V$2))</f>
        <v>#NUM!</v>
      </c>
    </row>
    <row r="20" spans="1:56" s="154" customFormat="1" ht="11.25" customHeight="1" x14ac:dyDescent="0.2">
      <c r="A20" s="400" t="s">
        <v>265</v>
      </c>
      <c r="B20" s="407" t="str">
        <v>12M</v>
      </c>
      <c r="C20" s="403" t="e">
        <v>#N/A</v>
      </c>
      <c r="D20" s="402" t="e">
        <f t="shared" si="1"/>
        <v>#N/A</v>
      </c>
      <c r="E20" s="401" t="e">
        <f t="shared" si="2"/>
        <v>#N/A</v>
      </c>
      <c r="F20" s="402" t="s">
        <v>15</v>
      </c>
      <c r="G20" s="403" t="b">
        <v>1</v>
      </c>
      <c r="H20" s="404" t="s">
        <v>51</v>
      </c>
      <c r="I20" s="468" t="e">
        <v>#N/A</v>
      </c>
      <c r="J20" s="16" t="str">
        <f>IF(LEFT(B20,1)="#","STUB"&amp;Tenor,Currency&amp;"_CURVE_DEP"&amp;Tenor&amp;"_"&amp;B20)</f>
        <v>EUR_CURVE_DEP3M_12M</v>
      </c>
      <c r="K20" s="471" t="str">
        <f>IFERROR(_xll.qlDepositRateHelper2(,IF(DataSelect="Reference",$I20,$J20),IF(RIGHT($D20,1)="N","1D",$D20),$E20,Calendar,$F20,$G20,$H20,,_xll.ohTrigger(Trigger,DataSelect)),"--")</f>
        <v>--</v>
      </c>
      <c r="L20" s="401" t="b">
        <f t="shared" si="8"/>
        <v>0</v>
      </c>
      <c r="M20" s="162"/>
      <c r="N20" s="456" t="str">
        <f t="shared" ref="N20:N27" si="10">A23</f>
        <v>SF</v>
      </c>
      <c r="O20" s="456" t="str">
        <f t="shared" ref="O20:O27" si="11">E23</f>
        <v>Z5</v>
      </c>
      <c r="P20" s="457" t="str">
        <f>K23</f>
        <v>obj_00863#0011</v>
      </c>
      <c r="Q20" s="183" t="b">
        <f>L23</f>
        <v>1</v>
      </c>
      <c r="R20" s="441">
        <v>1</v>
      </c>
      <c r="S20" s="441">
        <v>1</v>
      </c>
      <c r="T20" s="185" t="str">
        <v>obj_00862</v>
      </c>
      <c r="U20" s="185" t="str">
        <f>_xll.qlRateHelperQuoteName(T20)</f>
        <v/>
      </c>
      <c r="V20" s="452">
        <f>_xll.qlRateHelperRate(T20,_xll.ohTrigger(Trigger,Trigger3M))</f>
        <v>9.3999999999994446E-4</v>
      </c>
      <c r="W20" s="452">
        <f>IFERROR(_xll.qlFuturesRateHelperConvexityAdjustment(T20,Trigger),"--")</f>
        <v>1.7500000000000002E-5</v>
      </c>
      <c r="X20" s="186">
        <f>_xll.qlRateHelperEarliestDate(T20,Trigger)</f>
        <v>42809</v>
      </c>
      <c r="Y20" s="186">
        <f>_xll.qlRateHelperLatestDate(T20,Trigger)</f>
        <v>42901</v>
      </c>
      <c r="Z20" s="359">
        <v>2.5810509556777441E-4</v>
      </c>
      <c r="AD20" s="373"/>
      <c r="AY20" s="185" t="s">
        <v>214</v>
      </c>
      <c r="AZ20" s="186">
        <f>_xll.qlInterestRateIndexFixingDate(Currency&amp;"ibor"&amp;$I$1,BA20,Trigger)</f>
        <v>42178</v>
      </c>
      <c r="BA20" s="186">
        <f>_xll.qlCalendarAdvance(Calendar,BA19,AY20,"f",,Trigger)</f>
        <v>42180</v>
      </c>
      <c r="BB20" s="186">
        <f>_xll.qlInterestRateIndexMaturity(Currency&amp;"ibor"&amp;$I$1,BA20,Trigger)</f>
        <v>42272</v>
      </c>
      <c r="BC20" s="359">
        <f>_xll.qlIndexFixing($AC$5,AZ20,,_xll.ohTrigger(Trigger,Quote!$V$2))</f>
        <v>-9.2826408753979905E-5</v>
      </c>
      <c r="BD20" s="359" t="e">
        <f>_xll.qlIndexFixing($BE$1,AZ20,TRUE,_xll.ohTrigger(Trigger,Quote!$V$2))</f>
        <v>#NUM!</v>
      </c>
    </row>
    <row r="21" spans="1:56" s="154" customFormat="1" ht="11.25" customHeight="1" x14ac:dyDescent="0.2">
      <c r="A21" s="163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5"/>
      <c r="M21" s="162"/>
      <c r="N21" s="454" t="str">
        <f t="shared" si="10"/>
        <v>SF</v>
      </c>
      <c r="O21" s="454" t="str">
        <f t="shared" si="11"/>
        <v>H6</v>
      </c>
      <c r="P21" s="458" t="str">
        <f t="shared" ref="P21:Q27" si="12">K24</f>
        <v>obj_00861#0010</v>
      </c>
      <c r="Q21" s="185" t="b">
        <f t="shared" si="12"/>
        <v>1</v>
      </c>
      <c r="R21" s="455">
        <v>1</v>
      </c>
      <c r="S21" s="455">
        <v>1</v>
      </c>
      <c r="T21" s="185" t="str">
        <v>obj_00ac1</v>
      </c>
      <c r="U21" s="185" t="str">
        <f>_xll.qlRateHelperQuoteName(T21)</f>
        <v/>
      </c>
      <c r="V21" s="452">
        <f>_xll.qlRateHelperRate(T21,_xll.ohTrigger(Trigger,Trigger3M))</f>
        <v>8.1999999999999998E-4</v>
      </c>
      <c r="W21" s="452" t="str">
        <f>IFERROR(_xll.qlFuturesRateHelperConvexityAdjustment(T21,Trigger),"--")</f>
        <v>--</v>
      </c>
      <c r="X21" s="186">
        <f>_xll.qlRateHelperEarliestDate(T21,Trigger)</f>
        <v>42156</v>
      </c>
      <c r="Y21" s="186">
        <f>_xll.qlRateHelperLatestDate(T21,Trigger)</f>
        <v>43252</v>
      </c>
      <c r="Z21" s="359">
        <v>8.1135361641168169E-4</v>
      </c>
      <c r="AD21" s="373"/>
      <c r="AY21" s="185" t="s">
        <v>214</v>
      </c>
      <c r="AZ21" s="186">
        <f>_xll.qlInterestRateIndexFixingDate(Currency&amp;"ibor"&amp;$I$1,BA21,Trigger)</f>
        <v>42179</v>
      </c>
      <c r="BA21" s="186">
        <f>_xll.qlCalendarAdvance(Calendar,BA20,AY21,"f",,Trigger)</f>
        <v>42181</v>
      </c>
      <c r="BB21" s="186">
        <f>_xll.qlInterestRateIndexMaturity(Currency&amp;"ibor"&amp;$I$1,BA21,Trigger)</f>
        <v>42275</v>
      </c>
      <c r="BC21" s="359">
        <f>_xll.qlIndexFixing($AC$5,AZ21,,_xll.ohTrigger(Trigger,Quote!$V$2))</f>
        <v>-8.8297900987025708E-5</v>
      </c>
      <c r="BD21" s="359" t="e">
        <f>_xll.qlIndexFixing($BE$1,AZ21,TRUE,_xll.ohTrigger(Trigger,Quote!$V$2))</f>
        <v>#NUM!</v>
      </c>
    </row>
    <row r="22" spans="1:56" s="154" customFormat="1" ht="11.25" customHeight="1" x14ac:dyDescent="0.2">
      <c r="A22" s="423" t="s">
        <v>18</v>
      </c>
      <c r="B22" s="423"/>
      <c r="C22" s="118" t="s">
        <v>269</v>
      </c>
      <c r="D22" s="118" t="s">
        <v>270</v>
      </c>
      <c r="E22" s="118" t="s">
        <v>271</v>
      </c>
      <c r="F22" s="118" t="s">
        <v>36</v>
      </c>
      <c r="G22" s="118" t="s">
        <v>9</v>
      </c>
      <c r="H22" s="118" t="s">
        <v>275</v>
      </c>
      <c r="I22" s="118" t="s">
        <v>10</v>
      </c>
      <c r="J22" s="118" t="s">
        <v>276</v>
      </c>
      <c r="K22" s="118" t="s">
        <v>44</v>
      </c>
      <c r="L22" s="118" t="s">
        <v>48</v>
      </c>
      <c r="M22" s="162"/>
      <c r="N22" s="454" t="str">
        <f t="shared" si="10"/>
        <v>SF</v>
      </c>
      <c r="O22" s="454" t="str">
        <f t="shared" si="11"/>
        <v>M6</v>
      </c>
      <c r="P22" s="458" t="str">
        <f t="shared" si="12"/>
        <v>obj_00865#0010</v>
      </c>
      <c r="Q22" s="185" t="b">
        <f t="shared" si="12"/>
        <v>1</v>
      </c>
      <c r="R22" s="455">
        <v>1</v>
      </c>
      <c r="S22" s="455">
        <v>1</v>
      </c>
      <c r="T22" s="185" t="str">
        <v>obj_00aa8</v>
      </c>
      <c r="U22" s="185" t="str">
        <f>_xll.qlRateHelperQuoteName(T22)</f>
        <v/>
      </c>
      <c r="V22" s="452">
        <f>_xll.qlRateHelperRate(T22,_xll.ohTrigger(Trigger,Trigger3M))</f>
        <v>1.7100000000000001E-3</v>
      </c>
      <c r="W22" s="452" t="str">
        <f>IFERROR(_xll.qlFuturesRateHelperConvexityAdjustment(T22,Trigger),"--")</f>
        <v>--</v>
      </c>
      <c r="X22" s="186">
        <f>_xll.qlRateHelperEarliestDate(T22,Trigger)</f>
        <v>42156</v>
      </c>
      <c r="Y22" s="186">
        <f>_xll.qlRateHelperLatestDate(T22,Trigger)</f>
        <v>43619</v>
      </c>
      <c r="Z22" s="359">
        <v>1.7003679796466495E-3</v>
      </c>
      <c r="AD22" s="373"/>
      <c r="AY22" s="185" t="s">
        <v>214</v>
      </c>
      <c r="AZ22" s="186">
        <f>_xll.qlInterestRateIndexFixingDate(Currency&amp;"ibor"&amp;$I$1,BA22,Trigger)</f>
        <v>42180</v>
      </c>
      <c r="BA22" s="186">
        <f>_xll.qlCalendarAdvance(Calendar,BA21,AY22,"f",,Trigger)</f>
        <v>42184</v>
      </c>
      <c r="BB22" s="186">
        <f>_xll.qlInterestRateIndexMaturity(Currency&amp;"ibor"&amp;$I$1,BA22,Trigger)</f>
        <v>42276</v>
      </c>
      <c r="BC22" s="359">
        <f>_xll.qlIndexFixing($AC$5,AZ22,,_xll.ohTrigger(Trigger,Quote!$V$2))</f>
        <v>-8.5918682728447493E-5</v>
      </c>
      <c r="BD22" s="359" t="e">
        <f>_xll.qlIndexFixing($BE$1,AZ22,TRUE,_xll.ohTrigger(Trigger,Quote!$V$2))</f>
        <v>#NUM!</v>
      </c>
    </row>
    <row r="23" spans="1:56" s="154" customFormat="1" ht="11.25" customHeight="1" x14ac:dyDescent="0.2">
      <c r="A23" s="408" t="s">
        <v>266</v>
      </c>
      <c r="B23" s="183" t="s">
        <v>272</v>
      </c>
      <c r="C23" s="409" t="str">
        <f t="array" ref="C23:C30">_xll.ohFilter(Quote!Q4:Q102,Quote!P4:P102="SF")</f>
        <v>Z5</v>
      </c>
      <c r="D23" s="410" t="str">
        <f t="array" ref="D23:D30">_xll.qlIMMcode(_xll.ohFilter(PastedValue!B2:B62,PastedValue!A2:A62="Sf"),Trigger)</f>
        <v>Z5</v>
      </c>
      <c r="E23" s="411" t="str">
        <f t="shared" ref="E23:E30" si="13">IF(DataSelect="Mx_Live",$C23,$D23)</f>
        <v>Z5</v>
      </c>
      <c r="F23" s="448">
        <f>_xll.qlIMMdate(E23,ImportedDate,Trigger)</f>
        <v>42354</v>
      </c>
      <c r="G23" s="390" t="str">
        <f t="shared" ref="G23:G30" si="14">PROPER(Currency)&amp;FamilyName&amp;Tenor</f>
        <v>Euribor3M</v>
      </c>
      <c r="H23" s="482">
        <f t="array" ref="H23:H30">_xll.ohFilter(PastedValue!H2:H74,PastedValue!A2:A74="Sf")</f>
        <v>99.997</v>
      </c>
      <c r="I23" s="424">
        <f>Quote!AP23/100</f>
        <v>0</v>
      </c>
      <c r="J23" s="425" t="str">
        <f>Currency&amp;"_CURVE_FUT"&amp;Tenor&amp;"_"&amp;$C23</f>
        <v>EUR_CURVE_FUT3M_Z5</v>
      </c>
      <c r="K23" s="412" t="str">
        <f>IFERROR(_xll.qlFuturesRateHelper(,IF(DataSelect="Reference",$H23,$J23),B23,$E23,$G23,$I23,Permanent,Trigger,ObjectOverwrite),"--")</f>
        <v>obj_00863#0011</v>
      </c>
      <c r="L23" s="389" t="b">
        <f>IF(K23="--",FALSE,TRUE)</f>
        <v>1</v>
      </c>
      <c r="M23" s="162"/>
      <c r="N23" s="454" t="str">
        <f t="shared" si="10"/>
        <v>SF</v>
      </c>
      <c r="O23" s="454" t="str">
        <f t="shared" si="11"/>
        <v>U6</v>
      </c>
      <c r="P23" s="458" t="str">
        <f t="shared" si="12"/>
        <v>obj_00860#0014</v>
      </c>
      <c r="Q23" s="185" t="b">
        <f t="shared" si="12"/>
        <v>1</v>
      </c>
      <c r="R23" s="455">
        <v>1</v>
      </c>
      <c r="S23" s="455">
        <v>1</v>
      </c>
      <c r="T23" s="185" t="str">
        <v>obj_00ab8</v>
      </c>
      <c r="U23" s="185" t="str">
        <f>_xll.qlRateHelperQuoteName(T23)</f>
        <v/>
      </c>
      <c r="V23" s="452">
        <f>_xll.qlRateHelperRate(T23,_xll.ohTrigger(Trigger,Trigger3M))</f>
        <v>2.7800000000000004E-3</v>
      </c>
      <c r="W23" s="452" t="str">
        <f>IFERROR(_xll.qlFuturesRateHelperConvexityAdjustment(T23,Trigger),"--")</f>
        <v>--</v>
      </c>
      <c r="X23" s="186">
        <f>_xll.qlRateHelperEarliestDate(T23,Trigger)</f>
        <v>42156</v>
      </c>
      <c r="Y23" s="186">
        <f>_xll.qlRateHelperLatestDate(T23,Trigger)</f>
        <v>43983</v>
      </c>
      <c r="Z23" s="359">
        <v>2.7698775257735441E-3</v>
      </c>
      <c r="AD23" s="373"/>
      <c r="AY23" s="185" t="s">
        <v>214</v>
      </c>
      <c r="AZ23" s="186">
        <f>_xll.qlInterestRateIndexFixingDate(Currency&amp;"ibor"&amp;$I$1,BA23,Trigger)</f>
        <v>42181</v>
      </c>
      <c r="BA23" s="186">
        <f>_xll.qlCalendarAdvance(Calendar,BA22,AY23,"f",,Trigger)</f>
        <v>42185</v>
      </c>
      <c r="BB23" s="186">
        <f>_xll.qlInterestRateIndexMaturity(Currency&amp;"ibor"&amp;$I$1,BA23,Trigger)</f>
        <v>42277</v>
      </c>
      <c r="BC23" s="359">
        <f>_xll.qlIndexFixing($AC$5,AZ23,,_xll.ohTrigger(Trigger,Quote!$V$2))</f>
        <v>-8.4415157922051776E-5</v>
      </c>
      <c r="BD23" s="359" t="e">
        <f>_xll.qlIndexFixing($BE$1,AZ23,TRUE,_xll.ohTrigger(Trigger,Quote!$V$2))</f>
        <v>#NUM!</v>
      </c>
    </row>
    <row r="24" spans="1:56" s="154" customFormat="1" ht="11.25" customHeight="1" x14ac:dyDescent="0.2">
      <c r="A24" s="413" t="s">
        <v>266</v>
      </c>
      <c r="B24" s="185" t="s">
        <v>272</v>
      </c>
      <c r="C24" s="414" t="str">
        <v>H6</v>
      </c>
      <c r="D24" s="415" t="str">
        <v>H6</v>
      </c>
      <c r="E24" s="416" t="str">
        <f t="shared" si="13"/>
        <v>H6</v>
      </c>
      <c r="F24" s="449">
        <f>_xll.qlIMMdate(E24,ImportedDate,Trigger)</f>
        <v>42445</v>
      </c>
      <c r="G24" s="396" t="str">
        <f t="shared" si="14"/>
        <v>Euribor3M</v>
      </c>
      <c r="H24" s="483">
        <v>99.986999999999995</v>
      </c>
      <c r="I24" s="426">
        <f>Quote!AP24/100</f>
        <v>-2.5000000000000002E-6</v>
      </c>
      <c r="J24" s="427" t="str">
        <f>Currency&amp;"_CURVE_FUT"&amp;Tenor&amp;"_"&amp;$C24</f>
        <v>EUR_CURVE_FUT3M_H6</v>
      </c>
      <c r="K24" s="417" t="str">
        <f>IFERROR(_xll.qlFuturesRateHelper(,IF(DataSelect="Reference",$H24,$J24),B24,$E24,$G24,$I24,Permanent,Trigger,ObjectOverwrite),"--")</f>
        <v>obj_00861#0010</v>
      </c>
      <c r="L24" s="417" t="b">
        <f t="shared" ref="L24:L30" si="15">IF(K24="--",FALSE,TRUE)</f>
        <v>1</v>
      </c>
      <c r="M24" s="162"/>
      <c r="N24" s="454" t="str">
        <f t="shared" si="10"/>
        <v>SF</v>
      </c>
      <c r="O24" s="454" t="str">
        <f t="shared" si="11"/>
        <v>Z6</v>
      </c>
      <c r="P24" s="458" t="str">
        <f t="shared" si="12"/>
        <v>obj_00864#0010</v>
      </c>
      <c r="Q24" s="185" t="b">
        <f t="shared" si="12"/>
        <v>1</v>
      </c>
      <c r="R24" s="455">
        <v>1</v>
      </c>
      <c r="S24" s="455">
        <v>1</v>
      </c>
      <c r="T24" s="185" t="str">
        <v>obj_00ab4</v>
      </c>
      <c r="U24" s="185" t="str">
        <f>_xll.qlRateHelperQuoteName(T24)</f>
        <v/>
      </c>
      <c r="V24" s="452">
        <f>_xll.qlRateHelperRate(T24,_xll.ohTrigger(Trigger,Trigger3M))</f>
        <v>3.96E-3</v>
      </c>
      <c r="W24" s="452" t="str">
        <f>IFERROR(_xll.qlFuturesRateHelperConvexityAdjustment(T24,Trigger),"--")</f>
        <v>--</v>
      </c>
      <c r="X24" s="186">
        <f>_xll.qlRateHelperEarliestDate(T24,Trigger)</f>
        <v>42156</v>
      </c>
      <c r="Y24" s="186">
        <f>_xll.qlRateHelperLatestDate(T24,Trigger)</f>
        <v>44348</v>
      </c>
      <c r="Z24" s="359">
        <v>3.9550661082983548E-3</v>
      </c>
      <c r="AD24" s="364"/>
      <c r="AY24" s="185" t="s">
        <v>214</v>
      </c>
      <c r="AZ24" s="186">
        <f>_xll.qlInterestRateIndexFixingDate(Currency&amp;"ibor"&amp;$I$1,BA24,Trigger)</f>
        <v>42184</v>
      </c>
      <c r="BA24" s="186">
        <f>_xll.qlCalendarAdvance(Calendar,BA23,AY24,"f",,Trigger)</f>
        <v>42186</v>
      </c>
      <c r="BB24" s="186">
        <f>_xll.qlInterestRateIndexMaturity(Currency&amp;"ibor"&amp;$I$1,BA24,Trigger)</f>
        <v>42278</v>
      </c>
      <c r="BC24" s="359">
        <f>_xll.qlIndexFixing($AC$5,AZ24,,_xll.ohTrigger(Trigger,Quote!$V$2))</f>
        <v>-8.3000996011434907E-5</v>
      </c>
      <c r="BD24" s="359" t="e">
        <f>_xll.qlIndexFixing($BE$1,AZ24,TRUE,_xll.ohTrigger(Trigger,Quote!$V$2))</f>
        <v>#NUM!</v>
      </c>
    </row>
    <row r="25" spans="1:56" s="154" customFormat="1" ht="11.25" customHeight="1" x14ac:dyDescent="0.2">
      <c r="A25" s="413" t="s">
        <v>266</v>
      </c>
      <c r="B25" s="185" t="s">
        <v>272</v>
      </c>
      <c r="C25" s="414" t="str">
        <v>M6</v>
      </c>
      <c r="D25" s="415" t="str">
        <v>M6</v>
      </c>
      <c r="E25" s="416" t="str">
        <f t="shared" si="13"/>
        <v>M6</v>
      </c>
      <c r="F25" s="449">
        <f>_xll.qlIMMdate(E25,ImportedDate,Trigger)</f>
        <v>42536</v>
      </c>
      <c r="G25" s="396" t="str">
        <f t="shared" si="14"/>
        <v>Euribor3M</v>
      </c>
      <c r="H25" s="483">
        <v>99.982500000000002</v>
      </c>
      <c r="I25" s="426">
        <f>Quote!AP25/100</f>
        <v>-2.5000000000000002E-6</v>
      </c>
      <c r="J25" s="427" t="str">
        <f>Currency&amp;"_CURVE_FUT"&amp;Tenor&amp;"_"&amp;$C25</f>
        <v>EUR_CURVE_FUT3M_M6</v>
      </c>
      <c r="K25" s="417" t="str">
        <f>IFERROR(_xll.qlFuturesRateHelper(,IF(DataSelect="Reference",$H25,$J25),B25,$E25,$G25,$I25,Permanent,Trigger,ObjectOverwrite),"--")</f>
        <v>obj_00865#0010</v>
      </c>
      <c r="L25" s="417" t="b">
        <f t="shared" si="15"/>
        <v>1</v>
      </c>
      <c r="M25" s="162"/>
      <c r="N25" s="454" t="str">
        <f t="shared" si="10"/>
        <v>SF</v>
      </c>
      <c r="O25" s="454" t="str">
        <f t="shared" si="11"/>
        <v>H7</v>
      </c>
      <c r="P25" s="458" t="str">
        <f t="shared" si="12"/>
        <v>obj_00862#0013</v>
      </c>
      <c r="Q25" s="185" t="b">
        <f t="shared" si="12"/>
        <v>1</v>
      </c>
      <c r="R25" s="455">
        <v>1</v>
      </c>
      <c r="S25" s="455">
        <v>1</v>
      </c>
      <c r="T25" s="185" t="str">
        <v>obj_00aab</v>
      </c>
      <c r="U25" s="185" t="str">
        <f>_xll.qlRateHelperQuoteName(T25)</f>
        <v/>
      </c>
      <c r="V25" s="452">
        <f>_xll.qlRateHelperRate(T25,_xll.ohTrigger(Trigger,Trigger3M))</f>
        <v>5.1500000000000001E-3</v>
      </c>
      <c r="W25" s="452" t="str">
        <f>IFERROR(_xll.qlFuturesRateHelperConvexityAdjustment(T25,Trigger),"--")</f>
        <v>--</v>
      </c>
      <c r="X25" s="186">
        <f>_xll.qlRateHelperEarliestDate(T25,Trigger)</f>
        <v>42156</v>
      </c>
      <c r="Y25" s="186">
        <f>_xll.qlRateHelperLatestDate(T25,Trigger)</f>
        <v>44713</v>
      </c>
      <c r="Z25" s="359">
        <v>5.1561596757025759E-3</v>
      </c>
      <c r="AD25" s="364"/>
      <c r="AY25" s="185" t="s">
        <v>214</v>
      </c>
      <c r="AZ25" s="186">
        <f>_xll.qlInterestRateIndexFixingDate(Currency&amp;"ibor"&amp;$I$1,BA25,Trigger)</f>
        <v>42185</v>
      </c>
      <c r="BA25" s="186">
        <f>_xll.qlCalendarAdvance(Calendar,BA24,AY25,"f",,Trigger)</f>
        <v>42187</v>
      </c>
      <c r="BB25" s="186">
        <f>_xll.qlInterestRateIndexMaturity(Currency&amp;"ibor"&amp;$I$1,BA25,Trigger)</f>
        <v>42279</v>
      </c>
      <c r="BC25" s="359">
        <f>_xll.qlIndexFixing($AC$5,AZ25,,_xll.ohTrigger(Trigger,Quote!$V$2))</f>
        <v>-8.1515461806656332E-5</v>
      </c>
      <c r="BD25" s="359" t="e">
        <f>_xll.qlIndexFixing($BE$1,AZ25,TRUE,_xll.ohTrigger(Trigger,Quote!$V$2))</f>
        <v>#NUM!</v>
      </c>
    </row>
    <row r="26" spans="1:56" s="154" customFormat="1" ht="11.25" customHeight="1" x14ac:dyDescent="0.2">
      <c r="A26" s="413" t="s">
        <v>266</v>
      </c>
      <c r="B26" s="185" t="s">
        <v>272</v>
      </c>
      <c r="C26" s="414" t="str">
        <v>U6</v>
      </c>
      <c r="D26" s="415" t="str">
        <v>U6</v>
      </c>
      <c r="E26" s="416" t="str">
        <f t="shared" si="13"/>
        <v>U6</v>
      </c>
      <c r="F26" s="449">
        <f>_xll.qlIMMdate(E26,ImportedDate,Trigger)</f>
        <v>42634</v>
      </c>
      <c r="G26" s="396" t="str">
        <f t="shared" si="14"/>
        <v>Euribor3M</v>
      </c>
      <c r="H26" s="483">
        <v>99.962500000000006</v>
      </c>
      <c r="I26" s="426">
        <f>Quote!AP26/100</f>
        <v>0</v>
      </c>
      <c r="J26" s="427" t="str">
        <f>Currency&amp;"_CURVE_FUT"&amp;Tenor&amp;"_"&amp;$C26</f>
        <v>EUR_CURVE_FUT3M_U6</v>
      </c>
      <c r="K26" s="417" t="str">
        <f>IFERROR(_xll.qlFuturesRateHelper(,IF(DataSelect="Reference",$H26,$J26),B26,$E26,$G26,$I26,Permanent,Trigger,ObjectOverwrite),"--")</f>
        <v>obj_00860#0014</v>
      </c>
      <c r="L26" s="417" t="b">
        <f t="shared" si="15"/>
        <v>1</v>
      </c>
      <c r="M26" s="162"/>
      <c r="N26" s="454" t="str">
        <f t="shared" si="10"/>
        <v>SF</v>
      </c>
      <c r="O26" s="454" t="e">
        <f t="shared" si="11"/>
        <v>#N/A</v>
      </c>
      <c r="P26" s="458" t="str">
        <f t="shared" si="12"/>
        <v>--</v>
      </c>
      <c r="Q26" s="185" t="b">
        <f t="shared" si="12"/>
        <v>0</v>
      </c>
      <c r="R26" s="455">
        <v>1</v>
      </c>
      <c r="S26" s="455">
        <v>1</v>
      </c>
      <c r="T26" s="185" t="str">
        <v>obj_00ac5</v>
      </c>
      <c r="U26" s="185" t="str">
        <f>_xll.qlRateHelperQuoteName(T26)</f>
        <v/>
      </c>
      <c r="V26" s="452">
        <f>_xll.qlRateHelperRate(T26,_xll.ohTrigger(Trigger,Trigger3M))</f>
        <v>6.28E-3</v>
      </c>
      <c r="W26" s="452" t="str">
        <f>IFERROR(_xll.qlFuturesRateHelperConvexityAdjustment(T26,Trigger),"--")</f>
        <v>--</v>
      </c>
      <c r="X26" s="186">
        <f>_xll.qlRateHelperEarliestDate(T26,Trigger)</f>
        <v>42156</v>
      </c>
      <c r="Y26" s="186">
        <f>_xll.qlRateHelperLatestDate(T26,Trigger)</f>
        <v>45078</v>
      </c>
      <c r="Z26" s="359">
        <v>6.3030065372839533E-3</v>
      </c>
      <c r="AD26" s="364"/>
      <c r="AY26" s="185" t="s">
        <v>214</v>
      </c>
      <c r="AZ26" s="186">
        <f>_xll.qlInterestRateIndexFixingDate(Currency&amp;"ibor"&amp;$I$1,BA26,Trigger)</f>
        <v>42186</v>
      </c>
      <c r="BA26" s="186">
        <f>_xll.qlCalendarAdvance(Calendar,BA25,AY26,"f",,Trigger)</f>
        <v>42188</v>
      </c>
      <c r="BB26" s="186">
        <f>_xll.qlInterestRateIndexMaturity(Currency&amp;"ibor"&amp;$I$1,BA26,Trigger)</f>
        <v>42282</v>
      </c>
      <c r="BC26" s="359">
        <f>_xll.qlIndexFixing($AC$5,AZ26,,_xll.ohTrigger(Trigger,Quote!$V$2))</f>
        <v>-7.9372510894912203E-5</v>
      </c>
      <c r="BD26" s="359" t="e">
        <f>_xll.qlIndexFixing($BE$1,AZ26,TRUE,_xll.ohTrigger(Trigger,Quote!$V$2))</f>
        <v>#NUM!</v>
      </c>
    </row>
    <row r="27" spans="1:56" s="154" customFormat="1" ht="11.25" customHeight="1" x14ac:dyDescent="0.2">
      <c r="A27" s="413" t="s">
        <v>266</v>
      </c>
      <c r="B27" s="185" t="s">
        <v>272</v>
      </c>
      <c r="C27" s="414" t="str">
        <v>Z6</v>
      </c>
      <c r="D27" s="415" t="str">
        <v>Z6</v>
      </c>
      <c r="E27" s="416" t="str">
        <f t="shared" si="13"/>
        <v>Z6</v>
      </c>
      <c r="F27" s="449">
        <f>_xll.qlIMMdate(E27,ImportedDate,Trigger)</f>
        <v>42725</v>
      </c>
      <c r="G27" s="396" t="str">
        <f t="shared" si="14"/>
        <v>Euribor3M</v>
      </c>
      <c r="H27" s="483">
        <v>99.932749999999999</v>
      </c>
      <c r="I27" s="426">
        <f>Quote!AP27/100</f>
        <v>0</v>
      </c>
      <c r="J27" s="427" t="str">
        <f>Currency&amp;"_CURVE_FUT"&amp;Tenor&amp;"_"&amp;$C27</f>
        <v>EUR_CURVE_FUT3M_Z6</v>
      </c>
      <c r="K27" s="417" t="str">
        <f>IFERROR(_xll.qlFuturesRateHelper(,IF(DataSelect="Reference",$H27,$J27),B27,$E27,$G27,$I27,Permanent,Trigger,ObjectOverwrite),"--")</f>
        <v>obj_00864#0010</v>
      </c>
      <c r="L27" s="417" t="b">
        <f t="shared" si="15"/>
        <v>1</v>
      </c>
      <c r="M27" s="162"/>
      <c r="N27" s="459" t="str">
        <f t="shared" si="10"/>
        <v>SF</v>
      </c>
      <c r="O27" s="459" t="e">
        <f t="shared" si="11"/>
        <v>#N/A</v>
      </c>
      <c r="P27" s="460" t="str">
        <f t="shared" si="12"/>
        <v>--</v>
      </c>
      <c r="Q27" s="196" t="b">
        <f t="shared" si="12"/>
        <v>0</v>
      </c>
      <c r="R27" s="461">
        <v>1</v>
      </c>
      <c r="S27" s="461">
        <v>1</v>
      </c>
      <c r="T27" s="185" t="str">
        <v>obj_00abd</v>
      </c>
      <c r="U27" s="185" t="str">
        <f>_xll.qlRateHelperQuoteName(T27)</f>
        <v/>
      </c>
      <c r="V27" s="452">
        <f>_xll.qlRateHelperRate(T27,_xll.ohTrigger(Trigger,Trigger3M))</f>
        <v>7.3099999999999997E-3</v>
      </c>
      <c r="W27" s="452" t="str">
        <f>IFERROR(_xll.qlFuturesRateHelperConvexityAdjustment(T27,Trigger),"--")</f>
        <v>--</v>
      </c>
      <c r="X27" s="186">
        <f>_xll.qlRateHelperEarliestDate(T27,Trigger)</f>
        <v>42156</v>
      </c>
      <c r="Y27" s="186">
        <f>_xll.qlRateHelperLatestDate(T27,Trigger)</f>
        <v>45446</v>
      </c>
      <c r="Z27" s="359">
        <v>7.3521515255858686E-3</v>
      </c>
      <c r="AD27" s="364"/>
      <c r="AY27" s="185" t="s">
        <v>214</v>
      </c>
      <c r="AZ27" s="186">
        <f>_xll.qlInterestRateIndexFixingDate(Currency&amp;"ibor"&amp;$I$1,BA27,Trigger)</f>
        <v>42187</v>
      </c>
      <c r="BA27" s="186">
        <f>_xll.qlCalendarAdvance(Calendar,BA26,AY27,"f",,Trigger)</f>
        <v>42191</v>
      </c>
      <c r="BB27" s="186">
        <f>_xll.qlInterestRateIndexMaturity(Currency&amp;"ibor"&amp;$I$1,BA27,Trigger)</f>
        <v>42283</v>
      </c>
      <c r="BC27" s="359">
        <f>_xll.qlIndexFixing($AC$5,AZ27,,_xll.ohTrigger(Trigger,Quote!$V$2))</f>
        <v>-7.5934682833796486E-5</v>
      </c>
      <c r="BD27" s="359" t="e">
        <f>_xll.qlIndexFixing($BE$1,AZ27,TRUE,_xll.ohTrigger(Trigger,Quote!$V$2))</f>
        <v>#NUM!</v>
      </c>
    </row>
    <row r="28" spans="1:56" s="154" customFormat="1" ht="11.25" customHeight="1" x14ac:dyDescent="0.2">
      <c r="A28" s="413" t="s">
        <v>266</v>
      </c>
      <c r="B28" s="185" t="s">
        <v>272</v>
      </c>
      <c r="C28" s="414" t="str">
        <v>H7</v>
      </c>
      <c r="D28" s="415" t="str">
        <v>H7</v>
      </c>
      <c r="E28" s="416" t="str">
        <f t="shared" si="13"/>
        <v>H7</v>
      </c>
      <c r="F28" s="449">
        <f>_xll.qlIMMdate(E28,ImportedDate,Trigger)</f>
        <v>42809</v>
      </c>
      <c r="G28" s="396" t="str">
        <f t="shared" si="14"/>
        <v>Euribor3M</v>
      </c>
      <c r="H28" s="483">
        <v>99.904250000000005</v>
      </c>
      <c r="I28" s="426">
        <f>Quote!AP28/100</f>
        <v>1.7500000000000002E-5</v>
      </c>
      <c r="J28" s="427" t="str">
        <f>Currency&amp;"_CURVE_FUT"&amp;Tenor&amp;"_"&amp;$C28</f>
        <v>EUR_CURVE_FUT3M_H7</v>
      </c>
      <c r="K28" s="417" t="str">
        <f>IFERROR(_xll.qlFuturesRateHelper(,IF(DataSelect="Reference",$H28,$J28),B28,$E28,$G28,$I28,Permanent,Trigger,ObjectOverwrite),"--")</f>
        <v>obj_00862#0013</v>
      </c>
      <c r="L28" s="417" t="b">
        <f t="shared" si="15"/>
        <v>1</v>
      </c>
      <c r="M28" s="162"/>
      <c r="N28" s="454" t="str">
        <f t="shared" ref="N28:O28" si="16">A34</f>
        <v>SW</v>
      </c>
      <c r="O28" s="454" t="str">
        <f t="shared" si="16"/>
        <v>1Y</v>
      </c>
      <c r="P28" s="458" t="str">
        <f>K34</f>
        <v>obj_00ac1#0010</v>
      </c>
      <c r="Q28" s="454" t="b">
        <f>L34</f>
        <v>1</v>
      </c>
      <c r="R28" s="462">
        <v>1</v>
      </c>
      <c r="S28" s="462">
        <v>1</v>
      </c>
      <c r="T28" s="185" t="str">
        <v>obj_00aa5</v>
      </c>
      <c r="U28" s="185" t="str">
        <f>_xll.qlRateHelperQuoteName(T28)</f>
        <v/>
      </c>
      <c r="V28" s="452">
        <f>_xll.qlRateHelperRate(T28,_xll.ohTrigger(Trigger,Trigger3M))</f>
        <v>8.1899999999999994E-3</v>
      </c>
      <c r="W28" s="452" t="str">
        <f>IFERROR(_xll.qlFuturesRateHelperConvexityAdjustment(T28,Trigger),"--")</f>
        <v>--</v>
      </c>
      <c r="X28" s="186">
        <f>_xll.qlRateHelperEarliestDate(T28,Trigger)</f>
        <v>42156</v>
      </c>
      <c r="Y28" s="186">
        <f>_xll.qlRateHelperLatestDate(T28,Trigger)</f>
        <v>45810</v>
      </c>
      <c r="Z28" s="359">
        <v>8.2550966523620931E-3</v>
      </c>
      <c r="AD28" s="364"/>
      <c r="AY28" s="185" t="s">
        <v>214</v>
      </c>
      <c r="AZ28" s="186">
        <f>_xll.qlInterestRateIndexFixingDate(Currency&amp;"ibor"&amp;$I$1,BA28,Trigger)</f>
        <v>42188</v>
      </c>
      <c r="BA28" s="186">
        <f>_xll.qlCalendarAdvance(Calendar,BA27,AY28,"f",,Trigger)</f>
        <v>42192</v>
      </c>
      <c r="BB28" s="186">
        <f>_xll.qlInterestRateIndexMaturity(Currency&amp;"ibor"&amp;$I$1,BA28,Trigger)</f>
        <v>42284</v>
      </c>
      <c r="BC28" s="359">
        <f>_xll.qlIndexFixing($AC$5,AZ28,,_xll.ohTrigger(Trigger,Quote!$V$2))</f>
        <v>-7.4629827745903199E-5</v>
      </c>
      <c r="BD28" s="359" t="e">
        <f>_xll.qlIndexFixing($BE$1,AZ28,TRUE,_xll.ohTrigger(Trigger,Quote!$V$2))</f>
        <v>#NUM!</v>
      </c>
    </row>
    <row r="29" spans="1:56" s="154" customFormat="1" ht="11.25" customHeight="1" x14ac:dyDescent="0.2">
      <c r="A29" s="413" t="s">
        <v>266</v>
      </c>
      <c r="B29" s="185" t="s">
        <v>272</v>
      </c>
      <c r="C29" s="414" t="e">
        <v>#N/A</v>
      </c>
      <c r="D29" s="415" t="e">
        <v>#N/A</v>
      </c>
      <c r="E29" s="416" t="e">
        <f t="shared" si="13"/>
        <v>#N/A</v>
      </c>
      <c r="F29" s="449" t="e">
        <f>_xll.qlIMMdate(E29,ImportedDate,Trigger)</f>
        <v>#NUM!</v>
      </c>
      <c r="G29" s="396" t="str">
        <f t="shared" si="14"/>
        <v>Euribor3M</v>
      </c>
      <c r="H29" s="483" t="e">
        <v>#N/A</v>
      </c>
      <c r="I29" s="426">
        <f>Quote!AP29/100</f>
        <v>0</v>
      </c>
      <c r="J29" s="427" t="e">
        <f>Currency&amp;"_CURVE_FUT"&amp;Tenor&amp;"_"&amp;$C29</f>
        <v>#N/A</v>
      </c>
      <c r="K29" s="417" t="str">
        <f>IFERROR(_xll.qlFuturesRateHelper(,IF(DataSelect="Reference",$H29,$J29),B29,$E29,$G29,$I29,Permanent,Trigger,ObjectOverwrite),"--")</f>
        <v>--</v>
      </c>
      <c r="L29" s="417" t="b">
        <f t="shared" si="15"/>
        <v>0</v>
      </c>
      <c r="M29" s="162"/>
      <c r="N29" s="454" t="str">
        <f t="shared" ref="N29:N92" si="17">A35</f>
        <v>SW</v>
      </c>
      <c r="O29" s="454" t="str">
        <f t="shared" ref="O29:O92" si="18">B35</f>
        <v>1Y3M</v>
      </c>
      <c r="P29" s="458" t="str">
        <f t="shared" ref="P29:Q29" si="19">K35</f>
        <v>obj_00aa8#0010</v>
      </c>
      <c r="Q29" s="454" t="b">
        <f t="shared" si="19"/>
        <v>1</v>
      </c>
      <c r="R29" s="462">
        <v>1</v>
      </c>
      <c r="S29" s="462">
        <v>1</v>
      </c>
      <c r="T29" s="185" t="str">
        <v>obj_00ac8</v>
      </c>
      <c r="U29" s="185" t="str">
        <f>_xll.qlRateHelperQuoteName(T29)</f>
        <v/>
      </c>
      <c r="V29" s="452">
        <f>_xll.qlRateHelperRate(T29,_xll.ohTrigger(Trigger,Trigger3M))</f>
        <v>8.9707816799999996E-3</v>
      </c>
      <c r="W29" s="452" t="str">
        <f>IFERROR(_xll.qlFuturesRateHelperConvexityAdjustment(T29,Trigger),"--")</f>
        <v>--</v>
      </c>
      <c r="X29" s="186">
        <f>_xll.qlRateHelperEarliestDate(T29,Trigger)</f>
        <v>42156</v>
      </c>
      <c r="Y29" s="186">
        <f>_xll.qlRateHelperLatestDate(T29,Trigger)</f>
        <v>46174</v>
      </c>
      <c r="Z29" s="359">
        <v>9.0604723869010615E-3</v>
      </c>
      <c r="AD29" s="364"/>
      <c r="AY29" s="185" t="s">
        <v>214</v>
      </c>
      <c r="AZ29" s="186">
        <f>_xll.qlInterestRateIndexFixingDate(Currency&amp;"ibor"&amp;$I$1,BA29,Trigger)</f>
        <v>42191</v>
      </c>
      <c r="BA29" s="186">
        <f>_xll.qlCalendarAdvance(Calendar,BA28,AY29,"f",,Trigger)</f>
        <v>42193</v>
      </c>
      <c r="BB29" s="186">
        <f>_xll.qlInterestRateIndexMaturity(Currency&amp;"ibor"&amp;$I$1,BA29,Trigger)</f>
        <v>42285</v>
      </c>
      <c r="BC29" s="359">
        <f>_xll.qlIndexFixing($AC$5,AZ29,,_xll.ohTrigger(Trigger,Quote!$V$2))</f>
        <v>-7.3361108592689248E-5</v>
      </c>
      <c r="BD29" s="359" t="e">
        <f>_xll.qlIndexFixing($BE$1,AZ29,TRUE,_xll.ohTrigger(Trigger,Quote!$V$2))</f>
        <v>#NUM!</v>
      </c>
    </row>
    <row r="30" spans="1:56" s="154" customFormat="1" ht="11.25" customHeight="1" x14ac:dyDescent="0.2">
      <c r="A30" s="418" t="s">
        <v>266</v>
      </c>
      <c r="B30" s="196" t="s">
        <v>272</v>
      </c>
      <c r="C30" s="419" t="e">
        <v>#N/A</v>
      </c>
      <c r="D30" s="420" t="e">
        <v>#N/A</v>
      </c>
      <c r="E30" s="421" t="e">
        <f t="shared" si="13"/>
        <v>#N/A</v>
      </c>
      <c r="F30" s="450" t="e">
        <f>_xll.qlIMMdate(E30,ImportedDate,Trigger)</f>
        <v>#NUM!</v>
      </c>
      <c r="G30" s="402" t="str">
        <f t="shared" si="14"/>
        <v>Euribor3M</v>
      </c>
      <c r="H30" s="484" t="e">
        <v>#N/A</v>
      </c>
      <c r="I30" s="428">
        <f>Quote!AP30/100</f>
        <v>0</v>
      </c>
      <c r="J30" s="429" t="e">
        <f>Currency&amp;"_CURVE_FUT"&amp;Tenor&amp;"_"&amp;$C30</f>
        <v>#N/A</v>
      </c>
      <c r="K30" s="422" t="str">
        <f>IFERROR(_xll.qlFuturesRateHelper(,IF(DataSelect="Reference",$H30,$J30),B30,$E30,$G30,$I30,Permanent,Trigger,ObjectOverwrite),"--")</f>
        <v>--</v>
      </c>
      <c r="L30" s="422" t="b">
        <f t="shared" si="15"/>
        <v>0</v>
      </c>
      <c r="M30" s="162"/>
      <c r="N30" s="454" t="str">
        <f t="shared" si="17"/>
        <v>SW</v>
      </c>
      <c r="O30" s="454" t="str">
        <f t="shared" si="18"/>
        <v>1Y6M</v>
      </c>
      <c r="P30" s="458" t="str">
        <f t="shared" ref="P30:Q30" si="20">K36</f>
        <v>obj_00ab8#0010</v>
      </c>
      <c r="Q30" s="454" t="b">
        <f t="shared" si="20"/>
        <v>1</v>
      </c>
      <c r="R30" s="462">
        <v>1</v>
      </c>
      <c r="S30" s="462">
        <v>1</v>
      </c>
      <c r="T30" s="185" t="str">
        <v>obj_00ab7</v>
      </c>
      <c r="U30" s="185" t="str">
        <f>_xll.qlRateHelperQuoteName(T30)</f>
        <v/>
      </c>
      <c r="V30" s="452">
        <f>_xll.qlRateHelperRate(T30,_xll.ohTrigger(Trigger,Trigger3M))</f>
        <v>9.6600000000000002E-3</v>
      </c>
      <c r="W30" s="452" t="str">
        <f>IFERROR(_xll.qlFuturesRateHelperConvexityAdjustment(T30,Trigger),"--")</f>
        <v>--</v>
      </c>
      <c r="X30" s="186">
        <f>_xll.qlRateHelperEarliestDate(T30,Trigger)</f>
        <v>42156</v>
      </c>
      <c r="Y30" s="186">
        <f>_xll.qlRateHelperLatestDate(T30,Trigger)</f>
        <v>46539</v>
      </c>
      <c r="Z30" s="359">
        <v>9.7749034085522664E-3</v>
      </c>
      <c r="AD30" s="364"/>
      <c r="AY30" s="185" t="s">
        <v>214</v>
      </c>
      <c r="AZ30" s="186">
        <f>_xll.qlInterestRateIndexFixingDate(Currency&amp;"ibor"&amp;$I$1,BA30,Trigger)</f>
        <v>42192</v>
      </c>
      <c r="BA30" s="186">
        <f>_xll.qlCalendarAdvance(Calendar,BA29,AY30,"f",,Trigger)</f>
        <v>42194</v>
      </c>
      <c r="BB30" s="186">
        <f>_xll.qlInterestRateIndexMaturity(Currency&amp;"ibor"&amp;$I$1,BA30,Trigger)</f>
        <v>42286</v>
      </c>
      <c r="BC30" s="359">
        <f>_xll.qlIndexFixing($AC$5,AZ30,,_xll.ohTrigger(Trigger,Quote!$V$2))</f>
        <v>-7.2128525411950477E-5</v>
      </c>
      <c r="BD30" s="359" t="e">
        <f>_xll.qlIndexFixing($BE$1,AZ30,TRUE,_xll.ohTrigger(Trigger,Quote!$V$2))</f>
        <v>#NUM!</v>
      </c>
    </row>
    <row r="31" spans="1:56" s="154" customFormat="1" ht="11.25" customHeight="1" x14ac:dyDescent="0.2">
      <c r="A31" s="163"/>
      <c r="B31" s="163"/>
      <c r="C31" s="163"/>
      <c r="D31" s="166"/>
      <c r="E31" s="165"/>
      <c r="F31" s="167"/>
      <c r="G31" s="163"/>
      <c r="H31" s="163"/>
      <c r="I31" s="163"/>
      <c r="J31" s="163"/>
      <c r="K31" s="163"/>
      <c r="L31" s="165"/>
      <c r="M31" s="162"/>
      <c r="N31" s="454" t="str">
        <f t="shared" si="17"/>
        <v>SW</v>
      </c>
      <c r="O31" s="454" t="str">
        <f t="shared" si="18"/>
        <v>1Y9M</v>
      </c>
      <c r="P31" s="458" t="str">
        <f t="shared" ref="P31:Q31" si="21">K37</f>
        <v>obj_00ab4#0010</v>
      </c>
      <c r="Q31" s="454" t="b">
        <f t="shared" si="21"/>
        <v>1</v>
      </c>
      <c r="R31" s="462">
        <v>1</v>
      </c>
      <c r="S31" s="462">
        <v>1</v>
      </c>
      <c r="T31" s="185" t="str">
        <v>obj_00aaf</v>
      </c>
      <c r="U31" s="185" t="str">
        <f>_xll.qlRateHelperQuoteName(T31)</f>
        <v/>
      </c>
      <c r="V31" s="452">
        <f>_xll.qlRateHelperRate(T31,_xll.ohTrigger(Trigger,Trigger3M))</f>
        <v>1.024524196E-2</v>
      </c>
      <c r="W31" s="452" t="str">
        <f>IFERROR(_xll.qlFuturesRateHelperConvexityAdjustment(T31,Trigger),"--")</f>
        <v>--</v>
      </c>
      <c r="X31" s="186">
        <f>_xll.qlRateHelperEarliestDate(T31,Trigger)</f>
        <v>42156</v>
      </c>
      <c r="Y31" s="186">
        <f>_xll.qlRateHelperLatestDate(T31,Trigger)</f>
        <v>46905</v>
      </c>
      <c r="Z31" s="359">
        <v>1.0381543170546877E-2</v>
      </c>
      <c r="AD31" s="364"/>
      <c r="AY31" s="185" t="s">
        <v>214</v>
      </c>
      <c r="AZ31" s="186">
        <f>_xll.qlInterestRateIndexFixingDate(Currency&amp;"ibor"&amp;$I$1,BA31,Trigger)</f>
        <v>42193</v>
      </c>
      <c r="BA31" s="186">
        <f>_xll.qlCalendarAdvance(Calendar,BA30,AY31,"f",,Trigger)</f>
        <v>42195</v>
      </c>
      <c r="BB31" s="186">
        <f>_xll.qlInterestRateIndexMaturity(Currency&amp;"ibor"&amp;$I$1,BA31,Trigger)</f>
        <v>42289</v>
      </c>
      <c r="BC31" s="359">
        <f>_xll.qlIndexFixing($AC$5,AZ31,,_xll.ohTrigger(Trigger,Quote!$V$2))</f>
        <v>-7.0239896150467381E-5</v>
      </c>
      <c r="BD31" s="359" t="e">
        <f>_xll.qlIndexFixing($BE$1,AZ31,TRUE,_xll.ohTrigger(Trigger,Quote!$V$2))</f>
        <v>#NUM!</v>
      </c>
    </row>
    <row r="32" spans="1:56" s="154" customFormat="1" ht="11.25" customHeight="1" x14ac:dyDescent="0.2">
      <c r="A32" s="163"/>
      <c r="B32" s="163"/>
      <c r="C32" s="163"/>
      <c r="D32" s="163"/>
      <c r="E32" s="163"/>
      <c r="F32" s="163"/>
      <c r="G32" s="163"/>
      <c r="H32" s="160"/>
      <c r="I32" s="118" t="s">
        <v>9</v>
      </c>
      <c r="J32" s="118"/>
      <c r="K32" s="3" t="str">
        <f>_xll.qlEuribor(,Tenor,,,Trigger)</f>
        <v>obj_00831#0012</v>
      </c>
      <c r="M32" s="162"/>
      <c r="N32" s="454" t="str">
        <f t="shared" si="17"/>
        <v>SW</v>
      </c>
      <c r="O32" s="454" t="str">
        <f t="shared" si="18"/>
        <v>2Y</v>
      </c>
      <c r="P32" s="458" t="str">
        <f t="shared" ref="P32:Q32" si="22">K38</f>
        <v>obj_00aab#0010</v>
      </c>
      <c r="Q32" s="454" t="b">
        <f t="shared" si="22"/>
        <v>1</v>
      </c>
      <c r="R32" s="462">
        <v>1</v>
      </c>
      <c r="S32" s="462">
        <v>1</v>
      </c>
      <c r="T32" s="185" t="str">
        <v>obj_00ac2</v>
      </c>
      <c r="U32" s="185" t="str">
        <f>_xll.qlRateHelperQuoteName(T32)</f>
        <v/>
      </c>
      <c r="V32" s="452">
        <f>_xll.qlRateHelperRate(T32,_xll.ohTrigger(Trigger,Trigger3M))</f>
        <v>1.074522912E-2</v>
      </c>
      <c r="W32" s="452" t="str">
        <f>IFERROR(_xll.qlFuturesRateHelperConvexityAdjustment(T32,Trigger),"--")</f>
        <v>--</v>
      </c>
      <c r="X32" s="186">
        <f>_xll.qlRateHelperEarliestDate(T32,Trigger)</f>
        <v>42156</v>
      </c>
      <c r="Y32" s="186">
        <f>_xll.qlRateHelperLatestDate(T32,Trigger)</f>
        <v>47270</v>
      </c>
      <c r="Z32" s="359">
        <v>1.0903241850616151E-2</v>
      </c>
      <c r="AD32" s="364"/>
      <c r="AY32" s="185" t="s">
        <v>214</v>
      </c>
      <c r="AZ32" s="186">
        <f>_xll.qlInterestRateIndexFixingDate(Currency&amp;"ibor"&amp;$I$1,BA32,Trigger)</f>
        <v>42194</v>
      </c>
      <c r="BA32" s="186">
        <f>_xll.qlCalendarAdvance(Calendar,BA31,AY32,"f",,Trigger)</f>
        <v>42198</v>
      </c>
      <c r="BB32" s="186">
        <f>_xll.qlInterestRateIndexMaturity(Currency&amp;"ibor"&amp;$I$1,BA32,Trigger)</f>
        <v>42290</v>
      </c>
      <c r="BC32" s="359">
        <f>_xll.qlIndexFixing($AC$5,AZ32,,_xll.ohTrigger(Trigger,Quote!$V$2))</f>
        <v>-6.755955306322771E-5</v>
      </c>
      <c r="BD32" s="359" t="e">
        <f>_xll.qlIndexFixing($BE$1,AZ32,TRUE,_xll.ohTrigger(Trigger,Quote!$V$2))</f>
        <v>#NUM!</v>
      </c>
    </row>
    <row r="33" spans="1:56" s="154" customFormat="1" ht="11.25" customHeight="1" x14ac:dyDescent="0.2">
      <c r="A33" s="118" t="s">
        <v>18</v>
      </c>
      <c r="B33" s="118" t="s">
        <v>260</v>
      </c>
      <c r="C33" s="118" t="s">
        <v>261</v>
      </c>
      <c r="D33" s="118" t="s">
        <v>57</v>
      </c>
      <c r="E33" s="118" t="s">
        <v>273</v>
      </c>
      <c r="F33" s="118" t="s">
        <v>277</v>
      </c>
      <c r="G33" s="118" t="s">
        <v>12</v>
      </c>
      <c r="H33" s="118" t="s">
        <v>278</v>
      </c>
      <c r="I33" s="118" t="s">
        <v>275</v>
      </c>
      <c r="J33" s="118" t="s">
        <v>276</v>
      </c>
      <c r="K33" s="118" t="s">
        <v>44</v>
      </c>
      <c r="L33" s="118" t="s">
        <v>48</v>
      </c>
      <c r="N33" s="454" t="str">
        <f t="shared" si="17"/>
        <v>SW</v>
      </c>
      <c r="O33" s="454" t="str">
        <f t="shared" si="18"/>
        <v>2Y3M</v>
      </c>
      <c r="P33" s="458" t="str">
        <f t="shared" ref="P33:Q33" si="23">K39</f>
        <v>obj_00ac5#0010</v>
      </c>
      <c r="Q33" s="454" t="b">
        <f t="shared" si="23"/>
        <v>1</v>
      </c>
      <c r="R33" s="462">
        <v>1</v>
      </c>
      <c r="S33" s="462">
        <v>1</v>
      </c>
      <c r="T33" s="185" t="str">
        <v>obj_00ab2</v>
      </c>
      <c r="U33" s="185" t="str">
        <f>_xll.qlRateHelperQuoteName(T33)</f>
        <v/>
      </c>
      <c r="V33" s="452">
        <f>_xll.qlRateHelperRate(T33,_xll.ohTrigger(Trigger,Trigger3M))</f>
        <v>1.1169999999999999E-2</v>
      </c>
      <c r="W33" s="452" t="str">
        <f>IFERROR(_xll.qlFuturesRateHelperConvexityAdjustment(T33,Trigger),"--")</f>
        <v>--</v>
      </c>
      <c r="X33" s="186">
        <f>_xll.qlRateHelperEarliestDate(T33,Trigger)</f>
        <v>42156</v>
      </c>
      <c r="Y33" s="186">
        <f>_xll.qlRateHelperLatestDate(T33,Trigger)</f>
        <v>47637</v>
      </c>
      <c r="Z33" s="359">
        <v>1.1347262136594191E-2</v>
      </c>
      <c r="AD33" s="364"/>
      <c r="AY33" s="185" t="s">
        <v>214</v>
      </c>
      <c r="AZ33" s="186">
        <f>_xll.qlInterestRateIndexFixingDate(Currency&amp;"ibor"&amp;$I$1,BA33,Trigger)</f>
        <v>42195</v>
      </c>
      <c r="BA33" s="186">
        <f>_xll.qlCalendarAdvance(Calendar,BA32,AY33,"f",,Trigger)</f>
        <v>42199</v>
      </c>
      <c r="BB33" s="186">
        <f>_xll.qlInterestRateIndexMaturity(Currency&amp;"ibor"&amp;$I$1,BA33,Trigger)</f>
        <v>42291</v>
      </c>
      <c r="BC33" s="359">
        <f>_xll.qlIndexFixing($AC$5,AZ33,,_xll.ohTrigger(Trigger,Quote!$V$2))</f>
        <v>-6.6507650228391128E-5</v>
      </c>
      <c r="BD33" s="359" t="e">
        <f>_xll.qlIndexFixing($BE$1,AZ33,TRUE,_xll.ohTrigger(Trigger,Quote!$V$2))</f>
        <v>#NUM!</v>
      </c>
    </row>
    <row r="34" spans="1:56" s="154" customFormat="1" ht="11.25" customHeight="1" x14ac:dyDescent="0.2">
      <c r="A34" s="393" t="s">
        <v>267</v>
      </c>
      <c r="B34" s="431" t="str">
        <f t="array" ref="B34:B99">_xll.ohFilter(Quote!Q4:Q102,Quote!P4:P102="SW")</f>
        <v>1Y</v>
      </c>
      <c r="C34" s="392" t="str">
        <f t="array" ref="C34:C99">_xll.ohFilter(PastedValue!E2:E62,PastedValue!A2:A62="Sw")</f>
        <v>3Y</v>
      </c>
      <c r="D34" s="392" t="str">
        <f>IF(DataSelect="Reference",$C34,$B34)</f>
        <v>3Y</v>
      </c>
      <c r="E34" s="441" t="s">
        <v>14</v>
      </c>
      <c r="F34" s="435" t="s">
        <v>15</v>
      </c>
      <c r="G34" s="392" t="s">
        <v>16</v>
      </c>
      <c r="H34" s="435" t="s">
        <v>17</v>
      </c>
      <c r="I34" s="436">
        <f t="array" ref="I34:I99">_xll.ohFilter(PastedValue!H2:H74,PastedValue!A2:A74="Sw")/100</f>
        <v>8.1999999999999998E-4</v>
      </c>
      <c r="J34" s="436" t="str">
        <f t="shared" ref="J34:J65" si="24">Currency&amp;"_CURVE_"&amp;Tenor&amp;"_"&amp;$B34</f>
        <v>EUR_CURVE_3M_1Y</v>
      </c>
      <c r="K34" s="437" t="str">
        <f>IFERROR(_xll.qlSwapRateHelper2(,IF(DataSelect="Reference",$I34,J34),,$D34,Calendar,$G34,$F34,$H34,$K$32,0,E34,Discounting,Permanent,_xll.ohTrigger(Trigger,DataSelect),ObjectOverwrite),"--")</f>
        <v>obj_00ac1#0010</v>
      </c>
      <c r="L34" s="389" t="b">
        <f>IF(K34="--",FALSE,TRUE)</f>
        <v>1</v>
      </c>
      <c r="N34" s="454" t="str">
        <f t="shared" si="17"/>
        <v>SW</v>
      </c>
      <c r="O34" s="454" t="str">
        <f t="shared" si="18"/>
        <v>2Y6M</v>
      </c>
      <c r="P34" s="458" t="str">
        <f t="shared" ref="P34:Q34" si="25">K40</f>
        <v>obj_00abd#0010</v>
      </c>
      <c r="Q34" s="454" t="b">
        <f t="shared" si="25"/>
        <v>1</v>
      </c>
      <c r="R34" s="462">
        <v>1</v>
      </c>
      <c r="S34" s="462">
        <v>1</v>
      </c>
      <c r="T34" s="185" t="str">
        <v>obj_00ab3</v>
      </c>
      <c r="U34" s="185" t="str">
        <f>_xll.qlRateHelperQuoteName(T34)</f>
        <v/>
      </c>
      <c r="V34" s="452">
        <f>_xll.qlRateHelperRate(T34,_xll.ohTrigger(Trigger,Trigger3M))</f>
        <v>1.1528690330000001E-2</v>
      </c>
      <c r="W34" s="452" t="str">
        <f>IFERROR(_xll.qlFuturesRateHelperConvexityAdjustment(T34,Trigger),"--")</f>
        <v>--</v>
      </c>
      <c r="X34" s="186">
        <f>_xll.qlRateHelperEarliestDate(T34,Trigger)</f>
        <v>42156</v>
      </c>
      <c r="Y34" s="186">
        <f>_xll.qlRateHelperLatestDate(T34,Trigger)</f>
        <v>48001</v>
      </c>
      <c r="Z34" s="359">
        <v>1.1722575997189144E-2</v>
      </c>
      <c r="AD34" s="364"/>
      <c r="AY34" s="185" t="s">
        <v>214</v>
      </c>
      <c r="AZ34" s="186">
        <f>_xll.qlInterestRateIndexFixingDate(Currency&amp;"ibor"&amp;$I$1,BA34,Trigger)</f>
        <v>42198</v>
      </c>
      <c r="BA34" s="186">
        <f>_xll.qlCalendarAdvance(Calendar,BA33,AY34,"f",,Trigger)</f>
        <v>42200</v>
      </c>
      <c r="BB34" s="186">
        <f>_xll.qlInterestRateIndexMaturity(Currency&amp;"ibor"&amp;$I$1,BA34,Trigger)</f>
        <v>42292</v>
      </c>
      <c r="BC34" s="359">
        <f>_xll.qlIndexFixing($AC$5,AZ34,,_xll.ohTrigger(Trigger,Quote!$V$2))</f>
        <v>-6.549188355457457E-5</v>
      </c>
      <c r="BD34" s="359" t="e">
        <f>_xll.qlIndexFixing($BE$1,AZ34,TRUE,_xll.ohTrigger(Trigger,Quote!$V$2))</f>
        <v>#NUM!</v>
      </c>
    </row>
    <row r="35" spans="1:56" s="154" customFormat="1" ht="11.25" customHeight="1" x14ac:dyDescent="0.2">
      <c r="A35" s="399" t="s">
        <v>267</v>
      </c>
      <c r="B35" s="432" t="str">
        <v>1Y3M</v>
      </c>
      <c r="C35" s="398" t="str">
        <v>4Y</v>
      </c>
      <c r="D35" s="398" t="str">
        <f t="shared" ref="D35:D65" si="26">IF(DataSelect="Reference",$C35,$B35)</f>
        <v>4Y</v>
      </c>
      <c r="E35" s="398" t="s">
        <v>14</v>
      </c>
      <c r="F35" s="438" t="s">
        <v>15</v>
      </c>
      <c r="G35" s="398" t="s">
        <v>16</v>
      </c>
      <c r="H35" s="438" t="s">
        <v>17</v>
      </c>
      <c r="I35" s="439">
        <v>1.7100000000000001E-3</v>
      </c>
      <c r="J35" s="439" t="str">
        <f t="shared" si="24"/>
        <v>EUR_CURVE_3M_1Y3M</v>
      </c>
      <c r="K35" s="440" t="str">
        <f>IFERROR(_xll.qlSwapRateHelper2(,IF(DataSelect="Reference",$I35,J35),,$D35,Calendar,$G35,$F35,$H35,$K$32,0,E35,Discounting,Permanent,_xll.ohTrigger(Trigger,DataSelect),ObjectOverwrite),"--")</f>
        <v>obj_00aa8#0010</v>
      </c>
      <c r="L35" s="395" t="b">
        <f t="shared" ref="L35:L98" si="27">IF(K35="--",FALSE,TRUE)</f>
        <v>1</v>
      </c>
      <c r="N35" s="454" t="str">
        <f t="shared" si="17"/>
        <v>SW</v>
      </c>
      <c r="O35" s="454" t="str">
        <f t="shared" si="18"/>
        <v>2Y9M</v>
      </c>
      <c r="P35" s="458" t="str">
        <f t="shared" ref="P35:Q35" si="28">K41</f>
        <v>obj_00aa5#0010</v>
      </c>
      <c r="Q35" s="454" t="b">
        <f t="shared" si="28"/>
        <v>1</v>
      </c>
      <c r="R35" s="462">
        <v>1</v>
      </c>
      <c r="S35" s="462">
        <v>1</v>
      </c>
      <c r="T35" s="185" t="str">
        <v>obj_00abe</v>
      </c>
      <c r="U35" s="185" t="str">
        <f>_xll.qlRateHelperQuoteName(T35)</f>
        <v/>
      </c>
      <c r="V35" s="452">
        <f>_xll.qlRateHelperRate(T35,_xll.ohTrigger(Trigger,Trigger3M))</f>
        <v>1.183315211E-2</v>
      </c>
      <c r="W35" s="452" t="str">
        <f>IFERROR(_xll.qlFuturesRateHelperConvexityAdjustment(T35,Trigger),"--")</f>
        <v>--</v>
      </c>
      <c r="X35" s="186">
        <f>_xll.qlRateHelperEarliestDate(T35,Trigger)</f>
        <v>42156</v>
      </c>
      <c r="Y35" s="186">
        <f>_xll.qlRateHelperLatestDate(T35,Trigger)</f>
        <v>48366</v>
      </c>
      <c r="Z35" s="359">
        <v>1.2039202489231965E-2</v>
      </c>
      <c r="AD35" s="364"/>
      <c r="AY35" s="185" t="s">
        <v>214</v>
      </c>
      <c r="AZ35" s="186">
        <f>_xll.qlInterestRateIndexFixingDate(Currency&amp;"ibor"&amp;$I$1,BA35,Trigger)</f>
        <v>42199</v>
      </c>
      <c r="BA35" s="186">
        <f>_xll.qlCalendarAdvance(Calendar,BA34,AY35,"f",,Trigger)</f>
        <v>42201</v>
      </c>
      <c r="BB35" s="186">
        <f>_xll.qlInterestRateIndexMaturity(Currency&amp;"ibor"&amp;$I$1,BA35,Trigger)</f>
        <v>42293</v>
      </c>
      <c r="BC35" s="359">
        <f>_xll.qlIndexFixing($AC$5,AZ35,,_xll.ohTrigger(Trigger,Quote!$V$2))</f>
        <v>-6.4512253069147433E-5</v>
      </c>
      <c r="BD35" s="359" t="e">
        <f>_xll.qlIndexFixing($BE$1,AZ35,TRUE,_xll.ohTrigger(Trigger,Quote!$V$2))</f>
        <v>#NUM!</v>
      </c>
    </row>
    <row r="36" spans="1:56" s="154" customFormat="1" ht="11.25" customHeight="1" x14ac:dyDescent="0.2">
      <c r="A36" s="399" t="s">
        <v>267</v>
      </c>
      <c r="B36" s="432" t="str">
        <v>1Y6M</v>
      </c>
      <c r="C36" s="398" t="str">
        <v>5Y</v>
      </c>
      <c r="D36" s="398" t="str">
        <f t="shared" si="26"/>
        <v>5Y</v>
      </c>
      <c r="E36" s="398" t="s">
        <v>14</v>
      </c>
      <c r="F36" s="438" t="s">
        <v>15</v>
      </c>
      <c r="G36" s="398" t="s">
        <v>16</v>
      </c>
      <c r="H36" s="438" t="s">
        <v>17</v>
      </c>
      <c r="I36" s="439">
        <v>2.7800000000000004E-3</v>
      </c>
      <c r="J36" s="439" t="str">
        <f t="shared" si="24"/>
        <v>EUR_CURVE_3M_1Y6M</v>
      </c>
      <c r="K36" s="440" t="str">
        <f>IFERROR(_xll.qlSwapRateHelper2(,IF(DataSelect="Reference",$I36,J36),,$D36,Calendar,$G36,$F36,$H36,$K$32,0,E36,Discounting,Permanent,_xll.ohTrigger(Trigger,DataSelect),ObjectOverwrite),"--")</f>
        <v>obj_00ab8#0010</v>
      </c>
      <c r="L36" s="395" t="b">
        <f t="shared" si="27"/>
        <v>1</v>
      </c>
      <c r="N36" s="454" t="str">
        <f t="shared" si="17"/>
        <v>SW</v>
      </c>
      <c r="O36" s="454" t="str">
        <f t="shared" si="18"/>
        <v>3Y</v>
      </c>
      <c r="P36" s="458" t="str">
        <f t="shared" ref="P36:Q36" si="29">K42</f>
        <v>obj_00ac8#0010</v>
      </c>
      <c r="Q36" s="454" t="b">
        <f t="shared" si="29"/>
        <v>1</v>
      </c>
      <c r="R36" s="462">
        <v>1</v>
      </c>
      <c r="S36" s="462">
        <v>1</v>
      </c>
      <c r="T36" s="185" t="str">
        <v>obj_00ac0</v>
      </c>
      <c r="U36" s="185" t="str">
        <f>_xll.qlRateHelperQuoteName(T36)</f>
        <v/>
      </c>
      <c r="V36" s="452">
        <f>_xll.qlRateHelperRate(T36,_xll.ohTrigger(Trigger,Trigger3M))</f>
        <v>1.207921508E-2</v>
      </c>
      <c r="W36" s="452" t="str">
        <f>IFERROR(_xll.qlFuturesRateHelperConvexityAdjustment(T36,Trigger),"--")</f>
        <v>--</v>
      </c>
      <c r="X36" s="186">
        <f>_xll.qlRateHelperEarliestDate(T36,Trigger)</f>
        <v>42156</v>
      </c>
      <c r="Y36" s="186">
        <f>_xll.qlRateHelperLatestDate(T36,Trigger)</f>
        <v>48731</v>
      </c>
      <c r="Z36" s="359">
        <v>1.2295661965347588E-2</v>
      </c>
      <c r="AD36" s="364"/>
      <c r="AY36" s="185" t="s">
        <v>214</v>
      </c>
      <c r="AZ36" s="186">
        <f>_xll.qlInterestRateIndexFixingDate(Currency&amp;"ibor"&amp;$I$1,BA36,Trigger)</f>
        <v>42200</v>
      </c>
      <c r="BA36" s="186">
        <f>_xll.qlCalendarAdvance(Calendar,BA35,AY36,"f",,Trigger)</f>
        <v>42202</v>
      </c>
      <c r="BB36" s="186">
        <f>_xll.qlInterestRateIndexMaturity(Currency&amp;"ibor"&amp;$I$1,BA36,Trigger)</f>
        <v>42296</v>
      </c>
      <c r="BC36" s="359">
        <f>_xll.qlIndexFixing($AC$5,AZ36,,_xll.ohTrigger(Trigger,Quote!$V$2))</f>
        <v>-6.2840272152672917E-5</v>
      </c>
      <c r="BD36" s="359" t="e">
        <f>_xll.qlIndexFixing($BE$1,AZ36,TRUE,_xll.ohTrigger(Trigger,Quote!$V$2))</f>
        <v>#NUM!</v>
      </c>
    </row>
    <row r="37" spans="1:56" s="154" customFormat="1" ht="11.25" customHeight="1" x14ac:dyDescent="0.2">
      <c r="A37" s="399" t="s">
        <v>267</v>
      </c>
      <c r="B37" s="432" t="str">
        <v>1Y9M</v>
      </c>
      <c r="C37" s="398" t="str">
        <v>6Y</v>
      </c>
      <c r="D37" s="398" t="str">
        <f t="shared" si="26"/>
        <v>6Y</v>
      </c>
      <c r="E37" s="398" t="s">
        <v>14</v>
      </c>
      <c r="F37" s="438" t="s">
        <v>15</v>
      </c>
      <c r="G37" s="398" t="s">
        <v>16</v>
      </c>
      <c r="H37" s="438" t="s">
        <v>17</v>
      </c>
      <c r="I37" s="439">
        <v>3.96E-3</v>
      </c>
      <c r="J37" s="439" t="str">
        <f t="shared" si="24"/>
        <v>EUR_CURVE_3M_1Y9M</v>
      </c>
      <c r="K37" s="440" t="str">
        <f>IFERROR(_xll.qlSwapRateHelper2(,IF(DataSelect="Reference",$I37,J37),,$D37,Calendar,$G37,$F37,$H37,$K$32,0,E37,Discounting,Permanent,_xll.ohTrigger(Trigger,DataSelect),ObjectOverwrite),"--")</f>
        <v>obj_00ab4#0010</v>
      </c>
      <c r="L37" s="395" t="b">
        <f t="shared" si="27"/>
        <v>1</v>
      </c>
      <c r="N37" s="454" t="str">
        <f t="shared" si="17"/>
        <v>SW</v>
      </c>
      <c r="O37" s="454" t="str">
        <f t="shared" si="18"/>
        <v>4Y</v>
      </c>
      <c r="P37" s="458" t="str">
        <f t="shared" ref="P37:Q37" si="30">K43</f>
        <v>obj_00ab7#0010</v>
      </c>
      <c r="Q37" s="454" t="b">
        <f t="shared" si="30"/>
        <v>1</v>
      </c>
      <c r="R37" s="462">
        <v>1</v>
      </c>
      <c r="S37" s="462">
        <v>1</v>
      </c>
      <c r="T37" s="185" t="str">
        <v>obj_00ac9</v>
      </c>
      <c r="U37" s="185" t="str">
        <f>_xll.qlRateHelperQuoteName(T37)</f>
        <v/>
      </c>
      <c r="V37" s="452">
        <f>_xll.qlRateHelperRate(T37,_xll.ohTrigger(Trigger,Trigger3M))</f>
        <v>1.2280581960000002E-2</v>
      </c>
      <c r="W37" s="452" t="str">
        <f>IFERROR(_xll.qlFuturesRateHelperConvexityAdjustment(T37,Trigger),"--")</f>
        <v>--</v>
      </c>
      <c r="X37" s="186">
        <f>_xll.qlRateHelperEarliestDate(T37,Trigger)</f>
        <v>42156</v>
      </c>
      <c r="Y37" s="186">
        <f>_xll.qlRateHelperLatestDate(T37,Trigger)</f>
        <v>49096</v>
      </c>
      <c r="Z37" s="359">
        <v>1.2504522546361691E-2</v>
      </c>
      <c r="AD37" s="364"/>
      <c r="AY37" s="185" t="s">
        <v>214</v>
      </c>
      <c r="AZ37" s="186">
        <f>_xll.qlInterestRateIndexFixingDate(Currency&amp;"ibor"&amp;$I$1,BA37,Trigger)</f>
        <v>42201</v>
      </c>
      <c r="BA37" s="186">
        <f>_xll.qlCalendarAdvance(Calendar,BA36,AY37,"f",,Trigger)</f>
        <v>42205</v>
      </c>
      <c r="BB37" s="186">
        <f>_xll.qlInterestRateIndexMaturity(Currency&amp;"ibor"&amp;$I$1,BA37,Trigger)</f>
        <v>42297</v>
      </c>
      <c r="BC37" s="359">
        <f>_xll.qlIndexFixing($AC$5,AZ37,,_xll.ohTrigger(Trigger,Quote!$V$2))</f>
        <v>-6.09550935478605E-5</v>
      </c>
      <c r="BD37" s="359" t="e">
        <f>_xll.qlIndexFixing($BE$1,AZ37,TRUE,_xll.ohTrigger(Trigger,Quote!$V$2))</f>
        <v>#NUM!</v>
      </c>
    </row>
    <row r="38" spans="1:56" s="154" customFormat="1" ht="11.25" customHeight="1" x14ac:dyDescent="0.2">
      <c r="A38" s="399" t="s">
        <v>267</v>
      </c>
      <c r="B38" s="432" t="str">
        <v>2Y</v>
      </c>
      <c r="C38" s="398" t="str">
        <v>7Y</v>
      </c>
      <c r="D38" s="398" t="str">
        <f t="shared" si="26"/>
        <v>7Y</v>
      </c>
      <c r="E38" s="398" t="s">
        <v>14</v>
      </c>
      <c r="F38" s="438" t="s">
        <v>15</v>
      </c>
      <c r="G38" s="398" t="s">
        <v>16</v>
      </c>
      <c r="H38" s="438" t="s">
        <v>17</v>
      </c>
      <c r="I38" s="439">
        <v>5.1500000000000001E-3</v>
      </c>
      <c r="J38" s="439" t="str">
        <f t="shared" si="24"/>
        <v>EUR_CURVE_3M_2Y</v>
      </c>
      <c r="K38" s="440" t="str">
        <f>IFERROR(_xll.qlSwapRateHelper2(,IF(DataSelect="Reference",$I38,J38),,$D38,Calendar,$G38,$F38,$H38,$K$32,0,E38,Discounting,Permanent,_xll.ohTrigger(Trigger,DataSelect),ObjectOverwrite),"--")</f>
        <v>obj_00aab#0010</v>
      </c>
      <c r="L38" s="395" t="b">
        <f t="shared" si="27"/>
        <v>1</v>
      </c>
      <c r="N38" s="454" t="str">
        <f t="shared" si="17"/>
        <v>SW</v>
      </c>
      <c r="O38" s="454" t="str">
        <f t="shared" si="18"/>
        <v>5Y</v>
      </c>
      <c r="P38" s="458" t="str">
        <f t="shared" ref="P38:Q38" si="31">K44</f>
        <v>obj_00aaf#0010</v>
      </c>
      <c r="Q38" s="454" t="b">
        <f t="shared" si="31"/>
        <v>1</v>
      </c>
      <c r="R38" s="462">
        <v>1</v>
      </c>
      <c r="S38" s="462">
        <v>1</v>
      </c>
      <c r="T38" s="185" t="str">
        <v>obj_00acc</v>
      </c>
      <c r="U38" s="185" t="str">
        <f>_xll.qlRateHelperQuoteName(T38)</f>
        <v/>
      </c>
      <c r="V38" s="452">
        <f>_xll.qlRateHelperRate(T38,_xll.ohTrigger(Trigger,Trigger3M))</f>
        <v>1.244E-2</v>
      </c>
      <c r="W38" s="452" t="str">
        <f>IFERROR(_xll.qlFuturesRateHelperConvexityAdjustment(T38,Trigger),"--")</f>
        <v>--</v>
      </c>
      <c r="X38" s="186">
        <f>_xll.qlRateHelperEarliestDate(T38,Trigger)</f>
        <v>42156</v>
      </c>
      <c r="Y38" s="186">
        <f>_xll.qlRateHelperLatestDate(T38,Trigger)</f>
        <v>49461</v>
      </c>
      <c r="Z38" s="359">
        <v>1.266818782451151E-2</v>
      </c>
      <c r="AD38" s="364"/>
      <c r="AY38" s="185" t="s">
        <v>214</v>
      </c>
      <c r="AZ38" s="186">
        <f>_xll.qlInterestRateIndexFixingDate(Currency&amp;"ibor"&amp;$I$1,BA38,Trigger)</f>
        <v>42202</v>
      </c>
      <c r="BA38" s="186">
        <f>_xll.qlCalendarAdvance(Calendar,BA37,AY38,"f",,Trigger)</f>
        <v>42206</v>
      </c>
      <c r="BB38" s="186">
        <f>_xll.qlInterestRateIndexMaturity(Currency&amp;"ibor"&amp;$I$1,BA38,Trigger)</f>
        <v>42298</v>
      </c>
      <c r="BC38" s="359">
        <f>_xll.qlIndexFixing($AC$5,AZ38,,_xll.ohTrigger(Trigger,Quote!$V$2))</f>
        <v>-6.0156144394503222E-5</v>
      </c>
      <c r="BD38" s="359" t="e">
        <f>_xll.qlIndexFixing($BE$1,AZ38,TRUE,_xll.ohTrigger(Trigger,Quote!$V$2))</f>
        <v>#NUM!</v>
      </c>
    </row>
    <row r="39" spans="1:56" s="154" customFormat="1" ht="11.25" customHeight="1" x14ac:dyDescent="0.2">
      <c r="A39" s="399" t="s">
        <v>267</v>
      </c>
      <c r="B39" s="432" t="str">
        <v>2Y3M</v>
      </c>
      <c r="C39" s="398" t="str">
        <v>8Y</v>
      </c>
      <c r="D39" s="398" t="str">
        <f t="shared" si="26"/>
        <v>8Y</v>
      </c>
      <c r="E39" s="398" t="s">
        <v>14</v>
      </c>
      <c r="F39" s="438" t="s">
        <v>15</v>
      </c>
      <c r="G39" s="398" t="s">
        <v>16</v>
      </c>
      <c r="H39" s="438" t="s">
        <v>17</v>
      </c>
      <c r="I39" s="439">
        <v>6.28E-3</v>
      </c>
      <c r="J39" s="439" t="str">
        <f t="shared" si="24"/>
        <v>EUR_CURVE_3M_2Y3M</v>
      </c>
      <c r="K39" s="440" t="str">
        <f>IFERROR(_xll.qlSwapRateHelper2(,IF(DataSelect="Reference",$I39,J39),,$D39,Calendar,$G39,$F39,$H39,$K$32,0,E39,Discounting,Permanent,_xll.ohTrigger(Trigger,DataSelect),ObjectOverwrite),"--")</f>
        <v>obj_00ac5#0010</v>
      </c>
      <c r="L39" s="395" t="b">
        <f t="shared" si="27"/>
        <v>1</v>
      </c>
      <c r="N39" s="454" t="str">
        <f t="shared" si="17"/>
        <v>SW</v>
      </c>
      <c r="O39" s="454" t="str">
        <f t="shared" si="18"/>
        <v>6Y</v>
      </c>
      <c r="P39" s="458" t="str">
        <f t="shared" ref="P39:Q39" si="32">K45</f>
        <v>obj_00ac2#0010</v>
      </c>
      <c r="Q39" s="454" t="b">
        <f t="shared" si="32"/>
        <v>1</v>
      </c>
      <c r="R39" s="462">
        <v>1</v>
      </c>
      <c r="S39" s="462">
        <v>1</v>
      </c>
      <c r="T39" s="185" t="str">
        <v>obj_00aaa</v>
      </c>
      <c r="U39" s="185" t="str">
        <f>_xll.qlRateHelperQuoteName(T39)</f>
        <v/>
      </c>
      <c r="V39" s="452">
        <f>_xll.qlRateHelperRate(T39,_xll.ohTrigger(Trigger,Trigger3M))</f>
        <v>1.2563281379999999E-2</v>
      </c>
      <c r="W39" s="452" t="str">
        <f>IFERROR(_xll.qlFuturesRateHelperConvexityAdjustment(T39,Trigger),"--")</f>
        <v>--</v>
      </c>
      <c r="X39" s="186">
        <f>_xll.qlRateHelperEarliestDate(T39,Trigger)</f>
        <v>42156</v>
      </c>
      <c r="Y39" s="186">
        <f>_xll.qlRateHelperLatestDate(T39,Trigger)</f>
        <v>49828</v>
      </c>
      <c r="Z39" s="359">
        <v>1.2791071534526762E-2</v>
      </c>
      <c r="AD39" s="364"/>
      <c r="AY39" s="185" t="s">
        <v>214</v>
      </c>
      <c r="AZ39" s="186">
        <f>_xll.qlInterestRateIndexFixingDate(Currency&amp;"ibor"&amp;$I$1,BA39,Trigger)</f>
        <v>42205</v>
      </c>
      <c r="BA39" s="186">
        <f>_xll.qlCalendarAdvance(Calendar,BA38,AY39,"f",,Trigger)</f>
        <v>42207</v>
      </c>
      <c r="BB39" s="186">
        <f>_xll.qlInterestRateIndexMaturity(Currency&amp;"ibor"&amp;$I$1,BA39,Trigger)</f>
        <v>42299</v>
      </c>
      <c r="BC39" s="359">
        <f>_xll.qlIndexFixing($AC$5,AZ39,,_xll.ohTrigger(Trigger,Quote!$V$2))</f>
        <v>-5.9393331578981041E-5</v>
      </c>
      <c r="BD39" s="359" t="e">
        <f>_xll.qlIndexFixing($BE$1,AZ39,TRUE,_xll.ohTrigger(Trigger,Quote!$V$2))</f>
        <v>#NUM!</v>
      </c>
    </row>
    <row r="40" spans="1:56" s="154" customFormat="1" ht="11.25" customHeight="1" x14ac:dyDescent="0.2">
      <c r="A40" s="399" t="s">
        <v>267</v>
      </c>
      <c r="B40" s="432" t="str">
        <v>2Y6M</v>
      </c>
      <c r="C40" s="398" t="str">
        <v>9Y</v>
      </c>
      <c r="D40" s="398" t="str">
        <f t="shared" si="26"/>
        <v>9Y</v>
      </c>
      <c r="E40" s="398" t="s">
        <v>14</v>
      </c>
      <c r="F40" s="438" t="s">
        <v>15</v>
      </c>
      <c r="G40" s="398" t="s">
        <v>16</v>
      </c>
      <c r="H40" s="438" t="s">
        <v>17</v>
      </c>
      <c r="I40" s="439">
        <v>7.3099999999999997E-3</v>
      </c>
      <c r="J40" s="439" t="str">
        <f t="shared" si="24"/>
        <v>EUR_CURVE_3M_2Y6M</v>
      </c>
      <c r="K40" s="440" t="str">
        <f>IFERROR(_xll.qlSwapRateHelper2(,IF(DataSelect="Reference",$I40,J40),,$D40,Calendar,$G40,$F40,$H40,$K$32,0,E40,Discounting,Permanent,_xll.ohTrigger(Trigger,DataSelect),ObjectOverwrite),"--")</f>
        <v>obj_00abd#0010</v>
      </c>
      <c r="L40" s="395" t="b">
        <f t="shared" si="27"/>
        <v>1</v>
      </c>
      <c r="N40" s="454" t="str">
        <f t="shared" si="17"/>
        <v>SW</v>
      </c>
      <c r="O40" s="454" t="str">
        <f t="shared" si="18"/>
        <v>7Y</v>
      </c>
      <c r="P40" s="458" t="str">
        <f t="shared" ref="P40:Q40" si="33">K46</f>
        <v>obj_00ab2#0010</v>
      </c>
      <c r="Q40" s="454" t="b">
        <f t="shared" si="33"/>
        <v>1</v>
      </c>
      <c r="R40" s="462">
        <v>1</v>
      </c>
      <c r="S40" s="462">
        <v>1</v>
      </c>
      <c r="T40" s="185" t="str">
        <v>obj_00acb</v>
      </c>
      <c r="U40" s="185" t="str">
        <f>_xll.qlRateHelperQuoteName(T40)</f>
        <v/>
      </c>
      <c r="V40" s="452">
        <f>_xll.qlRateHelperRate(T40,_xll.ohTrigger(Trigger,Trigger3M))</f>
        <v>1.265592858E-2</v>
      </c>
      <c r="W40" s="452" t="str">
        <f>IFERROR(_xll.qlFuturesRateHelperConvexityAdjustment(T40,Trigger),"--")</f>
        <v>--</v>
      </c>
      <c r="X40" s="186">
        <f>_xll.qlRateHelperEarliestDate(T40,Trigger)</f>
        <v>42156</v>
      </c>
      <c r="Y40" s="186">
        <f>_xll.qlRateHelperLatestDate(T40,Trigger)</f>
        <v>50192</v>
      </c>
      <c r="Z40" s="359">
        <v>1.2882444873612129E-2</v>
      </c>
      <c r="AD40" s="364"/>
      <c r="AY40" s="185" t="s">
        <v>214</v>
      </c>
      <c r="AZ40" s="186">
        <f>_xll.qlInterestRateIndexFixingDate(Currency&amp;"ibor"&amp;$I$1,BA40,Trigger)</f>
        <v>42206</v>
      </c>
      <c r="BA40" s="186">
        <f>_xll.qlCalendarAdvance(Calendar,BA39,AY40,"f",,Trigger)</f>
        <v>42208</v>
      </c>
      <c r="BB40" s="186">
        <f>_xll.qlInterestRateIndexMaturity(Currency&amp;"ibor"&amp;$I$1,BA40,Trigger)</f>
        <v>42300</v>
      </c>
      <c r="BC40" s="359">
        <f>_xll.qlIndexFixing($AC$5,AZ40,,_xll.ohTrigger(Trigger,Quote!$V$2))</f>
        <v>-5.8666655120843543E-5</v>
      </c>
      <c r="BD40" s="359" t="e">
        <f>_xll.qlIndexFixing($BE$1,AZ40,TRUE,_xll.ohTrigger(Trigger,Quote!$V$2))</f>
        <v>#NUM!</v>
      </c>
    </row>
    <row r="41" spans="1:56" s="154" customFormat="1" ht="11.25" customHeight="1" x14ac:dyDescent="0.2">
      <c r="A41" s="399" t="s">
        <v>267</v>
      </c>
      <c r="B41" s="432" t="str">
        <v>2Y9M</v>
      </c>
      <c r="C41" s="398" t="str">
        <v>10Y</v>
      </c>
      <c r="D41" s="398" t="str">
        <f t="shared" si="26"/>
        <v>10Y</v>
      </c>
      <c r="E41" s="398" t="s">
        <v>14</v>
      </c>
      <c r="F41" s="438" t="s">
        <v>15</v>
      </c>
      <c r="G41" s="398" t="s">
        <v>16</v>
      </c>
      <c r="H41" s="438" t="s">
        <v>17</v>
      </c>
      <c r="I41" s="439">
        <v>8.1899999999999994E-3</v>
      </c>
      <c r="J41" s="439" t="str">
        <f t="shared" si="24"/>
        <v>EUR_CURVE_3M_2Y9M</v>
      </c>
      <c r="K41" s="440" t="str">
        <f>IFERROR(_xll.qlSwapRateHelper2(,IF(DataSelect="Reference",$I41,J41),,$D41,Calendar,$G41,$F41,$H41,$K$32,0,E41,Discounting,Permanent,_xll.ohTrigger(Trigger,DataSelect),ObjectOverwrite),"--")</f>
        <v>obj_00aa5#0010</v>
      </c>
      <c r="L41" s="395" t="b">
        <f t="shared" si="27"/>
        <v>1</v>
      </c>
      <c r="N41" s="454" t="str">
        <f t="shared" si="17"/>
        <v>SW</v>
      </c>
      <c r="O41" s="454" t="str">
        <f t="shared" si="18"/>
        <v>8Y</v>
      </c>
      <c r="P41" s="458" t="str">
        <f t="shared" ref="P41:Q41" si="34">K47</f>
        <v>obj_00ab3#0010</v>
      </c>
      <c r="Q41" s="454" t="b">
        <f t="shared" si="34"/>
        <v>1</v>
      </c>
      <c r="R41" s="462">
        <v>1</v>
      </c>
      <c r="S41" s="462">
        <v>1</v>
      </c>
      <c r="T41" s="185" t="str">
        <v>obj_00abb</v>
      </c>
      <c r="U41" s="185" t="str">
        <f>_xll.qlRateHelperQuoteName(T41)</f>
        <v/>
      </c>
      <c r="V41" s="452">
        <f>_xll.qlRateHelperRate(T41,_xll.ohTrigger(Trigger,Trigger3M))</f>
        <v>1.2728728179999999E-2</v>
      </c>
      <c r="W41" s="452" t="str">
        <f>IFERROR(_xll.qlFuturesRateHelperConvexityAdjustment(T41,Trigger),"--")</f>
        <v>--</v>
      </c>
      <c r="X41" s="186">
        <f>_xll.qlRateHelperEarliestDate(T41,Trigger)</f>
        <v>42156</v>
      </c>
      <c r="Y41" s="186">
        <f>_xll.qlRateHelperLatestDate(T41,Trigger)</f>
        <v>50557</v>
      </c>
      <c r="Z41" s="359">
        <v>1.2952442663684191E-2</v>
      </c>
      <c r="AD41" s="364"/>
      <c r="AY41" s="185" t="s">
        <v>214</v>
      </c>
      <c r="AZ41" s="186">
        <f>_xll.qlInterestRateIndexFixingDate(Currency&amp;"ibor"&amp;$I$1,BA41,Trigger)</f>
        <v>42207</v>
      </c>
      <c r="BA41" s="186">
        <f>_xll.qlCalendarAdvance(Calendar,BA40,AY41,"f",,Trigger)</f>
        <v>42209</v>
      </c>
      <c r="BB41" s="186">
        <f>_xll.qlInterestRateIndexMaturity(Currency&amp;"ibor"&amp;$I$1,BA41,Trigger)</f>
        <v>42303</v>
      </c>
      <c r="BC41" s="359">
        <f>_xll.qlIndexFixing($AC$5,AZ41,,_xll.ohTrigger(Trigger,Quote!$V$2))</f>
        <v>-5.717364894711019E-5</v>
      </c>
      <c r="BD41" s="359" t="e">
        <f>_xll.qlIndexFixing($BE$1,AZ41,TRUE,_xll.ohTrigger(Trigger,Quote!$V$2))</f>
        <v>#NUM!</v>
      </c>
    </row>
    <row r="42" spans="1:56" s="154" customFormat="1" ht="11.25" customHeight="1" x14ac:dyDescent="0.2">
      <c r="A42" s="399" t="s">
        <v>267</v>
      </c>
      <c r="B42" s="432" t="str">
        <v>3Y</v>
      </c>
      <c r="C42" s="398" t="str">
        <v>11Y</v>
      </c>
      <c r="D42" s="398" t="str">
        <f t="shared" si="26"/>
        <v>11Y</v>
      </c>
      <c r="E42" s="398" t="s">
        <v>14</v>
      </c>
      <c r="F42" s="438" t="s">
        <v>15</v>
      </c>
      <c r="G42" s="398" t="s">
        <v>16</v>
      </c>
      <c r="H42" s="438" t="s">
        <v>17</v>
      </c>
      <c r="I42" s="439">
        <v>8.9707816799999996E-3</v>
      </c>
      <c r="J42" s="439" t="str">
        <f t="shared" si="24"/>
        <v>EUR_CURVE_3M_3Y</v>
      </c>
      <c r="K42" s="440" t="str">
        <f>IFERROR(_xll.qlSwapRateHelper2(,IF(DataSelect="Reference",$I42,J42),,$D42,Calendar,$G42,$F42,$H42,$K$32,0,E42,Discounting,Permanent,_xll.ohTrigger(Trigger,DataSelect),ObjectOverwrite),"--")</f>
        <v>obj_00ac8#0010</v>
      </c>
      <c r="L42" s="395" t="b">
        <f t="shared" si="27"/>
        <v>1</v>
      </c>
      <c r="N42" s="454" t="str">
        <f t="shared" si="17"/>
        <v>SW</v>
      </c>
      <c r="O42" s="454" t="str">
        <f t="shared" si="18"/>
        <v>9Y</v>
      </c>
      <c r="P42" s="458" t="str">
        <f t="shared" ref="P42:Q42" si="35">K48</f>
        <v>obj_00abe#0010</v>
      </c>
      <c r="Q42" s="454" t="b">
        <f t="shared" si="35"/>
        <v>1</v>
      </c>
      <c r="R42" s="462">
        <v>1</v>
      </c>
      <c r="S42" s="462">
        <v>1</v>
      </c>
      <c r="T42" s="185" t="str">
        <v>obj_00ac3</v>
      </c>
      <c r="U42" s="185" t="str">
        <f>_xll.qlRateHelperQuoteName(T42)</f>
        <v/>
      </c>
      <c r="V42" s="452">
        <f>_xll.qlRateHelperRate(T42,_xll.ohTrigger(Trigger,Trigger3M))</f>
        <v>1.2786645999999999E-2</v>
      </c>
      <c r="W42" s="452" t="str">
        <f>IFERROR(_xll.qlFuturesRateHelperConvexityAdjustment(T42,Trigger),"--")</f>
        <v>--</v>
      </c>
      <c r="X42" s="186">
        <f>_xll.qlRateHelperEarliestDate(T42,Trigger)</f>
        <v>42156</v>
      </c>
      <c r="Y42" s="186">
        <f>_xll.qlRateHelperLatestDate(T42,Trigger)</f>
        <v>50922</v>
      </c>
      <c r="Z42" s="359">
        <v>1.3006476663866014E-2</v>
      </c>
      <c r="AD42" s="364"/>
      <c r="AY42" s="185" t="s">
        <v>214</v>
      </c>
      <c r="AZ42" s="186">
        <f>_xll.qlInterestRateIndexFixingDate(Currency&amp;"ibor"&amp;$I$1,BA42,Trigger)</f>
        <v>42208</v>
      </c>
      <c r="BA42" s="186">
        <f>_xll.qlCalendarAdvance(Calendar,BA41,AY42,"f",,Trigger)</f>
        <v>42212</v>
      </c>
      <c r="BB42" s="186">
        <f>_xll.qlInterestRateIndexMaturity(Currency&amp;"ibor"&amp;$I$1,BA42,Trigger)</f>
        <v>42304</v>
      </c>
      <c r="BC42" s="359">
        <f>_xll.qlIndexFixing($AC$5,AZ42,,_xll.ohTrigger(Trigger,Quote!$V$2))</f>
        <v>-5.612131325313193E-5</v>
      </c>
      <c r="BD42" s="359" t="e">
        <f>_xll.qlIndexFixing($BE$1,AZ42,TRUE,_xll.ohTrigger(Trigger,Quote!$V$2))</f>
        <v>#NUM!</v>
      </c>
    </row>
    <row r="43" spans="1:56" s="154" customFormat="1" ht="11.25" customHeight="1" x14ac:dyDescent="0.2">
      <c r="A43" s="399" t="s">
        <v>267</v>
      </c>
      <c r="B43" s="432" t="str">
        <v>4Y</v>
      </c>
      <c r="C43" s="398" t="str">
        <v>12Y</v>
      </c>
      <c r="D43" s="398" t="str">
        <f t="shared" si="26"/>
        <v>12Y</v>
      </c>
      <c r="E43" s="398" t="s">
        <v>14</v>
      </c>
      <c r="F43" s="438" t="s">
        <v>15</v>
      </c>
      <c r="G43" s="398" t="s">
        <v>16</v>
      </c>
      <c r="H43" s="438" t="s">
        <v>17</v>
      </c>
      <c r="I43" s="439">
        <v>9.6600000000000002E-3</v>
      </c>
      <c r="J43" s="439" t="str">
        <f t="shared" si="24"/>
        <v>EUR_CURVE_3M_4Y</v>
      </c>
      <c r="K43" s="440" t="str">
        <f>IFERROR(_xll.qlSwapRateHelper2(,IF(DataSelect="Reference",$I43,J43),,$D43,Calendar,$G43,$F43,$H43,$K$32,0,E43,Discounting,Permanent,_xll.ohTrigger(Trigger,DataSelect),ObjectOverwrite),"--")</f>
        <v>obj_00ab7#0010</v>
      </c>
      <c r="L43" s="395" t="b">
        <f t="shared" si="27"/>
        <v>1</v>
      </c>
      <c r="N43" s="454" t="str">
        <f t="shared" si="17"/>
        <v>SW</v>
      </c>
      <c r="O43" s="454" t="str">
        <f t="shared" si="18"/>
        <v>10Y</v>
      </c>
      <c r="P43" s="458" t="str">
        <f t="shared" ref="P43:Q43" si="36">K49</f>
        <v>obj_00ac0#0010</v>
      </c>
      <c r="Q43" s="454" t="b">
        <f t="shared" si="36"/>
        <v>1</v>
      </c>
      <c r="R43" s="462">
        <v>1</v>
      </c>
      <c r="S43" s="462">
        <v>1</v>
      </c>
      <c r="T43" s="185" t="str">
        <v>obj_00ab1</v>
      </c>
      <c r="U43" s="185" t="str">
        <f>_xll.qlRateHelperQuoteName(T43)</f>
        <v/>
      </c>
      <c r="V43" s="452">
        <f>_xll.qlRateHelperRate(T43,_xll.ohTrigger(Trigger,Trigger3M))</f>
        <v>1.2840000000000001E-2</v>
      </c>
      <c r="W43" s="452" t="str">
        <f>IFERROR(_xll.qlFuturesRateHelperConvexityAdjustment(T43,Trigger),"--")</f>
        <v>--</v>
      </c>
      <c r="X43" s="186">
        <f>_xll.qlRateHelperEarliestDate(T43,Trigger)</f>
        <v>42156</v>
      </c>
      <c r="Y43" s="186">
        <f>_xll.qlRateHelperLatestDate(T43,Trigger)</f>
        <v>51288</v>
      </c>
      <c r="Z43" s="359">
        <v>1.3054805944854296E-2</v>
      </c>
      <c r="AD43" s="364"/>
      <c r="AY43" s="185" t="s">
        <v>214</v>
      </c>
      <c r="AZ43" s="186">
        <f>_xll.qlInterestRateIndexFixingDate(Currency&amp;"ibor"&amp;$I$1,BA43,Trigger)</f>
        <v>42209</v>
      </c>
      <c r="BA43" s="186">
        <f>_xll.qlCalendarAdvance(Calendar,BA42,AY43,"f",,Trigger)</f>
        <v>42213</v>
      </c>
      <c r="BB43" s="186">
        <f>_xll.qlInterestRateIndexMaturity(Currency&amp;"ibor"&amp;$I$1,BA43,Trigger)</f>
        <v>42305</v>
      </c>
      <c r="BC43" s="359">
        <f>_xll.qlIndexFixing($AC$5,AZ43,,_xll.ohTrigger(Trigger,Quote!$V$2))</f>
        <v>-5.557531886647282E-5</v>
      </c>
      <c r="BD43" s="359" t="e">
        <f>_xll.qlIndexFixing($BE$1,AZ43,TRUE,_xll.ohTrigger(Trigger,Quote!$V$2))</f>
        <v>#NUM!</v>
      </c>
    </row>
    <row r="44" spans="1:56" s="154" customFormat="1" ht="11.25" customHeight="1" x14ac:dyDescent="0.2">
      <c r="A44" s="399" t="s">
        <v>267</v>
      </c>
      <c r="B44" s="432" t="str">
        <v>5Y</v>
      </c>
      <c r="C44" s="398" t="str">
        <v>13Y</v>
      </c>
      <c r="D44" s="398" t="str">
        <f t="shared" si="26"/>
        <v>13Y</v>
      </c>
      <c r="E44" s="398" t="s">
        <v>14</v>
      </c>
      <c r="F44" s="438" t="s">
        <v>15</v>
      </c>
      <c r="G44" s="398" t="s">
        <v>16</v>
      </c>
      <c r="H44" s="438" t="s">
        <v>17</v>
      </c>
      <c r="I44" s="439">
        <v>1.024524196E-2</v>
      </c>
      <c r="J44" s="439" t="str">
        <f t="shared" si="24"/>
        <v>EUR_CURVE_3M_5Y</v>
      </c>
      <c r="K44" s="440" t="str">
        <f>IFERROR(_xll.qlSwapRateHelper2(,IF(DataSelect="Reference",$I44,J44),,$D44,Calendar,$G44,$F44,$H44,$K$32,0,E44,Discounting,Permanent,_xll.ohTrigger(Trigger,DataSelect),ObjectOverwrite),"--")</f>
        <v>obj_00aaf#0010</v>
      </c>
      <c r="L44" s="395" t="b">
        <f t="shared" si="27"/>
        <v>1</v>
      </c>
      <c r="N44" s="454" t="str">
        <f t="shared" si="17"/>
        <v>SW</v>
      </c>
      <c r="O44" s="454" t="str">
        <f t="shared" si="18"/>
        <v>11Y</v>
      </c>
      <c r="P44" s="458" t="str">
        <f t="shared" ref="P44:Q44" si="37">K50</f>
        <v>obj_00ac9#0010</v>
      </c>
      <c r="Q44" s="454" t="b">
        <f t="shared" si="37"/>
        <v>1</v>
      </c>
      <c r="R44" s="462">
        <v>1</v>
      </c>
      <c r="S44" s="462">
        <v>1</v>
      </c>
      <c r="T44" s="185" t="str">
        <v>obj_00ac4</v>
      </c>
      <c r="U44" s="185" t="str">
        <f>_xll.qlRateHelperQuoteName(T44)</f>
        <v/>
      </c>
      <c r="V44" s="452">
        <f>_xll.qlRateHelperRate(T44,_xll.ohTrigger(Trigger,Trigger3M))</f>
        <v>1.288925657E-2</v>
      </c>
      <c r="W44" s="452" t="str">
        <f>IFERROR(_xll.qlFuturesRateHelperConvexityAdjustment(T44,Trigger),"--")</f>
        <v>--</v>
      </c>
      <c r="X44" s="186">
        <f>_xll.qlRateHelperEarliestDate(T44,Trigger)</f>
        <v>42156</v>
      </c>
      <c r="Y44" s="186">
        <f>_xll.qlRateHelperLatestDate(T44,Trigger)</f>
        <v>51655</v>
      </c>
      <c r="Z44" s="359">
        <v>1.3100708279810917E-2</v>
      </c>
      <c r="AD44" s="364"/>
      <c r="AY44" s="185" t="s">
        <v>214</v>
      </c>
      <c r="AZ44" s="186">
        <f>_xll.qlInterestRateIndexFixingDate(Currency&amp;"ibor"&amp;$I$1,BA44,Trigger)</f>
        <v>42212</v>
      </c>
      <c r="BA44" s="186">
        <f>_xll.qlCalendarAdvance(Calendar,BA43,AY44,"f",,Trigger)</f>
        <v>42214</v>
      </c>
      <c r="BB44" s="186">
        <f>_xll.qlInterestRateIndexMaturity(Currency&amp;"ibor"&amp;$I$1,BA44,Trigger)</f>
        <v>42306</v>
      </c>
      <c r="BC44" s="359">
        <f>_xll.qlIndexFixing($AC$5,AZ44,,_xll.ohTrigger(Trigger,Quote!$V$2))</f>
        <v>-5.5065460944069428E-5</v>
      </c>
      <c r="BD44" s="359" t="e">
        <f>_xll.qlIndexFixing($BE$1,AZ44,TRUE,_xll.ohTrigger(Trigger,Quote!$V$2))</f>
        <v>#NUM!</v>
      </c>
    </row>
    <row r="45" spans="1:56" s="154" customFormat="1" ht="11.25" customHeight="1" x14ac:dyDescent="0.2">
      <c r="A45" s="399" t="s">
        <v>267</v>
      </c>
      <c r="B45" s="432" t="str">
        <v>6Y</v>
      </c>
      <c r="C45" s="398" t="str">
        <v>14Y</v>
      </c>
      <c r="D45" s="398" t="str">
        <f t="shared" si="26"/>
        <v>14Y</v>
      </c>
      <c r="E45" s="398" t="s">
        <v>14</v>
      </c>
      <c r="F45" s="438" t="s">
        <v>15</v>
      </c>
      <c r="G45" s="398" t="s">
        <v>16</v>
      </c>
      <c r="H45" s="438" t="s">
        <v>17</v>
      </c>
      <c r="I45" s="439">
        <v>1.074522912E-2</v>
      </c>
      <c r="J45" s="439" t="str">
        <f t="shared" si="24"/>
        <v>EUR_CURVE_3M_6Y</v>
      </c>
      <c r="K45" s="440" t="str">
        <f>IFERROR(_xll.qlSwapRateHelper2(,IF(DataSelect="Reference",$I45,J45),,$D45,Calendar,$G45,$F45,$H45,$K$32,0,E45,Discounting,Permanent,_xll.ohTrigger(Trigger,DataSelect),ObjectOverwrite),"--")</f>
        <v>obj_00ac2#0010</v>
      </c>
      <c r="L45" s="395" t="b">
        <f t="shared" si="27"/>
        <v>1</v>
      </c>
      <c r="N45" s="454" t="str">
        <f t="shared" si="17"/>
        <v>SW</v>
      </c>
      <c r="O45" s="454" t="str">
        <f t="shared" si="18"/>
        <v>12Y</v>
      </c>
      <c r="P45" s="458" t="str">
        <f t="shared" ref="P45:Q45" si="38">K51</f>
        <v>obj_00acc#0010</v>
      </c>
      <c r="Q45" s="454" t="b">
        <f t="shared" si="38"/>
        <v>1</v>
      </c>
      <c r="R45" s="462">
        <v>1</v>
      </c>
      <c r="S45" s="462">
        <v>1</v>
      </c>
      <c r="T45" s="185" t="str">
        <v>obj_00ac6</v>
      </c>
      <c r="U45" s="185" t="str">
        <f>_xll.qlRateHelperQuoteName(T45)</f>
        <v/>
      </c>
      <c r="V45" s="452">
        <f>_xll.qlRateHelperRate(T45,_xll.ohTrigger(Trigger,Trigger3M))</f>
        <v>1.2937109739999999E-2</v>
      </c>
      <c r="W45" s="452" t="str">
        <f>IFERROR(_xll.qlFuturesRateHelperConvexityAdjustment(T45,Trigger),"--")</f>
        <v>--</v>
      </c>
      <c r="X45" s="186">
        <f>_xll.qlRateHelperEarliestDate(T45,Trigger)</f>
        <v>42156</v>
      </c>
      <c r="Y45" s="186">
        <f>_xll.qlRateHelperLatestDate(T45,Trigger)</f>
        <v>52019</v>
      </c>
      <c r="Z45" s="359">
        <v>1.3145831550926785E-2</v>
      </c>
      <c r="AD45" s="364"/>
      <c r="AY45" s="185" t="s">
        <v>214</v>
      </c>
      <c r="AZ45" s="186">
        <f>_xll.qlInterestRateIndexFixingDate(Currency&amp;"ibor"&amp;$I$1,BA45,Trigger)</f>
        <v>42213</v>
      </c>
      <c r="BA45" s="186">
        <f>_xll.qlCalendarAdvance(Calendar,BA44,AY45,"f",,Trigger)</f>
        <v>42215</v>
      </c>
      <c r="BB45" s="186">
        <f>_xll.qlInterestRateIndexMaturity(Currency&amp;"ibor"&amp;$I$1,BA45,Trigger)</f>
        <v>42307</v>
      </c>
      <c r="BC45" s="359">
        <f>_xll.qlIndexFixing($AC$5,AZ45,,_xll.ohTrigger(Trigger,Quote!$V$2))</f>
        <v>-5.4591739498085928E-5</v>
      </c>
      <c r="BD45" s="359" t="e">
        <f>_xll.qlIndexFixing($BE$1,AZ45,TRUE,_xll.ohTrigger(Trigger,Quote!$V$2))</f>
        <v>#NUM!</v>
      </c>
    </row>
    <row r="46" spans="1:56" s="154" customFormat="1" ht="11.25" customHeight="1" x14ac:dyDescent="0.2">
      <c r="A46" s="399" t="s">
        <v>267</v>
      </c>
      <c r="B46" s="432" t="str">
        <v>7Y</v>
      </c>
      <c r="C46" s="398" t="str">
        <v>15Y</v>
      </c>
      <c r="D46" s="398" t="str">
        <f t="shared" si="26"/>
        <v>15Y</v>
      </c>
      <c r="E46" s="398" t="s">
        <v>14</v>
      </c>
      <c r="F46" s="438" t="s">
        <v>15</v>
      </c>
      <c r="G46" s="398" t="s">
        <v>16</v>
      </c>
      <c r="H46" s="438" t="s">
        <v>17</v>
      </c>
      <c r="I46" s="439">
        <v>1.1169999999999999E-2</v>
      </c>
      <c r="J46" s="439" t="str">
        <f t="shared" si="24"/>
        <v>EUR_CURVE_3M_7Y</v>
      </c>
      <c r="K46" s="440" t="str">
        <f>IFERROR(_xll.qlSwapRateHelper2(,IF(DataSelect="Reference",$I46,J46),,$D46,Calendar,$G46,$F46,$H46,$K$32,0,E46,Discounting,Permanent,_xll.ohTrigger(Trigger,DataSelect),ObjectOverwrite),"--")</f>
        <v>obj_00ab2#0010</v>
      </c>
      <c r="L46" s="395" t="b">
        <f t="shared" si="27"/>
        <v>1</v>
      </c>
      <c r="N46" s="454" t="str">
        <f t="shared" si="17"/>
        <v>SW</v>
      </c>
      <c r="O46" s="454" t="str">
        <f t="shared" si="18"/>
        <v>13Y</v>
      </c>
      <c r="P46" s="458" t="str">
        <f t="shared" ref="P46:Q46" si="39">K52</f>
        <v>obj_00aaa#0010</v>
      </c>
      <c r="Q46" s="454" t="b">
        <f t="shared" si="39"/>
        <v>1</v>
      </c>
      <c r="R46" s="462">
        <v>1</v>
      </c>
      <c r="S46" s="462">
        <v>1</v>
      </c>
      <c r="T46" s="185" t="str">
        <v>obj_00aba</v>
      </c>
      <c r="U46" s="185" t="str">
        <f>_xll.qlRateHelperQuoteName(T46)</f>
        <v/>
      </c>
      <c r="V46" s="452">
        <f>_xll.qlRateHelperRate(T46,_xll.ohTrigger(Trigger,Trigger3M))</f>
        <v>1.2984275460000002E-2</v>
      </c>
      <c r="W46" s="452" t="str">
        <f>IFERROR(_xll.qlFuturesRateHelperConvexityAdjustment(T46,Trigger),"--")</f>
        <v>--</v>
      </c>
      <c r="X46" s="186">
        <f>_xll.qlRateHelperEarliestDate(T46,Trigger)</f>
        <v>42156</v>
      </c>
      <c r="Y46" s="186">
        <f>_xll.qlRateHelperLatestDate(T46,Trigger)</f>
        <v>52383</v>
      </c>
      <c r="Z46" s="359">
        <v>1.3190904676312456E-2</v>
      </c>
      <c r="AD46" s="364"/>
      <c r="AY46" s="185" t="s">
        <v>214</v>
      </c>
      <c r="AZ46" s="186">
        <f>_xll.qlInterestRateIndexFixingDate(Currency&amp;"ibor"&amp;$I$1,BA46,Trigger)</f>
        <v>42214</v>
      </c>
      <c r="BA46" s="186">
        <f>_xll.qlCalendarAdvance(Calendar,BA45,AY46,"f",,Trigger)</f>
        <v>42216</v>
      </c>
      <c r="BB46" s="186">
        <f>_xll.qlInterestRateIndexMaturity(Currency&amp;"ibor"&amp;$I$1,BA46,Trigger)</f>
        <v>42307</v>
      </c>
      <c r="BC46" s="359">
        <f>_xll.qlIndexFixing($AC$5,AZ46,,_xll.ohTrigger(Trigger,Quote!$V$2))</f>
        <v>-5.4604925322925956E-5</v>
      </c>
      <c r="BD46" s="359" t="e">
        <f>_xll.qlIndexFixing($BE$1,AZ46,TRUE,_xll.ohTrigger(Trigger,Quote!$V$2))</f>
        <v>#NUM!</v>
      </c>
    </row>
    <row r="47" spans="1:56" s="154" customFormat="1" ht="11.25" customHeight="1" x14ac:dyDescent="0.2">
      <c r="A47" s="399" t="s">
        <v>267</v>
      </c>
      <c r="B47" s="432" t="str">
        <v>8Y</v>
      </c>
      <c r="C47" s="398" t="str">
        <v>16Y</v>
      </c>
      <c r="D47" s="398" t="str">
        <f t="shared" si="26"/>
        <v>16Y</v>
      </c>
      <c r="E47" s="398" t="s">
        <v>14</v>
      </c>
      <c r="F47" s="438" t="s">
        <v>15</v>
      </c>
      <c r="G47" s="398" t="s">
        <v>16</v>
      </c>
      <c r="H47" s="438" t="s">
        <v>17</v>
      </c>
      <c r="I47" s="439">
        <v>1.1528690330000001E-2</v>
      </c>
      <c r="J47" s="439" t="str">
        <f t="shared" si="24"/>
        <v>EUR_CURVE_3M_8Y</v>
      </c>
      <c r="K47" s="440" t="str">
        <f>IFERROR(_xll.qlSwapRateHelper2(,IF(DataSelect="Reference",$I47,J47),,$D47,Calendar,$G47,$F47,$H47,$K$32,0,E47,Discounting,Permanent,_xll.ohTrigger(Trigger,DataSelect),ObjectOverwrite),"--")</f>
        <v>obj_00ab3#0010</v>
      </c>
      <c r="L47" s="395" t="b">
        <f t="shared" si="27"/>
        <v>1</v>
      </c>
      <c r="N47" s="454" t="str">
        <f t="shared" si="17"/>
        <v>SW</v>
      </c>
      <c r="O47" s="454" t="str">
        <f t="shared" si="18"/>
        <v>14Y</v>
      </c>
      <c r="P47" s="458" t="str">
        <f t="shared" ref="P47:Q47" si="40">K53</f>
        <v>obj_00acb#0010</v>
      </c>
      <c r="Q47" s="454" t="b">
        <f t="shared" si="40"/>
        <v>1</v>
      </c>
      <c r="R47" s="462">
        <v>1</v>
      </c>
      <c r="S47" s="462">
        <v>1</v>
      </c>
      <c r="T47" s="185" t="str">
        <v>obj_00ab9</v>
      </c>
      <c r="U47" s="185" t="str">
        <f>_xll.qlRateHelperQuoteName(T47)</f>
        <v/>
      </c>
      <c r="V47" s="452">
        <f>_xll.qlRateHelperRate(T47,_xll.ohTrigger(Trigger,Trigger3M))</f>
        <v>1.303262111E-2</v>
      </c>
      <c r="W47" s="452" t="str">
        <f>IFERROR(_xll.qlFuturesRateHelperConvexityAdjustment(T47,Trigger),"--")</f>
        <v>--</v>
      </c>
      <c r="X47" s="186">
        <f>_xll.qlRateHelperEarliestDate(T47,Trigger)</f>
        <v>42156</v>
      </c>
      <c r="Y47" s="186">
        <f>_xll.qlRateHelperLatestDate(T47,Trigger)</f>
        <v>52749</v>
      </c>
      <c r="Z47" s="359">
        <v>1.3236725645700198E-2</v>
      </c>
      <c r="AD47" s="364"/>
      <c r="AY47" s="185" t="s">
        <v>214</v>
      </c>
      <c r="AZ47" s="186">
        <f>_xll.qlInterestRateIndexFixingDate(Currency&amp;"ibor"&amp;$I$1,BA47,Trigger)</f>
        <v>42215</v>
      </c>
      <c r="BA47" s="186">
        <f>_xll.qlCalendarAdvance(Calendar,BA46,AY47,"f",,Trigger)</f>
        <v>42219</v>
      </c>
      <c r="BB47" s="186">
        <f>_xll.qlInterestRateIndexMaturity(Currency&amp;"ibor"&amp;$I$1,BA47,Trigger)</f>
        <v>42311</v>
      </c>
      <c r="BC47" s="359">
        <f>_xll.qlIndexFixing($AC$5,AZ47,,_xll.ohTrigger(Trigger,Quote!$V$2))</f>
        <v>-5.3450178234307323E-5</v>
      </c>
      <c r="BD47" s="359" t="e">
        <f>_xll.qlIndexFixing($BE$1,AZ47,TRUE,_xll.ohTrigger(Trigger,Quote!$V$2))</f>
        <v>#NUM!</v>
      </c>
    </row>
    <row r="48" spans="1:56" s="154" customFormat="1" ht="11.25" customHeight="1" x14ac:dyDescent="0.2">
      <c r="A48" s="399" t="s">
        <v>267</v>
      </c>
      <c r="B48" s="432" t="str">
        <v>9Y</v>
      </c>
      <c r="C48" s="398" t="str">
        <v>17Y</v>
      </c>
      <c r="D48" s="398" t="str">
        <f t="shared" si="26"/>
        <v>17Y</v>
      </c>
      <c r="E48" s="398" t="s">
        <v>14</v>
      </c>
      <c r="F48" s="438" t="s">
        <v>15</v>
      </c>
      <c r="G48" s="398" t="s">
        <v>16</v>
      </c>
      <c r="H48" s="438" t="s">
        <v>17</v>
      </c>
      <c r="I48" s="439">
        <v>1.183315211E-2</v>
      </c>
      <c r="J48" s="439" t="str">
        <f t="shared" si="24"/>
        <v>EUR_CURVE_3M_9Y</v>
      </c>
      <c r="K48" s="440" t="str">
        <f>IFERROR(_xll.qlSwapRateHelper2(,IF(DataSelect="Reference",$I48,J48),,$D48,Calendar,$G48,$F48,$H48,$K$32,0,E48,Discounting,Permanent,_xll.ohTrigger(Trigger,DataSelect),ObjectOverwrite),"--")</f>
        <v>obj_00abe#0010</v>
      </c>
      <c r="L48" s="395" t="b">
        <f t="shared" si="27"/>
        <v>1</v>
      </c>
      <c r="N48" s="454" t="str">
        <f t="shared" si="17"/>
        <v>SW</v>
      </c>
      <c r="O48" s="454" t="str">
        <f t="shared" si="18"/>
        <v>15Y</v>
      </c>
      <c r="P48" s="458" t="str">
        <f t="shared" ref="P48:Q48" si="41">K54</f>
        <v>obj_00abb#0010</v>
      </c>
      <c r="Q48" s="454" t="b">
        <f t="shared" si="41"/>
        <v>1</v>
      </c>
      <c r="R48" s="462">
        <v>1</v>
      </c>
      <c r="S48" s="462">
        <v>1</v>
      </c>
      <c r="T48" s="185" t="str">
        <v>obj_00ac7</v>
      </c>
      <c r="U48" s="185" t="str">
        <f>_xll.qlRateHelperQuoteName(T48)</f>
        <v/>
      </c>
      <c r="V48" s="452">
        <f>_xll.qlRateHelperRate(T48,_xll.ohTrigger(Trigger,Trigger3M))</f>
        <v>1.3080000000000001E-2</v>
      </c>
      <c r="W48" s="452" t="str">
        <f>IFERROR(_xll.qlFuturesRateHelperConvexityAdjustment(T48,Trigger),"--")</f>
        <v>--</v>
      </c>
      <c r="X48" s="186">
        <f>_xll.qlRateHelperEarliestDate(T48,Trigger)</f>
        <v>42156</v>
      </c>
      <c r="Y48" s="186">
        <f>_xll.qlRateHelperLatestDate(T48,Trigger)</f>
        <v>53114</v>
      </c>
      <c r="Z48" s="359">
        <v>1.3283366972616116E-2</v>
      </c>
      <c r="AD48" s="364"/>
      <c r="AY48" s="185" t="s">
        <v>214</v>
      </c>
      <c r="AZ48" s="186">
        <f>_xll.qlInterestRateIndexFixingDate(Currency&amp;"ibor"&amp;$I$1,BA48,Trigger)</f>
        <v>42216</v>
      </c>
      <c r="BA48" s="186">
        <f>_xll.qlCalendarAdvance(Calendar,BA47,AY48,"f",,Trigger)</f>
        <v>42220</v>
      </c>
      <c r="BB48" s="186">
        <f>_xll.qlInterestRateIndexMaturity(Currency&amp;"ibor"&amp;$I$1,BA48,Trigger)</f>
        <v>42312</v>
      </c>
      <c r="BC48" s="359">
        <f>_xll.qlIndexFixing($AC$5,AZ48,,_xll.ohTrigger(Trigger,Quote!$V$2))</f>
        <v>-5.2266004402706549E-5</v>
      </c>
      <c r="BD48" s="359" t="e">
        <f>_xll.qlIndexFixing($BE$1,AZ48,TRUE,_xll.ohTrigger(Trigger,Quote!$V$2))</f>
        <v>#NUM!</v>
      </c>
    </row>
    <row r="49" spans="1:56" s="154" customFormat="1" ht="11.25" customHeight="1" x14ac:dyDescent="0.2">
      <c r="A49" s="399" t="s">
        <v>267</v>
      </c>
      <c r="B49" s="432" t="str">
        <v>10Y</v>
      </c>
      <c r="C49" s="398" t="str">
        <v>18Y</v>
      </c>
      <c r="D49" s="398" t="str">
        <f t="shared" si="26"/>
        <v>18Y</v>
      </c>
      <c r="E49" s="398" t="s">
        <v>14</v>
      </c>
      <c r="F49" s="438" t="s">
        <v>15</v>
      </c>
      <c r="G49" s="398" t="s">
        <v>16</v>
      </c>
      <c r="H49" s="438" t="s">
        <v>17</v>
      </c>
      <c r="I49" s="439">
        <v>1.207921508E-2</v>
      </c>
      <c r="J49" s="439" t="str">
        <f t="shared" si="24"/>
        <v>EUR_CURVE_3M_10Y</v>
      </c>
      <c r="K49" s="440" t="str">
        <f>IFERROR(_xll.qlSwapRateHelper2(,IF(DataSelect="Reference",$I49,J49),,$D49,Calendar,$G49,$F49,$H49,$K$32,0,E49,Discounting,Permanent,_xll.ohTrigger(Trigger,DataSelect),ObjectOverwrite),"--")</f>
        <v>obj_00ac0#0010</v>
      </c>
      <c r="L49" s="395" t="b">
        <f t="shared" si="27"/>
        <v>1</v>
      </c>
      <c r="N49" s="454" t="str">
        <f t="shared" si="17"/>
        <v>SW</v>
      </c>
      <c r="O49" s="454" t="str">
        <f t="shared" si="18"/>
        <v>16Y</v>
      </c>
      <c r="P49" s="458" t="str">
        <f t="shared" ref="P49:Q49" si="42">K55</f>
        <v>obj_00ac3#0010</v>
      </c>
      <c r="Q49" s="454" t="b">
        <f t="shared" si="42"/>
        <v>1</v>
      </c>
      <c r="R49" s="462">
        <v>1</v>
      </c>
      <c r="S49" s="462">
        <v>1</v>
      </c>
      <c r="T49" s="185" t="str">
        <v>obj_00aa4</v>
      </c>
      <c r="U49" s="185" t="str">
        <f>_xll.qlRateHelperQuoteName(T49)</f>
        <v/>
      </c>
      <c r="V49" s="452">
        <f>_xll.qlRateHelperRate(T49,_xll.ohTrigger(Trigger,Trigger3M))</f>
        <v>1.3127935680000001E-2</v>
      </c>
      <c r="W49" s="452" t="str">
        <f>IFERROR(_xll.qlFuturesRateHelperConvexityAdjustment(T49,Trigger),"--")</f>
        <v>--</v>
      </c>
      <c r="X49" s="186">
        <f>_xll.qlRateHelperEarliestDate(T49,Trigger)</f>
        <v>42156</v>
      </c>
      <c r="Y49" s="186">
        <f>_xll.qlRateHelperLatestDate(T49,Trigger)</f>
        <v>53479</v>
      </c>
      <c r="Z49" s="359">
        <v>1.3331237833937692E-2</v>
      </c>
      <c r="AD49" s="364"/>
      <c r="AY49" s="185" t="s">
        <v>214</v>
      </c>
      <c r="AZ49" s="186">
        <f>_xll.qlInterestRateIndexFixingDate(Currency&amp;"ibor"&amp;$I$1,BA49,Trigger)</f>
        <v>42219</v>
      </c>
      <c r="BA49" s="186">
        <f>_xll.qlCalendarAdvance(Calendar,BA48,AY49,"f",,Trigger)</f>
        <v>42221</v>
      </c>
      <c r="BB49" s="186">
        <f>_xll.qlInterestRateIndexMaturity(Currency&amp;"ibor"&amp;$I$1,BA49,Trigger)</f>
        <v>42313</v>
      </c>
      <c r="BC49" s="359">
        <f>_xll.qlIndexFixing($AC$5,AZ49,,_xll.ohTrigger(Trigger,Quote!$V$2))</f>
        <v>-5.1085013999409355E-5</v>
      </c>
      <c r="BD49" s="359" t="e">
        <f>_xll.qlIndexFixing($BE$1,AZ49,TRUE,_xll.ohTrigger(Trigger,Quote!$V$2))</f>
        <v>#NUM!</v>
      </c>
    </row>
    <row r="50" spans="1:56" s="154" customFormat="1" ht="11.25" customHeight="1" x14ac:dyDescent="0.2">
      <c r="A50" s="399" t="s">
        <v>267</v>
      </c>
      <c r="B50" s="432" t="str">
        <v>11Y</v>
      </c>
      <c r="C50" s="398" t="str">
        <v>19Y</v>
      </c>
      <c r="D50" s="398" t="str">
        <f t="shared" si="26"/>
        <v>19Y</v>
      </c>
      <c r="E50" s="398" t="s">
        <v>14</v>
      </c>
      <c r="F50" s="438" t="s">
        <v>15</v>
      </c>
      <c r="G50" s="398" t="s">
        <v>16</v>
      </c>
      <c r="H50" s="438" t="s">
        <v>17</v>
      </c>
      <c r="I50" s="439">
        <v>1.2280581960000002E-2</v>
      </c>
      <c r="J50" s="439" t="str">
        <f t="shared" si="24"/>
        <v>EUR_CURVE_3M_11Y</v>
      </c>
      <c r="K50" s="440" t="str">
        <f>IFERROR(_xll.qlSwapRateHelper2(,IF(DataSelect="Reference",$I50,J50),,$D50,Calendar,$G50,$F50,$H50,$K$32,0,E50,Discounting,Permanent,_xll.ohTrigger(Trigger,DataSelect),ObjectOverwrite),"--")</f>
        <v>obj_00ac9#0010</v>
      </c>
      <c r="L50" s="395" t="b">
        <f t="shared" si="27"/>
        <v>1</v>
      </c>
      <c r="N50" s="454" t="str">
        <f t="shared" si="17"/>
        <v>SW</v>
      </c>
      <c r="O50" s="454" t="str">
        <f t="shared" si="18"/>
        <v>17Y</v>
      </c>
      <c r="P50" s="458" t="str">
        <f t="shared" ref="P50:Q50" si="43">K56</f>
        <v>obj_00ab1#0010</v>
      </c>
      <c r="Q50" s="454" t="b">
        <f t="shared" si="43"/>
        <v>1</v>
      </c>
      <c r="R50" s="462">
        <v>1</v>
      </c>
      <c r="S50" s="462">
        <v>1</v>
      </c>
      <c r="T50" s="185" t="str">
        <v>obj_00aa3</v>
      </c>
      <c r="U50" s="185" t="str">
        <f>_xll.qlRateHelperQuoteName(T50)</f>
        <v/>
      </c>
      <c r="V50" s="452">
        <f>_xll.qlRateHelperRate(T50,_xll.ohTrigger(Trigger,Trigger3M))</f>
        <v>1.31745825E-2</v>
      </c>
      <c r="W50" s="452" t="str">
        <f>IFERROR(_xll.qlFuturesRateHelperConvexityAdjustment(T50,Trigger),"--")</f>
        <v>--</v>
      </c>
      <c r="X50" s="186">
        <f>_xll.qlRateHelperEarliestDate(T50,Trigger)</f>
        <v>42156</v>
      </c>
      <c r="Y50" s="186">
        <f>_xll.qlRateHelperLatestDate(T50,Trigger)</f>
        <v>53846</v>
      </c>
      <c r="Z50" s="359">
        <v>1.3378088513054031E-2</v>
      </c>
      <c r="AD50" s="364"/>
      <c r="AY50" s="185" t="s">
        <v>214</v>
      </c>
      <c r="AZ50" s="186">
        <f>_xll.qlInterestRateIndexFixingDate(Currency&amp;"ibor"&amp;$I$1,BA50,Trigger)</f>
        <v>42220</v>
      </c>
      <c r="BA50" s="186">
        <f>_xll.qlCalendarAdvance(Calendar,BA49,AY50,"f",,Trigger)</f>
        <v>42222</v>
      </c>
      <c r="BB50" s="186">
        <f>_xll.qlInterestRateIndexMaturity(Currency&amp;"ibor"&amp;$I$1,BA50,Trigger)</f>
        <v>42314</v>
      </c>
      <c r="BC50" s="359">
        <f>_xll.qlIndexFixing($AC$5,AZ50,,_xll.ohTrigger(Trigger,Quote!$V$2))</f>
        <v>-4.990720702962895E-5</v>
      </c>
      <c r="BD50" s="359" t="e">
        <f>_xll.qlIndexFixing($BE$1,AZ50,TRUE,_xll.ohTrigger(Trigger,Quote!$V$2))</f>
        <v>#NUM!</v>
      </c>
    </row>
    <row r="51" spans="1:56" s="154" customFormat="1" ht="11.25" customHeight="1" x14ac:dyDescent="0.2">
      <c r="A51" s="399" t="s">
        <v>267</v>
      </c>
      <c r="B51" s="432" t="str">
        <v>12Y</v>
      </c>
      <c r="C51" s="398" t="str">
        <v>20Y</v>
      </c>
      <c r="D51" s="398" t="str">
        <f t="shared" si="26"/>
        <v>20Y</v>
      </c>
      <c r="E51" s="398" t="s">
        <v>14</v>
      </c>
      <c r="F51" s="438" t="s">
        <v>15</v>
      </c>
      <c r="G51" s="398" t="s">
        <v>16</v>
      </c>
      <c r="H51" s="438" t="s">
        <v>17</v>
      </c>
      <c r="I51" s="439">
        <v>1.244E-2</v>
      </c>
      <c r="J51" s="439" t="str">
        <f t="shared" si="24"/>
        <v>EUR_CURVE_3M_12Y</v>
      </c>
      <c r="K51" s="440" t="str">
        <f>IFERROR(_xll.qlSwapRateHelper2(,IF(DataSelect="Reference",$I51,J51),,$D51,Calendar,$G51,$F51,$H51,$K$32,0,E51,Discounting,Permanent,_xll.ohTrigger(Trigger,DataSelect),ObjectOverwrite),"--")</f>
        <v>obj_00acc#0010</v>
      </c>
      <c r="L51" s="395" t="b">
        <f t="shared" si="27"/>
        <v>1</v>
      </c>
      <c r="N51" s="454" t="str">
        <f t="shared" si="17"/>
        <v>SW</v>
      </c>
      <c r="O51" s="454" t="str">
        <f t="shared" si="18"/>
        <v>18Y</v>
      </c>
      <c r="P51" s="458" t="str">
        <f t="shared" ref="P51:Q51" si="44">K57</f>
        <v>obj_00ac4#0010</v>
      </c>
      <c r="Q51" s="454" t="b">
        <f t="shared" si="44"/>
        <v>1</v>
      </c>
      <c r="R51" s="462">
        <v>1</v>
      </c>
      <c r="S51" s="462">
        <v>1</v>
      </c>
      <c r="T51" s="185" t="str">
        <v>obj_00aa7</v>
      </c>
      <c r="U51" s="185" t="str">
        <f>_xll.qlRateHelperQuoteName(T51)</f>
        <v/>
      </c>
      <c r="V51" s="452">
        <f>_xll.qlRateHelperRate(T51,_xll.ohTrigger(Trigger,Trigger3M))</f>
        <v>1.3219027500000001E-2</v>
      </c>
      <c r="W51" s="452" t="str">
        <f>IFERROR(_xll.qlFuturesRateHelperConvexityAdjustment(T51,Trigger),"--")</f>
        <v>--</v>
      </c>
      <c r="X51" s="186">
        <f>_xll.qlRateHelperEarliestDate(T51,Trigger)</f>
        <v>42156</v>
      </c>
      <c r="Y51" s="186">
        <f>_xll.qlRateHelperLatestDate(T51,Trigger)</f>
        <v>54210</v>
      </c>
      <c r="Z51" s="359">
        <v>1.3421773243287112E-2</v>
      </c>
      <c r="AD51" s="364"/>
      <c r="AY51" s="185" t="s">
        <v>214</v>
      </c>
      <c r="AZ51" s="186">
        <f>_xll.qlInterestRateIndexFixingDate(Currency&amp;"ibor"&amp;$I$1,BA51,Trigger)</f>
        <v>42221</v>
      </c>
      <c r="BA51" s="186">
        <f>_xll.qlCalendarAdvance(Calendar,BA50,AY51,"f",,Trigger)</f>
        <v>42223</v>
      </c>
      <c r="BB51" s="186">
        <f>_xll.qlInterestRateIndexMaturity(Currency&amp;"ibor"&amp;$I$1,BA51,Trigger)</f>
        <v>42317</v>
      </c>
      <c r="BC51" s="359">
        <f>_xll.qlIndexFixing($AC$5,AZ51,,_xll.ohTrigger(Trigger,Quote!$V$2))</f>
        <v>-4.8561163041813067E-5</v>
      </c>
      <c r="BD51" s="359" t="e">
        <f>_xll.qlIndexFixing($BE$1,AZ51,TRUE,_xll.ohTrigger(Trigger,Quote!$V$2))</f>
        <v>#NUM!</v>
      </c>
    </row>
    <row r="52" spans="1:56" s="154" customFormat="1" ht="11.25" customHeight="1" x14ac:dyDescent="0.2">
      <c r="A52" s="399" t="s">
        <v>267</v>
      </c>
      <c r="B52" s="432" t="str">
        <v>13Y</v>
      </c>
      <c r="C52" s="398" t="str">
        <v>21Y</v>
      </c>
      <c r="D52" s="398" t="str">
        <f t="shared" si="26"/>
        <v>21Y</v>
      </c>
      <c r="E52" s="398" t="s">
        <v>14</v>
      </c>
      <c r="F52" s="438" t="s">
        <v>15</v>
      </c>
      <c r="G52" s="398" t="s">
        <v>16</v>
      </c>
      <c r="H52" s="438" t="s">
        <v>17</v>
      </c>
      <c r="I52" s="439">
        <v>1.2563281379999999E-2</v>
      </c>
      <c r="J52" s="439" t="str">
        <f t="shared" si="24"/>
        <v>EUR_CURVE_3M_13Y</v>
      </c>
      <c r="K52" s="440" t="str">
        <f>IFERROR(_xll.qlSwapRateHelper2(,IF(DataSelect="Reference",$I52,J52),,$D52,Calendar,$G52,$F52,$H52,$K$32,0,E52,Discounting,Permanent,_xll.ohTrigger(Trigger,DataSelect),ObjectOverwrite),"--")</f>
        <v>obj_00aaa#0010</v>
      </c>
      <c r="L52" s="395" t="b">
        <f t="shared" si="27"/>
        <v>1</v>
      </c>
      <c r="N52" s="454" t="str">
        <f t="shared" si="17"/>
        <v>SW</v>
      </c>
      <c r="O52" s="454" t="str">
        <f t="shared" si="18"/>
        <v>19Y</v>
      </c>
      <c r="P52" s="458" t="str">
        <f t="shared" ref="P52:Q52" si="45">K58</f>
        <v>obj_00ac6#0010</v>
      </c>
      <c r="Q52" s="454" t="b">
        <f t="shared" si="45"/>
        <v>1</v>
      </c>
      <c r="R52" s="462">
        <v>1</v>
      </c>
      <c r="S52" s="462">
        <v>1</v>
      </c>
      <c r="T52" s="185" t="str">
        <v>obj_00aa6</v>
      </c>
      <c r="U52" s="185" t="str">
        <f>_xll.qlRateHelperQuoteName(T52)</f>
        <v/>
      </c>
      <c r="V52" s="452">
        <f>_xll.qlRateHelperRate(T52,_xll.ohTrigger(Trigger,Trigger3M))</f>
        <v>1.325781692E-2</v>
      </c>
      <c r="W52" s="452" t="str">
        <f>IFERROR(_xll.qlFuturesRateHelperConvexityAdjustment(T52,Trigger),"--")</f>
        <v>--</v>
      </c>
      <c r="X52" s="186">
        <f>_xll.qlRateHelperEarliestDate(T52,Trigger)</f>
        <v>42156</v>
      </c>
      <c r="Y52" s="186">
        <f>_xll.qlRateHelperLatestDate(T52,Trigger)</f>
        <v>54575</v>
      </c>
      <c r="Z52" s="359">
        <v>1.3460292756820143E-2</v>
      </c>
      <c r="AD52" s="364"/>
      <c r="AY52" s="185" t="s">
        <v>214</v>
      </c>
      <c r="AZ52" s="186">
        <f>_xll.qlInterestRateIndexFixingDate(Currency&amp;"ibor"&amp;$I$1,BA52,Trigger)</f>
        <v>42222</v>
      </c>
      <c r="BA52" s="186">
        <f>_xll.qlCalendarAdvance(Calendar,BA51,AY52,"f",,Trigger)</f>
        <v>42226</v>
      </c>
      <c r="BB52" s="186">
        <f>_xll.qlInterestRateIndexMaturity(Currency&amp;"ibor"&amp;$I$1,BA52,Trigger)</f>
        <v>42318</v>
      </c>
      <c r="BC52" s="359">
        <f>_xll.qlIndexFixing($AC$5,AZ52,,_xll.ohTrigger(Trigger,Quote!$V$2))</f>
        <v>-4.5227813534766468E-5</v>
      </c>
      <c r="BD52" s="359" t="e">
        <f>_xll.qlIndexFixing($BE$1,AZ52,TRUE,_xll.ohTrigger(Trigger,Quote!$V$2))</f>
        <v>#NUM!</v>
      </c>
    </row>
    <row r="53" spans="1:56" s="154" customFormat="1" ht="11.25" customHeight="1" x14ac:dyDescent="0.2">
      <c r="A53" s="399" t="s">
        <v>267</v>
      </c>
      <c r="B53" s="432" t="str">
        <v>14Y</v>
      </c>
      <c r="C53" s="398" t="str">
        <v>22Y</v>
      </c>
      <c r="D53" s="398" t="str">
        <f t="shared" si="26"/>
        <v>22Y</v>
      </c>
      <c r="E53" s="398" t="s">
        <v>14</v>
      </c>
      <c r="F53" s="438" t="s">
        <v>15</v>
      </c>
      <c r="G53" s="398" t="s">
        <v>16</v>
      </c>
      <c r="H53" s="438" t="s">
        <v>17</v>
      </c>
      <c r="I53" s="439">
        <v>1.265592858E-2</v>
      </c>
      <c r="J53" s="439" t="str">
        <f t="shared" si="24"/>
        <v>EUR_CURVE_3M_14Y</v>
      </c>
      <c r="K53" s="440" t="str">
        <f>IFERROR(_xll.qlSwapRateHelper2(,IF(DataSelect="Reference",$I53,J53),,$D53,Calendar,$G53,$F53,$H53,$K$32,0,E53,Discounting,Permanent,_xll.ohTrigger(Trigger,DataSelect),ObjectOverwrite),"--")</f>
        <v>obj_00acb#0010</v>
      </c>
      <c r="L53" s="395" t="b">
        <f t="shared" si="27"/>
        <v>1</v>
      </c>
      <c r="N53" s="454" t="str">
        <f t="shared" si="17"/>
        <v>SW</v>
      </c>
      <c r="O53" s="454" t="str">
        <f t="shared" si="18"/>
        <v>20Y</v>
      </c>
      <c r="P53" s="458" t="str">
        <f t="shared" ref="P53:Q53" si="46">K59</f>
        <v>obj_00aba#0010</v>
      </c>
      <c r="Q53" s="454" t="b">
        <f t="shared" si="46"/>
        <v>1</v>
      </c>
      <c r="R53" s="462">
        <v>1</v>
      </c>
      <c r="S53" s="462">
        <v>1</v>
      </c>
      <c r="T53" s="185" t="str">
        <v>obj_00ab5</v>
      </c>
      <c r="U53" s="185" t="str">
        <f>_xll.qlRateHelperQuoteName(T53)</f>
        <v/>
      </c>
      <c r="V53" s="452">
        <f>_xll.qlRateHelperRate(T53,_xll.ohTrigger(Trigger,Trigger3M))</f>
        <v>1.3289250050000001E-2</v>
      </c>
      <c r="W53" s="452" t="str">
        <f>IFERROR(_xll.qlFuturesRateHelperConvexityAdjustment(T53,Trigger),"--")</f>
        <v>--</v>
      </c>
      <c r="X53" s="186">
        <f>_xll.qlRateHelperEarliestDate(T53,Trigger)</f>
        <v>42156</v>
      </c>
      <c r="Y53" s="186">
        <f>_xll.qlRateHelperLatestDate(T53,Trigger)</f>
        <v>54940</v>
      </c>
      <c r="Z53" s="359">
        <v>1.3490426348046515E-2</v>
      </c>
      <c r="AD53" s="364"/>
      <c r="AY53" s="185" t="s">
        <v>214</v>
      </c>
      <c r="AZ53" s="186">
        <f>_xll.qlInterestRateIndexFixingDate(Currency&amp;"ibor"&amp;$I$1,BA53,Trigger)</f>
        <v>42223</v>
      </c>
      <c r="BA53" s="186">
        <f>_xll.qlCalendarAdvance(Calendar,BA52,AY53,"f",,Trigger)</f>
        <v>42227</v>
      </c>
      <c r="BB53" s="186">
        <f>_xll.qlInterestRateIndexMaturity(Currency&amp;"ibor"&amp;$I$1,BA53,Trigger)</f>
        <v>42319</v>
      </c>
      <c r="BC53" s="359">
        <f>_xll.qlIndexFixing($AC$5,AZ53,,_xll.ohTrigger(Trigger,Quote!$V$2))</f>
        <v>-4.4065923771234765E-5</v>
      </c>
      <c r="BD53" s="359" t="e">
        <f>_xll.qlIndexFixing($BE$1,AZ53,TRUE,_xll.ohTrigger(Trigger,Quote!$V$2))</f>
        <v>#NUM!</v>
      </c>
    </row>
    <row r="54" spans="1:56" s="154" customFormat="1" ht="11.25" customHeight="1" x14ac:dyDescent="0.2">
      <c r="A54" s="399" t="s">
        <v>267</v>
      </c>
      <c r="B54" s="432" t="str">
        <v>15Y</v>
      </c>
      <c r="C54" s="398" t="str">
        <v>23Y</v>
      </c>
      <c r="D54" s="398" t="str">
        <f t="shared" si="26"/>
        <v>23Y</v>
      </c>
      <c r="E54" s="398" t="s">
        <v>14</v>
      </c>
      <c r="F54" s="438" t="s">
        <v>15</v>
      </c>
      <c r="G54" s="398" t="s">
        <v>16</v>
      </c>
      <c r="H54" s="438" t="s">
        <v>17</v>
      </c>
      <c r="I54" s="439">
        <v>1.2728728179999999E-2</v>
      </c>
      <c r="J54" s="439" t="str">
        <f t="shared" si="24"/>
        <v>EUR_CURVE_3M_15Y</v>
      </c>
      <c r="K54" s="440" t="str">
        <f>IFERROR(_xll.qlSwapRateHelper2(,IF(DataSelect="Reference",$I54,J54),,$D54,Calendar,$G54,$F54,$H54,$K$32,0,E54,Discounting,Permanent,_xll.ohTrigger(Trigger,DataSelect),ObjectOverwrite),"--")</f>
        <v>obj_00abb#0010</v>
      </c>
      <c r="L54" s="395" t="b">
        <f t="shared" si="27"/>
        <v>1</v>
      </c>
      <c r="N54" s="454" t="str">
        <f t="shared" si="17"/>
        <v>SW</v>
      </c>
      <c r="O54" s="454" t="str">
        <f t="shared" si="18"/>
        <v>21Y</v>
      </c>
      <c r="P54" s="458" t="str">
        <f t="shared" ref="P54:Q54" si="47">K60</f>
        <v>obj_00ab9#0010</v>
      </c>
      <c r="Q54" s="454" t="b">
        <f t="shared" si="47"/>
        <v>1</v>
      </c>
      <c r="R54" s="462">
        <v>1</v>
      </c>
      <c r="S54" s="462">
        <v>1</v>
      </c>
      <c r="T54" s="185" t="str">
        <v>obj_00aac</v>
      </c>
      <c r="U54" s="185" t="str">
        <f>_xll.qlRateHelperQuoteName(T54)</f>
        <v/>
      </c>
      <c r="V54" s="452">
        <f>_xll.qlRateHelperRate(T54,_xll.ohTrigger(Trigger,Trigger3M))</f>
        <v>1.331408347E-2</v>
      </c>
      <c r="W54" s="452" t="str">
        <f>IFERROR(_xll.qlFuturesRateHelperConvexityAdjustment(T54,Trigger),"--")</f>
        <v>--</v>
      </c>
      <c r="X54" s="186">
        <f>_xll.qlRateHelperEarliestDate(T54,Trigger)</f>
        <v>42156</v>
      </c>
      <c r="Y54" s="186">
        <f>_xll.qlRateHelperLatestDate(T54,Trigger)</f>
        <v>55305</v>
      </c>
      <c r="Z54" s="359">
        <v>1.3512991214331692E-2</v>
      </c>
      <c r="AD54" s="364"/>
      <c r="AY54" s="185" t="s">
        <v>214</v>
      </c>
      <c r="AZ54" s="186">
        <f>_xll.qlInterestRateIndexFixingDate(Currency&amp;"ibor"&amp;$I$1,BA54,Trigger)</f>
        <v>42226</v>
      </c>
      <c r="BA54" s="186">
        <f>_xll.qlCalendarAdvance(Calendar,BA53,AY54,"f",,Trigger)</f>
        <v>42228</v>
      </c>
      <c r="BB54" s="186">
        <f>_xll.qlInterestRateIndexMaturity(Currency&amp;"ibor"&amp;$I$1,BA54,Trigger)</f>
        <v>42320</v>
      </c>
      <c r="BC54" s="359">
        <f>_xll.qlIndexFixing($AC$5,AZ54,,_xll.ohTrigger(Trigger,Quote!$V$2))</f>
        <v>-4.29072174577284E-5</v>
      </c>
      <c r="BD54" s="359" t="e">
        <f>_xll.qlIndexFixing($BE$1,AZ54,TRUE,_xll.ohTrigger(Trigger,Quote!$V$2))</f>
        <v>#NUM!</v>
      </c>
    </row>
    <row r="55" spans="1:56" s="154" customFormat="1" ht="11.25" customHeight="1" x14ac:dyDescent="0.2">
      <c r="A55" s="399" t="s">
        <v>267</v>
      </c>
      <c r="B55" s="432" t="str">
        <v>16Y</v>
      </c>
      <c r="C55" s="398" t="str">
        <v>24Y</v>
      </c>
      <c r="D55" s="398" t="str">
        <f t="shared" si="26"/>
        <v>24Y</v>
      </c>
      <c r="E55" s="398" t="s">
        <v>14</v>
      </c>
      <c r="F55" s="438" t="s">
        <v>15</v>
      </c>
      <c r="G55" s="398" t="s">
        <v>16</v>
      </c>
      <c r="H55" s="438" t="s">
        <v>17</v>
      </c>
      <c r="I55" s="439">
        <v>1.2786645999999999E-2</v>
      </c>
      <c r="J55" s="439" t="str">
        <f t="shared" si="24"/>
        <v>EUR_CURVE_3M_16Y</v>
      </c>
      <c r="K55" s="440" t="str">
        <f>IFERROR(_xll.qlSwapRateHelper2(,IF(DataSelect="Reference",$I55,J55),,$D55,Calendar,$G55,$F55,$H55,$K$32,0,E55,Discounting,Permanent,_xll.ohTrigger(Trigger,DataSelect),ObjectOverwrite),"--")</f>
        <v>obj_00ac3#0010</v>
      </c>
      <c r="L55" s="395" t="b">
        <f t="shared" si="27"/>
        <v>1</v>
      </c>
      <c r="N55" s="454" t="str">
        <f t="shared" si="17"/>
        <v>SW</v>
      </c>
      <c r="O55" s="454" t="str">
        <f t="shared" si="18"/>
        <v>22Y</v>
      </c>
      <c r="P55" s="458" t="str">
        <f t="shared" ref="P55:Q55" si="48">K61</f>
        <v>obj_00ac7#0010</v>
      </c>
      <c r="Q55" s="454" t="b">
        <f t="shared" si="48"/>
        <v>1</v>
      </c>
      <c r="R55" s="462">
        <v>1</v>
      </c>
      <c r="S55" s="462">
        <v>1</v>
      </c>
      <c r="T55" s="185" t="str">
        <v>obj_00ab0</v>
      </c>
      <c r="U55" s="185" t="str">
        <f>_xll.qlRateHelperQuoteName(T55)</f>
        <v/>
      </c>
      <c r="V55" s="452">
        <f>_xll.qlRateHelperRate(T55,_xll.ohTrigger(Trigger,Trigger3M))</f>
        <v>1.3331240749999999E-2</v>
      </c>
      <c r="W55" s="452" t="str">
        <f>IFERROR(_xll.qlFuturesRateHelperConvexityAdjustment(T55,Trigger),"--")</f>
        <v>--</v>
      </c>
      <c r="X55" s="186">
        <f>_xll.qlRateHelperEarliestDate(T55,Trigger)</f>
        <v>42156</v>
      </c>
      <c r="Y55" s="186">
        <f>_xll.qlRateHelperLatestDate(T55,Trigger)</f>
        <v>55673</v>
      </c>
      <c r="Z55" s="359">
        <v>1.3525601140297995E-2</v>
      </c>
      <c r="AD55" s="364"/>
      <c r="AY55" s="185" t="s">
        <v>214</v>
      </c>
      <c r="AZ55" s="186">
        <f>_xll.qlInterestRateIndexFixingDate(Currency&amp;"ibor"&amp;$I$1,BA55,Trigger)</f>
        <v>42227</v>
      </c>
      <c r="BA55" s="186">
        <f>_xll.qlCalendarAdvance(Calendar,BA54,AY55,"f",,Trigger)</f>
        <v>42229</v>
      </c>
      <c r="BB55" s="186">
        <f>_xll.qlInterestRateIndexMaturity(Currency&amp;"ibor"&amp;$I$1,BA55,Trigger)</f>
        <v>42321</v>
      </c>
      <c r="BC55" s="359">
        <f>_xll.qlIndexFixing($AC$5,AZ55,,_xll.ohTrigger(Trigger,Quote!$V$2))</f>
        <v>-4.17516945959851E-5</v>
      </c>
      <c r="BD55" s="359" t="e">
        <f>_xll.qlIndexFixing($BE$1,AZ55,TRUE,_xll.ohTrigger(Trigger,Quote!$V$2))</f>
        <v>#NUM!</v>
      </c>
    </row>
    <row r="56" spans="1:56" s="154" customFormat="1" ht="11.25" customHeight="1" x14ac:dyDescent="0.2">
      <c r="A56" s="399" t="s">
        <v>267</v>
      </c>
      <c r="B56" s="432" t="str">
        <v>17Y</v>
      </c>
      <c r="C56" s="398" t="str">
        <v>25Y</v>
      </c>
      <c r="D56" s="398" t="str">
        <f t="shared" si="26"/>
        <v>25Y</v>
      </c>
      <c r="E56" s="398" t="s">
        <v>14</v>
      </c>
      <c r="F56" s="438" t="s">
        <v>15</v>
      </c>
      <c r="G56" s="398" t="s">
        <v>16</v>
      </c>
      <c r="H56" s="438" t="s">
        <v>17</v>
      </c>
      <c r="I56" s="439">
        <v>1.2840000000000001E-2</v>
      </c>
      <c r="J56" s="439" t="str">
        <f t="shared" si="24"/>
        <v>EUR_CURVE_3M_17Y</v>
      </c>
      <c r="K56" s="440" t="str">
        <f>IFERROR(_xll.qlSwapRateHelper2(,IF(DataSelect="Reference",$I56,J56),,$D56,Calendar,$G56,$F56,$H56,$K$32,0,E56,Discounting,Permanent,_xll.ohTrigger(Trigger,DataSelect),ObjectOverwrite),"--")</f>
        <v>obj_00ab1#0010</v>
      </c>
      <c r="L56" s="395" t="b">
        <f t="shared" si="27"/>
        <v>1</v>
      </c>
      <c r="N56" s="454" t="str">
        <f t="shared" si="17"/>
        <v>SW</v>
      </c>
      <c r="O56" s="454" t="str">
        <f t="shared" si="18"/>
        <v>23Y</v>
      </c>
      <c r="P56" s="458" t="str">
        <f t="shared" ref="P56:Q56" si="49">K62</f>
        <v>obj_00aa4#0010</v>
      </c>
      <c r="Q56" s="454" t="b">
        <f t="shared" si="49"/>
        <v>1</v>
      </c>
      <c r="R56" s="462">
        <v>1</v>
      </c>
      <c r="S56" s="462">
        <v>1</v>
      </c>
      <c r="T56" s="185" t="str">
        <v>obj_00aca</v>
      </c>
      <c r="U56" s="185" t="str">
        <f>_xll.qlRateHelperQuoteName(T56)</f>
        <v/>
      </c>
      <c r="V56" s="452">
        <f>_xll.qlRateHelperRate(T56,_xll.ohTrigger(Trigger,Trigger3M))</f>
        <v>1.3338086000000001E-2</v>
      </c>
      <c r="W56" s="452" t="str">
        <f>IFERROR(_xll.qlFuturesRateHelperConvexityAdjustment(T56,Trigger),"--")</f>
        <v>--</v>
      </c>
      <c r="X56" s="186">
        <f>_xll.qlRateHelperEarliestDate(T56,Trigger)</f>
        <v>42156</v>
      </c>
      <c r="Y56" s="186">
        <f>_xll.qlRateHelperLatestDate(T56,Trigger)</f>
        <v>56037</v>
      </c>
      <c r="Z56" s="359">
        <v>1.3527085016529914E-2</v>
      </c>
      <c r="AD56" s="364"/>
      <c r="AY56" s="185" t="s">
        <v>214</v>
      </c>
      <c r="AZ56" s="186">
        <f>_xll.qlInterestRateIndexFixingDate(Currency&amp;"ibor"&amp;$I$1,BA56,Trigger)</f>
        <v>42228</v>
      </c>
      <c r="BA56" s="186">
        <f>_xll.qlCalendarAdvance(Calendar,BA55,AY56,"f",,Trigger)</f>
        <v>42230</v>
      </c>
      <c r="BB56" s="186">
        <f>_xll.qlInterestRateIndexMaturity(Currency&amp;"ibor"&amp;$I$1,BA56,Trigger)</f>
        <v>42324</v>
      </c>
      <c r="BC56" s="359">
        <f>_xll.qlIndexFixing($AC$5,AZ56,,_xll.ohTrigger(Trigger,Quote!$V$2))</f>
        <v>-4.0475566259910924E-5</v>
      </c>
      <c r="BD56" s="359" t="e">
        <f>_xll.qlIndexFixing($BE$1,AZ56,TRUE,_xll.ohTrigger(Trigger,Quote!$V$2))</f>
        <v>#NUM!</v>
      </c>
    </row>
    <row r="57" spans="1:56" s="154" customFormat="1" ht="11.25" customHeight="1" x14ac:dyDescent="0.2">
      <c r="A57" s="399" t="s">
        <v>267</v>
      </c>
      <c r="B57" s="432" t="str">
        <v>18Y</v>
      </c>
      <c r="C57" s="398" t="str">
        <v>26Y</v>
      </c>
      <c r="D57" s="398" t="str">
        <f t="shared" si="26"/>
        <v>26Y</v>
      </c>
      <c r="E57" s="398" t="s">
        <v>14</v>
      </c>
      <c r="F57" s="438" t="s">
        <v>15</v>
      </c>
      <c r="G57" s="398" t="s">
        <v>16</v>
      </c>
      <c r="H57" s="438" t="s">
        <v>17</v>
      </c>
      <c r="I57" s="439">
        <v>1.288925657E-2</v>
      </c>
      <c r="J57" s="439" t="str">
        <f t="shared" si="24"/>
        <v>EUR_CURVE_3M_18Y</v>
      </c>
      <c r="K57" s="440" t="str">
        <f>IFERROR(_xll.qlSwapRateHelper2(,IF(DataSelect="Reference",$I57,J57),,$D57,Calendar,$G57,$F57,$H57,$K$32,0,E57,Discounting,Permanent,_xll.ohTrigger(Trigger,DataSelect),ObjectOverwrite),"--")</f>
        <v>obj_00ac4#0010</v>
      </c>
      <c r="L57" s="395" t="b">
        <f t="shared" si="27"/>
        <v>1</v>
      </c>
      <c r="N57" s="454" t="str">
        <f t="shared" si="17"/>
        <v>SW</v>
      </c>
      <c r="O57" s="454" t="str">
        <f t="shared" si="18"/>
        <v>24Y</v>
      </c>
      <c r="P57" s="458" t="str">
        <f t="shared" ref="P57:Q57" si="50">K63</f>
        <v>obj_00aa3#0010</v>
      </c>
      <c r="Q57" s="454" t="b">
        <f t="shared" si="50"/>
        <v>1</v>
      </c>
      <c r="R57" s="462">
        <v>1</v>
      </c>
      <c r="S57" s="462">
        <v>1</v>
      </c>
      <c r="T57" s="185" t="str">
        <v>obj_00aa9</v>
      </c>
      <c r="U57" s="185" t="str">
        <f>_xll.qlRateHelperQuoteName(T57)</f>
        <v/>
      </c>
      <c r="V57" s="452">
        <f>_xll.qlRateHelperRate(T57,_xll.ohTrigger(Trigger,Trigger3M))</f>
        <v>1.3334624870000001E-2</v>
      </c>
      <c r="W57" s="452" t="str">
        <f>IFERROR(_xll.qlFuturesRateHelperConvexityAdjustment(T57,Trigger),"--")</f>
        <v>--</v>
      </c>
      <c r="X57" s="186">
        <f>_xll.qlRateHelperEarliestDate(T57,Trigger)</f>
        <v>42156</v>
      </c>
      <c r="Y57" s="186">
        <f>_xll.qlRateHelperLatestDate(T57,Trigger)</f>
        <v>56401</v>
      </c>
      <c r="Z57" s="359">
        <v>1.3516331118157273E-2</v>
      </c>
      <c r="AD57" s="364"/>
      <c r="AY57" s="185" t="s">
        <v>214</v>
      </c>
      <c r="AZ57" s="186">
        <f>_xll.qlInterestRateIndexFixingDate(Currency&amp;"ibor"&amp;$I$1,BA57,Trigger)</f>
        <v>42229</v>
      </c>
      <c r="BA57" s="186">
        <f>_xll.qlCalendarAdvance(Calendar,BA56,AY57,"f",,Trigger)</f>
        <v>42233</v>
      </c>
      <c r="BB57" s="186">
        <f>_xll.qlInterestRateIndexMaturity(Currency&amp;"ibor"&amp;$I$1,BA57,Trigger)</f>
        <v>42325</v>
      </c>
      <c r="BC57" s="359">
        <f>_xll.qlIndexFixing($AC$5,AZ57,,_xll.ohTrigger(Trigger,Quote!$V$2))</f>
        <v>-3.7161437733111164E-5</v>
      </c>
      <c r="BD57" s="359" t="e">
        <f>_xll.qlIndexFixing($BE$1,AZ57,TRUE,_xll.ohTrigger(Trigger,Quote!$V$2))</f>
        <v>#NUM!</v>
      </c>
    </row>
    <row r="58" spans="1:56" s="154" customFormat="1" ht="11.25" customHeight="1" x14ac:dyDescent="0.2">
      <c r="A58" s="399" t="s">
        <v>267</v>
      </c>
      <c r="B58" s="432" t="str">
        <v>19Y</v>
      </c>
      <c r="C58" s="398" t="str">
        <v>27Y</v>
      </c>
      <c r="D58" s="398" t="str">
        <f t="shared" si="26"/>
        <v>27Y</v>
      </c>
      <c r="E58" s="398" t="s">
        <v>14</v>
      </c>
      <c r="F58" s="438" t="s">
        <v>15</v>
      </c>
      <c r="G58" s="398" t="s">
        <v>16</v>
      </c>
      <c r="H58" s="438" t="s">
        <v>17</v>
      </c>
      <c r="I58" s="439">
        <v>1.2937109739999999E-2</v>
      </c>
      <c r="J58" s="439" t="str">
        <f t="shared" si="24"/>
        <v>EUR_CURVE_3M_19Y</v>
      </c>
      <c r="K58" s="440" t="str">
        <f>IFERROR(_xll.qlSwapRateHelper2(,IF(DataSelect="Reference",$I58,J58),,$D58,Calendar,$G58,$F58,$H58,$K$32,0,E58,Discounting,Permanent,_xll.ohTrigger(Trigger,DataSelect),ObjectOverwrite),"--")</f>
        <v>obj_00ac6#0010</v>
      </c>
      <c r="L58" s="395" t="b">
        <f t="shared" si="27"/>
        <v>1</v>
      </c>
      <c r="N58" s="454" t="str">
        <f t="shared" si="17"/>
        <v>SW</v>
      </c>
      <c r="O58" s="454" t="str">
        <f t="shared" si="18"/>
        <v>25Y</v>
      </c>
      <c r="P58" s="458" t="str">
        <f t="shared" ref="P58:Q58" si="51">K64</f>
        <v>obj_00aa7#0010</v>
      </c>
      <c r="Q58" s="454" t="b">
        <f t="shared" si="51"/>
        <v>1</v>
      </c>
      <c r="R58" s="462">
        <v>1</v>
      </c>
      <c r="S58" s="462">
        <v>1</v>
      </c>
      <c r="T58" s="185" t="str">
        <v>obj_00abc</v>
      </c>
      <c r="U58" s="185" t="str">
        <f>_xll.qlRateHelperQuoteName(T58)</f>
        <v/>
      </c>
      <c r="V58" s="452">
        <f>_xll.qlRateHelperRate(T58,_xll.ohTrigger(Trigger,Trigger3M))</f>
        <v>1.332E-2</v>
      </c>
      <c r="W58" s="452" t="str">
        <f>IFERROR(_xll.qlFuturesRateHelperConvexityAdjustment(T58,Trigger),"--")</f>
        <v>--</v>
      </c>
      <c r="X58" s="186">
        <f>_xll.qlRateHelperEarliestDate(T58,Trigger)</f>
        <v>42156</v>
      </c>
      <c r="Y58" s="186">
        <f>_xll.qlRateHelperLatestDate(T58,Trigger)</f>
        <v>56766</v>
      </c>
      <c r="Z58" s="359">
        <v>1.3492234828282526E-2</v>
      </c>
      <c r="AD58" s="364"/>
      <c r="AY58" s="185" t="s">
        <v>214</v>
      </c>
      <c r="AZ58" s="186">
        <f>_xll.qlInterestRateIndexFixingDate(Currency&amp;"ibor"&amp;$I$1,BA58,Trigger)</f>
        <v>42230</v>
      </c>
      <c r="BA58" s="186">
        <f>_xll.qlCalendarAdvance(Calendar,BA57,AY58,"f",,Trigger)</f>
        <v>42234</v>
      </c>
      <c r="BB58" s="186">
        <f>_xll.qlInterestRateIndexMaturity(Currency&amp;"ibor"&amp;$I$1,BA58,Trigger)</f>
        <v>42326</v>
      </c>
      <c r="BC58" s="359">
        <f>_xll.qlIndexFixing($AC$5,AZ58,,_xll.ohTrigger(Trigger,Quote!$V$2))</f>
        <v>-3.6021832177102198E-5</v>
      </c>
      <c r="BD58" s="359" t="e">
        <f>_xll.qlIndexFixing($BE$1,AZ58,TRUE,_xll.ohTrigger(Trigger,Quote!$V$2))</f>
        <v>#NUM!</v>
      </c>
    </row>
    <row r="59" spans="1:56" s="154" customFormat="1" ht="11.25" customHeight="1" x14ac:dyDescent="0.2">
      <c r="A59" s="399" t="s">
        <v>267</v>
      </c>
      <c r="B59" s="432" t="str">
        <v>20Y</v>
      </c>
      <c r="C59" s="398" t="str">
        <v>28Y</v>
      </c>
      <c r="D59" s="398" t="str">
        <f t="shared" si="26"/>
        <v>28Y</v>
      </c>
      <c r="E59" s="398" t="s">
        <v>14</v>
      </c>
      <c r="F59" s="438" t="s">
        <v>15</v>
      </c>
      <c r="G59" s="398" t="s">
        <v>16</v>
      </c>
      <c r="H59" s="438" t="s">
        <v>17</v>
      </c>
      <c r="I59" s="439">
        <v>1.2984275460000002E-2</v>
      </c>
      <c r="J59" s="439" t="str">
        <f t="shared" si="24"/>
        <v>EUR_CURVE_3M_20Y</v>
      </c>
      <c r="K59" s="440" t="str">
        <f>IFERROR(_xll.qlSwapRateHelper2(,IF(DataSelect="Reference",$I59,J59),,$D59,Calendar,$G59,$F59,$H59,$K$32,0,E59,Discounting,Permanent,_xll.ohTrigger(Trigger,DataSelect),ObjectOverwrite),"--")</f>
        <v>obj_00aba#0010</v>
      </c>
      <c r="L59" s="395" t="b">
        <f t="shared" si="27"/>
        <v>1</v>
      </c>
      <c r="N59" s="454" t="str">
        <f t="shared" si="17"/>
        <v>SW</v>
      </c>
      <c r="O59" s="454" t="str">
        <f t="shared" si="18"/>
        <v>26Y</v>
      </c>
      <c r="P59" s="458" t="str">
        <f t="shared" ref="P59:Q59" si="52">K65</f>
        <v>obj_00aa6#0010</v>
      </c>
      <c r="Q59" s="454" t="b">
        <f t="shared" si="52"/>
        <v>1</v>
      </c>
      <c r="R59" s="462">
        <v>1</v>
      </c>
      <c r="S59" s="462">
        <v>1</v>
      </c>
      <c r="T59" s="185" t="str">
        <v>obj_00aad</v>
      </c>
      <c r="U59" s="185" t="str">
        <f>_xll.qlRateHelperQuoteName(T59)</f>
        <v/>
      </c>
      <c r="V59" s="452">
        <f>_xll.qlRateHelperRate(T59,_xll.ohTrigger(Trigger,Trigger3M))</f>
        <v>1.291E-2</v>
      </c>
      <c r="W59" s="452" t="str">
        <f>IFERROR(_xll.qlFuturesRateHelperConvexityAdjustment(T59,Trigger),"--")</f>
        <v>--</v>
      </c>
      <c r="X59" s="186">
        <f>_xll.qlRateHelperEarliestDate(T59,Trigger)</f>
        <v>42156</v>
      </c>
      <c r="Y59" s="186">
        <f>_xll.qlRateHelperLatestDate(T59,Trigger)</f>
        <v>60419</v>
      </c>
      <c r="Z59" s="359">
        <v>1.2941549955753992E-2</v>
      </c>
      <c r="AD59" s="364"/>
      <c r="AY59" s="185" t="s">
        <v>214</v>
      </c>
      <c r="AZ59" s="186">
        <f>_xll.qlInterestRateIndexFixingDate(Currency&amp;"ibor"&amp;$I$1,BA59,Trigger)</f>
        <v>42233</v>
      </c>
      <c r="BA59" s="186">
        <f>_xll.qlCalendarAdvance(Calendar,BA58,AY59,"f",,Trigger)</f>
        <v>42235</v>
      </c>
      <c r="BB59" s="186">
        <f>_xll.qlInterestRateIndexMaturity(Currency&amp;"ibor"&amp;$I$1,BA59,Trigger)</f>
        <v>42327</v>
      </c>
      <c r="BC59" s="359">
        <f>_xll.qlIndexFixing($AC$5,AZ59,,_xll.ohTrigger(Trigger,Quote!$V$2))</f>
        <v>-3.4885410090233712E-5</v>
      </c>
      <c r="BD59" s="359" t="e">
        <f>_xll.qlIndexFixing($BE$1,AZ59,TRUE,_xll.ohTrigger(Trigger,Quote!$V$2))</f>
        <v>#NUM!</v>
      </c>
    </row>
    <row r="60" spans="1:56" s="154" customFormat="1" ht="11.25" customHeight="1" x14ac:dyDescent="0.2">
      <c r="A60" s="399" t="s">
        <v>267</v>
      </c>
      <c r="B60" s="432" t="str">
        <v>21Y</v>
      </c>
      <c r="C60" s="398" t="str">
        <v>29Y</v>
      </c>
      <c r="D60" s="398" t="str">
        <f t="shared" si="26"/>
        <v>29Y</v>
      </c>
      <c r="E60" s="398" t="s">
        <v>14</v>
      </c>
      <c r="F60" s="438" t="s">
        <v>15</v>
      </c>
      <c r="G60" s="398" t="s">
        <v>16</v>
      </c>
      <c r="H60" s="438" t="s">
        <v>17</v>
      </c>
      <c r="I60" s="439">
        <v>1.303262111E-2</v>
      </c>
      <c r="J60" s="439" t="str">
        <f t="shared" si="24"/>
        <v>EUR_CURVE_3M_21Y</v>
      </c>
      <c r="K60" s="440" t="str">
        <f>IFERROR(_xll.qlSwapRateHelper2(,IF(DataSelect="Reference",$I60,J60),,$D60,Calendar,$G60,$F60,$H60,$K$32,0,E60,Discounting,Permanent,_xll.ohTrigger(Trigger,DataSelect),ObjectOverwrite),"--")</f>
        <v>obj_00ab9#0010</v>
      </c>
      <c r="L60" s="395" t="b">
        <f t="shared" si="27"/>
        <v>1</v>
      </c>
      <c r="N60" s="454" t="str">
        <f t="shared" si="17"/>
        <v>SW</v>
      </c>
      <c r="O60" s="454" t="str">
        <f t="shared" si="18"/>
        <v>27Y</v>
      </c>
      <c r="P60" s="458" t="str">
        <f t="shared" ref="P60:Q60" si="53">K66</f>
        <v>obj_00ab5#0010</v>
      </c>
      <c r="Q60" s="454" t="b">
        <f t="shared" si="53"/>
        <v>1</v>
      </c>
      <c r="R60" s="462">
        <v>1</v>
      </c>
      <c r="S60" s="462">
        <v>1</v>
      </c>
      <c r="T60" s="185" t="str">
        <v>obj_00ab6</v>
      </c>
      <c r="U60" s="185" t="str">
        <f>_xll.qlRateHelperQuoteName(T60)</f>
        <v/>
      </c>
      <c r="V60" s="452">
        <f>_xll.qlRateHelperRate(T60,_xll.ohTrigger(Trigger,Trigger3M))</f>
        <v>7.5900000000000004E-3</v>
      </c>
      <c r="W60" s="452" t="str">
        <f>IFERROR(_xll.qlFuturesRateHelperConvexityAdjustment(T60,Trigger),"--")</f>
        <v>--</v>
      </c>
      <c r="X60" s="186">
        <f>_xll.qlRateHelperEarliestDate(T60,Trigger)</f>
        <v>42156</v>
      </c>
      <c r="Y60" s="186">
        <f>_xll.qlRateHelperLatestDate(T60,Trigger)</f>
        <v>64073</v>
      </c>
      <c r="Z60" s="359">
        <v>6.1842508601625762E-3</v>
      </c>
      <c r="AD60" s="364"/>
      <c r="AY60" s="185" t="s">
        <v>214</v>
      </c>
      <c r="AZ60" s="186">
        <f>_xll.qlInterestRateIndexFixingDate(Currency&amp;"ibor"&amp;$I$1,BA60,Trigger)</f>
        <v>42234</v>
      </c>
      <c r="BA60" s="186">
        <f>_xll.qlCalendarAdvance(Calendar,BA59,AY60,"f",,Trigger)</f>
        <v>42236</v>
      </c>
      <c r="BB60" s="186">
        <f>_xll.qlInterestRateIndexMaturity(Currency&amp;"ibor"&amp;$I$1,BA60,Trigger)</f>
        <v>42328</v>
      </c>
      <c r="BC60" s="359">
        <f>_xll.qlIndexFixing($AC$5,AZ60,,_xll.ohTrigger(Trigger,Quote!$V$2))</f>
        <v>-3.3752171475112312E-5</v>
      </c>
      <c r="BD60" s="359" t="e">
        <f>_xll.qlIndexFixing($BE$1,AZ60,TRUE,_xll.ohTrigger(Trigger,Quote!$V$2))</f>
        <v>#NUM!</v>
      </c>
    </row>
    <row r="61" spans="1:56" s="154" customFormat="1" ht="11.25" customHeight="1" x14ac:dyDescent="0.2">
      <c r="A61" s="399" t="s">
        <v>267</v>
      </c>
      <c r="B61" s="432" t="str">
        <v>22Y</v>
      </c>
      <c r="C61" s="398" t="str">
        <v>30Y</v>
      </c>
      <c r="D61" s="398" t="str">
        <f t="shared" si="26"/>
        <v>30Y</v>
      </c>
      <c r="E61" s="398" t="s">
        <v>14</v>
      </c>
      <c r="F61" s="438" t="s">
        <v>15</v>
      </c>
      <c r="G61" s="398" t="s">
        <v>16</v>
      </c>
      <c r="H61" s="438" t="s">
        <v>17</v>
      </c>
      <c r="I61" s="439">
        <v>1.3080000000000001E-2</v>
      </c>
      <c r="J61" s="439" t="str">
        <f t="shared" si="24"/>
        <v>EUR_CURVE_3M_22Y</v>
      </c>
      <c r="K61" s="440" t="str">
        <f>IFERROR(_xll.qlSwapRateHelper2(,IF(DataSelect="Reference",$I61,J61),,$D61,Calendar,$G61,$F61,$H61,$K$32,0,E61,Discounting,Permanent,_xll.ohTrigger(Trigger,DataSelect),ObjectOverwrite),"--")</f>
        <v>obj_00ac7#0010</v>
      </c>
      <c r="L61" s="395" t="b">
        <f t="shared" si="27"/>
        <v>1</v>
      </c>
      <c r="N61" s="454" t="str">
        <f t="shared" si="17"/>
        <v>SW</v>
      </c>
      <c r="O61" s="454" t="str">
        <f t="shared" si="18"/>
        <v>28Y</v>
      </c>
      <c r="P61" s="458" t="str">
        <f t="shared" ref="P61:Q61" si="54">K67</f>
        <v>obj_00aac#0010</v>
      </c>
      <c r="Q61" s="454" t="b">
        <f t="shared" si="54"/>
        <v>1</v>
      </c>
      <c r="R61" s="462">
        <v>1</v>
      </c>
      <c r="S61" s="462">
        <v>1</v>
      </c>
      <c r="T61" s="185" t="e">
        <v>#N/A</v>
      </c>
      <c r="U61" s="185" t="e">
        <f>_xll.qlRateHelperQuoteName(T61)</f>
        <v>#VALUE!</v>
      </c>
      <c r="V61" s="452" t="e">
        <f>_xll.qlRateHelperRate(T61,_xll.ohTrigger(Trigger,Trigger3M))</f>
        <v>#VALUE!</v>
      </c>
      <c r="W61" s="452" t="str">
        <f>IFERROR(_xll.qlFuturesRateHelperConvexityAdjustment(T61,Trigger),"--")</f>
        <v>--</v>
      </c>
      <c r="X61" s="186" t="e">
        <f>_xll.qlRateHelperEarliestDate(T61,Trigger)</f>
        <v>#VALUE!</v>
      </c>
      <c r="Y61" s="186" t="e">
        <f>_xll.qlRateHelperLatestDate(T61,Trigger)</f>
        <v>#VALUE!</v>
      </c>
      <c r="Z61" s="359" t="e">
        <v>#N/A</v>
      </c>
      <c r="AD61" s="364"/>
      <c r="AY61" s="185" t="s">
        <v>214</v>
      </c>
      <c r="AZ61" s="186">
        <f>_xll.qlInterestRateIndexFixingDate(Currency&amp;"ibor"&amp;$I$1,BA61,Trigger)</f>
        <v>42235</v>
      </c>
      <c r="BA61" s="186">
        <f>_xll.qlCalendarAdvance(Calendar,BA60,AY61,"f",,Trigger)</f>
        <v>42237</v>
      </c>
      <c r="BB61" s="186">
        <f>_xll.qlInterestRateIndexMaturity(Currency&amp;"ibor"&amp;$I$1,BA61,Trigger)</f>
        <v>42331</v>
      </c>
      <c r="BC61" s="359">
        <f>_xll.qlIndexFixing($AC$5,AZ61,,_xll.ohTrigger(Trigger,Quote!$V$2))</f>
        <v>-3.2542639454244345E-5</v>
      </c>
      <c r="BD61" s="359" t="e">
        <f>_xll.qlIndexFixing($BE$1,AZ61,TRUE,_xll.ohTrigger(Trigger,Quote!$V$2))</f>
        <v>#NUM!</v>
      </c>
    </row>
    <row r="62" spans="1:56" s="154" customFormat="1" ht="11.25" customHeight="1" x14ac:dyDescent="0.2">
      <c r="A62" s="399" t="s">
        <v>267</v>
      </c>
      <c r="B62" s="432" t="str">
        <v>23Y</v>
      </c>
      <c r="C62" s="398" t="str">
        <v>31Y</v>
      </c>
      <c r="D62" s="398" t="str">
        <f t="shared" si="26"/>
        <v>31Y</v>
      </c>
      <c r="E62" s="398" t="s">
        <v>14</v>
      </c>
      <c r="F62" s="438" t="s">
        <v>15</v>
      </c>
      <c r="G62" s="398" t="s">
        <v>16</v>
      </c>
      <c r="H62" s="438" t="s">
        <v>17</v>
      </c>
      <c r="I62" s="439">
        <v>1.3127935680000001E-2</v>
      </c>
      <c r="J62" s="439" t="str">
        <f t="shared" si="24"/>
        <v>EUR_CURVE_3M_23Y</v>
      </c>
      <c r="K62" s="440" t="str">
        <f>IFERROR(_xll.qlSwapRateHelper2(,IF(DataSelect="Reference",$I62,J62),,$D62,Calendar,$G62,$F62,$H62,$K$32,0,E62,Discounting,Permanent,_xll.ohTrigger(Trigger,DataSelect),ObjectOverwrite),"--")</f>
        <v>obj_00aa4#0010</v>
      </c>
      <c r="L62" s="395" t="b">
        <f t="shared" si="27"/>
        <v>1</v>
      </c>
      <c r="N62" s="454" t="str">
        <f t="shared" si="17"/>
        <v>SW</v>
      </c>
      <c r="O62" s="454" t="str">
        <f t="shared" si="18"/>
        <v>29Y</v>
      </c>
      <c r="P62" s="458" t="str">
        <f t="shared" ref="P62:Q62" si="55">K68</f>
        <v>obj_00ab0#0010</v>
      </c>
      <c r="Q62" s="454" t="b">
        <f t="shared" si="55"/>
        <v>1</v>
      </c>
      <c r="R62" s="462">
        <v>1</v>
      </c>
      <c r="S62" s="462">
        <v>1</v>
      </c>
      <c r="T62" s="185" t="e">
        <v>#N/A</v>
      </c>
      <c r="U62" s="185" t="e">
        <f>_xll.qlRateHelperQuoteName(T62)</f>
        <v>#VALUE!</v>
      </c>
      <c r="V62" s="452" t="e">
        <f>_xll.qlRateHelperRate(T62,_xll.ohTrigger(Trigger,Trigger3M))</f>
        <v>#VALUE!</v>
      </c>
      <c r="W62" s="452" t="str">
        <f>IFERROR(_xll.qlFuturesRateHelperConvexityAdjustment(T62,Trigger),"--")</f>
        <v>--</v>
      </c>
      <c r="X62" s="186" t="e">
        <f>_xll.qlRateHelperEarliestDate(T62,Trigger)</f>
        <v>#VALUE!</v>
      </c>
      <c r="Y62" s="186" t="e">
        <f>_xll.qlRateHelperLatestDate(T62,Trigger)</f>
        <v>#VALUE!</v>
      </c>
      <c r="Z62" s="359" t="e">
        <v>#N/A</v>
      </c>
      <c r="AD62" s="364"/>
      <c r="AY62" s="185" t="s">
        <v>214</v>
      </c>
      <c r="AZ62" s="186">
        <f>_xll.qlInterestRateIndexFixingDate(Currency&amp;"ibor"&amp;$I$1,BA62,Trigger)</f>
        <v>42236</v>
      </c>
      <c r="BA62" s="186">
        <f>_xll.qlCalendarAdvance(Calendar,BA61,AY62,"f",,Trigger)</f>
        <v>42240</v>
      </c>
      <c r="BB62" s="186">
        <f>_xll.qlInterestRateIndexMaturity(Currency&amp;"ibor"&amp;$I$1,BA62,Trigger)</f>
        <v>42332</v>
      </c>
      <c r="BC62" s="359">
        <f>_xll.qlIndexFixing($AC$5,AZ62,,_xll.ohTrigger(Trigger,Quote!$V$2))</f>
        <v>-2.9251051793352886E-5</v>
      </c>
      <c r="BD62" s="359" t="e">
        <f>_xll.qlIndexFixing($BE$1,AZ62,TRUE,_xll.ohTrigger(Trigger,Quote!$V$2))</f>
        <v>#NUM!</v>
      </c>
    </row>
    <row r="63" spans="1:56" s="154" customFormat="1" ht="11.25" customHeight="1" x14ac:dyDescent="0.2">
      <c r="A63" s="399" t="s">
        <v>267</v>
      </c>
      <c r="B63" s="432" t="str">
        <v>24Y</v>
      </c>
      <c r="C63" s="398" t="str">
        <v>32Y</v>
      </c>
      <c r="D63" s="398" t="str">
        <f t="shared" si="26"/>
        <v>32Y</v>
      </c>
      <c r="E63" s="398" t="s">
        <v>14</v>
      </c>
      <c r="F63" s="438" t="s">
        <v>15</v>
      </c>
      <c r="G63" s="398" t="s">
        <v>16</v>
      </c>
      <c r="H63" s="438" t="s">
        <v>17</v>
      </c>
      <c r="I63" s="439">
        <v>1.31745825E-2</v>
      </c>
      <c r="J63" s="439" t="str">
        <f t="shared" si="24"/>
        <v>EUR_CURVE_3M_24Y</v>
      </c>
      <c r="K63" s="440" t="str">
        <f>IFERROR(_xll.qlSwapRateHelper2(,IF(DataSelect="Reference",$I63,J63),,$D63,Calendar,$G63,$F63,$H63,$K$32,0,E63,Discounting,Permanent,_xll.ohTrigger(Trigger,DataSelect),ObjectOverwrite),"--")</f>
        <v>obj_00aa3#0010</v>
      </c>
      <c r="L63" s="395" t="b">
        <f t="shared" si="27"/>
        <v>1</v>
      </c>
      <c r="N63" s="454" t="str">
        <f t="shared" si="17"/>
        <v>SW</v>
      </c>
      <c r="O63" s="454" t="str">
        <f t="shared" si="18"/>
        <v>30Y</v>
      </c>
      <c r="P63" s="458" t="str">
        <f t="shared" ref="P63:Q63" si="56">K69</f>
        <v>obj_00aca#0010</v>
      </c>
      <c r="Q63" s="454" t="b">
        <f t="shared" si="56"/>
        <v>1</v>
      </c>
      <c r="R63" s="462">
        <v>1</v>
      </c>
      <c r="S63" s="462">
        <v>1</v>
      </c>
      <c r="T63" s="185" t="e">
        <v>#N/A</v>
      </c>
      <c r="U63" s="185" t="e">
        <f>_xll.qlRateHelperQuoteName(T63)</f>
        <v>#VALUE!</v>
      </c>
      <c r="V63" s="452" t="e">
        <f>_xll.qlRateHelperRate(T63,_xll.ohTrigger(Trigger,Trigger3M))</f>
        <v>#VALUE!</v>
      </c>
      <c r="W63" s="452" t="str">
        <f>IFERROR(_xll.qlFuturesRateHelperConvexityAdjustment(T63,Trigger),"--")</f>
        <v>--</v>
      </c>
      <c r="X63" s="186" t="e">
        <f>_xll.qlRateHelperEarliestDate(T63,Trigger)</f>
        <v>#VALUE!</v>
      </c>
      <c r="Y63" s="186" t="e">
        <f>_xll.qlRateHelperLatestDate(T63,Trigger)</f>
        <v>#VALUE!</v>
      </c>
      <c r="Z63" s="359" t="e">
        <v>#N/A</v>
      </c>
      <c r="AD63" s="364"/>
      <c r="AY63" s="185" t="s">
        <v>214</v>
      </c>
      <c r="AZ63" s="186">
        <f>_xll.qlInterestRateIndexFixingDate(Currency&amp;"ibor"&amp;$I$1,BA63,Trigger)</f>
        <v>42237</v>
      </c>
      <c r="BA63" s="186">
        <f>_xll.qlCalendarAdvance(Calendar,BA62,AY63,"f",,Trigger)</f>
        <v>42241</v>
      </c>
      <c r="BB63" s="186">
        <f>_xll.qlInterestRateIndexMaturity(Currency&amp;"ibor"&amp;$I$1,BA63,Trigger)</f>
        <v>42333</v>
      </c>
      <c r="BC63" s="359">
        <f>_xll.qlIndexFixing($AC$5,AZ63,,_xll.ohTrigger(Trigger,Quote!$V$2))</f>
        <v>-2.8133730580844851E-5</v>
      </c>
      <c r="BD63" s="359" t="e">
        <f>_xll.qlIndexFixing($BE$1,AZ63,TRUE,_xll.ohTrigger(Trigger,Quote!$V$2))</f>
        <v>#NUM!</v>
      </c>
    </row>
    <row r="64" spans="1:56" s="154" customFormat="1" ht="11.25" customHeight="1" x14ac:dyDescent="0.2">
      <c r="A64" s="399" t="s">
        <v>267</v>
      </c>
      <c r="B64" s="432" t="str">
        <v>25Y</v>
      </c>
      <c r="C64" s="398" t="str">
        <v>33Y</v>
      </c>
      <c r="D64" s="398" t="str">
        <f t="shared" si="26"/>
        <v>33Y</v>
      </c>
      <c r="E64" s="398" t="s">
        <v>14</v>
      </c>
      <c r="F64" s="438" t="s">
        <v>15</v>
      </c>
      <c r="G64" s="398" t="s">
        <v>16</v>
      </c>
      <c r="H64" s="438" t="s">
        <v>17</v>
      </c>
      <c r="I64" s="439">
        <v>1.3219027500000001E-2</v>
      </c>
      <c r="J64" s="439" t="str">
        <f t="shared" si="24"/>
        <v>EUR_CURVE_3M_25Y</v>
      </c>
      <c r="K64" s="440" t="str">
        <f>IFERROR(_xll.qlSwapRateHelper2(,IF(DataSelect="Reference",$I64,J64),,$D64,Calendar,$G64,$F64,$H64,$K$32,0,E64,Discounting,Permanent,_xll.ohTrigger(Trigger,DataSelect),ObjectOverwrite),"--")</f>
        <v>obj_00aa7#0010</v>
      </c>
      <c r="L64" s="395" t="b">
        <f t="shared" si="27"/>
        <v>1</v>
      </c>
      <c r="N64" s="454" t="str">
        <f t="shared" si="17"/>
        <v>SW</v>
      </c>
      <c r="O64" s="454" t="str">
        <f t="shared" si="18"/>
        <v>31Y</v>
      </c>
      <c r="P64" s="458" t="str">
        <f t="shared" ref="P64:Q64" si="57">K70</f>
        <v>obj_00aa9#0010</v>
      </c>
      <c r="Q64" s="454" t="b">
        <f t="shared" si="57"/>
        <v>1</v>
      </c>
      <c r="R64" s="462">
        <v>1</v>
      </c>
      <c r="S64" s="462">
        <v>1</v>
      </c>
      <c r="T64" s="185" t="e">
        <v>#N/A</v>
      </c>
      <c r="U64" s="185" t="e">
        <f>_xll.qlRateHelperQuoteName(T64)</f>
        <v>#VALUE!</v>
      </c>
      <c r="V64" s="452" t="e">
        <f>_xll.qlRateHelperRate(T64,_xll.ohTrigger(Trigger,Trigger3M))</f>
        <v>#VALUE!</v>
      </c>
      <c r="W64" s="452" t="str">
        <f>IFERROR(_xll.qlFuturesRateHelperConvexityAdjustment(T64,Trigger),"--")</f>
        <v>--</v>
      </c>
      <c r="X64" s="186" t="e">
        <f>_xll.qlRateHelperEarliestDate(T64,Trigger)</f>
        <v>#VALUE!</v>
      </c>
      <c r="Y64" s="186" t="e">
        <f>_xll.qlRateHelperLatestDate(T64,Trigger)</f>
        <v>#VALUE!</v>
      </c>
      <c r="Z64" s="185" t="e">
        <v>#N/A</v>
      </c>
      <c r="AY64" s="185" t="s">
        <v>214</v>
      </c>
      <c r="AZ64" s="186">
        <f>_xll.qlInterestRateIndexFixingDate(Currency&amp;"ibor"&amp;$I$1,BA64,Trigger)</f>
        <v>42240</v>
      </c>
      <c r="BA64" s="186">
        <f>_xll.qlCalendarAdvance(Calendar,BA63,AY64,"f",,Trigger)</f>
        <v>42242</v>
      </c>
      <c r="BB64" s="186">
        <f>_xll.qlInterestRateIndexMaturity(Currency&amp;"ibor"&amp;$I$1,BA64,Trigger)</f>
        <v>42334</v>
      </c>
      <c r="BC64" s="359">
        <f>_xll.qlIndexFixing($AC$5,AZ64,,_xll.ohTrigger(Trigger,Quote!$V$2))</f>
        <v>-2.7019592856592428E-5</v>
      </c>
      <c r="BD64" s="359" t="e">
        <f>_xll.qlIndexFixing($BE$1,AZ64,TRUE,_xll.ohTrigger(Trigger,Quote!$V$2))</f>
        <v>#NUM!</v>
      </c>
    </row>
    <row r="65" spans="1:56" s="154" customFormat="1" ht="11.25" customHeight="1" x14ac:dyDescent="0.2">
      <c r="A65" s="399" t="s">
        <v>267</v>
      </c>
      <c r="B65" s="432" t="str">
        <v>26Y</v>
      </c>
      <c r="C65" s="398" t="str">
        <v>34Y</v>
      </c>
      <c r="D65" s="398" t="str">
        <f t="shared" si="26"/>
        <v>34Y</v>
      </c>
      <c r="E65" s="398" t="s">
        <v>14</v>
      </c>
      <c r="F65" s="438" t="s">
        <v>15</v>
      </c>
      <c r="G65" s="398" t="s">
        <v>16</v>
      </c>
      <c r="H65" s="438" t="s">
        <v>17</v>
      </c>
      <c r="I65" s="439">
        <v>1.325781692E-2</v>
      </c>
      <c r="J65" s="439" t="str">
        <f t="shared" si="24"/>
        <v>EUR_CURVE_3M_26Y</v>
      </c>
      <c r="K65" s="440" t="str">
        <f>IFERROR(_xll.qlSwapRateHelper2(,IF(DataSelect="Reference",$I65,J65),,$D65,Calendar,$G65,$F65,$H65,$K$32,0,E65,Discounting,Permanent,_xll.ohTrigger(Trigger,DataSelect),ObjectOverwrite),"--")</f>
        <v>obj_00aa6#0010</v>
      </c>
      <c r="L65" s="395" t="b">
        <f t="shared" si="27"/>
        <v>1</v>
      </c>
      <c r="N65" s="454" t="str">
        <f t="shared" si="17"/>
        <v>SW</v>
      </c>
      <c r="O65" s="454" t="str">
        <f t="shared" si="18"/>
        <v>32Y</v>
      </c>
      <c r="P65" s="458" t="str">
        <f t="shared" ref="P65:Q65" si="58">K71</f>
        <v>obj_00abc#0010</v>
      </c>
      <c r="Q65" s="454" t="b">
        <f t="shared" si="58"/>
        <v>1</v>
      </c>
      <c r="R65" s="462">
        <v>1</v>
      </c>
      <c r="S65" s="462">
        <v>1</v>
      </c>
      <c r="T65" s="185" t="e">
        <v>#N/A</v>
      </c>
      <c r="U65" s="185" t="e">
        <f>_xll.qlRateHelperQuoteName(T65)</f>
        <v>#VALUE!</v>
      </c>
      <c r="V65" s="452" t="e">
        <f>_xll.qlRateHelperRate(T65,_xll.ohTrigger(Trigger,Trigger3M))</f>
        <v>#VALUE!</v>
      </c>
      <c r="W65" s="452" t="str">
        <f>IFERROR(_xll.qlFuturesRateHelperConvexityAdjustment(T65,Trigger),"--")</f>
        <v>--</v>
      </c>
      <c r="X65" s="186" t="e">
        <f>_xll.qlRateHelperEarliestDate(T65,Trigger)</f>
        <v>#VALUE!</v>
      </c>
      <c r="Y65" s="186" t="e">
        <f>_xll.qlRateHelperLatestDate(T65,Trigger)</f>
        <v>#VALUE!</v>
      </c>
      <c r="Z65" s="185" t="e">
        <v>#N/A</v>
      </c>
      <c r="AY65" s="185" t="s">
        <v>214</v>
      </c>
      <c r="AZ65" s="186">
        <f>_xll.qlInterestRateIndexFixingDate(Currency&amp;"ibor"&amp;$I$1,BA65,Trigger)</f>
        <v>42241</v>
      </c>
      <c r="BA65" s="186">
        <f>_xll.qlCalendarAdvance(Calendar,BA64,AY65,"f",,Trigger)</f>
        <v>42243</v>
      </c>
      <c r="BB65" s="186">
        <f>_xll.qlInterestRateIndexMaturity(Currency&amp;"ibor"&amp;$I$1,BA65,Trigger)</f>
        <v>42335</v>
      </c>
      <c r="BC65" s="359">
        <f>_xll.qlIndexFixing($AC$5,AZ65,,_xll.ohTrigger(Trigger,Quote!$V$2))</f>
        <v>-2.5908638624071109E-5</v>
      </c>
      <c r="BD65" s="359" t="e">
        <f>_xll.qlIndexFixing($BE$1,AZ65,TRUE,_xll.ohTrigger(Trigger,Quote!$V$2))</f>
        <v>#NUM!</v>
      </c>
    </row>
    <row r="66" spans="1:56" s="154" customFormat="1" ht="11.25" customHeight="1" x14ac:dyDescent="0.2">
      <c r="A66" s="399" t="s">
        <v>267</v>
      </c>
      <c r="B66" s="432" t="str">
        <v>27Y</v>
      </c>
      <c r="C66" s="398" t="str">
        <v>35Y</v>
      </c>
      <c r="D66" s="398" t="str">
        <f t="shared" ref="D66:D99" si="59">IF(DataSelect="Reference",$C66,$B66)</f>
        <v>35Y</v>
      </c>
      <c r="E66" s="398" t="s">
        <v>14</v>
      </c>
      <c r="F66" s="438" t="s">
        <v>15</v>
      </c>
      <c r="G66" s="398" t="s">
        <v>16</v>
      </c>
      <c r="H66" s="438" t="s">
        <v>17</v>
      </c>
      <c r="I66" s="439">
        <v>1.3289250050000001E-2</v>
      </c>
      <c r="J66" s="439" t="str">
        <f t="shared" ref="J66:J99" si="60">Currency&amp;"_CURVE_"&amp;Tenor&amp;"_"&amp;$B66</f>
        <v>EUR_CURVE_3M_27Y</v>
      </c>
      <c r="K66" s="440" t="str">
        <f>IFERROR(_xll.qlSwapRateHelper2(,IF(DataSelect="Reference",$I66,J66),,$D66,Calendar,$G66,$F66,$H66,$K$32,0,E66,Discounting,Permanent,_xll.ohTrigger(Trigger,DataSelect),ObjectOverwrite),"--")</f>
        <v>obj_00ab5#0010</v>
      </c>
      <c r="L66" s="395" t="b">
        <f t="shared" si="27"/>
        <v>1</v>
      </c>
      <c r="N66" s="454" t="str">
        <f t="shared" si="17"/>
        <v>SW</v>
      </c>
      <c r="O66" s="454" t="str">
        <f t="shared" si="18"/>
        <v>33Y</v>
      </c>
      <c r="P66" s="458" t="str">
        <f t="shared" ref="P66:Q66" si="61">K72</f>
        <v>obj_00aad#0010</v>
      </c>
      <c r="Q66" s="454" t="b">
        <f t="shared" si="61"/>
        <v>1</v>
      </c>
      <c r="R66" s="462">
        <v>1</v>
      </c>
      <c r="S66" s="462">
        <v>1</v>
      </c>
      <c r="T66" s="185" t="e">
        <v>#N/A</v>
      </c>
      <c r="U66" s="185" t="e">
        <f>_xll.qlRateHelperQuoteName(T66)</f>
        <v>#VALUE!</v>
      </c>
      <c r="V66" s="452" t="e">
        <f>_xll.qlRateHelperRate(T66,_xll.ohTrigger(Trigger,Trigger3M))</f>
        <v>#VALUE!</v>
      </c>
      <c r="W66" s="452" t="str">
        <f>IFERROR(_xll.qlFuturesRateHelperConvexityAdjustment(T66,Trigger),"--")</f>
        <v>--</v>
      </c>
      <c r="X66" s="186" t="e">
        <f>_xll.qlRateHelperEarliestDate(T66,Trigger)</f>
        <v>#VALUE!</v>
      </c>
      <c r="Y66" s="186" t="e">
        <f>_xll.qlRateHelperLatestDate(T66,Trigger)</f>
        <v>#VALUE!</v>
      </c>
      <c r="Z66" s="185" t="e">
        <v>#N/A</v>
      </c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Y66" s="185" t="s">
        <v>214</v>
      </c>
      <c r="AZ66" s="186">
        <f>_xll.qlInterestRateIndexFixingDate(Currency&amp;"ibor"&amp;$I$1,BA66,Trigger)</f>
        <v>42242</v>
      </c>
      <c r="BA66" s="186">
        <f>_xll.qlCalendarAdvance(Calendar,BA65,AY66,"f",,Trigger)</f>
        <v>42244</v>
      </c>
      <c r="BB66" s="186">
        <f>_xll.qlInterestRateIndexMaturity(Currency&amp;"ibor"&amp;$I$1,BA66,Trigger)</f>
        <v>42338</v>
      </c>
      <c r="BC66" s="359">
        <f>_xll.qlIndexFixing($AC$5,AZ66,,_xll.ohTrigger(Trigger,Quote!$V$2))</f>
        <v>-2.4762383575116979E-5</v>
      </c>
      <c r="BD66" s="359" t="e">
        <f>_xll.qlIndexFixing($BE$1,AZ66,TRUE,_xll.ohTrigger(Trigger,Quote!$V$2))</f>
        <v>#NUM!</v>
      </c>
    </row>
    <row r="67" spans="1:56" s="154" customFormat="1" ht="11.25" customHeight="1" x14ac:dyDescent="0.2">
      <c r="A67" s="399" t="s">
        <v>267</v>
      </c>
      <c r="B67" s="432" t="str">
        <v>28Y</v>
      </c>
      <c r="C67" s="398" t="str">
        <v>36Y</v>
      </c>
      <c r="D67" s="398" t="str">
        <f t="shared" si="59"/>
        <v>36Y</v>
      </c>
      <c r="E67" s="398" t="s">
        <v>14</v>
      </c>
      <c r="F67" s="438" t="s">
        <v>15</v>
      </c>
      <c r="G67" s="398" t="s">
        <v>16</v>
      </c>
      <c r="H67" s="438" t="s">
        <v>17</v>
      </c>
      <c r="I67" s="439">
        <v>1.331408347E-2</v>
      </c>
      <c r="J67" s="439" t="str">
        <f t="shared" si="60"/>
        <v>EUR_CURVE_3M_28Y</v>
      </c>
      <c r="K67" s="440" t="str">
        <f>IFERROR(_xll.qlSwapRateHelper2(,IF(DataSelect="Reference",$I67,J67),,$D67,Calendar,$G67,$F67,$H67,$K$32,0,E67,Discounting,Permanent,_xll.ohTrigger(Trigger,DataSelect),ObjectOverwrite),"--")</f>
        <v>obj_00aac#0010</v>
      </c>
      <c r="L67" s="395" t="b">
        <f t="shared" si="27"/>
        <v>1</v>
      </c>
      <c r="N67" s="454" t="str">
        <f t="shared" si="17"/>
        <v>SW</v>
      </c>
      <c r="O67" s="454" t="str">
        <f t="shared" si="18"/>
        <v>34Y</v>
      </c>
      <c r="P67" s="458" t="str">
        <f t="shared" ref="P67:Q67" si="62">K73</f>
        <v>obj_00abf#0010</v>
      </c>
      <c r="Q67" s="454" t="b">
        <f t="shared" si="62"/>
        <v>1</v>
      </c>
      <c r="R67" s="462">
        <v>1</v>
      </c>
      <c r="S67" s="462">
        <v>1</v>
      </c>
      <c r="T67" s="185" t="e">
        <v>#N/A</v>
      </c>
      <c r="U67" s="185" t="e">
        <f>_xll.qlRateHelperQuoteName(T67)</f>
        <v>#VALUE!</v>
      </c>
      <c r="V67" s="452" t="e">
        <f>_xll.qlRateHelperRate(T67,_xll.ohTrigger(Trigger,Trigger3M))</f>
        <v>#VALUE!</v>
      </c>
      <c r="W67" s="452" t="str">
        <f>IFERROR(_xll.qlFuturesRateHelperConvexityAdjustment(T67,Trigger),"--")</f>
        <v>--</v>
      </c>
      <c r="X67" s="186" t="e">
        <f>_xll.qlRateHelperEarliestDate(T67,Trigger)</f>
        <v>#VALUE!</v>
      </c>
      <c r="Y67" s="186" t="e">
        <f>_xll.qlRateHelperLatestDate(T67,Trigger)</f>
        <v>#VALUE!</v>
      </c>
      <c r="Z67" s="185" t="e">
        <v>#N/A</v>
      </c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Y67" s="185" t="s">
        <v>214</v>
      </c>
      <c r="AZ67" s="186">
        <f>_xll.qlInterestRateIndexFixingDate(Currency&amp;"ibor"&amp;$I$1,BA67,Trigger)</f>
        <v>42243</v>
      </c>
      <c r="BA67" s="186">
        <f>_xll.qlCalendarAdvance(Calendar,BA66,AY67,"f",,Trigger)</f>
        <v>42247</v>
      </c>
      <c r="BB67" s="186">
        <f>_xll.qlInterestRateIndexMaturity(Currency&amp;"ibor"&amp;$I$1,BA67,Trigger)</f>
        <v>42338</v>
      </c>
      <c r="BC67" s="359">
        <f>_xll.qlIndexFixing($AC$5,AZ67,,_xll.ohTrigger(Trigger,Quote!$V$2))</f>
        <v>-2.1494103602026028E-5</v>
      </c>
      <c r="BD67" s="359" t="e">
        <f>_xll.qlIndexFixing($BE$1,AZ67,TRUE,_xll.ohTrigger(Trigger,Quote!$V$2))</f>
        <v>#NUM!</v>
      </c>
    </row>
    <row r="68" spans="1:56" s="154" customFormat="1" ht="11.25" customHeight="1" x14ac:dyDescent="0.2">
      <c r="A68" s="399" t="s">
        <v>267</v>
      </c>
      <c r="B68" s="432" t="str">
        <v>29Y</v>
      </c>
      <c r="C68" s="398" t="str">
        <v>37Y</v>
      </c>
      <c r="D68" s="398" t="str">
        <f t="shared" si="59"/>
        <v>37Y</v>
      </c>
      <c r="E68" s="398" t="s">
        <v>14</v>
      </c>
      <c r="F68" s="438" t="s">
        <v>15</v>
      </c>
      <c r="G68" s="398" t="s">
        <v>16</v>
      </c>
      <c r="H68" s="438" t="s">
        <v>17</v>
      </c>
      <c r="I68" s="439">
        <v>1.3331240749999999E-2</v>
      </c>
      <c r="J68" s="439" t="str">
        <f t="shared" si="60"/>
        <v>EUR_CURVE_3M_29Y</v>
      </c>
      <c r="K68" s="440" t="str">
        <f>IFERROR(_xll.qlSwapRateHelper2(,IF(DataSelect="Reference",$I68,J68),,$D68,Calendar,$G68,$F68,$H68,$K$32,0,E68,Discounting,Permanent,_xll.ohTrigger(Trigger,DataSelect),ObjectOverwrite),"--")</f>
        <v>obj_00ab0#0010</v>
      </c>
      <c r="L68" s="395" t="b">
        <f t="shared" si="27"/>
        <v>1</v>
      </c>
      <c r="N68" s="454" t="str">
        <f t="shared" si="17"/>
        <v>SW</v>
      </c>
      <c r="O68" s="454" t="str">
        <f t="shared" si="18"/>
        <v>35Y</v>
      </c>
      <c r="P68" s="458" t="str">
        <f t="shared" ref="P68:Q68" si="63">K74</f>
        <v>obj_00aae#0010</v>
      </c>
      <c r="Q68" s="454" t="b">
        <f t="shared" si="63"/>
        <v>1</v>
      </c>
      <c r="R68" s="462">
        <v>1</v>
      </c>
      <c r="S68" s="462">
        <v>1</v>
      </c>
      <c r="T68" s="185" t="e">
        <v>#N/A</v>
      </c>
      <c r="U68" s="185" t="e">
        <f>_xll.qlRateHelperQuoteName(T68)</f>
        <v>#VALUE!</v>
      </c>
      <c r="V68" s="452" t="e">
        <f>_xll.qlRateHelperRate(T68,_xll.ohTrigger(Trigger,Trigger3M))</f>
        <v>#VALUE!</v>
      </c>
      <c r="W68" s="452" t="str">
        <f>IFERROR(_xll.qlFuturesRateHelperConvexityAdjustment(T68,Trigger),"--")</f>
        <v>--</v>
      </c>
      <c r="X68" s="186" t="e">
        <f>_xll.qlRateHelperEarliestDate(T68,Trigger)</f>
        <v>#VALUE!</v>
      </c>
      <c r="Y68" s="186" t="e">
        <f>_xll.qlRateHelperLatestDate(T68,Trigger)</f>
        <v>#VALUE!</v>
      </c>
      <c r="Z68" s="185" t="e">
        <v>#N/A</v>
      </c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Y68" s="185" t="s">
        <v>214</v>
      </c>
      <c r="AZ68" s="186">
        <f>_xll.qlInterestRateIndexFixingDate(Currency&amp;"ibor"&amp;$I$1,BA68,Trigger)</f>
        <v>42244</v>
      </c>
      <c r="BA68" s="186">
        <f>_xll.qlCalendarAdvance(Calendar,BA67,AY68,"f",,Trigger)</f>
        <v>42248</v>
      </c>
      <c r="BB68" s="186">
        <f>_xll.qlInterestRateIndexMaturity(Currency&amp;"ibor"&amp;$I$1,BA68,Trigger)</f>
        <v>42339</v>
      </c>
      <c r="BC68" s="359">
        <f>_xll.qlIndexFixing($AC$5,AZ68,,_xll.ohTrigger(Trigger,Quote!$V$2))</f>
        <v>-2.0396287216974927E-5</v>
      </c>
      <c r="BD68" s="359" t="e">
        <f>_xll.qlIndexFixing($BE$1,AZ68,TRUE,_xll.ohTrigger(Trigger,Quote!$V$2))</f>
        <v>#NUM!</v>
      </c>
    </row>
    <row r="69" spans="1:56" s="154" customFormat="1" ht="11.25" customHeight="1" x14ac:dyDescent="0.2">
      <c r="A69" s="399" t="s">
        <v>267</v>
      </c>
      <c r="B69" s="432" t="str">
        <v>30Y</v>
      </c>
      <c r="C69" s="398" t="str">
        <v>38Y</v>
      </c>
      <c r="D69" s="398" t="str">
        <f t="shared" si="59"/>
        <v>38Y</v>
      </c>
      <c r="E69" s="398" t="s">
        <v>14</v>
      </c>
      <c r="F69" s="438" t="s">
        <v>15</v>
      </c>
      <c r="G69" s="398" t="s">
        <v>16</v>
      </c>
      <c r="H69" s="438" t="s">
        <v>17</v>
      </c>
      <c r="I69" s="439">
        <v>1.3338086000000001E-2</v>
      </c>
      <c r="J69" s="439" t="str">
        <f t="shared" si="60"/>
        <v>EUR_CURVE_3M_30Y</v>
      </c>
      <c r="K69" s="440" t="str">
        <f>IFERROR(_xll.qlSwapRateHelper2(,IF(DataSelect="Reference",$I69,J69),,$D69,Calendar,$G69,$F69,$H69,$K$32,0,E69,Discounting,Permanent,_xll.ohTrigger(Trigger,DataSelect),ObjectOverwrite),"--")</f>
        <v>obj_00aca#0010</v>
      </c>
      <c r="L69" s="395" t="b">
        <f t="shared" si="27"/>
        <v>1</v>
      </c>
      <c r="N69" s="454" t="str">
        <f t="shared" si="17"/>
        <v>SW</v>
      </c>
      <c r="O69" s="454" t="str">
        <f t="shared" si="18"/>
        <v>36Y</v>
      </c>
      <c r="P69" s="458" t="str">
        <f t="shared" ref="P69:Q69" si="64">K75</f>
        <v>obj_00ab6#0010</v>
      </c>
      <c r="Q69" s="454" t="b">
        <f t="shared" si="64"/>
        <v>1</v>
      </c>
      <c r="R69" s="462">
        <v>1</v>
      </c>
      <c r="S69" s="462">
        <v>1</v>
      </c>
      <c r="T69" s="185" t="e">
        <v>#N/A</v>
      </c>
      <c r="U69" s="185" t="e">
        <f>_xll.qlRateHelperQuoteName(T69)</f>
        <v>#VALUE!</v>
      </c>
      <c r="V69" s="452" t="e">
        <f>_xll.qlRateHelperRate(T69,_xll.ohTrigger(Trigger,Trigger3M))</f>
        <v>#VALUE!</v>
      </c>
      <c r="W69" s="452" t="str">
        <f>IFERROR(_xll.qlFuturesRateHelperConvexityAdjustment(T69,Trigger),"--")</f>
        <v>--</v>
      </c>
      <c r="X69" s="186" t="e">
        <f>_xll.qlRateHelperEarliestDate(T69,Trigger)</f>
        <v>#VALUE!</v>
      </c>
      <c r="Y69" s="186" t="e">
        <f>_xll.qlRateHelperLatestDate(T69,Trigger)</f>
        <v>#VALUE!</v>
      </c>
      <c r="Z69" s="185" t="e">
        <v>#N/A</v>
      </c>
      <c r="AD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Y69" s="185" t="s">
        <v>214</v>
      </c>
      <c r="AZ69" s="186">
        <f>_xll.qlInterestRateIndexFixingDate(Currency&amp;"ibor"&amp;$I$1,BA69,Trigger)</f>
        <v>42247</v>
      </c>
      <c r="BA69" s="186">
        <f>_xll.qlCalendarAdvance(Calendar,BA68,AY69,"f",,Trigger)</f>
        <v>42249</v>
      </c>
      <c r="BB69" s="186">
        <f>_xll.qlInterestRateIndexMaturity(Currency&amp;"ibor"&amp;$I$1,BA69,Trigger)</f>
        <v>42340</v>
      </c>
      <c r="BC69" s="359">
        <f>_xll.qlIndexFixing($AC$5,AZ69,,_xll.ohTrigger(Trigger,Quote!$V$2))</f>
        <v>-2.0206478138630058E-5</v>
      </c>
      <c r="BD69" s="359" t="e">
        <f>_xll.qlIndexFixing($BE$1,AZ69,TRUE,_xll.ohTrigger(Trigger,Quote!$V$2))</f>
        <v>#NUM!</v>
      </c>
    </row>
    <row r="70" spans="1:56" s="154" customFormat="1" ht="11.25" customHeight="1" x14ac:dyDescent="0.2">
      <c r="A70" s="399" t="s">
        <v>267</v>
      </c>
      <c r="B70" s="432" t="str">
        <v>31Y</v>
      </c>
      <c r="C70" s="398" t="str">
        <v>39Y</v>
      </c>
      <c r="D70" s="398" t="str">
        <f t="shared" si="59"/>
        <v>39Y</v>
      </c>
      <c r="E70" s="398" t="s">
        <v>14</v>
      </c>
      <c r="F70" s="438" t="s">
        <v>15</v>
      </c>
      <c r="G70" s="398" t="s">
        <v>16</v>
      </c>
      <c r="H70" s="438" t="s">
        <v>17</v>
      </c>
      <c r="I70" s="439">
        <v>1.3334624870000001E-2</v>
      </c>
      <c r="J70" s="439" t="str">
        <f t="shared" si="60"/>
        <v>EUR_CURVE_3M_31Y</v>
      </c>
      <c r="K70" s="440" t="str">
        <f>IFERROR(_xll.qlSwapRateHelper2(,IF(DataSelect="Reference",$I70,J70),,$D70,Calendar,$G70,$F70,$H70,$K$32,0,E70,Discounting,Permanent,_xll.ohTrigger(Trigger,DataSelect),ObjectOverwrite),"--")</f>
        <v>obj_00aa9#0010</v>
      </c>
      <c r="L70" s="395" t="b">
        <f t="shared" si="27"/>
        <v>1</v>
      </c>
      <c r="N70" s="454" t="str">
        <f t="shared" si="17"/>
        <v>SW</v>
      </c>
      <c r="O70" s="454" t="str">
        <f t="shared" si="18"/>
        <v>37Y</v>
      </c>
      <c r="P70" s="458" t="str">
        <f t="shared" ref="P70:Q70" si="65">K76</f>
        <v>--</v>
      </c>
      <c r="Q70" s="454" t="b">
        <f t="shared" si="65"/>
        <v>0</v>
      </c>
      <c r="R70" s="462">
        <v>1</v>
      </c>
      <c r="S70" s="462">
        <v>1</v>
      </c>
      <c r="T70" s="185" t="e">
        <v>#N/A</v>
      </c>
      <c r="U70" s="185" t="e">
        <f>_xll.qlRateHelperQuoteName(T70)</f>
        <v>#VALUE!</v>
      </c>
      <c r="V70" s="452" t="e">
        <f>_xll.qlRateHelperRate(T70,_xll.ohTrigger(Trigger,Trigger3M))</f>
        <v>#VALUE!</v>
      </c>
      <c r="W70" s="452" t="str">
        <f>IFERROR(_xll.qlFuturesRateHelperConvexityAdjustment(T70,Trigger),"--")</f>
        <v>--</v>
      </c>
      <c r="X70" s="186" t="e">
        <f>_xll.qlRateHelperEarliestDate(T70,Trigger)</f>
        <v>#VALUE!</v>
      </c>
      <c r="Y70" s="186" t="e">
        <f>_xll.qlRateHelperLatestDate(T70,Trigger)</f>
        <v>#VALUE!</v>
      </c>
      <c r="Z70" s="185" t="e">
        <v>#N/A</v>
      </c>
      <c r="AD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Y70" s="185" t="s">
        <v>214</v>
      </c>
      <c r="AZ70" s="186">
        <f>_xll.qlInterestRateIndexFixingDate(Currency&amp;"ibor"&amp;$I$1,BA70,Trigger)</f>
        <v>42248</v>
      </c>
      <c r="BA70" s="186">
        <f>_xll.qlCalendarAdvance(Calendar,BA69,AY70,"f",,Trigger)</f>
        <v>42250</v>
      </c>
      <c r="BB70" s="186">
        <f>_xll.qlInterestRateIndexMaturity(Currency&amp;"ibor"&amp;$I$1,BA70,Trigger)</f>
        <v>42341</v>
      </c>
      <c r="BC70" s="359">
        <f>_xll.qlIndexFixing($AC$5,AZ70,,_xll.ohTrigger(Trigger,Quote!$V$2))</f>
        <v>-2.0038567450638982E-5</v>
      </c>
      <c r="BD70" s="359" t="e">
        <f>_xll.qlIndexFixing($BE$1,AZ70,TRUE,_xll.ohTrigger(Trigger,Quote!$V$2))</f>
        <v>#NUM!</v>
      </c>
    </row>
    <row r="71" spans="1:56" s="154" customFormat="1" ht="11.25" customHeight="1" x14ac:dyDescent="0.2">
      <c r="A71" s="399" t="s">
        <v>267</v>
      </c>
      <c r="B71" s="432" t="str">
        <v>32Y</v>
      </c>
      <c r="C71" s="398" t="str">
        <v>40Y</v>
      </c>
      <c r="D71" s="398" t="str">
        <f t="shared" si="59"/>
        <v>40Y</v>
      </c>
      <c r="E71" s="398" t="s">
        <v>14</v>
      </c>
      <c r="F71" s="438" t="s">
        <v>15</v>
      </c>
      <c r="G71" s="398" t="s">
        <v>16</v>
      </c>
      <c r="H71" s="438" t="s">
        <v>17</v>
      </c>
      <c r="I71" s="439">
        <v>1.332E-2</v>
      </c>
      <c r="J71" s="439" t="str">
        <f t="shared" si="60"/>
        <v>EUR_CURVE_3M_32Y</v>
      </c>
      <c r="K71" s="440" t="str">
        <f>IFERROR(_xll.qlSwapRateHelper2(,IF(DataSelect="Reference",$I71,J71),,$D71,Calendar,$G71,$F71,$H71,$K$32,0,E71,Discounting,Permanent,_xll.ohTrigger(Trigger,DataSelect),ObjectOverwrite),"--")</f>
        <v>obj_00abc#0010</v>
      </c>
      <c r="L71" s="395" t="b">
        <f t="shared" si="27"/>
        <v>1</v>
      </c>
      <c r="N71" s="454" t="str">
        <f t="shared" si="17"/>
        <v>SW</v>
      </c>
      <c r="O71" s="454" t="str">
        <f t="shared" si="18"/>
        <v>38Y</v>
      </c>
      <c r="P71" s="458" t="str">
        <f t="shared" ref="P71:Q71" si="66">K77</f>
        <v>--</v>
      </c>
      <c r="Q71" s="454" t="b">
        <f t="shared" si="66"/>
        <v>0</v>
      </c>
      <c r="R71" s="462">
        <v>1</v>
      </c>
      <c r="S71" s="462">
        <v>1</v>
      </c>
      <c r="T71" s="185" t="e">
        <v>#N/A</v>
      </c>
      <c r="U71" s="185" t="e">
        <f>_xll.qlRateHelperQuoteName(T71)</f>
        <v>#VALUE!</v>
      </c>
      <c r="V71" s="452" t="e">
        <f>_xll.qlRateHelperRate(T71,_xll.ohTrigger(Trigger,Trigger3M))</f>
        <v>#VALUE!</v>
      </c>
      <c r="W71" s="452" t="str">
        <f>IFERROR(_xll.qlFuturesRateHelperConvexityAdjustment(T71,Trigger),"--")</f>
        <v>--</v>
      </c>
      <c r="X71" s="186" t="e">
        <f>_xll.qlRateHelperEarliestDate(T71,Trigger)</f>
        <v>#VALUE!</v>
      </c>
      <c r="Y71" s="186" t="e">
        <f>_xll.qlRateHelperLatestDate(T71,Trigger)</f>
        <v>#VALUE!</v>
      </c>
      <c r="Z71" s="185" t="e">
        <v>#N/A</v>
      </c>
      <c r="AD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Y71" s="185" t="s">
        <v>214</v>
      </c>
      <c r="AZ71" s="186">
        <f>_xll.qlInterestRateIndexFixingDate(Currency&amp;"ibor"&amp;$I$1,BA71,Trigger)</f>
        <v>42249</v>
      </c>
      <c r="BA71" s="186">
        <f>_xll.qlCalendarAdvance(Calendar,BA70,AY71,"f",,Trigger)</f>
        <v>42251</v>
      </c>
      <c r="BB71" s="186">
        <f>_xll.qlInterestRateIndexMaturity(Currency&amp;"ibor"&amp;$I$1,BA71,Trigger)</f>
        <v>42342</v>
      </c>
      <c r="BC71" s="359">
        <f>_xll.qlIndexFixing($AC$5,AZ71,,_xll.ohTrigger(Trigger,Quote!$V$2))</f>
        <v>-1.9892555159589837E-5</v>
      </c>
      <c r="BD71" s="359" t="e">
        <f>_xll.qlIndexFixing($BE$1,AZ71,TRUE,_xll.ohTrigger(Trigger,Quote!$V$2))</f>
        <v>#NUM!</v>
      </c>
    </row>
    <row r="72" spans="1:56" ht="11.25" customHeight="1" x14ac:dyDescent="0.25">
      <c r="A72" s="399" t="s">
        <v>267</v>
      </c>
      <c r="B72" s="432" t="str">
        <v>33Y</v>
      </c>
      <c r="C72" s="398" t="str">
        <v>50Y</v>
      </c>
      <c r="D72" s="398" t="str">
        <f t="shared" si="59"/>
        <v>50Y</v>
      </c>
      <c r="E72" s="398" t="s">
        <v>14</v>
      </c>
      <c r="F72" s="438" t="s">
        <v>15</v>
      </c>
      <c r="G72" s="398" t="s">
        <v>16</v>
      </c>
      <c r="H72" s="438" t="s">
        <v>17</v>
      </c>
      <c r="I72" s="439">
        <v>1.291E-2</v>
      </c>
      <c r="J72" s="439" t="str">
        <f t="shared" si="60"/>
        <v>EUR_CURVE_3M_33Y</v>
      </c>
      <c r="K72" s="440" t="str">
        <f>IFERROR(_xll.qlSwapRateHelper2(,IF(DataSelect="Reference",$I72,J72),,$D72,Calendar,$G72,$F72,$H72,$K$32,0,E72,Discounting,Permanent,_xll.ohTrigger(Trigger,DataSelect),ObjectOverwrite),"--")</f>
        <v>obj_00aad#0010</v>
      </c>
      <c r="L72" s="395" t="b">
        <f t="shared" si="27"/>
        <v>1</v>
      </c>
      <c r="M72" s="154"/>
      <c r="N72" s="454" t="str">
        <f t="shared" si="17"/>
        <v>SW</v>
      </c>
      <c r="O72" s="454" t="str">
        <f t="shared" si="18"/>
        <v>39Y</v>
      </c>
      <c r="P72" s="458" t="str">
        <f t="shared" ref="P72:Q72" si="67">K78</f>
        <v>--</v>
      </c>
      <c r="Q72" s="454" t="b">
        <f t="shared" si="67"/>
        <v>0</v>
      </c>
      <c r="R72" s="462">
        <v>1</v>
      </c>
      <c r="S72" s="462">
        <v>1</v>
      </c>
      <c r="T72" s="187" t="e">
        <v>#N/A</v>
      </c>
      <c r="U72" s="185" t="e">
        <f>_xll.qlRateHelperQuoteName(T72)</f>
        <v>#VALUE!</v>
      </c>
      <c r="V72" s="464" t="e">
        <f>_xll.qlRateHelperRate(T72,_xll.ohTrigger(Trigger,Trigger3M))</f>
        <v>#VALUE!</v>
      </c>
      <c r="W72" s="187" t="str">
        <f>IFERROR(_xll.qlFuturesRateHelperConvexityAdjustment(T72,Trigger),"--")</f>
        <v>--</v>
      </c>
      <c r="X72" s="187" t="e">
        <f>_xll.qlRateHelperEarliestDate(T72,Trigger)</f>
        <v>#VALUE!</v>
      </c>
      <c r="Y72" s="187" t="e">
        <f>_xll.qlRateHelperLatestDate(T72,Trigger)</f>
        <v>#VALUE!</v>
      </c>
      <c r="Z72" s="187" t="e">
        <v>#N/A</v>
      </c>
      <c r="AY72" s="185" t="s">
        <v>214</v>
      </c>
      <c r="AZ72" s="186">
        <f>_xll.qlInterestRateIndexFixingDate(Currency&amp;"ibor"&amp;$I$1,BA72,Trigger)</f>
        <v>42250</v>
      </c>
      <c r="BA72" s="186">
        <f>_xll.qlCalendarAdvance(Calendar,BA71,AY72,"f",,Trigger)</f>
        <v>42254</v>
      </c>
      <c r="BB72" s="186">
        <f>_xll.qlInterestRateIndexMaturity(Currency&amp;"ibor"&amp;$I$1,BA72,Trigger)</f>
        <v>42345</v>
      </c>
      <c r="BC72" s="359">
        <f>_xll.qlIndexFixing($AC$5,AZ72,,_xll.ohTrigger(Trigger,Quote!$V$2))</f>
        <v>-1.9585908675999753E-5</v>
      </c>
      <c r="BD72" s="359" t="e">
        <f>_xll.qlIndexFixing($BE$1,AZ72,TRUE,_xll.ohTrigger(Trigger,Quote!$V$2))</f>
        <v>#NUM!</v>
      </c>
    </row>
    <row r="73" spans="1:56" ht="11.25" customHeight="1" x14ac:dyDescent="0.25">
      <c r="A73" s="399" t="s">
        <v>267</v>
      </c>
      <c r="B73" s="432" t="str">
        <v>34Y</v>
      </c>
      <c r="C73" s="398" t="str">
        <v>60Y</v>
      </c>
      <c r="D73" s="398" t="str">
        <f t="shared" si="59"/>
        <v>60Y</v>
      </c>
      <c r="E73" s="398" t="s">
        <v>14</v>
      </c>
      <c r="F73" s="438" t="s">
        <v>15</v>
      </c>
      <c r="G73" s="398" t="s">
        <v>16</v>
      </c>
      <c r="H73" s="438" t="s">
        <v>17</v>
      </c>
      <c r="I73" s="439">
        <v>1.2789999999999999E-2</v>
      </c>
      <c r="J73" s="439" t="str">
        <f t="shared" si="60"/>
        <v>EUR_CURVE_3M_34Y</v>
      </c>
      <c r="K73" s="440" t="str">
        <f>IFERROR(_xll.qlSwapRateHelper2(,IF(DataSelect="Reference",$I73,J73),,$D73,Calendar,$G73,$F73,$H73,$K$32,0,E73,Discounting,Permanent,_xll.ohTrigger(Trigger,DataSelect),ObjectOverwrite),"--")</f>
        <v>obj_00abf#0010</v>
      </c>
      <c r="L73" s="395" t="b">
        <f t="shared" si="27"/>
        <v>1</v>
      </c>
      <c r="M73" s="154"/>
      <c r="N73" s="454" t="str">
        <f t="shared" si="17"/>
        <v>SW</v>
      </c>
      <c r="O73" s="454" t="str">
        <f t="shared" si="18"/>
        <v>40Y</v>
      </c>
      <c r="P73" s="458" t="str">
        <f t="shared" ref="P73:Q73" si="68">K79</f>
        <v>--</v>
      </c>
      <c r="Q73" s="454" t="b">
        <f t="shared" si="68"/>
        <v>0</v>
      </c>
      <c r="R73" s="462">
        <v>1</v>
      </c>
      <c r="S73" s="462">
        <v>1</v>
      </c>
      <c r="T73" s="187" t="e">
        <v>#N/A</v>
      </c>
      <c r="U73" s="185" t="e">
        <f>_xll.qlRateHelperQuoteName(T73)</f>
        <v>#VALUE!</v>
      </c>
      <c r="V73" s="464" t="e">
        <f>_xll.qlRateHelperRate(T73,_xll.ohTrigger(Trigger,Trigger3M))</f>
        <v>#VALUE!</v>
      </c>
      <c r="W73" s="187" t="str">
        <f>IFERROR(_xll.qlFuturesRateHelperConvexityAdjustment(T73,Trigger),"--")</f>
        <v>--</v>
      </c>
      <c r="X73" s="187" t="e">
        <f>_xll.qlRateHelperEarliestDate(T73,Trigger)</f>
        <v>#VALUE!</v>
      </c>
      <c r="Y73" s="187" t="e">
        <f>_xll.qlRateHelperLatestDate(T73,Trigger)</f>
        <v>#VALUE!</v>
      </c>
      <c r="Z73" s="187" t="e">
        <v>#N/A</v>
      </c>
      <c r="AY73" s="185" t="s">
        <v>214</v>
      </c>
      <c r="AZ73" s="186">
        <f>_xll.qlInterestRateIndexFixingDate(Currency&amp;"ibor"&amp;$I$1,BA73,Trigger)</f>
        <v>42251</v>
      </c>
      <c r="BA73" s="186">
        <f>_xll.qlCalendarAdvance(Calendar,BA72,AY73,"f",,Trigger)</f>
        <v>42255</v>
      </c>
      <c r="BB73" s="186">
        <f>_xll.qlInterestRateIndexMaturity(Currency&amp;"ibor"&amp;$I$1,BA73,Trigger)</f>
        <v>42346</v>
      </c>
      <c r="BC73" s="359">
        <f>_xll.qlIndexFixing($AC$5,AZ73,,_xll.ohTrigger(Trigger,Quote!$V$2))</f>
        <v>-1.9527489984137771E-5</v>
      </c>
      <c r="BD73" s="359" t="e">
        <f>_xll.qlIndexFixing($BE$1,AZ73,TRUE,_xll.ohTrigger(Trigger,Quote!$V$2))</f>
        <v>#NUM!</v>
      </c>
    </row>
    <row r="74" spans="1:56" ht="11.25" customHeight="1" x14ac:dyDescent="0.25">
      <c r="A74" s="399" t="s">
        <v>267</v>
      </c>
      <c r="B74" s="432" t="str">
        <v>35Y</v>
      </c>
      <c r="C74" s="398" t="str">
        <v>50Y</v>
      </c>
      <c r="D74" s="398" t="str">
        <f t="shared" si="59"/>
        <v>50Y</v>
      </c>
      <c r="E74" s="398" t="s">
        <v>14</v>
      </c>
      <c r="F74" s="438" t="s">
        <v>15</v>
      </c>
      <c r="G74" s="398" t="s">
        <v>16</v>
      </c>
      <c r="H74" s="438" t="s">
        <v>17</v>
      </c>
      <c r="I74" s="439">
        <v>7.7099999999999998E-3</v>
      </c>
      <c r="J74" s="439" t="str">
        <f t="shared" si="60"/>
        <v>EUR_CURVE_3M_35Y</v>
      </c>
      <c r="K74" s="440" t="str">
        <f>IFERROR(_xll.qlSwapRateHelper2(,IF(DataSelect="Reference",$I74,J74),,$D74,Calendar,$G74,$F74,$H74,$K$32,0,E74,Discounting,Permanent,_xll.ohTrigger(Trigger,DataSelect),ObjectOverwrite),"--")</f>
        <v>obj_00aae#0010</v>
      </c>
      <c r="L74" s="395" t="b">
        <f t="shared" si="27"/>
        <v>1</v>
      </c>
      <c r="M74" s="154"/>
      <c r="N74" s="454" t="str">
        <f t="shared" si="17"/>
        <v>SW</v>
      </c>
      <c r="O74" s="454" t="str">
        <f t="shared" si="18"/>
        <v>41Y</v>
      </c>
      <c r="P74" s="458" t="str">
        <f t="shared" ref="P74:Q74" si="69">K80</f>
        <v>--</v>
      </c>
      <c r="Q74" s="454" t="b">
        <f t="shared" si="69"/>
        <v>0</v>
      </c>
      <c r="R74" s="462">
        <v>1</v>
      </c>
      <c r="S74" s="462">
        <v>1</v>
      </c>
      <c r="T74" s="187" t="e">
        <v>#N/A</v>
      </c>
      <c r="U74" s="185" t="e">
        <f>_xll.qlRateHelperQuoteName(T74)</f>
        <v>#VALUE!</v>
      </c>
      <c r="V74" s="464" t="e">
        <f>_xll.qlRateHelperRate(T74,_xll.ohTrigger(Trigger,Trigger3M))</f>
        <v>#VALUE!</v>
      </c>
      <c r="W74" s="187" t="str">
        <f>IFERROR(_xll.qlFuturesRateHelperConvexityAdjustment(T74,Trigger),"--")</f>
        <v>--</v>
      </c>
      <c r="X74" s="187" t="e">
        <f>_xll.qlRateHelperEarliestDate(T74,Trigger)</f>
        <v>#VALUE!</v>
      </c>
      <c r="Y74" s="187" t="e">
        <f>_xll.qlRateHelperLatestDate(T74,Trigger)</f>
        <v>#VALUE!</v>
      </c>
      <c r="Z74" s="187" t="e">
        <v>#N/A</v>
      </c>
      <c r="AY74" s="185" t="s">
        <v>214</v>
      </c>
      <c r="AZ74" s="186">
        <f>_xll.qlInterestRateIndexFixingDate(Currency&amp;"ibor"&amp;$I$1,BA74,Trigger)</f>
        <v>42254</v>
      </c>
      <c r="BA74" s="186">
        <f>_xll.qlCalendarAdvance(Calendar,BA73,AY74,"f",,Trigger)</f>
        <v>42256</v>
      </c>
      <c r="BB74" s="186">
        <f>_xll.qlInterestRateIndexMaturity(Currency&amp;"ibor"&amp;$I$1,BA74,Trigger)</f>
        <v>42347</v>
      </c>
      <c r="BC74" s="359">
        <f>_xll.qlIndexFixing($AC$5,AZ74,,_xll.ohTrigger(Trigger,Quote!$V$2))</f>
        <v>-1.9490969696684273E-5</v>
      </c>
      <c r="BD74" s="359" t="e">
        <f>_xll.qlIndexFixing($BE$1,AZ74,TRUE,_xll.ohTrigger(Trigger,Quote!$V$2))</f>
        <v>#NUM!</v>
      </c>
    </row>
    <row r="75" spans="1:56" ht="11.25" customHeight="1" x14ac:dyDescent="0.25">
      <c r="A75" s="399" t="s">
        <v>267</v>
      </c>
      <c r="B75" s="432" t="str">
        <v>36Y</v>
      </c>
      <c r="C75" s="398" t="str">
        <v>60Y</v>
      </c>
      <c r="D75" s="398" t="str">
        <f t="shared" si="59"/>
        <v>60Y</v>
      </c>
      <c r="E75" s="398" t="s">
        <v>14</v>
      </c>
      <c r="F75" s="438" t="s">
        <v>15</v>
      </c>
      <c r="G75" s="398" t="s">
        <v>16</v>
      </c>
      <c r="H75" s="438" t="s">
        <v>17</v>
      </c>
      <c r="I75" s="439">
        <v>7.5900000000000004E-3</v>
      </c>
      <c r="J75" s="439" t="str">
        <f t="shared" si="60"/>
        <v>EUR_CURVE_3M_36Y</v>
      </c>
      <c r="K75" s="440" t="str">
        <f>IFERROR(_xll.qlSwapRateHelper2(,IF(DataSelect="Reference",$I75,J75),,$D75,Calendar,$G75,$F75,$H75,$K$32,0,E75,Discounting,Permanent,_xll.ohTrigger(Trigger,DataSelect),ObjectOverwrite),"--")</f>
        <v>obj_00ab6#0010</v>
      </c>
      <c r="L75" s="395" t="b">
        <f t="shared" si="27"/>
        <v>1</v>
      </c>
      <c r="M75" s="154"/>
      <c r="N75" s="454" t="str">
        <f t="shared" si="17"/>
        <v>SW</v>
      </c>
      <c r="O75" s="454" t="str">
        <f t="shared" si="18"/>
        <v>42Y</v>
      </c>
      <c r="P75" s="458" t="str">
        <f t="shared" ref="P75:Q75" si="70">K81</f>
        <v>--</v>
      </c>
      <c r="Q75" s="454" t="b">
        <f t="shared" si="70"/>
        <v>0</v>
      </c>
      <c r="R75" s="462">
        <v>1</v>
      </c>
      <c r="S75" s="462">
        <v>1</v>
      </c>
      <c r="T75" s="187" t="e">
        <v>#N/A</v>
      </c>
      <c r="U75" s="185" t="e">
        <f>_xll.qlRateHelperQuoteName(T75)</f>
        <v>#VALUE!</v>
      </c>
      <c r="V75" s="464" t="e">
        <f>_xll.qlRateHelperRate(T75,_xll.ohTrigger(Trigger,Trigger3M))</f>
        <v>#VALUE!</v>
      </c>
      <c r="W75" s="187" t="str">
        <f>IFERROR(_xll.qlFuturesRateHelperConvexityAdjustment(T75,Trigger),"--")</f>
        <v>--</v>
      </c>
      <c r="X75" s="187" t="e">
        <f>_xll.qlRateHelperEarliestDate(T75,Trigger)</f>
        <v>#VALUE!</v>
      </c>
      <c r="Y75" s="187" t="e">
        <f>_xll.qlRateHelperLatestDate(T75,Trigger)</f>
        <v>#VALUE!</v>
      </c>
      <c r="Z75" s="187" t="e">
        <v>#N/A</v>
      </c>
      <c r="AY75" s="185" t="s">
        <v>214</v>
      </c>
      <c r="AZ75" s="186">
        <f>_xll.qlInterestRateIndexFixingDate(Currency&amp;"ibor"&amp;$I$1,BA75,Trigger)</f>
        <v>42255</v>
      </c>
      <c r="BA75" s="186">
        <f>_xll.qlCalendarAdvance(Calendar,BA74,AY75,"f",,Trigger)</f>
        <v>42257</v>
      </c>
      <c r="BB75" s="186">
        <f>_xll.qlInterestRateIndexMaturity(Currency&amp;"ibor"&amp;$I$1,BA75,Trigger)</f>
        <v>42348</v>
      </c>
      <c r="BC75" s="359">
        <f>_xll.qlIndexFixing($AC$5,AZ75,,_xll.ohTrigger(Trigger,Quote!$V$2))</f>
        <v>-1.9476347813639263E-5</v>
      </c>
      <c r="BD75" s="359" t="e">
        <f>_xll.qlIndexFixing($BE$1,AZ75,TRUE,_xll.ohTrigger(Trigger,Quote!$V$2))</f>
        <v>#NUM!</v>
      </c>
    </row>
    <row r="76" spans="1:56" ht="11.25" customHeight="1" x14ac:dyDescent="0.25">
      <c r="A76" s="399" t="s">
        <v>267</v>
      </c>
      <c r="B76" s="432" t="str">
        <v>37Y</v>
      </c>
      <c r="C76" s="398" t="e">
        <v>#N/A</v>
      </c>
      <c r="D76" s="398" t="e">
        <f t="shared" si="59"/>
        <v>#N/A</v>
      </c>
      <c r="E76" s="398" t="s">
        <v>14</v>
      </c>
      <c r="F76" s="438" t="s">
        <v>15</v>
      </c>
      <c r="G76" s="398" t="s">
        <v>16</v>
      </c>
      <c r="H76" s="438" t="s">
        <v>17</v>
      </c>
      <c r="I76" s="439" t="e">
        <v>#N/A</v>
      </c>
      <c r="J76" s="439" t="str">
        <f t="shared" si="60"/>
        <v>EUR_CURVE_3M_37Y</v>
      </c>
      <c r="K76" s="440" t="str">
        <f>IFERROR(_xll.qlSwapRateHelper2(,IF(DataSelect="Reference",$I76,J76),,$D76,Calendar,$G76,$F76,$H76,$K$32,0,E76,Discounting,Permanent,_xll.ohTrigger(Trigger,DataSelect),ObjectOverwrite),"--")</f>
        <v>--</v>
      </c>
      <c r="L76" s="395" t="b">
        <f t="shared" si="27"/>
        <v>0</v>
      </c>
      <c r="M76" s="154"/>
      <c r="N76" s="454" t="str">
        <f t="shared" si="17"/>
        <v>SW</v>
      </c>
      <c r="O76" s="454" t="str">
        <f t="shared" si="18"/>
        <v>43Y</v>
      </c>
      <c r="P76" s="458" t="str">
        <f t="shared" ref="P76:Q76" si="71">K82</f>
        <v>--</v>
      </c>
      <c r="Q76" s="454" t="b">
        <f t="shared" si="71"/>
        <v>0</v>
      </c>
      <c r="R76" s="462">
        <v>1</v>
      </c>
      <c r="S76" s="462">
        <v>1</v>
      </c>
      <c r="T76" s="187" t="e">
        <v>#N/A</v>
      </c>
      <c r="U76" s="185" t="e">
        <f>_xll.qlRateHelperQuoteName(T76)</f>
        <v>#VALUE!</v>
      </c>
      <c r="V76" s="464" t="e">
        <f>_xll.qlRateHelperRate(T76,_xll.ohTrigger(Trigger,Trigger3M))</f>
        <v>#VALUE!</v>
      </c>
      <c r="W76" s="187" t="str">
        <f>IFERROR(_xll.qlFuturesRateHelperConvexityAdjustment(T76,Trigger),"--")</f>
        <v>--</v>
      </c>
      <c r="X76" s="187" t="e">
        <f>_xll.qlRateHelperEarliestDate(T76,Trigger)</f>
        <v>#VALUE!</v>
      </c>
      <c r="Y76" s="187" t="e">
        <f>_xll.qlRateHelperLatestDate(T76,Trigger)</f>
        <v>#VALUE!</v>
      </c>
      <c r="Z76" s="187" t="e">
        <v>#N/A</v>
      </c>
      <c r="AY76" s="185" t="s">
        <v>214</v>
      </c>
      <c r="AZ76" s="186">
        <f>_xll.qlInterestRateIndexFixingDate(Currency&amp;"ibor"&amp;$I$1,BA76,Trigger)</f>
        <v>42256</v>
      </c>
      <c r="BA76" s="186">
        <f>_xll.qlCalendarAdvance(Calendar,BA75,AY76,"f",,Trigger)</f>
        <v>42258</v>
      </c>
      <c r="BB76" s="186">
        <f>_xll.qlInterestRateIndexMaturity(Currency&amp;"ibor"&amp;$I$1,BA76,Trigger)</f>
        <v>42349</v>
      </c>
      <c r="BC76" s="359">
        <f>_xll.qlIndexFixing($AC$5,AZ76,,_xll.ohTrigger(Trigger,Quote!$V$2))</f>
        <v>-1.948362433412432E-5</v>
      </c>
      <c r="BD76" s="359" t="e">
        <f>_xll.qlIndexFixing($BE$1,AZ76,TRUE,_xll.ohTrigger(Trigger,Quote!$V$2))</f>
        <v>#NUM!</v>
      </c>
    </row>
    <row r="77" spans="1:56" ht="11.25" customHeight="1" x14ac:dyDescent="0.25">
      <c r="A77" s="399" t="s">
        <v>267</v>
      </c>
      <c r="B77" s="432" t="str">
        <v>38Y</v>
      </c>
      <c r="C77" s="398" t="e">
        <v>#N/A</v>
      </c>
      <c r="D77" s="398" t="e">
        <f t="shared" si="59"/>
        <v>#N/A</v>
      </c>
      <c r="E77" s="398" t="s">
        <v>14</v>
      </c>
      <c r="F77" s="438" t="s">
        <v>15</v>
      </c>
      <c r="G77" s="398" t="s">
        <v>16</v>
      </c>
      <c r="H77" s="438" t="s">
        <v>17</v>
      </c>
      <c r="I77" s="439" t="e">
        <v>#N/A</v>
      </c>
      <c r="J77" s="439" t="str">
        <f t="shared" si="60"/>
        <v>EUR_CURVE_3M_38Y</v>
      </c>
      <c r="K77" s="440" t="str">
        <f>IFERROR(_xll.qlSwapRateHelper2(,IF(DataSelect="Reference",$I77,J77),,$D77,Calendar,$G77,$F77,$H77,$K$32,0,E77,Discounting,Permanent,_xll.ohTrigger(Trigger,DataSelect),ObjectOverwrite),"--")</f>
        <v>--</v>
      </c>
      <c r="L77" s="395" t="b">
        <f t="shared" si="27"/>
        <v>0</v>
      </c>
      <c r="M77" s="154"/>
      <c r="N77" s="454" t="str">
        <f t="shared" si="17"/>
        <v>SW</v>
      </c>
      <c r="O77" s="454" t="str">
        <f t="shared" si="18"/>
        <v>44Y</v>
      </c>
      <c r="P77" s="458" t="str">
        <f t="shared" ref="P77:Q77" si="72">K83</f>
        <v>--</v>
      </c>
      <c r="Q77" s="454" t="b">
        <f t="shared" si="72"/>
        <v>0</v>
      </c>
      <c r="R77" s="462">
        <v>1</v>
      </c>
      <c r="S77" s="462">
        <v>1</v>
      </c>
      <c r="T77" s="187" t="e">
        <v>#N/A</v>
      </c>
      <c r="U77" s="185" t="e">
        <f>_xll.qlRateHelperQuoteName(T77)</f>
        <v>#VALUE!</v>
      </c>
      <c r="V77" s="464" t="e">
        <f>_xll.qlRateHelperRate(T77,_xll.ohTrigger(Trigger,Trigger3M))</f>
        <v>#VALUE!</v>
      </c>
      <c r="W77" s="187" t="str">
        <f>IFERROR(_xll.qlFuturesRateHelperConvexityAdjustment(T77,Trigger),"--")</f>
        <v>--</v>
      </c>
      <c r="X77" s="187" t="e">
        <f>_xll.qlRateHelperEarliestDate(T77,Trigger)</f>
        <v>#VALUE!</v>
      </c>
      <c r="Y77" s="187" t="e">
        <f>_xll.qlRateHelperLatestDate(T77,Trigger)</f>
        <v>#VALUE!</v>
      </c>
      <c r="Z77" s="187" t="e">
        <v>#N/A</v>
      </c>
      <c r="AY77" s="185" t="s">
        <v>214</v>
      </c>
      <c r="AZ77" s="186">
        <f>_xll.qlInterestRateIndexFixingDate(Currency&amp;"ibor"&amp;$I$1,BA77,Trigger)</f>
        <v>42257</v>
      </c>
      <c r="BA77" s="186">
        <f>_xll.qlCalendarAdvance(Calendar,BA76,AY77,"f",,Trigger)</f>
        <v>42261</v>
      </c>
      <c r="BB77" s="186">
        <f>_xll.qlInterestRateIndexMaturity(Currency&amp;"ibor"&amp;$I$1,BA77,Trigger)</f>
        <v>42352</v>
      </c>
      <c r="BC77" s="359">
        <f>_xll.qlIndexFixing($AC$5,AZ77,,_xll.ohTrigger(Trigger,Quote!$V$2))</f>
        <v>-1.963684431939515E-5</v>
      </c>
      <c r="BD77" s="359" t="e">
        <f>_xll.qlIndexFixing($BE$1,AZ77,TRUE,_xll.ohTrigger(Trigger,Quote!$V$2))</f>
        <v>#NUM!</v>
      </c>
    </row>
    <row r="78" spans="1:56" ht="11.25" customHeight="1" x14ac:dyDescent="0.25">
      <c r="A78" s="399" t="s">
        <v>267</v>
      </c>
      <c r="B78" s="432" t="str">
        <v>39Y</v>
      </c>
      <c r="C78" s="398" t="e">
        <v>#N/A</v>
      </c>
      <c r="D78" s="398" t="e">
        <f t="shared" si="59"/>
        <v>#N/A</v>
      </c>
      <c r="E78" s="398" t="s">
        <v>14</v>
      </c>
      <c r="F78" s="438" t="s">
        <v>15</v>
      </c>
      <c r="G78" s="398" t="s">
        <v>16</v>
      </c>
      <c r="H78" s="438" t="s">
        <v>17</v>
      </c>
      <c r="I78" s="439" t="e">
        <v>#N/A</v>
      </c>
      <c r="J78" s="439" t="str">
        <f t="shared" si="60"/>
        <v>EUR_CURVE_3M_39Y</v>
      </c>
      <c r="K78" s="440" t="str">
        <f>IFERROR(_xll.qlSwapRateHelper2(,IF(DataSelect="Reference",$I78,J78),,$D78,Calendar,$G78,$F78,$H78,$K$32,0,E78,Discounting,Permanent,_xll.ohTrigger(Trigger,DataSelect),ObjectOverwrite),"--")</f>
        <v>--</v>
      </c>
      <c r="L78" s="395" t="b">
        <f t="shared" si="27"/>
        <v>0</v>
      </c>
      <c r="M78" s="154"/>
      <c r="N78" s="454" t="str">
        <f t="shared" si="17"/>
        <v>SW</v>
      </c>
      <c r="O78" s="454" t="str">
        <f t="shared" si="18"/>
        <v>45Y</v>
      </c>
      <c r="P78" s="458" t="str">
        <f t="shared" ref="P78:Q78" si="73">K84</f>
        <v>--</v>
      </c>
      <c r="Q78" s="454" t="b">
        <f t="shared" si="73"/>
        <v>0</v>
      </c>
      <c r="R78" s="462">
        <v>1</v>
      </c>
      <c r="S78" s="462">
        <v>1</v>
      </c>
      <c r="T78" s="187" t="e">
        <v>#N/A</v>
      </c>
      <c r="U78" s="185" t="e">
        <f>_xll.qlRateHelperQuoteName(T78)</f>
        <v>#VALUE!</v>
      </c>
      <c r="V78" s="464" t="e">
        <f>_xll.qlRateHelperRate(T78,_xll.ohTrigger(Trigger,Trigger3M))</f>
        <v>#VALUE!</v>
      </c>
      <c r="W78" s="187" t="str">
        <f>IFERROR(_xll.qlFuturesRateHelperConvexityAdjustment(T78,Trigger),"--")</f>
        <v>--</v>
      </c>
      <c r="X78" s="187" t="e">
        <f>_xll.qlRateHelperEarliestDate(T78,Trigger)</f>
        <v>#VALUE!</v>
      </c>
      <c r="Y78" s="187" t="e">
        <f>_xll.qlRateHelperLatestDate(T78,Trigger)</f>
        <v>#VALUE!</v>
      </c>
      <c r="Z78" s="187" t="e">
        <v>#N/A</v>
      </c>
      <c r="AY78" s="185" t="s">
        <v>214</v>
      </c>
      <c r="AZ78" s="186">
        <f>_xll.qlInterestRateIndexFixingDate(Currency&amp;"ibor"&amp;$I$1,BA78,Trigger)</f>
        <v>42258</v>
      </c>
      <c r="BA78" s="186">
        <f>_xll.qlCalendarAdvance(Calendar,BA77,AY78,"f",,Trigger)</f>
        <v>42262</v>
      </c>
      <c r="BB78" s="186">
        <f>_xll.qlInterestRateIndexMaturity(Currency&amp;"ibor"&amp;$I$1,BA78,Trigger)</f>
        <v>42353</v>
      </c>
      <c r="BC78" s="359">
        <f>_xll.qlIndexFixing($AC$5,AZ78,,_xll.ohTrigger(Trigger,Quote!$V$2))</f>
        <v>-1.9731714452682852E-5</v>
      </c>
      <c r="BD78" s="359" t="e">
        <f>_xll.qlIndexFixing($BE$1,AZ78,TRUE,_xll.ohTrigger(Trigger,Quote!$V$2))</f>
        <v>#NUM!</v>
      </c>
    </row>
    <row r="79" spans="1:56" ht="11.25" customHeight="1" x14ac:dyDescent="0.25">
      <c r="A79" s="187" t="s">
        <v>267</v>
      </c>
      <c r="B79" s="447" t="str">
        <v>40Y</v>
      </c>
      <c r="C79" s="187" t="e">
        <v>#N/A</v>
      </c>
      <c r="D79" s="442" t="e">
        <f t="shared" si="59"/>
        <v>#N/A</v>
      </c>
      <c r="E79" s="442" t="s">
        <v>14</v>
      </c>
      <c r="F79" s="438" t="s">
        <v>15</v>
      </c>
      <c r="G79" s="398" t="s">
        <v>16</v>
      </c>
      <c r="H79" s="438" t="s">
        <v>17</v>
      </c>
      <c r="I79" s="443" t="e">
        <v>#N/A</v>
      </c>
      <c r="J79" s="443" t="str">
        <f t="shared" si="60"/>
        <v>EUR_CURVE_3M_40Y</v>
      </c>
      <c r="K79" s="187" t="str">
        <f>IFERROR(_xll.qlSwapRateHelper2(,IF(DataSelect="Reference",$I79,J79),,$D79,Calendar,$G79,$F79,$H79,$K$32,0,E79,Discounting,Permanent,_xll.ohTrigger(Trigger,DataSelect),ObjectOverwrite),"--")</f>
        <v>--</v>
      </c>
      <c r="L79" s="442" t="b">
        <f t="shared" si="27"/>
        <v>0</v>
      </c>
      <c r="N79" s="454" t="str">
        <f t="shared" si="17"/>
        <v>SW</v>
      </c>
      <c r="O79" s="454" t="str">
        <f t="shared" si="18"/>
        <v>46Y</v>
      </c>
      <c r="P79" s="458" t="str">
        <f t="shared" ref="P79:Q79" si="74">K85</f>
        <v>--</v>
      </c>
      <c r="Q79" s="454" t="b">
        <f t="shared" si="74"/>
        <v>0</v>
      </c>
      <c r="R79" s="462">
        <v>1</v>
      </c>
      <c r="S79" s="462">
        <v>1</v>
      </c>
      <c r="T79" s="187" t="e">
        <v>#N/A</v>
      </c>
      <c r="U79" s="185" t="e">
        <f>_xll.qlRateHelperQuoteName(T79)</f>
        <v>#VALUE!</v>
      </c>
      <c r="V79" s="464" t="e">
        <f>_xll.qlRateHelperRate(T79,_xll.ohTrigger(Trigger,Trigger3M))</f>
        <v>#VALUE!</v>
      </c>
      <c r="W79" s="187" t="str">
        <f>IFERROR(_xll.qlFuturesRateHelperConvexityAdjustment(T79,Trigger),"--")</f>
        <v>--</v>
      </c>
      <c r="X79" s="187" t="e">
        <f>_xll.qlRateHelperEarliestDate(T79,Trigger)</f>
        <v>#VALUE!</v>
      </c>
      <c r="Y79" s="187" t="e">
        <f>_xll.qlRateHelperLatestDate(T79,Trigger)</f>
        <v>#VALUE!</v>
      </c>
      <c r="Z79" s="187" t="e">
        <v>#N/A</v>
      </c>
      <c r="AY79" s="185" t="s">
        <v>214</v>
      </c>
      <c r="AZ79" s="186">
        <f>_xll.qlInterestRateIndexFixingDate(Currency&amp;"ibor"&amp;$I$1,BA79,Trigger)</f>
        <v>42261</v>
      </c>
      <c r="BA79" s="186">
        <f>_xll.qlCalendarAdvance(Calendar,BA78,AY79,"f",,Trigger)</f>
        <v>42263</v>
      </c>
      <c r="BB79" s="186">
        <f>_xll.qlInterestRateIndexMaturity(Currency&amp;"ibor"&amp;$I$1,BA79,Trigger)</f>
        <v>42354</v>
      </c>
      <c r="BC79" s="359">
        <f>_xll.qlIndexFixing($AC$5,AZ79,,_xll.ohTrigger(Trigger,Quote!$V$2))</f>
        <v>-1.9848482986426156E-5</v>
      </c>
      <c r="BD79" s="359" t="e">
        <f>_xll.qlIndexFixing($BE$1,AZ79,TRUE,_xll.ohTrigger(Trigger,Quote!$V$2))</f>
        <v>#NUM!</v>
      </c>
    </row>
    <row r="80" spans="1:56" ht="11.25" customHeight="1" x14ac:dyDescent="0.25">
      <c r="A80" s="187" t="s">
        <v>267</v>
      </c>
      <c r="B80" s="447" t="str">
        <v>41Y</v>
      </c>
      <c r="C80" s="187" t="e">
        <v>#N/A</v>
      </c>
      <c r="D80" s="442" t="e">
        <f t="shared" si="59"/>
        <v>#N/A</v>
      </c>
      <c r="E80" s="442" t="s">
        <v>14</v>
      </c>
      <c r="F80" s="438" t="s">
        <v>15</v>
      </c>
      <c r="G80" s="398" t="s">
        <v>16</v>
      </c>
      <c r="H80" s="438" t="s">
        <v>17</v>
      </c>
      <c r="I80" s="443" t="e">
        <v>#N/A</v>
      </c>
      <c r="J80" s="443" t="str">
        <f t="shared" si="60"/>
        <v>EUR_CURVE_3M_41Y</v>
      </c>
      <c r="K80" s="187" t="str">
        <f>IFERROR(_xll.qlSwapRateHelper2(,IF(DataSelect="Reference",$I80,J80),,$D80,Calendar,$G80,$F80,$H80,$K$32,0,E80,Discounting,Permanent,_xll.ohTrigger(Trigger,DataSelect),ObjectOverwrite),"--")</f>
        <v>--</v>
      </c>
      <c r="L80" s="442" t="b">
        <f t="shared" si="27"/>
        <v>0</v>
      </c>
      <c r="N80" s="454" t="str">
        <f t="shared" si="17"/>
        <v>SW</v>
      </c>
      <c r="O80" s="454" t="str">
        <f t="shared" si="18"/>
        <v>47Y</v>
      </c>
      <c r="P80" s="458" t="str">
        <f t="shared" ref="P80:Q80" si="75">K86</f>
        <v>--</v>
      </c>
      <c r="Q80" s="454" t="b">
        <f t="shared" si="75"/>
        <v>0</v>
      </c>
      <c r="R80" s="462">
        <v>1</v>
      </c>
      <c r="S80" s="462">
        <v>1</v>
      </c>
      <c r="T80" s="187" t="e">
        <v>#N/A</v>
      </c>
      <c r="U80" s="185" t="e">
        <f>_xll.qlRateHelperQuoteName(T80)</f>
        <v>#VALUE!</v>
      </c>
      <c r="V80" s="464" t="e">
        <f>_xll.qlRateHelperRate(T80,_xll.ohTrigger(Trigger,Trigger3M))</f>
        <v>#VALUE!</v>
      </c>
      <c r="W80" s="187" t="str">
        <f>IFERROR(_xll.qlFuturesRateHelperConvexityAdjustment(T80,Trigger),"--")</f>
        <v>--</v>
      </c>
      <c r="X80" s="187" t="e">
        <f>_xll.qlRateHelperEarliestDate(T80,Trigger)</f>
        <v>#VALUE!</v>
      </c>
      <c r="Y80" s="187" t="e">
        <f>_xll.qlRateHelperLatestDate(T80,Trigger)</f>
        <v>#VALUE!</v>
      </c>
      <c r="Z80" s="187" t="e">
        <v>#N/A</v>
      </c>
      <c r="AY80" s="185" t="s">
        <v>214</v>
      </c>
      <c r="AZ80" s="186">
        <f>_xll.qlInterestRateIndexFixingDate(Currency&amp;"ibor"&amp;$I$1,BA80,Trigger)</f>
        <v>42262</v>
      </c>
      <c r="BA80" s="186">
        <f>_xll.qlCalendarAdvance(Calendar,BA79,AY80,"f",,Trigger)</f>
        <v>42264</v>
      </c>
      <c r="BB80" s="186">
        <f>_xll.qlInterestRateIndexMaturity(Currency&amp;"ibor"&amp;$I$1,BA80,Trigger)</f>
        <v>42355</v>
      </c>
      <c r="BC80" s="359">
        <f>_xll.qlIndexFixing($AC$5,AZ80,,_xll.ohTrigger(Trigger,Quote!$V$2))</f>
        <v>-1.9987149918868227E-5</v>
      </c>
      <c r="BD80" s="359" t="e">
        <f>_xll.qlIndexFixing($BE$1,AZ80,TRUE,_xll.ohTrigger(Trigger,Quote!$V$2))</f>
        <v>#NUM!</v>
      </c>
    </row>
    <row r="81" spans="1:56" ht="11.25" customHeight="1" x14ac:dyDescent="0.25">
      <c r="A81" s="187" t="s">
        <v>267</v>
      </c>
      <c r="B81" s="447" t="str">
        <v>42Y</v>
      </c>
      <c r="C81" s="187" t="e">
        <v>#N/A</v>
      </c>
      <c r="D81" s="442" t="e">
        <f t="shared" si="59"/>
        <v>#N/A</v>
      </c>
      <c r="E81" s="442" t="s">
        <v>14</v>
      </c>
      <c r="F81" s="438" t="s">
        <v>15</v>
      </c>
      <c r="G81" s="398" t="s">
        <v>16</v>
      </c>
      <c r="H81" s="438" t="s">
        <v>17</v>
      </c>
      <c r="I81" s="443" t="e">
        <v>#N/A</v>
      </c>
      <c r="J81" s="443" t="str">
        <f t="shared" si="60"/>
        <v>EUR_CURVE_3M_42Y</v>
      </c>
      <c r="K81" s="187" t="str">
        <f>IFERROR(_xll.qlSwapRateHelper2(,IF(DataSelect="Reference",$I81,J81),,$D81,Calendar,$G81,$F81,$H81,$K$32,0,E81,Discounting,Permanent,_xll.ohTrigger(Trigger,DataSelect),ObjectOverwrite),"--")</f>
        <v>--</v>
      </c>
      <c r="L81" s="442" t="b">
        <f t="shared" si="27"/>
        <v>0</v>
      </c>
      <c r="N81" s="454" t="str">
        <f t="shared" si="17"/>
        <v>SW</v>
      </c>
      <c r="O81" s="454" t="str">
        <f t="shared" si="18"/>
        <v>48Y</v>
      </c>
      <c r="P81" s="458" t="str">
        <f t="shared" ref="P81:Q81" si="76">K87</f>
        <v>--</v>
      </c>
      <c r="Q81" s="454" t="b">
        <f t="shared" si="76"/>
        <v>0</v>
      </c>
      <c r="R81" s="462">
        <v>1</v>
      </c>
      <c r="S81" s="462">
        <v>1</v>
      </c>
      <c r="T81" s="187" t="e">
        <v>#N/A</v>
      </c>
      <c r="U81" s="185" t="e">
        <f>_xll.qlRateHelperQuoteName(T81)</f>
        <v>#VALUE!</v>
      </c>
      <c r="V81" s="464" t="e">
        <f>_xll.qlRateHelperRate(T81,_xll.ohTrigger(Trigger,Trigger3M))</f>
        <v>#VALUE!</v>
      </c>
      <c r="W81" s="187" t="str">
        <f>IFERROR(_xll.qlFuturesRateHelperConvexityAdjustment(T81,Trigger),"--")</f>
        <v>--</v>
      </c>
      <c r="X81" s="187" t="e">
        <f>_xll.qlRateHelperEarliestDate(T81,Trigger)</f>
        <v>#VALUE!</v>
      </c>
      <c r="Y81" s="187" t="e">
        <f>_xll.qlRateHelperLatestDate(T81,Trigger)</f>
        <v>#VALUE!</v>
      </c>
      <c r="Z81" s="187" t="e">
        <v>#N/A</v>
      </c>
      <c r="AY81" s="185" t="s">
        <v>214</v>
      </c>
      <c r="AZ81" s="186">
        <f>_xll.qlInterestRateIndexFixingDate(Currency&amp;"ibor"&amp;$I$1,BA81,Trigger)</f>
        <v>42263</v>
      </c>
      <c r="BA81" s="186">
        <f>_xll.qlCalendarAdvance(Calendar,BA80,AY81,"f",,Trigger)</f>
        <v>42265</v>
      </c>
      <c r="BB81" s="186">
        <f>_xll.qlInterestRateIndexMaturity(Currency&amp;"ibor"&amp;$I$1,BA81,Trigger)</f>
        <v>42356</v>
      </c>
      <c r="BC81" s="359">
        <f>_xll.qlIndexFixing($AC$5,AZ81,,_xll.ohTrigger(Trigger,Quote!$V$2))</f>
        <v>-2.0147715246056184E-5</v>
      </c>
      <c r="BD81" s="359" t="e">
        <f>_xll.qlIndexFixing($BE$1,AZ81,TRUE,_xll.ohTrigger(Trigger,Quote!$V$2))</f>
        <v>#NUM!</v>
      </c>
    </row>
    <row r="82" spans="1:56" ht="11.25" customHeight="1" x14ac:dyDescent="0.25">
      <c r="A82" s="187" t="s">
        <v>267</v>
      </c>
      <c r="B82" s="447" t="str">
        <v>43Y</v>
      </c>
      <c r="C82" s="187" t="e">
        <v>#N/A</v>
      </c>
      <c r="D82" s="442" t="e">
        <f t="shared" si="59"/>
        <v>#N/A</v>
      </c>
      <c r="E82" s="442" t="s">
        <v>14</v>
      </c>
      <c r="F82" s="438" t="s">
        <v>15</v>
      </c>
      <c r="G82" s="398" t="s">
        <v>16</v>
      </c>
      <c r="H82" s="438" t="s">
        <v>17</v>
      </c>
      <c r="I82" s="443" t="e">
        <v>#N/A</v>
      </c>
      <c r="J82" s="443" t="str">
        <f t="shared" si="60"/>
        <v>EUR_CURVE_3M_43Y</v>
      </c>
      <c r="K82" s="187" t="str">
        <f>IFERROR(_xll.qlSwapRateHelper2(,IF(DataSelect="Reference",$I82,J82),,$D82,Calendar,$G82,$F82,$H82,$K$32,0,E82,Discounting,Permanent,_xll.ohTrigger(Trigger,DataSelect),ObjectOverwrite),"--")</f>
        <v>--</v>
      </c>
      <c r="L82" s="442" t="b">
        <f t="shared" si="27"/>
        <v>0</v>
      </c>
      <c r="N82" s="454" t="str">
        <f t="shared" si="17"/>
        <v>SW</v>
      </c>
      <c r="O82" s="454" t="str">
        <f t="shared" si="18"/>
        <v>49Y</v>
      </c>
      <c r="P82" s="458" t="str">
        <f t="shared" ref="P82:Q82" si="77">K88</f>
        <v>--</v>
      </c>
      <c r="Q82" s="454" t="b">
        <f t="shared" si="77"/>
        <v>0</v>
      </c>
      <c r="R82" s="462">
        <v>1</v>
      </c>
      <c r="S82" s="462">
        <v>1</v>
      </c>
      <c r="T82" s="187" t="e">
        <v>#N/A</v>
      </c>
      <c r="U82" s="185" t="e">
        <f>_xll.qlRateHelperQuoteName(T82)</f>
        <v>#VALUE!</v>
      </c>
      <c r="V82" s="464" t="e">
        <f>_xll.qlRateHelperRate(T82,_xll.ohTrigger(Trigger,Trigger3M))</f>
        <v>#VALUE!</v>
      </c>
      <c r="W82" s="187" t="str">
        <f>IFERROR(_xll.qlFuturesRateHelperConvexityAdjustment(T82,Trigger),"--")</f>
        <v>--</v>
      </c>
      <c r="X82" s="187" t="e">
        <f>_xll.qlRateHelperEarliestDate(T82,Trigger)</f>
        <v>#VALUE!</v>
      </c>
      <c r="Y82" s="187" t="e">
        <f>_xll.qlRateHelperLatestDate(T82,Trigger)</f>
        <v>#VALUE!</v>
      </c>
      <c r="Z82" s="187" t="e">
        <v>#N/A</v>
      </c>
      <c r="AY82" s="185" t="s">
        <v>214</v>
      </c>
      <c r="AZ82" s="186">
        <f>_xll.qlInterestRateIndexFixingDate(Currency&amp;"ibor"&amp;$I$1,BA82,Trigger)</f>
        <v>42264</v>
      </c>
      <c r="BA82" s="186">
        <f>_xll.qlCalendarAdvance(Calendar,BA81,AY82,"f",,Trigger)</f>
        <v>42268</v>
      </c>
      <c r="BB82" s="186">
        <f>_xll.qlInterestRateIndexMaturity(Currency&amp;"ibor"&amp;$I$1,BA82,Trigger)</f>
        <v>42359</v>
      </c>
      <c r="BC82" s="359">
        <f>_xll.qlIndexFixing($AC$5,AZ82,,_xll.ohTrigger(Trigger,Quote!$V$2))</f>
        <v>-2.0760801575452543E-5</v>
      </c>
      <c r="BD82" s="359" t="e">
        <f>_xll.qlIndexFixing($BE$1,AZ82,TRUE,_xll.ohTrigger(Trigger,Quote!$V$2))</f>
        <v>#NUM!</v>
      </c>
    </row>
    <row r="83" spans="1:56" ht="11.25" customHeight="1" x14ac:dyDescent="0.25">
      <c r="A83" s="187" t="s">
        <v>267</v>
      </c>
      <c r="B83" s="447" t="str">
        <v>44Y</v>
      </c>
      <c r="C83" s="187" t="e">
        <v>#N/A</v>
      </c>
      <c r="D83" s="442" t="e">
        <f t="shared" si="59"/>
        <v>#N/A</v>
      </c>
      <c r="E83" s="442" t="s">
        <v>14</v>
      </c>
      <c r="F83" s="438" t="s">
        <v>15</v>
      </c>
      <c r="G83" s="398" t="s">
        <v>16</v>
      </c>
      <c r="H83" s="438" t="s">
        <v>17</v>
      </c>
      <c r="I83" s="443" t="e">
        <v>#N/A</v>
      </c>
      <c r="J83" s="443" t="str">
        <f t="shared" si="60"/>
        <v>EUR_CURVE_3M_44Y</v>
      </c>
      <c r="K83" s="187" t="str">
        <f>IFERROR(_xll.qlSwapRateHelper2(,IF(DataSelect="Reference",$I83,J83),,$D83,Calendar,$G83,$F83,$H83,$K$32,0,E83,Discounting,Permanent,_xll.ohTrigger(Trigger,DataSelect),ObjectOverwrite),"--")</f>
        <v>--</v>
      </c>
      <c r="L83" s="442" t="b">
        <f t="shared" si="27"/>
        <v>0</v>
      </c>
      <c r="N83" s="454" t="str">
        <f t="shared" si="17"/>
        <v>SW</v>
      </c>
      <c r="O83" s="454" t="str">
        <f t="shared" si="18"/>
        <v>50Y</v>
      </c>
      <c r="P83" s="458" t="str">
        <f t="shared" ref="P83:Q83" si="78">K89</f>
        <v>--</v>
      </c>
      <c r="Q83" s="454" t="b">
        <f t="shared" si="78"/>
        <v>0</v>
      </c>
      <c r="R83" s="462">
        <v>1</v>
      </c>
      <c r="S83" s="462">
        <v>1</v>
      </c>
      <c r="T83" s="187" t="e">
        <v>#N/A</v>
      </c>
      <c r="U83" s="185" t="e">
        <f>_xll.qlRateHelperQuoteName(T83)</f>
        <v>#VALUE!</v>
      </c>
      <c r="V83" s="464" t="e">
        <f>_xll.qlRateHelperRate(T83,_xll.ohTrigger(Trigger,Trigger3M))</f>
        <v>#VALUE!</v>
      </c>
      <c r="W83" s="187" t="str">
        <f>IFERROR(_xll.qlFuturesRateHelperConvexityAdjustment(T83,Trigger),"--")</f>
        <v>--</v>
      </c>
      <c r="X83" s="187" t="e">
        <f>_xll.qlRateHelperEarliestDate(T83,Trigger)</f>
        <v>#VALUE!</v>
      </c>
      <c r="Y83" s="187" t="e">
        <f>_xll.qlRateHelperLatestDate(T83,Trigger)</f>
        <v>#VALUE!</v>
      </c>
      <c r="Z83" s="187" t="e">
        <v>#N/A</v>
      </c>
      <c r="AY83" s="185" t="s">
        <v>214</v>
      </c>
      <c r="AZ83" s="186">
        <f>_xll.qlInterestRateIndexFixingDate(Currency&amp;"ibor"&amp;$I$1,BA83,Trigger)</f>
        <v>42265</v>
      </c>
      <c r="BA83" s="186">
        <f>_xll.qlCalendarAdvance(Calendar,BA82,AY83,"f",,Trigger)</f>
        <v>42269</v>
      </c>
      <c r="BB83" s="186">
        <f>_xll.qlInterestRateIndexMaturity(Currency&amp;"ibor"&amp;$I$1,BA83,Trigger)</f>
        <v>42360</v>
      </c>
      <c r="BC83" s="359">
        <f>_xll.qlIndexFixing($AC$5,AZ83,,_xll.ohTrigger(Trigger,Quote!$V$2))</f>
        <v>-2.1008960457028335E-5</v>
      </c>
      <c r="BD83" s="359" t="e">
        <f>_xll.qlIndexFixing($BE$1,AZ83,TRUE,_xll.ohTrigger(Trigger,Quote!$V$2))</f>
        <v>#NUM!</v>
      </c>
    </row>
    <row r="84" spans="1:56" ht="11.25" customHeight="1" x14ac:dyDescent="0.25">
      <c r="A84" s="187" t="s">
        <v>267</v>
      </c>
      <c r="B84" s="447" t="str">
        <v>45Y</v>
      </c>
      <c r="C84" s="187" t="e">
        <v>#N/A</v>
      </c>
      <c r="D84" s="442" t="e">
        <f t="shared" si="59"/>
        <v>#N/A</v>
      </c>
      <c r="E84" s="442" t="s">
        <v>14</v>
      </c>
      <c r="F84" s="438" t="s">
        <v>15</v>
      </c>
      <c r="G84" s="398" t="s">
        <v>16</v>
      </c>
      <c r="H84" s="438" t="s">
        <v>17</v>
      </c>
      <c r="I84" s="443" t="e">
        <v>#N/A</v>
      </c>
      <c r="J84" s="443" t="str">
        <f t="shared" si="60"/>
        <v>EUR_CURVE_3M_45Y</v>
      </c>
      <c r="K84" s="187" t="str">
        <f>IFERROR(_xll.qlSwapRateHelper2(,IF(DataSelect="Reference",$I84,J84),,$D84,Calendar,$G84,$F84,$H84,$K$32,0,E84,Discounting,Permanent,_xll.ohTrigger(Trigger,DataSelect),ObjectOverwrite),"--")</f>
        <v>--</v>
      </c>
      <c r="L84" s="442" t="b">
        <f t="shared" si="27"/>
        <v>0</v>
      </c>
      <c r="N84" s="454" t="str">
        <f t="shared" si="17"/>
        <v>SW</v>
      </c>
      <c r="O84" s="454" t="str">
        <f t="shared" si="18"/>
        <v>51Y</v>
      </c>
      <c r="P84" s="458" t="str">
        <f t="shared" ref="P84:Q84" si="79">K90</f>
        <v>--</v>
      </c>
      <c r="Q84" s="454" t="b">
        <f t="shared" si="79"/>
        <v>0</v>
      </c>
      <c r="R84" s="462">
        <v>1</v>
      </c>
      <c r="S84" s="462">
        <v>1</v>
      </c>
      <c r="T84" s="187" t="e">
        <v>#N/A</v>
      </c>
      <c r="U84" s="185" t="e">
        <f>_xll.qlRateHelperQuoteName(T84)</f>
        <v>#VALUE!</v>
      </c>
      <c r="V84" s="464" t="e">
        <f>_xll.qlRateHelperRate(T84,_xll.ohTrigger(Trigger,Trigger3M))</f>
        <v>#VALUE!</v>
      </c>
      <c r="W84" s="187" t="str">
        <f>IFERROR(_xll.qlFuturesRateHelperConvexityAdjustment(T84,Trigger),"--")</f>
        <v>--</v>
      </c>
      <c r="X84" s="187" t="e">
        <f>_xll.qlRateHelperEarliestDate(T84,Trigger)</f>
        <v>#VALUE!</v>
      </c>
      <c r="Y84" s="187" t="e">
        <f>_xll.qlRateHelperLatestDate(T84,Trigger)</f>
        <v>#VALUE!</v>
      </c>
      <c r="Z84" s="187" t="e">
        <v>#N/A</v>
      </c>
      <c r="AY84" s="185" t="s">
        <v>214</v>
      </c>
      <c r="AZ84" s="186">
        <f>_xll.qlInterestRateIndexFixingDate(Currency&amp;"ibor"&amp;$I$1,BA84,Trigger)</f>
        <v>42268</v>
      </c>
      <c r="BA84" s="186">
        <f>_xll.qlCalendarAdvance(Calendar,BA83,AY84,"f",,Trigger)</f>
        <v>42270</v>
      </c>
      <c r="BB84" s="186">
        <f>_xll.qlInterestRateIndexMaturity(Currency&amp;"ibor"&amp;$I$1,BA84,Trigger)</f>
        <v>42361</v>
      </c>
      <c r="BC84" s="359">
        <f>_xll.qlIndexFixing($AC$5,AZ84,,_xll.ohTrigger(Trigger,Quote!$V$2))</f>
        <v>-2.1279017717538483E-5</v>
      </c>
      <c r="BD84" s="359" t="e">
        <f>_xll.qlIndexFixing($BE$1,AZ84,TRUE,_xll.ohTrigger(Trigger,Quote!$V$2))</f>
        <v>#NUM!</v>
      </c>
    </row>
    <row r="85" spans="1:56" ht="11.25" customHeight="1" x14ac:dyDescent="0.25">
      <c r="A85" s="187" t="s">
        <v>267</v>
      </c>
      <c r="B85" s="447" t="str">
        <v>46Y</v>
      </c>
      <c r="C85" s="187" t="e">
        <v>#N/A</v>
      </c>
      <c r="D85" s="442" t="e">
        <f t="shared" si="59"/>
        <v>#N/A</v>
      </c>
      <c r="E85" s="442" t="s">
        <v>14</v>
      </c>
      <c r="F85" s="438" t="s">
        <v>15</v>
      </c>
      <c r="G85" s="398" t="s">
        <v>16</v>
      </c>
      <c r="H85" s="438" t="s">
        <v>17</v>
      </c>
      <c r="I85" s="443" t="e">
        <v>#N/A</v>
      </c>
      <c r="J85" s="443" t="str">
        <f t="shared" si="60"/>
        <v>EUR_CURVE_3M_46Y</v>
      </c>
      <c r="K85" s="187" t="str">
        <f>IFERROR(_xll.qlSwapRateHelper2(,IF(DataSelect="Reference",$I85,J85),,$D85,Calendar,$G85,$F85,$H85,$K$32,0,E85,Discounting,Permanent,_xll.ohTrigger(Trigger,DataSelect),ObjectOverwrite),"--")</f>
        <v>--</v>
      </c>
      <c r="L85" s="442" t="b">
        <f t="shared" si="27"/>
        <v>0</v>
      </c>
      <c r="N85" s="454" t="str">
        <f t="shared" si="17"/>
        <v>SW</v>
      </c>
      <c r="O85" s="454" t="str">
        <f t="shared" si="18"/>
        <v>52Y</v>
      </c>
      <c r="P85" s="458" t="str">
        <f t="shared" ref="P85:Q85" si="80">K91</f>
        <v>--</v>
      </c>
      <c r="Q85" s="454" t="b">
        <f t="shared" si="80"/>
        <v>0</v>
      </c>
      <c r="R85" s="462">
        <v>1</v>
      </c>
      <c r="S85" s="462">
        <v>1</v>
      </c>
      <c r="T85" s="187" t="e">
        <v>#N/A</v>
      </c>
      <c r="U85" s="185" t="e">
        <f>_xll.qlRateHelperQuoteName(T85)</f>
        <v>#VALUE!</v>
      </c>
      <c r="V85" s="464" t="e">
        <f>_xll.qlRateHelperRate(T85,_xll.ohTrigger(Trigger,Trigger3M))</f>
        <v>#VALUE!</v>
      </c>
      <c r="W85" s="187" t="str">
        <f>IFERROR(_xll.qlFuturesRateHelperConvexityAdjustment(T85,Trigger),"--")</f>
        <v>--</v>
      </c>
      <c r="X85" s="187" t="e">
        <f>_xll.qlRateHelperEarliestDate(T85,Trigger)</f>
        <v>#VALUE!</v>
      </c>
      <c r="Y85" s="187" t="e">
        <f>_xll.qlRateHelperLatestDate(T85,Trigger)</f>
        <v>#VALUE!</v>
      </c>
      <c r="Z85" s="187" t="e">
        <v>#N/A</v>
      </c>
      <c r="AY85" s="185" t="s">
        <v>214</v>
      </c>
      <c r="AZ85" s="186">
        <f>_xll.qlInterestRateIndexFixingDate(Currency&amp;"ibor"&amp;$I$1,BA85,Trigger)</f>
        <v>42269</v>
      </c>
      <c r="BA85" s="186">
        <f>_xll.qlCalendarAdvance(Calendar,BA84,AY85,"f",,Trigger)</f>
        <v>42271</v>
      </c>
      <c r="BB85" s="186">
        <f>_xll.qlInterestRateIndexMaturity(Currency&amp;"ibor"&amp;$I$1,BA85,Trigger)</f>
        <v>42362</v>
      </c>
      <c r="BC85" s="359">
        <f>_xll.qlIndexFixing($AC$5,AZ85,,_xll.ohTrigger(Trigger,Quote!$V$2))</f>
        <v>-2.1570973350834061E-5</v>
      </c>
      <c r="BD85" s="359" t="e">
        <f>_xll.qlIndexFixing($BE$1,AZ85,TRUE,_xll.ohTrigger(Trigger,Quote!$V$2))</f>
        <v>#NUM!</v>
      </c>
    </row>
    <row r="86" spans="1:56" ht="11.25" customHeight="1" x14ac:dyDescent="0.25">
      <c r="A86" s="187" t="s">
        <v>267</v>
      </c>
      <c r="B86" s="447" t="str">
        <v>47Y</v>
      </c>
      <c r="C86" s="187" t="e">
        <v>#N/A</v>
      </c>
      <c r="D86" s="442" t="e">
        <f t="shared" si="59"/>
        <v>#N/A</v>
      </c>
      <c r="E86" s="442" t="s">
        <v>14</v>
      </c>
      <c r="F86" s="438" t="s">
        <v>15</v>
      </c>
      <c r="G86" s="398" t="s">
        <v>16</v>
      </c>
      <c r="H86" s="438" t="s">
        <v>17</v>
      </c>
      <c r="I86" s="443" t="e">
        <v>#N/A</v>
      </c>
      <c r="J86" s="443" t="str">
        <f t="shared" si="60"/>
        <v>EUR_CURVE_3M_47Y</v>
      </c>
      <c r="K86" s="187" t="str">
        <f>IFERROR(_xll.qlSwapRateHelper2(,IF(DataSelect="Reference",$I86,J86),,$D86,Calendar,$G86,$F86,$H86,$K$32,0,E86,Discounting,Permanent,_xll.ohTrigger(Trigger,DataSelect),ObjectOverwrite),"--")</f>
        <v>--</v>
      </c>
      <c r="L86" s="442" t="b">
        <f t="shared" si="27"/>
        <v>0</v>
      </c>
      <c r="N86" s="454" t="str">
        <f t="shared" si="17"/>
        <v>SW</v>
      </c>
      <c r="O86" s="454" t="str">
        <f t="shared" si="18"/>
        <v>53Y</v>
      </c>
      <c r="P86" s="458" t="str">
        <f t="shared" ref="P86:Q86" si="81">K92</f>
        <v>--</v>
      </c>
      <c r="Q86" s="454" t="b">
        <f t="shared" si="81"/>
        <v>0</v>
      </c>
      <c r="R86" s="462">
        <v>1</v>
      </c>
      <c r="S86" s="462">
        <v>1</v>
      </c>
      <c r="T86" s="187" t="e">
        <v>#N/A</v>
      </c>
      <c r="U86" s="185" t="e">
        <f>_xll.qlRateHelperQuoteName(T86)</f>
        <v>#VALUE!</v>
      </c>
      <c r="V86" s="464" t="e">
        <f>_xll.qlRateHelperRate(T86,_xll.ohTrigger(Trigger,Trigger3M))</f>
        <v>#VALUE!</v>
      </c>
      <c r="W86" s="187" t="str">
        <f>IFERROR(_xll.qlFuturesRateHelperConvexityAdjustment(T86,Trigger),"--")</f>
        <v>--</v>
      </c>
      <c r="X86" s="187" t="e">
        <f>_xll.qlRateHelperEarliestDate(T86,Trigger)</f>
        <v>#VALUE!</v>
      </c>
      <c r="Y86" s="187" t="e">
        <f>_xll.qlRateHelperLatestDate(T86,Trigger)</f>
        <v>#VALUE!</v>
      </c>
      <c r="Z86" s="187" t="e">
        <v>#N/A</v>
      </c>
      <c r="AY86" s="185" t="s">
        <v>214</v>
      </c>
      <c r="AZ86" s="186">
        <f>_xll.qlInterestRateIndexFixingDate(Currency&amp;"ibor"&amp;$I$1,BA86,Trigger)</f>
        <v>42270</v>
      </c>
      <c r="BA86" s="186">
        <f>_xll.qlCalendarAdvance(Calendar,BA85,AY86,"f",,Trigger)</f>
        <v>42272</v>
      </c>
      <c r="BB86" s="186">
        <f>_xll.qlInterestRateIndexMaturity(Currency&amp;"ibor"&amp;$I$1,BA86,Trigger)</f>
        <v>42366</v>
      </c>
      <c r="BC86" s="359">
        <f>_xll.qlIndexFixing($AC$5,AZ86,,_xll.ohTrigger(Trigger,Quote!$V$2))</f>
        <v>-2.1172192994970628E-5</v>
      </c>
      <c r="BD86" s="359" t="e">
        <f>_xll.qlIndexFixing($BE$1,AZ86,TRUE,_xll.ohTrigger(Trigger,Quote!$V$2))</f>
        <v>#NUM!</v>
      </c>
    </row>
    <row r="87" spans="1:56" ht="11.25" customHeight="1" x14ac:dyDescent="0.25">
      <c r="A87" s="187" t="s">
        <v>267</v>
      </c>
      <c r="B87" s="447" t="str">
        <v>48Y</v>
      </c>
      <c r="C87" s="187" t="e">
        <v>#N/A</v>
      </c>
      <c r="D87" s="442" t="e">
        <f t="shared" si="59"/>
        <v>#N/A</v>
      </c>
      <c r="E87" s="442" t="s">
        <v>14</v>
      </c>
      <c r="F87" s="438" t="s">
        <v>15</v>
      </c>
      <c r="G87" s="398" t="s">
        <v>16</v>
      </c>
      <c r="H87" s="438" t="s">
        <v>17</v>
      </c>
      <c r="I87" s="443" t="e">
        <v>#N/A</v>
      </c>
      <c r="J87" s="443" t="str">
        <f t="shared" si="60"/>
        <v>EUR_CURVE_3M_48Y</v>
      </c>
      <c r="K87" s="187" t="str">
        <f>IFERROR(_xll.qlSwapRateHelper2(,IF(DataSelect="Reference",$I87,J87),,$D87,Calendar,$G87,$F87,$H87,$K$32,0,E87,Discounting,Permanent,_xll.ohTrigger(Trigger,DataSelect),ObjectOverwrite),"--")</f>
        <v>--</v>
      </c>
      <c r="L87" s="442" t="b">
        <f t="shared" si="27"/>
        <v>0</v>
      </c>
      <c r="N87" s="454" t="str">
        <f t="shared" si="17"/>
        <v>SW</v>
      </c>
      <c r="O87" s="454" t="str">
        <f t="shared" si="18"/>
        <v>54Y</v>
      </c>
      <c r="P87" s="458" t="str">
        <f t="shared" ref="P87:Q87" si="82">K93</f>
        <v>--</v>
      </c>
      <c r="Q87" s="454" t="b">
        <f t="shared" si="82"/>
        <v>0</v>
      </c>
      <c r="R87" s="462">
        <v>1</v>
      </c>
      <c r="S87" s="462">
        <v>1</v>
      </c>
      <c r="T87" s="187" t="e">
        <v>#N/A</v>
      </c>
      <c r="U87" s="185" t="e">
        <f>_xll.qlRateHelperQuoteName(T87)</f>
        <v>#VALUE!</v>
      </c>
      <c r="V87" s="464" t="e">
        <f>_xll.qlRateHelperRate(T87,_xll.ohTrigger(Trigger,Trigger3M))</f>
        <v>#VALUE!</v>
      </c>
      <c r="W87" s="187" t="str">
        <f>IFERROR(_xll.qlFuturesRateHelperConvexityAdjustment(T87,Trigger),"--")</f>
        <v>--</v>
      </c>
      <c r="X87" s="187" t="e">
        <f>_xll.qlRateHelperEarliestDate(T87,Trigger)</f>
        <v>#VALUE!</v>
      </c>
      <c r="Y87" s="187" t="e">
        <f>_xll.qlRateHelperLatestDate(T87,Trigger)</f>
        <v>#VALUE!</v>
      </c>
      <c r="Z87" s="187" t="e">
        <v>#N/A</v>
      </c>
      <c r="AY87" s="185" t="s">
        <v>214</v>
      </c>
      <c r="AZ87" s="186">
        <f>_xll.qlInterestRateIndexFixingDate(Currency&amp;"ibor"&amp;$I$1,BA87,Trigger)</f>
        <v>42271</v>
      </c>
      <c r="BA87" s="186">
        <f>_xll.qlCalendarAdvance(Calendar,BA86,AY87,"f",,Trigger)</f>
        <v>42275</v>
      </c>
      <c r="BB87" s="186">
        <f>_xll.qlInterestRateIndexMaturity(Currency&amp;"ibor"&amp;$I$1,BA87,Trigger)</f>
        <v>42366</v>
      </c>
      <c r="BC87" s="359">
        <f>_xll.qlIndexFixing($AC$5,AZ87,,_xll.ohTrigger(Trigger,Quote!$V$2))</f>
        <v>-2.2957779531056195E-5</v>
      </c>
      <c r="BD87" s="359" t="e">
        <f>_xll.qlIndexFixing($BE$1,AZ87,TRUE,_xll.ohTrigger(Trigger,Quote!$V$2))</f>
        <v>#NUM!</v>
      </c>
    </row>
    <row r="88" spans="1:56" ht="11.25" customHeight="1" x14ac:dyDescent="0.25">
      <c r="A88" s="187" t="s">
        <v>267</v>
      </c>
      <c r="B88" s="447" t="str">
        <v>49Y</v>
      </c>
      <c r="C88" s="187" t="e">
        <v>#N/A</v>
      </c>
      <c r="D88" s="442" t="e">
        <f t="shared" si="59"/>
        <v>#N/A</v>
      </c>
      <c r="E88" s="442" t="s">
        <v>14</v>
      </c>
      <c r="F88" s="438" t="s">
        <v>15</v>
      </c>
      <c r="G88" s="398" t="s">
        <v>16</v>
      </c>
      <c r="H88" s="438" t="s">
        <v>17</v>
      </c>
      <c r="I88" s="443" t="e">
        <v>#N/A</v>
      </c>
      <c r="J88" s="443" t="str">
        <f t="shared" si="60"/>
        <v>EUR_CURVE_3M_49Y</v>
      </c>
      <c r="K88" s="187" t="str">
        <f>IFERROR(_xll.qlSwapRateHelper2(,IF(DataSelect="Reference",$I88,J88),,$D88,Calendar,$G88,$F88,$H88,$K$32,0,E88,Discounting,Permanent,_xll.ohTrigger(Trigger,DataSelect),ObjectOverwrite),"--")</f>
        <v>--</v>
      </c>
      <c r="L88" s="442" t="b">
        <f t="shared" si="27"/>
        <v>0</v>
      </c>
      <c r="N88" s="454" t="str">
        <f t="shared" si="17"/>
        <v>SW</v>
      </c>
      <c r="O88" s="454" t="str">
        <f t="shared" si="18"/>
        <v>55Y</v>
      </c>
      <c r="P88" s="458" t="str">
        <f t="shared" ref="P88:Q88" si="83">K94</f>
        <v>--</v>
      </c>
      <c r="Q88" s="454" t="b">
        <f t="shared" si="83"/>
        <v>0</v>
      </c>
      <c r="R88" s="462">
        <v>1</v>
      </c>
      <c r="S88" s="462">
        <v>1</v>
      </c>
      <c r="T88" s="187" t="e">
        <v>#N/A</v>
      </c>
      <c r="U88" s="185" t="e">
        <f>_xll.qlRateHelperQuoteName(T88)</f>
        <v>#VALUE!</v>
      </c>
      <c r="V88" s="464" t="e">
        <f>_xll.qlRateHelperRate(T88,_xll.ohTrigger(Trigger,Trigger3M))</f>
        <v>#VALUE!</v>
      </c>
      <c r="W88" s="187" t="str">
        <f>IFERROR(_xll.qlFuturesRateHelperConvexityAdjustment(T88,Trigger),"--")</f>
        <v>--</v>
      </c>
      <c r="X88" s="187" t="e">
        <f>_xll.qlRateHelperEarliestDate(T88,Trigger)</f>
        <v>#VALUE!</v>
      </c>
      <c r="Y88" s="187" t="e">
        <f>_xll.qlRateHelperLatestDate(T88,Trigger)</f>
        <v>#VALUE!</v>
      </c>
      <c r="Z88" s="187" t="e">
        <v>#N/A</v>
      </c>
      <c r="AY88" s="185" t="s">
        <v>214</v>
      </c>
      <c r="AZ88" s="186">
        <f>_xll.qlInterestRateIndexFixingDate(Currency&amp;"ibor"&amp;$I$1,BA88,Trigger)</f>
        <v>42272</v>
      </c>
      <c r="BA88" s="186">
        <f>_xll.qlCalendarAdvance(Calendar,BA87,AY88,"f",,Trigger)</f>
        <v>42276</v>
      </c>
      <c r="BB88" s="186">
        <f>_xll.qlInterestRateIndexMaturity(Currency&amp;"ibor"&amp;$I$1,BA88,Trigger)</f>
        <v>42367</v>
      </c>
      <c r="BC88" s="359">
        <f>_xll.qlIndexFixing($AC$5,AZ88,,_xll.ohTrigger(Trigger,Quote!$V$2))</f>
        <v>-2.3359226957566257E-5</v>
      </c>
      <c r="BD88" s="359" t="e">
        <f>_xll.qlIndexFixing($BE$1,AZ88,TRUE,_xll.ohTrigger(Trigger,Quote!$V$2))</f>
        <v>#NUM!</v>
      </c>
    </row>
    <row r="89" spans="1:56" ht="11.25" customHeight="1" x14ac:dyDescent="0.25">
      <c r="A89" s="187" t="s">
        <v>267</v>
      </c>
      <c r="B89" s="447" t="str">
        <v>50Y</v>
      </c>
      <c r="C89" s="187" t="e">
        <v>#N/A</v>
      </c>
      <c r="D89" s="442" t="e">
        <f t="shared" si="59"/>
        <v>#N/A</v>
      </c>
      <c r="E89" s="442" t="s">
        <v>14</v>
      </c>
      <c r="F89" s="438" t="s">
        <v>15</v>
      </c>
      <c r="G89" s="398" t="s">
        <v>16</v>
      </c>
      <c r="H89" s="438" t="s">
        <v>17</v>
      </c>
      <c r="I89" s="443" t="e">
        <v>#N/A</v>
      </c>
      <c r="J89" s="443" t="str">
        <f t="shared" si="60"/>
        <v>EUR_CURVE_3M_50Y</v>
      </c>
      <c r="K89" s="187" t="str">
        <f>IFERROR(_xll.qlSwapRateHelper2(,IF(DataSelect="Reference",$I89,J89),,$D89,Calendar,$G89,$F89,$H89,$K$32,0,E89,Discounting,Permanent,_xll.ohTrigger(Trigger,DataSelect),ObjectOverwrite),"--")</f>
        <v>--</v>
      </c>
      <c r="L89" s="442" t="b">
        <f t="shared" si="27"/>
        <v>0</v>
      </c>
      <c r="N89" s="454" t="str">
        <f t="shared" si="17"/>
        <v>SW</v>
      </c>
      <c r="O89" s="454" t="str">
        <f t="shared" si="18"/>
        <v>56Y</v>
      </c>
      <c r="P89" s="458" t="str">
        <f t="shared" ref="P89:Q89" si="84">K95</f>
        <v>--</v>
      </c>
      <c r="Q89" s="454" t="b">
        <f t="shared" si="84"/>
        <v>0</v>
      </c>
      <c r="R89" s="462">
        <v>1</v>
      </c>
      <c r="S89" s="462">
        <v>1</v>
      </c>
      <c r="T89" s="187" t="e">
        <v>#N/A</v>
      </c>
      <c r="U89" s="185" t="e">
        <f>_xll.qlRateHelperQuoteName(T89)</f>
        <v>#VALUE!</v>
      </c>
      <c r="V89" s="464" t="e">
        <f>_xll.qlRateHelperRate(T89,_xll.ohTrigger(Trigger,Trigger3M))</f>
        <v>#VALUE!</v>
      </c>
      <c r="W89" s="187" t="str">
        <f>IFERROR(_xll.qlFuturesRateHelperConvexityAdjustment(T89,Trigger),"--")</f>
        <v>--</v>
      </c>
      <c r="X89" s="187" t="e">
        <f>_xll.qlRateHelperEarliestDate(T89,Trigger)</f>
        <v>#VALUE!</v>
      </c>
      <c r="Y89" s="187" t="e">
        <f>_xll.qlRateHelperLatestDate(T89,Trigger)</f>
        <v>#VALUE!</v>
      </c>
      <c r="Z89" s="187" t="e">
        <v>#N/A</v>
      </c>
      <c r="AY89" s="185" t="s">
        <v>214</v>
      </c>
      <c r="AZ89" s="186">
        <f>_xll.qlInterestRateIndexFixingDate(Currency&amp;"ibor"&amp;$I$1,BA89,Trigger)</f>
        <v>42275</v>
      </c>
      <c r="BA89" s="186">
        <f>_xll.qlCalendarAdvance(Calendar,BA88,AY89,"f",,Trigger)</f>
        <v>42277</v>
      </c>
      <c r="BB89" s="186">
        <f>_xll.qlInterestRateIndexMaturity(Currency&amp;"ibor"&amp;$I$1,BA89,Trigger)</f>
        <v>42369</v>
      </c>
      <c r="BC89" s="359">
        <f>_xll.qlIndexFixing($AC$5,AZ89,,_xll.ohTrigger(Trigger,Quote!$V$2))</f>
        <v>-2.3482521568121818E-5</v>
      </c>
      <c r="BD89" s="359" t="e">
        <f>_xll.qlIndexFixing($BE$1,AZ89,TRUE,_xll.ohTrigger(Trigger,Quote!$V$2))</f>
        <v>#NUM!</v>
      </c>
    </row>
    <row r="90" spans="1:56" ht="11.25" customHeight="1" x14ac:dyDescent="0.25">
      <c r="A90" s="187" t="s">
        <v>267</v>
      </c>
      <c r="B90" s="447" t="str">
        <v>51Y</v>
      </c>
      <c r="C90" s="187" t="e">
        <v>#N/A</v>
      </c>
      <c r="D90" s="442" t="e">
        <f t="shared" si="59"/>
        <v>#N/A</v>
      </c>
      <c r="E90" s="442" t="s">
        <v>14</v>
      </c>
      <c r="F90" s="438" t="s">
        <v>15</v>
      </c>
      <c r="G90" s="398" t="s">
        <v>16</v>
      </c>
      <c r="H90" s="438" t="s">
        <v>17</v>
      </c>
      <c r="I90" s="443" t="e">
        <v>#N/A</v>
      </c>
      <c r="J90" s="443" t="str">
        <f t="shared" si="60"/>
        <v>EUR_CURVE_3M_51Y</v>
      </c>
      <c r="K90" s="187" t="str">
        <f>IFERROR(_xll.qlSwapRateHelper2(,IF(DataSelect="Reference",$I90,J90),,$D90,Calendar,$G90,$F90,$H90,$K$32,0,E90,Discounting,Permanent,_xll.ohTrigger(Trigger,DataSelect),ObjectOverwrite),"--")</f>
        <v>--</v>
      </c>
      <c r="L90" s="442" t="b">
        <f t="shared" si="27"/>
        <v>0</v>
      </c>
      <c r="N90" s="454" t="str">
        <f t="shared" si="17"/>
        <v>SW</v>
      </c>
      <c r="O90" s="454" t="str">
        <f t="shared" si="18"/>
        <v>57Y</v>
      </c>
      <c r="P90" s="458" t="str">
        <f t="shared" ref="P90:Q90" si="85">K96</f>
        <v>--</v>
      </c>
      <c r="Q90" s="454" t="b">
        <f t="shared" si="85"/>
        <v>0</v>
      </c>
      <c r="R90" s="462">
        <v>1</v>
      </c>
      <c r="S90" s="462">
        <v>1</v>
      </c>
      <c r="T90" s="187" t="e">
        <v>#N/A</v>
      </c>
      <c r="U90" s="185" t="e">
        <f>_xll.qlRateHelperQuoteName(T90)</f>
        <v>#VALUE!</v>
      </c>
      <c r="V90" s="464" t="e">
        <f>_xll.qlRateHelperRate(T90,_xll.ohTrigger(Trigger,Trigger3M))</f>
        <v>#VALUE!</v>
      </c>
      <c r="W90" s="187" t="str">
        <f>IFERROR(_xll.qlFuturesRateHelperConvexityAdjustment(T90,Trigger),"--")</f>
        <v>--</v>
      </c>
      <c r="X90" s="187" t="e">
        <f>_xll.qlRateHelperEarliestDate(T90,Trigger)</f>
        <v>#VALUE!</v>
      </c>
      <c r="Y90" s="187" t="e">
        <f>_xll.qlRateHelperLatestDate(T90,Trigger)</f>
        <v>#VALUE!</v>
      </c>
      <c r="Z90" s="187" t="e">
        <v>#N/A</v>
      </c>
      <c r="AY90" s="185" t="s">
        <v>214</v>
      </c>
      <c r="AZ90" s="186">
        <f>_xll.qlInterestRateIndexFixingDate(Currency&amp;"ibor"&amp;$I$1,BA90,Trigger)</f>
        <v>42276</v>
      </c>
      <c r="BA90" s="186">
        <f>_xll.qlCalendarAdvance(Calendar,BA89,AY90,"f",,Trigger)</f>
        <v>42278</v>
      </c>
      <c r="BB90" s="186">
        <f>_xll.qlInterestRateIndexMaturity(Currency&amp;"ibor"&amp;$I$1,BA90,Trigger)</f>
        <v>42373</v>
      </c>
      <c r="BC90" s="359">
        <f>_xll.qlIndexFixing($AC$5,AZ90,,_xll.ohTrigger(Trigger,Quote!$V$2))</f>
        <v>-2.2957878107208641E-5</v>
      </c>
      <c r="BD90" s="359" t="e">
        <f>_xll.qlIndexFixing($BE$1,AZ90,TRUE,_xll.ohTrigger(Trigger,Quote!$V$2))</f>
        <v>#NUM!</v>
      </c>
    </row>
    <row r="91" spans="1:56" ht="11.25" customHeight="1" x14ac:dyDescent="0.25">
      <c r="A91" s="187" t="s">
        <v>267</v>
      </c>
      <c r="B91" s="447" t="str">
        <v>52Y</v>
      </c>
      <c r="C91" s="187" t="e">
        <v>#N/A</v>
      </c>
      <c r="D91" s="442" t="e">
        <f t="shared" si="59"/>
        <v>#N/A</v>
      </c>
      <c r="E91" s="442" t="s">
        <v>14</v>
      </c>
      <c r="F91" s="438" t="s">
        <v>15</v>
      </c>
      <c r="G91" s="398" t="s">
        <v>16</v>
      </c>
      <c r="H91" s="438" t="s">
        <v>17</v>
      </c>
      <c r="I91" s="443" t="e">
        <v>#N/A</v>
      </c>
      <c r="J91" s="443" t="str">
        <f t="shared" si="60"/>
        <v>EUR_CURVE_3M_52Y</v>
      </c>
      <c r="K91" s="187" t="str">
        <f>IFERROR(_xll.qlSwapRateHelper2(,IF(DataSelect="Reference",$I91,J91),,$D91,Calendar,$G91,$F91,$H91,$K$32,0,E91,Discounting,Permanent,_xll.ohTrigger(Trigger,DataSelect),ObjectOverwrite),"--")</f>
        <v>--</v>
      </c>
      <c r="L91" s="442" t="b">
        <f t="shared" si="27"/>
        <v>0</v>
      </c>
      <c r="N91" s="454" t="str">
        <f t="shared" si="17"/>
        <v>SW</v>
      </c>
      <c r="O91" s="454" t="str">
        <f t="shared" si="18"/>
        <v>58Y</v>
      </c>
      <c r="P91" s="458" t="str">
        <f t="shared" ref="P91:Q91" si="86">K97</f>
        <v>--</v>
      </c>
      <c r="Q91" s="454" t="b">
        <f t="shared" si="86"/>
        <v>0</v>
      </c>
      <c r="R91" s="462">
        <v>1</v>
      </c>
      <c r="S91" s="462">
        <v>1</v>
      </c>
      <c r="T91" s="187" t="e">
        <v>#N/A</v>
      </c>
      <c r="U91" s="185" t="e">
        <f>_xll.qlRateHelperQuoteName(T91)</f>
        <v>#VALUE!</v>
      </c>
      <c r="V91" s="464" t="e">
        <f>_xll.qlRateHelperRate(T91,_xll.ohTrigger(Trigger,Trigger3M))</f>
        <v>#VALUE!</v>
      </c>
      <c r="W91" s="187" t="str">
        <f>IFERROR(_xll.qlFuturesRateHelperConvexityAdjustment(T91,Trigger),"--")</f>
        <v>--</v>
      </c>
      <c r="X91" s="187" t="e">
        <f>_xll.qlRateHelperEarliestDate(T91,Trigger)</f>
        <v>#VALUE!</v>
      </c>
      <c r="Y91" s="187" t="e">
        <f>_xll.qlRateHelperLatestDate(T91,Trigger)</f>
        <v>#VALUE!</v>
      </c>
      <c r="Z91" s="187" t="e">
        <v>#N/A</v>
      </c>
      <c r="AY91" s="185" t="s">
        <v>214</v>
      </c>
      <c r="AZ91" s="186">
        <f>_xll.qlInterestRateIndexFixingDate(Currency&amp;"ibor"&amp;$I$1,BA91,Trigger)</f>
        <v>42277</v>
      </c>
      <c r="BA91" s="186">
        <f>_xll.qlCalendarAdvance(Calendar,BA90,AY91,"f",,Trigger)</f>
        <v>42279</v>
      </c>
      <c r="BB91" s="186">
        <f>_xll.qlInterestRateIndexMaturity(Currency&amp;"ibor"&amp;$I$1,BA91,Trigger)</f>
        <v>42373</v>
      </c>
      <c r="BC91" s="359">
        <f>_xll.qlIndexFixing($AC$5,AZ91,,_xll.ohTrigger(Trigger,Quote!$V$2))</f>
        <v>-2.2662653342027764E-5</v>
      </c>
      <c r="BD91" s="359" t="e">
        <f>_xll.qlIndexFixing($BE$1,AZ91,TRUE,_xll.ohTrigger(Trigger,Quote!$V$2))</f>
        <v>#NUM!</v>
      </c>
    </row>
    <row r="92" spans="1:56" ht="11.25" customHeight="1" x14ac:dyDescent="0.25">
      <c r="A92" s="187" t="s">
        <v>267</v>
      </c>
      <c r="B92" s="447" t="str">
        <v>53Y</v>
      </c>
      <c r="C92" s="187" t="e">
        <v>#N/A</v>
      </c>
      <c r="D92" s="442" t="e">
        <f t="shared" si="59"/>
        <v>#N/A</v>
      </c>
      <c r="E92" s="442" t="s">
        <v>14</v>
      </c>
      <c r="F92" s="438" t="s">
        <v>15</v>
      </c>
      <c r="G92" s="398" t="s">
        <v>16</v>
      </c>
      <c r="H92" s="438" t="s">
        <v>17</v>
      </c>
      <c r="I92" s="443" t="e">
        <v>#N/A</v>
      </c>
      <c r="J92" s="443" t="str">
        <f t="shared" si="60"/>
        <v>EUR_CURVE_3M_53Y</v>
      </c>
      <c r="K92" s="187" t="str">
        <f>IFERROR(_xll.qlSwapRateHelper2(,IF(DataSelect="Reference",$I92,J92),,$D92,Calendar,$G92,$F92,$H92,$K$32,0,E92,Discounting,Permanent,_xll.ohTrigger(Trigger,DataSelect),ObjectOverwrite),"--")</f>
        <v>--</v>
      </c>
      <c r="L92" s="442" t="b">
        <f t="shared" si="27"/>
        <v>0</v>
      </c>
      <c r="N92" s="454" t="str">
        <f t="shared" si="17"/>
        <v>SW</v>
      </c>
      <c r="O92" s="454" t="str">
        <f t="shared" si="18"/>
        <v>59Y</v>
      </c>
      <c r="P92" s="458" t="str">
        <f t="shared" ref="P92:Q92" si="87">K98</f>
        <v>--</v>
      </c>
      <c r="Q92" s="454" t="b">
        <f t="shared" si="87"/>
        <v>0</v>
      </c>
      <c r="R92" s="462">
        <v>1</v>
      </c>
      <c r="S92" s="462">
        <v>1</v>
      </c>
      <c r="T92" s="187" t="e">
        <v>#N/A</v>
      </c>
      <c r="U92" s="185" t="e">
        <f>_xll.qlRateHelperQuoteName(T92)</f>
        <v>#VALUE!</v>
      </c>
      <c r="V92" s="464" t="e">
        <f>_xll.qlRateHelperRate(T92,_xll.ohTrigger(Trigger,Trigger3M))</f>
        <v>#VALUE!</v>
      </c>
      <c r="W92" s="187" t="str">
        <f>IFERROR(_xll.qlFuturesRateHelperConvexityAdjustment(T92,Trigger),"--")</f>
        <v>--</v>
      </c>
      <c r="X92" s="187" t="e">
        <f>_xll.qlRateHelperEarliestDate(T92,Trigger)</f>
        <v>#VALUE!</v>
      </c>
      <c r="Y92" s="187" t="e">
        <f>_xll.qlRateHelperLatestDate(T92,Trigger)</f>
        <v>#VALUE!</v>
      </c>
      <c r="Z92" s="187" t="e">
        <v>#N/A</v>
      </c>
      <c r="AY92" s="185" t="s">
        <v>214</v>
      </c>
      <c r="AZ92" s="186">
        <f>_xll.qlInterestRateIndexFixingDate(Currency&amp;"ibor"&amp;$I$1,BA92,Trigger)</f>
        <v>42278</v>
      </c>
      <c r="BA92" s="186">
        <f>_xll.qlCalendarAdvance(Calendar,BA91,AY92,"f",,Trigger)</f>
        <v>42282</v>
      </c>
      <c r="BB92" s="186">
        <f>_xll.qlInterestRateIndexMaturity(Currency&amp;"ibor"&amp;$I$1,BA92,Trigger)</f>
        <v>42374</v>
      </c>
      <c r="BC92" s="359">
        <f>_xll.qlIndexFixing($AC$5,AZ92,,_xll.ohTrigger(Trigger,Quote!$V$2))</f>
        <v>-2.1498827665502791E-5</v>
      </c>
      <c r="BD92" s="359" t="e">
        <f>_xll.qlIndexFixing($BE$1,AZ92,TRUE,_xll.ohTrigger(Trigger,Quote!$V$2))</f>
        <v>#NUM!</v>
      </c>
    </row>
    <row r="93" spans="1:56" ht="11.25" customHeight="1" x14ac:dyDescent="0.25">
      <c r="A93" s="187" t="s">
        <v>267</v>
      </c>
      <c r="B93" s="447" t="str">
        <v>54Y</v>
      </c>
      <c r="C93" s="187" t="e">
        <v>#N/A</v>
      </c>
      <c r="D93" s="442" t="e">
        <f t="shared" si="59"/>
        <v>#N/A</v>
      </c>
      <c r="E93" s="442" t="s">
        <v>14</v>
      </c>
      <c r="F93" s="438" t="s">
        <v>15</v>
      </c>
      <c r="G93" s="398" t="s">
        <v>16</v>
      </c>
      <c r="H93" s="438" t="s">
        <v>17</v>
      </c>
      <c r="I93" s="443" t="e">
        <v>#N/A</v>
      </c>
      <c r="J93" s="443" t="str">
        <f t="shared" si="60"/>
        <v>EUR_CURVE_3M_54Y</v>
      </c>
      <c r="K93" s="187" t="str">
        <f>IFERROR(_xll.qlSwapRateHelper2(,IF(DataSelect="Reference",$I93,J93),,$D93,Calendar,$G93,$F93,$H93,$K$32,0,E93,Discounting,Permanent,_xll.ohTrigger(Trigger,DataSelect),ObjectOverwrite),"--")</f>
        <v>--</v>
      </c>
      <c r="L93" s="442" t="b">
        <f t="shared" si="27"/>
        <v>0</v>
      </c>
      <c r="N93" s="459" t="str">
        <f t="shared" ref="N93" si="88">A99</f>
        <v>SW</v>
      </c>
      <c r="O93" s="459" t="str">
        <f t="shared" ref="O93" si="89">B99</f>
        <v>60Y</v>
      </c>
      <c r="P93" s="460" t="str">
        <f t="shared" ref="P93:Q93" si="90">K99</f>
        <v>--</v>
      </c>
      <c r="Q93" s="459" t="b">
        <f t="shared" si="90"/>
        <v>0</v>
      </c>
      <c r="R93" s="463">
        <v>1</v>
      </c>
      <c r="S93" s="463">
        <v>1</v>
      </c>
      <c r="T93" s="188" t="e">
        <v>#N/A</v>
      </c>
      <c r="U93" s="196" t="e">
        <f>_xll.qlRateHelperQuoteName(T93)</f>
        <v>#VALUE!</v>
      </c>
      <c r="V93" s="465" t="e">
        <f>_xll.qlRateHelperRate(T93,_xll.ohTrigger(Trigger,Trigger3M))</f>
        <v>#VALUE!</v>
      </c>
      <c r="W93" s="188" t="str">
        <f>IFERROR(_xll.qlFuturesRateHelperConvexityAdjustment(T93,Trigger),"--")</f>
        <v>--</v>
      </c>
      <c r="X93" s="188" t="e">
        <f>_xll.qlRateHelperEarliestDate(T93,Trigger)</f>
        <v>#VALUE!</v>
      </c>
      <c r="Y93" s="188" t="e">
        <f>_xll.qlRateHelperLatestDate(T93,Trigger)</f>
        <v>#VALUE!</v>
      </c>
      <c r="Z93" s="188" t="e">
        <v>#N/A</v>
      </c>
      <c r="AY93" s="185" t="s">
        <v>214</v>
      </c>
      <c r="AZ93" s="186">
        <f>_xll.qlInterestRateIndexFixingDate(Currency&amp;"ibor"&amp;$I$1,BA93,Trigger)</f>
        <v>42279</v>
      </c>
      <c r="BA93" s="186">
        <f>_xll.qlCalendarAdvance(Calendar,BA92,AY93,"f",,Trigger)</f>
        <v>42283</v>
      </c>
      <c r="BB93" s="186">
        <f>_xll.qlInterestRateIndexMaturity(Currency&amp;"ibor"&amp;$I$1,BA93,Trigger)</f>
        <v>42375</v>
      </c>
      <c r="BC93" s="359">
        <f>_xll.qlIndexFixing($AC$5,AZ93,,_xll.ohTrigger(Trigger,Quote!$V$2))</f>
        <v>-2.0907359683519644E-5</v>
      </c>
      <c r="BD93" s="359" t="e">
        <f>_xll.qlIndexFixing($BE$1,AZ93,TRUE,_xll.ohTrigger(Trigger,Quote!$V$2))</f>
        <v>#NUM!</v>
      </c>
    </row>
    <row r="94" spans="1:56" ht="11.25" customHeight="1" x14ac:dyDescent="0.25">
      <c r="A94" s="187" t="s">
        <v>267</v>
      </c>
      <c r="B94" s="447" t="str">
        <v>55Y</v>
      </c>
      <c r="C94" s="187" t="e">
        <v>#N/A</v>
      </c>
      <c r="D94" s="442" t="e">
        <f t="shared" si="59"/>
        <v>#N/A</v>
      </c>
      <c r="E94" s="442" t="s">
        <v>14</v>
      </c>
      <c r="F94" s="438" t="s">
        <v>15</v>
      </c>
      <c r="G94" s="398" t="s">
        <v>16</v>
      </c>
      <c r="H94" s="438" t="s">
        <v>17</v>
      </c>
      <c r="I94" s="443" t="e">
        <v>#N/A</v>
      </c>
      <c r="J94" s="443" t="str">
        <f t="shared" si="60"/>
        <v>EUR_CURVE_3M_55Y</v>
      </c>
      <c r="K94" s="187" t="str">
        <f>IFERROR(_xll.qlSwapRateHelper2(,IF(DataSelect="Reference",$I94,J94),,$D94,Calendar,$G94,$F94,$H94,$K$32,0,E94,Discounting,Permanent,_xll.ohTrigger(Trigger,DataSelect),ObjectOverwrite),"--")</f>
        <v>--</v>
      </c>
      <c r="L94" s="442" t="b">
        <f t="shared" si="27"/>
        <v>0</v>
      </c>
      <c r="AY94" s="185" t="s">
        <v>214</v>
      </c>
      <c r="AZ94" s="186">
        <f>_xll.qlInterestRateIndexFixingDate(Currency&amp;"ibor"&amp;$I$1,BA94,Trigger)</f>
        <v>42282</v>
      </c>
      <c r="BA94" s="186">
        <f>_xll.qlCalendarAdvance(Calendar,BA93,AY94,"f",,Trigger)</f>
        <v>42284</v>
      </c>
      <c r="BB94" s="186">
        <f>_xll.qlInterestRateIndexMaturity(Currency&amp;"ibor"&amp;$I$1,BA94,Trigger)</f>
        <v>42376</v>
      </c>
      <c r="BC94" s="359">
        <f>_xll.qlIndexFixing($AC$5,AZ94,,_xll.ohTrigger(Trigger,Quote!$V$2))</f>
        <v>-2.0320796485072343E-5</v>
      </c>
      <c r="BD94" s="359" t="e">
        <f>_xll.qlIndexFixing($BE$1,AZ94,TRUE,_xll.ohTrigger(Trigger,Quote!$V$2))</f>
        <v>#NUM!</v>
      </c>
    </row>
    <row r="95" spans="1:56" ht="11.25" customHeight="1" x14ac:dyDescent="0.25">
      <c r="A95" s="187" t="s">
        <v>267</v>
      </c>
      <c r="B95" s="447" t="str">
        <v>56Y</v>
      </c>
      <c r="C95" s="187" t="e">
        <v>#N/A</v>
      </c>
      <c r="D95" s="442" t="e">
        <f t="shared" si="59"/>
        <v>#N/A</v>
      </c>
      <c r="E95" s="442" t="s">
        <v>14</v>
      </c>
      <c r="F95" s="438" t="s">
        <v>15</v>
      </c>
      <c r="G95" s="398" t="s">
        <v>16</v>
      </c>
      <c r="H95" s="438" t="s">
        <v>17</v>
      </c>
      <c r="I95" s="443" t="e">
        <v>#N/A</v>
      </c>
      <c r="J95" s="443" t="str">
        <f t="shared" si="60"/>
        <v>EUR_CURVE_3M_56Y</v>
      </c>
      <c r="K95" s="187" t="str">
        <f>IFERROR(_xll.qlSwapRateHelper2(,IF(DataSelect="Reference",$I95,J95),,$D95,Calendar,$G95,$F95,$H95,$K$32,0,E95,Discounting,Permanent,_xll.ohTrigger(Trigger,DataSelect),ObjectOverwrite),"--")</f>
        <v>--</v>
      </c>
      <c r="L95" s="442" t="b">
        <f t="shared" si="27"/>
        <v>0</v>
      </c>
      <c r="AY95" s="185" t="s">
        <v>214</v>
      </c>
      <c r="AZ95" s="186">
        <f>_xll.qlInterestRateIndexFixingDate(Currency&amp;"ibor"&amp;$I$1,BA95,Trigger)</f>
        <v>42283</v>
      </c>
      <c r="BA95" s="186">
        <f>_xll.qlCalendarAdvance(Calendar,BA94,AY95,"f",,Trigger)</f>
        <v>42285</v>
      </c>
      <c r="BB95" s="186">
        <f>_xll.qlInterestRateIndexMaturity(Currency&amp;"ibor"&amp;$I$1,BA95,Trigger)</f>
        <v>42377</v>
      </c>
      <c r="BC95" s="359">
        <f>_xll.qlIndexFixing($AC$5,AZ95,,_xll.ohTrigger(Trigger,Quote!$V$2))</f>
        <v>-1.9739138074070794E-5</v>
      </c>
      <c r="BD95" s="359" t="e">
        <f>_xll.qlIndexFixing($BE$1,AZ95,TRUE,_xll.ohTrigger(Trigger,Quote!$V$2))</f>
        <v>#NUM!</v>
      </c>
    </row>
    <row r="96" spans="1:56" ht="11.25" customHeight="1" x14ac:dyDescent="0.25">
      <c r="A96" s="187" t="s">
        <v>267</v>
      </c>
      <c r="B96" s="447" t="str">
        <v>57Y</v>
      </c>
      <c r="C96" s="187" t="e">
        <v>#N/A</v>
      </c>
      <c r="D96" s="442" t="e">
        <f t="shared" si="59"/>
        <v>#N/A</v>
      </c>
      <c r="E96" s="442" t="s">
        <v>14</v>
      </c>
      <c r="F96" s="438" t="s">
        <v>15</v>
      </c>
      <c r="G96" s="398" t="s">
        <v>16</v>
      </c>
      <c r="H96" s="438" t="s">
        <v>17</v>
      </c>
      <c r="I96" s="443" t="e">
        <v>#N/A</v>
      </c>
      <c r="J96" s="443" t="str">
        <f t="shared" si="60"/>
        <v>EUR_CURVE_3M_57Y</v>
      </c>
      <c r="K96" s="187" t="str">
        <f>IFERROR(_xll.qlSwapRateHelper2(,IF(DataSelect="Reference",$I96,J96),,$D96,Calendar,$G96,$F96,$H96,$K$32,0,E96,Discounting,Permanent,_xll.ohTrigger(Trigger,DataSelect),ObjectOverwrite),"--")</f>
        <v>--</v>
      </c>
      <c r="L96" s="442" t="b">
        <f t="shared" si="27"/>
        <v>0</v>
      </c>
      <c r="AY96" s="185" t="s">
        <v>214</v>
      </c>
      <c r="AZ96" s="186">
        <f>_xll.qlInterestRateIndexFixingDate(Currency&amp;"ibor"&amp;$I$1,BA96,Trigger)</f>
        <v>42284</v>
      </c>
      <c r="BA96" s="186">
        <f>_xll.qlCalendarAdvance(Calendar,BA95,AY96,"f",,Trigger)</f>
        <v>42286</v>
      </c>
      <c r="BB96" s="186">
        <f>_xll.qlInterestRateIndexMaturity(Currency&amp;"ibor"&amp;$I$1,BA96,Trigger)</f>
        <v>42380</v>
      </c>
      <c r="BC96" s="359">
        <f>_xll.qlIndexFixing($AC$5,AZ96,,_xll.ohTrigger(Trigger,Quote!$V$2))</f>
        <v>-1.8484700839344649E-5</v>
      </c>
      <c r="BD96" s="359" t="e">
        <f>_xll.qlIndexFixing($BE$1,AZ96,TRUE,_xll.ohTrigger(Trigger,Quote!$V$2))</f>
        <v>#NUM!</v>
      </c>
    </row>
    <row r="97" spans="1:56" ht="11.25" customHeight="1" x14ac:dyDescent="0.25">
      <c r="A97" s="187" t="s">
        <v>267</v>
      </c>
      <c r="B97" s="447" t="str">
        <v>58Y</v>
      </c>
      <c r="C97" s="187" t="e">
        <v>#N/A</v>
      </c>
      <c r="D97" s="442" t="e">
        <f t="shared" si="59"/>
        <v>#N/A</v>
      </c>
      <c r="E97" s="442" t="s">
        <v>14</v>
      </c>
      <c r="F97" s="438" t="s">
        <v>15</v>
      </c>
      <c r="G97" s="398" t="s">
        <v>16</v>
      </c>
      <c r="H97" s="438" t="s">
        <v>17</v>
      </c>
      <c r="I97" s="443" t="e">
        <v>#N/A</v>
      </c>
      <c r="J97" s="443" t="str">
        <f t="shared" si="60"/>
        <v>EUR_CURVE_3M_58Y</v>
      </c>
      <c r="K97" s="187" t="str">
        <f>IFERROR(_xll.qlSwapRateHelper2(,IF(DataSelect="Reference",$I97,J97),,$D97,Calendar,$G97,$F97,$H97,$K$32,0,E97,Discounting,Permanent,_xll.ohTrigger(Trigger,DataSelect),ObjectOverwrite),"--")</f>
        <v>--</v>
      </c>
      <c r="L97" s="442" t="b">
        <f t="shared" si="27"/>
        <v>0</v>
      </c>
      <c r="AY97" s="185" t="s">
        <v>214</v>
      </c>
      <c r="AZ97" s="186">
        <f>_xll.qlInterestRateIndexFixingDate(Currency&amp;"ibor"&amp;$I$1,BA97,Trigger)</f>
        <v>42285</v>
      </c>
      <c r="BA97" s="186">
        <f>_xll.qlCalendarAdvance(Calendar,BA96,AY97,"f",,Trigger)</f>
        <v>42289</v>
      </c>
      <c r="BB97" s="186">
        <f>_xll.qlInterestRateIndexMaturity(Currency&amp;"ibor"&amp;$I$1,BA97,Trigger)</f>
        <v>42381</v>
      </c>
      <c r="BC97" s="359">
        <f>_xll.qlIndexFixing($AC$5,AZ97,,_xll.ohTrigger(Trigger,Quote!$V$2))</f>
        <v>-1.7461552334932641E-5</v>
      </c>
      <c r="BD97" s="359" t="e">
        <f>_xll.qlIndexFixing($BE$1,AZ97,TRUE,_xll.ohTrigger(Trigger,Quote!$V$2))</f>
        <v>#NUM!</v>
      </c>
    </row>
    <row r="98" spans="1:56" ht="11.25" customHeight="1" x14ac:dyDescent="0.25">
      <c r="A98" s="187" t="s">
        <v>267</v>
      </c>
      <c r="B98" s="447" t="str">
        <v>59Y</v>
      </c>
      <c r="C98" s="187" t="e">
        <v>#N/A</v>
      </c>
      <c r="D98" s="442" t="e">
        <f t="shared" si="59"/>
        <v>#N/A</v>
      </c>
      <c r="E98" s="442" t="s">
        <v>14</v>
      </c>
      <c r="F98" s="438" t="s">
        <v>15</v>
      </c>
      <c r="G98" s="398" t="s">
        <v>16</v>
      </c>
      <c r="H98" s="438" t="s">
        <v>17</v>
      </c>
      <c r="I98" s="443" t="e">
        <v>#N/A</v>
      </c>
      <c r="J98" s="443" t="str">
        <f t="shared" si="60"/>
        <v>EUR_CURVE_3M_59Y</v>
      </c>
      <c r="K98" s="187" t="str">
        <f>IFERROR(_xll.qlSwapRateHelper2(,IF(DataSelect="Reference",$I98,J98),,$D98,Calendar,$G98,$F98,$H98,$K$32,0,E98,Discounting,Permanent,_xll.ohTrigger(Trigger,DataSelect),ObjectOverwrite),"--")</f>
        <v>--</v>
      </c>
      <c r="L98" s="442" t="b">
        <f t="shared" si="27"/>
        <v>0</v>
      </c>
      <c r="AY98" s="185" t="s">
        <v>214</v>
      </c>
      <c r="AZ98" s="186">
        <f>_xll.qlInterestRateIndexFixingDate(Currency&amp;"ibor"&amp;$I$1,BA98,Trigger)</f>
        <v>42286</v>
      </c>
      <c r="BA98" s="186">
        <f>_xll.qlCalendarAdvance(Calendar,BA97,AY98,"f",,Trigger)</f>
        <v>42290</v>
      </c>
      <c r="BB98" s="186">
        <f>_xll.qlInterestRateIndexMaturity(Currency&amp;"ibor"&amp;$I$1,BA98,Trigger)</f>
        <v>42382</v>
      </c>
      <c r="BC98" s="359">
        <f>_xll.qlIndexFixing($AC$5,AZ98,,_xll.ohTrigger(Trigger,Quote!$V$2))</f>
        <v>-1.6904417886791549E-5</v>
      </c>
      <c r="BD98" s="359" t="e">
        <f>_xll.qlIndexFixing($BE$1,AZ98,TRUE,_xll.ohTrigger(Trigger,Quote!$V$2))</f>
        <v>#NUM!</v>
      </c>
    </row>
    <row r="99" spans="1:56" ht="11.25" customHeight="1" x14ac:dyDescent="0.25">
      <c r="A99" s="188" t="s">
        <v>267</v>
      </c>
      <c r="B99" s="433" t="str">
        <v>60Y</v>
      </c>
      <c r="C99" s="188" t="e">
        <v>#N/A</v>
      </c>
      <c r="D99" s="444" t="e">
        <f t="shared" si="59"/>
        <v>#N/A</v>
      </c>
      <c r="E99" s="444" t="s">
        <v>14</v>
      </c>
      <c r="F99" s="445" t="s">
        <v>15</v>
      </c>
      <c r="G99" s="404" t="s">
        <v>16</v>
      </c>
      <c r="H99" s="445" t="s">
        <v>17</v>
      </c>
      <c r="I99" s="446" t="e">
        <v>#N/A</v>
      </c>
      <c r="J99" s="446" t="str">
        <f t="shared" si="60"/>
        <v>EUR_CURVE_3M_60Y</v>
      </c>
      <c r="K99" s="188" t="str">
        <f>IFERROR(_xll.qlSwapRateHelper2(,IF(DataSelect="Reference",$I99,J99),,$D99,Calendar,$G99,$F99,$H99,$K$32,0,E99,Discounting,Permanent,_xll.ohTrigger(Trigger,DataSelect),ObjectOverwrite),"--")</f>
        <v>--</v>
      </c>
      <c r="L99" s="444" t="b">
        <f t="shared" ref="L99" si="91">IF(K99="--",FALSE,TRUE)</f>
        <v>0</v>
      </c>
      <c r="AY99" s="185" t="s">
        <v>214</v>
      </c>
      <c r="AZ99" s="186">
        <f>_xll.qlInterestRateIndexFixingDate(Currency&amp;"ibor"&amp;$I$1,BA99,Trigger)</f>
        <v>42289</v>
      </c>
      <c r="BA99" s="186">
        <f>_xll.qlCalendarAdvance(Calendar,BA98,AY99,"f",,Trigger)</f>
        <v>42291</v>
      </c>
      <c r="BB99" s="186">
        <f>_xll.qlInterestRateIndexMaturity(Currency&amp;"ibor"&amp;$I$1,BA99,Trigger)</f>
        <v>42383</v>
      </c>
      <c r="BC99" s="359">
        <f>_xll.qlIndexFixing($AC$5,AZ99,,_xll.ohTrigger(Trigger,Quote!$V$2))</f>
        <v>-1.6352188238694836E-5</v>
      </c>
      <c r="BD99" s="359" t="e">
        <f>_xll.qlIndexFixing($BE$1,AZ99,TRUE,_xll.ohTrigger(Trigger,Quote!$V$2))</f>
        <v>#NUM!</v>
      </c>
    </row>
    <row r="100" spans="1:56" ht="11.25" customHeight="1" x14ac:dyDescent="0.25">
      <c r="AY100" s="185" t="s">
        <v>214</v>
      </c>
      <c r="AZ100" s="186">
        <f>_xll.qlInterestRateIndexFixingDate(Currency&amp;"ibor"&amp;$I$1,BA100,Trigger)</f>
        <v>42290</v>
      </c>
      <c r="BA100" s="186">
        <f>_xll.qlCalendarAdvance(Calendar,BA99,AY100,"f",,Trigger)</f>
        <v>42292</v>
      </c>
      <c r="BB100" s="186">
        <f>_xll.qlInterestRateIndexMaturity(Currency&amp;"ibor"&amp;$I$1,BA100,Trigger)</f>
        <v>42384</v>
      </c>
      <c r="BC100" s="359">
        <f>_xll.qlIndexFixing($AC$5,AZ100,,_xll.ohTrigger(Trigger,Quote!$V$2))</f>
        <v>-1.5804863392380234E-5</v>
      </c>
      <c r="BD100" s="359" t="e">
        <f>_xll.qlIndexFixing($BE$1,AZ100,TRUE,_xll.ohTrigger(Trigger,Quote!$V$2))</f>
        <v>#NUM!</v>
      </c>
    </row>
    <row r="101" spans="1:56" ht="11.25" customHeight="1" x14ac:dyDescent="0.25">
      <c r="AY101" s="185" t="s">
        <v>214</v>
      </c>
      <c r="AZ101" s="186">
        <f>_xll.qlInterestRateIndexFixingDate(Currency&amp;"ibor"&amp;$I$1,BA101,Trigger)</f>
        <v>42291</v>
      </c>
      <c r="BA101" s="186">
        <f>_xll.qlCalendarAdvance(Calendar,BA100,AY101,"f",,Trigger)</f>
        <v>42293</v>
      </c>
      <c r="BB101" s="186">
        <f>_xll.qlInterestRateIndexMaturity(Currency&amp;"ibor"&amp;$I$1,BA101,Trigger)</f>
        <v>42387</v>
      </c>
      <c r="BC101" s="359">
        <f>_xll.qlIndexFixing($AC$5,AZ101,,_xll.ohTrigger(Trigger,Quote!$V$2))</f>
        <v>-1.4541969328282246E-5</v>
      </c>
      <c r="BD101" s="359" t="e">
        <f>_xll.qlIndexFixing($BE$1,AZ101,TRUE,_xll.ohTrigger(Trigger,Quote!$V$2))</f>
        <v>#NUM!</v>
      </c>
    </row>
    <row r="102" spans="1:56" ht="11.25" customHeight="1" x14ac:dyDescent="0.25">
      <c r="AY102" s="185" t="s">
        <v>214</v>
      </c>
      <c r="AZ102" s="186">
        <f>_xll.qlInterestRateIndexFixingDate(Currency&amp;"ibor"&amp;$I$1,BA102,Trigger)</f>
        <v>42292</v>
      </c>
      <c r="BA102" s="186">
        <f>_xll.qlCalendarAdvance(Calendar,BA101,AY102,"f",,Trigger)</f>
        <v>42296</v>
      </c>
      <c r="BB102" s="186">
        <f>_xll.qlInterestRateIndexMaturity(Currency&amp;"ibor"&amp;$I$1,BA102,Trigger)</f>
        <v>42388</v>
      </c>
      <c r="BC102" s="359">
        <f>_xll.qlIndexFixing($AC$5,AZ102,,_xll.ohTrigger(Trigger,Quote!$V$2))</f>
        <v>-1.3664612058828929E-5</v>
      </c>
      <c r="BD102" s="359" t="e">
        <f>_xll.qlIndexFixing($BE$1,AZ102,TRUE,_xll.ohTrigger(Trigger,Quote!$V$2))</f>
        <v>#NUM!</v>
      </c>
    </row>
    <row r="103" spans="1:56" ht="11.25" customHeight="1" x14ac:dyDescent="0.25">
      <c r="AY103" s="185" t="s">
        <v>214</v>
      </c>
      <c r="AZ103" s="186">
        <f>_xll.qlInterestRateIndexFixingDate(Currency&amp;"ibor"&amp;$I$1,BA103,Trigger)</f>
        <v>42293</v>
      </c>
      <c r="BA103" s="186">
        <f>_xll.qlCalendarAdvance(Calendar,BA102,AY103,"f",,Trigger)</f>
        <v>42297</v>
      </c>
      <c r="BB103" s="186">
        <f>_xll.qlInterestRateIndexMaturity(Currency&amp;"ibor"&amp;$I$1,BA103,Trigger)</f>
        <v>42389</v>
      </c>
      <c r="BC103" s="359">
        <f>_xll.qlIndexFixing($AC$5,AZ103,,_xll.ohTrigger(Trigger,Quote!$V$2))</f>
        <v>-1.3141811249228754E-5</v>
      </c>
      <c r="BD103" s="359" t="e">
        <f>_xll.qlIndexFixing($BE$1,AZ103,TRUE,_xll.ohTrigger(Trigger,Quote!$V$2))</f>
        <v>#NUM!</v>
      </c>
    </row>
    <row r="104" spans="1:56" ht="11.25" customHeight="1" x14ac:dyDescent="0.25">
      <c r="AY104" s="185" t="s">
        <v>214</v>
      </c>
      <c r="AZ104" s="186">
        <f>_xll.qlInterestRateIndexFixingDate(Currency&amp;"ibor"&amp;$I$1,BA104,Trigger)</f>
        <v>42296</v>
      </c>
      <c r="BA104" s="186">
        <f>_xll.qlCalendarAdvance(Calendar,BA103,AY104,"f",,Trigger)</f>
        <v>42298</v>
      </c>
      <c r="BB104" s="186">
        <f>_xll.qlInterestRateIndexMaturity(Currency&amp;"ibor"&amp;$I$1,BA104,Trigger)</f>
        <v>42390</v>
      </c>
      <c r="BC104" s="359">
        <f>_xll.qlIndexFixing($AC$5,AZ104,,_xll.ohTrigger(Trigger,Quote!$V$2))</f>
        <v>-1.262391525314044E-5</v>
      </c>
      <c r="BD104" s="359" t="e">
        <f>_xll.qlIndexFixing($BE$1,AZ104,TRUE,_xll.ohTrigger(Trigger,Quote!$V$2))</f>
        <v>#NUM!</v>
      </c>
    </row>
    <row r="105" spans="1:56" ht="11.25" customHeight="1" x14ac:dyDescent="0.25">
      <c r="AY105" s="185" t="s">
        <v>214</v>
      </c>
      <c r="AZ105" s="186">
        <f>_xll.qlInterestRateIndexFixingDate(Currency&amp;"ibor"&amp;$I$1,BA105,Trigger)</f>
        <v>42297</v>
      </c>
      <c r="BA105" s="186">
        <f>_xll.qlCalendarAdvance(Calendar,BA104,AY105,"f",,Trigger)</f>
        <v>42299</v>
      </c>
      <c r="BB105" s="186">
        <f>_xll.qlInterestRateIndexMaturity(Currency&amp;"ibor"&amp;$I$1,BA105,Trigger)</f>
        <v>42391</v>
      </c>
      <c r="BC105" s="359">
        <f>_xll.qlIndexFixing($AC$5,AZ105,,_xll.ohTrigger(Trigger,Quote!$V$2))</f>
        <v>-1.2110924071432859E-5</v>
      </c>
      <c r="BD105" s="359" t="e">
        <f>_xll.qlIndexFixing($BE$1,AZ105,TRUE,_xll.ohTrigger(Trigger,Quote!$V$2))</f>
        <v>#NUM!</v>
      </c>
    </row>
    <row r="106" spans="1:56" ht="11.25" customHeight="1" x14ac:dyDescent="0.25">
      <c r="AY106" s="185" t="s">
        <v>214</v>
      </c>
      <c r="AZ106" s="186">
        <f>_xll.qlInterestRateIndexFixingDate(Currency&amp;"ibor"&amp;$I$1,BA106,Trigger)</f>
        <v>42298</v>
      </c>
      <c r="BA106" s="186">
        <f>_xll.qlCalendarAdvance(Calendar,BA105,AY106,"f",,Trigger)</f>
        <v>42300</v>
      </c>
      <c r="BB106" s="186">
        <f>_xll.qlInterestRateIndexMaturity(Currency&amp;"ibor"&amp;$I$1,BA106,Trigger)</f>
        <v>42394</v>
      </c>
      <c r="BC106" s="359">
        <f>_xll.qlIndexFixing($AC$5,AZ106,,_xll.ohTrigger(Trigger,Quote!$V$2))</f>
        <v>-1.0834459533792569E-5</v>
      </c>
      <c r="BD106" s="359" t="e">
        <f>_xll.qlIndexFixing($BE$1,AZ106,TRUE,_xll.ohTrigger(Trigger,Quote!$V$2))</f>
        <v>#NUM!</v>
      </c>
    </row>
    <row r="107" spans="1:56" ht="11.25" customHeight="1" x14ac:dyDescent="0.25">
      <c r="AY107" s="185" t="s">
        <v>214</v>
      </c>
      <c r="AZ107" s="186">
        <f>_xll.qlInterestRateIndexFixingDate(Currency&amp;"ibor"&amp;$I$1,BA107,Trigger)</f>
        <v>42299</v>
      </c>
      <c r="BA107" s="186">
        <f>_xll.qlCalendarAdvance(Calendar,BA106,AY107,"f",,Trigger)</f>
        <v>42303</v>
      </c>
      <c r="BB107" s="186">
        <f>_xll.qlInterestRateIndexMaturity(Currency&amp;"ibor"&amp;$I$1,BA107,Trigger)</f>
        <v>42395</v>
      </c>
      <c r="BC107" s="359">
        <f>_xll.qlIndexFixing($AC$5,AZ107,,_xll.ohTrigger(Trigger,Quote!$V$2))</f>
        <v>-1.010800753880434E-5</v>
      </c>
      <c r="BD107" s="359" t="e">
        <f>_xll.qlIndexFixing($BE$1,AZ107,TRUE,_xll.ohTrigger(Trigger,Quote!$V$2))</f>
        <v>#NUM!</v>
      </c>
    </row>
    <row r="108" spans="1:56" ht="11.25" customHeight="1" x14ac:dyDescent="0.25">
      <c r="AY108" s="185" t="s">
        <v>214</v>
      </c>
      <c r="AZ108" s="186">
        <f>_xll.qlInterestRateIndexFixingDate(Currency&amp;"ibor"&amp;$I$1,BA108,Trigger)</f>
        <v>42300</v>
      </c>
      <c r="BA108" s="186">
        <f>_xll.qlCalendarAdvance(Calendar,BA107,AY108,"f",,Trigger)</f>
        <v>42304</v>
      </c>
      <c r="BB108" s="186">
        <f>_xll.qlInterestRateIndexMaturity(Currency&amp;"ibor"&amp;$I$1,BA108,Trigger)</f>
        <v>42396</v>
      </c>
      <c r="BC108" s="359">
        <f>_xll.qlIndexFixing($AC$5,AZ108,,_xll.ohTrigger(Trigger,Quote!$V$2))</f>
        <v>-9.6195404628863645E-6</v>
      </c>
      <c r="BD108" s="359" t="e">
        <f>_xll.qlIndexFixing($BE$1,AZ108,TRUE,_xll.ohTrigger(Trigger,Quote!$V$2))</f>
        <v>#NUM!</v>
      </c>
    </row>
    <row r="109" spans="1:56" ht="11.25" customHeight="1" x14ac:dyDescent="0.25">
      <c r="AY109" s="185" t="s">
        <v>214</v>
      </c>
      <c r="AZ109" s="186">
        <f>_xll.qlInterestRateIndexFixingDate(Currency&amp;"ibor"&amp;$I$1,BA109,Trigger)</f>
        <v>42303</v>
      </c>
      <c r="BA109" s="186">
        <f>_xll.qlCalendarAdvance(Calendar,BA108,AY109,"f",,Trigger)</f>
        <v>42305</v>
      </c>
      <c r="BB109" s="186">
        <f>_xll.qlInterestRateIndexMaturity(Currency&amp;"ibor"&amp;$I$1,BA109,Trigger)</f>
        <v>42397</v>
      </c>
      <c r="BC109" s="359">
        <f>_xll.qlIndexFixing($AC$5,AZ109,,_xll.ohTrigger(Trigger,Quote!$V$2))</f>
        <v>-9.1359782143821739E-6</v>
      </c>
      <c r="BD109" s="359" t="e">
        <f>_xll.qlIndexFixing($BE$1,AZ109,TRUE,_xll.ohTrigger(Trigger,Quote!$V$2))</f>
        <v>#NUM!</v>
      </c>
    </row>
    <row r="110" spans="1:56" ht="11.25" customHeight="1" x14ac:dyDescent="0.25">
      <c r="AY110" s="185" t="s">
        <v>214</v>
      </c>
      <c r="AZ110" s="186">
        <f>_xll.qlInterestRateIndexFixingDate(Currency&amp;"ibor"&amp;$I$1,BA110,Trigger)</f>
        <v>42304</v>
      </c>
      <c r="BA110" s="186">
        <f>_xll.qlCalendarAdvance(Calendar,BA109,AY110,"f",,Trigger)</f>
        <v>42306</v>
      </c>
      <c r="BB110" s="186">
        <f>_xll.qlInterestRateIndexMaturity(Currency&amp;"ibor"&amp;$I$1,BA110,Trigger)</f>
        <v>42398</v>
      </c>
      <c r="BC110" s="359">
        <f>_xll.qlIndexFixing($AC$5,AZ110,,_xll.ohTrigger(Trigger,Quote!$V$2))</f>
        <v>-8.6573207928573339E-6</v>
      </c>
      <c r="BD110" s="359" t="e">
        <f>_xll.qlIndexFixing($BE$1,AZ110,TRUE,_xll.ohTrigger(Trigger,Quote!$V$2))</f>
        <v>#NUM!</v>
      </c>
    </row>
    <row r="111" spans="1:56" ht="11.25" customHeight="1" x14ac:dyDescent="0.25">
      <c r="AY111" s="185" t="s">
        <v>214</v>
      </c>
      <c r="AZ111" s="186">
        <f>_xll.qlInterestRateIndexFixingDate(Currency&amp;"ibor"&amp;$I$1,BA111,Trigger)</f>
        <v>42305</v>
      </c>
      <c r="BA111" s="186">
        <f>_xll.qlCalendarAdvance(Calendar,BA110,AY111,"f",,Trigger)</f>
        <v>42307</v>
      </c>
      <c r="BB111" s="186">
        <f>_xll.qlInterestRateIndexMaturity(Currency&amp;"ibor"&amp;$I$1,BA111,Trigger)</f>
        <v>42398</v>
      </c>
      <c r="BC111" s="359">
        <f>_xll.qlIndexFixing($AC$5,AZ111,,_xll.ohTrigger(Trigger,Quote!$V$2))</f>
        <v>-8.5938863278425852E-6</v>
      </c>
      <c r="BD111" s="359" t="e">
        <f>_xll.qlIndexFixing($BE$1,AZ111,TRUE,_xll.ohTrigger(Trigger,Quote!$V$2))</f>
        <v>#NUM!</v>
      </c>
    </row>
    <row r="112" spans="1:56" ht="11.25" customHeight="1" x14ac:dyDescent="0.25">
      <c r="AY112" s="185" t="s">
        <v>214</v>
      </c>
      <c r="AZ112" s="186">
        <f>_xll.qlInterestRateIndexFixingDate(Currency&amp;"ibor"&amp;$I$1,BA112,Trigger)</f>
        <v>42306</v>
      </c>
      <c r="BA112" s="186">
        <f>_xll.qlCalendarAdvance(Calendar,BA111,AY112,"f",,Trigger)</f>
        <v>42310</v>
      </c>
      <c r="BB112" s="186">
        <f>_xll.qlInterestRateIndexMaturity(Currency&amp;"ibor"&amp;$I$1,BA112,Trigger)</f>
        <v>42402</v>
      </c>
      <c r="BC112" s="359">
        <f>_xll.qlIndexFixing($AC$5,AZ112,,_xll.ohTrigger(Trigger,Quote!$V$2))</f>
        <v>-6.7917394299870004E-6</v>
      </c>
      <c r="BD112" s="359" t="e">
        <f>_xll.qlIndexFixing($BE$1,AZ112,TRUE,_xll.ohTrigger(Trigger,Quote!$V$2))</f>
        <v>#NUM!</v>
      </c>
    </row>
    <row r="113" spans="51:56" ht="11.25" customHeight="1" x14ac:dyDescent="0.25">
      <c r="AY113" s="185" t="s">
        <v>214</v>
      </c>
      <c r="AZ113" s="186">
        <f>_xll.qlInterestRateIndexFixingDate(Currency&amp;"ibor"&amp;$I$1,BA113,Trigger)</f>
        <v>42307</v>
      </c>
      <c r="BA113" s="186">
        <f>_xll.qlCalendarAdvance(Calendar,BA112,AY113,"f",,Trigger)</f>
        <v>42311</v>
      </c>
      <c r="BB113" s="186">
        <f>_xll.qlInterestRateIndexMaturity(Currency&amp;"ibor"&amp;$I$1,BA113,Trigger)</f>
        <v>42403</v>
      </c>
      <c r="BC113" s="359">
        <f>_xll.qlIndexFixing($AC$5,AZ113,,_xll.ohTrigger(Trigger,Quote!$V$2))</f>
        <v>-5.9456419674598218E-6</v>
      </c>
      <c r="BD113" s="359" t="e">
        <f>_xll.qlIndexFixing($BE$1,AZ113,TRUE,_xll.ohTrigger(Trigger,Quote!$V$2))</f>
        <v>#NUM!</v>
      </c>
    </row>
    <row r="114" spans="51:56" ht="11.25" customHeight="1" x14ac:dyDescent="0.25">
      <c r="AY114" s="185" t="s">
        <v>214</v>
      </c>
      <c r="AZ114" s="186">
        <f>_xll.qlInterestRateIndexFixingDate(Currency&amp;"ibor"&amp;$I$1,BA114,Trigger)</f>
        <v>42310</v>
      </c>
      <c r="BA114" s="186">
        <f>_xll.qlCalendarAdvance(Calendar,BA113,AY114,"f",,Trigger)</f>
        <v>42312</v>
      </c>
      <c r="BB114" s="186">
        <f>_xll.qlInterestRateIndexMaturity(Currency&amp;"ibor"&amp;$I$1,BA114,Trigger)</f>
        <v>42404</v>
      </c>
      <c r="BC114" s="359">
        <f>_xll.qlIndexFixing($AC$5,AZ114,,_xll.ohTrigger(Trigger,Quote!$V$2))</f>
        <v>-5.0995188454580988E-6</v>
      </c>
      <c r="BD114" s="359" t="e">
        <f>_xll.qlIndexFixing($BE$1,AZ114,TRUE,_xll.ohTrigger(Trigger,Quote!$V$2))</f>
        <v>#NUM!</v>
      </c>
    </row>
    <row r="115" spans="51:56" ht="11.25" customHeight="1" x14ac:dyDescent="0.25">
      <c r="AY115" s="185" t="s">
        <v>214</v>
      </c>
      <c r="AZ115" s="186">
        <f>_xll.qlInterestRateIndexFixingDate(Currency&amp;"ibor"&amp;$I$1,BA115,Trigger)</f>
        <v>42311</v>
      </c>
      <c r="BA115" s="186">
        <f>_xll.qlCalendarAdvance(Calendar,BA114,AY115,"f",,Trigger)</f>
        <v>42313</v>
      </c>
      <c r="BB115" s="186">
        <f>_xll.qlInterestRateIndexMaturity(Currency&amp;"ibor"&amp;$I$1,BA115,Trigger)</f>
        <v>42405</v>
      </c>
      <c r="BC115" s="359">
        <f>_xll.qlIndexFixing($AC$5,AZ115,,_xll.ohTrigger(Trigger,Quote!$V$2))</f>
        <v>-4.2533700657195705E-6</v>
      </c>
      <c r="BD115" s="359" t="e">
        <f>_xll.qlIndexFixing($BE$1,AZ115,TRUE,_xll.ohTrigger(Trigger,Quote!$V$2))</f>
        <v>#NUM!</v>
      </c>
    </row>
    <row r="116" spans="51:56" ht="11.25" customHeight="1" x14ac:dyDescent="0.25">
      <c r="AY116" s="185" t="s">
        <v>214</v>
      </c>
      <c r="AZ116" s="186">
        <f>_xll.qlInterestRateIndexFixingDate(Currency&amp;"ibor"&amp;$I$1,BA116,Trigger)</f>
        <v>42312</v>
      </c>
      <c r="BA116" s="186">
        <f>_xll.qlCalendarAdvance(Calendar,BA115,AY116,"f",,Trigger)</f>
        <v>42314</v>
      </c>
      <c r="BB116" s="186">
        <f>_xll.qlInterestRateIndexMaturity(Currency&amp;"ibor"&amp;$I$1,BA116,Trigger)</f>
        <v>42408</v>
      </c>
      <c r="BC116" s="359">
        <f>_xll.qlIndexFixing($AC$5,AZ116,,_xll.ohTrigger(Trigger,Quote!$V$2))</f>
        <v>-2.561655720311597E-6</v>
      </c>
      <c r="BD116" s="359" t="e">
        <f>_xll.qlIndexFixing($BE$1,AZ116,TRUE,_xll.ohTrigger(Trigger,Quote!$V$2))</f>
        <v>#NUM!</v>
      </c>
    </row>
    <row r="117" spans="51:56" ht="11.25" customHeight="1" x14ac:dyDescent="0.25">
      <c r="AY117" s="185" t="s">
        <v>214</v>
      </c>
      <c r="AZ117" s="186">
        <f>_xll.qlInterestRateIndexFixingDate(Currency&amp;"ibor"&amp;$I$1,BA117,Trigger)</f>
        <v>42313</v>
      </c>
      <c r="BA117" s="186">
        <f>_xll.qlCalendarAdvance(Calendar,BA116,AY117,"f",,Trigger)</f>
        <v>42317</v>
      </c>
      <c r="BB117" s="186">
        <f>_xll.qlInterestRateIndexMaturity(Currency&amp;"ibor"&amp;$I$1,BA117,Trigger)</f>
        <v>42409</v>
      </c>
      <c r="BC117" s="359">
        <f>_xll.qlIndexFixing($AC$5,AZ117,,_xll.ohTrigger(Trigger,Quote!$V$2))</f>
        <v>-8.6851835288887691E-7</v>
      </c>
      <c r="BD117" s="359" t="e">
        <f>_xll.qlIndexFixing($BE$1,AZ117,TRUE,_xll.ohTrigger(Trigger,Quote!$V$2))</f>
        <v>#NUM!</v>
      </c>
    </row>
    <row r="118" spans="51:56" ht="11.25" customHeight="1" x14ac:dyDescent="0.25">
      <c r="AY118" s="185" t="s">
        <v>214</v>
      </c>
      <c r="AZ118" s="186">
        <f>_xll.qlInterestRateIndexFixingDate(Currency&amp;"ibor"&amp;$I$1,BA118,Trigger)</f>
        <v>42314</v>
      </c>
      <c r="BA118" s="186">
        <f>_xll.qlCalendarAdvance(Calendar,BA117,AY118,"f",,Trigger)</f>
        <v>42318</v>
      </c>
      <c r="BB118" s="186">
        <f>_xll.qlInterestRateIndexMaturity(Currency&amp;"ibor"&amp;$I$1,BA118,Trigger)</f>
        <v>42410</v>
      </c>
      <c r="BC118" s="359">
        <f>_xll.qlIndexFixing($AC$5,AZ118,,_xll.ohTrigger(Trigger,Quote!$V$2))</f>
        <v>-2.2241276212058198E-8</v>
      </c>
      <c r="BD118" s="359" t="e">
        <f>_xll.qlIndexFixing($BE$1,AZ118,TRUE,_xll.ohTrigger(Trigger,Quote!$V$2))</f>
        <v>#NUM!</v>
      </c>
    </row>
    <row r="119" spans="51:56" ht="11.25" customHeight="1" x14ac:dyDescent="0.25">
      <c r="AY119" s="185" t="s">
        <v>214</v>
      </c>
      <c r="AZ119" s="186">
        <f>_xll.qlInterestRateIndexFixingDate(Currency&amp;"ibor"&amp;$I$1,BA119,Trigger)</f>
        <v>42317</v>
      </c>
      <c r="BA119" s="186">
        <f>_xll.qlCalendarAdvance(Calendar,BA118,AY119,"f",,Trigger)</f>
        <v>42319</v>
      </c>
      <c r="BB119" s="186">
        <f>_xll.qlInterestRateIndexMaturity(Currency&amp;"ibor"&amp;$I$1,BA119,Trigger)</f>
        <v>42411</v>
      </c>
      <c r="BC119" s="359">
        <f>_xll.qlIndexFixing($AC$5,AZ119,,_xll.ohTrigger(Trigger,Quote!$V$2))</f>
        <v>8.2406145907043548E-7</v>
      </c>
      <c r="BD119" s="359" t="e">
        <f>_xll.qlIndexFixing($BE$1,AZ119,TRUE,_xll.ohTrigger(Trigger,Quote!$V$2))</f>
        <v>#NUM!</v>
      </c>
    </row>
    <row r="120" spans="51:56" ht="11.25" customHeight="1" x14ac:dyDescent="0.25">
      <c r="AY120" s="185" t="s">
        <v>214</v>
      </c>
      <c r="AZ120" s="186">
        <f>_xll.qlInterestRateIndexFixingDate(Currency&amp;"ibor"&amp;$I$1,BA120,Trigger)</f>
        <v>42318</v>
      </c>
      <c r="BA120" s="186">
        <f>_xll.qlCalendarAdvance(Calendar,BA119,AY120,"f",,Trigger)</f>
        <v>42320</v>
      </c>
      <c r="BB120" s="186">
        <f>_xll.qlInterestRateIndexMaturity(Currency&amp;"ibor"&amp;$I$1,BA120,Trigger)</f>
        <v>42412</v>
      </c>
      <c r="BC120" s="359">
        <f>_xll.qlIndexFixing($AC$5,AZ120,,_xll.ohTrigger(Trigger,Quote!$V$2))</f>
        <v>1.6703898525241689E-6</v>
      </c>
      <c r="BD120" s="359" t="e">
        <f>_xll.qlIndexFixing($BE$1,AZ120,TRUE,_xll.ohTrigger(Trigger,Quote!$V$2))</f>
        <v>#NUM!</v>
      </c>
    </row>
    <row r="121" spans="51:56" ht="11.25" customHeight="1" x14ac:dyDescent="0.25">
      <c r="AY121" s="185" t="s">
        <v>214</v>
      </c>
      <c r="AZ121" s="186">
        <f>_xll.qlInterestRateIndexFixingDate(Currency&amp;"ibor"&amp;$I$1,BA121,Trigger)</f>
        <v>42319</v>
      </c>
      <c r="BA121" s="186">
        <f>_xll.qlCalendarAdvance(Calendar,BA120,AY121,"f",,Trigger)</f>
        <v>42321</v>
      </c>
      <c r="BB121" s="186">
        <f>_xll.qlInterestRateIndexMaturity(Currency&amp;"ibor"&amp;$I$1,BA121,Trigger)</f>
        <v>42415</v>
      </c>
      <c r="BC121" s="359">
        <f>_xll.qlIndexFixing($AC$5,AZ121,,_xll.ohTrigger(Trigger,Quote!$V$2))</f>
        <v>3.3620119139718344E-6</v>
      </c>
      <c r="BD121" s="359" t="e">
        <f>_xll.qlIndexFixing($BE$1,AZ121,TRUE,_xll.ohTrigger(Trigger,Quote!$V$2))</f>
        <v>#NUM!</v>
      </c>
    </row>
    <row r="122" spans="51:56" ht="11.25" customHeight="1" x14ac:dyDescent="0.25">
      <c r="AY122" s="185" t="s">
        <v>214</v>
      </c>
      <c r="AZ122" s="186">
        <f>_xll.qlInterestRateIndexFixingDate(Currency&amp;"ibor"&amp;$I$1,BA122,Trigger)</f>
        <v>42320</v>
      </c>
      <c r="BA122" s="186">
        <f>_xll.qlCalendarAdvance(Calendar,BA121,AY122,"f",,Trigger)</f>
        <v>42324</v>
      </c>
      <c r="BB122" s="186">
        <f>_xll.qlInterestRateIndexMaturity(Currency&amp;"ibor"&amp;$I$1,BA122,Trigger)</f>
        <v>42416</v>
      </c>
      <c r="BC122" s="359">
        <f>_xll.qlIndexFixing($AC$5,AZ122,,_xll.ohTrigger(Trigger,Quote!$V$2))</f>
        <v>5.0559600210845543E-6</v>
      </c>
      <c r="BD122" s="359" t="e">
        <f>_xll.qlIndexFixing($BE$1,AZ122,TRUE,_xll.ohTrigger(Trigger,Quote!$V$2))</f>
        <v>#NUM!</v>
      </c>
    </row>
    <row r="123" spans="51:56" ht="11.25" customHeight="1" x14ac:dyDescent="0.25">
      <c r="AY123" s="185" t="s">
        <v>214</v>
      </c>
      <c r="AZ123" s="186">
        <f>_xll.qlInterestRateIndexFixingDate(Currency&amp;"ibor"&amp;$I$1,BA123,Trigger)</f>
        <v>42321</v>
      </c>
      <c r="BA123" s="186">
        <f>_xll.qlCalendarAdvance(Calendar,BA122,AY123,"f",,Trigger)</f>
        <v>42325</v>
      </c>
      <c r="BB123" s="186">
        <f>_xll.qlInterestRateIndexMaturity(Currency&amp;"ibor"&amp;$I$1,BA123,Trigger)</f>
        <v>42417</v>
      </c>
      <c r="BC123" s="359">
        <f>_xll.qlIndexFixing($AC$5,AZ123,,_xll.ohTrigger(Trigger,Quote!$V$2))</f>
        <v>5.9024167119110133E-6</v>
      </c>
      <c r="BD123" s="359" t="e">
        <f>_xll.qlIndexFixing($BE$1,AZ123,TRUE,_xll.ohTrigger(Trigger,Quote!$V$2))</f>
        <v>#NUM!</v>
      </c>
    </row>
    <row r="124" spans="51:56" ht="11.25" customHeight="1" x14ac:dyDescent="0.25">
      <c r="AY124" s="185" t="s">
        <v>214</v>
      </c>
      <c r="AZ124" s="186">
        <f>_xll.qlInterestRateIndexFixingDate(Currency&amp;"ibor"&amp;$I$1,BA124,Trigger)</f>
        <v>42324</v>
      </c>
      <c r="BA124" s="186">
        <f>_xll.qlCalendarAdvance(Calendar,BA123,AY124,"f",,Trigger)</f>
        <v>42326</v>
      </c>
      <c r="BB124" s="186">
        <f>_xll.qlInterestRateIndexMaturity(Currency&amp;"ibor"&amp;$I$1,BA124,Trigger)</f>
        <v>42418</v>
      </c>
      <c r="BC124" s="359">
        <f>_xll.qlIndexFixing($AC$5,AZ124,,_xll.ohTrigger(Trigger,Quote!$V$2))</f>
        <v>6.7488990613431472E-6</v>
      </c>
      <c r="BD124" s="359" t="e">
        <f>_xll.qlIndexFixing($BE$1,AZ124,TRUE,_xll.ohTrigger(Trigger,Quote!$V$2))</f>
        <v>#NUM!</v>
      </c>
    </row>
    <row r="125" spans="51:56" ht="11.25" customHeight="1" x14ac:dyDescent="0.25">
      <c r="AY125" s="185" t="s">
        <v>214</v>
      </c>
      <c r="AZ125" s="186">
        <f>_xll.qlInterestRateIndexFixingDate(Currency&amp;"ibor"&amp;$I$1,BA125,Trigger)</f>
        <v>42325</v>
      </c>
      <c r="BA125" s="186">
        <f>_xll.qlCalendarAdvance(Calendar,BA124,AY125,"f",,Trigger)</f>
        <v>42327</v>
      </c>
      <c r="BB125" s="186">
        <f>_xll.qlInterestRateIndexMaturity(Currency&amp;"ibor"&amp;$I$1,BA125,Trigger)</f>
        <v>42419</v>
      </c>
      <c r="BC125" s="359">
        <f>_xll.qlIndexFixing($AC$5,AZ125,,_xll.ohTrigger(Trigger,Quote!$V$2))</f>
        <v>7.595407070249827E-6</v>
      </c>
      <c r="BD125" s="359" t="e">
        <f>_xll.qlIndexFixing($BE$1,AZ125,TRUE,_xll.ohTrigger(Trigger,Quote!$V$2))</f>
        <v>#NUM!</v>
      </c>
    </row>
    <row r="126" spans="51:56" ht="11.25" customHeight="1" x14ac:dyDescent="0.25">
      <c r="AY126" s="185" t="s">
        <v>214</v>
      </c>
      <c r="AZ126" s="186">
        <f>_xll.qlInterestRateIndexFixingDate(Currency&amp;"ibor"&amp;$I$1,BA126,Trigger)</f>
        <v>42326</v>
      </c>
      <c r="BA126" s="186">
        <f>_xll.qlCalendarAdvance(Calendar,BA125,AY126,"f",,Trigger)</f>
        <v>42328</v>
      </c>
      <c r="BB126" s="186">
        <f>_xll.qlInterestRateIndexMaturity(Currency&amp;"ibor"&amp;$I$1,BA126,Trigger)</f>
        <v>42422</v>
      </c>
      <c r="BC126" s="359">
        <f>_xll.qlIndexFixing($AC$5,AZ126,,_xll.ohTrigger(Trigger,Quote!$V$2))</f>
        <v>9.2869104831837206E-6</v>
      </c>
      <c r="BD126" s="359" t="e">
        <f>_xll.qlIndexFixing($BE$1,AZ126,TRUE,_xll.ohTrigger(Trigger,Quote!$V$2))</f>
        <v>#NUM!</v>
      </c>
    </row>
    <row r="127" spans="51:56" ht="11.25" customHeight="1" x14ac:dyDescent="0.25">
      <c r="AY127" s="185" t="s">
        <v>214</v>
      </c>
      <c r="AZ127" s="186">
        <f>_xll.qlInterestRateIndexFixingDate(Currency&amp;"ibor"&amp;$I$1,BA127,Trigger)</f>
        <v>42327</v>
      </c>
      <c r="BA127" s="186">
        <f>_xll.qlCalendarAdvance(Calendar,BA126,AY127,"f",,Trigger)</f>
        <v>42331</v>
      </c>
      <c r="BB127" s="186">
        <f>_xll.qlInterestRateIndexMaturity(Currency&amp;"ibor"&amp;$I$1,BA127,Trigger)</f>
        <v>42423</v>
      </c>
      <c r="BC127" s="359">
        <f>_xll.qlIndexFixing($AC$5,AZ127,,_xll.ohTrigger(Trigger,Quote!$V$2))</f>
        <v>1.0981695698884255E-5</v>
      </c>
      <c r="BD127" s="359" t="e">
        <f>_xll.qlIndexFixing($BE$1,AZ127,TRUE,_xll.ohTrigger(Trigger,Quote!$V$2))</f>
        <v>#NUM!</v>
      </c>
    </row>
    <row r="128" spans="51:56" ht="11.25" customHeight="1" x14ac:dyDescent="0.25">
      <c r="AY128" s="185" t="s">
        <v>214</v>
      </c>
      <c r="AZ128" s="186">
        <f>_xll.qlInterestRateIndexFixingDate(Currency&amp;"ibor"&amp;$I$1,BA128,Trigger)</f>
        <v>42328</v>
      </c>
      <c r="BA128" s="186">
        <f>_xll.qlCalendarAdvance(Calendar,BA127,AY128,"f",,Trigger)</f>
        <v>42332</v>
      </c>
      <c r="BB128" s="186">
        <f>_xll.qlInterestRateIndexMaturity(Currency&amp;"ibor"&amp;$I$1,BA128,Trigger)</f>
        <v>42424</v>
      </c>
      <c r="BC128" s="359">
        <f>_xll.qlIndexFixing($AC$5,AZ128,,_xll.ohTrigger(Trigger,Quote!$V$2))</f>
        <v>1.182833200429479E-5</v>
      </c>
      <c r="BD128" s="359" t="e">
        <f>_xll.qlIndexFixing($BE$1,AZ128,TRUE,_xll.ohTrigger(Trigger,Quote!$V$2))</f>
        <v>#NUM!</v>
      </c>
    </row>
    <row r="129" spans="51:56" ht="11.25" customHeight="1" x14ac:dyDescent="0.25">
      <c r="AY129" s="185" t="s">
        <v>214</v>
      </c>
      <c r="AZ129" s="186">
        <f>_xll.qlInterestRateIndexFixingDate(Currency&amp;"ibor"&amp;$I$1,BA129,Trigger)</f>
        <v>42331</v>
      </c>
      <c r="BA129" s="186">
        <f>_xll.qlCalendarAdvance(Calendar,BA128,AY129,"f",,Trigger)</f>
        <v>42333</v>
      </c>
      <c r="BB129" s="186">
        <f>_xll.qlInterestRateIndexMaturity(Currency&amp;"ibor"&amp;$I$1,BA129,Trigger)</f>
        <v>42425</v>
      </c>
      <c r="BC129" s="359">
        <f>_xll.qlIndexFixing($AC$5,AZ129,,_xll.ohTrigger(Trigger,Quote!$V$2))</f>
        <v>1.2674993970048739E-5</v>
      </c>
      <c r="BD129" s="359" t="e">
        <f>_xll.qlIndexFixing($BE$1,AZ129,TRUE,_xll.ohTrigger(Trigger,Quote!$V$2))</f>
        <v>#NUM!</v>
      </c>
    </row>
    <row r="130" spans="51:56" ht="11.25" customHeight="1" x14ac:dyDescent="0.25">
      <c r="AY130" s="185" t="s">
        <v>214</v>
      </c>
      <c r="AZ130" s="186">
        <f>_xll.qlInterestRateIndexFixingDate(Currency&amp;"ibor"&amp;$I$1,BA130,Trigger)</f>
        <v>42332</v>
      </c>
      <c r="BA130" s="186">
        <f>_xll.qlCalendarAdvance(Calendar,BA129,AY130,"f",,Trigger)</f>
        <v>42334</v>
      </c>
      <c r="BB130" s="186">
        <f>_xll.qlInterestRateIndexMaturity(Currency&amp;"ibor"&amp;$I$1,BA130,Trigger)</f>
        <v>42426</v>
      </c>
      <c r="BC130" s="359">
        <f>_xll.qlIndexFixing($AC$5,AZ130,,_xll.ohTrigger(Trigger,Quote!$V$2))</f>
        <v>1.3521681593539494E-5</v>
      </c>
      <c r="BD130" s="359" t="e">
        <f>_xll.qlIndexFixing($BE$1,AZ130,TRUE,_xll.ohTrigger(Trigger,Quote!$V$2))</f>
        <v>#NUM!</v>
      </c>
    </row>
    <row r="131" spans="51:56" ht="11.25" customHeight="1" x14ac:dyDescent="0.25">
      <c r="AY131" s="185" t="s">
        <v>214</v>
      </c>
      <c r="AZ131" s="186">
        <f>_xll.qlInterestRateIndexFixingDate(Currency&amp;"ibor"&amp;$I$1,BA131,Trigger)</f>
        <v>42333</v>
      </c>
      <c r="BA131" s="186">
        <f>_xll.qlCalendarAdvance(Calendar,BA130,AY131,"f",,Trigger)</f>
        <v>42335</v>
      </c>
      <c r="BB131" s="186">
        <f>_xll.qlInterestRateIndexMaturity(Currency&amp;"ibor"&amp;$I$1,BA131,Trigger)</f>
        <v>42429</v>
      </c>
      <c r="BC131" s="359">
        <f>_xll.qlIndexFixing($AC$5,AZ131,,_xll.ohTrigger(Trigger,Quote!$V$2))</f>
        <v>1.5213039992851556E-5</v>
      </c>
      <c r="BD131" s="359" t="e">
        <f>_xll.qlIndexFixing($BE$1,AZ131,TRUE,_xll.ohTrigger(Trigger,Quote!$V$2))</f>
        <v>#NUM!</v>
      </c>
    </row>
    <row r="132" spans="51:56" ht="11.25" customHeight="1" x14ac:dyDescent="0.25">
      <c r="AY132" s="185" t="s">
        <v>214</v>
      </c>
      <c r="AZ132" s="186">
        <f>_xll.qlInterestRateIndexFixingDate(Currency&amp;"ibor"&amp;$I$1,BA132,Trigger)</f>
        <v>42334</v>
      </c>
      <c r="BA132" s="186">
        <f>_xll.qlCalendarAdvance(Calendar,BA131,AY132,"f",,Trigger)</f>
        <v>42338</v>
      </c>
      <c r="BB132" s="186">
        <f>_xll.qlInterestRateIndexMaturity(Currency&amp;"ibor"&amp;$I$1,BA132,Trigger)</f>
        <v>42429</v>
      </c>
      <c r="BC132" s="359">
        <f>_xll.qlIndexFixing($AC$5,AZ132,,_xll.ohTrigger(Trigger,Quote!$V$2))</f>
        <v>1.6486439024515084E-5</v>
      </c>
      <c r="BD132" s="359" t="e">
        <f>_xll.qlIndexFixing($BE$1,AZ132,TRUE,_xll.ohTrigger(Trigger,Quote!$V$2))</f>
        <v>#NUM!</v>
      </c>
    </row>
    <row r="133" spans="51:56" ht="11.25" customHeight="1" x14ac:dyDescent="0.25">
      <c r="AY133" s="185" t="s">
        <v>214</v>
      </c>
      <c r="AZ133" s="186">
        <f>_xll.qlInterestRateIndexFixingDate(Currency&amp;"ibor"&amp;$I$1,BA133,Trigger)</f>
        <v>42335</v>
      </c>
      <c r="BA133" s="186">
        <f>_xll.qlCalendarAdvance(Calendar,BA132,AY133,"f",,Trigger)</f>
        <v>42339</v>
      </c>
      <c r="BB133" s="186">
        <f>_xll.qlInterestRateIndexMaturity(Currency&amp;"ibor"&amp;$I$1,BA133,Trigger)</f>
        <v>42430</v>
      </c>
      <c r="BC133" s="359">
        <f>_xll.qlIndexFixing($AC$5,AZ133,,_xll.ohTrigger(Trigger,Quote!$V$2))</f>
        <v>1.7333280851068006E-5</v>
      </c>
      <c r="BD133" s="359" t="e">
        <f>_xll.qlIndexFixing($BE$1,AZ133,TRUE,_xll.ohTrigger(Trigger,Quote!$V$2))</f>
        <v>#NUM!</v>
      </c>
    </row>
    <row r="134" spans="51:56" ht="11.25" customHeight="1" x14ac:dyDescent="0.25">
      <c r="AY134" s="185" t="s">
        <v>214</v>
      </c>
      <c r="AZ134" s="186">
        <f>_xll.qlInterestRateIndexFixingDate(Currency&amp;"ibor"&amp;$I$1,BA134,Trigger)</f>
        <v>42338</v>
      </c>
      <c r="BA134" s="186">
        <f>_xll.qlCalendarAdvance(Calendar,BA133,AY134,"f",,Trigger)</f>
        <v>42340</v>
      </c>
      <c r="BB134" s="186">
        <f>_xll.qlInterestRateIndexMaturity(Currency&amp;"ibor"&amp;$I$1,BA134,Trigger)</f>
        <v>42431</v>
      </c>
      <c r="BC134" s="359">
        <f>_xll.qlIndexFixing($AC$5,AZ134,,_xll.ohTrigger(Trigger,Quote!$V$2))</f>
        <v>1.817772753243984E-5</v>
      </c>
      <c r="BD134" s="359" t="e">
        <f>_xll.qlIndexFixing($BE$1,AZ134,TRUE,_xll.ohTrigger(Trigger,Quote!$V$2))</f>
        <v>#NUM!</v>
      </c>
    </row>
    <row r="135" spans="51:56" ht="11.25" customHeight="1" x14ac:dyDescent="0.25">
      <c r="AY135" s="185" t="s">
        <v>214</v>
      </c>
      <c r="AZ135" s="186">
        <f>_xll.qlInterestRateIndexFixingDate(Currency&amp;"ibor"&amp;$I$1,BA135,Trigger)</f>
        <v>42339</v>
      </c>
      <c r="BA135" s="186">
        <f>_xll.qlCalendarAdvance(Calendar,BA134,AY135,"f",,Trigger)</f>
        <v>42341</v>
      </c>
      <c r="BB135" s="186">
        <f>_xll.qlInterestRateIndexMaturity(Currency&amp;"ibor"&amp;$I$1,BA135,Trigger)</f>
        <v>42432</v>
      </c>
      <c r="BC135" s="359">
        <f>_xll.qlIndexFixing($AC$5,AZ135,,_xll.ohTrigger(Trigger,Quote!$V$2))</f>
        <v>1.9022174394765825E-5</v>
      </c>
      <c r="BD135" s="359" t="e">
        <f>_xll.qlIndexFixing($BE$1,AZ135,TRUE,_xll.ohTrigger(Trigger,Quote!$V$2))</f>
        <v>#NUM!</v>
      </c>
    </row>
    <row r="136" spans="51:56" ht="11.25" customHeight="1" x14ac:dyDescent="0.25">
      <c r="AY136" s="185" t="s">
        <v>214</v>
      </c>
      <c r="AZ136" s="186">
        <f>_xll.qlInterestRateIndexFixingDate(Currency&amp;"ibor"&amp;$I$1,BA136,Trigger)</f>
        <v>42340</v>
      </c>
      <c r="BA136" s="186">
        <f>_xll.qlCalendarAdvance(Calendar,BA135,AY136,"f",,Trigger)</f>
        <v>42342</v>
      </c>
      <c r="BB136" s="186">
        <f>_xll.qlInterestRateIndexMaturity(Currency&amp;"ibor"&amp;$I$1,BA136,Trigger)</f>
        <v>42433</v>
      </c>
      <c r="BC136" s="359">
        <f>_xll.qlIndexFixing($AC$5,AZ136,,_xll.ohTrigger(Trigger,Quote!$V$2))</f>
        <v>1.9866621437167546E-5</v>
      </c>
      <c r="BD136" s="359" t="e">
        <f>_xll.qlIndexFixing($BE$1,AZ136,TRUE,_xll.ohTrigger(Trigger,Quote!$V$2))</f>
        <v>#NUM!</v>
      </c>
    </row>
    <row r="137" spans="51:56" ht="11.25" customHeight="1" x14ac:dyDescent="0.25">
      <c r="AY137" s="185" t="s">
        <v>214</v>
      </c>
      <c r="AZ137" s="186">
        <f>_xll.qlInterestRateIndexFixingDate(Currency&amp;"ibor"&amp;$I$1,BA137,Trigger)</f>
        <v>42341</v>
      </c>
      <c r="BA137" s="186">
        <f>_xll.qlCalendarAdvance(Calendar,BA136,AY137,"f",,Trigger)</f>
        <v>42345</v>
      </c>
      <c r="BB137" s="186">
        <f>_xll.qlInterestRateIndexMaturity(Currency&amp;"ibor"&amp;$I$1,BA137,Trigger)</f>
        <v>42436</v>
      </c>
      <c r="BC137" s="359">
        <f>_xll.qlIndexFixing($AC$5,AZ137,,_xll.ohTrigger(Trigger,Quote!$V$2))</f>
        <v>2.2399963644827115E-5</v>
      </c>
      <c r="BD137" s="359" t="e">
        <f>_xll.qlIndexFixing($BE$1,AZ137,TRUE,_xll.ohTrigger(Trigger,Quote!$V$2))</f>
        <v>#NUM!</v>
      </c>
    </row>
    <row r="138" spans="51:56" ht="11.25" customHeight="1" x14ac:dyDescent="0.25">
      <c r="AY138" s="185" t="s">
        <v>214</v>
      </c>
      <c r="AZ138" s="186">
        <f>_xll.qlInterestRateIndexFixingDate(Currency&amp;"ibor"&amp;$I$1,BA138,Trigger)</f>
        <v>42342</v>
      </c>
      <c r="BA138" s="186">
        <f>_xll.qlCalendarAdvance(Calendar,BA137,AY138,"f",,Trigger)</f>
        <v>42346</v>
      </c>
      <c r="BB138" s="186">
        <f>_xll.qlInterestRateIndexMaturity(Currency&amp;"ibor"&amp;$I$1,BA138,Trigger)</f>
        <v>42437</v>
      </c>
      <c r="BC138" s="359">
        <f>_xll.qlIndexFixing($AC$5,AZ138,,_xll.ohTrigger(Trigger,Quote!$V$2))</f>
        <v>2.3244411407531773E-5</v>
      </c>
      <c r="BD138" s="359" t="e">
        <f>_xll.qlIndexFixing($BE$1,AZ138,TRUE,_xll.ohTrigger(Trigger,Quote!$V$2))</f>
        <v>#NUM!</v>
      </c>
    </row>
    <row r="139" spans="51:56" ht="11.25" customHeight="1" x14ac:dyDescent="0.25">
      <c r="AY139" s="185" t="s">
        <v>214</v>
      </c>
      <c r="AZ139" s="186">
        <f>_xll.qlInterestRateIndexFixingDate(Currency&amp;"ibor"&amp;$I$1,BA139,Trigger)</f>
        <v>42345</v>
      </c>
      <c r="BA139" s="186">
        <f>_xll.qlCalendarAdvance(Calendar,BA138,AY139,"f",,Trigger)</f>
        <v>42347</v>
      </c>
      <c r="BB139" s="186">
        <f>_xll.qlInterestRateIndexMaturity(Currency&amp;"ibor"&amp;$I$1,BA139,Trigger)</f>
        <v>42438</v>
      </c>
      <c r="BC139" s="359">
        <f>_xll.qlIndexFixing($AC$5,AZ139,,_xll.ohTrigger(Trigger,Quote!$V$2))</f>
        <v>2.4088859351190584E-5</v>
      </c>
      <c r="BD139" s="359" t="e">
        <f>_xll.qlIndexFixing($BE$1,AZ139,TRUE,_xll.ohTrigger(Trigger,Quote!$V$2))</f>
        <v>#NUM!</v>
      </c>
    </row>
    <row r="140" spans="51:56" ht="11.25" customHeight="1" x14ac:dyDescent="0.25">
      <c r="AY140" s="185" t="s">
        <v>214</v>
      </c>
      <c r="AZ140" s="186">
        <f>_xll.qlInterestRateIndexFixingDate(Currency&amp;"ibor"&amp;$I$1,BA140,Trigger)</f>
        <v>42346</v>
      </c>
      <c r="BA140" s="186">
        <f>_xll.qlCalendarAdvance(Calendar,BA139,AY140,"f",,Trigger)</f>
        <v>42348</v>
      </c>
      <c r="BB140" s="186">
        <f>_xll.qlInterestRateIndexMaturity(Currency&amp;"ibor"&amp;$I$1,BA140,Trigger)</f>
        <v>42439</v>
      </c>
      <c r="BC140" s="359">
        <f>_xll.qlIndexFixing($AC$5,AZ140,,_xll.ohTrigger(Trigger,Quote!$V$2))</f>
        <v>2.4933307474925129E-5</v>
      </c>
      <c r="BD140" s="359" t="e">
        <f>_xll.qlIndexFixing($BE$1,AZ140,TRUE,_xll.ohTrigger(Trigger,Quote!$V$2))</f>
        <v>#NUM!</v>
      </c>
    </row>
    <row r="141" spans="51:56" ht="11.25" customHeight="1" x14ac:dyDescent="0.25">
      <c r="AY141" s="185" t="s">
        <v>214</v>
      </c>
      <c r="AZ141" s="186">
        <f>_xll.qlInterestRateIndexFixingDate(Currency&amp;"ibor"&amp;$I$1,BA141,Trigger)</f>
        <v>42347</v>
      </c>
      <c r="BA141" s="186">
        <f>_xll.qlCalendarAdvance(Calendar,BA140,AY141,"f",,Trigger)</f>
        <v>42349</v>
      </c>
      <c r="BB141" s="186">
        <f>_xll.qlInterestRateIndexMaturity(Currency&amp;"ibor"&amp;$I$1,BA141,Trigger)</f>
        <v>42440</v>
      </c>
      <c r="BC141" s="359">
        <f>_xll.qlIndexFixing($AC$5,AZ141,,_xll.ohTrigger(Trigger,Quote!$V$2))</f>
        <v>2.5777755778735409E-5</v>
      </c>
      <c r="BD141" s="359" t="e">
        <f>_xll.qlIndexFixing($BE$1,AZ141,TRUE,_xll.ohTrigger(Trigger,Quote!$V$2))</f>
        <v>#NUM!</v>
      </c>
    </row>
    <row r="142" spans="51:56" ht="11.25" customHeight="1" x14ac:dyDescent="0.25">
      <c r="AY142" s="185" t="s">
        <v>214</v>
      </c>
      <c r="AZ142" s="186">
        <f>_xll.qlInterestRateIndexFixingDate(Currency&amp;"ibor"&amp;$I$1,BA142,Trigger)</f>
        <v>42348</v>
      </c>
      <c r="BA142" s="186">
        <f>_xll.qlCalendarAdvance(Calendar,BA141,AY142,"f",,Trigger)</f>
        <v>42352</v>
      </c>
      <c r="BB142" s="186">
        <f>_xll.qlInterestRateIndexMaturity(Currency&amp;"ibor"&amp;$I$1,BA142,Trigger)</f>
        <v>42443</v>
      </c>
      <c r="BC142" s="359">
        <f>_xll.qlIndexFixing($AC$5,AZ142,,_xll.ohTrigger(Trigger,Quote!$V$2))</f>
        <v>2.8311101771499076E-5</v>
      </c>
      <c r="BD142" s="359" t="e">
        <f>_xll.qlIndexFixing($BE$1,AZ142,TRUE,_xll.ohTrigger(Trigger,Quote!$V$2))</f>
        <v>#NUM!</v>
      </c>
    </row>
    <row r="143" spans="51:56" ht="11.25" customHeight="1" x14ac:dyDescent="0.25">
      <c r="AY143" s="185" t="s">
        <v>214</v>
      </c>
      <c r="AZ143" s="186">
        <f>_xll.qlInterestRateIndexFixingDate(Currency&amp;"ibor"&amp;$I$1,BA143,Trigger)</f>
        <v>42349</v>
      </c>
      <c r="BA143" s="186">
        <f>_xll.qlCalendarAdvance(Calendar,BA142,AY143,"f",,Trigger)</f>
        <v>42353</v>
      </c>
      <c r="BB143" s="186">
        <f>_xll.qlInterestRateIndexMaturity(Currency&amp;"ibor"&amp;$I$1,BA143,Trigger)</f>
        <v>42444</v>
      </c>
      <c r="BC143" s="359">
        <f>_xll.qlIndexFixing($AC$5,AZ143,,_xll.ohTrigger(Trigger,Quote!$V$2))</f>
        <v>2.9155550796490714E-5</v>
      </c>
      <c r="BD143" s="359" t="e">
        <f>_xll.qlIndexFixing($BE$1,AZ143,TRUE,_xll.ohTrigger(Trigger,Quote!$V$2))</f>
        <v>#NUM!</v>
      </c>
    </row>
    <row r="144" spans="51:56" ht="11.25" customHeight="1" x14ac:dyDescent="0.25">
      <c r="AY144" s="185" t="s">
        <v>214</v>
      </c>
      <c r="AZ144" s="186">
        <f>_xll.qlInterestRateIndexFixingDate(Currency&amp;"ibor"&amp;$I$1,BA144,Trigger)</f>
        <v>42352</v>
      </c>
      <c r="BA144" s="186">
        <f>_xll.qlCalendarAdvance(Calendar,BA143,AY144,"f",,Trigger)</f>
        <v>42354</v>
      </c>
      <c r="BB144" s="186">
        <f>_xll.qlInterestRateIndexMaturity(Currency&amp;"ibor"&amp;$I$1,BA144,Trigger)</f>
        <v>42445</v>
      </c>
      <c r="BC144" s="359">
        <f>_xll.qlIndexFixing($AC$5,AZ144,,_xll.ohTrigger(Trigger,Quote!$V$2))</f>
        <v>3.0000000001558084E-5</v>
      </c>
      <c r="BD144" s="359" t="e">
        <f>_xll.qlIndexFixing($BE$1,AZ144,TRUE,_xll.ohTrigger(Trigger,Quote!$V$2))</f>
        <v>#NUM!</v>
      </c>
    </row>
    <row r="145" spans="51:56" ht="11.25" customHeight="1" x14ac:dyDescent="0.25">
      <c r="AY145" s="185" t="s">
        <v>214</v>
      </c>
      <c r="AZ145" s="186">
        <f>_xll.qlInterestRateIndexFixingDate(Currency&amp;"ibor"&amp;$I$1,BA145,Trigger)</f>
        <v>42353</v>
      </c>
      <c r="BA145" s="186">
        <f>_xll.qlCalendarAdvance(Calendar,BA144,AY145,"f",,Trigger)</f>
        <v>42355</v>
      </c>
      <c r="BB145" s="186">
        <f>_xll.qlInterestRateIndexMaturity(Currency&amp;"ibor"&amp;$I$1,BA145,Trigger)</f>
        <v>42446</v>
      </c>
      <c r="BC145" s="359">
        <f>_xll.qlIndexFixing($AC$5,AZ145,,_xll.ohTrigger(Trigger,Quote!$V$2))</f>
        <v>3.1056182618088541E-5</v>
      </c>
      <c r="BD145" s="359" t="e">
        <f>_xll.qlIndexFixing($BE$1,AZ145,TRUE,_xll.ohTrigger(Trigger,Quote!$V$2))</f>
        <v>#NUM!</v>
      </c>
    </row>
    <row r="146" spans="51:56" ht="11.25" customHeight="1" x14ac:dyDescent="0.25">
      <c r="AY146" s="185" t="s">
        <v>214</v>
      </c>
      <c r="AZ146" s="186">
        <f>_xll.qlInterestRateIndexFixingDate(Currency&amp;"ibor"&amp;$I$1,BA146,Trigger)</f>
        <v>42354</v>
      </c>
      <c r="BA146" s="186">
        <f>_xll.qlCalendarAdvance(Calendar,BA145,AY146,"f",,Trigger)</f>
        <v>42356</v>
      </c>
      <c r="BB146" s="186">
        <f>_xll.qlInterestRateIndexMaturity(Currency&amp;"ibor"&amp;$I$1,BA146,Trigger)</f>
        <v>42447</v>
      </c>
      <c r="BC146" s="359">
        <f>_xll.qlIndexFixing($AC$5,AZ146,,_xll.ohTrigger(Trigger,Quote!$V$2))</f>
        <v>3.2113805878267332E-5</v>
      </c>
      <c r="BD146" s="359" t="e">
        <f>_xll.qlIndexFixing($BE$1,AZ146,TRUE,_xll.ohTrigger(Trigger,Quote!$V$2))</f>
        <v>#NUM!</v>
      </c>
    </row>
    <row r="147" spans="51:56" ht="11.25" customHeight="1" x14ac:dyDescent="0.25">
      <c r="AY147" s="185" t="s">
        <v>214</v>
      </c>
      <c r="AZ147" s="186">
        <f>_xll.qlInterestRateIndexFixingDate(Currency&amp;"ibor"&amp;$I$1,BA147,Trigger)</f>
        <v>42355</v>
      </c>
      <c r="BA147" s="186">
        <f>_xll.qlCalendarAdvance(Calendar,BA146,AY147,"f",,Trigger)</f>
        <v>42359</v>
      </c>
      <c r="BB147" s="186">
        <f>_xll.qlInterestRateIndexMaturity(Currency&amp;"ibor"&amp;$I$1,BA147,Trigger)</f>
        <v>42450</v>
      </c>
      <c r="BC147" s="359">
        <f>_xll.qlIndexFixing($AC$5,AZ147,,_xll.ohTrigger(Trigger,Quote!$V$2))</f>
        <v>3.5295319538262054E-5</v>
      </c>
      <c r="BD147" s="359" t="e">
        <f>_xll.qlIndexFixing($BE$1,AZ147,TRUE,_xll.ohTrigger(Trigger,Quote!$V$2))</f>
        <v>#NUM!</v>
      </c>
    </row>
    <row r="148" spans="51:56" ht="11.25" customHeight="1" x14ac:dyDescent="0.25">
      <c r="AY148" s="185" t="s">
        <v>214</v>
      </c>
      <c r="AZ148" s="186">
        <f>_xll.qlInterestRateIndexFixingDate(Currency&amp;"ibor"&amp;$I$1,BA148,Trigger)</f>
        <v>42356</v>
      </c>
      <c r="BA148" s="186">
        <f>_xll.qlCalendarAdvance(Calendar,BA147,AY148,"f",,Trigger)</f>
        <v>42360</v>
      </c>
      <c r="BB148" s="186">
        <f>_xll.qlInterestRateIndexMaturity(Currency&amp;"ibor"&amp;$I$1,BA148,Trigger)</f>
        <v>42451</v>
      </c>
      <c r="BC148" s="359">
        <f>_xll.qlIndexFixing($AC$5,AZ148,,_xll.ohTrigger(Trigger,Quote!$V$2))</f>
        <v>3.6358705388845696E-5</v>
      </c>
      <c r="BD148" s="359" t="e">
        <f>_xll.qlIndexFixing($BE$1,AZ148,TRUE,_xll.ohTrigger(Trigger,Quote!$V$2))</f>
        <v>#NUM!</v>
      </c>
    </row>
    <row r="149" spans="51:56" ht="11.25" customHeight="1" x14ac:dyDescent="0.25">
      <c r="AY149" s="185" t="s">
        <v>214</v>
      </c>
      <c r="AZ149" s="186">
        <f>_xll.qlInterestRateIndexFixingDate(Currency&amp;"ibor"&amp;$I$1,BA149,Trigger)</f>
        <v>42359</v>
      </c>
      <c r="BA149" s="186">
        <f>_xll.qlCalendarAdvance(Calendar,BA148,AY149,"f",,Trigger)</f>
        <v>42361</v>
      </c>
      <c r="BB149" s="186">
        <f>_xll.qlInterestRateIndexMaturity(Currency&amp;"ibor"&amp;$I$1,BA149,Trigger)</f>
        <v>42452</v>
      </c>
      <c r="BC149" s="359">
        <f>_xll.qlIndexFixing($AC$5,AZ149,,_xll.ohTrigger(Trigger,Quote!$V$2))</f>
        <v>3.7423531889226603E-5</v>
      </c>
      <c r="BD149" s="359" t="e">
        <f>_xll.qlIndexFixing($BE$1,AZ149,TRUE,_xll.ohTrigger(Trigger,Quote!$V$2))</f>
        <v>#NUM!</v>
      </c>
    </row>
    <row r="150" spans="51:56" ht="11.25" customHeight="1" x14ac:dyDescent="0.25">
      <c r="AY150" s="185" t="s">
        <v>214</v>
      </c>
      <c r="AZ150" s="186">
        <f>_xll.qlInterestRateIndexFixingDate(Currency&amp;"ibor"&amp;$I$1,BA150,Trigger)</f>
        <v>42360</v>
      </c>
      <c r="BA150" s="186">
        <f>_xll.qlCalendarAdvance(Calendar,BA149,AY150,"f",,Trigger)</f>
        <v>42362</v>
      </c>
      <c r="BB150" s="186">
        <f>_xll.qlInterestRateIndexMaturity(Currency&amp;"ibor"&amp;$I$1,BA150,Trigger)</f>
        <v>42453</v>
      </c>
      <c r="BC150" s="359">
        <f>_xll.qlIndexFixing($AC$5,AZ150,,_xll.ohTrigger(Trigger,Quote!$V$2))</f>
        <v>3.8489799041161603E-5</v>
      </c>
      <c r="BD150" s="359" t="e">
        <f>_xll.qlIndexFixing($BE$1,AZ150,TRUE,_xll.ohTrigger(Trigger,Quote!$V$2))</f>
        <v>#NUM!</v>
      </c>
    </row>
    <row r="151" spans="51:56" ht="11.25" customHeight="1" x14ac:dyDescent="0.25">
      <c r="AY151" s="185" t="s">
        <v>214</v>
      </c>
      <c r="AZ151" s="186">
        <f>_xll.qlInterestRateIndexFixingDate(Currency&amp;"ibor"&amp;$I$1,BA151,Trigger)</f>
        <v>42361</v>
      </c>
      <c r="BA151" s="186">
        <f>_xll.qlCalendarAdvance(Calendar,BA150,AY151,"f",,Trigger)</f>
        <v>42366</v>
      </c>
      <c r="BB151" s="186">
        <f>_xll.qlInterestRateIndexMaturity(Currency&amp;"ibor"&amp;$I$1,BA151,Trigger)</f>
        <v>42458</v>
      </c>
      <c r="BC151" s="359">
        <f>_xll.qlIndexFixing($AC$5,AZ151,,_xll.ohTrigger(Trigger,Quote!$V$2))</f>
        <v>4.3389381025496142E-5</v>
      </c>
      <c r="BD151" s="359" t="e">
        <f>_xll.qlIndexFixing($BE$1,AZ151,TRUE,_xll.ohTrigger(Trigger,Quote!$V$2))</f>
        <v>#NUM!</v>
      </c>
    </row>
    <row r="152" spans="51:56" ht="11.25" customHeight="1" x14ac:dyDescent="0.25">
      <c r="AY152" s="185" t="s">
        <v>214</v>
      </c>
      <c r="AZ152" s="186">
        <f>_xll.qlInterestRateIndexFixingDate(Currency&amp;"ibor"&amp;$I$1,BA152,Trigger)</f>
        <v>42362</v>
      </c>
      <c r="BA152" s="186">
        <f>_xll.qlCalendarAdvance(Calendar,BA151,AY152,"f",,Trigger)</f>
        <v>42367</v>
      </c>
      <c r="BB152" s="186">
        <f>_xll.qlInterestRateIndexMaturity(Currency&amp;"ibor"&amp;$I$1,BA152,Trigger)</f>
        <v>42458</v>
      </c>
      <c r="BC152" s="359">
        <f>_xll.qlIndexFixing($AC$5,AZ152,,_xll.ohTrigger(Trigger,Quote!$V$2))</f>
        <v>4.3842744613676868E-5</v>
      </c>
      <c r="BD152" s="359" t="e">
        <f>_xll.qlIndexFixing($BE$1,AZ152,TRUE,_xll.ohTrigger(Trigger,Quote!$V$2))</f>
        <v>#NUM!</v>
      </c>
    </row>
    <row r="153" spans="51:56" ht="11.25" customHeight="1" x14ac:dyDescent="0.25">
      <c r="AY153" s="185" t="s">
        <v>214</v>
      </c>
      <c r="AZ153" s="186">
        <f>_xll.qlInterestRateIndexFixingDate(Currency&amp;"ibor"&amp;$I$1,BA153,Trigger)</f>
        <v>42366</v>
      </c>
      <c r="BA153" s="186">
        <f>_xll.qlCalendarAdvance(Calendar,BA152,AY153,"f",,Trigger)</f>
        <v>42368</v>
      </c>
      <c r="BB153" s="186">
        <f>_xll.qlInterestRateIndexMaturity(Currency&amp;"ibor"&amp;$I$1,BA153,Trigger)</f>
        <v>42459</v>
      </c>
      <c r="BC153" s="359">
        <f>_xll.qlIndexFixing($AC$5,AZ153,,_xll.ohTrigger(Trigger,Quote!$V$2))</f>
        <v>4.491765569953215E-5</v>
      </c>
      <c r="BD153" s="359" t="e">
        <f>_xll.qlIndexFixing($BE$1,AZ153,TRUE,_xll.ohTrigger(Trigger,Quote!$V$2))</f>
        <v>#NUM!</v>
      </c>
    </row>
    <row r="154" spans="51:56" ht="11.25" customHeight="1" x14ac:dyDescent="0.25">
      <c r="AY154" s="185" t="s">
        <v>214</v>
      </c>
      <c r="AZ154" s="186">
        <f>_xll.qlInterestRateIndexFixingDate(Currency&amp;"ibor"&amp;$I$1,BA154,Trigger)</f>
        <v>42367</v>
      </c>
      <c r="BA154" s="186">
        <f>_xll.qlCalendarAdvance(Calendar,BA153,AY154,"f",,Trigger)</f>
        <v>42369</v>
      </c>
      <c r="BB154" s="186">
        <f>_xll.qlInterestRateIndexMaturity(Currency&amp;"ibor"&amp;$I$1,BA154,Trigger)</f>
        <v>42460</v>
      </c>
      <c r="BC154" s="359">
        <f>_xll.qlIndexFixing($AC$5,AZ154,,_xll.ohTrigger(Trigger,Quote!$V$2))</f>
        <v>4.5994007443968883E-5</v>
      </c>
      <c r="BD154" s="359" t="e">
        <f>_xll.qlIndexFixing($BE$1,AZ154,TRUE,_xll.ohTrigger(Trigger,Quote!$V$2))</f>
        <v>#NUM!</v>
      </c>
    </row>
    <row r="155" spans="51:56" ht="11.25" customHeight="1" x14ac:dyDescent="0.25">
      <c r="AY155" s="185" t="s">
        <v>214</v>
      </c>
      <c r="AZ155" s="186">
        <f>_xll.qlInterestRateIndexFixingDate(Currency&amp;"ibor"&amp;$I$1,BA155,Trigger)</f>
        <v>42368</v>
      </c>
      <c r="BA155" s="186">
        <f>_xll.qlCalendarAdvance(Calendar,BA154,AY155,"f",,Trigger)</f>
        <v>42373</v>
      </c>
      <c r="BB155" s="186">
        <f>_xll.qlInterestRateIndexMaturity(Currency&amp;"ibor"&amp;$I$1,BA155,Trigger)</f>
        <v>42464</v>
      </c>
      <c r="BC155" s="359">
        <f>_xll.qlIndexFixing($AC$5,AZ155,,_xll.ohTrigger(Trigger,Quote!$V$2))</f>
        <v>5.0313821043545364E-5</v>
      </c>
      <c r="BD155" s="359" t="e">
        <f>_xll.qlIndexFixing($BE$1,AZ155,TRUE,_xll.ohTrigger(Trigger,Quote!$V$2))</f>
        <v>#NUM!</v>
      </c>
    </row>
    <row r="156" spans="51:56" ht="11.25" customHeight="1" x14ac:dyDescent="0.25">
      <c r="AY156" s="185" t="s">
        <v>214</v>
      </c>
      <c r="AZ156" s="186">
        <f>_xll.qlInterestRateIndexFixingDate(Currency&amp;"ibor"&amp;$I$1,BA156,Trigger)</f>
        <v>42369</v>
      </c>
      <c r="BA156" s="186">
        <f>_xll.qlCalendarAdvance(Calendar,BA155,AY156,"f",,Trigger)</f>
        <v>42374</v>
      </c>
      <c r="BB156" s="186">
        <f>_xll.qlInterestRateIndexMaturity(Currency&amp;"ibor"&amp;$I$1,BA156,Trigger)</f>
        <v>42465</v>
      </c>
      <c r="BC156" s="359">
        <f>_xll.qlIndexFixing($AC$5,AZ156,,_xll.ohTrigger(Trigger,Quote!$V$2))</f>
        <v>5.1397376104606595E-5</v>
      </c>
      <c r="BD156" s="359" t="e">
        <f>_xll.qlIndexFixing($BE$1,AZ156,TRUE,_xll.ohTrigger(Trigger,Quote!$V$2))</f>
        <v>#NUM!</v>
      </c>
    </row>
    <row r="157" spans="51:56" ht="11.25" customHeight="1" x14ac:dyDescent="0.25">
      <c r="AY157" s="185" t="s">
        <v>214</v>
      </c>
      <c r="AZ157" s="186">
        <f>_xll.qlInterestRateIndexFixingDate(Currency&amp;"ibor"&amp;$I$1,BA157,Trigger)</f>
        <v>42373</v>
      </c>
      <c r="BA157" s="186">
        <f>_xll.qlCalendarAdvance(Calendar,BA156,AY157,"f",,Trigger)</f>
        <v>42375</v>
      </c>
      <c r="BB157" s="186">
        <f>_xll.qlInterestRateIndexMaturity(Currency&amp;"ibor"&amp;$I$1,BA157,Trigger)</f>
        <v>42466</v>
      </c>
      <c r="BC157" s="359">
        <f>_xll.qlIndexFixing($AC$5,AZ157,,_xll.ohTrigger(Trigger,Quote!$V$2))</f>
        <v>5.2482371833033442E-5</v>
      </c>
      <c r="BD157" s="359" t="e">
        <f>_xll.qlIndexFixing($BE$1,AZ157,TRUE,_xll.ohTrigger(Trigger,Quote!$V$2))</f>
        <v>#NUM!</v>
      </c>
    </row>
    <row r="158" spans="51:56" ht="11.25" customHeight="1" x14ac:dyDescent="0.25">
      <c r="AY158" s="185" t="s">
        <v>214</v>
      </c>
      <c r="AZ158" s="186">
        <f>_xll.qlInterestRateIndexFixingDate(Currency&amp;"ibor"&amp;$I$1,BA158,Trigger)</f>
        <v>42374</v>
      </c>
      <c r="BA158" s="186">
        <f>_xll.qlCalendarAdvance(Calendar,BA157,AY158,"f",,Trigger)</f>
        <v>42376</v>
      </c>
      <c r="BB158" s="186">
        <f>_xll.qlInterestRateIndexMaturity(Currency&amp;"ibor"&amp;$I$1,BA158,Trigger)</f>
        <v>42467</v>
      </c>
      <c r="BC158" s="359">
        <f>_xll.qlIndexFixing($AC$5,AZ158,,_xll.ohTrigger(Trigger,Quote!$V$2))</f>
        <v>5.3568808227947506E-5</v>
      </c>
      <c r="BD158" s="359" t="e">
        <f>_xll.qlIndexFixing($BE$1,AZ158,TRUE,_xll.ohTrigger(Trigger,Quote!$V$2))</f>
        <v>#NUM!</v>
      </c>
    </row>
    <row r="159" spans="51:56" ht="11.25" customHeight="1" x14ac:dyDescent="0.25">
      <c r="AY159" s="185" t="s">
        <v>214</v>
      </c>
      <c r="AZ159" s="186">
        <f>_xll.qlInterestRateIndexFixingDate(Currency&amp;"ibor"&amp;$I$1,BA159,Trigger)</f>
        <v>42375</v>
      </c>
      <c r="BA159" s="186">
        <f>_xll.qlCalendarAdvance(Calendar,BA158,AY159,"f",,Trigger)</f>
        <v>42377</v>
      </c>
      <c r="BB159" s="186">
        <f>_xll.qlInterestRateIndexMaturity(Currency&amp;"ibor"&amp;$I$1,BA159,Trigger)</f>
        <v>42468</v>
      </c>
      <c r="BC159" s="359">
        <f>_xll.qlIndexFixing($AC$5,AZ159,,_xll.ohTrigger(Trigger,Quote!$V$2))</f>
        <v>5.4656685292862441E-5</v>
      </c>
      <c r="BD159" s="359" t="e">
        <f>_xll.qlIndexFixing($BE$1,AZ159,TRUE,_xll.ohTrigger(Trigger,Quote!$V$2))</f>
        <v>#NUM!</v>
      </c>
    </row>
    <row r="160" spans="51:56" ht="11.25" customHeight="1" x14ac:dyDescent="0.25">
      <c r="AY160" s="185" t="s">
        <v>214</v>
      </c>
      <c r="AZ160" s="186">
        <f>_xll.qlInterestRateIndexFixingDate(Currency&amp;"ibor"&amp;$I$1,BA160,Trigger)</f>
        <v>42376</v>
      </c>
      <c r="BA160" s="186">
        <f>_xll.qlCalendarAdvance(Calendar,BA159,AY160,"f",,Trigger)</f>
        <v>42380</v>
      </c>
      <c r="BB160" s="186">
        <f>_xll.qlInterestRateIndexMaturity(Currency&amp;"ibor"&amp;$I$1,BA160,Trigger)</f>
        <v>42471</v>
      </c>
      <c r="BC160" s="359">
        <f>_xll.qlIndexFixing($AC$5,AZ160,,_xll.ohTrigger(Trigger,Quote!$V$2))</f>
        <v>5.7928960512883042E-5</v>
      </c>
      <c r="BD160" s="359" t="e">
        <f>_xll.qlIndexFixing($BE$1,AZ160,TRUE,_xll.ohTrigger(Trigger,Quote!$V$2))</f>
        <v>#NUM!</v>
      </c>
    </row>
    <row r="161" spans="51:56" ht="11.25" customHeight="1" x14ac:dyDescent="0.25">
      <c r="AY161" s="185" t="s">
        <v>214</v>
      </c>
      <c r="AZ161" s="186">
        <f>_xll.qlInterestRateIndexFixingDate(Currency&amp;"ibor"&amp;$I$1,BA161,Trigger)</f>
        <v>42377</v>
      </c>
      <c r="BA161" s="186">
        <f>_xll.qlCalendarAdvance(Calendar,BA160,AY161,"f",,Trigger)</f>
        <v>42381</v>
      </c>
      <c r="BB161" s="186">
        <f>_xll.qlInterestRateIndexMaturity(Currency&amp;"ibor"&amp;$I$1,BA161,Trigger)</f>
        <v>42472</v>
      </c>
      <c r="BC161" s="359">
        <f>_xll.qlIndexFixing($AC$5,AZ161,,_xll.ohTrigger(Trigger,Quote!$V$2))</f>
        <v>5.9022600266585676E-5</v>
      </c>
      <c r="BD161" s="359" t="e">
        <f>_xll.qlIndexFixing($BE$1,AZ161,TRUE,_xll.ohTrigger(Trigger,Quote!$V$2))</f>
        <v>#NUM!</v>
      </c>
    </row>
    <row r="162" spans="51:56" ht="11.25" customHeight="1" x14ac:dyDescent="0.25">
      <c r="AY162" s="185" t="s">
        <v>214</v>
      </c>
      <c r="AZ162" s="186">
        <f>_xll.qlInterestRateIndexFixingDate(Currency&amp;"ibor"&amp;$I$1,BA162,Trigger)</f>
        <v>42380</v>
      </c>
      <c r="BA162" s="186">
        <f>_xll.qlCalendarAdvance(Calendar,BA161,AY162,"f",,Trigger)</f>
        <v>42382</v>
      </c>
      <c r="BB162" s="186">
        <f>_xll.qlInterestRateIndexMaturity(Currency&amp;"ibor"&amp;$I$1,BA162,Trigger)</f>
        <v>42473</v>
      </c>
      <c r="BC162" s="359">
        <f>_xll.qlIndexFixing($AC$5,AZ162,,_xll.ohTrigger(Trigger,Quote!$V$2))</f>
        <v>6.0117680694681279E-5</v>
      </c>
      <c r="BD162" s="359" t="e">
        <f>_xll.qlIndexFixing($BE$1,AZ162,TRUE,_xll.ohTrigger(Trigger,Quote!$V$2))</f>
        <v>#NUM!</v>
      </c>
    </row>
    <row r="163" spans="51:56" ht="11.25" customHeight="1" x14ac:dyDescent="0.25">
      <c r="AY163" s="185" t="s">
        <v>214</v>
      </c>
      <c r="AZ163" s="186">
        <f>_xll.qlInterestRateIndexFixingDate(Currency&amp;"ibor"&amp;$I$1,BA163,Trigger)</f>
        <v>42381</v>
      </c>
      <c r="BA163" s="186">
        <f>_xll.qlCalendarAdvance(Calendar,BA162,AY163,"f",,Trigger)</f>
        <v>42383</v>
      </c>
      <c r="BB163" s="186">
        <f>_xll.qlInterestRateIndexMaturity(Currency&amp;"ibor"&amp;$I$1,BA163,Trigger)</f>
        <v>42474</v>
      </c>
      <c r="BC163" s="359">
        <f>_xll.qlIndexFixing($AC$5,AZ163,,_xll.ohTrigger(Trigger,Quote!$V$2))</f>
        <v>6.121420179804827E-5</v>
      </c>
      <c r="BD163" s="359" t="e">
        <f>_xll.qlIndexFixing($BE$1,AZ163,TRUE,_xll.ohTrigger(Trigger,Quote!$V$2))</f>
        <v>#NUM!</v>
      </c>
    </row>
    <row r="164" spans="51:56" ht="11.25" customHeight="1" x14ac:dyDescent="0.25">
      <c r="AY164" s="185" t="s">
        <v>214</v>
      </c>
      <c r="AZ164" s="186">
        <f>_xll.qlInterestRateIndexFixingDate(Currency&amp;"ibor"&amp;$I$1,BA164,Trigger)</f>
        <v>42382</v>
      </c>
      <c r="BA164" s="186">
        <f>_xll.qlCalendarAdvance(Calendar,BA163,AY164,"f",,Trigger)</f>
        <v>42384</v>
      </c>
      <c r="BB164" s="186">
        <f>_xll.qlInterestRateIndexMaturity(Currency&amp;"ibor"&amp;$I$1,BA164,Trigger)</f>
        <v>42475</v>
      </c>
      <c r="BC164" s="359">
        <f>_xll.qlIndexFixing($AC$5,AZ164,,_xll.ohTrigger(Trigger,Quote!$V$2))</f>
        <v>6.2312163580200325E-5</v>
      </c>
      <c r="BD164" s="359" t="e">
        <f>_xll.qlIndexFixing($BE$1,AZ164,TRUE,_xll.ohTrigger(Trigger,Quote!$V$2))</f>
        <v>#NUM!</v>
      </c>
    </row>
    <row r="165" spans="51:56" ht="11.25" customHeight="1" x14ac:dyDescent="0.25">
      <c r="AY165" s="185" t="s">
        <v>214</v>
      </c>
      <c r="AZ165" s="186">
        <f>_xll.qlInterestRateIndexFixingDate(Currency&amp;"ibor"&amp;$I$1,BA165,Trigger)</f>
        <v>42383</v>
      </c>
      <c r="BA165" s="186">
        <f>_xll.qlCalendarAdvance(Calendar,BA164,AY165,"f",,Trigger)</f>
        <v>42387</v>
      </c>
      <c r="BB165" s="186">
        <f>_xll.qlInterestRateIndexMaturity(Currency&amp;"ibor"&amp;$I$1,BA165,Trigger)</f>
        <v>42478</v>
      </c>
      <c r="BC165" s="359">
        <f>_xll.qlIndexFixing($AC$5,AZ165,,_xll.ohTrigger(Trigger,Quote!$V$2))</f>
        <v>6.5614693002880516E-5</v>
      </c>
      <c r="BD165" s="359" t="e">
        <f>_xll.qlIndexFixing($BE$1,AZ165,TRUE,_xll.ohTrigger(Trigger,Quote!$V$2))</f>
        <v>#NUM!</v>
      </c>
    </row>
    <row r="166" spans="51:56" ht="11.25" customHeight="1" x14ac:dyDescent="0.25">
      <c r="AY166" s="185" t="s">
        <v>214</v>
      </c>
      <c r="AZ166" s="186">
        <f>_xll.qlInterestRateIndexFixingDate(Currency&amp;"ibor"&amp;$I$1,BA166,Trigger)</f>
        <v>42384</v>
      </c>
      <c r="BA166" s="186">
        <f>_xll.qlCalendarAdvance(Calendar,BA165,AY166,"f",,Trigger)</f>
        <v>42388</v>
      </c>
      <c r="BB166" s="186">
        <f>_xll.qlInterestRateIndexMaturity(Currency&amp;"ibor"&amp;$I$1,BA166,Trigger)</f>
        <v>42479</v>
      </c>
      <c r="BC166" s="359">
        <f>_xll.qlIndexFixing($AC$5,AZ166,,_xll.ohTrigger(Trigger,Quote!$V$2))</f>
        <v>6.6718417505443324E-5</v>
      </c>
      <c r="BD166" s="359" t="e">
        <f>_xll.qlIndexFixing($BE$1,AZ166,TRUE,_xll.ohTrigger(Trigger,Quote!$V$2))</f>
        <v>#NUM!</v>
      </c>
    </row>
    <row r="167" spans="51:56" ht="11.25" customHeight="1" x14ac:dyDescent="0.25">
      <c r="AY167" s="185" t="s">
        <v>214</v>
      </c>
      <c r="AZ167" s="186">
        <f>_xll.qlInterestRateIndexFixingDate(Currency&amp;"ibor"&amp;$I$1,BA167,Trigger)</f>
        <v>42387</v>
      </c>
      <c r="BA167" s="186">
        <f>_xll.qlCalendarAdvance(Calendar,BA166,AY167,"f",,Trigger)</f>
        <v>42389</v>
      </c>
      <c r="BB167" s="186">
        <f>_xll.qlInterestRateIndexMaturity(Currency&amp;"ibor"&amp;$I$1,BA167,Trigger)</f>
        <v>42480</v>
      </c>
      <c r="BC167" s="359">
        <f>_xll.qlIndexFixing($AC$5,AZ167,,_xll.ohTrigger(Trigger,Quote!$V$2))</f>
        <v>6.7823582692061706E-5</v>
      </c>
      <c r="BD167" s="359" t="e">
        <f>_xll.qlIndexFixing($BE$1,AZ167,TRUE,_xll.ohTrigger(Trigger,Quote!$V$2))</f>
        <v>#NUM!</v>
      </c>
    </row>
    <row r="168" spans="51:56" ht="11.25" customHeight="1" x14ac:dyDescent="0.25">
      <c r="AY168" s="185" t="s">
        <v>214</v>
      </c>
      <c r="AZ168" s="186">
        <f>_xll.qlInterestRateIndexFixingDate(Currency&amp;"ibor"&amp;$I$1,BA168,Trigger)</f>
        <v>42388</v>
      </c>
      <c r="BA168" s="186">
        <f>_xll.qlCalendarAdvance(Calendar,BA167,AY168,"f",,Trigger)</f>
        <v>42390</v>
      </c>
      <c r="BB168" s="186">
        <f>_xll.qlInterestRateIndexMaturity(Currency&amp;"ibor"&amp;$I$1,BA168,Trigger)</f>
        <v>42481</v>
      </c>
      <c r="BC168" s="359">
        <f>_xll.qlIndexFixing($AC$5,AZ168,,_xll.ohTrigger(Trigger,Quote!$V$2))</f>
        <v>6.893018856361407E-5</v>
      </c>
      <c r="BD168" s="359" t="e">
        <f>_xll.qlIndexFixing($BE$1,AZ168,TRUE,_xll.ohTrigger(Trigger,Quote!$V$2))</f>
        <v>#NUM!</v>
      </c>
    </row>
    <row r="169" spans="51:56" ht="11.25" customHeight="1" x14ac:dyDescent="0.25">
      <c r="AY169" s="185" t="s">
        <v>214</v>
      </c>
      <c r="AZ169" s="186">
        <f>_xll.qlInterestRateIndexFixingDate(Currency&amp;"ibor"&amp;$I$1,BA169,Trigger)</f>
        <v>42389</v>
      </c>
      <c r="BA169" s="186">
        <f>_xll.qlCalendarAdvance(Calendar,BA168,AY169,"f",,Trigger)</f>
        <v>42391</v>
      </c>
      <c r="BB169" s="186">
        <f>_xll.qlInterestRateIndexMaturity(Currency&amp;"ibor"&amp;$I$1,BA169,Trigger)</f>
        <v>42482</v>
      </c>
      <c r="BC169" s="359">
        <f>_xll.qlIndexFixing($AC$5,AZ169,,_xll.ohTrigger(Trigger,Quote!$V$2))</f>
        <v>7.0038235121857255E-5</v>
      </c>
      <c r="BD169" s="359" t="e">
        <f>_xll.qlIndexFixing($BE$1,AZ169,TRUE,_xll.ohTrigger(Trigger,Quote!$V$2))</f>
        <v>#NUM!</v>
      </c>
    </row>
    <row r="170" spans="51:56" ht="11.25" customHeight="1" x14ac:dyDescent="0.25">
      <c r="AY170" s="185" t="s">
        <v>214</v>
      </c>
      <c r="AZ170" s="186">
        <f>_xll.qlInterestRateIndexFixingDate(Currency&amp;"ibor"&amp;$I$1,BA170,Trigger)</f>
        <v>42390</v>
      </c>
      <c r="BA170" s="186">
        <f>_xll.qlCalendarAdvance(Calendar,BA169,AY170,"f",,Trigger)</f>
        <v>42394</v>
      </c>
      <c r="BB170" s="186">
        <f>_xll.qlInterestRateIndexMaturity(Currency&amp;"ibor"&amp;$I$1,BA170,Trigger)</f>
        <v>42485</v>
      </c>
      <c r="BC170" s="359">
        <f>_xll.qlIndexFixing($AC$5,AZ170,,_xll.ohTrigger(Trigger,Quote!$V$2))</f>
        <v>7.3371018922002284E-5</v>
      </c>
      <c r="BD170" s="359" t="e">
        <f>_xll.qlIndexFixing($BE$1,AZ170,TRUE,_xll.ohTrigger(Trigger,Quote!$V$2))</f>
        <v>#NUM!</v>
      </c>
    </row>
    <row r="171" spans="51:56" ht="11.25" customHeight="1" x14ac:dyDescent="0.25">
      <c r="AY171" s="185" t="s">
        <v>214</v>
      </c>
      <c r="AZ171" s="186">
        <f>_xll.qlInterestRateIndexFixingDate(Currency&amp;"ibor"&amp;$I$1,BA171,Trigger)</f>
        <v>42391</v>
      </c>
      <c r="BA171" s="186">
        <f>_xll.qlCalendarAdvance(Calendar,BA170,AY171,"f",,Trigger)</f>
        <v>42395</v>
      </c>
      <c r="BB171" s="186">
        <f>_xll.qlInterestRateIndexMaturity(Currency&amp;"ibor"&amp;$I$1,BA171,Trigger)</f>
        <v>42486</v>
      </c>
      <c r="BC171" s="359">
        <f>_xll.qlIndexFixing($AC$5,AZ171,,_xll.ohTrigger(Trigger,Quote!$V$2))</f>
        <v>7.4484828235792951E-5</v>
      </c>
      <c r="BD171" s="359" t="e">
        <f>_xll.qlIndexFixing($BE$1,AZ171,TRUE,_xll.ohTrigger(Trigger,Quote!$V$2))</f>
        <v>#NUM!</v>
      </c>
    </row>
    <row r="172" spans="51:56" ht="11.25" customHeight="1" x14ac:dyDescent="0.25">
      <c r="AY172" s="185" t="s">
        <v>214</v>
      </c>
      <c r="AZ172" s="186">
        <f>_xll.qlInterestRateIndexFixingDate(Currency&amp;"ibor"&amp;$I$1,BA172,Trigger)</f>
        <v>42394</v>
      </c>
      <c r="BA172" s="186">
        <f>_xll.qlCalendarAdvance(Calendar,BA171,AY172,"f",,Trigger)</f>
        <v>42396</v>
      </c>
      <c r="BB172" s="186">
        <f>_xll.qlInterestRateIndexMaturity(Currency&amp;"ibor"&amp;$I$1,BA172,Trigger)</f>
        <v>42487</v>
      </c>
      <c r="BC172" s="359">
        <f>_xll.qlIndexFixing($AC$5,AZ172,,_xll.ohTrigger(Trigger,Quote!$V$2))</f>
        <v>7.5600078240666544E-5</v>
      </c>
      <c r="BD172" s="359" t="e">
        <f>_xll.qlIndexFixing($BE$1,AZ172,TRUE,_xll.ohTrigger(Trigger,Quote!$V$2))</f>
        <v>#NUM!</v>
      </c>
    </row>
    <row r="173" spans="51:56" ht="11.25" customHeight="1" x14ac:dyDescent="0.25">
      <c r="AY173" s="185" t="s">
        <v>214</v>
      </c>
      <c r="AZ173" s="186">
        <f>_xll.qlInterestRateIndexFixingDate(Currency&amp;"ibor"&amp;$I$1,BA173,Trigger)</f>
        <v>42395</v>
      </c>
      <c r="BA173" s="186">
        <f>_xll.qlCalendarAdvance(Calendar,BA172,AY173,"f",,Trigger)</f>
        <v>42397</v>
      </c>
      <c r="BB173" s="186">
        <f>_xll.qlInterestRateIndexMaturity(Currency&amp;"ibor"&amp;$I$1,BA173,Trigger)</f>
        <v>42488</v>
      </c>
      <c r="BC173" s="359">
        <f>_xll.qlIndexFixing($AC$5,AZ173,,_xll.ohTrigger(Trigger,Quote!$V$2))</f>
        <v>7.6716768939258297E-5</v>
      </c>
      <c r="BD173" s="359" t="e">
        <f>_xll.qlIndexFixing($BE$1,AZ173,TRUE,_xll.ohTrigger(Trigger,Quote!$V$2))</f>
        <v>#NUM!</v>
      </c>
    </row>
    <row r="174" spans="51:56" ht="11.25" customHeight="1" x14ac:dyDescent="0.25">
      <c r="AY174" s="185" t="s">
        <v>214</v>
      </c>
      <c r="AZ174" s="186">
        <f>_xll.qlInterestRateIndexFixingDate(Currency&amp;"ibor"&amp;$I$1,BA174,Trigger)</f>
        <v>42396</v>
      </c>
      <c r="BA174" s="186">
        <f>_xll.qlCalendarAdvance(Calendar,BA173,AY174,"f",,Trigger)</f>
        <v>42398</v>
      </c>
      <c r="BB174" s="186">
        <f>_xll.qlInterestRateIndexMaturity(Currency&amp;"ibor"&amp;$I$1,BA174,Trigger)</f>
        <v>42489</v>
      </c>
      <c r="BC174" s="359">
        <f>_xll.qlIndexFixing($AC$5,AZ174,,_xll.ohTrigger(Trigger,Quote!$V$2))</f>
        <v>7.7834900331568224E-5</v>
      </c>
      <c r="BD174" s="359" t="e">
        <f>_xll.qlIndexFixing($BE$1,AZ174,TRUE,_xll.ohTrigger(Trigger,Quote!$V$2))</f>
        <v>#NUM!</v>
      </c>
    </row>
    <row r="175" spans="51:56" ht="11.25" customHeight="1" x14ac:dyDescent="0.25">
      <c r="AY175" s="185" t="s">
        <v>214</v>
      </c>
      <c r="AZ175" s="186">
        <f>_xll.qlInterestRateIndexFixingDate(Currency&amp;"ibor"&amp;$I$1,BA175,Trigger)</f>
        <v>42397</v>
      </c>
      <c r="BA175" s="186">
        <f>_xll.qlCalendarAdvance(Calendar,BA174,AY175,"f",,Trigger)</f>
        <v>42401</v>
      </c>
      <c r="BB175" s="186">
        <f>_xll.qlInterestRateIndexMaturity(Currency&amp;"ibor"&amp;$I$1,BA175,Trigger)</f>
        <v>42492</v>
      </c>
      <c r="BC175" s="359">
        <f>_xll.qlIndexFixing($AC$5,AZ175,,_xll.ohTrigger(Trigger,Quote!$V$2))</f>
        <v>8.119793868837539E-5</v>
      </c>
      <c r="BD175" s="359" t="e">
        <f>_xll.qlIndexFixing($BE$1,AZ175,TRUE,_xll.ohTrigger(Trigger,Quote!$V$2))</f>
        <v>#NUM!</v>
      </c>
    </row>
    <row r="176" spans="51:56" ht="11.25" customHeight="1" x14ac:dyDescent="0.25">
      <c r="AY176" s="185" t="s">
        <v>214</v>
      </c>
      <c r="AZ176" s="186">
        <f>_xll.qlInterestRateIndexFixingDate(Currency&amp;"ibor"&amp;$I$1,BA176,Trigger)</f>
        <v>42398</v>
      </c>
      <c r="BA176" s="186">
        <f>_xll.qlCalendarAdvance(Calendar,BA175,AY176,"f",,Trigger)</f>
        <v>42402</v>
      </c>
      <c r="BB176" s="186">
        <f>_xll.qlInterestRateIndexMaturity(Currency&amp;"ibor"&amp;$I$1,BA176,Trigger)</f>
        <v>42492</v>
      </c>
      <c r="BC176" s="359">
        <f>_xll.qlIndexFixing($AC$5,AZ176,,_xll.ohTrigger(Trigger,Quote!$V$2))</f>
        <v>8.1748033329276382E-5</v>
      </c>
      <c r="BD176" s="359" t="e">
        <f>_xll.qlIndexFixing($BE$1,AZ176,TRUE,_xll.ohTrigger(Trigger,Quote!$V$2))</f>
        <v>#NUM!</v>
      </c>
    </row>
    <row r="177" spans="51:56" ht="11.25" customHeight="1" x14ac:dyDescent="0.25">
      <c r="AY177" s="185" t="s">
        <v>214</v>
      </c>
      <c r="AZ177" s="186">
        <f>_xll.qlInterestRateIndexFixingDate(Currency&amp;"ibor"&amp;$I$1,BA177,Trigger)</f>
        <v>42401</v>
      </c>
      <c r="BA177" s="186">
        <f>_xll.qlCalendarAdvance(Calendar,BA176,AY177,"f",,Trigger)</f>
        <v>42403</v>
      </c>
      <c r="BB177" s="186">
        <f>_xll.qlInterestRateIndexMaturity(Currency&amp;"ibor"&amp;$I$1,BA177,Trigger)</f>
        <v>42493</v>
      </c>
      <c r="BC177" s="359">
        <f>_xll.qlIndexFixing($AC$5,AZ177,,_xll.ohTrigger(Trigger,Quote!$V$2))</f>
        <v>8.2875032232365697E-5</v>
      </c>
      <c r="BD177" s="359" t="e">
        <f>_xll.qlIndexFixing($BE$1,AZ177,TRUE,_xll.ohTrigger(Trigger,Quote!$V$2))</f>
        <v>#NUM!</v>
      </c>
    </row>
    <row r="178" spans="51:56" ht="11.25" customHeight="1" x14ac:dyDescent="0.25">
      <c r="AY178" s="185" t="s">
        <v>214</v>
      </c>
      <c r="AZ178" s="186">
        <f>_xll.qlInterestRateIndexFixingDate(Currency&amp;"ibor"&amp;$I$1,BA178,Trigger)</f>
        <v>42402</v>
      </c>
      <c r="BA178" s="186">
        <f>_xll.qlCalendarAdvance(Calendar,BA177,AY178,"f",,Trigger)</f>
        <v>42404</v>
      </c>
      <c r="BB178" s="186">
        <f>_xll.qlInterestRateIndexMaturity(Currency&amp;"ibor"&amp;$I$1,BA178,Trigger)</f>
        <v>42494</v>
      </c>
      <c r="BC178" s="359">
        <f>_xll.qlIndexFixing($AC$5,AZ178,,_xll.ohTrigger(Trigger,Quote!$V$2))</f>
        <v>8.4003487836881163E-5</v>
      </c>
      <c r="BD178" s="359" t="e">
        <f>_xll.qlIndexFixing($BE$1,AZ178,TRUE,_xll.ohTrigger(Trigger,Quote!$V$2))</f>
        <v>#NUM!</v>
      </c>
    </row>
    <row r="179" spans="51:56" ht="11.25" customHeight="1" x14ac:dyDescent="0.25">
      <c r="AY179" s="185" t="s">
        <v>214</v>
      </c>
      <c r="AZ179" s="186">
        <f>_xll.qlInterestRateIndexFixingDate(Currency&amp;"ibor"&amp;$I$1,BA179,Trigger)</f>
        <v>42403</v>
      </c>
      <c r="BA179" s="186">
        <f>_xll.qlCalendarAdvance(Calendar,BA178,AY179,"f",,Trigger)</f>
        <v>42405</v>
      </c>
      <c r="BB179" s="186">
        <f>_xll.qlInterestRateIndexMaturity(Currency&amp;"ibor"&amp;$I$1,BA179,Trigger)</f>
        <v>42495</v>
      </c>
      <c r="BC179" s="359">
        <f>_xll.qlIndexFixing($AC$5,AZ179,,_xll.ohTrigger(Trigger,Quote!$V$2))</f>
        <v>8.5133400146375493E-5</v>
      </c>
      <c r="BD179" s="359" t="e">
        <f>_xll.qlIndexFixing($BE$1,AZ179,TRUE,_xll.ohTrigger(Trigger,Quote!$V$2))</f>
        <v>#NUM!</v>
      </c>
    </row>
    <row r="180" spans="51:56" ht="11.25" customHeight="1" x14ac:dyDescent="0.25">
      <c r="AY180" s="185" t="s">
        <v>214</v>
      </c>
      <c r="AZ180" s="186">
        <f>_xll.qlInterestRateIndexFixingDate(Currency&amp;"ibor"&amp;$I$1,BA180,Trigger)</f>
        <v>42404</v>
      </c>
      <c r="BA180" s="186">
        <f>_xll.qlCalendarAdvance(Calendar,BA179,AY180,"f",,Trigger)</f>
        <v>42408</v>
      </c>
      <c r="BB180" s="186">
        <f>_xll.qlInterestRateIndexMaturity(Currency&amp;"ibor"&amp;$I$1,BA180,Trigger)</f>
        <v>42499</v>
      </c>
      <c r="BC180" s="359">
        <f>_xll.qlIndexFixing($AC$5,AZ180,,_xll.ohTrigger(Trigger,Quote!$V$2))</f>
        <v>8.9095452721005337E-5</v>
      </c>
      <c r="BD180" s="359" t="e">
        <f>_xll.qlIndexFixing($BE$1,AZ180,TRUE,_xll.ohTrigger(Trigger,Quote!$V$2))</f>
        <v>#NUM!</v>
      </c>
    </row>
    <row r="181" spans="51:56" ht="11.25" customHeight="1" x14ac:dyDescent="0.25">
      <c r="AY181" s="185" t="s">
        <v>214</v>
      </c>
      <c r="AZ181" s="186">
        <f>_xll.qlInterestRateIndexFixingDate(Currency&amp;"ibor"&amp;$I$1,BA181,Trigger)</f>
        <v>42405</v>
      </c>
      <c r="BA181" s="186">
        <f>_xll.qlCalendarAdvance(Calendar,BA180,AY181,"f",,Trigger)</f>
        <v>42409</v>
      </c>
      <c r="BB181" s="186">
        <f>_xll.qlInterestRateIndexMaturity(Currency&amp;"ibor"&amp;$I$1,BA181,Trigger)</f>
        <v>42499</v>
      </c>
      <c r="BC181" s="359">
        <f>_xll.qlIndexFixing($AC$5,AZ181,,_xll.ohTrigger(Trigger,Quote!$V$2))</f>
        <v>8.9667616450128662E-5</v>
      </c>
      <c r="BD181" s="359" t="e">
        <f>_xll.qlIndexFixing($BE$1,AZ181,TRUE,_xll.ohTrigger(Trigger,Quote!$V$2))</f>
        <v>#NUM!</v>
      </c>
    </row>
    <row r="182" spans="51:56" ht="11.25" customHeight="1" x14ac:dyDescent="0.25">
      <c r="AY182" s="185" t="s">
        <v>214</v>
      </c>
      <c r="AZ182" s="186">
        <f>_xll.qlInterestRateIndexFixingDate(Currency&amp;"ibor"&amp;$I$1,BA182,Trigger)</f>
        <v>42408</v>
      </c>
      <c r="BA182" s="186">
        <f>_xll.qlCalendarAdvance(Calendar,BA181,AY182,"f",,Trigger)</f>
        <v>42410</v>
      </c>
      <c r="BB182" s="186">
        <f>_xll.qlInterestRateIndexMaturity(Currency&amp;"ibor"&amp;$I$1,BA182,Trigger)</f>
        <v>42500</v>
      </c>
      <c r="BC182" s="359">
        <f>_xll.qlIndexFixing($AC$5,AZ182,,_xll.ohTrigger(Trigger,Quote!$V$2))</f>
        <v>9.0804812296951809E-5</v>
      </c>
      <c r="BD182" s="359" t="e">
        <f>_xll.qlIndexFixing($BE$1,AZ182,TRUE,_xll.ohTrigger(Trigger,Quote!$V$2))</f>
        <v>#NUM!</v>
      </c>
    </row>
    <row r="183" spans="51:56" ht="11.25" customHeight="1" x14ac:dyDescent="0.25">
      <c r="AY183" s="185" t="s">
        <v>214</v>
      </c>
      <c r="AZ183" s="186">
        <f>_xll.qlInterestRateIndexFixingDate(Currency&amp;"ibor"&amp;$I$1,BA183,Trigger)</f>
        <v>42409</v>
      </c>
      <c r="BA183" s="186">
        <f>_xll.qlCalendarAdvance(Calendar,BA182,AY183,"f",,Trigger)</f>
        <v>42411</v>
      </c>
      <c r="BB183" s="186">
        <f>_xll.qlInterestRateIndexMaturity(Currency&amp;"ibor"&amp;$I$1,BA183,Trigger)</f>
        <v>42501</v>
      </c>
      <c r="BC183" s="359">
        <f>_xll.qlIndexFixing($AC$5,AZ183,,_xll.ohTrigger(Trigger,Quote!$V$2))</f>
        <v>9.1943464856747426E-5</v>
      </c>
      <c r="BD183" s="359" t="e">
        <f>_xll.qlIndexFixing($BE$1,AZ183,TRUE,_xll.ohTrigger(Trigger,Quote!$V$2))</f>
        <v>#NUM!</v>
      </c>
    </row>
    <row r="184" spans="51:56" ht="11.25" customHeight="1" x14ac:dyDescent="0.25">
      <c r="AY184" s="185" t="s">
        <v>214</v>
      </c>
      <c r="AZ184" s="186">
        <f>_xll.qlInterestRateIndexFixingDate(Currency&amp;"ibor"&amp;$I$1,BA184,Trigger)</f>
        <v>42410</v>
      </c>
      <c r="BA184" s="186">
        <f>_xll.qlCalendarAdvance(Calendar,BA183,AY184,"f",,Trigger)</f>
        <v>42412</v>
      </c>
      <c r="BB184" s="186">
        <f>_xll.qlInterestRateIndexMaturity(Currency&amp;"ibor"&amp;$I$1,BA184,Trigger)</f>
        <v>42502</v>
      </c>
      <c r="BC184" s="359">
        <f>_xll.qlIndexFixing($AC$5,AZ184,,_xll.ohTrigger(Trigger,Quote!$V$2))</f>
        <v>9.3083574129515512E-5</v>
      </c>
      <c r="BD184" s="359" t="e">
        <f>_xll.qlIndexFixing($BE$1,AZ184,TRUE,_xll.ohTrigger(Trigger,Quote!$V$2))</f>
        <v>#NUM!</v>
      </c>
    </row>
    <row r="185" spans="51:56" ht="11.25" customHeight="1" x14ac:dyDescent="0.25">
      <c r="AY185" s="185" t="s">
        <v>214</v>
      </c>
      <c r="AZ185" s="186">
        <f>_xll.qlInterestRateIndexFixingDate(Currency&amp;"ibor"&amp;$I$1,BA185,Trigger)</f>
        <v>42411</v>
      </c>
      <c r="BA185" s="186">
        <f>_xll.qlCalendarAdvance(Calendar,BA184,AY185,"f",,Trigger)</f>
        <v>42415</v>
      </c>
      <c r="BB185" s="186">
        <f>_xll.qlInterestRateIndexMaturity(Currency&amp;"ibor"&amp;$I$1,BA185,Trigger)</f>
        <v>42506</v>
      </c>
      <c r="BC185" s="359">
        <f>_xll.qlIndexFixing($AC$5,AZ185,,_xll.ohTrigger(Trigger,Quote!$V$2))</f>
        <v>9.7063561440654454E-5</v>
      </c>
      <c r="BD185" s="359" t="e">
        <f>_xll.qlIndexFixing($BE$1,AZ185,TRUE,_xll.ohTrigger(Trigger,Quote!$V$2))</f>
        <v>#NUM!</v>
      </c>
    </row>
    <row r="186" spans="51:56" ht="11.25" customHeight="1" x14ac:dyDescent="0.25">
      <c r="AY186" s="185" t="s">
        <v>214</v>
      </c>
      <c r="AZ186" s="186">
        <f>_xll.qlInterestRateIndexFixingDate(Currency&amp;"ibor"&amp;$I$1,BA186,Trigger)</f>
        <v>42412</v>
      </c>
      <c r="BA186" s="186">
        <f>_xll.qlCalendarAdvance(Calendar,BA185,AY186,"f",,Trigger)</f>
        <v>42416</v>
      </c>
      <c r="BB186" s="186">
        <f>_xll.qlInterestRateIndexMaturity(Currency&amp;"ibor"&amp;$I$1,BA186,Trigger)</f>
        <v>42506</v>
      </c>
      <c r="BC186" s="359">
        <f>_xll.qlIndexFixing($AC$5,AZ186,,_xll.ohTrigger(Trigger,Quote!$V$2))</f>
        <v>9.7658578373405192E-5</v>
      </c>
      <c r="BD186" s="359" t="e">
        <f>_xll.qlIndexFixing($BE$1,AZ186,TRUE,_xll.ohTrigger(Trigger,Quote!$V$2))</f>
        <v>#NUM!</v>
      </c>
    </row>
    <row r="187" spans="51:56" ht="11.25" customHeight="1" x14ac:dyDescent="0.25">
      <c r="AY187" s="185" t="s">
        <v>214</v>
      </c>
      <c r="AZ187" s="186">
        <f>_xll.qlInterestRateIndexFixingDate(Currency&amp;"ibor"&amp;$I$1,BA187,Trigger)</f>
        <v>42415</v>
      </c>
      <c r="BA187" s="186">
        <f>_xll.qlCalendarAdvance(Calendar,BA186,AY187,"f",,Trigger)</f>
        <v>42417</v>
      </c>
      <c r="BB187" s="186">
        <f>_xll.qlInterestRateIndexMaturity(Currency&amp;"ibor"&amp;$I$1,BA187,Trigger)</f>
        <v>42507</v>
      </c>
      <c r="BC187" s="359">
        <f>_xll.qlIndexFixing($AC$5,AZ187,,_xll.ohTrigger(Trigger,Quote!$V$2))</f>
        <v>9.8805971227911016E-5</v>
      </c>
      <c r="BD187" s="359" t="e">
        <f>_xll.qlIndexFixing($BE$1,AZ187,TRUE,_xll.ohTrigger(Trigger,Quote!$V$2))</f>
        <v>#NUM!</v>
      </c>
    </row>
    <row r="188" spans="51:56" ht="11.25" customHeight="1" x14ac:dyDescent="0.25">
      <c r="AY188" s="185" t="s">
        <v>214</v>
      </c>
      <c r="AZ188" s="186">
        <f>_xll.qlInterestRateIndexFixingDate(Currency&amp;"ibor"&amp;$I$1,BA188,Trigger)</f>
        <v>42416</v>
      </c>
      <c r="BA188" s="186">
        <f>_xll.qlCalendarAdvance(Calendar,BA187,AY188,"f",,Trigger)</f>
        <v>42418</v>
      </c>
      <c r="BB188" s="186">
        <f>_xll.qlInterestRateIndexMaturity(Currency&amp;"ibor"&amp;$I$1,BA188,Trigger)</f>
        <v>42508</v>
      </c>
      <c r="BC188" s="359">
        <f>_xll.qlIndexFixing($AC$5,AZ188,,_xll.ohTrigger(Trigger,Quote!$V$2))</f>
        <v>9.9954820804271094E-5</v>
      </c>
      <c r="BD188" s="359" t="e">
        <f>_xll.qlIndexFixing($BE$1,AZ188,TRUE,_xll.ohTrigger(Trigger,Quote!$V$2))</f>
        <v>#NUM!</v>
      </c>
    </row>
    <row r="189" spans="51:56" ht="11.25" customHeight="1" x14ac:dyDescent="0.25">
      <c r="AY189" s="185" t="s">
        <v>214</v>
      </c>
      <c r="AZ189" s="186">
        <f>_xll.qlInterestRateIndexFixingDate(Currency&amp;"ibor"&amp;$I$1,BA189,Trigger)</f>
        <v>42417</v>
      </c>
      <c r="BA189" s="186">
        <f>_xll.qlCalendarAdvance(Calendar,BA188,AY189,"f",,Trigger)</f>
        <v>42419</v>
      </c>
      <c r="BB189" s="186">
        <f>_xll.qlInterestRateIndexMaturity(Currency&amp;"ibor"&amp;$I$1,BA189,Trigger)</f>
        <v>42509</v>
      </c>
      <c r="BC189" s="359">
        <f>_xll.qlIndexFixing($AC$5,AZ189,,_xll.ohTrigger(Trigger,Quote!$V$2))</f>
        <v>1.0110512710070907E-4</v>
      </c>
      <c r="BD189" s="359" t="e">
        <f>_xll.qlIndexFixing($BE$1,AZ189,TRUE,_xll.ohTrigger(Trigger,Quote!$V$2))</f>
        <v>#NUM!</v>
      </c>
    </row>
    <row r="190" spans="51:56" ht="11.25" customHeight="1" x14ac:dyDescent="0.25">
      <c r="AY190" s="185" t="s">
        <v>214</v>
      </c>
      <c r="AZ190" s="186">
        <f>_xll.qlInterestRateIndexFixingDate(Currency&amp;"ibor"&amp;$I$1,BA190,Trigger)</f>
        <v>42418</v>
      </c>
      <c r="BA190" s="186">
        <f>_xll.qlCalendarAdvance(Calendar,BA189,AY190,"f",,Trigger)</f>
        <v>42422</v>
      </c>
      <c r="BB190" s="186">
        <f>_xll.qlInterestRateIndexMaturity(Currency&amp;"ibor"&amp;$I$1,BA190,Trigger)</f>
        <v>42513</v>
      </c>
      <c r="BC190" s="359">
        <f>_xll.qlIndexFixing($AC$5,AZ190,,_xll.ohTrigger(Trigger,Quote!$V$2))</f>
        <v>1.0510226527511239E-4</v>
      </c>
      <c r="BD190" s="359" t="e">
        <f>_xll.qlIndexFixing($BE$1,AZ190,TRUE,_xll.ohTrigger(Trigger,Quote!$V$2))</f>
        <v>#NUM!</v>
      </c>
    </row>
    <row r="191" spans="51:56" ht="11.25" customHeight="1" x14ac:dyDescent="0.25">
      <c r="AY191" s="185" t="s">
        <v>214</v>
      </c>
      <c r="AZ191" s="186">
        <f>_xll.qlInterestRateIndexFixingDate(Currency&amp;"ibor"&amp;$I$1,BA191,Trigger)</f>
        <v>42419</v>
      </c>
      <c r="BA191" s="186">
        <f>_xll.qlCalendarAdvance(Calendar,BA190,AY191,"f",,Trigger)</f>
        <v>42423</v>
      </c>
      <c r="BB191" s="186">
        <f>_xll.qlInterestRateIndexMaturity(Currency&amp;"ibor"&amp;$I$1,BA191,Trigger)</f>
        <v>42513</v>
      </c>
      <c r="BC191" s="359">
        <f>_xll.qlIndexFixing($AC$5,AZ191,,_xll.ohTrigger(Trigger,Quote!$V$2))</f>
        <v>1.0572091952898433E-4</v>
      </c>
      <c r="BD191" s="359" t="e">
        <f>_xll.qlIndexFixing($BE$1,AZ191,TRUE,_xll.ohTrigger(Trigger,Quote!$V$2))</f>
        <v>#NUM!</v>
      </c>
    </row>
    <row r="192" spans="51:56" ht="11.25" customHeight="1" x14ac:dyDescent="0.25">
      <c r="AY192" s="185" t="s">
        <v>214</v>
      </c>
      <c r="AZ192" s="186">
        <f>_xll.qlInterestRateIndexFixingDate(Currency&amp;"ibor"&amp;$I$1,BA192,Trigger)</f>
        <v>42422</v>
      </c>
      <c r="BA192" s="186">
        <f>_xll.qlCalendarAdvance(Calendar,BA191,AY192,"f",,Trigger)</f>
        <v>42424</v>
      </c>
      <c r="BB192" s="186">
        <f>_xll.qlInterestRateIndexMaturity(Currency&amp;"ibor"&amp;$I$1,BA192,Trigger)</f>
        <v>42514</v>
      </c>
      <c r="BC192" s="359">
        <f>_xll.qlIndexFixing($AC$5,AZ192,,_xll.ohTrigger(Trigger,Quote!$V$2))</f>
        <v>1.0687850945245714E-4</v>
      </c>
      <c r="BD192" s="359" t="e">
        <f>_xll.qlIndexFixing($BE$1,AZ192,TRUE,_xll.ohTrigger(Trigger,Quote!$V$2))</f>
        <v>#NUM!</v>
      </c>
    </row>
    <row r="193" spans="51:56" ht="11.25" customHeight="1" x14ac:dyDescent="0.25">
      <c r="AY193" s="185" t="s">
        <v>214</v>
      </c>
      <c r="AZ193" s="186">
        <f>_xll.qlInterestRateIndexFixingDate(Currency&amp;"ibor"&amp;$I$1,BA193,Trigger)</f>
        <v>42423</v>
      </c>
      <c r="BA193" s="186">
        <f>_xll.qlCalendarAdvance(Calendar,BA192,AY193,"f",,Trigger)</f>
        <v>42425</v>
      </c>
      <c r="BB193" s="186">
        <f>_xll.qlInterestRateIndexMaturity(Currency&amp;"ibor"&amp;$I$1,BA193,Trigger)</f>
        <v>42515</v>
      </c>
      <c r="BC193" s="359">
        <f>_xll.qlIndexFixing($AC$5,AZ193,,_xll.ohTrigger(Trigger,Quote!$V$2))</f>
        <v>1.0803755610400145E-4</v>
      </c>
      <c r="BD193" s="359" t="e">
        <f>_xll.qlIndexFixing($BE$1,AZ193,TRUE,_xll.ohTrigger(Trigger,Quote!$V$2))</f>
        <v>#NUM!</v>
      </c>
    </row>
    <row r="194" spans="51:56" ht="11.25" customHeight="1" x14ac:dyDescent="0.25">
      <c r="AY194" s="185" t="s">
        <v>214</v>
      </c>
      <c r="AZ194" s="186">
        <f>_xll.qlInterestRateIndexFixingDate(Currency&amp;"ibor"&amp;$I$1,BA194,Trigger)</f>
        <v>42424</v>
      </c>
      <c r="BA194" s="186">
        <f>_xll.qlCalendarAdvance(Calendar,BA193,AY194,"f",,Trigger)</f>
        <v>42426</v>
      </c>
      <c r="BB194" s="186">
        <f>_xll.qlInterestRateIndexMaturity(Currency&amp;"ibor"&amp;$I$1,BA194,Trigger)</f>
        <v>42516</v>
      </c>
      <c r="BC194" s="359">
        <f>_xll.qlIndexFixing($AC$5,AZ194,,_xll.ohTrigger(Trigger,Quote!$V$2))</f>
        <v>1.0919805948716999E-4</v>
      </c>
      <c r="BD194" s="359" t="e">
        <f>_xll.qlIndexFixing($BE$1,AZ194,TRUE,_xll.ohTrigger(Trigger,Quote!$V$2))</f>
        <v>#NUM!</v>
      </c>
    </row>
    <row r="195" spans="51:56" ht="11.25" customHeight="1" x14ac:dyDescent="0.25">
      <c r="AY195" s="185" t="s">
        <v>214</v>
      </c>
      <c r="AZ195" s="186">
        <f>_xll.qlInterestRateIndexFixingDate(Currency&amp;"ibor"&amp;$I$1,BA195,Trigger)</f>
        <v>42425</v>
      </c>
      <c r="BA195" s="186">
        <f>_xll.qlCalendarAdvance(Calendar,BA194,AY195,"f",,Trigger)</f>
        <v>42429</v>
      </c>
      <c r="BB195" s="186">
        <f>_xll.qlInterestRateIndexMaturity(Currency&amp;"ibor"&amp;$I$1,BA195,Trigger)</f>
        <v>42521</v>
      </c>
      <c r="BC195" s="359">
        <f>_xll.qlIndexFixing($AC$5,AZ195,,_xll.ohTrigger(Trigger,Quote!$V$2))</f>
        <v>1.1373404868158836E-4</v>
      </c>
      <c r="BD195" s="359" t="e">
        <f>_xll.qlIndexFixing($BE$1,AZ195,TRUE,_xll.ohTrigger(Trigger,Quote!$V$2))</f>
        <v>#NUM!</v>
      </c>
    </row>
    <row r="196" spans="51:56" ht="11.25" customHeight="1" x14ac:dyDescent="0.25">
      <c r="AY196" s="185" t="s">
        <v>214</v>
      </c>
      <c r="AZ196" s="186">
        <f>_xll.qlInterestRateIndexFixingDate(Currency&amp;"ibor"&amp;$I$1,BA196,Trigger)</f>
        <v>42426</v>
      </c>
      <c r="BA196" s="186">
        <f>_xll.qlCalendarAdvance(Calendar,BA195,AY196,"f",,Trigger)</f>
        <v>42430</v>
      </c>
      <c r="BB196" s="186">
        <f>_xll.qlInterestRateIndexMaturity(Currency&amp;"ibor"&amp;$I$1,BA196,Trigger)</f>
        <v>42522</v>
      </c>
      <c r="BC196" s="359">
        <f>_xll.qlIndexFixing($AC$5,AZ196,,_xll.ohTrigger(Trigger,Quote!$V$2))</f>
        <v>1.1489623247774439E-4</v>
      </c>
      <c r="BD196" s="359" t="e">
        <f>_xll.qlIndexFixing($BE$1,AZ196,TRUE,_xll.ohTrigger(Trigger,Quote!$V$2))</f>
        <v>#NUM!</v>
      </c>
    </row>
    <row r="197" spans="51:56" ht="11.25" customHeight="1" x14ac:dyDescent="0.25">
      <c r="AY197" s="185" t="s">
        <v>214</v>
      </c>
      <c r="AZ197" s="186">
        <f>_xll.qlInterestRateIndexFixingDate(Currency&amp;"ibor"&amp;$I$1,BA197,Trigger)</f>
        <v>42429</v>
      </c>
      <c r="BA197" s="186">
        <f>_xll.qlCalendarAdvance(Calendar,BA196,AY197,"f",,Trigger)</f>
        <v>42431</v>
      </c>
      <c r="BB197" s="186">
        <f>_xll.qlInterestRateIndexMaturity(Currency&amp;"ibor"&amp;$I$1,BA197,Trigger)</f>
        <v>42523</v>
      </c>
      <c r="BC197" s="359">
        <f>_xll.qlIndexFixing($AC$5,AZ197,,_xll.ohTrigger(Trigger,Quote!$V$2))</f>
        <v>1.1605984135569213E-4</v>
      </c>
      <c r="BD197" s="359" t="e">
        <f>_xll.qlIndexFixing($BE$1,AZ197,TRUE,_xll.ohTrigger(Trigger,Quote!$V$2))</f>
        <v>#NUM!</v>
      </c>
    </row>
    <row r="198" spans="51:56" ht="11.25" customHeight="1" x14ac:dyDescent="0.25">
      <c r="AY198" s="185" t="s">
        <v>214</v>
      </c>
      <c r="AZ198" s="186">
        <f>_xll.qlInterestRateIndexFixingDate(Currency&amp;"ibor"&amp;$I$1,BA198,Trigger)</f>
        <v>42430</v>
      </c>
      <c r="BA198" s="186">
        <f>_xll.qlCalendarAdvance(Calendar,BA197,AY198,"f",,Trigger)</f>
        <v>42432</v>
      </c>
      <c r="BB198" s="186">
        <f>_xll.qlInterestRateIndexMaturity(Currency&amp;"ibor"&amp;$I$1,BA198,Trigger)</f>
        <v>42524</v>
      </c>
      <c r="BC198" s="359">
        <f>_xll.qlIndexFixing($AC$5,AZ198,,_xll.ohTrigger(Trigger,Quote!$V$2))</f>
        <v>1.1722487531716931E-4</v>
      </c>
      <c r="BD198" s="359" t="e">
        <f>_xll.qlIndexFixing($BE$1,AZ198,TRUE,_xll.ohTrigger(Trigger,Quote!$V$2))</f>
        <v>#NUM!</v>
      </c>
    </row>
    <row r="199" spans="51:56" ht="11.25" customHeight="1" x14ac:dyDescent="0.25">
      <c r="AY199" s="185" t="s">
        <v>214</v>
      </c>
      <c r="AZ199" s="186">
        <f>_xll.qlInterestRateIndexFixingDate(Currency&amp;"ibor"&amp;$I$1,BA199,Trigger)</f>
        <v>42431</v>
      </c>
      <c r="BA199" s="186">
        <f>_xll.qlCalendarAdvance(Calendar,BA198,AY199,"f",,Trigger)</f>
        <v>42433</v>
      </c>
      <c r="BB199" s="186">
        <f>_xll.qlInterestRateIndexMaturity(Currency&amp;"ibor"&amp;$I$1,BA199,Trigger)</f>
        <v>42527</v>
      </c>
      <c r="BC199" s="359">
        <f>_xll.qlIndexFixing($AC$5,AZ199,,_xll.ohTrigger(Trigger,Quote!$V$2))</f>
        <v>1.1941802712816965E-4</v>
      </c>
      <c r="BD199" s="359" t="e">
        <f>_xll.qlIndexFixing($BE$1,AZ199,TRUE,_xll.ohTrigger(Trigger,Quote!$V$2))</f>
        <v>#NUM!</v>
      </c>
    </row>
    <row r="200" spans="51:56" ht="11.25" customHeight="1" x14ac:dyDescent="0.25">
      <c r="AY200" s="185" t="s">
        <v>214</v>
      </c>
      <c r="AZ200" s="186">
        <f>_xll.qlInterestRateIndexFixingDate(Currency&amp;"ibor"&amp;$I$1,BA200,Trigger)</f>
        <v>42432</v>
      </c>
      <c r="BA200" s="186">
        <f>_xll.qlCalendarAdvance(Calendar,BA199,AY200,"f",,Trigger)</f>
        <v>42436</v>
      </c>
      <c r="BB200" s="186">
        <f>_xll.qlInterestRateIndexMaturity(Currency&amp;"ibor"&amp;$I$1,BA200,Trigger)</f>
        <v>42528</v>
      </c>
      <c r="BC200" s="359">
        <f>_xll.qlIndexFixing($AC$5,AZ200,,_xll.ohTrigger(Trigger,Quote!$V$2))</f>
        <v>1.2189926202443858E-4</v>
      </c>
      <c r="BD200" s="359" t="e">
        <f>_xll.qlIndexFixing($BE$1,AZ200,TRUE,_xll.ohTrigger(Trigger,Quote!$V$2))</f>
        <v>#NUM!</v>
      </c>
    </row>
    <row r="201" spans="51:56" ht="11.25" customHeight="1" x14ac:dyDescent="0.25">
      <c r="AY201" s="185" t="s">
        <v>214</v>
      </c>
      <c r="AZ201" s="186">
        <f>_xll.qlInterestRateIndexFixingDate(Currency&amp;"ibor"&amp;$I$1,BA201,Trigger)</f>
        <v>42433</v>
      </c>
      <c r="BA201" s="186">
        <f>_xll.qlCalendarAdvance(Calendar,BA200,AY201,"f",,Trigger)</f>
        <v>42437</v>
      </c>
      <c r="BB201" s="186">
        <f>_xll.qlInterestRateIndexMaturity(Currency&amp;"ibor"&amp;$I$1,BA201,Trigger)</f>
        <v>42529</v>
      </c>
      <c r="BC201" s="359">
        <f>_xll.qlIndexFixing($AC$5,AZ201,,_xll.ohTrigger(Trigger,Quote!$V$2))</f>
        <v>1.2307142142180925E-4</v>
      </c>
      <c r="BD201" s="359" t="e">
        <f>_xll.qlIndexFixing($BE$1,AZ201,TRUE,_xll.ohTrigger(Trigger,Quote!$V$2))</f>
        <v>#NUM!</v>
      </c>
    </row>
    <row r="202" spans="51:56" ht="11.25" customHeight="1" x14ac:dyDescent="0.25">
      <c r="AY202" s="185" t="s">
        <v>214</v>
      </c>
      <c r="AZ202" s="186">
        <f>_xll.qlInterestRateIndexFixingDate(Currency&amp;"ibor"&amp;$I$1,BA202,Trigger)</f>
        <v>42436</v>
      </c>
      <c r="BA202" s="186">
        <f>_xll.qlCalendarAdvance(Calendar,BA201,AY202,"f",,Trigger)</f>
        <v>42438</v>
      </c>
      <c r="BB202" s="186">
        <f>_xll.qlInterestRateIndexMaturity(Currency&amp;"ibor"&amp;$I$1,BA202,Trigger)</f>
        <v>42530</v>
      </c>
      <c r="BC202" s="359">
        <f>_xll.qlIndexFixing($AC$5,AZ202,,_xll.ohTrigger(Trigger,Quote!$V$2))</f>
        <v>1.2424500591139807E-4</v>
      </c>
      <c r="BD202" s="359" t="e">
        <f>_xll.qlIndexFixing($BE$1,AZ202,TRUE,_xll.ohTrigger(Trigger,Quote!$V$2))</f>
        <v>#NUM!</v>
      </c>
    </row>
    <row r="203" spans="51:56" ht="11.25" customHeight="1" x14ac:dyDescent="0.25">
      <c r="AY203" s="185" t="s">
        <v>214</v>
      </c>
      <c r="AZ203" s="186">
        <f>_xll.qlInterestRateIndexFixingDate(Currency&amp;"ibor"&amp;$I$1,BA203,Trigger)</f>
        <v>42437</v>
      </c>
      <c r="BA203" s="186">
        <f>_xll.qlCalendarAdvance(Calendar,BA202,AY203,"f",,Trigger)</f>
        <v>42439</v>
      </c>
      <c r="BB203" s="186">
        <f>_xll.qlInterestRateIndexMaturity(Currency&amp;"ibor"&amp;$I$1,BA203,Trigger)</f>
        <v>42531</v>
      </c>
      <c r="BC203" s="359">
        <f>_xll.qlIndexFixing($AC$5,AZ203,,_xll.ohTrigger(Trigger,Quote!$V$2))</f>
        <v>1.2542001549320503E-4</v>
      </c>
      <c r="BD203" s="359" t="e">
        <f>_xll.qlIndexFixing($BE$1,AZ203,TRUE,_xll.ohTrigger(Trigger,Quote!$V$2))</f>
        <v>#NUM!</v>
      </c>
    </row>
    <row r="204" spans="51:56" ht="11.25" customHeight="1" x14ac:dyDescent="0.25">
      <c r="AY204" s="185" t="s">
        <v>214</v>
      </c>
      <c r="AZ204" s="186">
        <f>_xll.qlInterestRateIndexFixingDate(Currency&amp;"ibor"&amp;$I$1,BA204,Trigger)</f>
        <v>42438</v>
      </c>
      <c r="BA204" s="186">
        <f>_xll.qlCalendarAdvance(Calendar,BA203,AY204,"f",,Trigger)</f>
        <v>42440</v>
      </c>
      <c r="BB204" s="186">
        <f>_xll.qlInterestRateIndexMaturity(Currency&amp;"ibor"&amp;$I$1,BA204,Trigger)</f>
        <v>42534</v>
      </c>
      <c r="BC204" s="359">
        <f>_xll.qlIndexFixing($AC$5,AZ204,,_xll.ohTrigger(Trigger,Quote!$V$2))</f>
        <v>1.2759386771569157E-4</v>
      </c>
      <c r="BD204" s="359" t="e">
        <f>_xll.qlIndexFixing($BE$1,AZ204,TRUE,_xll.ohTrigger(Trigger,Quote!$V$2))</f>
        <v>#NUM!</v>
      </c>
    </row>
    <row r="205" spans="51:56" ht="11.25" customHeight="1" x14ac:dyDescent="0.25">
      <c r="AY205" s="185" t="s">
        <v>214</v>
      </c>
      <c r="AZ205" s="186">
        <f>_xll.qlInterestRateIndexFixingDate(Currency&amp;"ibor"&amp;$I$1,BA205,Trigger)</f>
        <v>42439</v>
      </c>
      <c r="BA205" s="186">
        <f>_xll.qlCalendarAdvance(Calendar,BA204,AY205,"f",,Trigger)</f>
        <v>42443</v>
      </c>
      <c r="BB205" s="186">
        <f>_xll.qlInterestRateIndexMaturity(Currency&amp;"ibor"&amp;$I$1,BA205,Trigger)</f>
        <v>42535</v>
      </c>
      <c r="BC205" s="359">
        <f>_xll.qlIndexFixing($AC$5,AZ205,,_xll.ohTrigger(Trigger,Quote!$V$2))</f>
        <v>1.3013430477128708E-4</v>
      </c>
      <c r="BD205" s="359" t="e">
        <f>_xll.qlIndexFixing($BE$1,AZ205,TRUE,_xll.ohTrigger(Trigger,Quote!$V$2))</f>
        <v>#NUM!</v>
      </c>
    </row>
    <row r="206" spans="51:56" ht="11.25" customHeight="1" x14ac:dyDescent="0.25">
      <c r="AY206" s="185" t="s">
        <v>214</v>
      </c>
      <c r="AZ206" s="186">
        <f>_xll.qlInterestRateIndexFixingDate(Currency&amp;"ibor"&amp;$I$1,BA206,Trigger)</f>
        <v>42440</v>
      </c>
      <c r="BA206" s="186">
        <f>_xll.qlCalendarAdvance(Calendar,BA205,AY206,"f",,Trigger)</f>
        <v>42444</v>
      </c>
      <c r="BB206" s="186">
        <f>_xll.qlInterestRateIndexMaturity(Currency&amp;"ibor"&amp;$I$1,BA206,Trigger)</f>
        <v>42536</v>
      </c>
      <c r="BC206" s="359">
        <f>_xll.qlIndexFixing($AC$5,AZ206,,_xll.ohTrigger(Trigger,Quote!$V$2))</f>
        <v>1.3131643983503764E-4</v>
      </c>
      <c r="BD206" s="359" t="e">
        <f>_xll.qlIndexFixing($BE$1,AZ206,TRUE,_xll.ohTrigger(Trigger,Quote!$V$2))</f>
        <v>#NUM!</v>
      </c>
    </row>
    <row r="207" spans="51:56" ht="11.25" customHeight="1" x14ac:dyDescent="0.25">
      <c r="AY207" s="185" t="s">
        <v>214</v>
      </c>
      <c r="AZ207" s="186">
        <f>_xll.qlInterestRateIndexFixingDate(Currency&amp;"ibor"&amp;$I$1,BA207,Trigger)</f>
        <v>42443</v>
      </c>
      <c r="BA207" s="186">
        <f>_xll.qlCalendarAdvance(Calendar,BA206,AY207,"f",,Trigger)</f>
        <v>42445</v>
      </c>
      <c r="BB207" s="186">
        <f>_xll.qlInterestRateIndexMaturity(Currency&amp;"ibor"&amp;$I$1,BA207,Trigger)</f>
        <v>42537</v>
      </c>
      <c r="BC207" s="359">
        <f>_xll.qlIndexFixing($AC$5,AZ207,,_xll.ohTrigger(Trigger,Quote!$V$2))</f>
        <v>1.3249999999969506E-4</v>
      </c>
      <c r="BD207" s="359" t="e">
        <f>_xll.qlIndexFixing($BE$1,AZ207,TRUE,_xll.ohTrigger(Trigger,Quote!$V$2))</f>
        <v>#NUM!</v>
      </c>
    </row>
    <row r="208" spans="51:56" ht="11.25" customHeight="1" x14ac:dyDescent="0.25">
      <c r="AY208" s="185" t="s">
        <v>214</v>
      </c>
      <c r="AZ208" s="186">
        <f>_xll.qlInterestRateIndexFixingDate(Currency&amp;"ibor"&amp;$I$1,BA208,Trigger)</f>
        <v>42444</v>
      </c>
      <c r="BA208" s="186">
        <f>_xll.qlCalendarAdvance(Calendar,BA207,AY208,"f",,Trigger)</f>
        <v>42446</v>
      </c>
      <c r="BB208" s="186">
        <f>_xll.qlInterestRateIndexMaturity(Currency&amp;"ibor"&amp;$I$1,BA208,Trigger)</f>
        <v>42538</v>
      </c>
      <c r="BC208" s="359">
        <f>_xll.qlIndexFixing($AC$5,AZ208,,_xll.ohTrigger(Trigger,Quote!$V$2))</f>
        <v>1.3308545661853182E-4</v>
      </c>
      <c r="BD208" s="359" t="e">
        <f>_xll.qlIndexFixing($BE$1,AZ208,TRUE,_xll.ohTrigger(Trigger,Quote!$V$2))</f>
        <v>#NUM!</v>
      </c>
    </row>
    <row r="209" spans="51:56" ht="11.25" customHeight="1" x14ac:dyDescent="0.25">
      <c r="AY209" s="185" t="s">
        <v>214</v>
      </c>
      <c r="AZ209" s="186">
        <f>_xll.qlInterestRateIndexFixingDate(Currency&amp;"ibor"&amp;$I$1,BA209,Trigger)</f>
        <v>42445</v>
      </c>
      <c r="BA209" s="186">
        <f>_xll.qlCalendarAdvance(Calendar,BA208,AY209,"f",,Trigger)</f>
        <v>42447</v>
      </c>
      <c r="BB209" s="186">
        <f>_xll.qlInterestRateIndexMaturity(Currency&amp;"ibor"&amp;$I$1,BA209,Trigger)</f>
        <v>42541</v>
      </c>
      <c r="BC209" s="359">
        <f>_xll.qlIndexFixing($AC$5,AZ209,,_xll.ohTrigger(Trigger,Quote!$V$2))</f>
        <v>1.3388765858288835E-4</v>
      </c>
      <c r="BD209" s="359" t="e">
        <f>_xll.qlIndexFixing($BE$1,AZ209,TRUE,_xll.ohTrigger(Trigger,Quote!$V$2))</f>
        <v>#NUM!</v>
      </c>
    </row>
    <row r="210" spans="51:56" ht="11.25" customHeight="1" x14ac:dyDescent="0.25">
      <c r="AY210" s="185" t="s">
        <v>214</v>
      </c>
      <c r="AZ210" s="186">
        <f>_xll.qlInterestRateIndexFixingDate(Currency&amp;"ibor"&amp;$I$1,BA210,Trigger)</f>
        <v>42446</v>
      </c>
      <c r="BA210" s="186">
        <f>_xll.qlCalendarAdvance(Calendar,BA209,AY210,"f",,Trigger)</f>
        <v>42450</v>
      </c>
      <c r="BB210" s="186">
        <f>_xll.qlInterestRateIndexMaturity(Currency&amp;"ibor"&amp;$I$1,BA210,Trigger)</f>
        <v>42542</v>
      </c>
      <c r="BC210" s="359">
        <f>_xll.qlIndexFixing($AC$5,AZ210,,_xll.ohTrigger(Trigger,Quote!$V$2))</f>
        <v>1.3540707197327561E-4</v>
      </c>
      <c r="BD210" s="359" t="e">
        <f>_xll.qlIndexFixing($BE$1,AZ210,TRUE,_xll.ohTrigger(Trigger,Quote!$V$2))</f>
        <v>#NUM!</v>
      </c>
    </row>
    <row r="211" spans="51:56" ht="11.25" customHeight="1" x14ac:dyDescent="0.25">
      <c r="AY211" s="185" t="s">
        <v>214</v>
      </c>
      <c r="AZ211" s="186">
        <f>_xll.qlInterestRateIndexFixingDate(Currency&amp;"ibor"&amp;$I$1,BA211,Trigger)</f>
        <v>42447</v>
      </c>
      <c r="BA211" s="186">
        <f>_xll.qlCalendarAdvance(Calendar,BA210,AY211,"f",,Trigger)</f>
        <v>42451</v>
      </c>
      <c r="BB211" s="186">
        <f>_xll.qlInterestRateIndexMaturity(Currency&amp;"ibor"&amp;$I$1,BA211,Trigger)</f>
        <v>42543</v>
      </c>
      <c r="BC211" s="359">
        <f>_xll.qlIndexFixing($AC$5,AZ211,,_xll.ohTrigger(Trigger,Quote!$V$2))</f>
        <v>1.3598242302790084E-4</v>
      </c>
      <c r="BD211" s="359" t="e">
        <f>_xll.qlIndexFixing($BE$1,AZ211,TRUE,_xll.ohTrigger(Trigger,Quote!$V$2))</f>
        <v>#NUM!</v>
      </c>
    </row>
    <row r="212" spans="51:56" ht="11.25" customHeight="1" x14ac:dyDescent="0.25">
      <c r="AY212" s="185" t="s">
        <v>214</v>
      </c>
      <c r="AZ212" s="186">
        <f>_xll.qlInterestRateIndexFixingDate(Currency&amp;"ibor"&amp;$I$1,BA212,Trigger)</f>
        <v>42450</v>
      </c>
      <c r="BA212" s="186">
        <f>_xll.qlCalendarAdvance(Calendar,BA211,AY212,"f",,Trigger)</f>
        <v>42452</v>
      </c>
      <c r="BB212" s="186">
        <f>_xll.qlInterestRateIndexMaturity(Currency&amp;"ibor"&amp;$I$1,BA212,Trigger)</f>
        <v>42544</v>
      </c>
      <c r="BC212" s="359">
        <f>_xll.qlIndexFixing($AC$5,AZ212,,_xll.ohTrigger(Trigger,Quote!$V$2))</f>
        <v>1.3655575296447054E-4</v>
      </c>
      <c r="BD212" s="359" t="e">
        <f>_xll.qlIndexFixing($BE$1,AZ212,TRUE,_xll.ohTrigger(Trigger,Quote!$V$2))</f>
        <v>#NUM!</v>
      </c>
    </row>
    <row r="213" spans="51:56" ht="11.25" customHeight="1" x14ac:dyDescent="0.25">
      <c r="AY213" s="185" t="s">
        <v>214</v>
      </c>
      <c r="AZ213" s="186">
        <f>_xll.qlInterestRateIndexFixingDate(Currency&amp;"ibor"&amp;$I$1,BA213,Trigger)</f>
        <v>42451</v>
      </c>
      <c r="BA213" s="186">
        <f>_xll.qlCalendarAdvance(Calendar,BA212,AY213,"f",,Trigger)</f>
        <v>42453</v>
      </c>
      <c r="BB213" s="186">
        <f>_xll.qlInterestRateIndexMaturity(Currency&amp;"ibor"&amp;$I$1,BA213,Trigger)</f>
        <v>42545</v>
      </c>
      <c r="BC213" s="359">
        <f>_xll.qlIndexFixing($AC$5,AZ213,,_xll.ohTrigger(Trigger,Quote!$V$2))</f>
        <v>1.3712706178559131E-4</v>
      </c>
      <c r="BD213" s="359" t="e">
        <f>_xll.qlIndexFixing($BE$1,AZ213,TRUE,_xll.ohTrigger(Trigger,Quote!$V$2))</f>
        <v>#NUM!</v>
      </c>
    </row>
    <row r="214" spans="51:56" ht="11.25" customHeight="1" x14ac:dyDescent="0.25">
      <c r="AY214" s="185" t="s">
        <v>214</v>
      </c>
      <c r="AZ214" s="186">
        <f>_xll.qlInterestRateIndexFixingDate(Currency&amp;"ibor"&amp;$I$1,BA214,Trigger)</f>
        <v>42452</v>
      </c>
      <c r="BA214" s="186">
        <f>_xll.qlCalendarAdvance(Calendar,BA213,AY214,"f",,Trigger)</f>
        <v>42458</v>
      </c>
      <c r="BB214" s="186">
        <f>_xll.qlInterestRateIndexMaturity(Currency&amp;"ibor"&amp;$I$1,BA214,Trigger)</f>
        <v>42550</v>
      </c>
      <c r="BC214" s="359">
        <f>_xll.qlIndexFixing($AC$5,AZ214,,_xll.ohTrigger(Trigger,Quote!$V$2))</f>
        <v>1.3995328910993592E-4</v>
      </c>
      <c r="BD214" s="359" t="e">
        <f>_xll.qlIndexFixing($BE$1,AZ214,TRUE,_xll.ohTrigger(Trigger,Quote!$V$2))</f>
        <v>#NUM!</v>
      </c>
    </row>
    <row r="215" spans="51:56" ht="11.25" customHeight="1" x14ac:dyDescent="0.25">
      <c r="AY215" s="185" t="s">
        <v>214</v>
      </c>
      <c r="AZ215" s="186">
        <f>_xll.qlInterestRateIndexFixingDate(Currency&amp;"ibor"&amp;$I$1,BA215,Trigger)</f>
        <v>42453</v>
      </c>
      <c r="BA215" s="186">
        <f>_xll.qlCalendarAdvance(Calendar,BA214,AY215,"f",,Trigger)</f>
        <v>42459</v>
      </c>
      <c r="BB215" s="186">
        <f>_xll.qlInterestRateIndexMaturity(Currency&amp;"ibor"&amp;$I$1,BA215,Trigger)</f>
        <v>42551</v>
      </c>
      <c r="BC215" s="359">
        <f>_xll.qlIndexFixing($AC$5,AZ215,,_xll.ohTrigger(Trigger,Quote!$V$2))</f>
        <v>1.405124712122971E-4</v>
      </c>
      <c r="BD215" s="359" t="e">
        <f>_xll.qlIndexFixing($BE$1,AZ215,TRUE,_xll.ohTrigger(Trigger,Quote!$V$2))</f>
        <v>#NUM!</v>
      </c>
    </row>
    <row r="216" spans="51:56" ht="11.25" customHeight="1" x14ac:dyDescent="0.25">
      <c r="AY216" s="185" t="s">
        <v>214</v>
      </c>
      <c r="AZ216" s="186">
        <f>_xll.qlInterestRateIndexFixingDate(Currency&amp;"ibor"&amp;$I$1,BA216,Trigger)</f>
        <v>42458</v>
      </c>
      <c r="BA216" s="186">
        <f>_xll.qlCalendarAdvance(Calendar,BA215,AY216,"f",,Trigger)</f>
        <v>42460</v>
      </c>
      <c r="BB216" s="186">
        <f>_xll.qlInterestRateIndexMaturity(Currency&amp;"ibor"&amp;$I$1,BA216,Trigger)</f>
        <v>42551</v>
      </c>
      <c r="BC216" s="359">
        <f>_xll.qlIndexFixing($AC$5,AZ216,,_xll.ohTrigger(Trigger,Quote!$V$2))</f>
        <v>1.4093818320316397E-4</v>
      </c>
      <c r="BD216" s="359" t="e">
        <f>_xll.qlIndexFixing($BE$1,AZ216,TRUE,_xll.ohTrigger(Trigger,Quote!$V$2))</f>
        <v>#NUM!</v>
      </c>
    </row>
    <row r="217" spans="51:56" ht="11.25" customHeight="1" x14ac:dyDescent="0.25">
      <c r="AY217" s="185" t="s">
        <v>214</v>
      </c>
      <c r="AZ217" s="186">
        <f>_xll.qlInterestRateIndexFixingDate(Currency&amp;"ibor"&amp;$I$1,BA217,Trigger)</f>
        <v>42459</v>
      </c>
      <c r="BA217" s="186">
        <f>_xll.qlCalendarAdvance(Calendar,BA216,AY217,"f",,Trigger)</f>
        <v>42461</v>
      </c>
      <c r="BB217" s="186">
        <f>_xll.qlInterestRateIndexMaturity(Currency&amp;"ibor"&amp;$I$1,BA217,Trigger)</f>
        <v>42552</v>
      </c>
      <c r="BC217" s="359">
        <f>_xll.qlIndexFixing($AC$5,AZ217,,_xll.ohTrigger(Trigger,Quote!$V$2))</f>
        <v>1.4149074634478017E-4</v>
      </c>
      <c r="BD217" s="359" t="e">
        <f>_xll.qlIndexFixing($BE$1,AZ217,TRUE,_xll.ohTrigger(Trigger,Quote!$V$2))</f>
        <v>#NUM!</v>
      </c>
    </row>
    <row r="218" spans="51:56" ht="11.25" customHeight="1" x14ac:dyDescent="0.25">
      <c r="AY218" s="185" t="s">
        <v>214</v>
      </c>
      <c r="AZ218" s="186">
        <f>_xll.qlInterestRateIndexFixingDate(Currency&amp;"ibor"&amp;$I$1,BA218,Trigger)</f>
        <v>42460</v>
      </c>
      <c r="BA218" s="186">
        <f>_xll.qlCalendarAdvance(Calendar,BA217,AY218,"f",,Trigger)</f>
        <v>42464</v>
      </c>
      <c r="BB218" s="186">
        <f>_xll.qlInterestRateIndexMaturity(Currency&amp;"ibor"&amp;$I$1,BA218,Trigger)</f>
        <v>42555</v>
      </c>
      <c r="BC218" s="359">
        <f>_xll.qlIndexFixing($AC$5,AZ218,,_xll.ohTrigger(Trigger,Quote!$V$2))</f>
        <v>1.4313617575069458E-4</v>
      </c>
      <c r="BD218" s="359" t="e">
        <f>_xll.qlIndexFixing($BE$1,AZ218,TRUE,_xll.ohTrigger(Trigger,Quote!$V$2))</f>
        <v>#NUM!</v>
      </c>
    </row>
    <row r="219" spans="51:56" ht="11.25" customHeight="1" x14ac:dyDescent="0.25">
      <c r="AY219" s="185" t="s">
        <v>214</v>
      </c>
      <c r="AZ219" s="186">
        <f>_xll.qlInterestRateIndexFixingDate(Currency&amp;"ibor"&amp;$I$1,BA219,Trigger)</f>
        <v>42461</v>
      </c>
      <c r="BA219" s="186">
        <f>_xll.qlCalendarAdvance(Calendar,BA218,AY219,"f",,Trigger)</f>
        <v>42465</v>
      </c>
      <c r="BB219" s="186">
        <f>_xll.qlInterestRateIndexMaturity(Currency&amp;"ibor"&amp;$I$1,BA219,Trigger)</f>
        <v>42556</v>
      </c>
      <c r="BC219" s="359">
        <f>_xll.qlIndexFixing($AC$5,AZ219,,_xll.ohTrigger(Trigger,Quote!$V$2))</f>
        <v>1.4368056554196261E-4</v>
      </c>
      <c r="BD219" s="359" t="e">
        <f>_xll.qlIndexFixing($BE$1,AZ219,TRUE,_xll.ohTrigger(Trigger,Quote!$V$2))</f>
        <v>#NUM!</v>
      </c>
    </row>
    <row r="220" spans="51:56" ht="11.25" customHeight="1" x14ac:dyDescent="0.25">
      <c r="AY220" s="185" t="s">
        <v>214</v>
      </c>
      <c r="AZ220" s="186">
        <f>_xll.qlInterestRateIndexFixingDate(Currency&amp;"ibor"&amp;$I$1,BA220,Trigger)</f>
        <v>42464</v>
      </c>
      <c r="BA220" s="186">
        <f>_xll.qlCalendarAdvance(Calendar,BA219,AY220,"f",,Trigger)</f>
        <v>42466</v>
      </c>
      <c r="BB220" s="186">
        <f>_xll.qlInterestRateIndexMaturity(Currency&amp;"ibor"&amp;$I$1,BA220,Trigger)</f>
        <v>42557</v>
      </c>
      <c r="BC220" s="359">
        <f>_xll.qlIndexFixing($AC$5,AZ220,,_xll.ohTrigger(Trigger,Quote!$V$2))</f>
        <v>1.4422291199366711E-4</v>
      </c>
      <c r="BD220" s="359" t="e">
        <f>_xll.qlIndexFixing($BE$1,AZ220,TRUE,_xll.ohTrigger(Trigger,Quote!$V$2))</f>
        <v>#NUM!</v>
      </c>
    </row>
    <row r="221" spans="51:56" ht="11.25" customHeight="1" x14ac:dyDescent="0.25">
      <c r="AY221" s="185" t="s">
        <v>214</v>
      </c>
      <c r="AZ221" s="186">
        <f>_xll.qlInterestRateIndexFixingDate(Currency&amp;"ibor"&amp;$I$1,BA221,Trigger)</f>
        <v>42465</v>
      </c>
      <c r="BA221" s="186">
        <f>_xll.qlCalendarAdvance(Calendar,BA220,AY221,"f",,Trigger)</f>
        <v>42467</v>
      </c>
      <c r="BB221" s="186">
        <f>_xll.qlInterestRateIndexMaturity(Currency&amp;"ibor"&amp;$I$1,BA221,Trigger)</f>
        <v>42558</v>
      </c>
      <c r="BC221" s="359">
        <f>_xll.qlIndexFixing($AC$5,AZ221,,_xll.ohTrigger(Trigger,Quote!$V$2))</f>
        <v>1.4476321510492973E-4</v>
      </c>
      <c r="BD221" s="359" t="e">
        <f>_xll.qlIndexFixing($BE$1,AZ221,TRUE,_xll.ohTrigger(Trigger,Quote!$V$2))</f>
        <v>#NUM!</v>
      </c>
    </row>
    <row r="222" spans="51:56" ht="11.25" customHeight="1" x14ac:dyDescent="0.25">
      <c r="AY222" s="185" t="s">
        <v>214</v>
      </c>
      <c r="AZ222" s="186">
        <f>_xll.qlInterestRateIndexFixingDate(Currency&amp;"ibor"&amp;$I$1,BA222,Trigger)</f>
        <v>42466</v>
      </c>
      <c r="BA222" s="186">
        <f>_xll.qlCalendarAdvance(Calendar,BA221,AY222,"f",,Trigger)</f>
        <v>42468</v>
      </c>
      <c r="BB222" s="186">
        <f>_xll.qlInterestRateIndexMaturity(Currency&amp;"ibor"&amp;$I$1,BA222,Trigger)</f>
        <v>42559</v>
      </c>
      <c r="BC222" s="359">
        <f>_xll.qlIndexFixing($AC$5,AZ222,,_xll.ohTrigger(Trigger,Quote!$V$2))</f>
        <v>1.4530147487487203E-4</v>
      </c>
      <c r="BD222" s="359" t="e">
        <f>_xll.qlIndexFixing($BE$1,AZ222,TRUE,_xll.ohTrigger(Trigger,Quote!$V$2))</f>
        <v>#NUM!</v>
      </c>
    </row>
    <row r="223" spans="51:56" ht="11.25" customHeight="1" x14ac:dyDescent="0.25">
      <c r="AY223" s="185" t="s">
        <v>214</v>
      </c>
      <c r="AZ223" s="186">
        <f>_xll.qlInterestRateIndexFixingDate(Currency&amp;"ibor"&amp;$I$1,BA223,Trigger)</f>
        <v>42467</v>
      </c>
      <c r="BA223" s="186">
        <f>_xll.qlCalendarAdvance(Calendar,BA222,AY223,"f",,Trigger)</f>
        <v>42471</v>
      </c>
      <c r="BB223" s="186">
        <f>_xll.qlInterestRateIndexMaturity(Currency&amp;"ibor"&amp;$I$1,BA223,Trigger)</f>
        <v>42562</v>
      </c>
      <c r="BC223" s="359">
        <f>_xll.qlIndexFixing($AC$5,AZ223,,_xll.ohTrigger(Trigger,Quote!$V$2))</f>
        <v>1.4690399412887122E-4</v>
      </c>
      <c r="BD223" s="359" t="e">
        <f>_xll.qlIndexFixing($BE$1,AZ223,TRUE,_xll.ohTrigger(Trigger,Quote!$V$2))</f>
        <v>#NUM!</v>
      </c>
    </row>
    <row r="224" spans="51:56" ht="11.25" customHeight="1" x14ac:dyDescent="0.25">
      <c r="AY224" s="185" t="s">
        <v>214</v>
      </c>
      <c r="AZ224" s="186">
        <f>_xll.qlInterestRateIndexFixingDate(Currency&amp;"ibor"&amp;$I$1,BA224,Trigger)</f>
        <v>42468</v>
      </c>
      <c r="BA224" s="186">
        <f>_xll.qlCalendarAdvance(Calendar,BA223,AY224,"f",,Trigger)</f>
        <v>42472</v>
      </c>
      <c r="BB224" s="186">
        <f>_xll.qlInterestRateIndexMaturity(Currency&amp;"ibor"&amp;$I$1,BA224,Trigger)</f>
        <v>42563</v>
      </c>
      <c r="BC224" s="359">
        <f>_xll.qlIndexFixing($AC$5,AZ224,,_xll.ohTrigger(Trigger,Quote!$V$2))</f>
        <v>1.4743408052562648E-4</v>
      </c>
      <c r="BD224" s="359" t="e">
        <f>_xll.qlIndexFixing($BE$1,AZ224,TRUE,_xll.ohTrigger(Trigger,Quote!$V$2))</f>
        <v>#NUM!</v>
      </c>
    </row>
    <row r="225" spans="51:56" ht="11.25" customHeight="1" x14ac:dyDescent="0.25">
      <c r="AY225" s="185" t="s">
        <v>214</v>
      </c>
      <c r="AZ225" s="186">
        <f>_xll.qlInterestRateIndexFixingDate(Currency&amp;"ibor"&amp;$I$1,BA225,Trigger)</f>
        <v>42471</v>
      </c>
      <c r="BA225" s="186">
        <f>_xll.qlCalendarAdvance(Calendar,BA224,AY225,"f",,Trigger)</f>
        <v>42473</v>
      </c>
      <c r="BB225" s="186">
        <f>_xll.qlInterestRateIndexMaturity(Currency&amp;"ibor"&amp;$I$1,BA225,Trigger)</f>
        <v>42564</v>
      </c>
      <c r="BC225" s="359">
        <f>_xll.qlIndexFixing($AC$5,AZ225,,_xll.ohTrigger(Trigger,Quote!$V$2))</f>
        <v>1.4796212357666931E-4</v>
      </c>
      <c r="BD225" s="359" t="e">
        <f>_xll.qlIndexFixing($BE$1,AZ225,TRUE,_xll.ohTrigger(Trigger,Quote!$V$2))</f>
        <v>#NUM!</v>
      </c>
    </row>
    <row r="226" spans="51:56" ht="11.25" customHeight="1" x14ac:dyDescent="0.25">
      <c r="AY226" s="185" t="s">
        <v>214</v>
      </c>
      <c r="AZ226" s="186">
        <f>_xll.qlInterestRateIndexFixingDate(Currency&amp;"ibor"&amp;$I$1,BA226,Trigger)</f>
        <v>42472</v>
      </c>
      <c r="BA226" s="186">
        <f>_xll.qlCalendarAdvance(Calendar,BA225,AY226,"f",,Trigger)</f>
        <v>42474</v>
      </c>
      <c r="BB226" s="186">
        <f>_xll.qlInterestRateIndexMaturity(Currency&amp;"ibor"&amp;$I$1,BA226,Trigger)</f>
        <v>42565</v>
      </c>
      <c r="BC226" s="359">
        <f>_xll.qlIndexFixing($AC$5,AZ226,,_xll.ohTrigger(Trigger,Quote!$V$2))</f>
        <v>1.4848812328112132E-4</v>
      </c>
      <c r="BD226" s="359" t="e">
        <f>_xll.qlIndexFixing($BE$1,AZ226,TRUE,_xll.ohTrigger(Trigger,Quote!$V$2))</f>
        <v>#NUM!</v>
      </c>
    </row>
    <row r="227" spans="51:56" ht="11.25" customHeight="1" x14ac:dyDescent="0.25">
      <c r="AY227" s="185" t="s">
        <v>214</v>
      </c>
      <c r="AZ227" s="186">
        <f>_xll.qlInterestRateIndexFixingDate(Currency&amp;"ibor"&amp;$I$1,BA227,Trigger)</f>
        <v>42473</v>
      </c>
      <c r="BA227" s="186">
        <f>_xll.qlCalendarAdvance(Calendar,BA226,AY227,"f",,Trigger)</f>
        <v>42475</v>
      </c>
      <c r="BB227" s="186">
        <f>_xll.qlInterestRateIndexMaturity(Currency&amp;"ibor"&amp;$I$1,BA227,Trigger)</f>
        <v>42566</v>
      </c>
      <c r="BC227" s="359">
        <f>_xll.qlIndexFixing($AC$5,AZ227,,_xll.ohTrigger(Trigger,Quote!$V$2))</f>
        <v>1.4901207963810407E-4</v>
      </c>
      <c r="BD227" s="359" t="e">
        <f>_xll.qlIndexFixing($BE$1,AZ227,TRUE,_xll.ohTrigger(Trigger,Quote!$V$2))</f>
        <v>#NUM!</v>
      </c>
    </row>
    <row r="228" spans="51:56" ht="11.25" customHeight="1" x14ac:dyDescent="0.25">
      <c r="AY228" s="185" t="s">
        <v>214</v>
      </c>
      <c r="AZ228" s="186">
        <f>_xll.qlInterestRateIndexFixingDate(Currency&amp;"ibor"&amp;$I$1,BA228,Trigger)</f>
        <v>42474</v>
      </c>
      <c r="BA228" s="186">
        <f>_xll.qlCalendarAdvance(Calendar,BA227,AY228,"f",,Trigger)</f>
        <v>42478</v>
      </c>
      <c r="BB228" s="186">
        <f>_xll.qlInterestRateIndexMaturity(Currency&amp;"ibor"&amp;$I$1,BA228,Trigger)</f>
        <v>42569</v>
      </c>
      <c r="BC228" s="359">
        <f>_xll.qlIndexFixing($AC$5,AZ228,,_xll.ohTrigger(Trigger,Quote!$V$2))</f>
        <v>1.5057168861984475E-4</v>
      </c>
      <c r="BD228" s="359" t="e">
        <f>_xll.qlIndexFixing($BE$1,AZ228,TRUE,_xll.ohTrigger(Trigger,Quote!$V$2))</f>
        <v>#NUM!</v>
      </c>
    </row>
    <row r="229" spans="51:56" ht="11.25" customHeight="1" x14ac:dyDescent="0.25">
      <c r="AY229" s="185" t="s">
        <v>214</v>
      </c>
      <c r="AZ229" s="186">
        <f>_xll.qlInterestRateIndexFixingDate(Currency&amp;"ibor"&amp;$I$1,BA229,Trigger)</f>
        <v>42475</v>
      </c>
      <c r="BA229" s="186">
        <f>_xll.qlCalendarAdvance(Calendar,BA228,AY229,"f",,Trigger)</f>
        <v>42479</v>
      </c>
      <c r="BB229" s="186">
        <f>_xll.qlInterestRateIndexMaturity(Currency&amp;"ibor"&amp;$I$1,BA229,Trigger)</f>
        <v>42570</v>
      </c>
      <c r="BC229" s="359">
        <f>_xll.qlIndexFixing($AC$5,AZ229,,_xll.ohTrigger(Trigger,Quote!$V$2))</f>
        <v>1.5108747158080159E-4</v>
      </c>
      <c r="BD229" s="359" t="e">
        <f>_xll.qlIndexFixing($BE$1,AZ229,TRUE,_xll.ohTrigger(Trigger,Quote!$V$2))</f>
        <v>#NUM!</v>
      </c>
    </row>
    <row r="230" spans="51:56" ht="11.25" customHeight="1" x14ac:dyDescent="0.25">
      <c r="AY230" s="185" t="s">
        <v>214</v>
      </c>
      <c r="AZ230" s="186">
        <f>_xll.qlInterestRateIndexFixingDate(Currency&amp;"ibor"&amp;$I$1,BA230,Trigger)</f>
        <v>42478</v>
      </c>
      <c r="BA230" s="186">
        <f>_xll.qlCalendarAdvance(Calendar,BA229,AY230,"f",,Trigger)</f>
        <v>42480</v>
      </c>
      <c r="BB230" s="186">
        <f>_xll.qlInterestRateIndexMaturity(Currency&amp;"ibor"&amp;$I$1,BA230,Trigger)</f>
        <v>42571</v>
      </c>
      <c r="BC230" s="359">
        <f>_xll.qlIndexFixing($AC$5,AZ230,,_xll.ohTrigger(Trigger,Quote!$V$2))</f>
        <v>1.5160121119077549E-4</v>
      </c>
      <c r="BD230" s="359" t="e">
        <f>_xll.qlIndexFixing($BE$1,AZ230,TRUE,_xll.ohTrigger(Trigger,Quote!$V$2))</f>
        <v>#NUM!</v>
      </c>
    </row>
    <row r="231" spans="51:56" ht="11.25" customHeight="1" x14ac:dyDescent="0.25">
      <c r="AY231" s="185" t="s">
        <v>214</v>
      </c>
      <c r="AZ231" s="186">
        <f>_xll.qlInterestRateIndexFixingDate(Currency&amp;"ibor"&amp;$I$1,BA231,Trigger)</f>
        <v>42479</v>
      </c>
      <c r="BA231" s="186">
        <f>_xll.qlCalendarAdvance(Calendar,BA230,AY231,"f",,Trigger)</f>
        <v>42481</v>
      </c>
      <c r="BB231" s="186">
        <f>_xll.qlInterestRateIndexMaturity(Currency&amp;"ibor"&amp;$I$1,BA231,Trigger)</f>
        <v>42572</v>
      </c>
      <c r="BC231" s="359">
        <f>_xll.qlIndexFixing($AC$5,AZ231,,_xll.ohTrigger(Trigger,Quote!$V$2))</f>
        <v>1.5211290744800962E-4</v>
      </c>
      <c r="BD231" s="359" t="e">
        <f>_xll.qlIndexFixing($BE$1,AZ231,TRUE,_xll.ohTrigger(Trigger,Quote!$V$2))</f>
        <v>#NUM!</v>
      </c>
    </row>
    <row r="232" spans="51:56" ht="11.25" customHeight="1" x14ac:dyDescent="0.25">
      <c r="AY232" s="185" t="s">
        <v>214</v>
      </c>
      <c r="AZ232" s="186">
        <f>_xll.qlInterestRateIndexFixingDate(Currency&amp;"ibor"&amp;$I$1,BA232,Trigger)</f>
        <v>42480</v>
      </c>
      <c r="BA232" s="186">
        <f>_xll.qlCalendarAdvance(Calendar,BA231,AY232,"f",,Trigger)</f>
        <v>42482</v>
      </c>
      <c r="BB232" s="186">
        <f>_xll.qlInterestRateIndexMaturity(Currency&amp;"ibor"&amp;$I$1,BA232,Trigger)</f>
        <v>42573</v>
      </c>
      <c r="BC232" s="359">
        <f>_xll.qlIndexFixing($AC$5,AZ232,,_xll.ohTrigger(Trigger,Quote!$V$2))</f>
        <v>1.5262256035250403E-4</v>
      </c>
      <c r="BD232" s="359" t="e">
        <f>_xll.qlIndexFixing($BE$1,AZ232,TRUE,_xll.ohTrigger(Trigger,Quote!$V$2))</f>
        <v>#NUM!</v>
      </c>
    </row>
    <row r="233" spans="51:56" ht="11.25" customHeight="1" x14ac:dyDescent="0.25">
      <c r="AY233" s="185" t="s">
        <v>214</v>
      </c>
      <c r="AZ233" s="186">
        <f>_xll.qlInterestRateIndexFixingDate(Currency&amp;"ibor"&amp;$I$1,BA233,Trigger)</f>
        <v>42481</v>
      </c>
      <c r="BA233" s="186">
        <f>_xll.qlCalendarAdvance(Calendar,BA232,AY233,"f",,Trigger)</f>
        <v>42485</v>
      </c>
      <c r="BB233" s="186">
        <f>_xll.qlInterestRateIndexMaturity(Currency&amp;"ibor"&amp;$I$1,BA233,Trigger)</f>
        <v>42576</v>
      </c>
      <c r="BC233" s="359">
        <f>_xll.qlIndexFixing($AC$5,AZ233,,_xll.ohTrigger(Trigger,Quote!$V$2))</f>
        <v>1.5413925894339973E-4</v>
      </c>
      <c r="BD233" s="359" t="e">
        <f>_xll.qlIndexFixing($BE$1,AZ233,TRUE,_xll.ohTrigger(Trigger,Quote!$V$2))</f>
        <v>#NUM!</v>
      </c>
    </row>
    <row r="234" spans="51:56" ht="11.25" customHeight="1" x14ac:dyDescent="0.25">
      <c r="AY234" s="185" t="s">
        <v>214</v>
      </c>
      <c r="AZ234" s="186">
        <f>_xll.qlInterestRateIndexFixingDate(Currency&amp;"ibor"&amp;$I$1,BA234,Trigger)</f>
        <v>42482</v>
      </c>
      <c r="BA234" s="186">
        <f>_xll.qlCalendarAdvance(Calendar,BA233,AY234,"f",,Trigger)</f>
        <v>42486</v>
      </c>
      <c r="BB234" s="186">
        <f>_xll.qlInterestRateIndexMaturity(Currency&amp;"ibor"&amp;$I$1,BA234,Trigger)</f>
        <v>42577</v>
      </c>
      <c r="BC234" s="359">
        <f>_xll.qlIndexFixing($AC$5,AZ234,,_xll.ohTrigger(Trigger,Quote!$V$2))</f>
        <v>1.5464073842990774E-4</v>
      </c>
      <c r="BD234" s="359" t="e">
        <f>_xll.qlIndexFixing($BE$1,AZ234,TRUE,_xll.ohTrigger(Trigger,Quote!$V$2))</f>
        <v>#NUM!</v>
      </c>
    </row>
    <row r="235" spans="51:56" ht="11.25" customHeight="1" x14ac:dyDescent="0.25">
      <c r="AY235" s="185" t="s">
        <v>214</v>
      </c>
      <c r="AZ235" s="186">
        <f>_xll.qlInterestRateIndexFixingDate(Currency&amp;"ibor"&amp;$I$1,BA235,Trigger)</f>
        <v>42485</v>
      </c>
      <c r="BA235" s="186">
        <f>_xll.qlCalendarAdvance(Calendar,BA234,AY235,"f",,Trigger)</f>
        <v>42487</v>
      </c>
      <c r="BB235" s="186">
        <f>_xll.qlInterestRateIndexMaturity(Currency&amp;"ibor"&amp;$I$1,BA235,Trigger)</f>
        <v>42578</v>
      </c>
      <c r="BC235" s="359">
        <f>_xll.qlIndexFixing($AC$5,AZ235,,_xll.ohTrigger(Trigger,Quote!$V$2))</f>
        <v>1.5514017455928389E-4</v>
      </c>
      <c r="BD235" s="359" t="e">
        <f>_xll.qlIndexFixing($BE$1,AZ235,TRUE,_xll.ohTrigger(Trigger,Quote!$V$2))</f>
        <v>#NUM!</v>
      </c>
    </row>
    <row r="236" spans="51:56" ht="11.25" customHeight="1" x14ac:dyDescent="0.25">
      <c r="AY236" s="185" t="s">
        <v>214</v>
      </c>
      <c r="AZ236" s="186">
        <f>_xll.qlInterestRateIndexFixingDate(Currency&amp;"ibor"&amp;$I$1,BA236,Trigger)</f>
        <v>42486</v>
      </c>
      <c r="BA236" s="186">
        <f>_xll.qlCalendarAdvance(Calendar,BA235,AY236,"f",,Trigger)</f>
        <v>42488</v>
      </c>
      <c r="BB236" s="186">
        <f>_xll.qlInterestRateIndexMaturity(Currency&amp;"ibor"&amp;$I$1,BA236,Trigger)</f>
        <v>42579</v>
      </c>
      <c r="BC236" s="359">
        <f>_xll.qlIndexFixing($AC$5,AZ236,,_xll.ohTrigger(Trigger,Quote!$V$2))</f>
        <v>1.556375673306498E-4</v>
      </c>
      <c r="BD236" s="359" t="e">
        <f>_xll.qlIndexFixing($BE$1,AZ236,TRUE,_xll.ohTrigger(Trigger,Quote!$V$2))</f>
        <v>#NUM!</v>
      </c>
    </row>
    <row r="237" spans="51:56" ht="11.25" customHeight="1" x14ac:dyDescent="0.25">
      <c r="AY237" s="185" t="s">
        <v>214</v>
      </c>
      <c r="AZ237" s="186">
        <f>_xll.qlInterestRateIndexFixingDate(Currency&amp;"ibor"&amp;$I$1,BA237,Trigger)</f>
        <v>42487</v>
      </c>
      <c r="BA237" s="186">
        <f>_xll.qlCalendarAdvance(Calendar,BA236,AY237,"f",,Trigger)</f>
        <v>42489</v>
      </c>
      <c r="BB237" s="186">
        <f>_xll.qlInterestRateIndexMaturity(Currency&amp;"ibor"&amp;$I$1,BA237,Trigger)</f>
        <v>42580</v>
      </c>
      <c r="BC237" s="359">
        <f>_xll.qlIndexFixing($AC$5,AZ237,,_xll.ohTrigger(Trigger,Quote!$V$2))</f>
        <v>1.5613291674488382E-4</v>
      </c>
      <c r="BD237" s="359" t="e">
        <f>_xll.qlIndexFixing($BE$1,AZ237,TRUE,_xll.ohTrigger(Trigger,Quote!$V$2))</f>
        <v>#NUM!</v>
      </c>
    </row>
    <row r="238" spans="51:56" ht="11.25" customHeight="1" x14ac:dyDescent="0.25">
      <c r="AY238" s="185" t="s">
        <v>214</v>
      </c>
      <c r="AZ238" s="186">
        <f>_xll.qlInterestRateIndexFixingDate(Currency&amp;"ibor"&amp;$I$1,BA238,Trigger)</f>
        <v>42488</v>
      </c>
      <c r="BA238" s="186">
        <f>_xll.qlCalendarAdvance(Calendar,BA237,AY238,"f",,Trigger)</f>
        <v>42492</v>
      </c>
      <c r="BB238" s="186">
        <f>_xll.qlInterestRateIndexMaturity(Currency&amp;"ibor"&amp;$I$1,BA238,Trigger)</f>
        <v>42584</v>
      </c>
      <c r="BC238" s="359">
        <f>_xll.qlIndexFixing($AC$5,AZ238,,_xll.ohTrigger(Trigger,Quote!$V$2))</f>
        <v>1.5783162565679407E-4</v>
      </c>
      <c r="BD238" s="359" t="e">
        <f>_xll.qlIndexFixing($BE$1,AZ238,TRUE,_xll.ohTrigger(Trigger,Quote!$V$2))</f>
        <v>#NUM!</v>
      </c>
    </row>
    <row r="239" spans="51:56" ht="11.25" customHeight="1" x14ac:dyDescent="0.25">
      <c r="AY239" s="185" t="s">
        <v>214</v>
      </c>
      <c r="AZ239" s="186">
        <f>_xll.qlInterestRateIndexFixingDate(Currency&amp;"ibor"&amp;$I$1,BA239,Trigger)</f>
        <v>42489</v>
      </c>
      <c r="BA239" s="186">
        <f>_xll.qlCalendarAdvance(Calendar,BA238,AY239,"f",,Trigger)</f>
        <v>42493</v>
      </c>
      <c r="BB239" s="186">
        <f>_xll.qlInterestRateIndexMaturity(Currency&amp;"ibor"&amp;$I$1,BA239,Trigger)</f>
        <v>42585</v>
      </c>
      <c r="BC239" s="359">
        <f>_xll.qlIndexFixing($AC$5,AZ239,,_xll.ohTrigger(Trigger,Quote!$V$2))</f>
        <v>1.5832208911620535E-4</v>
      </c>
      <c r="BD239" s="359" t="e">
        <f>_xll.qlIndexFixing($BE$1,AZ239,TRUE,_xll.ohTrigger(Trigger,Quote!$V$2))</f>
        <v>#NUM!</v>
      </c>
    </row>
    <row r="240" spans="51:56" ht="11.25" customHeight="1" x14ac:dyDescent="0.25">
      <c r="AY240" s="185" t="s">
        <v>214</v>
      </c>
      <c r="AZ240" s="186">
        <f>_xll.qlInterestRateIndexFixingDate(Currency&amp;"ibor"&amp;$I$1,BA240,Trigger)</f>
        <v>42492</v>
      </c>
      <c r="BA240" s="186">
        <f>_xll.qlCalendarAdvance(Calendar,BA239,AY240,"f",,Trigger)</f>
        <v>42494</v>
      </c>
      <c r="BB240" s="186">
        <f>_xll.qlInterestRateIndexMaturity(Currency&amp;"ibor"&amp;$I$1,BA240,Trigger)</f>
        <v>42586</v>
      </c>
      <c r="BC240" s="359">
        <f>_xll.qlIndexFixing($AC$5,AZ240,,_xll.ohTrigger(Trigger,Quote!$V$2))</f>
        <v>1.5881053142628178E-4</v>
      </c>
      <c r="BD240" s="359" t="e">
        <f>_xll.qlIndexFixing($BE$1,AZ240,TRUE,_xll.ohTrigger(Trigger,Quote!$V$2))</f>
        <v>#NUM!</v>
      </c>
    </row>
    <row r="241" spans="51:56" ht="11.25" customHeight="1" x14ac:dyDescent="0.25">
      <c r="AY241" s="185" t="s">
        <v>214</v>
      </c>
      <c r="AZ241" s="186">
        <f>_xll.qlInterestRateIndexFixingDate(Currency&amp;"ibor"&amp;$I$1,BA241,Trigger)</f>
        <v>42493</v>
      </c>
      <c r="BA241" s="186">
        <f>_xll.qlCalendarAdvance(Calendar,BA240,AY241,"f",,Trigger)</f>
        <v>42495</v>
      </c>
      <c r="BB241" s="186">
        <f>_xll.qlInterestRateIndexMaturity(Currency&amp;"ibor"&amp;$I$1,BA241,Trigger)</f>
        <v>42587</v>
      </c>
      <c r="BC241" s="359">
        <f>_xll.qlIndexFixing($AC$5,AZ241,,_xll.ohTrigger(Trigger,Quote!$V$2))</f>
        <v>1.5929695258528562E-4</v>
      </c>
      <c r="BD241" s="359" t="e">
        <f>_xll.qlIndexFixing($BE$1,AZ241,TRUE,_xll.ohTrigger(Trigger,Quote!$V$2))</f>
        <v>#NUM!</v>
      </c>
    </row>
    <row r="242" spans="51:56" ht="11.25" customHeight="1" x14ac:dyDescent="0.25">
      <c r="AY242" s="185" t="s">
        <v>214</v>
      </c>
      <c r="AZ242" s="186">
        <f>_xll.qlInterestRateIndexFixingDate(Currency&amp;"ibor"&amp;$I$1,BA242,Trigger)</f>
        <v>42494</v>
      </c>
      <c r="BA242" s="186">
        <f>_xll.qlCalendarAdvance(Calendar,BA241,AY242,"f",,Trigger)</f>
        <v>42496</v>
      </c>
      <c r="BB242" s="186">
        <f>_xll.qlInterestRateIndexMaturity(Currency&amp;"ibor"&amp;$I$1,BA242,Trigger)</f>
        <v>42590</v>
      </c>
      <c r="BC242" s="359">
        <f>_xll.qlIndexFixing($AC$5,AZ242,,_xll.ohTrigger(Trigger,Quote!$V$2))</f>
        <v>1.6026775921023604E-4</v>
      </c>
      <c r="BD242" s="359" t="e">
        <f>_xll.qlIndexFixing($BE$1,AZ242,TRUE,_xll.ohTrigger(Trigger,Quote!$V$2))</f>
        <v>#NUM!</v>
      </c>
    </row>
    <row r="243" spans="51:56" ht="11.25" customHeight="1" x14ac:dyDescent="0.25">
      <c r="AY243" s="185" t="s">
        <v>214</v>
      </c>
      <c r="AZ243" s="186">
        <f>_xll.qlInterestRateIndexFixingDate(Currency&amp;"ibor"&amp;$I$1,BA243,Trigger)</f>
        <v>42495</v>
      </c>
      <c r="BA243" s="186">
        <f>_xll.qlCalendarAdvance(Calendar,BA242,AY243,"f",,Trigger)</f>
        <v>42499</v>
      </c>
      <c r="BB243" s="186">
        <f>_xll.qlInterestRateIndexMaturity(Currency&amp;"ibor"&amp;$I$1,BA243,Trigger)</f>
        <v>42591</v>
      </c>
      <c r="BC243" s="359">
        <f>_xll.qlIndexFixing($AC$5,AZ243,,_xll.ohTrigger(Trigger,Quote!$V$2))</f>
        <v>1.6122242569319761E-4</v>
      </c>
      <c r="BD243" s="359" t="e">
        <f>_xll.qlIndexFixing($BE$1,AZ243,TRUE,_xll.ohTrigger(Trigger,Quote!$V$2))</f>
        <v>#NUM!</v>
      </c>
    </row>
    <row r="244" spans="51:56" ht="11.25" customHeight="1" x14ac:dyDescent="0.25">
      <c r="AY244" s="185" t="s">
        <v>214</v>
      </c>
      <c r="AZ244" s="186">
        <f>_xll.qlInterestRateIndexFixingDate(Currency&amp;"ibor"&amp;$I$1,BA244,Trigger)</f>
        <v>42496</v>
      </c>
      <c r="BA244" s="186">
        <f>_xll.qlCalendarAdvance(Calendar,BA243,AY244,"f",,Trigger)</f>
        <v>42500</v>
      </c>
      <c r="BB244" s="186">
        <f>_xll.qlInterestRateIndexMaturity(Currency&amp;"ibor"&amp;$I$1,BA244,Trigger)</f>
        <v>42592</v>
      </c>
      <c r="BC244" s="359">
        <f>_xll.qlIndexFixing($AC$5,AZ244,,_xll.ohTrigger(Trigger,Quote!$V$2))</f>
        <v>1.6169874108467428E-4</v>
      </c>
      <c r="BD244" s="359" t="e">
        <f>_xll.qlIndexFixing($BE$1,AZ244,TRUE,_xll.ohTrigger(Trigger,Quote!$V$2))</f>
        <v>#NUM!</v>
      </c>
    </row>
    <row r="245" spans="51:56" ht="11.25" customHeight="1" x14ac:dyDescent="0.25">
      <c r="AY245" s="185" t="s">
        <v>214</v>
      </c>
      <c r="AZ245" s="186">
        <f>_xll.qlInterestRateIndexFixingDate(Currency&amp;"ibor"&amp;$I$1,BA245,Trigger)</f>
        <v>42499</v>
      </c>
      <c r="BA245" s="186">
        <f>_xll.qlCalendarAdvance(Calendar,BA244,AY245,"f",,Trigger)</f>
        <v>42501</v>
      </c>
      <c r="BB245" s="186">
        <f>_xll.qlInterestRateIndexMaturity(Currency&amp;"ibor"&amp;$I$1,BA245,Trigger)</f>
        <v>42593</v>
      </c>
      <c r="BC245" s="359">
        <f>_xll.qlIndexFixing($AC$5,AZ245,,_xll.ohTrigger(Trigger,Quote!$V$2))</f>
        <v>1.6217303532073402E-4</v>
      </c>
      <c r="BD245" s="359" t="e">
        <f>_xll.qlIndexFixing($BE$1,AZ245,TRUE,_xll.ohTrigger(Trigger,Quote!$V$2))</f>
        <v>#NUM!</v>
      </c>
    </row>
    <row r="246" spans="51:56" ht="11.25" customHeight="1" x14ac:dyDescent="0.25">
      <c r="AY246" s="185" t="s">
        <v>214</v>
      </c>
      <c r="AZ246" s="186">
        <f>_xll.qlInterestRateIndexFixingDate(Currency&amp;"ibor"&amp;$I$1,BA246,Trigger)</f>
        <v>42500</v>
      </c>
      <c r="BA246" s="186">
        <f>_xll.qlCalendarAdvance(Calendar,BA245,AY246,"f",,Trigger)</f>
        <v>42502</v>
      </c>
      <c r="BB246" s="186">
        <f>_xll.qlInterestRateIndexMaturity(Currency&amp;"ibor"&amp;$I$1,BA246,Trigger)</f>
        <v>42594</v>
      </c>
      <c r="BC246" s="359">
        <f>_xll.qlIndexFixing($AC$5,AZ246,,_xll.ohTrigger(Trigger,Quote!$V$2))</f>
        <v>1.6264530839963908E-4</v>
      </c>
      <c r="BD246" s="359" t="e">
        <f>_xll.qlIndexFixing($BE$1,AZ246,TRUE,_xll.ohTrigger(Trigger,Quote!$V$2))</f>
        <v>#NUM!</v>
      </c>
    </row>
    <row r="247" spans="51:56" ht="11.25" customHeight="1" x14ac:dyDescent="0.25">
      <c r="AY247" s="185" t="s">
        <v>214</v>
      </c>
      <c r="AZ247" s="186">
        <f>_xll.qlInterestRateIndexFixingDate(Currency&amp;"ibor"&amp;$I$1,BA247,Trigger)</f>
        <v>42501</v>
      </c>
      <c r="BA247" s="186">
        <f>_xll.qlCalendarAdvance(Calendar,BA246,AY247,"f",,Trigger)</f>
        <v>42503</v>
      </c>
      <c r="BB247" s="186">
        <f>_xll.qlInterestRateIndexMaturity(Currency&amp;"ibor"&amp;$I$1,BA247,Trigger)</f>
        <v>42597</v>
      </c>
      <c r="BC247" s="359">
        <f>_xll.qlIndexFixing($AC$5,AZ247,,_xll.ohTrigger(Trigger,Quote!$V$2))</f>
        <v>1.6364863034562643E-4</v>
      </c>
      <c r="BD247" s="359" t="e">
        <f>_xll.qlIndexFixing($BE$1,AZ247,TRUE,_xll.ohTrigger(Trigger,Quote!$V$2))</f>
        <v>#NUM!</v>
      </c>
    </row>
    <row r="248" spans="51:56" ht="11.25" customHeight="1" x14ac:dyDescent="0.25">
      <c r="AY248" s="185" t="s">
        <v>214</v>
      </c>
      <c r="AZ248" s="186">
        <f>_xll.qlInterestRateIndexFixingDate(Currency&amp;"ibor"&amp;$I$1,BA248,Trigger)</f>
        <v>42502</v>
      </c>
      <c r="BA248" s="186">
        <f>_xll.qlCalendarAdvance(Calendar,BA247,AY248,"f",,Trigger)</f>
        <v>42506</v>
      </c>
      <c r="BB248" s="186">
        <f>_xll.qlInterestRateIndexMaturity(Currency&amp;"ibor"&amp;$I$1,BA248,Trigger)</f>
        <v>42598</v>
      </c>
      <c r="BC248" s="359">
        <f>_xll.qlIndexFixing($AC$5,AZ248,,_xll.ohTrigger(Trigger,Quote!$V$2))</f>
        <v>1.6451418913763035E-4</v>
      </c>
      <c r="BD248" s="359" t="e">
        <f>_xll.qlIndexFixing($BE$1,AZ248,TRUE,_xll.ohTrigger(Trigger,Quote!$V$2))</f>
        <v>#NUM!</v>
      </c>
    </row>
    <row r="249" spans="51:56" ht="11.25" customHeight="1" x14ac:dyDescent="0.25">
      <c r="AY249" s="185" t="s">
        <v>214</v>
      </c>
      <c r="AZ249" s="186">
        <f>_xll.qlInterestRateIndexFixingDate(Currency&amp;"ibor"&amp;$I$1,BA249,Trigger)</f>
        <v>42503</v>
      </c>
      <c r="BA249" s="186">
        <f>_xll.qlCalendarAdvance(Calendar,BA248,AY249,"f",,Trigger)</f>
        <v>42507</v>
      </c>
      <c r="BB249" s="186">
        <f>_xll.qlInterestRateIndexMaturity(Currency&amp;"ibor"&amp;$I$1,BA249,Trigger)</f>
        <v>42599</v>
      </c>
      <c r="BC249" s="359">
        <f>_xll.qlIndexFixing($AC$5,AZ249,,_xll.ohTrigger(Trigger,Quote!$V$2))</f>
        <v>1.6497635642554877E-4</v>
      </c>
      <c r="BD249" s="359" t="e">
        <f>_xll.qlIndexFixing($BE$1,AZ249,TRUE,_xll.ohTrigger(Trigger,Quote!$V$2))</f>
        <v>#NUM!</v>
      </c>
    </row>
    <row r="250" spans="51:56" ht="11.25" customHeight="1" x14ac:dyDescent="0.25">
      <c r="AY250" s="185" t="s">
        <v>214</v>
      </c>
      <c r="AZ250" s="186">
        <f>_xll.qlInterestRateIndexFixingDate(Currency&amp;"ibor"&amp;$I$1,BA250,Trigger)</f>
        <v>42506</v>
      </c>
      <c r="BA250" s="186">
        <f>_xll.qlCalendarAdvance(Calendar,BA249,AY250,"f",,Trigger)</f>
        <v>42508</v>
      </c>
      <c r="BB250" s="186">
        <f>_xll.qlInterestRateIndexMaturity(Currency&amp;"ibor"&amp;$I$1,BA250,Trigger)</f>
        <v>42600</v>
      </c>
      <c r="BC250" s="359">
        <f>_xll.qlIndexFixing($AC$5,AZ250,,_xll.ohTrigger(Trigger,Quote!$V$2))</f>
        <v>1.6543650255023039E-4</v>
      </c>
      <c r="BD250" s="359" t="e">
        <f>_xll.qlIndexFixing($BE$1,AZ250,TRUE,_xll.ohTrigger(Trigger,Quote!$V$2))</f>
        <v>#NUM!</v>
      </c>
    </row>
    <row r="251" spans="51:56" ht="11.25" customHeight="1" x14ac:dyDescent="0.25">
      <c r="AY251" s="185" t="s">
        <v>214</v>
      </c>
      <c r="AZ251" s="186">
        <f>_xll.qlInterestRateIndexFixingDate(Currency&amp;"ibor"&amp;$I$1,BA251,Trigger)</f>
        <v>42507</v>
      </c>
      <c r="BA251" s="186">
        <f>_xll.qlCalendarAdvance(Calendar,BA250,AY251,"f",,Trigger)</f>
        <v>42509</v>
      </c>
      <c r="BB251" s="186">
        <f>_xll.qlInterestRateIndexMaturity(Currency&amp;"ibor"&amp;$I$1,BA251,Trigger)</f>
        <v>42601</v>
      </c>
      <c r="BC251" s="359">
        <f>_xll.qlIndexFixing($AC$5,AZ251,,_xll.ohTrigger(Trigger,Quote!$V$2))</f>
        <v>1.6589462751515072E-4</v>
      </c>
      <c r="BD251" s="359" t="e">
        <f>_xll.qlIndexFixing($BE$1,AZ251,TRUE,_xll.ohTrigger(Trigger,Quote!$V$2))</f>
        <v>#NUM!</v>
      </c>
    </row>
    <row r="252" spans="51:56" ht="11.25" customHeight="1" x14ac:dyDescent="0.25">
      <c r="AY252" s="185" t="s">
        <v>214</v>
      </c>
      <c r="AZ252" s="186">
        <f>_xll.qlInterestRateIndexFixingDate(Currency&amp;"ibor"&amp;$I$1,BA252,Trigger)</f>
        <v>42508</v>
      </c>
      <c r="BA252" s="186">
        <f>_xll.qlCalendarAdvance(Calendar,BA251,AY252,"f",,Trigger)</f>
        <v>42510</v>
      </c>
      <c r="BB252" s="186">
        <f>_xll.qlInterestRateIndexMaturity(Currency&amp;"ibor"&amp;$I$1,BA252,Trigger)</f>
        <v>42604</v>
      </c>
      <c r="BC252" s="359">
        <f>_xll.qlIndexFixing($AC$5,AZ252,,_xll.ohTrigger(Trigger,Quote!$V$2))</f>
        <v>1.6693257201145972E-4</v>
      </c>
      <c r="BD252" s="359" t="e">
        <f>_xll.qlIndexFixing($BE$1,AZ252,TRUE,_xll.ohTrigger(Trigger,Quote!$V$2))</f>
        <v>#NUM!</v>
      </c>
    </row>
    <row r="253" spans="51:56" ht="11.25" customHeight="1" x14ac:dyDescent="0.25">
      <c r="AY253" s="185" t="s">
        <v>214</v>
      </c>
      <c r="AZ253" s="186">
        <f>_xll.qlInterestRateIndexFixingDate(Currency&amp;"ibor"&amp;$I$1,BA253,Trigger)</f>
        <v>42509</v>
      </c>
      <c r="BA253" s="186">
        <f>_xll.qlCalendarAdvance(Calendar,BA252,AY253,"f",,Trigger)</f>
        <v>42513</v>
      </c>
      <c r="BB253" s="186">
        <f>_xll.qlInterestRateIndexMaturity(Currency&amp;"ibor"&amp;$I$1,BA253,Trigger)</f>
        <v>42605</v>
      </c>
      <c r="BC253" s="359">
        <f>_xll.qlIndexFixing($AC$5,AZ253,,_xll.ohTrigger(Trigger,Quote!$V$2))</f>
        <v>1.6770691574333318E-4</v>
      </c>
      <c r="BD253" s="359" t="e">
        <f>_xll.qlIndexFixing($BE$1,AZ253,TRUE,_xll.ohTrigger(Trigger,Quote!$V$2))</f>
        <v>#NUM!</v>
      </c>
    </row>
    <row r="254" spans="51:56" ht="11.25" customHeight="1" x14ac:dyDescent="0.25">
      <c r="AY254" s="185" t="s">
        <v>214</v>
      </c>
      <c r="AZ254" s="186">
        <f>_xll.qlInterestRateIndexFixingDate(Currency&amp;"ibor"&amp;$I$1,BA254,Trigger)</f>
        <v>42510</v>
      </c>
      <c r="BA254" s="186">
        <f>_xll.qlCalendarAdvance(Calendar,BA253,AY254,"f",,Trigger)</f>
        <v>42514</v>
      </c>
      <c r="BB254" s="186">
        <f>_xll.qlInterestRateIndexMaturity(Currency&amp;"ibor"&amp;$I$1,BA254,Trigger)</f>
        <v>42606</v>
      </c>
      <c r="BC254" s="359">
        <f>_xll.qlIndexFixing($AC$5,AZ254,,_xll.ohTrigger(Trigger,Quote!$V$2))</f>
        <v>1.6815493488946302E-4</v>
      </c>
      <c r="BD254" s="359" t="e">
        <f>_xll.qlIndexFixing($BE$1,AZ254,TRUE,_xll.ohTrigger(Trigger,Quote!$V$2))</f>
        <v>#NUM!</v>
      </c>
    </row>
    <row r="255" spans="51:56" ht="11.25" customHeight="1" x14ac:dyDescent="0.25">
      <c r="AY255" s="185" t="s">
        <v>214</v>
      </c>
      <c r="AZ255" s="186">
        <f>_xll.qlInterestRateIndexFixingDate(Currency&amp;"ibor"&amp;$I$1,BA255,Trigger)</f>
        <v>42513</v>
      </c>
      <c r="BA255" s="186">
        <f>_xll.qlCalendarAdvance(Calendar,BA254,AY255,"f",,Trigger)</f>
        <v>42515</v>
      </c>
      <c r="BB255" s="186">
        <f>_xll.qlInterestRateIndexMaturity(Currency&amp;"ibor"&amp;$I$1,BA255,Trigger)</f>
        <v>42607</v>
      </c>
      <c r="BC255" s="359">
        <f>_xll.qlIndexFixing($AC$5,AZ255,,_xll.ohTrigger(Trigger,Quote!$V$2))</f>
        <v>1.6860093287061835E-4</v>
      </c>
      <c r="BD255" s="359" t="e">
        <f>_xll.qlIndexFixing($BE$1,AZ255,TRUE,_xll.ohTrigger(Trigger,Quote!$V$2))</f>
        <v>#NUM!</v>
      </c>
    </row>
    <row r="256" spans="51:56" ht="11.25" customHeight="1" x14ac:dyDescent="0.25">
      <c r="AY256" s="185" t="s">
        <v>214</v>
      </c>
      <c r="AZ256" s="186">
        <f>_xll.qlInterestRateIndexFixingDate(Currency&amp;"ibor"&amp;$I$1,BA256,Trigger)</f>
        <v>42514</v>
      </c>
      <c r="BA256" s="186">
        <f>_xll.qlCalendarAdvance(Calendar,BA255,AY256,"f",,Trigger)</f>
        <v>42516</v>
      </c>
      <c r="BB256" s="186">
        <f>_xll.qlInterestRateIndexMaturity(Currency&amp;"ibor"&amp;$I$1,BA256,Trigger)</f>
        <v>42608</v>
      </c>
      <c r="BC256" s="359">
        <f>_xll.qlIndexFixing($AC$5,AZ256,,_xll.ohTrigger(Trigger,Quote!$V$2))</f>
        <v>1.6904490968506144E-4</v>
      </c>
      <c r="BD256" s="359" t="e">
        <f>_xll.qlIndexFixing($BE$1,AZ256,TRUE,_xll.ohTrigger(Trigger,Quote!$V$2))</f>
        <v>#NUM!</v>
      </c>
    </row>
    <row r="257" spans="51:56" ht="11.25" customHeight="1" x14ac:dyDescent="0.25">
      <c r="AY257" s="185" t="s">
        <v>214</v>
      </c>
      <c r="AZ257" s="186">
        <f>_xll.qlInterestRateIndexFixingDate(Currency&amp;"ibor"&amp;$I$1,BA257,Trigger)</f>
        <v>42515</v>
      </c>
      <c r="BA257" s="186">
        <f>_xll.qlCalendarAdvance(Calendar,BA256,AY257,"f",,Trigger)</f>
        <v>42517</v>
      </c>
      <c r="BB257" s="186">
        <f>_xll.qlInterestRateIndexMaturity(Currency&amp;"ibor"&amp;$I$1,BA257,Trigger)</f>
        <v>42611</v>
      </c>
      <c r="BC257" s="359">
        <f>_xll.qlIndexFixing($AC$5,AZ257,,_xll.ohTrigger(Trigger,Quote!$V$2))</f>
        <v>1.701195839568727E-4</v>
      </c>
      <c r="BD257" s="359" t="e">
        <f>_xll.qlIndexFixing($BE$1,AZ257,TRUE,_xll.ohTrigger(Trigger,Quote!$V$2))</f>
        <v>#NUM!</v>
      </c>
    </row>
    <row r="258" spans="51:56" ht="11.25" customHeight="1" x14ac:dyDescent="0.25">
      <c r="AY258" s="185" t="s">
        <v>214</v>
      </c>
      <c r="AZ258" s="186">
        <f>_xll.qlInterestRateIndexFixingDate(Currency&amp;"ibor"&amp;$I$1,BA258,Trigger)</f>
        <v>42516</v>
      </c>
      <c r="BA258" s="186">
        <f>_xll.qlCalendarAdvance(Calendar,BA257,AY258,"f",,Trigger)</f>
        <v>42520</v>
      </c>
      <c r="BB258" s="186">
        <f>_xll.qlInterestRateIndexMaturity(Currency&amp;"ibor"&amp;$I$1,BA258,Trigger)</f>
        <v>42612</v>
      </c>
      <c r="BC258" s="359">
        <f>_xll.qlIndexFixing($AC$5,AZ258,,_xll.ohTrigger(Trigger,Quote!$V$2))</f>
        <v>1.7080060526441582E-4</v>
      </c>
      <c r="BD258" s="359" t="e">
        <f>_xll.qlIndexFixing($BE$1,AZ258,TRUE,_xll.ohTrigger(Trigger,Quote!$V$2))</f>
        <v>#NUM!</v>
      </c>
    </row>
    <row r="259" spans="51:56" ht="11.25" customHeight="1" x14ac:dyDescent="0.25">
      <c r="AY259" s="185" t="s">
        <v>214</v>
      </c>
      <c r="AZ259" s="186">
        <f>_xll.qlInterestRateIndexFixingDate(Currency&amp;"ibor"&amp;$I$1,BA259,Trigger)</f>
        <v>42517</v>
      </c>
      <c r="BA259" s="186">
        <f>_xll.qlCalendarAdvance(Calendar,BA258,AY259,"f",,Trigger)</f>
        <v>42521</v>
      </c>
      <c r="BB259" s="186">
        <f>_xll.qlInterestRateIndexMaturity(Currency&amp;"ibor"&amp;$I$1,BA259,Trigger)</f>
        <v>42613</v>
      </c>
      <c r="BC259" s="359">
        <f>_xll.qlIndexFixing($AC$5,AZ259,,_xll.ohTrigger(Trigger,Quote!$V$2))</f>
        <v>1.7123447623747779E-4</v>
      </c>
      <c r="BD259" s="359" t="e">
        <f>_xll.qlIndexFixing($BE$1,AZ259,TRUE,_xll.ohTrigger(Trigger,Quote!$V$2))</f>
        <v>#NUM!</v>
      </c>
    </row>
    <row r="260" spans="51:56" ht="11.25" customHeight="1" x14ac:dyDescent="0.25">
      <c r="AY260" s="185" t="s">
        <v>214</v>
      </c>
      <c r="AZ260" s="186">
        <f>_xll.qlInterestRateIndexFixingDate(Currency&amp;"ibor"&amp;$I$1,BA260,Trigger)</f>
        <v>42520</v>
      </c>
      <c r="BA260" s="186">
        <f>_xll.qlCalendarAdvance(Calendar,BA259,AY260,"f",,Trigger)</f>
        <v>42522</v>
      </c>
      <c r="BB260" s="186">
        <f>_xll.qlInterestRateIndexMaturity(Currency&amp;"ibor"&amp;$I$1,BA260,Trigger)</f>
        <v>42614</v>
      </c>
      <c r="BC260" s="359">
        <f>_xll.qlIndexFixing($AC$5,AZ260,,_xll.ohTrigger(Trigger,Quote!$V$2))</f>
        <v>1.7166632603948312E-4</v>
      </c>
      <c r="BD260" s="359" t="e">
        <f>_xll.qlIndexFixing($BE$1,AZ260,TRUE,_xll.ohTrigger(Trigger,Quote!$V$2))</f>
        <v>#NUM!</v>
      </c>
    </row>
    <row r="261" spans="51:56" ht="11.25" customHeight="1" x14ac:dyDescent="0.25">
      <c r="AY261" s="185" t="s">
        <v>214</v>
      </c>
      <c r="AZ261" s="186">
        <f>_xll.qlInterestRateIndexFixingDate(Currency&amp;"ibor"&amp;$I$1,BA261,Trigger)</f>
        <v>42521</v>
      </c>
      <c r="BA261" s="186">
        <f>_xll.qlCalendarAdvance(Calendar,BA260,AY261,"f",,Trigger)</f>
        <v>42523</v>
      </c>
      <c r="BB261" s="186">
        <f>_xll.qlInterestRateIndexMaturity(Currency&amp;"ibor"&amp;$I$1,BA261,Trigger)</f>
        <v>42615</v>
      </c>
      <c r="BC261" s="359">
        <f>_xll.qlIndexFixing($AC$5,AZ261,,_xll.ohTrigger(Trigger,Quote!$V$2))</f>
        <v>1.7209615467043187E-4</v>
      </c>
      <c r="BD261" s="359" t="e">
        <f>_xll.qlIndexFixing($BE$1,AZ261,TRUE,_xll.ohTrigger(Trigger,Quote!$V$2))</f>
        <v>#NUM!</v>
      </c>
    </row>
    <row r="262" spans="51:56" ht="11.25" customHeight="1" x14ac:dyDescent="0.25">
      <c r="AY262" s="185" t="s">
        <v>214</v>
      </c>
      <c r="AZ262" s="186">
        <f>_xll.qlInterestRateIndexFixingDate(Currency&amp;"ibor"&amp;$I$1,BA262,Trigger)</f>
        <v>42522</v>
      </c>
      <c r="BA262" s="186">
        <f>_xll.qlCalendarAdvance(Calendar,BA261,AY262,"f",,Trigger)</f>
        <v>42524</v>
      </c>
      <c r="BB262" s="186">
        <f>_xll.qlInterestRateIndexMaturity(Currency&amp;"ibor"&amp;$I$1,BA262,Trigger)</f>
        <v>42618</v>
      </c>
      <c r="BC262" s="359">
        <f>_xll.qlIndexFixing($AC$5,AZ262,,_xll.ohTrigger(Trigger,Quote!$V$2))</f>
        <v>1.7320966593950606E-4</v>
      </c>
      <c r="BD262" s="359" t="e">
        <f>_xll.qlIndexFixing($BE$1,AZ262,TRUE,_xll.ohTrigger(Trigger,Quote!$V$2))</f>
        <v>#NUM!</v>
      </c>
    </row>
    <row r="263" spans="51:56" ht="11.25" customHeight="1" x14ac:dyDescent="0.25">
      <c r="AY263" s="185" t="s">
        <v>214</v>
      </c>
      <c r="AZ263" s="186">
        <f>_xll.qlInterestRateIndexFixingDate(Currency&amp;"ibor"&amp;$I$1,BA263,Trigger)</f>
        <v>42523</v>
      </c>
      <c r="BA263" s="186">
        <f>_xll.qlCalendarAdvance(Calendar,BA262,AY263,"f",,Trigger)</f>
        <v>42527</v>
      </c>
      <c r="BB263" s="186">
        <f>_xll.qlInterestRateIndexMaturity(Currency&amp;"ibor"&amp;$I$1,BA263,Trigger)</f>
        <v>42619</v>
      </c>
      <c r="BC263" s="359">
        <f>_xll.qlIndexFixing($AC$5,AZ263,,_xll.ohTrigger(Trigger,Quote!$V$2))</f>
        <v>1.7379525746888996E-4</v>
      </c>
      <c r="BD263" s="359" t="e">
        <f>_xll.qlIndexFixing($BE$1,AZ263,TRUE,_xll.ohTrigger(Trigger,Quote!$V$2))</f>
        <v>#NUM!</v>
      </c>
    </row>
    <row r="264" spans="51:56" ht="11.25" customHeight="1" x14ac:dyDescent="0.25">
      <c r="AY264" s="185" t="s">
        <v>214</v>
      </c>
      <c r="AZ264" s="186">
        <f>_xll.qlInterestRateIndexFixingDate(Currency&amp;"ibor"&amp;$I$1,BA264,Trigger)</f>
        <v>42524</v>
      </c>
      <c r="BA264" s="186">
        <f>_xll.qlCalendarAdvance(Calendar,BA263,AY264,"f",,Trigger)</f>
        <v>42528</v>
      </c>
      <c r="BB264" s="186">
        <f>_xll.qlInterestRateIndexMaturity(Currency&amp;"ibor"&amp;$I$1,BA264,Trigger)</f>
        <v>42620</v>
      </c>
      <c r="BC264" s="359">
        <f>_xll.qlIndexFixing($AC$5,AZ264,,_xll.ohTrigger(Trigger,Quote!$V$2))</f>
        <v>1.7421498023326035E-4</v>
      </c>
      <c r="BD264" s="359" t="e">
        <f>_xll.qlIndexFixing($BE$1,AZ264,TRUE,_xll.ohTrigger(Trigger,Quote!$V$2))</f>
        <v>#NUM!</v>
      </c>
    </row>
    <row r="265" spans="51:56" ht="11.25" customHeight="1" x14ac:dyDescent="0.25">
      <c r="AY265" s="185" t="s">
        <v>214</v>
      </c>
      <c r="AZ265" s="186">
        <f>_xll.qlInterestRateIndexFixingDate(Currency&amp;"ibor"&amp;$I$1,BA265,Trigger)</f>
        <v>42527</v>
      </c>
      <c r="BA265" s="186">
        <f>_xll.qlCalendarAdvance(Calendar,BA264,AY265,"f",,Trigger)</f>
        <v>42529</v>
      </c>
      <c r="BB265" s="186">
        <f>_xll.qlInterestRateIndexMaturity(Currency&amp;"ibor"&amp;$I$1,BA265,Trigger)</f>
        <v>42621</v>
      </c>
      <c r="BC265" s="359">
        <f>_xll.qlIndexFixing($AC$5,AZ265,,_xll.ohTrigger(Trigger,Quote!$V$2))</f>
        <v>1.7463268182396752E-4</v>
      </c>
      <c r="BD265" s="359" t="e">
        <f>_xll.qlIndexFixing($BE$1,AZ265,TRUE,_xll.ohTrigger(Trigger,Quote!$V$2))</f>
        <v>#NUM!</v>
      </c>
    </row>
    <row r="266" spans="51:56" ht="11.25" customHeight="1" x14ac:dyDescent="0.25">
      <c r="AY266" s="185" t="s">
        <v>214</v>
      </c>
      <c r="AZ266" s="186">
        <f>_xll.qlInterestRateIndexFixingDate(Currency&amp;"ibor"&amp;$I$1,BA266,Trigger)</f>
        <v>42528</v>
      </c>
      <c r="BA266" s="186">
        <f>_xll.qlCalendarAdvance(Calendar,BA265,AY266,"f",,Trigger)</f>
        <v>42530</v>
      </c>
      <c r="BB266" s="186">
        <f>_xll.qlInterestRateIndexMaturity(Currency&amp;"ibor"&amp;$I$1,BA266,Trigger)</f>
        <v>42622</v>
      </c>
      <c r="BC266" s="359">
        <f>_xll.qlIndexFixing($AC$5,AZ266,,_xll.ohTrigger(Trigger,Quote!$V$2))</f>
        <v>1.7504836223840485E-4</v>
      </c>
      <c r="BD266" s="359" t="e">
        <f>_xll.qlIndexFixing($BE$1,AZ266,TRUE,_xll.ohTrigger(Trigger,Quote!$V$2))</f>
        <v>#NUM!</v>
      </c>
    </row>
    <row r="267" spans="51:56" ht="11.25" customHeight="1" x14ac:dyDescent="0.25">
      <c r="AY267" s="185" t="s">
        <v>214</v>
      </c>
      <c r="AZ267" s="186">
        <f>_xll.qlInterestRateIndexFixingDate(Currency&amp;"ibor"&amp;$I$1,BA267,Trigger)</f>
        <v>42529</v>
      </c>
      <c r="BA267" s="186">
        <f>_xll.qlCalendarAdvance(Calendar,BA266,AY267,"f",,Trigger)</f>
        <v>42531</v>
      </c>
      <c r="BB267" s="186">
        <f>_xll.qlInterestRateIndexMaturity(Currency&amp;"ibor"&amp;$I$1,BA267,Trigger)</f>
        <v>42625</v>
      </c>
      <c r="BC267" s="359">
        <f>_xll.qlIndexFixing($AC$5,AZ267,,_xll.ohTrigger(Trigger,Quote!$V$2))</f>
        <v>1.7620281772805547E-4</v>
      </c>
      <c r="BD267" s="359" t="e">
        <f>_xll.qlIndexFixing($BE$1,AZ267,TRUE,_xll.ohTrigger(Trigger,Quote!$V$2))</f>
        <v>#NUM!</v>
      </c>
    </row>
    <row r="268" spans="51:56" ht="11.25" customHeight="1" x14ac:dyDescent="0.25">
      <c r="AY268" s="185" t="s">
        <v>214</v>
      </c>
      <c r="AZ268" s="186">
        <f>_xll.qlInterestRateIndexFixingDate(Currency&amp;"ibor"&amp;$I$1,BA268,Trigger)</f>
        <v>42530</v>
      </c>
      <c r="BA268" s="186">
        <f>_xll.qlCalendarAdvance(Calendar,BA267,AY268,"f",,Trigger)</f>
        <v>42534</v>
      </c>
      <c r="BB268" s="186">
        <f>_xll.qlInterestRateIndexMaturity(Currency&amp;"ibor"&amp;$I$1,BA268,Trigger)</f>
        <v>42626</v>
      </c>
      <c r="BC268" s="359">
        <f>_xll.qlIndexFixing($AC$5,AZ268,,_xll.ohTrigger(Trigger,Quote!$V$2))</f>
        <v>1.7669087212650496E-4</v>
      </c>
      <c r="BD268" s="359" t="e">
        <f>_xll.qlIndexFixing($BE$1,AZ268,TRUE,_xll.ohTrigger(Trigger,Quote!$V$2))</f>
        <v>#NUM!</v>
      </c>
    </row>
    <row r="269" spans="51:56" ht="11.25" customHeight="1" x14ac:dyDescent="0.25">
      <c r="AY269" s="185" t="s">
        <v>214</v>
      </c>
      <c r="AZ269" s="186">
        <f>_xll.qlInterestRateIndexFixingDate(Currency&amp;"ibor"&amp;$I$1,BA269,Trigger)</f>
        <v>42531</v>
      </c>
      <c r="BA269" s="186">
        <f>_xll.qlCalendarAdvance(Calendar,BA268,AY269,"f",,Trigger)</f>
        <v>42535</v>
      </c>
      <c r="BB269" s="186">
        <f>_xll.qlInterestRateIndexMaturity(Currency&amp;"ibor"&amp;$I$1,BA269,Trigger)</f>
        <v>42627</v>
      </c>
      <c r="BC269" s="359">
        <f>_xll.qlIndexFixing($AC$5,AZ269,,_xll.ohTrigger(Trigger,Quote!$V$2))</f>
        <v>1.7709644665351107E-4</v>
      </c>
      <c r="BD269" s="359" t="e">
        <f>_xll.qlIndexFixing($BE$1,AZ269,TRUE,_xll.ohTrigger(Trigger,Quote!$V$2))</f>
        <v>#NUM!</v>
      </c>
    </row>
    <row r="270" spans="51:56" ht="11.25" customHeight="1" x14ac:dyDescent="0.25">
      <c r="AY270" s="185" t="s">
        <v>214</v>
      </c>
      <c r="AZ270" s="186">
        <f>_xll.qlInterestRateIndexFixingDate(Currency&amp;"ibor"&amp;$I$1,BA270,Trigger)</f>
        <v>42534</v>
      </c>
      <c r="BA270" s="186">
        <f>_xll.qlCalendarAdvance(Calendar,BA269,AY270,"f",,Trigger)</f>
        <v>42536</v>
      </c>
      <c r="BB270" s="186">
        <f>_xll.qlInterestRateIndexMaturity(Currency&amp;"ibor"&amp;$I$1,BA270,Trigger)</f>
        <v>42628</v>
      </c>
      <c r="BC270" s="359">
        <f>_xll.qlIndexFixing($AC$5,AZ270,,_xll.ohTrigger(Trigger,Quote!$V$2))</f>
        <v>1.77499999999903E-4</v>
      </c>
      <c r="BD270" s="359" t="e">
        <f>_xll.qlIndexFixing($BE$1,AZ270,TRUE,_xll.ohTrigger(Trigger,Quote!$V$2))</f>
        <v>#NUM!</v>
      </c>
    </row>
    <row r="271" spans="51:56" ht="11.25" customHeight="1" x14ac:dyDescent="0.25">
      <c r="AY271" s="185" t="s">
        <v>214</v>
      </c>
      <c r="AZ271" s="186">
        <f>_xll.qlInterestRateIndexFixingDate(Currency&amp;"ibor"&amp;$I$1,BA271,Trigger)</f>
        <v>42535</v>
      </c>
      <c r="BA271" s="186">
        <f>_xll.qlCalendarAdvance(Calendar,BA270,AY271,"f",,Trigger)</f>
        <v>42537</v>
      </c>
      <c r="BB271" s="186">
        <f>_xll.qlInterestRateIndexMaturity(Currency&amp;"ibor"&amp;$I$1,BA271,Trigger)</f>
        <v>42629</v>
      </c>
      <c r="BC271" s="359">
        <f>_xll.qlIndexFixing($AC$5,AZ271,,_xll.ohTrigger(Trigger,Quote!$V$2))</f>
        <v>1.7898412787875631E-4</v>
      </c>
      <c r="BD271" s="359" t="e">
        <f>_xll.qlIndexFixing($BE$1,AZ271,TRUE,_xll.ohTrigger(Trigger,Quote!$V$2))</f>
        <v>#NUM!</v>
      </c>
    </row>
    <row r="272" spans="51:56" ht="11.25" customHeight="1" x14ac:dyDescent="0.25">
      <c r="AY272" s="185" t="s">
        <v>214</v>
      </c>
      <c r="AZ272" s="186">
        <f>_xll.qlInterestRateIndexFixingDate(Currency&amp;"ibor"&amp;$I$1,BA272,Trigger)</f>
        <v>42536</v>
      </c>
      <c r="BA272" s="186">
        <f>_xll.qlCalendarAdvance(Calendar,BA271,AY272,"f",,Trigger)</f>
        <v>42538</v>
      </c>
      <c r="BB272" s="186">
        <f>_xll.qlInterestRateIndexMaturity(Currency&amp;"ibor"&amp;$I$1,BA272,Trigger)</f>
        <v>42632</v>
      </c>
      <c r="BC272" s="359">
        <f>_xll.qlIndexFixing($AC$5,AZ272,,_xll.ohTrigger(Trigger,Quote!$V$2))</f>
        <v>1.8374574594540467E-4</v>
      </c>
      <c r="BD272" s="359" t="e">
        <f>_xll.qlIndexFixing($BE$1,AZ272,TRUE,_xll.ohTrigger(Trigger,Quote!$V$2))</f>
        <v>#NUM!</v>
      </c>
    </row>
    <row r="273" spans="51:56" ht="11.25" customHeight="1" x14ac:dyDescent="0.25">
      <c r="AY273" s="185" t="s">
        <v>214</v>
      </c>
      <c r="AZ273" s="186">
        <f>_xll.qlInterestRateIndexFixingDate(Currency&amp;"ibor"&amp;$I$1,BA273,Trigger)</f>
        <v>42537</v>
      </c>
      <c r="BA273" s="186">
        <f>_xll.qlCalendarAdvance(Calendar,BA272,AY273,"f",,Trigger)</f>
        <v>42541</v>
      </c>
      <c r="BB273" s="186">
        <f>_xll.qlInterestRateIndexMaturity(Currency&amp;"ibor"&amp;$I$1,BA273,Trigger)</f>
        <v>42633</v>
      </c>
      <c r="BC273" s="359">
        <f>_xll.qlIndexFixing($AC$5,AZ273,,_xll.ohTrigger(Trigger,Quote!$V$2))</f>
        <v>1.8651833838293064E-4</v>
      </c>
      <c r="BD273" s="359" t="e">
        <f>_xll.qlIndexFixing($BE$1,AZ273,TRUE,_xll.ohTrigger(Trigger,Quote!$V$2))</f>
        <v>#NUM!</v>
      </c>
    </row>
    <row r="274" spans="51:56" ht="11.25" customHeight="1" x14ac:dyDescent="0.25">
      <c r="AY274" s="185" t="s">
        <v>214</v>
      </c>
      <c r="AZ274" s="186">
        <f>_xll.qlInterestRateIndexFixingDate(Currency&amp;"ibor"&amp;$I$1,BA274,Trigger)</f>
        <v>42538</v>
      </c>
      <c r="BA274" s="186">
        <f>_xll.qlCalendarAdvance(Calendar,BA273,AY274,"f",,Trigger)</f>
        <v>42542</v>
      </c>
      <c r="BB274" s="186">
        <f>_xll.qlInterestRateIndexMaturity(Currency&amp;"ibor"&amp;$I$1,BA274,Trigger)</f>
        <v>42634</v>
      </c>
      <c r="BC274" s="359">
        <f>_xll.qlIndexFixing($AC$5,AZ274,,_xll.ohTrigger(Trigger,Quote!$V$2))</f>
        <v>1.8841324126796778E-4</v>
      </c>
      <c r="BD274" s="359" t="e">
        <f>_xll.qlIndexFixing($BE$1,AZ274,TRUE,_xll.ohTrigger(Trigger,Quote!$V$2))</f>
        <v>#NUM!</v>
      </c>
    </row>
    <row r="275" spans="51:56" ht="11.25" customHeight="1" x14ac:dyDescent="0.25">
      <c r="AY275" s="185" t="s">
        <v>214</v>
      </c>
      <c r="AZ275" s="186">
        <f>_xll.qlInterestRateIndexFixingDate(Currency&amp;"ibor"&amp;$I$1,BA275,Trigger)</f>
        <v>42541</v>
      </c>
      <c r="BA275" s="186">
        <f>_xll.qlCalendarAdvance(Calendar,BA274,AY275,"f",,Trigger)</f>
        <v>42543</v>
      </c>
      <c r="BB275" s="186">
        <f>_xll.qlInterestRateIndexMaturity(Currency&amp;"ibor"&amp;$I$1,BA275,Trigger)</f>
        <v>42635</v>
      </c>
      <c r="BC275" s="359">
        <f>_xll.qlIndexFixing($AC$5,AZ275,,_xll.ohTrigger(Trigger,Quote!$V$2))</f>
        <v>1.9031268426824519E-4</v>
      </c>
      <c r="BD275" s="359" t="e">
        <f>_xll.qlIndexFixing($BE$1,AZ275,TRUE,_xll.ohTrigger(Trigger,Quote!$V$2))</f>
        <v>#NUM!</v>
      </c>
    </row>
    <row r="276" spans="51:56" ht="11.25" customHeight="1" x14ac:dyDescent="0.25">
      <c r="AY276" s="185" t="s">
        <v>214</v>
      </c>
      <c r="AZ276" s="186">
        <f>_xll.qlInterestRateIndexFixingDate(Currency&amp;"ibor"&amp;$I$1,BA276,Trigger)</f>
        <v>42542</v>
      </c>
      <c r="BA276" s="186">
        <f>_xll.qlCalendarAdvance(Calendar,BA275,AY276,"f",,Trigger)</f>
        <v>42544</v>
      </c>
      <c r="BB276" s="186">
        <f>_xll.qlInterestRateIndexMaturity(Currency&amp;"ibor"&amp;$I$1,BA276,Trigger)</f>
        <v>42636</v>
      </c>
      <c r="BC276" s="359">
        <f>_xll.qlIndexFixing($AC$5,AZ276,,_xll.ohTrigger(Trigger,Quote!$V$2))</f>
        <v>1.9221666739332045E-4</v>
      </c>
      <c r="BD276" s="359" t="e">
        <f>_xll.qlIndexFixing($BE$1,AZ276,TRUE,_xll.ohTrigger(Trigger,Quote!$V$2))</f>
        <v>#NUM!</v>
      </c>
    </row>
    <row r="277" spans="51:56" ht="11.25" customHeight="1" x14ac:dyDescent="0.25">
      <c r="AY277" s="185" t="s">
        <v>214</v>
      </c>
      <c r="AZ277" s="186">
        <f>_xll.qlInterestRateIndexFixingDate(Currency&amp;"ibor"&amp;$I$1,BA277,Trigger)</f>
        <v>42543</v>
      </c>
      <c r="BA277" s="186">
        <f>_xll.qlCalendarAdvance(Calendar,BA276,AY277,"f",,Trigger)</f>
        <v>42545</v>
      </c>
      <c r="BB277" s="186">
        <f>_xll.qlInterestRateIndexMaturity(Currency&amp;"ibor"&amp;$I$1,BA277,Trigger)</f>
        <v>42639</v>
      </c>
      <c r="BC277" s="359">
        <f>_xll.qlIndexFixing($AC$5,AZ277,,_xll.ohTrigger(Trigger,Quote!$V$2))</f>
        <v>1.9690766803379759E-4</v>
      </c>
      <c r="BD277" s="359" t="e">
        <f>_xll.qlIndexFixing($BE$1,AZ277,TRUE,_xll.ohTrigger(Trigger,Quote!$V$2))</f>
        <v>#NUM!</v>
      </c>
    </row>
    <row r="278" spans="51:56" ht="11.25" customHeight="1" x14ac:dyDescent="0.25">
      <c r="AY278" s="185" t="s">
        <v>214</v>
      </c>
      <c r="AZ278" s="186">
        <f>_xll.qlInterestRateIndexFixingDate(Currency&amp;"ibor"&amp;$I$1,BA278,Trigger)</f>
        <v>42544</v>
      </c>
      <c r="BA278" s="186">
        <f>_xll.qlCalendarAdvance(Calendar,BA277,AY278,"f",,Trigger)</f>
        <v>42548</v>
      </c>
      <c r="BB278" s="186">
        <f>_xll.qlInterestRateIndexMaturity(Currency&amp;"ibor"&amp;$I$1,BA278,Trigger)</f>
        <v>42640</v>
      </c>
      <c r="BC278" s="359">
        <f>_xll.qlIndexFixing($AC$5,AZ278,,_xll.ohTrigger(Trigger,Quote!$V$2))</f>
        <v>1.9987800125802866E-4</v>
      </c>
      <c r="BD278" s="359" t="e">
        <f>_xll.qlIndexFixing($BE$1,AZ278,TRUE,_xll.ohTrigger(Trigger,Quote!$V$2))</f>
        <v>#NUM!</v>
      </c>
    </row>
    <row r="279" spans="51:56" ht="11.25" customHeight="1" x14ac:dyDescent="0.25">
      <c r="AY279" s="185" t="s">
        <v>214</v>
      </c>
      <c r="AZ279" s="186">
        <f>_xll.qlInterestRateIndexFixingDate(Currency&amp;"ibor"&amp;$I$1,BA279,Trigger)</f>
        <v>42545</v>
      </c>
      <c r="BA279" s="186">
        <f>_xll.qlCalendarAdvance(Calendar,BA278,AY279,"f",,Trigger)</f>
        <v>42549</v>
      </c>
      <c r="BB279" s="186">
        <f>_xll.qlInterestRateIndexMaturity(Currency&amp;"ibor"&amp;$I$1,BA279,Trigger)</f>
        <v>42641</v>
      </c>
      <c r="BC279" s="359">
        <f>_xll.qlIndexFixing($AC$5,AZ279,,_xll.ohTrigger(Trigger,Quote!$V$2))</f>
        <v>2.0180468510006233E-4</v>
      </c>
      <c r="BD279" s="359" t="e">
        <f>_xll.qlIndexFixing($BE$1,AZ279,TRUE,_xll.ohTrigger(Trigger,Quote!$V$2))</f>
        <v>#NUM!</v>
      </c>
    </row>
    <row r="280" spans="51:56" ht="11.25" customHeight="1" x14ac:dyDescent="0.25">
      <c r="AY280" s="185" t="s">
        <v>214</v>
      </c>
      <c r="AZ280" s="186">
        <f>_xll.qlInterestRateIndexFixingDate(Currency&amp;"ibor"&amp;$I$1,BA280,Trigger)</f>
        <v>42548</v>
      </c>
      <c r="BA280" s="186">
        <f>_xll.qlCalendarAdvance(Calendar,BA279,AY280,"f",,Trigger)</f>
        <v>42550</v>
      </c>
      <c r="BB280" s="186">
        <f>_xll.qlInterestRateIndexMaturity(Currency&amp;"ibor"&amp;$I$1,BA280,Trigger)</f>
        <v>42642</v>
      </c>
      <c r="BC280" s="359">
        <f>_xll.qlIndexFixing($AC$5,AZ280,,_xll.ohTrigger(Trigger,Quote!$V$2))</f>
        <v>2.0373590910425523E-4</v>
      </c>
      <c r="BD280" s="359" t="e">
        <f>_xll.qlIndexFixing($BE$1,AZ280,TRUE,_xll.ohTrigger(Trigger,Quote!$V$2))</f>
        <v>#NUM!</v>
      </c>
    </row>
    <row r="281" spans="51:56" ht="11.25" customHeight="1" x14ac:dyDescent="0.25">
      <c r="AY281" s="185" t="s">
        <v>214</v>
      </c>
      <c r="AZ281" s="186">
        <f>_xll.qlInterestRateIndexFixingDate(Currency&amp;"ibor"&amp;$I$1,BA281,Trigger)</f>
        <v>42549</v>
      </c>
      <c r="BA281" s="186">
        <f>_xll.qlCalendarAdvance(Calendar,BA280,AY281,"f",,Trigger)</f>
        <v>42551</v>
      </c>
      <c r="BB281" s="186">
        <f>_xll.qlInterestRateIndexMaturity(Currency&amp;"ibor"&amp;$I$1,BA281,Trigger)</f>
        <v>42643</v>
      </c>
      <c r="BC281" s="359">
        <f>_xll.qlIndexFixing($AC$5,AZ281,,_xll.ohTrigger(Trigger,Quote!$V$2))</f>
        <v>2.0567167327842725E-4</v>
      </c>
      <c r="BD281" s="359" t="e">
        <f>_xll.qlIndexFixing($BE$1,AZ281,TRUE,_xll.ohTrigger(Trigger,Quote!$V$2))</f>
        <v>#NUM!</v>
      </c>
    </row>
    <row r="282" spans="51:56" ht="11.25" customHeight="1" x14ac:dyDescent="0.25">
      <c r="AY282" s="185" t="s">
        <v>214</v>
      </c>
      <c r="AZ282" s="186">
        <f>_xll.qlInterestRateIndexFixingDate(Currency&amp;"ibor"&amp;$I$1,BA282,Trigger)</f>
        <v>42550</v>
      </c>
      <c r="BA282" s="186">
        <f>_xll.qlCalendarAdvance(Calendar,BA281,AY282,"f",,Trigger)</f>
        <v>42552</v>
      </c>
      <c r="BB282" s="186">
        <f>_xll.qlInterestRateIndexMaturity(Currency&amp;"ibor"&amp;$I$1,BA282,Trigger)</f>
        <v>42646</v>
      </c>
      <c r="BC282" s="359">
        <f>_xll.qlIndexFixing($AC$5,AZ282,,_xll.ohTrigger(Trigger,Quote!$V$2))</f>
        <v>2.1028732511648032E-4</v>
      </c>
      <c r="BD282" s="359" t="e">
        <f>_xll.qlIndexFixing($BE$1,AZ282,TRUE,_xll.ohTrigger(Trigger,Quote!$V$2))</f>
        <v>#NUM!</v>
      </c>
    </row>
    <row r="283" spans="51:56" ht="11.25" customHeight="1" x14ac:dyDescent="0.25">
      <c r="AY283" s="185" t="s">
        <v>214</v>
      </c>
      <c r="AZ283" s="186">
        <f>_xll.qlInterestRateIndexFixingDate(Currency&amp;"ibor"&amp;$I$1,BA283,Trigger)</f>
        <v>42551</v>
      </c>
      <c r="BA283" s="186">
        <f>_xll.qlCalendarAdvance(Calendar,BA282,AY283,"f",,Trigger)</f>
        <v>42555</v>
      </c>
      <c r="BB283" s="186">
        <f>_xll.qlInterestRateIndexMaturity(Currency&amp;"ibor"&amp;$I$1,BA283,Trigger)</f>
        <v>42647</v>
      </c>
      <c r="BC283" s="359">
        <f>_xll.qlIndexFixing($AC$5,AZ283,,_xll.ohTrigger(Trigger,Quote!$V$2))</f>
        <v>2.1346013181131897E-4</v>
      </c>
      <c r="BD283" s="359" t="e">
        <f>_xll.qlIndexFixing($BE$1,AZ283,TRUE,_xll.ohTrigger(Trigger,Quote!$V$2))</f>
        <v>#NUM!</v>
      </c>
    </row>
    <row r="284" spans="51:56" ht="11.25" customHeight="1" x14ac:dyDescent="0.25">
      <c r="AY284" s="185" t="s">
        <v>214</v>
      </c>
      <c r="AZ284" s="186">
        <f>_xll.qlInterestRateIndexFixingDate(Currency&amp;"ibor"&amp;$I$1,BA284,Trigger)</f>
        <v>42552</v>
      </c>
      <c r="BA284" s="186">
        <f>_xll.qlCalendarAdvance(Calendar,BA283,AY284,"f",,Trigger)</f>
        <v>42556</v>
      </c>
      <c r="BB284" s="186">
        <f>_xll.qlInterestRateIndexMaturity(Currency&amp;"ibor"&amp;$I$1,BA284,Trigger)</f>
        <v>42648</v>
      </c>
      <c r="BC284" s="359">
        <f>_xll.qlIndexFixing($AC$5,AZ284,,_xll.ohTrigger(Trigger,Quote!$V$2))</f>
        <v>2.1541859693704433E-4</v>
      </c>
      <c r="BD284" s="359" t="e">
        <f>_xll.qlIndexFixing($BE$1,AZ284,TRUE,_xll.ohTrigger(Trigger,Quote!$V$2))</f>
        <v>#NUM!</v>
      </c>
    </row>
    <row r="285" spans="51:56" ht="11.25" customHeight="1" x14ac:dyDescent="0.25">
      <c r="AY285" s="185" t="s">
        <v>214</v>
      </c>
      <c r="AZ285" s="186">
        <f>_xll.qlInterestRateIndexFixingDate(Currency&amp;"ibor"&amp;$I$1,BA285,Trigger)</f>
        <v>42555</v>
      </c>
      <c r="BA285" s="186">
        <f>_xll.qlCalendarAdvance(Calendar,BA284,AY285,"f",,Trigger)</f>
        <v>42557</v>
      </c>
      <c r="BB285" s="186">
        <f>_xll.qlInterestRateIndexMaturity(Currency&amp;"ibor"&amp;$I$1,BA285,Trigger)</f>
        <v>42649</v>
      </c>
      <c r="BC285" s="359">
        <f>_xll.qlIndexFixing($AC$5,AZ285,,_xll.ohTrigger(Trigger,Quote!$V$2))</f>
        <v>2.1738160227358568E-4</v>
      </c>
      <c r="BD285" s="359" t="e">
        <f>_xll.qlIndexFixing($BE$1,AZ285,TRUE,_xll.ohTrigger(Trigger,Quote!$V$2))</f>
        <v>#NUM!</v>
      </c>
    </row>
    <row r="286" spans="51:56" ht="11.25" customHeight="1" x14ac:dyDescent="0.25">
      <c r="AY286" s="185" t="s">
        <v>214</v>
      </c>
      <c r="AZ286" s="186">
        <f>_xll.qlInterestRateIndexFixingDate(Currency&amp;"ibor"&amp;$I$1,BA286,Trigger)</f>
        <v>42556</v>
      </c>
      <c r="BA286" s="186">
        <f>_xll.qlCalendarAdvance(Calendar,BA285,AY286,"f",,Trigger)</f>
        <v>42558</v>
      </c>
      <c r="BB286" s="186">
        <f>_xll.qlInterestRateIndexMaturity(Currency&amp;"ibor"&amp;$I$1,BA286,Trigger)</f>
        <v>42650</v>
      </c>
      <c r="BC286" s="359">
        <f>_xll.qlIndexFixing($AC$5,AZ286,,_xll.ohTrigger(Trigger,Quote!$V$2))</f>
        <v>2.19349147827894E-4</v>
      </c>
      <c r="BD286" s="359" t="e">
        <f>_xll.qlIndexFixing($BE$1,AZ286,TRUE,_xll.ohTrigger(Trigger,Quote!$V$2))</f>
        <v>#NUM!</v>
      </c>
    </row>
    <row r="287" spans="51:56" ht="11.25" customHeight="1" x14ac:dyDescent="0.25">
      <c r="AY287" s="185" t="s">
        <v>214</v>
      </c>
      <c r="AZ287" s="186">
        <f>_xll.qlInterestRateIndexFixingDate(Currency&amp;"ibor"&amp;$I$1,BA287,Trigger)</f>
        <v>42557</v>
      </c>
      <c r="BA287" s="186">
        <f>_xll.qlCalendarAdvance(Calendar,BA286,AY287,"f",,Trigger)</f>
        <v>42559</v>
      </c>
      <c r="BB287" s="186">
        <f>_xll.qlInterestRateIndexMaturity(Currency&amp;"ibor"&amp;$I$1,BA287,Trigger)</f>
        <v>42653</v>
      </c>
      <c r="BC287" s="359">
        <f>_xll.qlIndexFixing($AC$5,AZ287,,_xll.ohTrigger(Trigger,Quote!$V$2))</f>
        <v>2.2388471947248082E-4</v>
      </c>
      <c r="BD287" s="359" t="e">
        <f>_xll.qlIndexFixing($BE$1,AZ287,TRUE,_xll.ohTrigger(Trigger,Quote!$V$2))</f>
        <v>#NUM!</v>
      </c>
    </row>
    <row r="288" spans="51:56" ht="11.25" customHeight="1" x14ac:dyDescent="0.25">
      <c r="AY288" s="185" t="s">
        <v>214</v>
      </c>
      <c r="AZ288" s="186">
        <f>_xll.qlInterestRateIndexFixingDate(Currency&amp;"ibor"&amp;$I$1,BA288,Trigger)</f>
        <v>42558</v>
      </c>
      <c r="BA288" s="186">
        <f>_xll.qlCalendarAdvance(Calendar,BA287,AY288,"f",,Trigger)</f>
        <v>42562</v>
      </c>
      <c r="BB288" s="186">
        <f>_xll.qlInterestRateIndexMaturity(Currency&amp;"ibor"&amp;$I$1,BA288,Trigger)</f>
        <v>42654</v>
      </c>
      <c r="BC288" s="359">
        <f>_xll.qlIndexFixing($AC$5,AZ288,,_xll.ohTrigger(Trigger,Quote!$V$2))</f>
        <v>2.2726473235834064E-4</v>
      </c>
      <c r="BD288" s="359" t="e">
        <f>_xll.qlIndexFixing($BE$1,AZ288,TRUE,_xll.ohTrigger(Trigger,Quote!$V$2))</f>
        <v>#NUM!</v>
      </c>
    </row>
    <row r="289" spans="51:56" ht="11.25" customHeight="1" x14ac:dyDescent="0.25">
      <c r="AY289" s="185" t="s">
        <v>214</v>
      </c>
      <c r="AZ289" s="186">
        <f>_xll.qlInterestRateIndexFixingDate(Currency&amp;"ibor"&amp;$I$1,BA289,Trigger)</f>
        <v>42559</v>
      </c>
      <c r="BA289" s="186">
        <f>_xll.qlCalendarAdvance(Calendar,BA288,AY289,"f",,Trigger)</f>
        <v>42563</v>
      </c>
      <c r="BB289" s="186">
        <f>_xll.qlInterestRateIndexMaturity(Currency&amp;"ibor"&amp;$I$1,BA289,Trigger)</f>
        <v>42655</v>
      </c>
      <c r="BC289" s="359">
        <f>_xll.qlIndexFixing($AC$5,AZ289,,_xll.ohTrigger(Trigger,Quote!$V$2))</f>
        <v>2.292549791022727E-4</v>
      </c>
      <c r="BD289" s="359" t="e">
        <f>_xll.qlIndexFixing($BE$1,AZ289,TRUE,_xll.ohTrigger(Trigger,Quote!$V$2))</f>
        <v>#NUM!</v>
      </c>
    </row>
    <row r="290" spans="51:56" ht="11.25" customHeight="1" x14ac:dyDescent="0.25">
      <c r="AY290" s="185" t="s">
        <v>214</v>
      </c>
      <c r="AZ290" s="186">
        <f>_xll.qlInterestRateIndexFixingDate(Currency&amp;"ibor"&amp;$I$1,BA290,Trigger)</f>
        <v>42562</v>
      </c>
      <c r="BA290" s="186">
        <f>_xll.qlCalendarAdvance(Calendar,BA289,AY290,"f",,Trigger)</f>
        <v>42564</v>
      </c>
      <c r="BB290" s="186">
        <f>_xll.qlInterestRateIndexMaturity(Currency&amp;"ibor"&amp;$I$1,BA290,Trigger)</f>
        <v>42656</v>
      </c>
      <c r="BC290" s="359">
        <f>_xll.qlIndexFixing($AC$5,AZ290,,_xll.ohTrigger(Trigger,Quote!$V$2))</f>
        <v>2.3124976610654636E-4</v>
      </c>
      <c r="BD290" s="359" t="e">
        <f>_xll.qlIndexFixing($BE$1,AZ290,TRUE,_xll.ohTrigger(Trigger,Quote!$V$2))</f>
        <v>#NUM!</v>
      </c>
    </row>
    <row r="291" spans="51:56" ht="11.25" customHeight="1" x14ac:dyDescent="0.25">
      <c r="AY291" s="185" t="s">
        <v>214</v>
      </c>
      <c r="AZ291" s="186">
        <f>_xll.qlInterestRateIndexFixingDate(Currency&amp;"ibor"&amp;$I$1,BA291,Trigger)</f>
        <v>42563</v>
      </c>
      <c r="BA291" s="186">
        <f>_xll.qlCalendarAdvance(Calendar,BA290,AY291,"f",,Trigger)</f>
        <v>42565</v>
      </c>
      <c r="BB291" s="186">
        <f>_xll.qlInterestRateIndexMaturity(Currency&amp;"ibor"&amp;$I$1,BA291,Trigger)</f>
        <v>42657</v>
      </c>
      <c r="BC291" s="359">
        <f>_xll.qlIndexFixing($AC$5,AZ291,,_xll.ohTrigger(Trigger,Quote!$V$2))</f>
        <v>2.3324909337637487E-4</v>
      </c>
      <c r="BD291" s="359" t="e">
        <f>_xll.qlIndexFixing($BE$1,AZ291,TRUE,_xll.ohTrigger(Trigger,Quote!$V$2))</f>
        <v>#NUM!</v>
      </c>
    </row>
    <row r="292" spans="51:56" ht="11.25" customHeight="1" x14ac:dyDescent="0.25">
      <c r="AY292" s="185" t="s">
        <v>214</v>
      </c>
      <c r="AZ292" s="186">
        <f>_xll.qlInterestRateIndexFixingDate(Currency&amp;"ibor"&amp;$I$1,BA292,Trigger)</f>
        <v>42564</v>
      </c>
      <c r="BA292" s="186">
        <f>_xll.qlCalendarAdvance(Calendar,BA291,AY292,"f",,Trigger)</f>
        <v>42566</v>
      </c>
      <c r="BB292" s="186">
        <f>_xll.qlInterestRateIndexMaturity(Currency&amp;"ibor"&amp;$I$1,BA292,Trigger)</f>
        <v>42660</v>
      </c>
      <c r="BC292" s="359">
        <f>_xll.qlIndexFixing($AC$5,AZ292,,_xll.ohTrigger(Trigger,Quote!$V$2))</f>
        <v>2.376998534216456E-4</v>
      </c>
      <c r="BD292" s="359" t="e">
        <f>_xll.qlIndexFixing($BE$1,AZ292,TRUE,_xll.ohTrigger(Trigger,Quote!$V$2))</f>
        <v>#NUM!</v>
      </c>
    </row>
    <row r="293" spans="51:56" ht="11.25" customHeight="1" x14ac:dyDescent="0.25">
      <c r="AY293" s="185" t="s">
        <v>214</v>
      </c>
      <c r="AZ293" s="186">
        <f>_xll.qlInterestRateIndexFixingDate(Currency&amp;"ibor"&amp;$I$1,BA293,Trigger)</f>
        <v>42565</v>
      </c>
      <c r="BA293" s="186">
        <f>_xll.qlCalendarAdvance(Calendar,BA292,AY293,"f",,Trigger)</f>
        <v>42569</v>
      </c>
      <c r="BB293" s="186">
        <f>_xll.qlInterestRateIndexMaturity(Currency&amp;"ibor"&amp;$I$1,BA293,Trigger)</f>
        <v>42661</v>
      </c>
      <c r="BC293" s="359">
        <f>_xll.qlIndexFixing($AC$5,AZ293,,_xll.ohTrigger(Trigger,Quote!$V$2))</f>
        <v>2.4129180525112522E-4</v>
      </c>
      <c r="BD293" s="359" t="e">
        <f>_xll.qlIndexFixing($BE$1,AZ293,TRUE,_xll.ohTrigger(Trigger,Quote!$V$2))</f>
        <v>#NUM!</v>
      </c>
    </row>
    <row r="294" spans="51:56" ht="11.25" customHeight="1" x14ac:dyDescent="0.25">
      <c r="AY294" s="185" t="s">
        <v>214</v>
      </c>
      <c r="AZ294" s="186">
        <f>_xll.qlInterestRateIndexFixingDate(Currency&amp;"ibor"&amp;$I$1,BA294,Trigger)</f>
        <v>42566</v>
      </c>
      <c r="BA294" s="186">
        <f>_xll.qlCalendarAdvance(Calendar,BA293,AY294,"f",,Trigger)</f>
        <v>42570</v>
      </c>
      <c r="BB294" s="186">
        <f>_xll.qlInterestRateIndexMaturity(Currency&amp;"ibor"&amp;$I$1,BA294,Trigger)</f>
        <v>42662</v>
      </c>
      <c r="BC294" s="359">
        <f>_xll.qlIndexFixing($AC$5,AZ294,,_xll.ohTrigger(Trigger,Quote!$V$2))</f>
        <v>2.4331383395386112E-4</v>
      </c>
      <c r="BD294" s="359" t="e">
        <f>_xll.qlIndexFixing($BE$1,AZ294,TRUE,_xll.ohTrigger(Trigger,Quote!$V$2))</f>
        <v>#NUM!</v>
      </c>
    </row>
    <row r="295" spans="51:56" ht="11.25" customHeight="1" x14ac:dyDescent="0.25">
      <c r="AY295" s="185" t="s">
        <v>214</v>
      </c>
      <c r="AZ295" s="186">
        <f>_xll.qlInterestRateIndexFixingDate(Currency&amp;"ibor"&amp;$I$1,BA295,Trigger)</f>
        <v>42569</v>
      </c>
      <c r="BA295" s="186">
        <f>_xll.qlCalendarAdvance(Calendar,BA294,AY295,"f",,Trigger)</f>
        <v>42571</v>
      </c>
      <c r="BB295" s="186">
        <f>_xll.qlInterestRateIndexMaturity(Currency&amp;"ibor"&amp;$I$1,BA295,Trigger)</f>
        <v>42663</v>
      </c>
      <c r="BC295" s="359">
        <f>_xll.qlIndexFixing($AC$5,AZ295,,_xll.ohTrigger(Trigger,Quote!$V$2))</f>
        <v>2.4534040296559539E-4</v>
      </c>
      <c r="BD295" s="359" t="e">
        <f>_xll.qlIndexFixing($BE$1,AZ295,TRUE,_xll.ohTrigger(Trigger,Quote!$V$2))</f>
        <v>#NUM!</v>
      </c>
    </row>
    <row r="296" spans="51:56" ht="11.25" customHeight="1" x14ac:dyDescent="0.25">
      <c r="AY296" s="185" t="s">
        <v>214</v>
      </c>
      <c r="AZ296" s="186">
        <f>_xll.qlInterestRateIndexFixingDate(Currency&amp;"ibor"&amp;$I$1,BA296,Trigger)</f>
        <v>42570</v>
      </c>
      <c r="BA296" s="186">
        <f>_xll.qlCalendarAdvance(Calendar,BA295,AY296,"f",,Trigger)</f>
        <v>42572</v>
      </c>
      <c r="BB296" s="186">
        <f>_xll.qlInterestRateIndexMaturity(Currency&amp;"ibor"&amp;$I$1,BA296,Trigger)</f>
        <v>42664</v>
      </c>
      <c r="BC296" s="359">
        <f>_xll.qlIndexFixing($AC$5,AZ296,,_xll.ohTrigger(Trigger,Quote!$V$2))</f>
        <v>2.4737151229067231E-4</v>
      </c>
      <c r="BD296" s="359" t="e">
        <f>_xll.qlIndexFixing($BE$1,AZ296,TRUE,_xll.ohTrigger(Trigger,Quote!$V$2))</f>
        <v>#NUM!</v>
      </c>
    </row>
    <row r="297" spans="51:56" ht="11.25" customHeight="1" x14ac:dyDescent="0.25">
      <c r="AY297" s="185" t="s">
        <v>214</v>
      </c>
      <c r="AZ297" s="186">
        <f>_xll.qlInterestRateIndexFixingDate(Currency&amp;"ibor"&amp;$I$1,BA297,Trigger)</f>
        <v>42571</v>
      </c>
      <c r="BA297" s="186">
        <f>_xll.qlCalendarAdvance(Calendar,BA296,AY297,"f",,Trigger)</f>
        <v>42573</v>
      </c>
      <c r="BB297" s="186">
        <f>_xll.qlInterestRateIndexMaturity(Currency&amp;"ibor"&amp;$I$1,BA297,Trigger)</f>
        <v>42667</v>
      </c>
      <c r="BC297" s="359">
        <f>_xll.qlIndexFixing($AC$5,AZ297,,_xll.ohTrigger(Trigger,Quote!$V$2))</f>
        <v>2.5173272932038757E-4</v>
      </c>
      <c r="BD297" s="359" t="e">
        <f>_xll.qlIndexFixing($BE$1,AZ297,TRUE,_xll.ohTrigger(Trigger,Quote!$V$2))</f>
        <v>#NUM!</v>
      </c>
    </row>
    <row r="298" spans="51:56" ht="11.25" customHeight="1" x14ac:dyDescent="0.25">
      <c r="AY298" s="185" t="s">
        <v>214</v>
      </c>
      <c r="AZ298" s="186">
        <f>_xll.qlInterestRateIndexFixingDate(Currency&amp;"ibor"&amp;$I$1,BA298,Trigger)</f>
        <v>42572</v>
      </c>
      <c r="BA298" s="186">
        <f>_xll.qlCalendarAdvance(Calendar,BA297,AY298,"f",,Trigger)</f>
        <v>42576</v>
      </c>
      <c r="BB298" s="186">
        <f>_xll.qlInterestRateIndexMaturity(Currency&amp;"ibor"&amp;$I$1,BA298,Trigger)</f>
        <v>42668</v>
      </c>
      <c r="BC298" s="359">
        <f>_xll.qlIndexFixing($AC$5,AZ298,,_xll.ohTrigger(Trigger,Quote!$V$2))</f>
        <v>2.5554135288427901E-4</v>
      </c>
      <c r="BD298" s="359" t="e">
        <f>_xll.qlIndexFixing($BE$1,AZ298,TRUE,_xll.ohTrigger(Trigger,Quote!$V$2))</f>
        <v>#NUM!</v>
      </c>
    </row>
    <row r="299" spans="51:56" ht="11.25" customHeight="1" x14ac:dyDescent="0.25">
      <c r="AY299" s="185" t="s">
        <v>214</v>
      </c>
      <c r="AZ299" s="186">
        <f>_xll.qlInterestRateIndexFixingDate(Currency&amp;"ibor"&amp;$I$1,BA299,Trigger)</f>
        <v>42573</v>
      </c>
      <c r="BA299" s="186">
        <f>_xll.qlCalendarAdvance(Calendar,BA298,AY299,"f",,Trigger)</f>
        <v>42577</v>
      </c>
      <c r="BB299" s="186">
        <f>_xll.qlInterestRateIndexMaturity(Currency&amp;"ibor"&amp;$I$1,BA299,Trigger)</f>
        <v>42669</v>
      </c>
      <c r="BC299" s="359">
        <f>_xll.qlIndexFixing($AC$5,AZ299,,_xll.ohTrigger(Trigger,Quote!$V$2))</f>
        <v>2.5759516388989135E-4</v>
      </c>
      <c r="BD299" s="359" t="e">
        <f>_xll.qlIndexFixing($BE$1,AZ299,TRUE,_xll.ohTrigger(Trigger,Quote!$V$2))</f>
        <v>#NUM!</v>
      </c>
    </row>
    <row r="300" spans="51:56" ht="11.25" customHeight="1" x14ac:dyDescent="0.25">
      <c r="AY300" s="185" t="s">
        <v>214</v>
      </c>
      <c r="AZ300" s="186">
        <f>_xll.qlInterestRateIndexFixingDate(Currency&amp;"ibor"&amp;$I$1,BA300,Trigger)</f>
        <v>42576</v>
      </c>
      <c r="BA300" s="186">
        <f>_xll.qlCalendarAdvance(Calendar,BA299,AY300,"f",,Trigger)</f>
        <v>42578</v>
      </c>
      <c r="BB300" s="186">
        <f>_xll.qlInterestRateIndexMaturity(Currency&amp;"ibor"&amp;$I$1,BA300,Trigger)</f>
        <v>42670</v>
      </c>
      <c r="BC300" s="359">
        <f>_xll.qlIndexFixing($AC$5,AZ300,,_xll.ohTrigger(Trigger,Quote!$V$2))</f>
        <v>2.5965351525402764E-4</v>
      </c>
      <c r="BD300" s="359" t="e">
        <f>_xll.qlIndexFixing($BE$1,AZ300,TRUE,_xll.ohTrigger(Trigger,Quote!$V$2))</f>
        <v>#NUM!</v>
      </c>
    </row>
    <row r="301" spans="51:56" ht="11.25" customHeight="1" x14ac:dyDescent="0.25">
      <c r="AY301" s="185" t="s">
        <v>214</v>
      </c>
      <c r="AZ301" s="186">
        <f>_xll.qlInterestRateIndexFixingDate(Currency&amp;"ibor"&amp;$I$1,BA301,Trigger)</f>
        <v>42577</v>
      </c>
      <c r="BA301" s="186">
        <f>_xll.qlCalendarAdvance(Calendar,BA300,AY301,"f",,Trigger)</f>
        <v>42579</v>
      </c>
      <c r="BB301" s="186">
        <f>_xll.qlInterestRateIndexMaturity(Currency&amp;"ibor"&amp;$I$1,BA301,Trigger)</f>
        <v>42671</v>
      </c>
      <c r="BC301" s="359">
        <f>_xll.qlIndexFixing($AC$5,AZ301,,_xll.ohTrigger(Trigger,Quote!$V$2))</f>
        <v>2.6171640698190109E-4</v>
      </c>
      <c r="BD301" s="359" t="e">
        <f>_xll.qlIndexFixing($BE$1,AZ301,TRUE,_xll.ohTrigger(Trigger,Quote!$V$2))</f>
        <v>#NUM!</v>
      </c>
    </row>
    <row r="302" spans="51:56" ht="11.25" customHeight="1" x14ac:dyDescent="0.25">
      <c r="AY302" s="185" t="s">
        <v>214</v>
      </c>
      <c r="AZ302" s="186">
        <f>_xll.qlInterestRateIndexFixingDate(Currency&amp;"ibor"&amp;$I$1,BA302,Trigger)</f>
        <v>42578</v>
      </c>
      <c r="BA302" s="186">
        <f>_xll.qlCalendarAdvance(Calendar,BA301,AY302,"f",,Trigger)</f>
        <v>42580</v>
      </c>
      <c r="BB302" s="186">
        <f>_xll.qlInterestRateIndexMaturity(Currency&amp;"ibor"&amp;$I$1,BA302,Trigger)</f>
        <v>42674</v>
      </c>
      <c r="BC302" s="359">
        <f>_xll.qlIndexFixing($AC$5,AZ302,,_xll.ohTrigger(Trigger,Quote!$V$2))</f>
        <v>2.6598334955913497E-4</v>
      </c>
      <c r="BD302" s="359" t="e">
        <f>_xll.qlIndexFixing($BE$1,AZ302,TRUE,_xll.ohTrigger(Trigger,Quote!$V$2))</f>
        <v>#NUM!</v>
      </c>
    </row>
    <row r="303" spans="51:56" ht="11.25" customHeight="1" x14ac:dyDescent="0.25">
      <c r="AY303" s="185" t="s">
        <v>214</v>
      </c>
      <c r="AZ303" s="186">
        <f>_xll.qlInterestRateIndexFixingDate(Currency&amp;"ibor"&amp;$I$1,BA303,Trigger)</f>
        <v>42579</v>
      </c>
      <c r="BA303" s="186">
        <f>_xll.qlCalendarAdvance(Calendar,BA302,AY303,"f",,Trigger)</f>
        <v>42583</v>
      </c>
      <c r="BB303" s="186">
        <f>_xll.qlInterestRateIndexMaturity(Currency&amp;"ibor"&amp;$I$1,BA303,Trigger)</f>
        <v>42675</v>
      </c>
      <c r="BC303" s="359">
        <f>_xll.qlIndexFixing($AC$5,AZ303,,_xll.ohTrigger(Trigger,Quote!$V$2))</f>
        <v>2.7001337768542535E-4</v>
      </c>
      <c r="BD303" s="359" t="e">
        <f>_xll.qlIndexFixing($BE$1,AZ303,TRUE,_xll.ohTrigger(Trigger,Quote!$V$2))</f>
        <v>#NUM!</v>
      </c>
    </row>
    <row r="304" spans="51:56" ht="11.25" customHeight="1" x14ac:dyDescent="0.25">
      <c r="AY304" s="185" t="s">
        <v>214</v>
      </c>
      <c r="AZ304" s="186">
        <f>_xll.qlInterestRateIndexFixingDate(Currency&amp;"ibor"&amp;$I$1,BA304,Trigger)</f>
        <v>42580</v>
      </c>
      <c r="BA304" s="186">
        <f>_xll.qlCalendarAdvance(Calendar,BA303,AY304,"f",,Trigger)</f>
        <v>42584</v>
      </c>
      <c r="BB304" s="186">
        <f>_xll.qlInterestRateIndexMaturity(Currency&amp;"ibor"&amp;$I$1,BA304,Trigger)</f>
        <v>42676</v>
      </c>
      <c r="BC304" s="359">
        <f>_xll.qlIndexFixing($AC$5,AZ304,,_xll.ohTrigger(Trigger,Quote!$V$2))</f>
        <v>2.7209897134493767E-4</v>
      </c>
      <c r="BD304" s="359" t="e">
        <f>_xll.qlIndexFixing($BE$1,AZ304,TRUE,_xll.ohTrigger(Trigger,Quote!$V$2))</f>
        <v>#NUM!</v>
      </c>
    </row>
    <row r="305" spans="51:56" ht="11.25" customHeight="1" x14ac:dyDescent="0.25">
      <c r="AY305" s="185" t="s">
        <v>214</v>
      </c>
      <c r="AZ305" s="186">
        <f>_xll.qlInterestRateIndexFixingDate(Currency&amp;"ibor"&amp;$I$1,BA305,Trigger)</f>
        <v>42583</v>
      </c>
      <c r="BA305" s="186">
        <f>_xll.qlCalendarAdvance(Calendar,BA304,AY305,"f",,Trigger)</f>
        <v>42585</v>
      </c>
      <c r="BB305" s="186">
        <f>_xll.qlInterestRateIndexMaturity(Currency&amp;"ibor"&amp;$I$1,BA305,Trigger)</f>
        <v>42677</v>
      </c>
      <c r="BC305" s="359">
        <f>_xll.qlIndexFixing($AC$5,AZ305,,_xll.ohTrigger(Trigger,Quote!$V$2))</f>
        <v>2.7418910541249957E-4</v>
      </c>
      <c r="BD305" s="359" t="e">
        <f>_xll.qlIndexFixing($BE$1,AZ305,TRUE,_xll.ohTrigger(Trigger,Quote!$V$2))</f>
        <v>#NUM!</v>
      </c>
    </row>
    <row r="306" spans="51:56" ht="11.25" customHeight="1" x14ac:dyDescent="0.25">
      <c r="AY306" s="185" t="s">
        <v>214</v>
      </c>
      <c r="AZ306" s="186">
        <f>_xll.qlInterestRateIndexFixingDate(Currency&amp;"ibor"&amp;$I$1,BA306,Trigger)</f>
        <v>42584</v>
      </c>
      <c r="BA306" s="186">
        <f>_xll.qlCalendarAdvance(Calendar,BA305,AY306,"f",,Trigger)</f>
        <v>42586</v>
      </c>
      <c r="BB306" s="186">
        <f>_xll.qlInterestRateIndexMaturity(Currency&amp;"ibor"&amp;$I$1,BA306,Trigger)</f>
        <v>42678</v>
      </c>
      <c r="BC306" s="359">
        <f>_xll.qlIndexFixing($AC$5,AZ306,,_xll.ohTrigger(Trigger,Quote!$V$2))</f>
        <v>2.7628377989593082E-4</v>
      </c>
      <c r="BD306" s="359" t="e">
        <f>_xll.qlIndexFixing($BE$1,AZ306,TRUE,_xll.ohTrigger(Trigger,Quote!$V$2))</f>
        <v>#NUM!</v>
      </c>
    </row>
    <row r="307" spans="51:56" ht="11.25" customHeight="1" x14ac:dyDescent="0.25">
      <c r="AY307" s="185" t="s">
        <v>214</v>
      </c>
      <c r="AZ307" s="186">
        <f>_xll.qlInterestRateIndexFixingDate(Currency&amp;"ibor"&amp;$I$1,BA307,Trigger)</f>
        <v>42585</v>
      </c>
      <c r="BA307" s="186">
        <f>_xll.qlCalendarAdvance(Calendar,BA306,AY307,"f",,Trigger)</f>
        <v>42587</v>
      </c>
      <c r="BB307" s="186">
        <f>_xll.qlInterestRateIndexMaturity(Currency&amp;"ibor"&amp;$I$1,BA307,Trigger)</f>
        <v>42681</v>
      </c>
      <c r="BC307" s="359">
        <f>_xll.qlIndexFixing($AC$5,AZ307,,_xll.ohTrigger(Trigger,Quote!$V$2))</f>
        <v>2.8045171657168564E-4</v>
      </c>
      <c r="BD307" s="359" t="e">
        <f>_xll.qlIndexFixing($BE$1,AZ307,TRUE,_xll.ohTrigger(Trigger,Quote!$V$2))</f>
        <v>#NUM!</v>
      </c>
    </row>
    <row r="308" spans="51:56" ht="11.25" customHeight="1" x14ac:dyDescent="0.25">
      <c r="AY308" s="185" t="s">
        <v>214</v>
      </c>
      <c r="AZ308" s="186">
        <f>_xll.qlInterestRateIndexFixingDate(Currency&amp;"ibor"&amp;$I$1,BA308,Trigger)</f>
        <v>42586</v>
      </c>
      <c r="BA308" s="186">
        <f>_xll.qlCalendarAdvance(Calendar,BA307,AY308,"f",,Trigger)</f>
        <v>42590</v>
      </c>
      <c r="BB308" s="186">
        <f>_xll.qlInterestRateIndexMaturity(Currency&amp;"ibor"&amp;$I$1,BA308,Trigger)</f>
        <v>42682</v>
      </c>
      <c r="BC308" s="359">
        <f>_xll.qlIndexFixing($AC$5,AZ308,,_xll.ohTrigger(Trigger,Quote!$V$2))</f>
        <v>2.8470788212476211E-4</v>
      </c>
      <c r="BD308" s="359" t="e">
        <f>_xll.qlIndexFixing($BE$1,AZ308,TRUE,_xll.ohTrigger(Trigger,Quote!$V$2))</f>
        <v>#NUM!</v>
      </c>
    </row>
    <row r="309" spans="51:56" ht="11.25" customHeight="1" x14ac:dyDescent="0.25">
      <c r="AY309" s="185" t="s">
        <v>214</v>
      </c>
      <c r="AZ309" s="186">
        <f>_xll.qlInterestRateIndexFixingDate(Currency&amp;"ibor"&amp;$I$1,BA309,Trigger)</f>
        <v>42587</v>
      </c>
      <c r="BA309" s="186">
        <f>_xll.qlCalendarAdvance(Calendar,BA308,AY309,"f",,Trigger)</f>
        <v>42591</v>
      </c>
      <c r="BB309" s="186">
        <f>_xll.qlInterestRateIndexMaturity(Currency&amp;"ibor"&amp;$I$1,BA309,Trigger)</f>
        <v>42683</v>
      </c>
      <c r="BC309" s="359">
        <f>_xll.qlIndexFixing($AC$5,AZ309,,_xll.ohTrigger(Trigger,Quote!$V$2))</f>
        <v>2.8682525879354236E-4</v>
      </c>
      <c r="BD309" s="359" t="e">
        <f>_xll.qlIndexFixing($BE$1,AZ309,TRUE,_xll.ohTrigger(Trigger,Quote!$V$2))</f>
        <v>#NUM!</v>
      </c>
    </row>
    <row r="310" spans="51:56" ht="11.25" customHeight="1" x14ac:dyDescent="0.25">
      <c r="AY310" s="185" t="s">
        <v>214</v>
      </c>
      <c r="AZ310" s="186">
        <f>_xll.qlInterestRateIndexFixingDate(Currency&amp;"ibor"&amp;$I$1,BA310,Trigger)</f>
        <v>42590</v>
      </c>
      <c r="BA310" s="186">
        <f>_xll.qlCalendarAdvance(Calendar,BA309,AY310,"f",,Trigger)</f>
        <v>42592</v>
      </c>
      <c r="BB310" s="186">
        <f>_xll.qlInterestRateIndexMaturity(Currency&amp;"ibor"&amp;$I$1,BA310,Trigger)</f>
        <v>42684</v>
      </c>
      <c r="BC310" s="359">
        <f>_xll.qlIndexFixing($AC$5,AZ310,,_xll.ohTrigger(Trigger,Quote!$V$2))</f>
        <v>2.8894717592076663E-4</v>
      </c>
      <c r="BD310" s="359" t="e">
        <f>_xll.qlIndexFixing($BE$1,AZ310,TRUE,_xll.ohTrigger(Trigger,Quote!$V$2))</f>
        <v>#NUM!</v>
      </c>
    </row>
    <row r="311" spans="51:56" ht="11.25" customHeight="1" x14ac:dyDescent="0.25">
      <c r="AY311" s="185" t="s">
        <v>214</v>
      </c>
      <c r="AZ311" s="186">
        <f>_xll.qlInterestRateIndexFixingDate(Currency&amp;"ibor"&amp;$I$1,BA311,Trigger)</f>
        <v>42591</v>
      </c>
      <c r="BA311" s="186">
        <f>_xll.qlCalendarAdvance(Calendar,BA310,AY311,"f",,Trigger)</f>
        <v>42593</v>
      </c>
      <c r="BB311" s="186">
        <f>_xll.qlInterestRateIndexMaturity(Currency&amp;"ibor"&amp;$I$1,BA311,Trigger)</f>
        <v>42685</v>
      </c>
      <c r="BC311" s="359">
        <f>_xll.qlIndexFixing($AC$5,AZ311,,_xll.ohTrigger(Trigger,Quote!$V$2))</f>
        <v>2.9107363351512364E-4</v>
      </c>
      <c r="BD311" s="359" t="e">
        <f>_xll.qlIndexFixing($BE$1,AZ311,TRUE,_xll.ohTrigger(Trigger,Quote!$V$2))</f>
        <v>#NUM!</v>
      </c>
    </row>
    <row r="312" spans="51:56" ht="11.25" customHeight="1" x14ac:dyDescent="0.25">
      <c r="AY312" s="185" t="s">
        <v>214</v>
      </c>
      <c r="AZ312" s="186">
        <f>_xll.qlInterestRateIndexFixingDate(Currency&amp;"ibor"&amp;$I$1,BA312,Trigger)</f>
        <v>42592</v>
      </c>
      <c r="BA312" s="186">
        <f>_xll.qlCalendarAdvance(Calendar,BA311,AY312,"f",,Trigger)</f>
        <v>42594</v>
      </c>
      <c r="BB312" s="186">
        <f>_xll.qlInterestRateIndexMaturity(Currency&amp;"ibor"&amp;$I$1,BA312,Trigger)</f>
        <v>42688</v>
      </c>
      <c r="BC312" s="359">
        <f>_xll.qlIndexFixing($AC$5,AZ312,,_xll.ohTrigger(Trigger,Quote!$V$2))</f>
        <v>2.951378328233017E-4</v>
      </c>
      <c r="BD312" s="359" t="e">
        <f>_xll.qlIndexFixing($BE$1,AZ312,TRUE,_xll.ohTrigger(Trigger,Quote!$V$2))</f>
        <v>#NUM!</v>
      </c>
    </row>
    <row r="313" spans="51:56" ht="11.25" customHeight="1" x14ac:dyDescent="0.25">
      <c r="AY313" s="185" t="s">
        <v>214</v>
      </c>
      <c r="AZ313" s="186">
        <f>_xll.qlInterestRateIndexFixingDate(Currency&amp;"ibor"&amp;$I$1,BA313,Trigger)</f>
        <v>42593</v>
      </c>
      <c r="BA313" s="186">
        <f>_xll.qlCalendarAdvance(Calendar,BA312,AY313,"f",,Trigger)</f>
        <v>42597</v>
      </c>
      <c r="BB313" s="186">
        <f>_xll.qlInterestRateIndexMaturity(Currency&amp;"ibor"&amp;$I$1,BA313,Trigger)</f>
        <v>42689</v>
      </c>
      <c r="BC313" s="359">
        <f>_xll.qlIndexFixing($AC$5,AZ313,,_xll.ohTrigger(Trigger,Quote!$V$2))</f>
        <v>2.9962486870724217E-4</v>
      </c>
      <c r="BD313" s="359" t="e">
        <f>_xll.qlIndexFixing($BE$1,AZ313,TRUE,_xll.ohTrigger(Trigger,Quote!$V$2))</f>
        <v>#NUM!</v>
      </c>
    </row>
    <row r="314" spans="51:56" ht="11.25" customHeight="1" x14ac:dyDescent="0.25">
      <c r="AY314" s="185" t="s">
        <v>214</v>
      </c>
      <c r="AZ314" s="186">
        <f>_xll.qlInterestRateIndexFixingDate(Currency&amp;"ibor"&amp;$I$1,BA314,Trigger)</f>
        <v>42594</v>
      </c>
      <c r="BA314" s="186">
        <f>_xll.qlCalendarAdvance(Calendar,BA313,AY314,"f",,Trigger)</f>
        <v>42598</v>
      </c>
      <c r="BB314" s="186">
        <f>_xll.qlInterestRateIndexMaturity(Currency&amp;"ibor"&amp;$I$1,BA314,Trigger)</f>
        <v>42690</v>
      </c>
      <c r="BC314" s="359">
        <f>_xll.qlIndexFixing($AC$5,AZ314,,_xll.ohTrigger(Trigger,Quote!$V$2))</f>
        <v>3.0177402874500262E-4</v>
      </c>
      <c r="BD314" s="359" t="e">
        <f>_xll.qlIndexFixing($BE$1,AZ314,TRUE,_xll.ohTrigger(Trigger,Quote!$V$2))</f>
        <v>#NUM!</v>
      </c>
    </row>
    <row r="315" spans="51:56" ht="11.25" customHeight="1" x14ac:dyDescent="0.25">
      <c r="AY315" s="185" t="s">
        <v>214</v>
      </c>
      <c r="AZ315" s="186">
        <f>_xll.qlInterestRateIndexFixingDate(Currency&amp;"ibor"&amp;$I$1,BA315,Trigger)</f>
        <v>42597</v>
      </c>
      <c r="BA315" s="186">
        <f>_xll.qlCalendarAdvance(Calendar,BA314,AY315,"f",,Trigger)</f>
        <v>42599</v>
      </c>
      <c r="BB315" s="186">
        <f>_xll.qlInterestRateIndexMaturity(Currency&amp;"ibor"&amp;$I$1,BA315,Trigger)</f>
        <v>42691</v>
      </c>
      <c r="BC315" s="359">
        <f>_xll.qlIndexFixing($AC$5,AZ315,,_xll.ohTrigger(Trigger,Quote!$V$2))</f>
        <v>3.0392772929507697E-4</v>
      </c>
      <c r="BD315" s="359" t="e">
        <f>_xll.qlIndexFixing($BE$1,AZ315,TRUE,_xll.ohTrigger(Trigger,Quote!$V$2))</f>
        <v>#NUM!</v>
      </c>
    </row>
    <row r="316" spans="51:56" ht="11.25" customHeight="1" x14ac:dyDescent="0.25">
      <c r="AY316" s="185" t="s">
        <v>214</v>
      </c>
      <c r="AZ316" s="186">
        <f>_xll.qlInterestRateIndexFixingDate(Currency&amp;"ibor"&amp;$I$1,BA316,Trigger)</f>
        <v>42598</v>
      </c>
      <c r="BA316" s="186">
        <f>_xll.qlCalendarAdvance(Calendar,BA315,AY316,"f",,Trigger)</f>
        <v>42600</v>
      </c>
      <c r="BB316" s="186">
        <f>_xll.qlInterestRateIndexMaturity(Currency&amp;"ibor"&amp;$I$1,BA316,Trigger)</f>
        <v>42692</v>
      </c>
      <c r="BC316" s="359">
        <f>_xll.qlIndexFixing($AC$5,AZ316,,_xll.ohTrigger(Trigger,Quote!$V$2))</f>
        <v>3.0608597036354743E-4</v>
      </c>
      <c r="BD316" s="359" t="e">
        <f>_xll.qlIndexFixing($BE$1,AZ316,TRUE,_xll.ohTrigger(Trigger,Quote!$V$2))</f>
        <v>#NUM!</v>
      </c>
    </row>
    <row r="317" spans="51:56" ht="11.25" customHeight="1" x14ac:dyDescent="0.25">
      <c r="AY317" s="185" t="s">
        <v>214</v>
      </c>
      <c r="AZ317" s="186">
        <f>_xll.qlInterestRateIndexFixingDate(Currency&amp;"ibor"&amp;$I$1,BA317,Trigger)</f>
        <v>42599</v>
      </c>
      <c r="BA317" s="186">
        <f>_xll.qlCalendarAdvance(Calendar,BA316,AY317,"f",,Trigger)</f>
        <v>42601</v>
      </c>
      <c r="BB317" s="186">
        <f>_xll.qlInterestRateIndexMaturity(Currency&amp;"ibor"&amp;$I$1,BA317,Trigger)</f>
        <v>42695</v>
      </c>
      <c r="BC317" s="359">
        <f>_xll.qlIndexFixing($AC$5,AZ317,,_xll.ohTrigger(Trigger,Quote!$V$2))</f>
        <v>3.1004170081751242E-4</v>
      </c>
      <c r="BD317" s="359" t="e">
        <f>_xll.qlIndexFixing($BE$1,AZ317,TRUE,_xll.ohTrigger(Trigger,Quote!$V$2))</f>
        <v>#NUM!</v>
      </c>
    </row>
    <row r="318" spans="51:56" ht="11.25" customHeight="1" x14ac:dyDescent="0.25">
      <c r="AY318" s="185" t="s">
        <v>214</v>
      </c>
      <c r="AZ318" s="186">
        <f>_xll.qlInterestRateIndexFixingDate(Currency&amp;"ibor"&amp;$I$1,BA318,Trigger)</f>
        <v>42600</v>
      </c>
      <c r="BA318" s="186">
        <f>_xll.qlCalendarAdvance(Calendar,BA317,AY318,"f",,Trigger)</f>
        <v>42604</v>
      </c>
      <c r="BB318" s="186">
        <f>_xll.qlInterestRateIndexMaturity(Currency&amp;"ibor"&amp;$I$1,BA318,Trigger)</f>
        <v>42696</v>
      </c>
      <c r="BC318" s="359">
        <f>_xll.qlIndexFixing($AC$5,AZ318,,_xll.ohTrigger(Trigger,Quote!$V$2))</f>
        <v>3.1476433997517967E-4</v>
      </c>
      <c r="BD318" s="359" t="e">
        <f>_xll.qlIndexFixing($BE$1,AZ318,TRUE,_xll.ohTrigger(Trigger,Quote!$V$2))</f>
        <v>#NUM!</v>
      </c>
    </row>
    <row r="319" spans="51:56" ht="11.25" customHeight="1" x14ac:dyDescent="0.25">
      <c r="AY319" s="185" t="s">
        <v>214</v>
      </c>
      <c r="AZ319" s="186">
        <f>_xll.qlInterestRateIndexFixingDate(Currency&amp;"ibor"&amp;$I$1,BA319,Trigger)</f>
        <v>42601</v>
      </c>
      <c r="BA319" s="186">
        <f>_xll.qlCalendarAdvance(Calendar,BA318,AY319,"f",,Trigger)</f>
        <v>42605</v>
      </c>
      <c r="BB319" s="186">
        <f>_xll.qlInterestRateIndexMaturity(Currency&amp;"ibor"&amp;$I$1,BA319,Trigger)</f>
        <v>42697</v>
      </c>
      <c r="BC319" s="359">
        <f>_xll.qlIndexFixing($AC$5,AZ319,,_xll.ohTrigger(Trigger,Quote!$V$2))</f>
        <v>3.1694528375032121E-4</v>
      </c>
      <c r="BD319" s="359" t="e">
        <f>_xll.qlIndexFixing($BE$1,AZ319,TRUE,_xll.ohTrigger(Trigger,Quote!$V$2))</f>
        <v>#NUM!</v>
      </c>
    </row>
    <row r="320" spans="51:56" ht="11.25" customHeight="1" x14ac:dyDescent="0.25">
      <c r="AY320" s="185" t="s">
        <v>214</v>
      </c>
      <c r="AZ320" s="186">
        <f>_xll.qlInterestRateIndexFixingDate(Currency&amp;"ibor"&amp;$I$1,BA320,Trigger)</f>
        <v>42604</v>
      </c>
      <c r="BA320" s="186">
        <f>_xll.qlCalendarAdvance(Calendar,BA319,AY320,"f",,Trigger)</f>
        <v>42606</v>
      </c>
      <c r="BB320" s="186">
        <f>_xll.qlInterestRateIndexMaturity(Currency&amp;"ibor"&amp;$I$1,BA320,Trigger)</f>
        <v>42698</v>
      </c>
      <c r="BC320" s="359">
        <f>_xll.qlIndexFixing($AC$5,AZ320,,_xll.ohTrigger(Trigger,Quote!$V$2))</f>
        <v>3.1913076808904006E-4</v>
      </c>
      <c r="BD320" s="359" t="e">
        <f>_xll.qlIndexFixing($BE$1,AZ320,TRUE,_xll.ohTrigger(Trigger,Quote!$V$2))</f>
        <v>#NUM!</v>
      </c>
    </row>
    <row r="321" spans="51:56" ht="11.25" customHeight="1" x14ac:dyDescent="0.25">
      <c r="AY321" s="185" t="s">
        <v>214</v>
      </c>
      <c r="AZ321" s="186">
        <f>_xll.qlInterestRateIndexFixingDate(Currency&amp;"ibor"&amp;$I$1,BA321,Trigger)</f>
        <v>42605</v>
      </c>
      <c r="BA321" s="186">
        <f>_xll.qlCalendarAdvance(Calendar,BA320,AY321,"f",,Trigger)</f>
        <v>42607</v>
      </c>
      <c r="BB321" s="186">
        <f>_xll.qlInterestRateIndexMaturity(Currency&amp;"ibor"&amp;$I$1,BA321,Trigger)</f>
        <v>42699</v>
      </c>
      <c r="BC321" s="359">
        <f>_xll.qlIndexFixing($AC$5,AZ321,,_xll.ohTrigger(Trigger,Quote!$V$2))</f>
        <v>3.2132079300089378E-4</v>
      </c>
      <c r="BD321" s="359" t="e">
        <f>_xll.qlIndexFixing($BE$1,AZ321,TRUE,_xll.ohTrigger(Trigger,Quote!$V$2))</f>
        <v>#NUM!</v>
      </c>
    </row>
    <row r="322" spans="51:56" ht="11.25" customHeight="1" x14ac:dyDescent="0.25">
      <c r="AY322" s="185" t="s">
        <v>214</v>
      </c>
      <c r="AZ322" s="186">
        <f>_xll.qlInterestRateIndexFixingDate(Currency&amp;"ibor"&amp;$I$1,BA322,Trigger)</f>
        <v>42606</v>
      </c>
      <c r="BA322" s="186">
        <f>_xll.qlCalendarAdvance(Calendar,BA321,AY322,"f",,Trigger)</f>
        <v>42608</v>
      </c>
      <c r="BB322" s="186">
        <f>_xll.qlInterestRateIndexMaturity(Currency&amp;"ibor"&amp;$I$1,BA322,Trigger)</f>
        <v>42702</v>
      </c>
      <c r="BC322" s="359">
        <f>_xll.qlIndexFixing($AC$5,AZ322,,_xll.ohTrigger(Trigger,Quote!$V$2))</f>
        <v>3.2516332309781511E-4</v>
      </c>
      <c r="BD322" s="359" t="e">
        <f>_xll.qlIndexFixing($BE$1,AZ322,TRUE,_xll.ohTrigger(Trigger,Quote!$V$2))</f>
        <v>#NUM!</v>
      </c>
    </row>
    <row r="323" spans="51:56" ht="11.25" customHeight="1" x14ac:dyDescent="0.25">
      <c r="AY323" s="185" t="s">
        <v>214</v>
      </c>
      <c r="AZ323" s="186">
        <f>_xll.qlInterestRateIndexFixingDate(Currency&amp;"ibor"&amp;$I$1,BA323,Trigger)</f>
        <v>42607</v>
      </c>
      <c r="BA323" s="186">
        <f>_xll.qlCalendarAdvance(Calendar,BA322,AY323,"f",,Trigger)</f>
        <v>42611</v>
      </c>
      <c r="BB323" s="186">
        <f>_xll.qlInterestRateIndexMaturity(Currency&amp;"ibor"&amp;$I$1,BA323,Trigger)</f>
        <v>42703</v>
      </c>
      <c r="BC323" s="359">
        <f>_xll.qlIndexFixing($AC$5,AZ323,,_xll.ohTrigger(Trigger,Quote!$V$2))</f>
        <v>3.3012629851259456E-4</v>
      </c>
      <c r="BD323" s="359" t="e">
        <f>_xll.qlIndexFixing($BE$1,AZ323,TRUE,_xll.ohTrigger(Trigger,Quote!$V$2))</f>
        <v>#NUM!</v>
      </c>
    </row>
    <row r="324" spans="51:56" ht="11.25" customHeight="1" x14ac:dyDescent="0.25">
      <c r="AY324" s="185" t="s">
        <v>214</v>
      </c>
      <c r="AZ324" s="186">
        <f>_xll.qlInterestRateIndexFixingDate(Currency&amp;"ibor"&amp;$I$1,BA324,Trigger)</f>
        <v>42608</v>
      </c>
      <c r="BA324" s="186">
        <f>_xll.qlCalendarAdvance(Calendar,BA323,AY324,"f",,Trigger)</f>
        <v>42612</v>
      </c>
      <c r="BB324" s="186">
        <f>_xll.qlInterestRateIndexMaturity(Currency&amp;"ibor"&amp;$I$1,BA324,Trigger)</f>
        <v>42704</v>
      </c>
      <c r="BC324" s="359">
        <f>_xll.qlIndexFixing($AC$5,AZ324,,_xll.ohTrigger(Trigger,Quote!$V$2))</f>
        <v>3.3233902639612478E-4</v>
      </c>
      <c r="BD324" s="359" t="e">
        <f>_xll.qlIndexFixing($BE$1,AZ324,TRUE,_xll.ohTrigger(Trigger,Quote!$V$2))</f>
        <v>#NUM!</v>
      </c>
    </row>
    <row r="325" spans="51:56" ht="11.25" customHeight="1" x14ac:dyDescent="0.25">
      <c r="AY325" s="185" t="s">
        <v>214</v>
      </c>
      <c r="AZ325" s="186">
        <f>_xll.qlInterestRateIndexFixingDate(Currency&amp;"ibor"&amp;$I$1,BA325,Trigger)</f>
        <v>42611</v>
      </c>
      <c r="BA325" s="186">
        <f>_xll.qlCalendarAdvance(Calendar,BA324,AY325,"f",,Trigger)</f>
        <v>42613</v>
      </c>
      <c r="BB325" s="186">
        <f>_xll.qlInterestRateIndexMaturity(Currency&amp;"ibor"&amp;$I$1,BA325,Trigger)</f>
        <v>42704</v>
      </c>
      <c r="BC325" s="359">
        <f>_xll.qlIndexFixing($AC$5,AZ325,,_xll.ohTrigger(Trigger,Quote!$V$2))</f>
        <v>3.3378003921395835E-4</v>
      </c>
      <c r="BD325" s="359" t="e">
        <f>_xll.qlIndexFixing($BE$1,AZ325,TRUE,_xll.ohTrigger(Trigger,Quote!$V$2))</f>
        <v>#NUM!</v>
      </c>
    </row>
    <row r="326" spans="51:56" ht="11.25" customHeight="1" x14ac:dyDescent="0.25">
      <c r="AY326" s="185" t="s">
        <v>214</v>
      </c>
      <c r="AZ326" s="186">
        <f>_xll.qlInterestRateIndexFixingDate(Currency&amp;"ibor"&amp;$I$1,BA326,Trigger)</f>
        <v>42612</v>
      </c>
      <c r="BA326" s="186">
        <f>_xll.qlCalendarAdvance(Calendar,BA325,AY326,"f",,Trigger)</f>
        <v>42614</v>
      </c>
      <c r="BB326" s="186">
        <f>_xll.qlInterestRateIndexMaturity(Currency&amp;"ibor"&amp;$I$1,BA326,Trigger)</f>
        <v>42705</v>
      </c>
      <c r="BC326" s="359">
        <f>_xll.qlIndexFixing($AC$5,AZ326,,_xll.ohTrigger(Trigger,Quote!$V$2))</f>
        <v>3.360129947100692E-4</v>
      </c>
      <c r="BD326" s="359" t="e">
        <f>_xll.qlIndexFixing($BE$1,AZ326,TRUE,_xll.ohTrigger(Trigger,Quote!$V$2))</f>
        <v>#NUM!</v>
      </c>
    </row>
    <row r="327" spans="51:56" ht="11.25" customHeight="1" x14ac:dyDescent="0.25">
      <c r="AY327" s="185" t="s">
        <v>214</v>
      </c>
      <c r="AZ327" s="186">
        <f>_xll.qlInterestRateIndexFixingDate(Currency&amp;"ibor"&amp;$I$1,BA327,Trigger)</f>
        <v>42613</v>
      </c>
      <c r="BA327" s="186">
        <f>_xll.qlCalendarAdvance(Calendar,BA326,AY327,"f",,Trigger)</f>
        <v>42615</v>
      </c>
      <c r="BB327" s="186">
        <f>_xll.qlInterestRateIndexMaturity(Currency&amp;"ibor"&amp;$I$1,BA327,Trigger)</f>
        <v>42706</v>
      </c>
      <c r="BC327" s="359">
        <f>_xll.qlIndexFixing($AC$5,AZ327,,_xll.ohTrigger(Trigger,Quote!$V$2))</f>
        <v>3.3825054071700867E-4</v>
      </c>
      <c r="BD327" s="359" t="e">
        <f>_xll.qlIndexFixing($BE$1,AZ327,TRUE,_xll.ohTrigger(Trigger,Quote!$V$2))</f>
        <v>#NUM!</v>
      </c>
    </row>
    <row r="328" spans="51:56" ht="11.25" customHeight="1" x14ac:dyDescent="0.25">
      <c r="AY328" s="185" t="s">
        <v>214</v>
      </c>
      <c r="AZ328" s="186">
        <f>_xll.qlInterestRateIndexFixingDate(Currency&amp;"ibor"&amp;$I$1,BA328,Trigger)</f>
        <v>42614</v>
      </c>
      <c r="BA328" s="186">
        <f>_xll.qlCalendarAdvance(Calendar,BA327,AY328,"f",,Trigger)</f>
        <v>42618</v>
      </c>
      <c r="BB328" s="186">
        <f>_xll.qlInterestRateIndexMaturity(Currency&amp;"ibor"&amp;$I$1,BA328,Trigger)</f>
        <v>42709</v>
      </c>
      <c r="BC328" s="359">
        <f>_xll.qlIndexFixing($AC$5,AZ328,,_xll.ohTrigger(Trigger,Quote!$V$2))</f>
        <v>3.4499072187307216E-4</v>
      </c>
      <c r="BD328" s="359" t="e">
        <f>_xll.qlIndexFixing($BE$1,AZ328,TRUE,_xll.ohTrigger(Trigger,Quote!$V$2))</f>
        <v>#NUM!</v>
      </c>
    </row>
    <row r="329" spans="51:56" ht="11.25" customHeight="1" x14ac:dyDescent="0.25">
      <c r="AY329" s="185" t="s">
        <v>214</v>
      </c>
      <c r="AZ329" s="186">
        <f>_xll.qlInterestRateIndexFixingDate(Currency&amp;"ibor"&amp;$I$1,BA329,Trigger)</f>
        <v>42615</v>
      </c>
      <c r="BA329" s="186">
        <f>_xll.qlCalendarAdvance(Calendar,BA328,AY329,"f",,Trigger)</f>
        <v>42619</v>
      </c>
      <c r="BB329" s="186">
        <f>_xll.qlInterestRateIndexMaturity(Currency&amp;"ibor"&amp;$I$1,BA329,Trigger)</f>
        <v>42710</v>
      </c>
      <c r="BC329" s="359">
        <f>_xll.qlIndexFixing($AC$5,AZ329,,_xll.ohTrigger(Trigger,Quote!$V$2))</f>
        <v>3.4724662999711318E-4</v>
      </c>
      <c r="BD329" s="359" t="e">
        <f>_xll.qlIndexFixing($BE$1,AZ329,TRUE,_xll.ohTrigger(Trigger,Quote!$V$2))</f>
        <v>#NUM!</v>
      </c>
    </row>
    <row r="330" spans="51:56" ht="11.25" customHeight="1" x14ac:dyDescent="0.25">
      <c r="AY330" s="185" t="s">
        <v>214</v>
      </c>
      <c r="AZ330" s="186">
        <f>_xll.qlInterestRateIndexFixingDate(Currency&amp;"ibor"&amp;$I$1,BA330,Trigger)</f>
        <v>42618</v>
      </c>
      <c r="BA330" s="186">
        <f>_xll.qlCalendarAdvance(Calendar,BA329,AY330,"f",,Trigger)</f>
        <v>42620</v>
      </c>
      <c r="BB330" s="186">
        <f>_xll.qlInterestRateIndexMaturity(Currency&amp;"ibor"&amp;$I$1,BA330,Trigger)</f>
        <v>42711</v>
      </c>
      <c r="BC330" s="359">
        <f>_xll.qlIndexFixing($AC$5,AZ330,,_xll.ohTrigger(Trigger,Quote!$V$2))</f>
        <v>3.495071286697548E-4</v>
      </c>
      <c r="BD330" s="359" t="e">
        <f>_xll.qlIndexFixing($BE$1,AZ330,TRUE,_xll.ohTrigger(Trigger,Quote!$V$2))</f>
        <v>#NUM!</v>
      </c>
    </row>
    <row r="331" spans="51:56" ht="11.25" customHeight="1" x14ac:dyDescent="0.25">
      <c r="AY331" s="185" t="s">
        <v>214</v>
      </c>
      <c r="AZ331" s="186">
        <f>_xll.qlInterestRateIndexFixingDate(Currency&amp;"ibor"&amp;$I$1,BA331,Trigger)</f>
        <v>42619</v>
      </c>
      <c r="BA331" s="186">
        <f>_xll.qlCalendarAdvance(Calendar,BA330,AY331,"f",,Trigger)</f>
        <v>42621</v>
      </c>
      <c r="BB331" s="186">
        <f>_xll.qlInterestRateIndexMaturity(Currency&amp;"ibor"&amp;$I$1,BA331,Trigger)</f>
        <v>42712</v>
      </c>
      <c r="BC331" s="359">
        <f>_xll.qlIndexFixing($AC$5,AZ331,,_xll.ohTrigger(Trigger,Quote!$V$2))</f>
        <v>3.5177221789978115E-4</v>
      </c>
      <c r="BD331" s="359" t="e">
        <f>_xll.qlIndexFixing($BE$1,AZ331,TRUE,_xll.ohTrigger(Trigger,Quote!$V$2))</f>
        <v>#NUM!</v>
      </c>
    </row>
    <row r="332" spans="51:56" ht="11.25" customHeight="1" x14ac:dyDescent="0.25">
      <c r="AY332" s="185" t="s">
        <v>214</v>
      </c>
      <c r="AZ332" s="186">
        <f>_xll.qlInterestRateIndexFixingDate(Currency&amp;"ibor"&amp;$I$1,BA332,Trigger)</f>
        <v>42620</v>
      </c>
      <c r="BA332" s="186">
        <f>_xll.qlCalendarAdvance(Calendar,BA331,AY332,"f",,Trigger)</f>
        <v>42622</v>
      </c>
      <c r="BB332" s="186">
        <f>_xll.qlInterestRateIndexMaturity(Currency&amp;"ibor"&amp;$I$1,BA332,Trigger)</f>
        <v>42713</v>
      </c>
      <c r="BC332" s="359">
        <f>_xll.qlIndexFixing($AC$5,AZ332,,_xll.ohTrigger(Trigger,Quote!$V$2))</f>
        <v>3.5404189769421961E-4</v>
      </c>
      <c r="BD332" s="359" t="e">
        <f>_xll.qlIndexFixing($BE$1,AZ332,TRUE,_xll.ohTrigger(Trigger,Quote!$V$2))</f>
        <v>#NUM!</v>
      </c>
    </row>
    <row r="333" spans="51:56" ht="11.25" customHeight="1" x14ac:dyDescent="0.25">
      <c r="AY333" s="185" t="s">
        <v>214</v>
      </c>
      <c r="AZ333" s="186">
        <f>_xll.qlInterestRateIndexFixingDate(Currency&amp;"ibor"&amp;$I$1,BA333,Trigger)</f>
        <v>42621</v>
      </c>
      <c r="BA333" s="186">
        <f>_xll.qlCalendarAdvance(Calendar,BA332,AY333,"f",,Trigger)</f>
        <v>42625</v>
      </c>
      <c r="BB333" s="186">
        <f>_xll.qlInterestRateIndexMaturity(Currency&amp;"ibor"&amp;$I$1,BA333,Trigger)</f>
        <v>42716</v>
      </c>
      <c r="BC333" s="359">
        <f>_xll.qlIndexFixing($AC$5,AZ333,,_xll.ohTrigger(Trigger,Quote!$V$2))</f>
        <v>3.6087848054570069E-4</v>
      </c>
      <c r="BD333" s="359" t="e">
        <f>_xll.qlIndexFixing($BE$1,AZ333,TRUE,_xll.ohTrigger(Trigger,Quote!$V$2))</f>
        <v>#NUM!</v>
      </c>
    </row>
    <row r="334" spans="51:56" ht="11.25" customHeight="1" x14ac:dyDescent="0.25">
      <c r="AY334" s="185" t="s">
        <v>214</v>
      </c>
      <c r="AZ334" s="186">
        <f>_xll.qlInterestRateIndexFixingDate(Currency&amp;"ibor"&amp;$I$1,BA334,Trigger)</f>
        <v>42622</v>
      </c>
      <c r="BA334" s="186">
        <f>_xll.qlCalendarAdvance(Calendar,BA333,AY334,"f",,Trigger)</f>
        <v>42626</v>
      </c>
      <c r="BB334" s="186">
        <f>_xll.qlInterestRateIndexMaturity(Currency&amp;"ibor"&amp;$I$1,BA334,Trigger)</f>
        <v>42717</v>
      </c>
      <c r="BC334" s="359">
        <f>_xll.qlIndexFixing($AC$5,AZ334,,_xll.ohTrigger(Trigger,Quote!$V$2))</f>
        <v>3.6316652267772369E-4</v>
      </c>
      <c r="BD334" s="359" t="e">
        <f>_xll.qlIndexFixing($BE$1,AZ334,TRUE,_xll.ohTrigger(Trigger,Quote!$V$2))</f>
        <v>#NUM!</v>
      </c>
    </row>
    <row r="335" spans="51:56" ht="11.25" customHeight="1" x14ac:dyDescent="0.25">
      <c r="AY335" s="185" t="s">
        <v>214</v>
      </c>
      <c r="AZ335" s="186">
        <f>_xll.qlInterestRateIndexFixingDate(Currency&amp;"ibor"&amp;$I$1,BA335,Trigger)</f>
        <v>42625</v>
      </c>
      <c r="BA335" s="186">
        <f>_xll.qlCalendarAdvance(Calendar,BA334,AY335,"f",,Trigger)</f>
        <v>42627</v>
      </c>
      <c r="BB335" s="186">
        <f>_xll.qlInterestRateIndexMaturity(Currency&amp;"ibor"&amp;$I$1,BA335,Trigger)</f>
        <v>42718</v>
      </c>
      <c r="BC335" s="359">
        <f>_xll.qlIndexFixing($AC$5,AZ335,,_xll.ohTrigger(Trigger,Quote!$V$2))</f>
        <v>3.6545915541456604E-4</v>
      </c>
      <c r="BD335" s="359" t="e">
        <f>_xll.qlIndexFixing($BE$1,AZ335,TRUE,_xll.ohTrigger(Trigger,Quote!$V$2))</f>
        <v>#NUM!</v>
      </c>
    </row>
    <row r="336" spans="51:56" ht="11.25" customHeight="1" x14ac:dyDescent="0.25">
      <c r="AY336" s="185" t="s">
        <v>214</v>
      </c>
      <c r="AZ336" s="186">
        <f>_xll.qlInterestRateIndexFixingDate(Currency&amp;"ibor"&amp;$I$1,BA336,Trigger)</f>
        <v>42626</v>
      </c>
      <c r="BA336" s="186">
        <f>_xll.qlCalendarAdvance(Calendar,BA335,AY336,"f",,Trigger)</f>
        <v>42628</v>
      </c>
      <c r="BB336" s="186">
        <f>_xll.qlInterestRateIndexMaturity(Currency&amp;"ibor"&amp;$I$1,BA336,Trigger)</f>
        <v>42719</v>
      </c>
      <c r="BC336" s="359">
        <f>_xll.qlIndexFixing($AC$5,AZ336,,_xll.ohTrigger(Trigger,Quote!$V$2))</f>
        <v>3.6775637876413356E-4</v>
      </c>
      <c r="BD336" s="359" t="e">
        <f>_xll.qlIndexFixing($BE$1,AZ336,TRUE,_xll.ohTrigger(Trigger,Quote!$V$2))</f>
        <v>#NUM!</v>
      </c>
    </row>
    <row r="337" spans="51:56" ht="11.25" customHeight="1" x14ac:dyDescent="0.25">
      <c r="AY337" s="185" t="s">
        <v>214</v>
      </c>
      <c r="AZ337" s="186">
        <f>_xll.qlInterestRateIndexFixingDate(Currency&amp;"ibor"&amp;$I$1,BA337,Trigger)</f>
        <v>42627</v>
      </c>
      <c r="BA337" s="186">
        <f>_xll.qlCalendarAdvance(Calendar,BA336,AY337,"f",,Trigger)</f>
        <v>42629</v>
      </c>
      <c r="BB337" s="186">
        <f>_xll.qlInterestRateIndexMaturity(Currency&amp;"ibor"&amp;$I$1,BA337,Trigger)</f>
        <v>42720</v>
      </c>
      <c r="BC337" s="359">
        <f>_xll.qlIndexFixing($AC$5,AZ337,,_xll.ohTrigger(Trigger,Quote!$V$2))</f>
        <v>3.6896364804823653E-4</v>
      </c>
      <c r="BD337" s="359" t="e">
        <f>_xll.qlIndexFixing($BE$1,AZ337,TRUE,_xll.ohTrigger(Trigger,Quote!$V$2))</f>
        <v>#NUM!</v>
      </c>
    </row>
    <row r="338" spans="51:56" ht="11.25" customHeight="1" x14ac:dyDescent="0.25">
      <c r="AY338" s="185" t="s">
        <v>214</v>
      </c>
      <c r="AZ338" s="186">
        <f>_xll.qlInterestRateIndexFixingDate(Currency&amp;"ibor"&amp;$I$1,BA338,Trigger)</f>
        <v>42628</v>
      </c>
      <c r="BA338" s="186">
        <f>_xll.qlCalendarAdvance(Calendar,BA337,AY338,"f",,Trigger)</f>
        <v>42632</v>
      </c>
      <c r="BB338" s="186">
        <f>_xll.qlInterestRateIndexMaturity(Currency&amp;"ibor"&amp;$I$1,BA338,Trigger)</f>
        <v>42723</v>
      </c>
      <c r="BC338" s="359">
        <f>_xll.qlIndexFixing($AC$5,AZ338,,_xll.ohTrigger(Trigger,Quote!$V$2))</f>
        <v>3.7258545811064565E-4</v>
      </c>
      <c r="BD338" s="359" t="e">
        <f>_xll.qlIndexFixing($BE$1,AZ338,TRUE,_xll.ohTrigger(Trigger,Quote!$V$2))</f>
        <v>#NUM!</v>
      </c>
    </row>
    <row r="339" spans="51:56" ht="11.25" customHeight="1" x14ac:dyDescent="0.25">
      <c r="AY339" s="185" t="s">
        <v>214</v>
      </c>
      <c r="AZ339" s="186">
        <f>_xll.qlInterestRateIndexFixingDate(Currency&amp;"ibor"&amp;$I$1,BA339,Trigger)</f>
        <v>42629</v>
      </c>
      <c r="BA339" s="186">
        <f>_xll.qlCalendarAdvance(Calendar,BA338,AY339,"f",,Trigger)</f>
        <v>42633</v>
      </c>
      <c r="BB339" s="186">
        <f>_xll.qlInterestRateIndexMaturity(Currency&amp;"ibor"&amp;$I$1,BA339,Trigger)</f>
        <v>42724</v>
      </c>
      <c r="BC339" s="359">
        <f>_xll.qlIndexFixing($AC$5,AZ339,,_xll.ohTrigger(Trigger,Quote!$V$2))</f>
        <v>3.7379272886785595E-4</v>
      </c>
      <c r="BD339" s="359" t="e">
        <f>_xll.qlIndexFixing($BE$1,AZ339,TRUE,_xll.ohTrigger(Trigger,Quote!$V$2))</f>
        <v>#NUM!</v>
      </c>
    </row>
    <row r="340" spans="51:56" ht="11.25" customHeight="1" x14ac:dyDescent="0.25">
      <c r="AY340" s="185" t="s">
        <v>214</v>
      </c>
      <c r="AZ340" s="186">
        <f>_xll.qlInterestRateIndexFixingDate(Currency&amp;"ibor"&amp;$I$1,BA340,Trigger)</f>
        <v>42632</v>
      </c>
      <c r="BA340" s="186">
        <f>_xll.qlCalendarAdvance(Calendar,BA339,AY340,"f",,Trigger)</f>
        <v>42634</v>
      </c>
      <c r="BB340" s="186">
        <f>_xll.qlInterestRateIndexMaturity(Currency&amp;"ibor"&amp;$I$1,BA340,Trigger)</f>
        <v>42725</v>
      </c>
      <c r="BC340" s="359">
        <f>_xll.qlIndexFixing($AC$5,AZ340,,_xll.ohTrigger(Trigger,Quote!$V$2))</f>
        <v>3.7499999999400193E-4</v>
      </c>
      <c r="BD340" s="359" t="e">
        <f>_xll.qlIndexFixing($BE$1,AZ340,TRUE,_xll.ohTrigger(Trigger,Quote!$V$2))</f>
        <v>#NUM!</v>
      </c>
    </row>
    <row r="341" spans="51:56" ht="11.25" customHeight="1" x14ac:dyDescent="0.25">
      <c r="AY341" s="185" t="s">
        <v>214</v>
      </c>
      <c r="AZ341" s="186">
        <f>_xll.qlInterestRateIndexFixingDate(Currency&amp;"ibor"&amp;$I$1,BA341,Trigger)</f>
        <v>42633</v>
      </c>
      <c r="BA341" s="186">
        <f>_xll.qlCalendarAdvance(Calendar,BA340,AY341,"f",,Trigger)</f>
        <v>42635</v>
      </c>
      <c r="BB341" s="186">
        <f>_xll.qlInterestRateIndexMaturity(Currency&amp;"ibor"&amp;$I$1,BA341,Trigger)</f>
        <v>42726</v>
      </c>
      <c r="BC341" s="359">
        <f>_xll.qlIndexFixing($AC$5,AZ341,,_xll.ohTrigger(Trigger,Quote!$V$2))</f>
        <v>3.7799808041880193E-4</v>
      </c>
      <c r="BD341" s="359" t="e">
        <f>_xll.qlIndexFixing($BE$1,AZ341,TRUE,_xll.ohTrigger(Trigger,Quote!$V$2))</f>
        <v>#NUM!</v>
      </c>
    </row>
    <row r="342" spans="51:56" ht="11.25" customHeight="1" x14ac:dyDescent="0.25">
      <c r="AY342" s="185" t="s">
        <v>214</v>
      </c>
      <c r="AZ342" s="186">
        <f>_xll.qlInterestRateIndexFixingDate(Currency&amp;"ibor"&amp;$I$1,BA342,Trigger)</f>
        <v>42634</v>
      </c>
      <c r="BA342" s="186">
        <f>_xll.qlCalendarAdvance(Calendar,BA341,AY342,"f",,Trigger)</f>
        <v>42636</v>
      </c>
      <c r="BB342" s="186">
        <f>_xll.qlInterestRateIndexMaturity(Currency&amp;"ibor"&amp;$I$1,BA342,Trigger)</f>
        <v>42727</v>
      </c>
      <c r="BC342" s="359">
        <f>_xll.qlIndexFixing($AC$5,AZ342,,_xll.ohTrigger(Trigger,Quote!$V$2))</f>
        <v>3.8100240287466979E-4</v>
      </c>
      <c r="BD342" s="359" t="e">
        <f>_xll.qlIndexFixing($BE$1,AZ342,TRUE,_xll.ohTrigger(Trigger,Quote!$V$2))</f>
        <v>#NUM!</v>
      </c>
    </row>
    <row r="343" spans="51:56" ht="11.25" customHeight="1" x14ac:dyDescent="0.25">
      <c r="AY343" s="185" t="s">
        <v>214</v>
      </c>
      <c r="AZ343" s="186">
        <f>_xll.qlInterestRateIndexFixingDate(Currency&amp;"ibor"&amp;$I$1,BA343,Trigger)</f>
        <v>42635</v>
      </c>
      <c r="BA343" s="186">
        <f>_xll.qlCalendarAdvance(Calendar,BA342,AY343,"f",,Trigger)</f>
        <v>42639</v>
      </c>
      <c r="BB343" s="186">
        <f>_xll.qlInterestRateIndexMaturity(Currency&amp;"ibor"&amp;$I$1,BA343,Trigger)</f>
        <v>42731</v>
      </c>
      <c r="BC343" s="359">
        <f>_xll.qlIndexFixing($AC$5,AZ343,,_xll.ohTrigger(Trigger,Quote!$V$2))</f>
        <v>3.9236087903030733E-4</v>
      </c>
      <c r="BD343" s="359" t="e">
        <f>_xll.qlIndexFixing($BE$1,AZ343,TRUE,_xll.ohTrigger(Trigger,Quote!$V$2))</f>
        <v>#NUM!</v>
      </c>
    </row>
    <row r="344" spans="51:56" ht="11.25" customHeight="1" x14ac:dyDescent="0.25">
      <c r="AY344" s="185" t="s">
        <v>214</v>
      </c>
      <c r="AZ344" s="186">
        <f>_xll.qlInterestRateIndexFixingDate(Currency&amp;"ibor"&amp;$I$1,BA344,Trigger)</f>
        <v>42636</v>
      </c>
      <c r="BA344" s="186">
        <f>_xll.qlCalendarAdvance(Calendar,BA343,AY344,"f",,Trigger)</f>
        <v>42640</v>
      </c>
      <c r="BB344" s="186">
        <f>_xll.qlInterestRateIndexMaturity(Currency&amp;"ibor"&amp;$I$1,BA344,Trigger)</f>
        <v>42731</v>
      </c>
      <c r="BC344" s="359">
        <f>_xll.qlIndexFixing($AC$5,AZ344,,_xll.ohTrigger(Trigger,Quote!$V$2))</f>
        <v>3.9308211328376459E-4</v>
      </c>
      <c r="BD344" s="359" t="e">
        <f>_xll.qlIndexFixing($BE$1,AZ344,TRUE,_xll.ohTrigger(Trigger,Quote!$V$2))</f>
        <v>#NUM!</v>
      </c>
    </row>
    <row r="345" spans="51:56" ht="11.25" customHeight="1" x14ac:dyDescent="0.25">
      <c r="AY345" s="185" t="s">
        <v>214</v>
      </c>
      <c r="AZ345" s="186">
        <f>_xll.qlInterestRateIndexFixingDate(Currency&amp;"ibor"&amp;$I$1,BA345,Trigger)</f>
        <v>42639</v>
      </c>
      <c r="BA345" s="186">
        <f>_xll.qlCalendarAdvance(Calendar,BA344,AY345,"f",,Trigger)</f>
        <v>42641</v>
      </c>
      <c r="BB345" s="186">
        <f>_xll.qlInterestRateIndexMaturity(Currency&amp;"ibor"&amp;$I$1,BA345,Trigger)</f>
        <v>42732</v>
      </c>
      <c r="BC345" s="359">
        <f>_xll.qlIndexFixing($AC$5,AZ345,,_xll.ohTrigger(Trigger,Quote!$V$2))</f>
        <v>3.9611764610491363E-4</v>
      </c>
      <c r="BD345" s="359" t="e">
        <f>_xll.qlIndexFixing($BE$1,AZ345,TRUE,_xll.ohTrigger(Trigger,Quote!$V$2))</f>
        <v>#NUM!</v>
      </c>
    </row>
    <row r="346" spans="51:56" ht="11.25" customHeight="1" x14ac:dyDescent="0.25">
      <c r="AY346" s="185" t="s">
        <v>214</v>
      </c>
      <c r="AZ346" s="186">
        <f>_xll.qlInterestRateIndexFixingDate(Currency&amp;"ibor"&amp;$I$1,BA346,Trigger)</f>
        <v>42640</v>
      </c>
      <c r="BA346" s="186">
        <f>_xll.qlCalendarAdvance(Calendar,BA345,AY346,"f",,Trigger)</f>
        <v>42642</v>
      </c>
      <c r="BB346" s="186">
        <f>_xll.qlInterestRateIndexMaturity(Currency&amp;"ibor"&amp;$I$1,BA346,Trigger)</f>
        <v>42733</v>
      </c>
      <c r="BC346" s="359">
        <f>_xll.qlIndexFixing($AC$5,AZ346,,_xll.ohTrigger(Trigger,Quote!$V$2))</f>
        <v>3.9915942104233712E-4</v>
      </c>
      <c r="BD346" s="359" t="e">
        <f>_xll.qlIndexFixing($BE$1,AZ346,TRUE,_xll.ohTrigger(Trigger,Quote!$V$2))</f>
        <v>#NUM!</v>
      </c>
    </row>
    <row r="347" spans="51:56" ht="11.25" customHeight="1" x14ac:dyDescent="0.25">
      <c r="AY347" s="185" t="s">
        <v>214</v>
      </c>
      <c r="AZ347" s="186">
        <f>_xll.qlInterestRateIndexFixingDate(Currency&amp;"ibor"&amp;$I$1,BA347,Trigger)</f>
        <v>42641</v>
      </c>
      <c r="BA347" s="186">
        <f>_xll.qlCalendarAdvance(Calendar,BA346,AY347,"f",,Trigger)</f>
        <v>42643</v>
      </c>
      <c r="BB347" s="186">
        <f>_xll.qlInterestRateIndexMaturity(Currency&amp;"ibor"&amp;$I$1,BA347,Trigger)</f>
        <v>42734</v>
      </c>
      <c r="BC347" s="359">
        <f>_xll.qlIndexFixing($AC$5,AZ347,,_xll.ohTrigger(Trigger,Quote!$V$2))</f>
        <v>4.0220743811008973E-4</v>
      </c>
      <c r="BD347" s="359" t="e">
        <f>_xll.qlIndexFixing($BE$1,AZ347,TRUE,_xll.ohTrigger(Trigger,Quote!$V$2))</f>
        <v>#NUM!</v>
      </c>
    </row>
    <row r="348" spans="51:56" ht="11.25" customHeight="1" x14ac:dyDescent="0.25">
      <c r="AY348" s="185" t="s">
        <v>214</v>
      </c>
      <c r="AZ348" s="186">
        <f>_xll.qlInterestRateIndexFixingDate(Currency&amp;"ibor"&amp;$I$1,BA348,Trigger)</f>
        <v>42642</v>
      </c>
      <c r="BA348" s="186">
        <f>_xll.qlCalendarAdvance(Calendar,BA347,AY348,"f",,Trigger)</f>
        <v>42646</v>
      </c>
      <c r="BB348" s="186">
        <f>_xll.qlInterestRateIndexMaturity(Currency&amp;"ibor"&amp;$I$1,BA348,Trigger)</f>
        <v>42738</v>
      </c>
      <c r="BC348" s="359">
        <f>_xll.qlIndexFixing($AC$5,AZ348,,_xll.ohTrigger(Trigger,Quote!$V$2))</f>
        <v>4.1360018222302847E-4</v>
      </c>
      <c r="BD348" s="359" t="e">
        <f>_xll.qlIndexFixing($BE$1,AZ348,TRUE,_xll.ohTrigger(Trigger,Quote!$V$2))</f>
        <v>#NUM!</v>
      </c>
    </row>
    <row r="349" spans="51:56" ht="11.25" customHeight="1" x14ac:dyDescent="0.25">
      <c r="AY349" s="185" t="s">
        <v>214</v>
      </c>
      <c r="AZ349" s="186">
        <f>_xll.qlInterestRateIndexFixingDate(Currency&amp;"ibor"&amp;$I$1,BA349,Trigger)</f>
        <v>42643</v>
      </c>
      <c r="BA349" s="186">
        <f>_xll.qlCalendarAdvance(Calendar,BA348,AY349,"f",,Trigger)</f>
        <v>42647</v>
      </c>
      <c r="BB349" s="186">
        <f>_xll.qlInterestRateIndexMaturity(Currency&amp;"ibor"&amp;$I$1,BA349,Trigger)</f>
        <v>42739</v>
      </c>
      <c r="BC349" s="359">
        <f>_xll.qlIndexFixing($AC$5,AZ349,,_xll.ohTrigger(Trigger,Quote!$V$2))</f>
        <v>4.1665906579381527E-4</v>
      </c>
      <c r="BD349" s="359" t="e">
        <f>_xll.qlIndexFixing($BE$1,AZ349,TRUE,_xll.ohTrigger(Trigger,Quote!$V$2))</f>
        <v>#NUM!</v>
      </c>
    </row>
    <row r="350" spans="51:56" ht="11.25" customHeight="1" x14ac:dyDescent="0.25">
      <c r="AY350" s="185" t="s">
        <v>214</v>
      </c>
      <c r="AZ350" s="186">
        <f>_xll.qlInterestRateIndexFixingDate(Currency&amp;"ibor"&amp;$I$1,BA350,Trigger)</f>
        <v>42646</v>
      </c>
      <c r="BA350" s="186">
        <f>_xll.qlCalendarAdvance(Calendar,BA349,AY350,"f",,Trigger)</f>
        <v>42648</v>
      </c>
      <c r="BB350" s="186">
        <f>_xll.qlInterestRateIndexMaturity(Currency&amp;"ibor"&amp;$I$1,BA350,Trigger)</f>
        <v>42740</v>
      </c>
      <c r="BC350" s="359">
        <f>_xll.qlIndexFixing($AC$5,AZ350,,_xll.ohTrigger(Trigger,Quote!$V$2))</f>
        <v>4.1972412375951046E-4</v>
      </c>
      <c r="BD350" s="359" t="e">
        <f>_xll.qlIndexFixing($BE$1,AZ350,TRUE,_xll.ohTrigger(Trigger,Quote!$V$2))</f>
        <v>#NUM!</v>
      </c>
    </row>
    <row r="351" spans="51:56" ht="11.25" customHeight="1" x14ac:dyDescent="0.25">
      <c r="AY351" s="185" t="s">
        <v>214</v>
      </c>
      <c r="AZ351" s="186">
        <f>_xll.qlInterestRateIndexFixingDate(Currency&amp;"ibor"&amp;$I$1,BA351,Trigger)</f>
        <v>42647</v>
      </c>
      <c r="BA351" s="186">
        <f>_xll.qlCalendarAdvance(Calendar,BA350,AY351,"f",,Trigger)</f>
        <v>42649</v>
      </c>
      <c r="BB351" s="186">
        <f>_xll.qlInterestRateIndexMaturity(Currency&amp;"ibor"&amp;$I$1,BA351,Trigger)</f>
        <v>42741</v>
      </c>
      <c r="BC351" s="359">
        <f>_xll.qlIndexFixing($AC$5,AZ351,,_xll.ohTrigger(Trigger,Quote!$V$2))</f>
        <v>4.2279535613227824E-4</v>
      </c>
      <c r="BD351" s="359" t="e">
        <f>_xll.qlIndexFixing($BE$1,AZ351,TRUE,_xll.ohTrigger(Trigger,Quote!$V$2))</f>
        <v>#NUM!</v>
      </c>
    </row>
    <row r="352" spans="51:56" ht="11.25" customHeight="1" x14ac:dyDescent="0.25">
      <c r="AY352" s="185" t="s">
        <v>214</v>
      </c>
      <c r="AZ352" s="186">
        <f>_xll.qlInterestRateIndexFixingDate(Currency&amp;"ibor"&amp;$I$1,BA352,Trigger)</f>
        <v>42648</v>
      </c>
      <c r="BA352" s="186">
        <f>_xll.qlCalendarAdvance(Calendar,BA351,AY352,"f",,Trigger)</f>
        <v>42650</v>
      </c>
      <c r="BB352" s="186">
        <f>_xll.qlInterestRateIndexMaturity(Currency&amp;"ibor"&amp;$I$1,BA352,Trigger)</f>
        <v>42744</v>
      </c>
      <c r="BC352" s="359">
        <f>_xll.qlIndexFixing($AC$5,AZ352,,_xll.ohTrigger(Trigger,Quote!$V$2))</f>
        <v>4.3010078245813436E-4</v>
      </c>
      <c r="BD352" s="359" t="e">
        <f>_xll.qlIndexFixing($BE$1,AZ352,TRUE,_xll.ohTrigger(Trigger,Quote!$V$2))</f>
        <v>#NUM!</v>
      </c>
    </row>
    <row r="353" spans="51:56" ht="11.25" customHeight="1" x14ac:dyDescent="0.25">
      <c r="AY353" s="185" t="s">
        <v>214</v>
      </c>
      <c r="AZ353" s="186">
        <f>_xll.qlInterestRateIndexFixingDate(Currency&amp;"ibor"&amp;$I$1,BA353,Trigger)</f>
        <v>42649</v>
      </c>
      <c r="BA353" s="186">
        <f>_xll.qlCalendarAdvance(Calendar,BA352,AY353,"f",,Trigger)</f>
        <v>42653</v>
      </c>
      <c r="BB353" s="186">
        <f>_xll.qlInterestRateIndexMaturity(Currency&amp;"ibor"&amp;$I$1,BA353,Trigger)</f>
        <v>42745</v>
      </c>
      <c r="BC353" s="359">
        <f>_xll.qlIndexFixing($AC$5,AZ353,,_xll.ohTrigger(Trigger,Quote!$V$2))</f>
        <v>4.3514202999731091E-4</v>
      </c>
      <c r="BD353" s="359" t="e">
        <f>_xll.qlIndexFixing($BE$1,AZ353,TRUE,_xll.ohTrigger(Trigger,Quote!$V$2))</f>
        <v>#NUM!</v>
      </c>
    </row>
    <row r="354" spans="51:56" ht="11.25" customHeight="1" x14ac:dyDescent="0.25">
      <c r="AY354" s="185" t="s">
        <v>214</v>
      </c>
      <c r="AZ354" s="186">
        <f>_xll.qlInterestRateIndexFixingDate(Currency&amp;"ibor"&amp;$I$1,BA354,Trigger)</f>
        <v>42650</v>
      </c>
      <c r="BA354" s="186">
        <f>_xll.qlCalendarAdvance(Calendar,BA353,AY354,"f",,Trigger)</f>
        <v>42654</v>
      </c>
      <c r="BB354" s="186">
        <f>_xll.qlInterestRateIndexMaturity(Currency&amp;"ibor"&amp;$I$1,BA354,Trigger)</f>
        <v>42746</v>
      </c>
      <c r="BC354" s="359">
        <f>_xll.qlIndexFixing($AC$5,AZ354,,_xll.ohTrigger(Trigger,Quote!$V$2))</f>
        <v>4.3824413462874122E-4</v>
      </c>
      <c r="BD354" s="359" t="e">
        <f>_xll.qlIndexFixing($BE$1,AZ354,TRUE,_xll.ohTrigger(Trigger,Quote!$V$2))</f>
        <v>#NUM!</v>
      </c>
    </row>
    <row r="355" spans="51:56" ht="11.25" customHeight="1" x14ac:dyDescent="0.25">
      <c r="AY355" s="185" t="s">
        <v>214</v>
      </c>
      <c r="AZ355" s="186">
        <f>_xll.qlInterestRateIndexFixingDate(Currency&amp;"ibor"&amp;$I$1,BA355,Trigger)</f>
        <v>42653</v>
      </c>
      <c r="BA355" s="186">
        <f>_xll.qlCalendarAdvance(Calendar,BA354,AY355,"f",,Trigger)</f>
        <v>42655</v>
      </c>
      <c r="BB355" s="186">
        <f>_xll.qlInterestRateIndexMaturity(Currency&amp;"ibor"&amp;$I$1,BA355,Trigger)</f>
        <v>42747</v>
      </c>
      <c r="BC355" s="359">
        <f>_xll.qlIndexFixing($AC$5,AZ355,,_xll.ohTrigger(Trigger,Quote!$V$2))</f>
        <v>4.4135241375673775E-4</v>
      </c>
      <c r="BD355" s="359" t="e">
        <f>_xll.qlIndexFixing($BE$1,AZ355,TRUE,_xll.ohTrigger(Trigger,Quote!$V$2))</f>
        <v>#NUM!</v>
      </c>
    </row>
    <row r="356" spans="51:56" ht="11.25" customHeight="1" x14ac:dyDescent="0.25">
      <c r="AY356" s="185" t="s">
        <v>214</v>
      </c>
      <c r="AZ356" s="186">
        <f>_xll.qlInterestRateIndexFixingDate(Currency&amp;"ibor"&amp;$I$1,BA356,Trigger)</f>
        <v>42654</v>
      </c>
      <c r="BA356" s="186">
        <f>_xll.qlCalendarAdvance(Calendar,BA355,AY356,"f",,Trigger)</f>
        <v>42656</v>
      </c>
      <c r="BB356" s="186">
        <f>_xll.qlInterestRateIndexMaturity(Currency&amp;"ibor"&amp;$I$1,BA356,Trigger)</f>
        <v>42748</v>
      </c>
      <c r="BC356" s="359">
        <f>_xll.qlIndexFixing($AC$5,AZ356,,_xll.ohTrigger(Trigger,Quote!$V$2))</f>
        <v>4.4446686739520245E-4</v>
      </c>
      <c r="BD356" s="359" t="e">
        <f>_xll.qlIndexFixing($BE$1,AZ356,TRUE,_xll.ohTrigger(Trigger,Quote!$V$2))</f>
        <v>#NUM!</v>
      </c>
    </row>
    <row r="357" spans="51:56" ht="11.25" customHeight="1" x14ac:dyDescent="0.25">
      <c r="AY357" s="185" t="s">
        <v>214</v>
      </c>
      <c r="AZ357" s="186">
        <f>_xll.qlInterestRateIndexFixingDate(Currency&amp;"ibor"&amp;$I$1,BA357,Trigger)</f>
        <v>42655</v>
      </c>
      <c r="BA357" s="186">
        <f>_xll.qlCalendarAdvance(Calendar,BA356,AY357,"f",,Trigger)</f>
        <v>42657</v>
      </c>
      <c r="BB357" s="186">
        <f>_xll.qlInterestRateIndexMaturity(Currency&amp;"ibor"&amp;$I$1,BA357,Trigger)</f>
        <v>42751</v>
      </c>
      <c r="BC357" s="359">
        <f>_xll.qlIndexFixing($AC$5,AZ357,,_xll.ohTrigger(Trigger,Quote!$V$2))</f>
        <v>4.5161795422333617E-4</v>
      </c>
      <c r="BD357" s="359" t="e">
        <f>_xll.qlIndexFixing($BE$1,AZ357,TRUE,_xll.ohTrigger(Trigger,Quote!$V$2))</f>
        <v>#NUM!</v>
      </c>
    </row>
    <row r="358" spans="51:56" ht="11.25" customHeight="1" x14ac:dyDescent="0.25">
      <c r="AY358" s="185" t="s">
        <v>214</v>
      </c>
      <c r="AZ358" s="186">
        <f>_xll.qlInterestRateIndexFixingDate(Currency&amp;"ibor"&amp;$I$1,BA358,Trigger)</f>
        <v>42656</v>
      </c>
      <c r="BA358" s="186">
        <f>_xll.qlCalendarAdvance(Calendar,BA357,AY358,"f",,Trigger)</f>
        <v>42660</v>
      </c>
      <c r="BB358" s="186">
        <f>_xll.qlInterestRateIndexMaturity(Currency&amp;"ibor"&amp;$I$1,BA358,Trigger)</f>
        <v>42752</v>
      </c>
      <c r="BC358" s="359">
        <f>_xll.qlIndexFixing($AC$5,AZ358,,_xll.ohTrigger(Trigger,Quote!$V$2))</f>
        <v>4.5698642734828945E-4</v>
      </c>
      <c r="BD358" s="359" t="e">
        <f>_xll.qlIndexFixing($BE$1,AZ358,TRUE,_xll.ohTrigger(Trigger,Quote!$V$2))</f>
        <v>#NUM!</v>
      </c>
    </row>
    <row r="359" spans="51:56" ht="11.25" customHeight="1" x14ac:dyDescent="0.25">
      <c r="AY359" s="185" t="s">
        <v>214</v>
      </c>
      <c r="AZ359" s="186">
        <f>_xll.qlInterestRateIndexFixingDate(Currency&amp;"ibor"&amp;$I$1,BA359,Trigger)</f>
        <v>42657</v>
      </c>
      <c r="BA359" s="186">
        <f>_xll.qlCalendarAdvance(Calendar,BA358,AY359,"f",,Trigger)</f>
        <v>42661</v>
      </c>
      <c r="BB359" s="186">
        <f>_xll.qlInterestRateIndexMaturity(Currency&amp;"ibor"&amp;$I$1,BA359,Trigger)</f>
        <v>42753</v>
      </c>
      <c r="BC359" s="359">
        <f>_xll.qlIndexFixing($AC$5,AZ359,,_xll.ohTrigger(Trigger,Quote!$V$2))</f>
        <v>4.6013175375978778E-4</v>
      </c>
      <c r="BD359" s="359" t="e">
        <f>_xll.qlIndexFixing($BE$1,AZ359,TRUE,_xll.ohTrigger(Trigger,Quote!$V$2))</f>
        <v>#NUM!</v>
      </c>
    </row>
    <row r="360" spans="51:56" ht="11.25" customHeight="1" x14ac:dyDescent="0.25">
      <c r="AY360" s="185" t="s">
        <v>214</v>
      </c>
      <c r="AZ360" s="186">
        <f>_xll.qlInterestRateIndexFixingDate(Currency&amp;"ibor"&amp;$I$1,BA360,Trigger)</f>
        <v>42660</v>
      </c>
      <c r="BA360" s="186">
        <f>_xll.qlCalendarAdvance(Calendar,BA359,AY360,"f",,Trigger)</f>
        <v>42662</v>
      </c>
      <c r="BB360" s="186">
        <f>_xll.qlInterestRateIndexMaturity(Currency&amp;"ibor"&amp;$I$1,BA360,Trigger)</f>
        <v>42754</v>
      </c>
      <c r="BC360" s="359">
        <f>_xll.qlIndexFixing($AC$5,AZ360,,_xll.ohTrigger(Trigger,Quote!$V$2))</f>
        <v>4.6328325477124792E-4</v>
      </c>
      <c r="BD360" s="359" t="e">
        <f>_xll.qlIndexFixing($BE$1,AZ360,TRUE,_xll.ohTrigger(Trigger,Quote!$V$2))</f>
        <v>#NUM!</v>
      </c>
    </row>
    <row r="361" spans="51:56" ht="11.25" customHeight="1" x14ac:dyDescent="0.25">
      <c r="AY361" s="185" t="s">
        <v>214</v>
      </c>
      <c r="AZ361" s="186">
        <f>_xll.qlInterestRateIndexFixingDate(Currency&amp;"ibor"&amp;$I$1,BA361,Trigger)</f>
        <v>42661</v>
      </c>
      <c r="BA361" s="186">
        <f>_xll.qlCalendarAdvance(Calendar,BA360,AY361,"f",,Trigger)</f>
        <v>42663</v>
      </c>
      <c r="BB361" s="186">
        <f>_xll.qlInterestRateIndexMaturity(Currency&amp;"ibor"&amp;$I$1,BA361,Trigger)</f>
        <v>42755</v>
      </c>
      <c r="BC361" s="359">
        <f>_xll.qlIndexFixing($AC$5,AZ361,,_xll.ohTrigger(Trigger,Quote!$V$2))</f>
        <v>4.6644093039657173E-4</v>
      </c>
      <c r="BD361" s="359" t="e">
        <f>_xll.qlIndexFixing($BE$1,AZ361,TRUE,_xll.ohTrigger(Trigger,Quote!$V$2))</f>
        <v>#NUM!</v>
      </c>
    </row>
    <row r="362" spans="51:56" ht="11.25" customHeight="1" x14ac:dyDescent="0.25">
      <c r="AY362" s="185" t="s">
        <v>214</v>
      </c>
      <c r="AZ362" s="186">
        <f>_xll.qlInterestRateIndexFixingDate(Currency&amp;"ibor"&amp;$I$1,BA362,Trigger)</f>
        <v>42662</v>
      </c>
      <c r="BA362" s="186">
        <f>_xll.qlCalendarAdvance(Calendar,BA361,AY362,"f",,Trigger)</f>
        <v>42664</v>
      </c>
      <c r="BB362" s="186">
        <f>_xll.qlInterestRateIndexMaturity(Currency&amp;"ibor"&amp;$I$1,BA362,Trigger)</f>
        <v>42758</v>
      </c>
      <c r="BC362" s="359">
        <f>_xll.qlIndexFixing($AC$5,AZ362,,_xll.ohTrigger(Trigger,Quote!$V$2))</f>
        <v>4.7343124518408513E-4</v>
      </c>
      <c r="BD362" s="359" t="e">
        <f>_xll.qlIndexFixing($BE$1,AZ362,TRUE,_xll.ohTrigger(Trigger,Quote!$V$2))</f>
        <v>#NUM!</v>
      </c>
    </row>
    <row r="363" spans="51:56" ht="11.25" customHeight="1" x14ac:dyDescent="0.25">
      <c r="AY363" s="185" t="s">
        <v>214</v>
      </c>
      <c r="AZ363" s="186">
        <f>_xll.qlInterestRateIndexFixingDate(Currency&amp;"ibor"&amp;$I$1,BA363,Trigger)</f>
        <v>42663</v>
      </c>
      <c r="BA363" s="186">
        <f>_xll.qlCalendarAdvance(Calendar,BA362,AY363,"f",,Trigger)</f>
        <v>42667</v>
      </c>
      <c r="BB363" s="186">
        <f>_xll.qlInterestRateIndexMaturity(Currency&amp;"ibor"&amp;$I$1,BA363,Trigger)</f>
        <v>42759</v>
      </c>
      <c r="BC363" s="359">
        <f>_xll.qlIndexFixing($AC$5,AZ363,,_xll.ohTrigger(Trigger,Quote!$V$2))</f>
        <v>4.7913337933973955E-4</v>
      </c>
      <c r="BD363" s="359" t="e">
        <f>_xll.qlIndexFixing($BE$1,AZ363,TRUE,_xll.ohTrigger(Trigger,Quote!$V$2))</f>
        <v>#NUM!</v>
      </c>
    </row>
    <row r="364" spans="51:56" ht="11.25" customHeight="1" x14ac:dyDescent="0.25">
      <c r="AY364" s="185" t="s">
        <v>214</v>
      </c>
      <c r="AZ364" s="186">
        <f>_xll.qlInterestRateIndexFixingDate(Currency&amp;"ibor"&amp;$I$1,BA364,Trigger)</f>
        <v>42664</v>
      </c>
      <c r="BA364" s="186">
        <f>_xll.qlCalendarAdvance(Calendar,BA363,AY364,"f",,Trigger)</f>
        <v>42668</v>
      </c>
      <c r="BB364" s="186">
        <f>_xll.qlInterestRateIndexMaturity(Currency&amp;"ibor"&amp;$I$1,BA364,Trigger)</f>
        <v>42760</v>
      </c>
      <c r="BC364" s="359">
        <f>_xll.qlIndexFixing($AC$5,AZ364,,_xll.ohTrigger(Trigger,Quote!$V$2))</f>
        <v>4.8232192826115692E-4</v>
      </c>
      <c r="BD364" s="359" t="e">
        <f>_xll.qlIndexFixing($BE$1,AZ364,TRUE,_xll.ohTrigger(Trigger,Quote!$V$2))</f>
        <v>#NUM!</v>
      </c>
    </row>
    <row r="365" spans="51:56" ht="11.25" customHeight="1" x14ac:dyDescent="0.25">
      <c r="AY365" s="185" t="s">
        <v>214</v>
      </c>
      <c r="AZ365" s="186">
        <f>_xll.qlInterestRateIndexFixingDate(Currency&amp;"ibor"&amp;$I$1,BA365,Trigger)</f>
        <v>42667</v>
      </c>
      <c r="BA365" s="186">
        <f>_xll.qlCalendarAdvance(Calendar,BA364,AY365,"f",,Trigger)</f>
        <v>42669</v>
      </c>
      <c r="BB365" s="186">
        <f>_xll.qlInterestRateIndexMaturity(Currency&amp;"ibor"&amp;$I$1,BA365,Trigger)</f>
        <v>42761</v>
      </c>
      <c r="BC365" s="359">
        <f>_xll.qlIndexFixing($AC$5,AZ365,,_xll.ohTrigger(Trigger,Quote!$V$2))</f>
        <v>4.8551665188680047E-4</v>
      </c>
      <c r="BD365" s="359" t="e">
        <f>_xll.qlIndexFixing($BE$1,AZ365,TRUE,_xll.ohTrigger(Trigger,Quote!$V$2))</f>
        <v>#NUM!</v>
      </c>
    </row>
    <row r="366" spans="51:56" ht="11.25" customHeight="1" x14ac:dyDescent="0.25">
      <c r="AY366" s="185" t="s">
        <v>214</v>
      </c>
      <c r="AZ366" s="186">
        <f>_xll.qlInterestRateIndexFixingDate(Currency&amp;"ibor"&amp;$I$1,BA366,Trigger)</f>
        <v>42668</v>
      </c>
      <c r="BA366" s="186">
        <f>_xll.qlCalendarAdvance(Calendar,BA365,AY366,"f",,Trigger)</f>
        <v>42670</v>
      </c>
      <c r="BB366" s="186">
        <f>_xll.qlInterestRateIndexMaturity(Currency&amp;"ibor"&amp;$I$1,BA366,Trigger)</f>
        <v>42762</v>
      </c>
      <c r="BC366" s="359">
        <f>_xll.qlIndexFixing($AC$5,AZ366,,_xll.ohTrigger(Trigger,Quote!$V$2))</f>
        <v>4.8871755023144098E-4</v>
      </c>
      <c r="BD366" s="359" t="e">
        <f>_xll.qlIndexFixing($BE$1,AZ366,TRUE,_xll.ohTrigger(Trigger,Quote!$V$2))</f>
        <v>#NUM!</v>
      </c>
    </row>
    <row r="367" spans="51:56" ht="11.25" customHeight="1" x14ac:dyDescent="0.25">
      <c r="AY367" s="185" t="s">
        <v>214</v>
      </c>
      <c r="AZ367" s="186">
        <f>_xll.qlInterestRateIndexFixingDate(Currency&amp;"ibor"&amp;$I$1,BA367,Trigger)</f>
        <v>42669</v>
      </c>
      <c r="BA367" s="186">
        <f>_xll.qlCalendarAdvance(Calendar,BA366,AY367,"f",,Trigger)</f>
        <v>42671</v>
      </c>
      <c r="BB367" s="186">
        <f>_xll.qlInterestRateIndexMaturity(Currency&amp;"ibor"&amp;$I$1,BA367,Trigger)</f>
        <v>42765</v>
      </c>
      <c r="BC367" s="359">
        <f>_xll.qlIndexFixing($AC$5,AZ367,,_xll.ohTrigger(Trigger,Quote!$V$2))</f>
        <v>4.9554066039931319E-4</v>
      </c>
      <c r="BD367" s="359" t="e">
        <f>_xll.qlIndexFixing($BE$1,AZ367,TRUE,_xll.ohTrigger(Trigger,Quote!$V$2))</f>
        <v>#NUM!</v>
      </c>
    </row>
    <row r="368" spans="51:56" ht="11.25" customHeight="1" x14ac:dyDescent="0.25">
      <c r="AY368" s="185" t="s">
        <v>214</v>
      </c>
      <c r="AZ368" s="186">
        <f>_xll.qlInterestRateIndexFixingDate(Currency&amp;"ibor"&amp;$I$1,BA368,Trigger)</f>
        <v>42670</v>
      </c>
      <c r="BA368" s="186">
        <f>_xll.qlCalendarAdvance(Calendar,BA367,AY368,"f",,Trigger)</f>
        <v>42674</v>
      </c>
      <c r="BB368" s="186">
        <f>_xll.qlInterestRateIndexMaturity(Currency&amp;"ibor"&amp;$I$1,BA368,Trigger)</f>
        <v>42766</v>
      </c>
      <c r="BC368" s="359">
        <f>_xll.qlIndexFixing($AC$5,AZ368,,_xll.ohTrigger(Trigger,Quote!$V$2))</f>
        <v>5.0158289110929072E-4</v>
      </c>
      <c r="BD368" s="359" t="e">
        <f>_xll.qlIndexFixing($BE$1,AZ368,TRUE,_xll.ohTrigger(Trigger,Quote!$V$2))</f>
        <v>#NUM!</v>
      </c>
    </row>
    <row r="369" spans="51:56" ht="11.25" customHeight="1" x14ac:dyDescent="0.25">
      <c r="AY369" s="185" t="s">
        <v>214</v>
      </c>
      <c r="AZ369" s="186">
        <f>_xll.qlInterestRateIndexFixingDate(Currency&amp;"ibor"&amp;$I$1,BA369,Trigger)</f>
        <v>42671</v>
      </c>
      <c r="BA369" s="186">
        <f>_xll.qlCalendarAdvance(Calendar,BA368,AY369,"f",,Trigger)</f>
        <v>42675</v>
      </c>
      <c r="BB369" s="186">
        <f>_xll.qlInterestRateIndexMaturity(Currency&amp;"ibor"&amp;$I$1,BA369,Trigger)</f>
        <v>42767</v>
      </c>
      <c r="BC369" s="359">
        <f>_xll.qlIndexFixing($AC$5,AZ369,,_xll.ohTrigger(Trigger,Quote!$V$2))</f>
        <v>5.0481466327829787E-4</v>
      </c>
      <c r="BD369" s="359" t="e">
        <f>_xll.qlIndexFixing($BE$1,AZ369,TRUE,_xll.ohTrigger(Trigger,Quote!$V$2))</f>
        <v>#NUM!</v>
      </c>
    </row>
    <row r="370" spans="51:56" ht="11.25" customHeight="1" x14ac:dyDescent="0.25">
      <c r="AY370" s="185" t="s">
        <v>214</v>
      </c>
      <c r="AZ370" s="186">
        <f>_xll.qlInterestRateIndexFixingDate(Currency&amp;"ibor"&amp;$I$1,BA370,Trigger)</f>
        <v>42674</v>
      </c>
      <c r="BA370" s="186">
        <f>_xll.qlCalendarAdvance(Calendar,BA369,AY370,"f",,Trigger)</f>
        <v>42676</v>
      </c>
      <c r="BB370" s="186">
        <f>_xll.qlInterestRateIndexMaturity(Currency&amp;"ibor"&amp;$I$1,BA370,Trigger)</f>
        <v>42768</v>
      </c>
      <c r="BC370" s="359">
        <f>_xll.qlIndexFixing($AC$5,AZ370,,_xll.ohTrigger(Trigger,Quote!$V$2))</f>
        <v>5.0805261025927112E-4</v>
      </c>
      <c r="BD370" s="359" t="e">
        <f>_xll.qlIndexFixing($BE$1,AZ370,TRUE,_xll.ohTrigger(Trigger,Quote!$V$2))</f>
        <v>#NUM!</v>
      </c>
    </row>
    <row r="371" spans="51:56" ht="11.25" customHeight="1" x14ac:dyDescent="0.25">
      <c r="AY371" s="185" t="s">
        <v>214</v>
      </c>
      <c r="AZ371" s="186">
        <f>_xll.qlInterestRateIndexFixingDate(Currency&amp;"ibor"&amp;$I$1,BA371,Trigger)</f>
        <v>42675</v>
      </c>
      <c r="BA371" s="186">
        <f>_xll.qlCalendarAdvance(Calendar,BA370,AY371,"f",,Trigger)</f>
        <v>42677</v>
      </c>
      <c r="BB371" s="186">
        <f>_xll.qlInterestRateIndexMaturity(Currency&amp;"ibor"&amp;$I$1,BA371,Trigger)</f>
        <v>42769</v>
      </c>
      <c r="BC371" s="359">
        <f>_xll.qlIndexFixing($AC$5,AZ371,,_xll.ohTrigger(Trigger,Quote!$V$2))</f>
        <v>5.1129673206611233E-4</v>
      </c>
      <c r="BD371" s="359" t="e">
        <f>_xll.qlIndexFixing($BE$1,AZ371,TRUE,_xll.ohTrigger(Trigger,Quote!$V$2))</f>
        <v>#NUM!</v>
      </c>
    </row>
    <row r="372" spans="51:56" ht="11.25" customHeight="1" x14ac:dyDescent="0.25">
      <c r="AY372" s="185" t="s">
        <v>214</v>
      </c>
      <c r="AZ372" s="186">
        <f>_xll.qlInterestRateIndexFixingDate(Currency&amp;"ibor"&amp;$I$1,BA372,Trigger)</f>
        <v>42676</v>
      </c>
      <c r="BA372" s="186">
        <f>_xll.qlCalendarAdvance(Calendar,BA371,AY372,"f",,Trigger)</f>
        <v>42678</v>
      </c>
      <c r="BB372" s="186">
        <f>_xll.qlInterestRateIndexMaturity(Currency&amp;"ibor"&amp;$I$1,BA372,Trigger)</f>
        <v>42772</v>
      </c>
      <c r="BC372" s="359">
        <f>_xll.qlIndexFixing($AC$5,AZ372,,_xll.ohTrigger(Trigger,Quote!$V$2))</f>
        <v>5.1794620499513277E-4</v>
      </c>
      <c r="BD372" s="359" t="e">
        <f>_xll.qlIndexFixing($BE$1,AZ372,TRUE,_xll.ohTrigger(Trigger,Quote!$V$2))</f>
        <v>#NUM!</v>
      </c>
    </row>
    <row r="373" spans="51:56" ht="11.25" customHeight="1" x14ac:dyDescent="0.25">
      <c r="AY373" s="185" t="s">
        <v>214</v>
      </c>
      <c r="AZ373" s="186">
        <f>_xll.qlInterestRateIndexFixingDate(Currency&amp;"ibor"&amp;$I$1,BA373,Trigger)</f>
        <v>42677</v>
      </c>
      <c r="BA373" s="186">
        <f>_xll.qlCalendarAdvance(Calendar,BA372,AY373,"f",,Trigger)</f>
        <v>42681</v>
      </c>
      <c r="BB373" s="186">
        <f>_xll.qlInterestRateIndexMaturity(Currency&amp;"ibor"&amp;$I$1,BA373,Trigger)</f>
        <v>42773</v>
      </c>
      <c r="BC373" s="359">
        <f>_xll.qlIndexFixing($AC$5,AZ373,,_xll.ohTrigger(Trigger,Quote!$V$2))</f>
        <v>5.2433496785973756E-4</v>
      </c>
      <c r="BD373" s="359" t="e">
        <f>_xll.qlIndexFixing($BE$1,AZ373,TRUE,_xll.ohTrigger(Trigger,Quote!$V$2))</f>
        <v>#NUM!</v>
      </c>
    </row>
    <row r="374" spans="51:56" ht="11.25" customHeight="1" x14ac:dyDescent="0.25">
      <c r="AY374" s="185" t="s">
        <v>214</v>
      </c>
      <c r="AZ374" s="186">
        <f>_xll.qlInterestRateIndexFixingDate(Currency&amp;"ibor"&amp;$I$1,BA374,Trigger)</f>
        <v>42678</v>
      </c>
      <c r="BA374" s="186">
        <f>_xll.qlCalendarAdvance(Calendar,BA373,AY374,"f",,Trigger)</f>
        <v>42682</v>
      </c>
      <c r="BB374" s="186">
        <f>_xll.qlInterestRateIndexMaturity(Currency&amp;"ibor"&amp;$I$1,BA374,Trigger)</f>
        <v>42774</v>
      </c>
      <c r="BC374" s="359">
        <f>_xll.qlIndexFixing($AC$5,AZ374,,_xll.ohTrigger(Trigger,Quote!$V$2))</f>
        <v>5.2760996402790715E-4</v>
      </c>
      <c r="BD374" s="359" t="e">
        <f>_xll.qlIndexFixing($BE$1,AZ374,TRUE,_xll.ohTrigger(Trigger,Quote!$V$2))</f>
        <v>#NUM!</v>
      </c>
    </row>
    <row r="375" spans="51:56" ht="11.25" customHeight="1" x14ac:dyDescent="0.25">
      <c r="AY375" s="185" t="s">
        <v>214</v>
      </c>
      <c r="AZ375" s="186">
        <f>_xll.qlInterestRateIndexFixingDate(Currency&amp;"ibor"&amp;$I$1,BA375,Trigger)</f>
        <v>42681</v>
      </c>
      <c r="BA375" s="186">
        <f>_xll.qlCalendarAdvance(Calendar,BA374,AY375,"f",,Trigger)</f>
        <v>42683</v>
      </c>
      <c r="BB375" s="186">
        <f>_xll.qlInterestRateIndexMaturity(Currency&amp;"ibor"&amp;$I$1,BA375,Trigger)</f>
        <v>42775</v>
      </c>
      <c r="BC375" s="359">
        <f>_xll.qlIndexFixing($AC$5,AZ375,,_xll.ohTrigger(Trigger,Quote!$V$2))</f>
        <v>5.3089113511404508E-4</v>
      </c>
      <c r="BD375" s="359" t="e">
        <f>_xll.qlIndexFixing($BE$1,AZ375,TRUE,_xll.ohTrigger(Trigger,Quote!$V$2))</f>
        <v>#NUM!</v>
      </c>
    </row>
    <row r="376" spans="51:56" ht="11.25" customHeight="1" x14ac:dyDescent="0.25">
      <c r="AY376" s="185" t="s">
        <v>214</v>
      </c>
      <c r="AZ376" s="186">
        <f>_xll.qlInterestRateIndexFixingDate(Currency&amp;"ibor"&amp;$I$1,BA376,Trigger)</f>
        <v>42682</v>
      </c>
      <c r="BA376" s="186">
        <f>_xll.qlCalendarAdvance(Calendar,BA375,AY376,"f",,Trigger)</f>
        <v>42684</v>
      </c>
      <c r="BB376" s="186">
        <f>_xll.qlInterestRateIndexMaturity(Currency&amp;"ibor"&amp;$I$1,BA376,Trigger)</f>
        <v>42776</v>
      </c>
      <c r="BC376" s="359">
        <f>_xll.qlIndexFixing($AC$5,AZ376,,_xll.ohTrigger(Trigger,Quote!$V$2))</f>
        <v>5.3417848113379096E-4</v>
      </c>
      <c r="BD376" s="359" t="e">
        <f>_xll.qlIndexFixing($BE$1,AZ376,TRUE,_xll.ohTrigger(Trigger,Quote!$V$2))</f>
        <v>#NUM!</v>
      </c>
    </row>
    <row r="377" spans="51:56" ht="11.25" customHeight="1" x14ac:dyDescent="0.25">
      <c r="AY377" s="185" t="s">
        <v>214</v>
      </c>
      <c r="AZ377" s="186">
        <f>_xll.qlInterestRateIndexFixingDate(Currency&amp;"ibor"&amp;$I$1,BA377,Trigger)</f>
        <v>42683</v>
      </c>
      <c r="BA377" s="186">
        <f>_xll.qlCalendarAdvance(Calendar,BA376,AY377,"f",,Trigger)</f>
        <v>42685</v>
      </c>
      <c r="BB377" s="186">
        <f>_xll.qlInterestRateIndexMaturity(Currency&amp;"ibor"&amp;$I$1,BA377,Trigger)</f>
        <v>42779</v>
      </c>
      <c r="BC377" s="359">
        <f>_xll.qlIndexFixing($AC$5,AZ377,,_xll.ohTrigger(Trigger,Quote!$V$2))</f>
        <v>5.4064788416653708E-4</v>
      </c>
      <c r="BD377" s="359" t="e">
        <f>_xll.qlIndexFixing($BE$1,AZ377,TRUE,_xll.ohTrigger(Trigger,Quote!$V$2))</f>
        <v>#NUM!</v>
      </c>
    </row>
    <row r="378" spans="51:56" ht="11.25" customHeight="1" x14ac:dyDescent="0.25">
      <c r="AY378" s="185" t="s">
        <v>214</v>
      </c>
      <c r="AZ378" s="186">
        <f>_xll.qlInterestRateIndexFixingDate(Currency&amp;"ibor"&amp;$I$1,BA378,Trigger)</f>
        <v>42684</v>
      </c>
      <c r="BA378" s="186">
        <f>_xll.qlCalendarAdvance(Calendar,BA377,AY378,"f",,Trigger)</f>
        <v>42688</v>
      </c>
      <c r="BB378" s="186">
        <f>_xll.qlInterestRateIndexMaturity(Currency&amp;"ibor"&amp;$I$1,BA378,Trigger)</f>
        <v>42780</v>
      </c>
      <c r="BC378" s="359">
        <f>_xll.qlIndexFixing($AC$5,AZ378,,_xll.ohTrigger(Trigger,Quote!$V$2))</f>
        <v>5.4738961486859767E-4</v>
      </c>
      <c r="BD378" s="359" t="e">
        <f>_xll.qlIndexFixing($BE$1,AZ378,TRUE,_xll.ohTrigger(Trigger,Quote!$V$2))</f>
        <v>#NUM!</v>
      </c>
    </row>
    <row r="379" spans="51:56" ht="11.25" customHeight="1" x14ac:dyDescent="0.25">
      <c r="AY379" s="185" t="s">
        <v>214</v>
      </c>
      <c r="AZ379" s="186">
        <f>_xll.qlInterestRateIndexFixingDate(Currency&amp;"ibor"&amp;$I$1,BA379,Trigger)</f>
        <v>42685</v>
      </c>
      <c r="BA379" s="186">
        <f>_xll.qlCalendarAdvance(Calendar,BA378,AY379,"f",,Trigger)</f>
        <v>42689</v>
      </c>
      <c r="BB379" s="186">
        <f>_xll.qlInterestRateIndexMaturity(Currency&amp;"ibor"&amp;$I$1,BA379,Trigger)</f>
        <v>42781</v>
      </c>
      <c r="BC379" s="359">
        <f>_xll.qlIndexFixing($AC$5,AZ379,,_xll.ohTrigger(Trigger,Quote!$V$2))</f>
        <v>5.5070783579358462E-4</v>
      </c>
      <c r="BD379" s="359" t="e">
        <f>_xll.qlIndexFixing($BE$1,AZ379,TRUE,_xll.ohTrigger(Trigger,Quote!$V$2))</f>
        <v>#NUM!</v>
      </c>
    </row>
    <row r="380" spans="51:56" ht="11.25" customHeight="1" x14ac:dyDescent="0.25">
      <c r="AY380" s="185" t="s">
        <v>214</v>
      </c>
      <c r="AZ380" s="186">
        <f>_xll.qlInterestRateIndexFixingDate(Currency&amp;"ibor"&amp;$I$1,BA380,Trigger)</f>
        <v>42688</v>
      </c>
      <c r="BA380" s="186">
        <f>_xll.qlCalendarAdvance(Calendar,BA379,AY380,"f",,Trigger)</f>
        <v>42690</v>
      </c>
      <c r="BB380" s="186">
        <f>_xll.qlInterestRateIndexMaturity(Currency&amp;"ibor"&amp;$I$1,BA380,Trigger)</f>
        <v>42782</v>
      </c>
      <c r="BC380" s="359">
        <f>_xll.qlIndexFixing($AC$5,AZ380,,_xll.ohTrigger(Trigger,Quote!$V$2))</f>
        <v>5.5403223174688642E-4</v>
      </c>
      <c r="BD380" s="359" t="e">
        <f>_xll.qlIndexFixing($BE$1,AZ380,TRUE,_xll.ohTrigger(Trigger,Quote!$V$2))</f>
        <v>#NUM!</v>
      </c>
    </row>
    <row r="381" spans="51:56" ht="11.25" customHeight="1" x14ac:dyDescent="0.25">
      <c r="AY381" s="185" t="s">
        <v>214</v>
      </c>
      <c r="AZ381" s="186">
        <f>_xll.qlInterestRateIndexFixingDate(Currency&amp;"ibor"&amp;$I$1,BA381,Trigger)</f>
        <v>42689</v>
      </c>
      <c r="BA381" s="186">
        <f>_xll.qlCalendarAdvance(Calendar,BA380,AY381,"f",,Trigger)</f>
        <v>42691</v>
      </c>
      <c r="BB381" s="186">
        <f>_xll.qlInterestRateIndexMaturity(Currency&amp;"ibor"&amp;$I$1,BA381,Trigger)</f>
        <v>42783</v>
      </c>
      <c r="BC381" s="359">
        <f>_xll.qlIndexFixing($AC$5,AZ381,,_xll.ohTrigger(Trigger,Quote!$V$2))</f>
        <v>5.573628027432737E-4</v>
      </c>
      <c r="BD381" s="359" t="e">
        <f>_xll.qlIndexFixing($BE$1,AZ381,TRUE,_xll.ohTrigger(Trigger,Quote!$V$2))</f>
        <v>#NUM!</v>
      </c>
    </row>
    <row r="382" spans="51:56" ht="11.25" customHeight="1" x14ac:dyDescent="0.25">
      <c r="AY382" s="185" t="s">
        <v>214</v>
      </c>
      <c r="AZ382" s="186">
        <f>_xll.qlInterestRateIndexFixingDate(Currency&amp;"ibor"&amp;$I$1,BA382,Trigger)</f>
        <v>42690</v>
      </c>
      <c r="BA382" s="186">
        <f>_xll.qlCalendarAdvance(Calendar,BA381,AY382,"f",,Trigger)</f>
        <v>42692</v>
      </c>
      <c r="BB382" s="186">
        <f>_xll.qlInterestRateIndexMaturity(Currency&amp;"ibor"&amp;$I$1,BA382,Trigger)</f>
        <v>42786</v>
      </c>
      <c r="BC382" s="359">
        <f>_xll.qlIndexFixing($AC$5,AZ382,,_xll.ohTrigger(Trigger,Quote!$V$2))</f>
        <v>5.6364570317825118E-4</v>
      </c>
      <c r="BD382" s="359" t="e">
        <f>_xll.qlIndexFixing($BE$1,AZ382,TRUE,_xll.ohTrigger(Trigger,Quote!$V$2))</f>
        <v>#NUM!</v>
      </c>
    </row>
    <row r="383" spans="51:56" ht="11.25" customHeight="1" x14ac:dyDescent="0.25">
      <c r="AY383" s="185" t="s">
        <v>214</v>
      </c>
      <c r="AZ383" s="186">
        <f>_xll.qlInterestRateIndexFixingDate(Currency&amp;"ibor"&amp;$I$1,BA383,Trigger)</f>
        <v>42691</v>
      </c>
      <c r="BA383" s="186">
        <f>_xll.qlCalendarAdvance(Calendar,BA382,AY383,"f",,Trigger)</f>
        <v>42695</v>
      </c>
      <c r="BB383" s="186">
        <f>_xll.qlInterestRateIndexMaturity(Currency&amp;"ibor"&amp;$I$1,BA383,Trigger)</f>
        <v>42787</v>
      </c>
      <c r="BC383" s="359">
        <f>_xll.qlIndexFixing($AC$5,AZ383,,_xll.ohTrigger(Trigger,Quote!$V$2))</f>
        <v>5.707468374811605E-4</v>
      </c>
      <c r="BD383" s="359" t="e">
        <f>_xll.qlIndexFixing($BE$1,AZ383,TRUE,_xll.ohTrigger(Trigger,Quote!$V$2))</f>
        <v>#NUM!</v>
      </c>
    </row>
    <row r="384" spans="51:56" ht="11.25" customHeight="1" x14ac:dyDescent="0.25">
      <c r="AY384" s="185" t="s">
        <v>214</v>
      </c>
      <c r="AZ384" s="186">
        <f>_xll.qlInterestRateIndexFixingDate(Currency&amp;"ibor"&amp;$I$1,BA384,Trigger)</f>
        <v>42692</v>
      </c>
      <c r="BA384" s="186">
        <f>_xll.qlCalendarAdvance(Calendar,BA383,AY384,"f",,Trigger)</f>
        <v>42696</v>
      </c>
      <c r="BB384" s="186">
        <f>_xll.qlInterestRateIndexMaturity(Currency&amp;"ibor"&amp;$I$1,BA384,Trigger)</f>
        <v>42788</v>
      </c>
      <c r="BC384" s="359">
        <f>_xll.qlIndexFixing($AC$5,AZ384,,_xll.ohTrigger(Trigger,Quote!$V$2))</f>
        <v>5.7410828393278379E-4</v>
      </c>
      <c r="BD384" s="359" t="e">
        <f>_xll.qlIndexFixing($BE$1,AZ384,TRUE,_xll.ohTrigger(Trigger,Quote!$V$2))</f>
        <v>#NUM!</v>
      </c>
    </row>
    <row r="385" spans="51:56" ht="11.25" customHeight="1" x14ac:dyDescent="0.25">
      <c r="AY385" s="185" t="s">
        <v>214</v>
      </c>
      <c r="AZ385" s="186">
        <f>_xll.qlInterestRateIndexFixingDate(Currency&amp;"ibor"&amp;$I$1,BA385,Trigger)</f>
        <v>42695</v>
      </c>
      <c r="BA385" s="186">
        <f>_xll.qlCalendarAdvance(Calendar,BA384,AY385,"f",,Trigger)</f>
        <v>42697</v>
      </c>
      <c r="BB385" s="186">
        <f>_xll.qlInterestRateIndexMaturity(Currency&amp;"ibor"&amp;$I$1,BA385,Trigger)</f>
        <v>42789</v>
      </c>
      <c r="BC385" s="359">
        <f>_xll.qlIndexFixing($AC$5,AZ385,,_xll.ohTrigger(Trigger,Quote!$V$2))</f>
        <v>5.7747590552219958E-4</v>
      </c>
      <c r="BD385" s="359" t="e">
        <f>_xll.qlIndexFixing($BE$1,AZ385,TRUE,_xll.ohTrigger(Trigger,Quote!$V$2))</f>
        <v>#NUM!</v>
      </c>
    </row>
    <row r="386" spans="51:56" ht="11.25" customHeight="1" x14ac:dyDescent="0.25">
      <c r="AY386" s="185" t="s">
        <v>214</v>
      </c>
      <c r="AZ386" s="186">
        <f>_xll.qlInterestRateIndexFixingDate(Currency&amp;"ibor"&amp;$I$1,BA386,Trigger)</f>
        <v>42696</v>
      </c>
      <c r="BA386" s="186">
        <f>_xll.qlCalendarAdvance(Calendar,BA385,AY386,"f",,Trigger)</f>
        <v>42698</v>
      </c>
      <c r="BB386" s="186">
        <f>_xll.qlInterestRateIndexMaturity(Currency&amp;"ibor"&amp;$I$1,BA386,Trigger)</f>
        <v>42790</v>
      </c>
      <c r="BC386" s="359">
        <f>_xll.qlIndexFixing($AC$5,AZ386,,_xll.ohTrigger(Trigger,Quote!$V$2))</f>
        <v>5.808497022676539E-4</v>
      </c>
      <c r="BD386" s="359" t="e">
        <f>_xll.qlIndexFixing($BE$1,AZ386,TRUE,_xll.ohTrigger(Trigger,Quote!$V$2))</f>
        <v>#NUM!</v>
      </c>
    </row>
    <row r="387" spans="51:56" ht="11.25" customHeight="1" x14ac:dyDescent="0.25">
      <c r="AY387" s="185" t="s">
        <v>214</v>
      </c>
      <c r="AZ387" s="186">
        <f>_xll.qlInterestRateIndexFixingDate(Currency&amp;"ibor"&amp;$I$1,BA387,Trigger)</f>
        <v>42697</v>
      </c>
      <c r="BA387" s="186">
        <f>_xll.qlCalendarAdvance(Calendar,BA386,AY387,"f",,Trigger)</f>
        <v>42699</v>
      </c>
      <c r="BB387" s="186">
        <f>_xll.qlInterestRateIndexMaturity(Currency&amp;"ibor"&amp;$I$1,BA387,Trigger)</f>
        <v>42793</v>
      </c>
      <c r="BC387" s="359">
        <f>_xll.qlIndexFixing($AC$5,AZ387,,_xll.ohTrigger(Trigger,Quote!$V$2))</f>
        <v>5.8693966736132958E-4</v>
      </c>
      <c r="BD387" s="359" t="e">
        <f>_xll.qlIndexFixing($BE$1,AZ387,TRUE,_xll.ohTrigger(Trigger,Quote!$V$2))</f>
        <v>#NUM!</v>
      </c>
    </row>
    <row r="388" spans="51:56" ht="11.25" customHeight="1" x14ac:dyDescent="0.25">
      <c r="AY388" s="185" t="s">
        <v>214</v>
      </c>
      <c r="AZ388" s="186">
        <f>_xll.qlInterestRateIndexFixingDate(Currency&amp;"ibor"&amp;$I$1,BA388,Trigger)</f>
        <v>42698</v>
      </c>
      <c r="BA388" s="186">
        <f>_xll.qlCalendarAdvance(Calendar,BA387,AY388,"f",,Trigger)</f>
        <v>42702</v>
      </c>
      <c r="BB388" s="186">
        <f>_xll.qlInterestRateIndexMaturity(Currency&amp;"ibor"&amp;$I$1,BA388,Trigger)</f>
        <v>42794</v>
      </c>
      <c r="BC388" s="359">
        <f>_xll.qlIndexFixing($AC$5,AZ388,,_xll.ohTrigger(Trigger,Quote!$V$2))</f>
        <v>5.9440664111222517E-4</v>
      </c>
      <c r="BD388" s="359" t="e">
        <f>_xll.qlIndexFixing($BE$1,AZ388,TRUE,_xll.ohTrigger(Trigger,Quote!$V$2))</f>
        <v>#NUM!</v>
      </c>
    </row>
    <row r="389" spans="51:56" ht="11.25" customHeight="1" x14ac:dyDescent="0.25">
      <c r="AY389" s="185" t="s">
        <v>214</v>
      </c>
      <c r="AZ389" s="186">
        <f>_xll.qlInterestRateIndexFixingDate(Currency&amp;"ibor"&amp;$I$1,BA389,Trigger)</f>
        <v>42699</v>
      </c>
      <c r="BA389" s="186">
        <f>_xll.qlCalendarAdvance(Calendar,BA388,AY389,"f",,Trigger)</f>
        <v>42703</v>
      </c>
      <c r="BB389" s="186">
        <f>_xll.qlInterestRateIndexMaturity(Currency&amp;"ibor"&amp;$I$1,BA389,Trigger)</f>
        <v>42794</v>
      </c>
      <c r="BC389" s="359">
        <f>_xll.qlIndexFixing($AC$5,AZ389,,_xll.ohTrigger(Trigger,Quote!$V$2))</f>
        <v>5.9651212299869391E-4</v>
      </c>
      <c r="BD389" s="359" t="e">
        <f>_xll.qlIndexFixing($BE$1,AZ389,TRUE,_xll.ohTrigger(Trigger,Quote!$V$2))</f>
        <v>#NUM!</v>
      </c>
    </row>
    <row r="390" spans="51:56" ht="11.25" customHeight="1" x14ac:dyDescent="0.25">
      <c r="AY390" s="185" t="s">
        <v>214</v>
      </c>
      <c r="AZ390" s="186">
        <f>_xll.qlInterestRateIndexFixingDate(Currency&amp;"ibor"&amp;$I$1,BA390,Trigger)</f>
        <v>42702</v>
      </c>
      <c r="BA390" s="186">
        <f>_xll.qlCalendarAdvance(Calendar,BA389,AY390,"f",,Trigger)</f>
        <v>42704</v>
      </c>
      <c r="BB390" s="186">
        <f>_xll.qlInterestRateIndexMaturity(Currency&amp;"ibor"&amp;$I$1,BA390,Trigger)</f>
        <v>42794</v>
      </c>
      <c r="BC390" s="359">
        <f>_xll.qlIndexFixing($AC$5,AZ390,,_xll.ohTrigger(Trigger,Quote!$V$2))</f>
        <v>5.9865098351696844E-4</v>
      </c>
      <c r="BD390" s="359" t="e">
        <f>_xll.qlIndexFixing($BE$1,AZ390,TRUE,_xll.ohTrigger(Trigger,Quote!$V$2))</f>
        <v>#NUM!</v>
      </c>
    </row>
    <row r="391" spans="51:56" ht="11.25" customHeight="1" x14ac:dyDescent="0.25">
      <c r="AY391" s="185" t="s">
        <v>214</v>
      </c>
      <c r="AZ391" s="186">
        <f>_xll.qlInterestRateIndexFixingDate(Currency&amp;"ibor"&amp;$I$1,BA391,Trigger)</f>
        <v>42703</v>
      </c>
      <c r="BA391" s="186">
        <f>_xll.qlCalendarAdvance(Calendar,BA390,AY391,"f",,Trigger)</f>
        <v>42705</v>
      </c>
      <c r="BB391" s="186">
        <f>_xll.qlInterestRateIndexMaturity(Currency&amp;"ibor"&amp;$I$1,BA391,Trigger)</f>
        <v>42795</v>
      </c>
      <c r="BC391" s="359">
        <f>_xll.qlIndexFixing($AC$5,AZ391,,_xll.ohTrigger(Trigger,Quote!$V$2))</f>
        <v>6.0210447812369949E-4</v>
      </c>
      <c r="BD391" s="359" t="e">
        <f>_xll.qlIndexFixing($BE$1,AZ391,TRUE,_xll.ohTrigger(Trigger,Quote!$V$2))</f>
        <v>#NUM!</v>
      </c>
    </row>
    <row r="392" spans="51:56" ht="11.25" customHeight="1" x14ac:dyDescent="0.25">
      <c r="AY392" s="185" t="s">
        <v>214</v>
      </c>
      <c r="AZ392" s="186">
        <f>_xll.qlInterestRateIndexFixingDate(Currency&amp;"ibor"&amp;$I$1,BA392,Trigger)</f>
        <v>42704</v>
      </c>
      <c r="BA392" s="186">
        <f>_xll.qlCalendarAdvance(Calendar,BA391,AY392,"f",,Trigger)</f>
        <v>42706</v>
      </c>
      <c r="BB392" s="186">
        <f>_xll.qlInterestRateIndexMaturity(Currency&amp;"ibor"&amp;$I$1,BA392,Trigger)</f>
        <v>42796</v>
      </c>
      <c r="BC392" s="359">
        <f>_xll.qlIndexFixing($AC$5,AZ392,,_xll.ohTrigger(Trigger,Quote!$V$2))</f>
        <v>6.055642851485743E-4</v>
      </c>
      <c r="BD392" s="359" t="e">
        <f>_xll.qlIndexFixing($BE$1,AZ392,TRUE,_xll.ohTrigger(Trigger,Quote!$V$2))</f>
        <v>#NUM!</v>
      </c>
    </row>
    <row r="393" spans="51:56" ht="11.25" customHeight="1" x14ac:dyDescent="0.25">
      <c r="AY393" s="185" t="s">
        <v>214</v>
      </c>
      <c r="AZ393" s="186">
        <f>_xll.qlInterestRateIndexFixingDate(Currency&amp;"ibor"&amp;$I$1,BA393,Trigger)</f>
        <v>42705</v>
      </c>
      <c r="BA393" s="186">
        <f>_xll.qlCalendarAdvance(Calendar,BA392,AY393,"f",,Trigger)</f>
        <v>42709</v>
      </c>
      <c r="BB393" s="186">
        <f>_xll.qlInterestRateIndexMaturity(Currency&amp;"ibor"&amp;$I$1,BA393,Trigger)</f>
        <v>42800</v>
      </c>
      <c r="BC393" s="359">
        <f>_xll.qlIndexFixing($AC$5,AZ393,,_xll.ohTrigger(Trigger,Quote!$V$2))</f>
        <v>6.1717866206074717E-4</v>
      </c>
      <c r="BD393" s="359" t="e">
        <f>_xll.qlIndexFixing($BE$1,AZ393,TRUE,_xll.ohTrigger(Trigger,Quote!$V$2))</f>
        <v>#NUM!</v>
      </c>
    </row>
    <row r="394" spans="51:56" ht="11.25" customHeight="1" x14ac:dyDescent="0.25">
      <c r="AY394" s="185" t="s">
        <v>214</v>
      </c>
      <c r="AZ394" s="186">
        <f>_xll.qlInterestRateIndexFixingDate(Currency&amp;"ibor"&amp;$I$1,BA394,Trigger)</f>
        <v>42706</v>
      </c>
      <c r="BA394" s="186">
        <f>_xll.qlCalendarAdvance(Calendar,BA393,AY394,"f",,Trigger)</f>
        <v>42710</v>
      </c>
      <c r="BB394" s="186">
        <f>_xll.qlInterestRateIndexMaturity(Currency&amp;"ibor"&amp;$I$1,BA394,Trigger)</f>
        <v>42800</v>
      </c>
      <c r="BC394" s="359">
        <f>_xll.qlIndexFixing($AC$5,AZ394,,_xll.ohTrigger(Trigger,Quote!$V$2))</f>
        <v>6.1946663775369615E-4</v>
      </c>
      <c r="BD394" s="359" t="e">
        <f>_xll.qlIndexFixing($BE$1,AZ394,TRUE,_xll.ohTrigger(Trigger,Quote!$V$2))</f>
        <v>#NUM!</v>
      </c>
    </row>
    <row r="395" spans="51:56" ht="11.25" customHeight="1" x14ac:dyDescent="0.25">
      <c r="AY395" s="185" t="s">
        <v>214</v>
      </c>
      <c r="AZ395" s="186">
        <f>_xll.qlInterestRateIndexFixingDate(Currency&amp;"ibor"&amp;$I$1,BA395,Trigger)</f>
        <v>42709</v>
      </c>
      <c r="BA395" s="186">
        <f>_xll.qlCalendarAdvance(Calendar,BA394,AY395,"f",,Trigger)</f>
        <v>42711</v>
      </c>
      <c r="BB395" s="186">
        <f>_xll.qlInterestRateIndexMaturity(Currency&amp;"ibor"&amp;$I$1,BA395,Trigger)</f>
        <v>42801</v>
      </c>
      <c r="BC395" s="359">
        <f>_xll.qlIndexFixing($AC$5,AZ395,,_xll.ohTrigger(Trigger,Quote!$V$2))</f>
        <v>6.2295800711442695E-4</v>
      </c>
      <c r="BD395" s="359" t="e">
        <f>_xll.qlIndexFixing($BE$1,AZ395,TRUE,_xll.ohTrigger(Trigger,Quote!$V$2))</f>
        <v>#NUM!</v>
      </c>
    </row>
    <row r="396" spans="51:56" ht="11.25" customHeight="1" x14ac:dyDescent="0.25">
      <c r="AY396" s="185" t="s">
        <v>214</v>
      </c>
      <c r="AZ396" s="186">
        <f>_xll.qlInterestRateIndexFixingDate(Currency&amp;"ibor"&amp;$I$1,BA396,Trigger)</f>
        <v>42710</v>
      </c>
      <c r="BA396" s="186">
        <f>_xll.qlCalendarAdvance(Calendar,BA395,AY396,"f",,Trigger)</f>
        <v>42712</v>
      </c>
      <c r="BB396" s="186">
        <f>_xll.qlInterestRateIndexMaturity(Currency&amp;"ibor"&amp;$I$1,BA396,Trigger)</f>
        <v>42802</v>
      </c>
      <c r="BC396" s="359">
        <f>_xll.qlIndexFixing($AC$5,AZ396,,_xll.ohTrigger(Trigger,Quote!$V$2))</f>
        <v>6.2645568899100113E-4</v>
      </c>
      <c r="BD396" s="359" t="e">
        <f>_xll.qlIndexFixing($BE$1,AZ396,TRUE,_xll.ohTrigger(Trigger,Quote!$V$2))</f>
        <v>#NUM!</v>
      </c>
    </row>
    <row r="397" spans="51:56" ht="11.25" customHeight="1" x14ac:dyDescent="0.25">
      <c r="AY397" s="185" t="s">
        <v>214</v>
      </c>
      <c r="AZ397" s="186">
        <f>_xll.qlInterestRateIndexFixingDate(Currency&amp;"ibor"&amp;$I$1,BA397,Trigger)</f>
        <v>42711</v>
      </c>
      <c r="BA397" s="186">
        <f>_xll.qlCalendarAdvance(Calendar,BA396,AY397,"f",,Trigger)</f>
        <v>42713</v>
      </c>
      <c r="BB397" s="186">
        <f>_xll.qlInterestRateIndexMaturity(Currency&amp;"ibor"&amp;$I$1,BA397,Trigger)</f>
        <v>42803</v>
      </c>
      <c r="BC397" s="359">
        <f>_xll.qlIndexFixing($AC$5,AZ397,,_xll.ohTrigger(Trigger,Quote!$V$2))</f>
        <v>6.2995968340118225E-4</v>
      </c>
      <c r="BD397" s="359" t="e">
        <f>_xll.qlIndexFixing($BE$1,AZ397,TRUE,_xll.ohTrigger(Trigger,Quote!$V$2))</f>
        <v>#NUM!</v>
      </c>
    </row>
    <row r="398" spans="51:56" ht="11.25" customHeight="1" x14ac:dyDescent="0.25">
      <c r="AY398" s="185" t="s">
        <v>214</v>
      </c>
      <c r="AZ398" s="186">
        <f>_xll.qlInterestRateIndexFixingDate(Currency&amp;"ibor"&amp;$I$1,BA398,Trigger)</f>
        <v>42712</v>
      </c>
      <c r="BA398" s="186">
        <f>_xll.qlCalendarAdvance(Calendar,BA397,AY398,"f",,Trigger)</f>
        <v>42716</v>
      </c>
      <c r="BB398" s="186">
        <f>_xll.qlInterestRateIndexMaturity(Currency&amp;"ibor"&amp;$I$1,BA398,Trigger)</f>
        <v>42807</v>
      </c>
      <c r="BC398" s="359">
        <f>_xll.qlIndexFixing($AC$5,AZ398,,_xll.ohTrigger(Trigger,Quote!$V$2))</f>
        <v>6.4157368843422206E-4</v>
      </c>
      <c r="BD398" s="359" t="e">
        <f>_xll.qlIndexFixing($BE$1,AZ398,TRUE,_xll.ohTrigger(Trigger,Quote!$V$2))</f>
        <v>#NUM!</v>
      </c>
    </row>
    <row r="399" spans="51:56" ht="11.25" customHeight="1" x14ac:dyDescent="0.25">
      <c r="AY399" s="185" t="s">
        <v>214</v>
      </c>
      <c r="AZ399" s="186">
        <f>_xll.qlInterestRateIndexFixingDate(Currency&amp;"ibor"&amp;$I$1,BA399,Trigger)</f>
        <v>42713</v>
      </c>
      <c r="BA399" s="186">
        <f>_xll.qlCalendarAdvance(Calendar,BA398,AY399,"f",,Trigger)</f>
        <v>42717</v>
      </c>
      <c r="BB399" s="186">
        <f>_xll.qlInterestRateIndexMaturity(Currency&amp;"ibor"&amp;$I$1,BA399,Trigger)</f>
        <v>42807</v>
      </c>
      <c r="BC399" s="359">
        <f>_xll.qlIndexFixing($AC$5,AZ399,,_xll.ohTrigger(Trigger,Quote!$V$2))</f>
        <v>6.4403878670393766E-4</v>
      </c>
      <c r="BD399" s="359" t="e">
        <f>_xll.qlIndexFixing($BE$1,AZ399,TRUE,_xll.ohTrigger(Trigger,Quote!$V$2))</f>
        <v>#NUM!</v>
      </c>
    </row>
    <row r="400" spans="51:56" ht="11.25" customHeight="1" x14ac:dyDescent="0.25">
      <c r="AY400" s="185" t="s">
        <v>214</v>
      </c>
      <c r="AZ400" s="186">
        <f>_xll.qlInterestRateIndexFixingDate(Currency&amp;"ibor"&amp;$I$1,BA400,Trigger)</f>
        <v>42716</v>
      </c>
      <c r="BA400" s="186">
        <f>_xll.qlCalendarAdvance(Calendar,BA399,AY400,"f",,Trigger)</f>
        <v>42718</v>
      </c>
      <c r="BB400" s="186">
        <f>_xll.qlInterestRateIndexMaturity(Currency&amp;"ibor"&amp;$I$1,BA400,Trigger)</f>
        <v>42808</v>
      </c>
      <c r="BC400" s="359">
        <f>_xll.qlIndexFixing($AC$5,AZ400,,_xll.ohTrigger(Trigger,Quote!$V$2))</f>
        <v>6.4757434402817893E-4</v>
      </c>
      <c r="BD400" s="359" t="e">
        <f>_xll.qlIndexFixing($BE$1,AZ400,TRUE,_xll.ohTrigger(Trigger,Quote!$V$2))</f>
        <v>#NUM!</v>
      </c>
    </row>
    <row r="401" spans="51:56" ht="11.25" customHeight="1" x14ac:dyDescent="0.25">
      <c r="AY401" s="185" t="s">
        <v>214</v>
      </c>
      <c r="AZ401" s="186">
        <f>_xll.qlInterestRateIndexFixingDate(Currency&amp;"ibor"&amp;$I$1,BA401,Trigger)</f>
        <v>42717</v>
      </c>
      <c r="BA401" s="186">
        <f>_xll.qlCalendarAdvance(Calendar,BA400,AY401,"f",,Trigger)</f>
        <v>42719</v>
      </c>
      <c r="BB401" s="186">
        <f>_xll.qlInterestRateIndexMaturity(Currency&amp;"ibor"&amp;$I$1,BA401,Trigger)</f>
        <v>42809</v>
      </c>
      <c r="BC401" s="359">
        <f>_xll.qlIndexFixing($AC$5,AZ401,,_xll.ohTrigger(Trigger,Quote!$V$2))</f>
        <v>6.511162139863913E-4</v>
      </c>
      <c r="BD401" s="359" t="e">
        <f>_xll.qlIndexFixing($BE$1,AZ401,TRUE,_xll.ohTrigger(Trigger,Quote!$V$2))</f>
        <v>#NUM!</v>
      </c>
    </row>
    <row r="402" spans="51:56" ht="11.25" customHeight="1" x14ac:dyDescent="0.25">
      <c r="AY402" s="185" t="s">
        <v>214</v>
      </c>
      <c r="AZ402" s="186">
        <f>_xll.qlInterestRateIndexFixingDate(Currency&amp;"ibor"&amp;$I$1,BA402,Trigger)</f>
        <v>42718</v>
      </c>
      <c r="BA402" s="186">
        <f>_xll.qlCalendarAdvance(Calendar,BA401,AY402,"f",,Trigger)</f>
        <v>42720</v>
      </c>
      <c r="BB402" s="186">
        <f>_xll.qlInterestRateIndexMaturity(Currency&amp;"ibor"&amp;$I$1,BA402,Trigger)</f>
        <v>42810</v>
      </c>
      <c r="BC402" s="359">
        <f>_xll.qlIndexFixing($AC$5,AZ402,,_xll.ohTrigger(Trigger,Quote!$V$2))</f>
        <v>6.5466439659367381E-4</v>
      </c>
      <c r="BD402" s="359" t="e">
        <f>_xll.qlIndexFixing($BE$1,AZ402,TRUE,_xll.ohTrigger(Trigger,Quote!$V$2))</f>
        <v>#NUM!</v>
      </c>
    </row>
    <row r="403" spans="51:56" ht="11.25" customHeight="1" x14ac:dyDescent="0.25">
      <c r="AY403" s="185" t="s">
        <v>214</v>
      </c>
      <c r="AZ403" s="186">
        <f>_xll.qlInterestRateIndexFixingDate(Currency&amp;"ibor"&amp;$I$1,BA403,Trigger)</f>
        <v>42719</v>
      </c>
      <c r="BA403" s="186">
        <f>_xll.qlCalendarAdvance(Calendar,BA402,AY403,"f",,Trigger)</f>
        <v>42723</v>
      </c>
      <c r="BB403" s="186">
        <f>_xll.qlInterestRateIndexMaturity(Currency&amp;"ibor"&amp;$I$1,BA403,Trigger)</f>
        <v>42814</v>
      </c>
      <c r="BC403" s="359">
        <f>_xll.qlIndexFixing($AC$5,AZ403,,_xll.ohTrigger(Trigger,Quote!$V$2))</f>
        <v>6.6627463541785962E-4</v>
      </c>
      <c r="BD403" s="359" t="e">
        <f>_xll.qlIndexFixing($BE$1,AZ403,TRUE,_xll.ohTrigger(Trigger,Quote!$V$2))</f>
        <v>#NUM!</v>
      </c>
    </row>
    <row r="404" spans="51:56" ht="11.25" customHeight="1" x14ac:dyDescent="0.25">
      <c r="AY404" s="185" t="s">
        <v>214</v>
      </c>
      <c r="AZ404" s="186">
        <f>_xll.qlInterestRateIndexFixingDate(Currency&amp;"ibor"&amp;$I$1,BA404,Trigger)</f>
        <v>42720</v>
      </c>
      <c r="BA404" s="186">
        <f>_xll.qlCalendarAdvance(Calendar,BA403,AY404,"f",,Trigger)</f>
        <v>42724</v>
      </c>
      <c r="BB404" s="186">
        <f>_xll.qlInterestRateIndexMaturity(Currency&amp;"ibor"&amp;$I$1,BA404,Trigger)</f>
        <v>42814</v>
      </c>
      <c r="BC404" s="359">
        <f>_xll.qlIndexFixing($AC$5,AZ404,,_xll.ohTrigger(Trigger,Quote!$V$2))</f>
        <v>6.6892025385811849E-4</v>
      </c>
      <c r="BD404" s="359" t="e">
        <f>_xll.qlIndexFixing($BE$1,AZ404,TRUE,_xll.ohTrigger(Trigger,Quote!$V$2))</f>
        <v>#NUM!</v>
      </c>
    </row>
    <row r="405" spans="51:56" ht="11.25" customHeight="1" x14ac:dyDescent="0.25">
      <c r="AY405" s="185" t="s">
        <v>214</v>
      </c>
      <c r="AZ405" s="186">
        <f>_xll.qlInterestRateIndexFixingDate(Currency&amp;"ibor"&amp;$I$1,BA405,Trigger)</f>
        <v>42723</v>
      </c>
      <c r="BA405" s="186">
        <f>_xll.qlCalendarAdvance(Calendar,BA404,AY405,"f",,Trigger)</f>
        <v>42725</v>
      </c>
      <c r="BB405" s="186">
        <f>_xll.qlInterestRateIndexMaturity(Currency&amp;"ibor"&amp;$I$1,BA405,Trigger)</f>
        <v>42815</v>
      </c>
      <c r="BC405" s="359">
        <f>_xll.qlIndexFixing($AC$5,AZ405,,_xll.ohTrigger(Trigger,Quote!$V$2))</f>
        <v>6.7249999996743526E-4</v>
      </c>
      <c r="BD405" s="359" t="e">
        <f>_xll.qlIndexFixing($BE$1,AZ405,TRUE,_xll.ohTrigger(Trigger,Quote!$V$2))</f>
        <v>#NUM!</v>
      </c>
    </row>
    <row r="406" spans="51:56" ht="11.25" customHeight="1" x14ac:dyDescent="0.25">
      <c r="AY406" s="185" t="s">
        <v>214</v>
      </c>
      <c r="AZ406" s="186">
        <f>_xll.qlInterestRateIndexFixingDate(Currency&amp;"ibor"&amp;$I$1,BA406,Trigger)</f>
        <v>42724</v>
      </c>
      <c r="BA406" s="186">
        <f>_xll.qlCalendarAdvance(Calendar,BA405,AY406,"f",,Trigger)</f>
        <v>42726</v>
      </c>
      <c r="BB406" s="186">
        <f>_xll.qlInterestRateIndexMaturity(Currency&amp;"ibor"&amp;$I$1,BA406,Trigger)</f>
        <v>42816</v>
      </c>
      <c r="BC406" s="359">
        <f>_xll.qlIndexFixing($AC$5,AZ406,,_xll.ohTrigger(Trigger,Quote!$V$2))</f>
        <v>6.7550382713044144E-4</v>
      </c>
      <c r="BD406" s="359" t="e">
        <f>_xll.qlIndexFixing($BE$1,AZ406,TRUE,_xll.ohTrigger(Trigger,Quote!$V$2))</f>
        <v>#NUM!</v>
      </c>
    </row>
    <row r="407" spans="51:56" ht="11.25" customHeight="1" x14ac:dyDescent="0.25">
      <c r="AY407" s="185" t="s">
        <v>214</v>
      </c>
      <c r="AZ407" s="186">
        <f>_xll.qlInterestRateIndexFixingDate(Currency&amp;"ibor"&amp;$I$1,BA407,Trigger)</f>
        <v>42725</v>
      </c>
      <c r="BA407" s="186">
        <f>_xll.qlCalendarAdvance(Calendar,BA406,AY407,"f",,Trigger)</f>
        <v>42727</v>
      </c>
      <c r="BB407" s="186">
        <f>_xll.qlInterestRateIndexMaturity(Currency&amp;"ibor"&amp;$I$1,BA407,Trigger)</f>
        <v>42817</v>
      </c>
      <c r="BC407" s="359">
        <f>_xll.qlIndexFixing($AC$5,AZ407,,_xll.ohTrigger(Trigger,Quote!$V$2))</f>
        <v>6.7851135718033362E-4</v>
      </c>
      <c r="BD407" s="359" t="e">
        <f>_xll.qlIndexFixing($BE$1,AZ407,TRUE,_xll.ohTrigger(Trigger,Quote!$V$2))</f>
        <v>#NUM!</v>
      </c>
    </row>
    <row r="408" spans="51:56" ht="11.25" customHeight="1" x14ac:dyDescent="0.25">
      <c r="AY408" s="185" t="s">
        <v>214</v>
      </c>
      <c r="AZ408" s="186">
        <f>_xll.qlInterestRateIndexFixingDate(Currency&amp;"ibor"&amp;$I$1,BA408,Trigger)</f>
        <v>42726</v>
      </c>
      <c r="BA408" s="186">
        <f>_xll.qlCalendarAdvance(Calendar,BA407,AY408,"f",,Trigger)</f>
        <v>42731</v>
      </c>
      <c r="BB408" s="186">
        <f>_xll.qlInterestRateIndexMaturity(Currency&amp;"ibor"&amp;$I$1,BA408,Trigger)</f>
        <v>42821</v>
      </c>
      <c r="BC408" s="359">
        <f>_xll.qlIndexFixing($AC$5,AZ408,,_xll.ohTrigger(Trigger,Quote!$V$2))</f>
        <v>6.9057850640064089E-4</v>
      </c>
      <c r="BD408" s="359" t="e">
        <f>_xll.qlIndexFixing($BE$1,AZ408,TRUE,_xll.ohTrigger(Trigger,Quote!$V$2))</f>
        <v>#NUM!</v>
      </c>
    </row>
    <row r="409" spans="51:56" ht="11.25" customHeight="1" x14ac:dyDescent="0.25">
      <c r="AY409" s="185" t="s">
        <v>214</v>
      </c>
      <c r="AZ409" s="186">
        <f>_xll.qlInterestRateIndexFixingDate(Currency&amp;"ibor"&amp;$I$1,BA409,Trigger)</f>
        <v>42727</v>
      </c>
      <c r="BA409" s="186">
        <f>_xll.qlCalendarAdvance(Calendar,BA408,AY409,"f",,Trigger)</f>
        <v>42732</v>
      </c>
      <c r="BB409" s="186">
        <f>_xll.qlInterestRateIndexMaturity(Currency&amp;"ibor"&amp;$I$1,BA409,Trigger)</f>
        <v>42822</v>
      </c>
      <c r="BC409" s="359">
        <f>_xll.qlIndexFixing($AC$5,AZ409,,_xll.ohTrigger(Trigger,Quote!$V$2))</f>
        <v>6.9360455100309082E-4</v>
      </c>
      <c r="BD409" s="359" t="e">
        <f>_xll.qlIndexFixing($BE$1,AZ409,TRUE,_xll.ohTrigger(Trigger,Quote!$V$2))</f>
        <v>#NUM!</v>
      </c>
    </row>
    <row r="410" spans="51:56" ht="11.25" customHeight="1" x14ac:dyDescent="0.25">
      <c r="AY410" s="185" t="s">
        <v>214</v>
      </c>
      <c r="AZ410" s="186">
        <f>_xll.qlInterestRateIndexFixingDate(Currency&amp;"ibor"&amp;$I$1,BA410,Trigger)</f>
        <v>42731</v>
      </c>
      <c r="BA410" s="186">
        <f>_xll.qlCalendarAdvance(Calendar,BA409,AY410,"f",,Trigger)</f>
        <v>42733</v>
      </c>
      <c r="BB410" s="186">
        <f>_xll.qlInterestRateIndexMaturity(Currency&amp;"ibor"&amp;$I$1,BA410,Trigger)</f>
        <v>42823</v>
      </c>
      <c r="BC410" s="359">
        <f>_xll.qlIndexFixing($AC$5,AZ410,,_xll.ohTrigger(Trigger,Quote!$V$2))</f>
        <v>6.9663429854216474E-4</v>
      </c>
      <c r="BD410" s="359" t="e">
        <f>_xll.qlIndexFixing($BE$1,AZ410,TRUE,_xll.ohTrigger(Trigger,Quote!$V$2))</f>
        <v>#NUM!</v>
      </c>
    </row>
    <row r="411" spans="51:56" ht="11.25" customHeight="1" x14ac:dyDescent="0.25">
      <c r="AY411" s="185" t="s">
        <v>214</v>
      </c>
      <c r="AZ411" s="186">
        <f>_xll.qlInterestRateIndexFixingDate(Currency&amp;"ibor"&amp;$I$1,BA411,Trigger)</f>
        <v>42732</v>
      </c>
      <c r="BA411" s="186">
        <f>_xll.qlCalendarAdvance(Calendar,BA410,AY411,"f",,Trigger)</f>
        <v>42734</v>
      </c>
      <c r="BB411" s="186">
        <f>_xll.qlInterestRateIndexMaturity(Currency&amp;"ibor"&amp;$I$1,BA411,Trigger)</f>
        <v>42825</v>
      </c>
      <c r="BC411" s="359">
        <f>_xll.qlIndexFixing($AC$5,AZ411,,_xll.ohTrigger(Trigger,Quote!$V$2))</f>
        <v>7.0168112754549782E-4</v>
      </c>
      <c r="BD411" s="359" t="e">
        <f>_xll.qlIndexFixing($BE$1,AZ411,TRUE,_xll.ohTrigger(Trigger,Quote!$V$2))</f>
        <v>#NUM!</v>
      </c>
    </row>
    <row r="412" spans="51:56" ht="11.25" customHeight="1" x14ac:dyDescent="0.25">
      <c r="AY412" s="185" t="s">
        <v>214</v>
      </c>
      <c r="AZ412" s="186">
        <f>_xll.qlInterestRateIndexFixingDate(Currency&amp;"ibor"&amp;$I$1,BA412,Trigger)</f>
        <v>42733</v>
      </c>
      <c r="BA412" s="186">
        <f>_xll.qlCalendarAdvance(Calendar,BA411,AY412,"f",,Trigger)</f>
        <v>42737</v>
      </c>
      <c r="BB412" s="186">
        <f>_xll.qlInterestRateIndexMaturity(Currency&amp;"ibor"&amp;$I$1,BA412,Trigger)</f>
        <v>42828</v>
      </c>
      <c r="BC412" s="359">
        <f>_xll.qlIndexFixing($AC$5,AZ412,,_xll.ohTrigger(Trigger,Quote!$V$2))</f>
        <v>7.107729752228579E-4</v>
      </c>
      <c r="BD412" s="359" t="e">
        <f>_xll.qlIndexFixing($BE$1,AZ412,TRUE,_xll.ohTrigger(Trigger,Quote!$V$2))</f>
        <v>#NUM!</v>
      </c>
    </row>
    <row r="413" spans="51:56" ht="11.25" customHeight="1" x14ac:dyDescent="0.25">
      <c r="AY413" s="185" t="s">
        <v>214</v>
      </c>
      <c r="AZ413" s="186">
        <f>_xll.qlInterestRateIndexFixingDate(Currency&amp;"ibor"&amp;$I$1,BA413,Trigger)</f>
        <v>42734</v>
      </c>
      <c r="BA413" s="186">
        <f>_xll.qlCalendarAdvance(Calendar,BA412,AY413,"f",,Trigger)</f>
        <v>42738</v>
      </c>
      <c r="BB413" s="186">
        <f>_xll.qlInterestRateIndexMaturity(Currency&amp;"ibor"&amp;$I$1,BA413,Trigger)</f>
        <v>42828</v>
      </c>
      <c r="BC413" s="359">
        <f>_xll.qlIndexFixing($AC$5,AZ413,,_xll.ohTrigger(Trigger,Quote!$V$2))</f>
        <v>7.1183858056844684E-4</v>
      </c>
      <c r="BD413" s="359" t="e">
        <f>_xll.qlIndexFixing($BE$1,AZ413,TRUE,_xll.ohTrigger(Trigger,Quote!$V$2))</f>
        <v>#NUM!</v>
      </c>
    </row>
    <row r="414" spans="51:56" ht="11.25" customHeight="1" x14ac:dyDescent="0.25">
      <c r="AY414" s="185" t="s">
        <v>214</v>
      </c>
      <c r="AZ414" s="186">
        <f>_xll.qlInterestRateIndexFixingDate(Currency&amp;"ibor"&amp;$I$1,BA414,Trigger)</f>
        <v>42737</v>
      </c>
      <c r="BA414" s="186">
        <f>_xll.qlCalendarAdvance(Calendar,BA413,AY414,"f",,Trigger)</f>
        <v>42739</v>
      </c>
      <c r="BB414" s="186">
        <f>_xll.qlInterestRateIndexMaturity(Currency&amp;"ibor"&amp;$I$1,BA414,Trigger)</f>
        <v>42829</v>
      </c>
      <c r="BC414" s="359">
        <f>_xll.qlIndexFixing($AC$5,AZ414,,_xll.ohTrigger(Trigger,Quote!$V$2))</f>
        <v>7.1489054589957135E-4</v>
      </c>
      <c r="BD414" s="359" t="e">
        <f>_xll.qlIndexFixing($BE$1,AZ414,TRUE,_xll.ohTrigger(Trigger,Quote!$V$2))</f>
        <v>#NUM!</v>
      </c>
    </row>
    <row r="415" spans="51:56" ht="11.25" customHeight="1" x14ac:dyDescent="0.25">
      <c r="AY415" s="185" t="s">
        <v>214</v>
      </c>
      <c r="AZ415" s="186">
        <f>_xll.qlInterestRateIndexFixingDate(Currency&amp;"ibor"&amp;$I$1,BA415,Trigger)</f>
        <v>42738</v>
      </c>
      <c r="BA415" s="186">
        <f>_xll.qlCalendarAdvance(Calendar,BA414,AY415,"f",,Trigger)</f>
        <v>42740</v>
      </c>
      <c r="BB415" s="186">
        <f>_xll.qlInterestRateIndexMaturity(Currency&amp;"ibor"&amp;$I$1,BA415,Trigger)</f>
        <v>42830</v>
      </c>
      <c r="BC415" s="359">
        <f>_xll.qlIndexFixing($AC$5,AZ415,,_xll.ohTrigger(Trigger,Quote!$V$2))</f>
        <v>7.1794621422505145E-4</v>
      </c>
      <c r="BD415" s="359" t="e">
        <f>_xll.qlIndexFixing($BE$1,AZ415,TRUE,_xll.ohTrigger(Trigger,Quote!$V$2))</f>
        <v>#NUM!</v>
      </c>
    </row>
    <row r="416" spans="51:56" ht="11.25" customHeight="1" x14ac:dyDescent="0.25">
      <c r="AY416" s="185" t="s">
        <v>214</v>
      </c>
      <c r="AZ416" s="186">
        <f>_xll.qlInterestRateIndexFixingDate(Currency&amp;"ibor"&amp;$I$1,BA416,Trigger)</f>
        <v>42739</v>
      </c>
      <c r="BA416" s="186">
        <f>_xll.qlCalendarAdvance(Calendar,BA415,AY416,"f",,Trigger)</f>
        <v>42741</v>
      </c>
      <c r="BB416" s="186">
        <f>_xll.qlInterestRateIndexMaturity(Currency&amp;"ibor"&amp;$I$1,BA416,Trigger)</f>
        <v>42831</v>
      </c>
      <c r="BC416" s="359">
        <f>_xll.qlIndexFixing($AC$5,AZ416,,_xll.ohTrigger(Trigger,Quote!$V$2))</f>
        <v>7.210055855546571E-4</v>
      </c>
      <c r="BD416" s="359" t="e">
        <f>_xll.qlIndexFixing($BE$1,AZ416,TRUE,_xll.ohTrigger(Trigger,Quote!$V$2))</f>
        <v>#NUM!</v>
      </c>
    </row>
    <row r="417" spans="51:56" ht="11.25" customHeight="1" x14ac:dyDescent="0.25">
      <c r="AY417" s="185" t="s">
        <v>214</v>
      </c>
      <c r="AZ417" s="186">
        <f>_xll.qlInterestRateIndexFixingDate(Currency&amp;"ibor"&amp;$I$1,BA417,Trigger)</f>
        <v>42740</v>
      </c>
      <c r="BA417" s="186">
        <f>_xll.qlCalendarAdvance(Calendar,BA416,AY417,"f",,Trigger)</f>
        <v>42744</v>
      </c>
      <c r="BB417" s="186">
        <f>_xll.qlInterestRateIndexMaturity(Currency&amp;"ibor"&amp;$I$1,BA417,Trigger)</f>
        <v>42835</v>
      </c>
      <c r="BC417" s="359">
        <f>_xll.qlIndexFixing($AC$5,AZ417,,_xll.ohTrigger(Trigger,Quote!$V$2))</f>
        <v>7.321154684276803E-4</v>
      </c>
      <c r="BD417" s="359" t="e">
        <f>_xll.qlIndexFixing($BE$1,AZ417,TRUE,_xll.ohTrigger(Trigger,Quote!$V$2))</f>
        <v>#NUM!</v>
      </c>
    </row>
    <row r="418" spans="51:56" ht="11.25" customHeight="1" x14ac:dyDescent="0.25">
      <c r="AY418" s="185" t="s">
        <v>214</v>
      </c>
      <c r="AZ418" s="186">
        <f>_xll.qlInterestRateIndexFixingDate(Currency&amp;"ibor"&amp;$I$1,BA418,Trigger)</f>
        <v>42741</v>
      </c>
      <c r="BA418" s="186">
        <f>_xll.qlCalendarAdvance(Calendar,BA417,AY418,"f",,Trigger)</f>
        <v>42745</v>
      </c>
      <c r="BB418" s="186">
        <f>_xll.qlInterestRateIndexMaturity(Currency&amp;"ibor"&amp;$I$1,BA418,Trigger)</f>
        <v>42835</v>
      </c>
      <c r="BC418" s="359">
        <f>_xll.qlIndexFixing($AC$5,AZ418,,_xll.ohTrigger(Trigger,Quote!$V$2))</f>
        <v>7.3328010107509556E-4</v>
      </c>
      <c r="BD418" s="359" t="e">
        <f>_xll.qlIndexFixing($BE$1,AZ418,TRUE,_xll.ohTrigger(Trigger,Quote!$V$2))</f>
        <v>#NUM!</v>
      </c>
    </row>
    <row r="419" spans="51:56" ht="11.25" customHeight="1" x14ac:dyDescent="0.25">
      <c r="AY419" s="185" t="s">
        <v>214</v>
      </c>
      <c r="AZ419" s="186">
        <f>_xll.qlInterestRateIndexFixingDate(Currency&amp;"ibor"&amp;$I$1,BA419,Trigger)</f>
        <v>42744</v>
      </c>
      <c r="BA419" s="186">
        <f>_xll.qlCalendarAdvance(Calendar,BA418,AY419,"f",,Trigger)</f>
        <v>42746</v>
      </c>
      <c r="BB419" s="186">
        <f>_xll.qlInterestRateIndexMaturity(Currency&amp;"ibor"&amp;$I$1,BA419,Trigger)</f>
        <v>42836</v>
      </c>
      <c r="BC419" s="359">
        <f>_xll.qlIndexFixing($AC$5,AZ419,,_xll.ohTrigger(Trigger,Quote!$V$2))</f>
        <v>7.3635798754878579E-4</v>
      </c>
      <c r="BD419" s="359" t="e">
        <f>_xll.qlIndexFixing($BE$1,AZ419,TRUE,_xll.ohTrigger(Trigger,Quote!$V$2))</f>
        <v>#NUM!</v>
      </c>
    </row>
    <row r="420" spans="51:56" ht="11.25" customHeight="1" x14ac:dyDescent="0.25">
      <c r="AY420" s="185" t="s">
        <v>214</v>
      </c>
      <c r="AZ420" s="186">
        <f>_xll.qlInterestRateIndexFixingDate(Currency&amp;"ibor"&amp;$I$1,BA420,Trigger)</f>
        <v>42745</v>
      </c>
      <c r="BA420" s="186">
        <f>_xll.qlCalendarAdvance(Calendar,BA419,AY420,"f",,Trigger)</f>
        <v>42747</v>
      </c>
      <c r="BB420" s="186">
        <f>_xll.qlInterestRateIndexMaturity(Currency&amp;"ibor"&amp;$I$1,BA420,Trigger)</f>
        <v>42837</v>
      </c>
      <c r="BC420" s="359">
        <f>_xll.qlIndexFixing($AC$5,AZ420,,_xll.ohTrigger(Trigger,Quote!$V$2))</f>
        <v>7.3943957707722774E-4</v>
      </c>
      <c r="BD420" s="359" t="e">
        <f>_xll.qlIndexFixing($BE$1,AZ420,TRUE,_xll.ohTrigger(Trigger,Quote!$V$2))</f>
        <v>#NUM!</v>
      </c>
    </row>
    <row r="421" spans="51:56" ht="11.25" customHeight="1" x14ac:dyDescent="0.25">
      <c r="AY421" s="185" t="s">
        <v>214</v>
      </c>
      <c r="AZ421" s="186">
        <f>_xll.qlInterestRateIndexFixingDate(Currency&amp;"ibor"&amp;$I$1,BA421,Trigger)</f>
        <v>42746</v>
      </c>
      <c r="BA421" s="186">
        <f>_xll.qlCalendarAdvance(Calendar,BA420,AY421,"f",,Trigger)</f>
        <v>42748</v>
      </c>
      <c r="BB421" s="186">
        <f>_xll.qlInterestRateIndexMaturity(Currency&amp;"ibor"&amp;$I$1,BA421,Trigger)</f>
        <v>42838</v>
      </c>
      <c r="BC421" s="359">
        <f>_xll.qlIndexFixing($AC$5,AZ421,,_xll.ohTrigger(Trigger,Quote!$V$2))</f>
        <v>7.425248696693032E-4</v>
      </c>
      <c r="BD421" s="359" t="e">
        <f>_xll.qlIndexFixing($BE$1,AZ421,TRUE,_xll.ohTrigger(Trigger,Quote!$V$2))</f>
        <v>#NUM!</v>
      </c>
    </row>
    <row r="422" spans="51:56" ht="11.25" customHeight="1" x14ac:dyDescent="0.25">
      <c r="AY422" s="185" t="s">
        <v>214</v>
      </c>
      <c r="AZ422" s="186">
        <f>_xll.qlInterestRateIndexFixingDate(Currency&amp;"ibor"&amp;$I$1,BA422,Trigger)</f>
        <v>42747</v>
      </c>
      <c r="BA422" s="186">
        <f>_xll.qlCalendarAdvance(Calendar,BA421,AY422,"f",,Trigger)</f>
        <v>42751</v>
      </c>
      <c r="BB422" s="186">
        <f>_xll.qlInterestRateIndexMaturity(Currency&amp;"ibor"&amp;$I$1,BA422,Trigger)</f>
        <v>42843</v>
      </c>
      <c r="BC422" s="359">
        <f>_xll.qlIndexFixing($AC$5,AZ422,,_xll.ohTrigger(Trigger,Quote!$V$2))</f>
        <v>7.5545493422054957E-4</v>
      </c>
      <c r="BD422" s="359" t="e">
        <f>_xll.qlIndexFixing($BE$1,AZ422,TRUE,_xll.ohTrigger(Trigger,Quote!$V$2))</f>
        <v>#NUM!</v>
      </c>
    </row>
    <row r="423" spans="51:56" ht="11.25" customHeight="1" x14ac:dyDescent="0.25">
      <c r="AY423" s="185" t="s">
        <v>214</v>
      </c>
      <c r="AZ423" s="186">
        <f>_xll.qlInterestRateIndexFixingDate(Currency&amp;"ibor"&amp;$I$1,BA423,Trigger)</f>
        <v>42748</v>
      </c>
      <c r="BA423" s="186">
        <f>_xll.qlCalendarAdvance(Calendar,BA422,AY423,"f",,Trigger)</f>
        <v>42752</v>
      </c>
      <c r="BB423" s="186">
        <f>_xll.qlInterestRateIndexMaturity(Currency&amp;"ibor"&amp;$I$1,BA423,Trigger)</f>
        <v>42843</v>
      </c>
      <c r="BC423" s="359">
        <f>_xll.qlIndexFixing($AC$5,AZ423,,_xll.ohTrigger(Trigger,Quote!$V$2))</f>
        <v>7.5672663278514914E-4</v>
      </c>
      <c r="BD423" s="359" t="e">
        <f>_xll.qlIndexFixing($BE$1,AZ423,TRUE,_xll.ohTrigger(Trigger,Quote!$V$2))</f>
        <v>#NUM!</v>
      </c>
    </row>
    <row r="424" spans="51:56" ht="11.25" customHeight="1" x14ac:dyDescent="0.25">
      <c r="AY424" s="185" t="s">
        <v>214</v>
      </c>
      <c r="AZ424" s="186">
        <f>_xll.qlInterestRateIndexFixingDate(Currency&amp;"ibor"&amp;$I$1,BA424,Trigger)</f>
        <v>42751</v>
      </c>
      <c r="BA424" s="186">
        <f>_xll.qlCalendarAdvance(Calendar,BA423,AY424,"f",,Trigger)</f>
        <v>42753</v>
      </c>
      <c r="BB424" s="186">
        <f>_xll.qlInterestRateIndexMaturity(Currency&amp;"ibor"&amp;$I$1,BA424,Trigger)</f>
        <v>42843</v>
      </c>
      <c r="BC424" s="359">
        <f>_xll.qlIndexFixing($AC$5,AZ424,,_xll.ohTrigger(Trigger,Quote!$V$2))</f>
        <v>7.5800687887372931E-4</v>
      </c>
      <c r="BD424" s="359" t="e">
        <f>_xll.qlIndexFixing($BE$1,AZ424,TRUE,_xll.ohTrigger(Trigger,Quote!$V$2))</f>
        <v>#NUM!</v>
      </c>
    </row>
    <row r="425" spans="51:56" ht="11.25" customHeight="1" x14ac:dyDescent="0.25">
      <c r="AY425" s="185" t="s">
        <v>214</v>
      </c>
      <c r="AZ425" s="186">
        <f>_xll.qlInterestRateIndexFixingDate(Currency&amp;"ibor"&amp;$I$1,BA425,Trigger)</f>
        <v>42752</v>
      </c>
      <c r="BA425" s="186">
        <f>_xll.qlCalendarAdvance(Calendar,BA424,AY425,"f",,Trigger)</f>
        <v>42754</v>
      </c>
      <c r="BB425" s="186">
        <f>_xll.qlInterestRateIndexMaturity(Currency&amp;"ibor"&amp;$I$1,BA425,Trigger)</f>
        <v>42844</v>
      </c>
      <c r="BC425" s="359">
        <f>_xll.qlIndexFixing($AC$5,AZ425,,_xll.ohTrigger(Trigger,Quote!$V$2))</f>
        <v>7.6111439002346515E-4</v>
      </c>
      <c r="BD425" s="359" t="e">
        <f>_xll.qlIndexFixing($BE$1,AZ425,TRUE,_xll.ohTrigger(Trigger,Quote!$V$2))</f>
        <v>#NUM!</v>
      </c>
    </row>
    <row r="426" spans="51:56" ht="11.25" customHeight="1" x14ac:dyDescent="0.25">
      <c r="AY426" s="185" t="s">
        <v>214</v>
      </c>
      <c r="AZ426" s="186">
        <f>_xll.qlInterestRateIndexFixingDate(Currency&amp;"ibor"&amp;$I$1,BA426,Trigger)</f>
        <v>42753</v>
      </c>
      <c r="BA426" s="186">
        <f>_xll.qlCalendarAdvance(Calendar,BA425,AY426,"f",,Trigger)</f>
        <v>42755</v>
      </c>
      <c r="BB426" s="186">
        <f>_xll.qlInterestRateIndexMaturity(Currency&amp;"ibor"&amp;$I$1,BA426,Trigger)</f>
        <v>42845</v>
      </c>
      <c r="BC426" s="359">
        <f>_xll.qlIndexFixing($AC$5,AZ426,,_xll.ohTrigger(Trigger,Quote!$V$2))</f>
        <v>7.6422560429723063E-4</v>
      </c>
      <c r="BD426" s="359" t="e">
        <f>_xll.qlIndexFixing($BE$1,AZ426,TRUE,_xll.ohTrigger(Trigger,Quote!$V$2))</f>
        <v>#NUM!</v>
      </c>
    </row>
    <row r="427" spans="51:56" ht="11.25" customHeight="1" x14ac:dyDescent="0.25">
      <c r="AY427" s="185" t="s">
        <v>214</v>
      </c>
      <c r="AZ427" s="186">
        <f>_xll.qlInterestRateIndexFixingDate(Currency&amp;"ibor"&amp;$I$1,BA427,Trigger)</f>
        <v>42754</v>
      </c>
      <c r="BA427" s="186">
        <f>_xll.qlCalendarAdvance(Calendar,BA426,AY427,"f",,Trigger)</f>
        <v>42758</v>
      </c>
      <c r="BB427" s="186">
        <f>_xll.qlInterestRateIndexMaturity(Currency&amp;"ibor"&amp;$I$1,BA427,Trigger)</f>
        <v>42849</v>
      </c>
      <c r="BC427" s="359">
        <f>_xll.qlIndexFixing($AC$5,AZ427,,_xll.ohTrigger(Trigger,Quote!$V$2))</f>
        <v>7.7533882904934966E-4</v>
      </c>
      <c r="BD427" s="359" t="e">
        <f>_xll.qlIndexFixing($BE$1,AZ427,TRUE,_xll.ohTrigger(Trigger,Quote!$V$2))</f>
        <v>#NUM!</v>
      </c>
    </row>
    <row r="428" spans="51:56" ht="11.25" customHeight="1" x14ac:dyDescent="0.25">
      <c r="AY428" s="185" t="s">
        <v>214</v>
      </c>
      <c r="AZ428" s="186">
        <f>_xll.qlInterestRateIndexFixingDate(Currency&amp;"ibor"&amp;$I$1,BA428,Trigger)</f>
        <v>42755</v>
      </c>
      <c r="BA428" s="186">
        <f>_xll.qlCalendarAdvance(Calendar,BA427,AY428,"f",,Trigger)</f>
        <v>42759</v>
      </c>
      <c r="BB428" s="186">
        <f>_xll.qlInterestRateIndexMaturity(Currency&amp;"ibor"&amp;$I$1,BA428,Trigger)</f>
        <v>42849</v>
      </c>
      <c r="BC428" s="359">
        <f>_xll.qlIndexFixing($AC$5,AZ428,,_xll.ohTrigger(Trigger,Quote!$V$2))</f>
        <v>7.7670749279601381E-4</v>
      </c>
      <c r="BD428" s="359" t="e">
        <f>_xll.qlIndexFixing($BE$1,AZ428,TRUE,_xll.ohTrigger(Trigger,Quote!$V$2))</f>
        <v>#NUM!</v>
      </c>
    </row>
    <row r="429" spans="51:56" ht="11.25" customHeight="1" x14ac:dyDescent="0.25">
      <c r="AY429" s="185" t="s">
        <v>214</v>
      </c>
      <c r="AZ429" s="186">
        <f>_xll.qlInterestRateIndexFixingDate(Currency&amp;"ibor"&amp;$I$1,BA429,Trigger)</f>
        <v>42758</v>
      </c>
      <c r="BA429" s="186">
        <f>_xll.qlCalendarAdvance(Calendar,BA428,AY429,"f",,Trigger)</f>
        <v>42760</v>
      </c>
      <c r="BB429" s="186">
        <f>_xll.qlInterestRateIndexMaturity(Currency&amp;"ibor"&amp;$I$1,BA429,Trigger)</f>
        <v>42850</v>
      </c>
      <c r="BC429" s="359">
        <f>_xll.qlIndexFixing($AC$5,AZ429,,_xll.ohTrigger(Trigger,Quote!$V$2))</f>
        <v>7.7983722281604884E-4</v>
      </c>
      <c r="BD429" s="359" t="e">
        <f>_xll.qlIndexFixing($BE$1,AZ429,TRUE,_xll.ohTrigger(Trigger,Quote!$V$2))</f>
        <v>#NUM!</v>
      </c>
    </row>
    <row r="430" spans="51:56" ht="11.25" customHeight="1" x14ac:dyDescent="0.25">
      <c r="AY430" s="185" t="s">
        <v>214</v>
      </c>
      <c r="AZ430" s="186">
        <f>_xll.qlInterestRateIndexFixingDate(Currency&amp;"ibor"&amp;$I$1,BA430,Trigger)</f>
        <v>42759</v>
      </c>
      <c r="BA430" s="186">
        <f>_xll.qlCalendarAdvance(Calendar,BA429,AY430,"f",,Trigger)</f>
        <v>42761</v>
      </c>
      <c r="BB430" s="186">
        <f>_xll.qlInterestRateIndexMaturity(Currency&amp;"ibor"&amp;$I$1,BA430,Trigger)</f>
        <v>42851</v>
      </c>
      <c r="BC430" s="359">
        <f>_xll.qlIndexFixing($AC$5,AZ430,,_xll.ohTrigger(Trigger,Quote!$V$2))</f>
        <v>7.8297065601073967E-4</v>
      </c>
      <c r="BD430" s="359" t="e">
        <f>_xll.qlIndexFixing($BE$1,AZ430,TRUE,_xll.ohTrigger(Trigger,Quote!$V$2))</f>
        <v>#NUM!</v>
      </c>
    </row>
    <row r="431" spans="51:56" ht="11.25" customHeight="1" x14ac:dyDescent="0.25">
      <c r="AY431" s="185" t="s">
        <v>214</v>
      </c>
      <c r="AZ431" s="186">
        <f>_xll.qlInterestRateIndexFixingDate(Currency&amp;"ibor"&amp;$I$1,BA431,Trigger)</f>
        <v>42760</v>
      </c>
      <c r="BA431" s="186">
        <f>_xll.qlCalendarAdvance(Calendar,BA430,AY431,"f",,Trigger)</f>
        <v>42762</v>
      </c>
      <c r="BB431" s="186">
        <f>_xll.qlInterestRateIndexMaturity(Currency&amp;"ibor"&amp;$I$1,BA431,Trigger)</f>
        <v>42852</v>
      </c>
      <c r="BC431" s="359">
        <f>_xll.qlIndexFixing($AC$5,AZ431,,_xll.ohTrigger(Trigger,Quote!$V$2))</f>
        <v>7.8610779238985629E-4</v>
      </c>
      <c r="BD431" s="359" t="e">
        <f>_xll.qlIndexFixing($BE$1,AZ431,TRUE,_xll.ohTrigger(Trigger,Quote!$V$2))</f>
        <v>#NUM!</v>
      </c>
    </row>
    <row r="432" spans="51:56" ht="11.25" customHeight="1" x14ac:dyDescent="0.25">
      <c r="AY432" s="185" t="s">
        <v>214</v>
      </c>
      <c r="AZ432" s="186">
        <f>_xll.qlInterestRateIndexFixingDate(Currency&amp;"ibor"&amp;$I$1,BA432,Trigger)</f>
        <v>42761</v>
      </c>
      <c r="BA432" s="186">
        <f>_xll.qlCalendarAdvance(Calendar,BA431,AY432,"f",,Trigger)</f>
        <v>42765</v>
      </c>
      <c r="BB432" s="186">
        <f>_xll.qlInterestRateIndexMaturity(Currency&amp;"ibor"&amp;$I$1,BA432,Trigger)</f>
        <v>42853</v>
      </c>
      <c r="BC432" s="359">
        <f>_xll.qlIndexFixing($AC$5,AZ432,,_xll.ohTrigger(Trigger,Quote!$V$2))</f>
        <v>7.9214238913963547E-4</v>
      </c>
      <c r="BD432" s="359" t="e">
        <f>_xll.qlIndexFixing($BE$1,AZ432,TRUE,_xll.ohTrigger(Trigger,Quote!$V$2))</f>
        <v>#NUM!</v>
      </c>
    </row>
    <row r="433" spans="51:56" ht="11.25" customHeight="1" x14ac:dyDescent="0.25">
      <c r="AY433" s="185" t="s">
        <v>214</v>
      </c>
      <c r="AZ433" s="186">
        <f>_xll.qlInterestRateIndexFixingDate(Currency&amp;"ibor"&amp;$I$1,BA433,Trigger)</f>
        <v>42762</v>
      </c>
      <c r="BA433" s="186">
        <f>_xll.qlCalendarAdvance(Calendar,BA432,AY433,"f",,Trigger)</f>
        <v>42766</v>
      </c>
      <c r="BB433" s="186">
        <f>_xll.qlInterestRateIndexMaturity(Currency&amp;"ibor"&amp;$I$1,BA433,Trigger)</f>
        <v>42853</v>
      </c>
      <c r="BC433" s="359">
        <f>_xll.qlIndexFixing($AC$5,AZ433,,_xll.ohTrigger(Trigger,Quote!$V$2))</f>
        <v>7.936085731315109E-4</v>
      </c>
      <c r="BD433" s="359" t="e">
        <f>_xll.qlIndexFixing($BE$1,AZ433,TRUE,_xll.ohTrigger(Trigger,Quote!$V$2))</f>
        <v>#NUM!</v>
      </c>
    </row>
    <row r="434" spans="51:56" ht="11.25" customHeight="1" x14ac:dyDescent="0.25">
      <c r="AY434" s="185" t="s">
        <v>214</v>
      </c>
      <c r="AZ434" s="186">
        <f>_xll.qlInterestRateIndexFixingDate(Currency&amp;"ibor"&amp;$I$1,BA434,Trigger)</f>
        <v>42765</v>
      </c>
      <c r="BA434" s="186">
        <f>_xll.qlCalendarAdvance(Calendar,BA433,AY434,"f",,Trigger)</f>
        <v>42767</v>
      </c>
      <c r="BB434" s="186">
        <f>_xll.qlInterestRateIndexMaturity(Currency&amp;"ibor"&amp;$I$1,BA434,Trigger)</f>
        <v>42857</v>
      </c>
      <c r="BC434" s="359">
        <f>_xll.qlIndexFixing($AC$5,AZ434,,_xll.ohTrigger(Trigger,Quote!$V$2))</f>
        <v>8.0184902234581301E-4</v>
      </c>
      <c r="BD434" s="359" t="e">
        <f>_xll.qlIndexFixing($BE$1,AZ434,TRUE,_xll.ohTrigger(Trigger,Quote!$V$2))</f>
        <v>#NUM!</v>
      </c>
    </row>
    <row r="435" spans="51:56" ht="11.25" customHeight="1" x14ac:dyDescent="0.25">
      <c r="AY435" s="185" t="s">
        <v>214</v>
      </c>
      <c r="AZ435" s="186">
        <f>_xll.qlInterestRateIndexFixingDate(Currency&amp;"ibor"&amp;$I$1,BA435,Trigger)</f>
        <v>42766</v>
      </c>
      <c r="BA435" s="186">
        <f>_xll.qlCalendarAdvance(Calendar,BA434,AY435,"f",,Trigger)</f>
        <v>42768</v>
      </c>
      <c r="BB435" s="186">
        <f>_xll.qlInterestRateIndexMaturity(Currency&amp;"ibor"&amp;$I$1,BA435,Trigger)</f>
        <v>42857</v>
      </c>
      <c r="BC435" s="359">
        <f>_xll.qlIndexFixing($AC$5,AZ435,,_xll.ohTrigger(Trigger,Quote!$V$2))</f>
        <v>8.0335137693581915E-4</v>
      </c>
      <c r="BD435" s="359" t="e">
        <f>_xll.qlIndexFixing($BE$1,AZ435,TRUE,_xll.ohTrigger(Trigger,Quote!$V$2))</f>
        <v>#NUM!</v>
      </c>
    </row>
    <row r="436" spans="51:56" ht="11.25" customHeight="1" x14ac:dyDescent="0.25">
      <c r="AY436" s="185" t="s">
        <v>214</v>
      </c>
      <c r="AZ436" s="186">
        <f>_xll.qlInterestRateIndexFixingDate(Currency&amp;"ibor"&amp;$I$1,BA436,Trigger)</f>
        <v>42767</v>
      </c>
      <c r="BA436" s="186">
        <f>_xll.qlCalendarAdvance(Calendar,BA435,AY436,"f",,Trigger)</f>
        <v>42769</v>
      </c>
      <c r="BB436" s="186">
        <f>_xll.qlInterestRateIndexMaturity(Currency&amp;"ibor"&amp;$I$1,BA436,Trigger)</f>
        <v>42858</v>
      </c>
      <c r="BC436" s="359">
        <f>_xll.qlIndexFixing($AC$5,AZ436,,_xll.ohTrigger(Trigger,Quote!$V$2))</f>
        <v>8.0652627815055902E-4</v>
      </c>
      <c r="BD436" s="359" t="e">
        <f>_xll.qlIndexFixing($BE$1,AZ436,TRUE,_xll.ohTrigger(Trigger,Quote!$V$2))</f>
        <v>#NUM!</v>
      </c>
    </row>
    <row r="437" spans="51:56" ht="11.25" customHeight="1" x14ac:dyDescent="0.25">
      <c r="AY437" s="185" t="s">
        <v>214</v>
      </c>
      <c r="AZ437" s="186">
        <f>_xll.qlInterestRateIndexFixingDate(Currency&amp;"ibor"&amp;$I$1,BA437,Trigger)</f>
        <v>42768</v>
      </c>
      <c r="BA437" s="186">
        <f>_xll.qlCalendarAdvance(Calendar,BA436,AY437,"f",,Trigger)</f>
        <v>42772</v>
      </c>
      <c r="BB437" s="186">
        <f>_xll.qlInterestRateIndexMaturity(Currency&amp;"ibor"&amp;$I$1,BA437,Trigger)</f>
        <v>42863</v>
      </c>
      <c r="BC437" s="359">
        <f>_xll.qlIndexFixing($AC$5,AZ437,,_xll.ohTrigger(Trigger,Quote!$V$2))</f>
        <v>8.1928004158870788E-4</v>
      </c>
      <c r="BD437" s="359" t="e">
        <f>_xll.qlIndexFixing($BE$1,AZ437,TRUE,_xll.ohTrigger(Trigger,Quote!$V$2))</f>
        <v>#NUM!</v>
      </c>
    </row>
    <row r="438" spans="51:56" ht="11.25" customHeight="1" x14ac:dyDescent="0.25">
      <c r="AY438" s="185" t="s">
        <v>214</v>
      </c>
      <c r="AZ438" s="186">
        <f>_xll.qlInterestRateIndexFixingDate(Currency&amp;"ibor"&amp;$I$1,BA438,Trigger)</f>
        <v>42769</v>
      </c>
      <c r="BA438" s="186">
        <f>_xll.qlCalendarAdvance(Calendar,BA437,AY438,"f",,Trigger)</f>
        <v>42773</v>
      </c>
      <c r="BB438" s="186">
        <f>_xll.qlInterestRateIndexMaturity(Currency&amp;"ibor"&amp;$I$1,BA438,Trigger)</f>
        <v>42863</v>
      </c>
      <c r="BC438" s="359">
        <f>_xll.qlIndexFixing($AC$5,AZ438,,_xll.ohTrigger(Trigger,Quote!$V$2))</f>
        <v>8.2086070518982979E-4</v>
      </c>
      <c r="BD438" s="359" t="e">
        <f>_xll.qlIndexFixing($BE$1,AZ438,TRUE,_xll.ohTrigger(Trigger,Quote!$V$2))</f>
        <v>#NUM!</v>
      </c>
    </row>
    <row r="439" spans="51:56" ht="11.25" customHeight="1" x14ac:dyDescent="0.25">
      <c r="AY439" s="185" t="s">
        <v>214</v>
      </c>
      <c r="AZ439" s="186">
        <f>_xll.qlInterestRateIndexFixingDate(Currency&amp;"ibor"&amp;$I$1,BA439,Trigger)</f>
        <v>42772</v>
      </c>
      <c r="BA439" s="186">
        <f>_xll.qlCalendarAdvance(Calendar,BA438,AY439,"f",,Trigger)</f>
        <v>42774</v>
      </c>
      <c r="BB439" s="186">
        <f>_xll.qlInterestRateIndexMaturity(Currency&amp;"ibor"&amp;$I$1,BA439,Trigger)</f>
        <v>42863</v>
      </c>
      <c r="BC439" s="359">
        <f>_xll.qlIndexFixing($AC$5,AZ439,,_xll.ohTrigger(Trigger,Quote!$V$2))</f>
        <v>8.2245695664468117E-4</v>
      </c>
      <c r="BD439" s="359" t="e">
        <f>_xll.qlIndexFixing($BE$1,AZ439,TRUE,_xll.ohTrigger(Trigger,Quote!$V$2))</f>
        <v>#NUM!</v>
      </c>
    </row>
    <row r="440" spans="51:56" ht="11.25" customHeight="1" x14ac:dyDescent="0.25">
      <c r="AY440" s="185" t="s">
        <v>214</v>
      </c>
      <c r="AZ440" s="186">
        <f>_xll.qlInterestRateIndexFixingDate(Currency&amp;"ibor"&amp;$I$1,BA440,Trigger)</f>
        <v>42773</v>
      </c>
      <c r="BA440" s="186">
        <f>_xll.qlCalendarAdvance(Calendar,BA439,AY440,"f",,Trigger)</f>
        <v>42775</v>
      </c>
      <c r="BB440" s="186">
        <f>_xll.qlInterestRateIndexMaturity(Currency&amp;"ibor"&amp;$I$1,BA440,Trigger)</f>
        <v>42864</v>
      </c>
      <c r="BC440" s="359">
        <f>_xll.qlIndexFixing($AC$5,AZ440,,_xll.ohTrigger(Trigger,Quote!$V$2))</f>
        <v>8.2565432688920385E-4</v>
      </c>
      <c r="BD440" s="359" t="e">
        <f>_xll.qlIndexFixing($BE$1,AZ440,TRUE,_xll.ohTrigger(Trigger,Quote!$V$2))</f>
        <v>#NUM!</v>
      </c>
    </row>
    <row r="441" spans="51:56" ht="11.25" customHeight="1" x14ac:dyDescent="0.25">
      <c r="AY441" s="185" t="s">
        <v>214</v>
      </c>
      <c r="AZ441" s="186">
        <f>_xll.qlInterestRateIndexFixingDate(Currency&amp;"ibor"&amp;$I$1,BA441,Trigger)</f>
        <v>42774</v>
      </c>
      <c r="BA441" s="186">
        <f>_xll.qlCalendarAdvance(Calendar,BA440,AY441,"f",,Trigger)</f>
        <v>42776</v>
      </c>
      <c r="BB441" s="186">
        <f>_xll.qlInterestRateIndexMaturity(Currency&amp;"ibor"&amp;$I$1,BA441,Trigger)</f>
        <v>42865</v>
      </c>
      <c r="BC441" s="359">
        <f>_xll.qlIndexFixing($AC$5,AZ441,,_xll.ohTrigger(Trigger,Quote!$V$2))</f>
        <v>8.2885544200330947E-4</v>
      </c>
      <c r="BD441" s="359" t="e">
        <f>_xll.qlIndexFixing($BE$1,AZ441,TRUE,_xll.ohTrigger(Trigger,Quote!$V$2))</f>
        <v>#NUM!</v>
      </c>
    </row>
    <row r="442" spans="51:56" ht="11.25" customHeight="1" x14ac:dyDescent="0.25">
      <c r="AY442" s="185" t="s">
        <v>214</v>
      </c>
      <c r="AZ442" s="186">
        <f>_xll.qlInterestRateIndexFixingDate(Currency&amp;"ibor"&amp;$I$1,BA442,Trigger)</f>
        <v>42775</v>
      </c>
      <c r="BA442" s="186">
        <f>_xll.qlCalendarAdvance(Calendar,BA441,AY442,"f",,Trigger)</f>
        <v>42779</v>
      </c>
      <c r="BB442" s="186">
        <f>_xll.qlInterestRateIndexMaturity(Currency&amp;"ibor"&amp;$I$1,BA442,Trigger)</f>
        <v>42870</v>
      </c>
      <c r="BC442" s="359">
        <f>_xll.qlIndexFixing($AC$5,AZ442,,_xll.ohTrigger(Trigger,Quote!$V$2))</f>
        <v>8.4151984978331456E-4</v>
      </c>
      <c r="BD442" s="359" t="e">
        <f>_xll.qlIndexFixing($BE$1,AZ442,TRUE,_xll.ohTrigger(Trigger,Quote!$V$2))</f>
        <v>#NUM!</v>
      </c>
    </row>
    <row r="443" spans="51:56" ht="11.25" customHeight="1" x14ac:dyDescent="0.25">
      <c r="AY443" s="185" t="s">
        <v>214</v>
      </c>
      <c r="AZ443" s="186">
        <f>_xll.qlInterestRateIndexFixingDate(Currency&amp;"ibor"&amp;$I$1,BA443,Trigger)</f>
        <v>42776</v>
      </c>
      <c r="BA443" s="186">
        <f>_xll.qlCalendarAdvance(Calendar,BA442,AY443,"f",,Trigger)</f>
        <v>42780</v>
      </c>
      <c r="BB443" s="186">
        <f>_xll.qlInterestRateIndexMaturity(Currency&amp;"ibor"&amp;$I$1,BA443,Trigger)</f>
        <v>42870</v>
      </c>
      <c r="BC443" s="359">
        <f>_xll.qlIndexFixing($AC$5,AZ443,,_xll.ohTrigger(Trigger,Quote!$V$2))</f>
        <v>8.4320950162908304E-4</v>
      </c>
      <c r="BD443" s="359" t="e">
        <f>_xll.qlIndexFixing($BE$1,AZ443,TRUE,_xll.ohTrigger(Trigger,Quote!$V$2))</f>
        <v>#NUM!</v>
      </c>
    </row>
    <row r="444" spans="51:56" ht="11.25" customHeight="1" x14ac:dyDescent="0.25">
      <c r="AY444" s="185" t="s">
        <v>214</v>
      </c>
      <c r="AZ444" s="186">
        <f>_xll.qlInterestRateIndexFixingDate(Currency&amp;"ibor"&amp;$I$1,BA444,Trigger)</f>
        <v>42779</v>
      </c>
      <c r="BA444" s="186">
        <f>_xll.qlCalendarAdvance(Calendar,BA443,AY444,"f",,Trigger)</f>
        <v>42781</v>
      </c>
      <c r="BB444" s="186">
        <f>_xll.qlInterestRateIndexMaturity(Currency&amp;"ibor"&amp;$I$1,BA444,Trigger)</f>
        <v>42870</v>
      </c>
      <c r="BC444" s="359">
        <f>_xll.qlIndexFixing($AC$5,AZ444,,_xll.ohTrigger(Trigger,Quote!$V$2))</f>
        <v>8.4491719092205772E-4</v>
      </c>
      <c r="BD444" s="359" t="e">
        <f>_xll.qlIndexFixing($BE$1,AZ444,TRUE,_xll.ohTrigger(Trigger,Quote!$V$2))</f>
        <v>#NUM!</v>
      </c>
    </row>
    <row r="445" spans="51:56" ht="11.25" customHeight="1" x14ac:dyDescent="0.25">
      <c r="AY445" s="185" t="s">
        <v>214</v>
      </c>
      <c r="AZ445" s="186">
        <f>_xll.qlInterestRateIndexFixingDate(Currency&amp;"ibor"&amp;$I$1,BA445,Trigger)</f>
        <v>42780</v>
      </c>
      <c r="BA445" s="186">
        <f>_xll.qlCalendarAdvance(Calendar,BA444,AY445,"f",,Trigger)</f>
        <v>42782</v>
      </c>
      <c r="BB445" s="186">
        <f>_xll.qlInterestRateIndexMaturity(Currency&amp;"ibor"&amp;$I$1,BA445,Trigger)</f>
        <v>42871</v>
      </c>
      <c r="BC445" s="359">
        <f>_xll.qlIndexFixing($AC$5,AZ445,,_xll.ohTrigger(Trigger,Quote!$V$2))</f>
        <v>8.4814077543868174E-4</v>
      </c>
      <c r="BD445" s="359" t="e">
        <f>_xll.qlIndexFixing($BE$1,AZ445,TRUE,_xll.ohTrigger(Trigger,Quote!$V$2))</f>
        <v>#NUM!</v>
      </c>
    </row>
    <row r="446" spans="51:56" ht="11.25" customHeight="1" x14ac:dyDescent="0.25">
      <c r="AY446" s="185" t="s">
        <v>214</v>
      </c>
      <c r="AZ446" s="186">
        <f>_xll.qlInterestRateIndexFixingDate(Currency&amp;"ibor"&amp;$I$1,BA446,Trigger)</f>
        <v>42781</v>
      </c>
      <c r="BA446" s="186">
        <f>_xll.qlCalendarAdvance(Calendar,BA445,AY446,"f",,Trigger)</f>
        <v>42783</v>
      </c>
      <c r="BB446" s="186">
        <f>_xll.qlInterestRateIndexMaturity(Currency&amp;"ibor"&amp;$I$1,BA446,Trigger)</f>
        <v>42872</v>
      </c>
      <c r="BC446" s="359">
        <f>_xll.qlIndexFixing($AC$5,AZ446,,_xll.ohTrigger(Trigger,Quote!$V$2))</f>
        <v>8.5136810488596344E-4</v>
      </c>
      <c r="BD446" s="359" t="e">
        <f>_xll.qlIndexFixing($BE$1,AZ446,TRUE,_xll.ohTrigger(Trigger,Quote!$V$2))</f>
        <v>#NUM!</v>
      </c>
    </row>
    <row r="447" spans="51:56" ht="11.25" customHeight="1" x14ac:dyDescent="0.25">
      <c r="AY447" s="185" t="s">
        <v>214</v>
      </c>
      <c r="AZ447" s="186">
        <f>_xll.qlInterestRateIndexFixingDate(Currency&amp;"ibor"&amp;$I$1,BA447,Trigger)</f>
        <v>42782</v>
      </c>
      <c r="BA447" s="186">
        <f>_xll.qlCalendarAdvance(Calendar,BA446,AY447,"f",,Trigger)</f>
        <v>42786</v>
      </c>
      <c r="BB447" s="186">
        <f>_xll.qlInterestRateIndexMaturity(Currency&amp;"ibor"&amp;$I$1,BA447,Trigger)</f>
        <v>42877</v>
      </c>
      <c r="BC447" s="359">
        <f>_xll.qlIndexFixing($AC$5,AZ447,,_xll.ohTrigger(Trigger,Quote!$V$2))</f>
        <v>8.6393912995190675E-4</v>
      </c>
      <c r="BD447" s="359" t="e">
        <f>_xll.qlIndexFixing($BE$1,AZ447,TRUE,_xll.ohTrigger(Trigger,Quote!$V$2))</f>
        <v>#NUM!</v>
      </c>
    </row>
    <row r="448" spans="51:56" ht="11.25" customHeight="1" x14ac:dyDescent="0.25">
      <c r="AY448" s="185" t="s">
        <v>214</v>
      </c>
      <c r="AZ448" s="186">
        <f>_xll.qlInterestRateIndexFixingDate(Currency&amp;"ibor"&amp;$I$1,BA448,Trigger)</f>
        <v>42783</v>
      </c>
      <c r="BA448" s="186">
        <f>_xll.qlCalendarAdvance(Calendar,BA447,AY448,"f",,Trigger)</f>
        <v>42787</v>
      </c>
      <c r="BB448" s="186">
        <f>_xll.qlInterestRateIndexMaturity(Currency&amp;"ibor"&amp;$I$1,BA448,Trigger)</f>
        <v>42877</v>
      </c>
      <c r="BC448" s="359">
        <f>_xll.qlIndexFixing($AC$5,AZ448,,_xll.ohTrigger(Trigger,Quote!$V$2))</f>
        <v>8.6573976227466432E-4</v>
      </c>
      <c r="BD448" s="359" t="e">
        <f>_xll.qlIndexFixing($BE$1,AZ448,TRUE,_xll.ohTrigger(Trigger,Quote!$V$2))</f>
        <v>#NUM!</v>
      </c>
    </row>
    <row r="449" spans="51:56" ht="11.25" customHeight="1" x14ac:dyDescent="0.25">
      <c r="AY449" s="185" t="s">
        <v>214</v>
      </c>
      <c r="AZ449" s="186">
        <f>_xll.qlInterestRateIndexFixingDate(Currency&amp;"ibor"&amp;$I$1,BA449,Trigger)</f>
        <v>42786</v>
      </c>
      <c r="BA449" s="186">
        <f>_xll.qlCalendarAdvance(Calendar,BA448,AY449,"f",,Trigger)</f>
        <v>42788</v>
      </c>
      <c r="BB449" s="186">
        <f>_xll.qlInterestRateIndexMaturity(Currency&amp;"ibor"&amp;$I$1,BA449,Trigger)</f>
        <v>42877</v>
      </c>
      <c r="BC449" s="359">
        <f>_xll.qlIndexFixing($AC$5,AZ449,,_xll.ohTrigger(Trigger,Quote!$V$2))</f>
        <v>8.6756092641635256E-4</v>
      </c>
      <c r="BD449" s="359" t="e">
        <f>_xll.qlIndexFixing($BE$1,AZ449,TRUE,_xll.ohTrigger(Trigger,Quote!$V$2))</f>
        <v>#NUM!</v>
      </c>
    </row>
    <row r="450" spans="51:56" ht="11.25" customHeight="1" x14ac:dyDescent="0.25">
      <c r="AY450" s="185" t="s">
        <v>214</v>
      </c>
      <c r="AZ450" s="186">
        <f>_xll.qlInterestRateIndexFixingDate(Currency&amp;"ibor"&amp;$I$1,BA450,Trigger)</f>
        <v>42787</v>
      </c>
      <c r="BA450" s="186">
        <f>_xll.qlCalendarAdvance(Calendar,BA449,AY450,"f",,Trigger)</f>
        <v>42789</v>
      </c>
      <c r="BB450" s="186">
        <f>_xll.qlInterestRateIndexMaturity(Currency&amp;"ibor"&amp;$I$1,BA450,Trigger)</f>
        <v>42878</v>
      </c>
      <c r="BC450" s="359">
        <f>_xll.qlIndexFixing($AC$5,AZ450,,_xll.ohTrigger(Trigger,Quote!$V$2))</f>
        <v>8.7081072564248075E-4</v>
      </c>
      <c r="BD450" s="359" t="e">
        <f>_xll.qlIndexFixing($BE$1,AZ450,TRUE,_xll.ohTrigger(Trigger,Quote!$V$2))</f>
        <v>#NUM!</v>
      </c>
    </row>
    <row r="451" spans="51:56" ht="11.25" customHeight="1" x14ac:dyDescent="0.25">
      <c r="AY451" s="185" t="s">
        <v>214</v>
      </c>
      <c r="AZ451" s="186">
        <f>_xll.qlInterestRateIndexFixingDate(Currency&amp;"ibor"&amp;$I$1,BA451,Trigger)</f>
        <v>42788</v>
      </c>
      <c r="BA451" s="186">
        <f>_xll.qlCalendarAdvance(Calendar,BA450,AY451,"f",,Trigger)</f>
        <v>42790</v>
      </c>
      <c r="BB451" s="186">
        <f>_xll.qlInterestRateIndexMaturity(Currency&amp;"ibor"&amp;$I$1,BA451,Trigger)</f>
        <v>42879</v>
      </c>
      <c r="BC451" s="359">
        <f>_xll.qlIndexFixing($AC$5,AZ451,,_xll.ohTrigger(Trigger,Quote!$V$2))</f>
        <v>8.7406426986483233E-4</v>
      </c>
      <c r="BD451" s="359" t="e">
        <f>_xll.qlIndexFixing($BE$1,AZ451,TRUE,_xll.ohTrigger(Trigger,Quote!$V$2))</f>
        <v>#NUM!</v>
      </c>
    </row>
    <row r="452" spans="51:56" ht="11.25" customHeight="1" x14ac:dyDescent="0.25">
      <c r="AY452" s="185" t="s">
        <v>214</v>
      </c>
      <c r="AZ452" s="186">
        <f>_xll.qlInterestRateIndexFixingDate(Currency&amp;"ibor"&amp;$I$1,BA452,Trigger)</f>
        <v>42789</v>
      </c>
      <c r="BA452" s="186">
        <f>_xll.qlCalendarAdvance(Calendar,BA451,AY452,"f",,Trigger)</f>
        <v>42793</v>
      </c>
      <c r="BB452" s="186">
        <f>_xll.qlInterestRateIndexMaturity(Currency&amp;"ibor"&amp;$I$1,BA452,Trigger)</f>
        <v>42884</v>
      </c>
      <c r="BC452" s="359">
        <f>_xll.qlIndexFixing($AC$5,AZ452,,_xll.ohTrigger(Trigger,Quote!$V$2))</f>
        <v>8.8653788514435263E-4</v>
      </c>
      <c r="BD452" s="359" t="e">
        <f>_xll.qlIndexFixing($BE$1,AZ452,TRUE,_xll.ohTrigger(Trigger,Quote!$V$2))</f>
        <v>#NUM!</v>
      </c>
    </row>
    <row r="453" spans="51:56" ht="11.25" customHeight="1" x14ac:dyDescent="0.25">
      <c r="AY453" s="185" t="s">
        <v>214</v>
      </c>
      <c r="AZ453" s="186">
        <f>_xll.qlInterestRateIndexFixingDate(Currency&amp;"ibor"&amp;$I$1,BA453,Trigger)</f>
        <v>42790</v>
      </c>
      <c r="BA453" s="186">
        <f>_xll.qlCalendarAdvance(Calendar,BA452,AY453,"f",,Trigger)</f>
        <v>42794</v>
      </c>
      <c r="BB453" s="186">
        <f>_xll.qlInterestRateIndexMaturity(Currency&amp;"ibor"&amp;$I$1,BA453,Trigger)</f>
        <v>42886</v>
      </c>
      <c r="BC453" s="359">
        <f>_xll.qlIndexFixing($AC$5,AZ453,,_xll.ohTrigger(Trigger,Quote!$V$2))</f>
        <v>8.9110441698874072E-4</v>
      </c>
      <c r="BD453" s="359" t="e">
        <f>_xll.qlIndexFixing($BE$1,AZ453,TRUE,_xll.ohTrigger(Trigger,Quote!$V$2))</f>
        <v>#NUM!</v>
      </c>
    </row>
    <row r="454" spans="51:56" ht="11.25" customHeight="1" x14ac:dyDescent="0.25">
      <c r="AY454" s="185" t="s">
        <v>214</v>
      </c>
      <c r="AZ454" s="186">
        <f>_xll.qlInterestRateIndexFixingDate(Currency&amp;"ibor"&amp;$I$1,BA454,Trigger)</f>
        <v>42793</v>
      </c>
      <c r="BA454" s="186">
        <f>_xll.qlCalendarAdvance(Calendar,BA453,AY454,"f",,Trigger)</f>
        <v>42795</v>
      </c>
      <c r="BB454" s="186">
        <f>_xll.qlInterestRateIndexMaturity(Currency&amp;"ibor"&amp;$I$1,BA454,Trigger)</f>
        <v>42887</v>
      </c>
      <c r="BC454" s="359">
        <f>_xll.qlIndexFixing($AC$5,AZ454,,_xll.ohTrigger(Trigger,Quote!$V$2))</f>
        <v>8.9433876075285866E-4</v>
      </c>
      <c r="BD454" s="359" t="e">
        <f>_xll.qlIndexFixing($BE$1,AZ454,TRUE,_xll.ohTrigger(Trigger,Quote!$V$2))</f>
        <v>#NUM!</v>
      </c>
    </row>
    <row r="455" spans="51:56" ht="11.25" customHeight="1" x14ac:dyDescent="0.25">
      <c r="AY455" s="185" t="s">
        <v>214</v>
      </c>
      <c r="AZ455" s="186">
        <f>_xll.qlInterestRateIndexFixingDate(Currency&amp;"ibor"&amp;$I$1,BA455,Trigger)</f>
        <v>42794</v>
      </c>
      <c r="BA455" s="186">
        <f>_xll.qlCalendarAdvance(Calendar,BA454,AY455,"f",,Trigger)</f>
        <v>42796</v>
      </c>
      <c r="BB455" s="186">
        <f>_xll.qlInterestRateIndexMaturity(Currency&amp;"ibor"&amp;$I$1,BA455,Trigger)</f>
        <v>42888</v>
      </c>
      <c r="BC455" s="359">
        <f>_xll.qlIndexFixing($AC$5,AZ455,,_xll.ohTrigger(Trigger,Quote!$V$2))</f>
        <v>8.9757672758751582E-4</v>
      </c>
      <c r="BD455" s="359" t="e">
        <f>_xll.qlIndexFixing($BE$1,AZ455,TRUE,_xll.ohTrigger(Trigger,Quote!$V$2))</f>
        <v>#NUM!</v>
      </c>
    </row>
    <row r="456" spans="51:56" ht="11.25" customHeight="1" x14ac:dyDescent="0.25">
      <c r="AY456" s="185" t="s">
        <v>214</v>
      </c>
      <c r="AZ456" s="186">
        <f>_xll.qlInterestRateIndexFixingDate(Currency&amp;"ibor"&amp;$I$1,BA456,Trigger)</f>
        <v>42795</v>
      </c>
      <c r="BA456" s="186">
        <f>_xll.qlCalendarAdvance(Calendar,BA455,AY456,"f",,Trigger)</f>
        <v>42797</v>
      </c>
      <c r="BB456" s="186">
        <f>_xll.qlInterestRateIndexMaturity(Currency&amp;"ibor"&amp;$I$1,BA456,Trigger)</f>
        <v>42891</v>
      </c>
      <c r="BC456" s="359">
        <f>_xll.qlIndexFixing($AC$5,AZ456,,_xll.ohTrigger(Trigger,Quote!$V$2))</f>
        <v>9.033761488395878E-4</v>
      </c>
      <c r="BD456" s="359" t="e">
        <f>_xll.qlIndexFixing($BE$1,AZ456,TRUE,_xll.ohTrigger(Trigger,Quote!$V$2))</f>
        <v>#NUM!</v>
      </c>
    </row>
    <row r="457" spans="51:56" ht="11.25" customHeight="1" x14ac:dyDescent="0.25">
      <c r="AY457" s="185" t="s">
        <v>214</v>
      </c>
      <c r="AZ457" s="186">
        <f>_xll.qlInterestRateIndexFixingDate(Currency&amp;"ibor"&amp;$I$1,BA457,Trigger)</f>
        <v>42796</v>
      </c>
      <c r="BA457" s="186">
        <f>_xll.qlCalendarAdvance(Calendar,BA456,AY457,"f",,Trigger)</f>
        <v>42800</v>
      </c>
      <c r="BB457" s="186">
        <f>_xll.qlInterestRateIndexMaturity(Currency&amp;"ibor"&amp;$I$1,BA457,Trigger)</f>
        <v>42892</v>
      </c>
      <c r="BC457" s="359">
        <f>_xll.qlIndexFixing($AC$5,AZ457,,_xll.ohTrigger(Trigger,Quote!$V$2))</f>
        <v>9.1056482581660617E-4</v>
      </c>
      <c r="BD457" s="359" t="e">
        <f>_xll.qlIndexFixing($BE$1,AZ457,TRUE,_xll.ohTrigger(Trigger,Quote!$V$2))</f>
        <v>#NUM!</v>
      </c>
    </row>
    <row r="458" spans="51:56" ht="11.25" customHeight="1" x14ac:dyDescent="0.25">
      <c r="AY458" s="185" t="s">
        <v>214</v>
      </c>
      <c r="AZ458" s="186">
        <f>_xll.qlInterestRateIndexFixingDate(Currency&amp;"ibor"&amp;$I$1,BA458,Trigger)</f>
        <v>42797</v>
      </c>
      <c r="BA458" s="186">
        <f>_xll.qlCalendarAdvance(Calendar,BA457,AY458,"f",,Trigger)</f>
        <v>42801</v>
      </c>
      <c r="BB458" s="186">
        <f>_xll.qlInterestRateIndexMaturity(Currency&amp;"ibor"&amp;$I$1,BA458,Trigger)</f>
        <v>42893</v>
      </c>
      <c r="BC458" s="359">
        <f>_xll.qlIndexFixing($AC$5,AZ458,,_xll.ohTrigger(Trigger,Quote!$V$2))</f>
        <v>9.1382090814037212E-4</v>
      </c>
      <c r="BD458" s="359" t="e">
        <f>_xll.qlIndexFixing($BE$1,AZ458,TRUE,_xll.ohTrigger(Trigger,Quote!$V$2))</f>
        <v>#NUM!</v>
      </c>
    </row>
    <row r="459" spans="51:56" ht="11.25" customHeight="1" x14ac:dyDescent="0.25">
      <c r="AY459" s="185" t="s">
        <v>214</v>
      </c>
      <c r="AZ459" s="186">
        <f>_xll.qlInterestRateIndexFixingDate(Currency&amp;"ibor"&amp;$I$1,BA459,Trigger)</f>
        <v>42800</v>
      </c>
      <c r="BA459" s="186">
        <f>_xll.qlCalendarAdvance(Calendar,BA458,AY459,"f",,Trigger)</f>
        <v>42802</v>
      </c>
      <c r="BB459" s="186">
        <f>_xll.qlInterestRateIndexMaturity(Currency&amp;"ibor"&amp;$I$1,BA459,Trigger)</f>
        <v>42894</v>
      </c>
      <c r="BC459" s="359">
        <f>_xll.qlIndexFixing($AC$5,AZ459,,_xll.ohTrigger(Trigger,Quote!$V$2))</f>
        <v>9.1708061358941617E-4</v>
      </c>
      <c r="BD459" s="359" t="e">
        <f>_xll.qlIndexFixing($BE$1,AZ459,TRUE,_xll.ohTrigger(Trigger,Quote!$V$2))</f>
        <v>#NUM!</v>
      </c>
    </row>
    <row r="460" spans="51:56" ht="11.25" customHeight="1" x14ac:dyDescent="0.25">
      <c r="AY460" s="185" t="s">
        <v>214</v>
      </c>
      <c r="AZ460" s="186">
        <f>_xll.qlInterestRateIndexFixingDate(Currency&amp;"ibor"&amp;$I$1,BA460,Trigger)</f>
        <v>42801</v>
      </c>
      <c r="BA460" s="186">
        <f>_xll.qlCalendarAdvance(Calendar,BA459,AY460,"f",,Trigger)</f>
        <v>42803</v>
      </c>
      <c r="BB460" s="186">
        <f>_xll.qlInterestRateIndexMaturity(Currency&amp;"ibor"&amp;$I$1,BA460,Trigger)</f>
        <v>42895</v>
      </c>
      <c r="BC460" s="359">
        <f>_xll.qlIndexFixing($AC$5,AZ460,,_xll.ohTrigger(Trigger,Quote!$V$2))</f>
        <v>9.2034394217155801E-4</v>
      </c>
      <c r="BD460" s="359" t="e">
        <f>_xll.qlIndexFixing($BE$1,AZ460,TRUE,_xll.ohTrigger(Trigger,Quote!$V$2))</f>
        <v>#NUM!</v>
      </c>
    </row>
    <row r="461" spans="51:56" ht="11.25" customHeight="1" x14ac:dyDescent="0.25">
      <c r="AY461" s="185" t="s">
        <v>214</v>
      </c>
      <c r="AZ461" s="186">
        <f>_xll.qlInterestRateIndexFixingDate(Currency&amp;"ibor"&amp;$I$1,BA461,Trigger)</f>
        <v>42802</v>
      </c>
      <c r="BA461" s="186">
        <f>_xll.qlCalendarAdvance(Calendar,BA460,AY461,"f",,Trigger)</f>
        <v>42804</v>
      </c>
      <c r="BB461" s="186">
        <f>_xll.qlInterestRateIndexMaturity(Currency&amp;"ibor"&amp;$I$1,BA461,Trigger)</f>
        <v>42898</v>
      </c>
      <c r="BC461" s="359">
        <f>_xll.qlIndexFixing($AC$5,AZ461,,_xll.ohTrigger(Trigger,Quote!$V$2))</f>
        <v>9.259979248060885E-4</v>
      </c>
      <c r="BD461" s="359" t="e">
        <f>_xll.qlIndexFixing($BE$1,AZ461,TRUE,_xll.ohTrigger(Trigger,Quote!$V$2))</f>
        <v>#NUM!</v>
      </c>
    </row>
    <row r="462" spans="51:56" ht="11.25" customHeight="1" x14ac:dyDescent="0.25">
      <c r="AY462" s="185" t="s">
        <v>214</v>
      </c>
      <c r="AZ462" s="186">
        <f>_xll.qlInterestRateIndexFixingDate(Currency&amp;"ibor"&amp;$I$1,BA462,Trigger)</f>
        <v>42803</v>
      </c>
      <c r="BA462" s="186">
        <f>_xll.qlCalendarAdvance(Calendar,BA461,AY462,"f",,Trigger)</f>
        <v>42807</v>
      </c>
      <c r="BB462" s="186">
        <f>_xll.qlInterestRateIndexMaturity(Currency&amp;"ibor"&amp;$I$1,BA462,Trigger)</f>
        <v>42899</v>
      </c>
      <c r="BC462" s="359">
        <f>_xll.qlIndexFixing($AC$5,AZ462,,_xll.ohTrigger(Trigger,Quote!$V$2))</f>
        <v>9.3343348802486261E-4</v>
      </c>
      <c r="BD462" s="359" t="e">
        <f>_xll.qlIndexFixing($BE$1,AZ462,TRUE,_xll.ohTrigger(Trigger,Quote!$V$2))</f>
        <v>#NUM!</v>
      </c>
    </row>
    <row r="463" spans="51:56" ht="11.25" customHeight="1" x14ac:dyDescent="0.25">
      <c r="AY463" s="185" t="s">
        <v>214</v>
      </c>
      <c r="AZ463" s="186">
        <f>_xll.qlInterestRateIndexFixingDate(Currency&amp;"ibor"&amp;$I$1,BA463,Trigger)</f>
        <v>42804</v>
      </c>
      <c r="BA463" s="186">
        <f>_xll.qlCalendarAdvance(Calendar,BA462,AY463,"f",,Trigger)</f>
        <v>42808</v>
      </c>
      <c r="BB463" s="186">
        <f>_xll.qlInterestRateIndexMaturity(Currency&amp;"ibor"&amp;$I$1,BA463,Trigger)</f>
        <v>42900</v>
      </c>
      <c r="BC463" s="359">
        <f>_xll.qlIndexFixing($AC$5,AZ463,,_xll.ohTrigger(Trigger,Quote!$V$2))</f>
        <v>9.3671493241325083E-4</v>
      </c>
      <c r="BD463" s="359" t="e">
        <f>_xll.qlIndexFixing($BE$1,AZ463,TRUE,_xll.ohTrigger(Trigger,Quote!$V$2))</f>
        <v>#NUM!</v>
      </c>
    </row>
    <row r="464" spans="51:56" ht="11.25" customHeight="1" x14ac:dyDescent="0.25">
      <c r="AY464" s="185" t="s">
        <v>214</v>
      </c>
      <c r="AZ464" s="186">
        <f>_xll.qlInterestRateIndexFixingDate(Currency&amp;"ibor"&amp;$I$1,BA464,Trigger)</f>
        <v>42807</v>
      </c>
      <c r="BA464" s="186">
        <f>_xll.qlCalendarAdvance(Calendar,BA463,AY464,"f",,Trigger)</f>
        <v>42809</v>
      </c>
      <c r="BB464" s="186">
        <f>_xll.qlInterestRateIndexMaturity(Currency&amp;"ibor"&amp;$I$1,BA464,Trigger)</f>
        <v>42901</v>
      </c>
      <c r="BC464" s="359">
        <f>_xll.qlIndexFixing($AC$5,AZ464,,_xll.ohTrigger(Trigger,Quote!$V$2))</f>
        <v>9.3999999998947595E-4</v>
      </c>
      <c r="BD464" s="359" t="e">
        <f>_xll.qlIndexFixing($BE$1,AZ464,TRUE,_xll.ohTrigger(Trigger,Quote!$V$2))</f>
        <v>#NUM!</v>
      </c>
    </row>
    <row r="465" spans="51:56" ht="11.25" customHeight="1" x14ac:dyDescent="0.25">
      <c r="AY465" s="185" t="s">
        <v>214</v>
      </c>
      <c r="AZ465" s="186">
        <f>_xll.qlInterestRateIndexFixingDate(Currency&amp;"ibor"&amp;$I$1,BA465,Trigger)</f>
        <v>42808</v>
      </c>
      <c r="BA465" s="186">
        <f>_xll.qlCalendarAdvance(Calendar,BA464,AY465,"f",,Trigger)</f>
        <v>42810</v>
      </c>
      <c r="BB465" s="186">
        <f>_xll.qlInterestRateIndexMaturity(Currency&amp;"ibor"&amp;$I$1,BA465,Trigger)</f>
        <v>42902</v>
      </c>
      <c r="BC465" s="359">
        <f>_xll.qlIndexFixing($AC$5,AZ465,,_xll.ohTrigger(Trigger,Quote!$V$2))</f>
        <v>9.4737109939771599E-4</v>
      </c>
      <c r="BD465" s="359" t="e">
        <f>_xll.qlIndexFixing($BE$1,AZ465,TRUE,_xll.ohTrigger(Trigger,Quote!$V$2))</f>
        <v>#NUM!</v>
      </c>
    </row>
    <row r="466" spans="51:56" ht="11.25" customHeight="1" x14ac:dyDescent="0.25">
      <c r="AY466" s="185" t="s">
        <v>214</v>
      </c>
      <c r="AZ466" s="186">
        <f>_xll.qlInterestRateIndexFixingDate(Currency&amp;"ibor"&amp;$I$1,BA466,Trigger)</f>
        <v>42809</v>
      </c>
      <c r="BA466" s="186">
        <f>_xll.qlCalendarAdvance(Calendar,BA465,AY466,"f",,Trigger)</f>
        <v>42811</v>
      </c>
      <c r="BB466" s="186">
        <f>_xll.qlInterestRateIndexMaturity(Currency&amp;"ibor"&amp;$I$1,BA466,Trigger)</f>
        <v>42905</v>
      </c>
      <c r="BC466" s="359">
        <f>_xll.qlIndexFixing($AC$5,AZ466,,_xll.ohTrigger(Trigger,Quote!$V$2))</f>
        <v>9.6483971924136362E-4</v>
      </c>
      <c r="BD466" s="359" t="e">
        <f>_xll.qlIndexFixing($BE$1,AZ466,TRUE,_xll.ohTrigger(Trigger,Quote!$V$2))</f>
        <v>#NUM!</v>
      </c>
    </row>
    <row r="467" spans="51:56" ht="11.25" customHeight="1" x14ac:dyDescent="0.25">
      <c r="AY467" s="185" t="s">
        <v>214</v>
      </c>
      <c r="AZ467" s="186">
        <f>_xll.qlInterestRateIndexFixingDate(Currency&amp;"ibor"&amp;$I$1,BA467,Trigger)</f>
        <v>42810</v>
      </c>
      <c r="BA467" s="186">
        <f>_xll.qlCalendarAdvance(Calendar,BA466,AY467,"f",,Trigger)</f>
        <v>42814</v>
      </c>
      <c r="BB467" s="186">
        <f>_xll.qlInterestRateIndexMaturity(Currency&amp;"ibor"&amp;$I$1,BA467,Trigger)</f>
        <v>42906</v>
      </c>
      <c r="BC467" s="359">
        <f>_xll.qlIndexFixing($AC$5,AZ467,,_xll.ohTrigger(Trigger,Quote!$V$2))</f>
        <v>9.7700070566883348E-4</v>
      </c>
      <c r="BD467" s="359" t="e">
        <f>_xll.qlIndexFixing($BE$1,AZ467,TRUE,_xll.ohTrigger(Trigger,Quote!$V$2))</f>
        <v>#NUM!</v>
      </c>
    </row>
    <row r="468" spans="51:56" ht="11.25" customHeight="1" x14ac:dyDescent="0.25">
      <c r="AY468" s="185" t="s">
        <v>214</v>
      </c>
      <c r="AZ468" s="186">
        <f>_xll.qlInterestRateIndexFixingDate(Currency&amp;"ibor"&amp;$I$1,BA468,Trigger)</f>
        <v>42811</v>
      </c>
      <c r="BA468" s="186">
        <f>_xll.qlCalendarAdvance(Calendar,BA467,AY468,"f",,Trigger)</f>
        <v>42815</v>
      </c>
      <c r="BB468" s="186">
        <f>_xll.qlInterestRateIndexMaturity(Currency&amp;"ibor"&amp;$I$1,BA468,Trigger)</f>
        <v>42907</v>
      </c>
      <c r="BC468" s="359">
        <f>_xll.qlIndexFixing($AC$5,AZ468,,_xll.ohTrigger(Trigger,Quote!$V$2))</f>
        <v>9.8444440980973423E-4</v>
      </c>
      <c r="BD468" s="359" t="e">
        <f>_xll.qlIndexFixing($BE$1,AZ468,TRUE,_xll.ohTrigger(Trigger,Quote!$V$2))</f>
        <v>#NUM!</v>
      </c>
    </row>
    <row r="469" spans="51:56" ht="11.25" customHeight="1" x14ac:dyDescent="0.25">
      <c r="AY469" s="185" t="s">
        <v>214</v>
      </c>
      <c r="AZ469" s="186">
        <f>_xll.qlInterestRateIndexFixingDate(Currency&amp;"ibor"&amp;$I$1,BA469,Trigger)</f>
        <v>42814</v>
      </c>
      <c r="BA469" s="186">
        <f>_xll.qlCalendarAdvance(Calendar,BA468,AY469,"f",,Trigger)</f>
        <v>42816</v>
      </c>
      <c r="BB469" s="186">
        <f>_xll.qlInterestRateIndexMaturity(Currency&amp;"ibor"&amp;$I$1,BA469,Trigger)</f>
        <v>42908</v>
      </c>
      <c r="BC469" s="359">
        <f>_xll.qlIndexFixing($AC$5,AZ469,,_xll.ohTrigger(Trigger,Quote!$V$2))</f>
        <v>9.9070063420566537E-4</v>
      </c>
      <c r="BD469" s="359" t="e">
        <f>_xll.qlIndexFixing($BE$1,AZ469,TRUE,_xll.ohTrigger(Trigger,Quote!$V$2))</f>
        <v>#NUM!</v>
      </c>
    </row>
    <row r="470" spans="51:56" ht="11.25" customHeight="1" x14ac:dyDescent="0.25">
      <c r="AY470" s="185" t="s">
        <v>214</v>
      </c>
      <c r="AZ470" s="186">
        <f>_xll.qlInterestRateIndexFixingDate(Currency&amp;"ibor"&amp;$I$1,BA470,Trigger)</f>
        <v>42815</v>
      </c>
      <c r="BA470" s="186">
        <f>_xll.qlCalendarAdvance(Calendar,BA469,AY470,"f",,Trigger)</f>
        <v>42817</v>
      </c>
      <c r="BB470" s="186">
        <f>_xll.qlInterestRateIndexMaturity(Currency&amp;"ibor"&amp;$I$1,BA470,Trigger)</f>
        <v>42909</v>
      </c>
      <c r="BC470" s="359">
        <f>_xll.qlIndexFixing($AC$5,AZ470,,_xll.ohTrigger(Trigger,Quote!$V$2))</f>
        <v>9.9696775516872299E-4</v>
      </c>
      <c r="BD470" s="359" t="e">
        <f>_xll.qlIndexFixing($BE$1,AZ470,TRUE,_xll.ohTrigger(Trigger,Quote!$V$2))</f>
        <v>#NUM!</v>
      </c>
    </row>
    <row r="471" spans="51:56" ht="11.25" customHeight="1" x14ac:dyDescent="0.25">
      <c r="AY471" s="185" t="s">
        <v>214</v>
      </c>
      <c r="AZ471" s="186">
        <f>_xll.qlInterestRateIndexFixingDate(Currency&amp;"ibor"&amp;$I$1,BA471,Trigger)</f>
        <v>42816</v>
      </c>
      <c r="BA471" s="186">
        <f>_xll.qlCalendarAdvance(Calendar,BA470,AY471,"f",,Trigger)</f>
        <v>42818</v>
      </c>
      <c r="BB471" s="186">
        <f>_xll.qlInterestRateIndexMaturity(Currency&amp;"ibor"&amp;$I$1,BA471,Trigger)</f>
        <v>42912</v>
      </c>
      <c r="BC471" s="359">
        <f>_xll.qlIndexFixing($AC$5,AZ471,,_xll.ohTrigger(Trigger,Quote!$V$2))</f>
        <v>1.0127606661609328E-3</v>
      </c>
      <c r="BD471" s="359" t="e">
        <f>_xll.qlIndexFixing($BE$1,AZ471,TRUE,_xll.ohTrigger(Trigger,Quote!$V$2))</f>
        <v>#NUM!</v>
      </c>
    </row>
    <row r="472" spans="51:56" ht="11.25" customHeight="1" x14ac:dyDescent="0.25">
      <c r="AY472" s="185" t="s">
        <v>214</v>
      </c>
      <c r="AZ472" s="186">
        <f>_xll.qlInterestRateIndexFixingDate(Currency&amp;"ibor"&amp;$I$1,BA472,Trigger)</f>
        <v>42817</v>
      </c>
      <c r="BA472" s="186">
        <f>_xll.qlCalendarAdvance(Calendar,BA471,AY472,"f",,Trigger)</f>
        <v>42821</v>
      </c>
      <c r="BB472" s="186">
        <f>_xll.qlInterestRateIndexMaturity(Currency&amp;"ibor"&amp;$I$1,BA472,Trigger)</f>
        <v>42913</v>
      </c>
      <c r="BC472" s="359">
        <f>_xll.qlIndexFixing($AC$5,AZ472,,_xll.ohTrigger(Trigger,Quote!$V$2))</f>
        <v>1.0221452057357361E-3</v>
      </c>
      <c r="BD472" s="359" t="e">
        <f>_xll.qlIndexFixing($BE$1,AZ472,TRUE,_xll.ohTrigger(Trigger,Quote!$V$2))</f>
        <v>#NUM!</v>
      </c>
    </row>
    <row r="473" spans="51:56" ht="11.25" customHeight="1" x14ac:dyDescent="0.25">
      <c r="AY473" s="185" t="s">
        <v>214</v>
      </c>
      <c r="AZ473" s="186">
        <f>_xll.qlInterestRateIndexFixingDate(Currency&amp;"ibor"&amp;$I$1,BA473,Trigger)</f>
        <v>42818</v>
      </c>
      <c r="BA473" s="186">
        <f>_xll.qlCalendarAdvance(Calendar,BA472,AY473,"f",,Trigger)</f>
        <v>42822</v>
      </c>
      <c r="BB473" s="186">
        <f>_xll.qlInterestRateIndexMaturity(Currency&amp;"ibor"&amp;$I$1,BA473,Trigger)</f>
        <v>42914</v>
      </c>
      <c r="BC473" s="359">
        <f>_xll.qlIndexFixing($AC$5,AZ473,,_xll.ohTrigger(Trigger,Quote!$V$2))</f>
        <v>1.0284668103181492E-3</v>
      </c>
      <c r="BD473" s="359" t="e">
        <f>_xll.qlIndexFixing($BE$1,AZ473,TRUE,_xll.ohTrigger(Trigger,Quote!$V$2))</f>
        <v>#NUM!</v>
      </c>
    </row>
    <row r="474" spans="51:56" ht="11.25" customHeight="1" x14ac:dyDescent="0.25">
      <c r="AY474" s="185" t="s">
        <v>214</v>
      </c>
      <c r="AZ474" s="186">
        <f>_xll.qlInterestRateIndexFixingDate(Currency&amp;"ibor"&amp;$I$1,BA474,Trigger)</f>
        <v>42821</v>
      </c>
      <c r="BA474" s="186">
        <f>_xll.qlCalendarAdvance(Calendar,BA473,AY474,"f",,Trigger)</f>
        <v>42823</v>
      </c>
      <c r="BB474" s="186">
        <f>_xll.qlInterestRateIndexMaturity(Currency&amp;"ibor"&amp;$I$1,BA474,Trigger)</f>
        <v>42915</v>
      </c>
      <c r="BC474" s="359">
        <f>_xll.qlIndexFixing($AC$5,AZ474,,_xll.ohTrigger(Trigger,Quote!$V$2))</f>
        <v>1.034799311783089E-3</v>
      </c>
      <c r="BD474" s="359" t="e">
        <f>_xll.qlIndexFixing($BE$1,AZ474,TRUE,_xll.ohTrigger(Trigger,Quote!$V$2))</f>
        <v>#NUM!</v>
      </c>
    </row>
    <row r="475" spans="51:56" ht="11.25" customHeight="1" x14ac:dyDescent="0.25">
      <c r="AY475" s="185" t="s">
        <v>214</v>
      </c>
      <c r="AZ475" s="186">
        <f>_xll.qlInterestRateIndexFixingDate(Currency&amp;"ibor"&amp;$I$1,BA475,Trigger)</f>
        <v>42822</v>
      </c>
      <c r="BA475" s="186">
        <f>_xll.qlCalendarAdvance(Calendar,BA474,AY475,"f",,Trigger)</f>
        <v>42824</v>
      </c>
      <c r="BB475" s="186">
        <f>_xll.qlInterestRateIndexMaturity(Currency&amp;"ibor"&amp;$I$1,BA475,Trigger)</f>
        <v>42916</v>
      </c>
      <c r="BC475" s="359">
        <f>_xll.qlIndexFixing($AC$5,AZ475,,_xll.ohTrigger(Trigger,Quote!$V$2))</f>
        <v>1.0411427101826879E-3</v>
      </c>
      <c r="BD475" s="359" t="e">
        <f>_xll.qlIndexFixing($BE$1,AZ475,TRUE,_xll.ohTrigger(Trigger,Quote!$V$2))</f>
        <v>#NUM!</v>
      </c>
    </row>
    <row r="476" spans="51:56" ht="11.25" customHeight="1" x14ac:dyDescent="0.25">
      <c r="AY476" s="185" t="s">
        <v>214</v>
      </c>
      <c r="AZ476" s="186">
        <f>_xll.qlInterestRateIndexFixingDate(Currency&amp;"ibor"&amp;$I$1,BA476,Trigger)</f>
        <v>42823</v>
      </c>
      <c r="BA476" s="186">
        <f>_xll.qlCalendarAdvance(Calendar,BA475,AY476,"f",,Trigger)</f>
        <v>42825</v>
      </c>
      <c r="BB476" s="186">
        <f>_xll.qlInterestRateIndexMaturity(Currency&amp;"ibor"&amp;$I$1,BA476,Trigger)</f>
        <v>42916</v>
      </c>
      <c r="BC476" s="359">
        <f>_xll.qlIndexFixing($AC$5,AZ476,,_xll.ohTrigger(Trigger,Quote!$V$2))</f>
        <v>1.042880943340729E-3</v>
      </c>
      <c r="BD476" s="359" t="e">
        <f>_xll.qlIndexFixing($BE$1,AZ476,TRUE,_xll.ohTrigger(Trigger,Quote!$V$2))</f>
        <v>#NUM!</v>
      </c>
    </row>
    <row r="477" spans="51:56" ht="11.25" customHeight="1" x14ac:dyDescent="0.25">
      <c r="AY477" s="185" t="s">
        <v>214</v>
      </c>
      <c r="AZ477" s="186">
        <f>_xll.qlInterestRateIndexFixingDate(Currency&amp;"ibor"&amp;$I$1,BA477,Trigger)</f>
        <v>42824</v>
      </c>
      <c r="BA477" s="186">
        <f>_xll.qlCalendarAdvance(Calendar,BA476,AY477,"f",,Trigger)</f>
        <v>42828</v>
      </c>
      <c r="BB477" s="186">
        <f>_xll.qlInterestRateIndexMaturity(Currency&amp;"ibor"&amp;$I$1,BA477,Trigger)</f>
        <v>42919</v>
      </c>
      <c r="BC477" s="359">
        <f>_xll.qlIndexFixing($AC$5,AZ477,,_xll.ohTrigger(Trigger,Quote!$V$2))</f>
        <v>1.0621168043081074E-3</v>
      </c>
      <c r="BD477" s="359" t="e">
        <f>_xll.qlIndexFixing($BE$1,AZ477,TRUE,_xll.ohTrigger(Trigger,Quote!$V$2))</f>
        <v>#NUM!</v>
      </c>
    </row>
    <row r="478" spans="51:56" ht="11.25" customHeight="1" x14ac:dyDescent="0.25">
      <c r="AY478" s="185" t="s">
        <v>214</v>
      </c>
      <c r="AZ478" s="186">
        <f>_xll.qlInterestRateIndexFixingDate(Currency&amp;"ibor"&amp;$I$1,BA478,Trigger)</f>
        <v>42825</v>
      </c>
      <c r="BA478" s="186">
        <f>_xll.qlCalendarAdvance(Calendar,BA477,AY478,"f",,Trigger)</f>
        <v>42829</v>
      </c>
      <c r="BB478" s="186">
        <f>_xll.qlInterestRateIndexMaturity(Currency&amp;"ibor"&amp;$I$1,BA478,Trigger)</f>
        <v>42920</v>
      </c>
      <c r="BC478" s="359">
        <f>_xll.qlIndexFixing($AC$5,AZ478,,_xll.ohTrigger(Trigger,Quote!$V$2))</f>
        <v>1.0685507914788394E-3</v>
      </c>
      <c r="BD478" s="359" t="e">
        <f>_xll.qlIndexFixing($BE$1,AZ478,TRUE,_xll.ohTrigger(Trigger,Quote!$V$2))</f>
        <v>#NUM!</v>
      </c>
    </row>
    <row r="479" spans="51:56" ht="11.25" customHeight="1" x14ac:dyDescent="0.25">
      <c r="AY479" s="185" t="s">
        <v>214</v>
      </c>
      <c r="AZ479" s="186">
        <f>_xll.qlInterestRateIndexFixingDate(Currency&amp;"ibor"&amp;$I$1,BA479,Trigger)</f>
        <v>42828</v>
      </c>
      <c r="BA479" s="186">
        <f>_xll.qlCalendarAdvance(Calendar,BA478,AY479,"f",,Trigger)</f>
        <v>42830</v>
      </c>
      <c r="BB479" s="186">
        <f>_xll.qlInterestRateIndexMaturity(Currency&amp;"ibor"&amp;$I$1,BA479,Trigger)</f>
        <v>42921</v>
      </c>
      <c r="BC479" s="359">
        <f>_xll.qlIndexFixing($AC$5,AZ479,,_xll.ohTrigger(Trigger,Quote!$V$2))</f>
        <v>1.0749957954967861E-3</v>
      </c>
      <c r="BD479" s="359" t="e">
        <f>_xll.qlIndexFixing($BE$1,AZ479,TRUE,_xll.ohTrigger(Trigger,Quote!$V$2))</f>
        <v>#NUM!</v>
      </c>
    </row>
    <row r="480" spans="51:56" ht="11.25" customHeight="1" x14ac:dyDescent="0.25">
      <c r="AY480" s="185" t="s">
        <v>214</v>
      </c>
      <c r="AZ480" s="186">
        <f>_xll.qlInterestRateIndexFixingDate(Currency&amp;"ibor"&amp;$I$1,BA480,Trigger)</f>
        <v>42829</v>
      </c>
      <c r="BA480" s="186">
        <f>_xll.qlCalendarAdvance(Calendar,BA479,AY480,"f",,Trigger)</f>
        <v>42831</v>
      </c>
      <c r="BB480" s="186">
        <f>_xll.qlInterestRateIndexMaturity(Currency&amp;"ibor"&amp;$I$1,BA480,Trigger)</f>
        <v>42922</v>
      </c>
      <c r="BC480" s="359">
        <f>_xll.qlIndexFixing($AC$5,AZ480,,_xll.ohTrigger(Trigger,Quote!$V$2))</f>
        <v>1.0814518164155311E-3</v>
      </c>
      <c r="BD480" s="359" t="e">
        <f>_xll.qlIndexFixing($BE$1,AZ480,TRUE,_xll.ohTrigger(Trigger,Quote!$V$2))</f>
        <v>#NUM!</v>
      </c>
    </row>
    <row r="481" spans="51:56" ht="11.25" customHeight="1" x14ac:dyDescent="0.25">
      <c r="AY481" s="185" t="s">
        <v>214</v>
      </c>
      <c r="AZ481" s="186">
        <f>_xll.qlInterestRateIndexFixingDate(Currency&amp;"ibor"&amp;$I$1,BA481,Trigger)</f>
        <v>42830</v>
      </c>
      <c r="BA481" s="186">
        <f>_xll.qlCalendarAdvance(Calendar,BA480,AY481,"f",,Trigger)</f>
        <v>42832</v>
      </c>
      <c r="BB481" s="186">
        <f>_xll.qlInterestRateIndexMaturity(Currency&amp;"ibor"&amp;$I$1,BA481,Trigger)</f>
        <v>42923</v>
      </c>
      <c r="BC481" s="359">
        <f>_xll.qlIndexFixing($AC$5,AZ481,,_xll.ohTrigger(Trigger,Quote!$V$2))</f>
        <v>1.0879188542895362E-3</v>
      </c>
      <c r="BD481" s="359" t="e">
        <f>_xll.qlIndexFixing($BE$1,AZ481,TRUE,_xll.ohTrigger(Trigger,Quote!$V$2))</f>
        <v>#NUM!</v>
      </c>
    </row>
    <row r="482" spans="51:56" ht="11.25" customHeight="1" x14ac:dyDescent="0.25">
      <c r="AY482" s="185" t="s">
        <v>214</v>
      </c>
      <c r="AZ482" s="186">
        <f>_xll.qlInterestRateIndexFixingDate(Currency&amp;"ibor"&amp;$I$1,BA482,Trigger)</f>
        <v>42831</v>
      </c>
      <c r="BA482" s="186">
        <f>_xll.qlCalendarAdvance(Calendar,BA481,AY482,"f",,Trigger)</f>
        <v>42835</v>
      </c>
      <c r="BB482" s="186">
        <f>_xll.qlInterestRateIndexMaturity(Currency&amp;"ibor"&amp;$I$1,BA482,Trigger)</f>
        <v>42926</v>
      </c>
      <c r="BC482" s="359">
        <f>_xll.qlIndexFixing($AC$5,AZ482,,_xll.ohTrigger(Trigger,Quote!$V$2))</f>
        <v>1.1073860701780694E-3</v>
      </c>
      <c r="BD482" s="359" t="e">
        <f>_xll.qlIndexFixing($BE$1,AZ482,TRUE,_xll.ohTrigger(Trigger,Quote!$V$2))</f>
        <v>#NUM!</v>
      </c>
    </row>
    <row r="483" spans="51:56" ht="11.25" customHeight="1" x14ac:dyDescent="0.25">
      <c r="AY483" s="185" t="s">
        <v>214</v>
      </c>
      <c r="AZ483" s="186">
        <f>_xll.qlInterestRateIndexFixingDate(Currency&amp;"ibor"&amp;$I$1,BA483,Trigger)</f>
        <v>42832</v>
      </c>
      <c r="BA483" s="186">
        <f>_xll.qlCalendarAdvance(Calendar,BA482,AY483,"f",,Trigger)</f>
        <v>42836</v>
      </c>
      <c r="BB483" s="186">
        <f>_xll.qlInterestRateIndexMaturity(Currency&amp;"ibor"&amp;$I$1,BA483,Trigger)</f>
        <v>42927</v>
      </c>
      <c r="BC483" s="359">
        <f>_xll.qlIndexFixing($AC$5,AZ483,,_xll.ohTrigger(Trigger,Quote!$V$2))</f>
        <v>1.113897176410707E-3</v>
      </c>
      <c r="BD483" s="359" t="e">
        <f>_xll.qlIndexFixing($BE$1,AZ483,TRUE,_xll.ohTrigger(Trigger,Quote!$V$2))</f>
        <v>#NUM!</v>
      </c>
    </row>
    <row r="484" spans="51:56" ht="11.25" customHeight="1" x14ac:dyDescent="0.25">
      <c r="AY484" s="185" t="s">
        <v>214</v>
      </c>
      <c r="AZ484" s="186">
        <f>_xll.qlInterestRateIndexFixingDate(Currency&amp;"ibor"&amp;$I$1,BA484,Trigger)</f>
        <v>42835</v>
      </c>
      <c r="BA484" s="186">
        <f>_xll.qlCalendarAdvance(Calendar,BA483,AY484,"f",,Trigger)</f>
        <v>42837</v>
      </c>
      <c r="BB484" s="186">
        <f>_xll.qlInterestRateIndexMaturity(Currency&amp;"ibor"&amp;$I$1,BA484,Trigger)</f>
        <v>42928</v>
      </c>
      <c r="BC484" s="359">
        <f>_xll.qlIndexFixing($AC$5,AZ484,,_xll.ohTrigger(Trigger,Quote!$V$2))</f>
        <v>1.1204192998691578E-3</v>
      </c>
      <c r="BD484" s="359" t="e">
        <f>_xll.qlIndexFixing($BE$1,AZ484,TRUE,_xll.ohTrigger(Trigger,Quote!$V$2))</f>
        <v>#NUM!</v>
      </c>
    </row>
    <row r="485" spans="51:56" ht="11.25" customHeight="1" x14ac:dyDescent="0.25">
      <c r="AY485" s="185" t="s">
        <v>214</v>
      </c>
      <c r="AZ485" s="186">
        <f>_xll.qlInterestRateIndexFixingDate(Currency&amp;"ibor"&amp;$I$1,BA485,Trigger)</f>
        <v>42836</v>
      </c>
      <c r="BA485" s="186">
        <f>_xll.qlCalendarAdvance(Calendar,BA484,AY485,"f",,Trigger)</f>
        <v>42838</v>
      </c>
      <c r="BB485" s="186">
        <f>_xll.qlInterestRateIndexMaturity(Currency&amp;"ibor"&amp;$I$1,BA485,Trigger)</f>
        <v>42929</v>
      </c>
      <c r="BC485" s="359">
        <f>_xll.qlIndexFixing($AC$5,AZ485,,_xll.ohTrigger(Trigger,Quote!$V$2))</f>
        <v>1.1269524406078834E-3</v>
      </c>
      <c r="BD485" s="359" t="e">
        <f>_xll.qlIndexFixing($BE$1,AZ485,TRUE,_xll.ohTrigger(Trigger,Quote!$V$2))</f>
        <v>#NUM!</v>
      </c>
    </row>
    <row r="486" spans="51:56" ht="11.25" customHeight="1" x14ac:dyDescent="0.25">
      <c r="AY486" s="185" t="s">
        <v>214</v>
      </c>
      <c r="AZ486" s="186">
        <f>_xll.qlInterestRateIndexFixingDate(Currency&amp;"ibor"&amp;$I$1,BA486,Trigger)</f>
        <v>42837</v>
      </c>
      <c r="BA486" s="186">
        <f>_xll.qlCalendarAdvance(Calendar,BA485,AY486,"f",,Trigger)</f>
        <v>42843</v>
      </c>
      <c r="BB486" s="186">
        <f>_xll.qlInterestRateIndexMaturity(Currency&amp;"ibor"&amp;$I$1,BA486,Trigger)</f>
        <v>42934</v>
      </c>
      <c r="BC486" s="359">
        <f>_xll.qlIndexFixing($AC$5,AZ486,,_xll.ohTrigger(Trigger,Quote!$V$2))</f>
        <v>1.1597834054118022E-3</v>
      </c>
      <c r="BD486" s="359" t="e">
        <f>_xll.qlIndexFixing($BE$1,AZ486,TRUE,_xll.ohTrigger(Trigger,Quote!$V$2))</f>
        <v>#NUM!</v>
      </c>
    </row>
    <row r="487" spans="51:56" ht="11.25" customHeight="1" x14ac:dyDescent="0.25">
      <c r="AY487" s="185" t="s">
        <v>214</v>
      </c>
      <c r="AZ487" s="186">
        <f>_xll.qlInterestRateIndexFixingDate(Currency&amp;"ibor"&amp;$I$1,BA487,Trigger)</f>
        <v>42838</v>
      </c>
      <c r="BA487" s="186">
        <f>_xll.qlCalendarAdvance(Calendar,BA486,AY487,"f",,Trigger)</f>
        <v>42844</v>
      </c>
      <c r="BB487" s="186">
        <f>_xll.qlInterestRateIndexMaturity(Currency&amp;"ibor"&amp;$I$1,BA487,Trigger)</f>
        <v>42935</v>
      </c>
      <c r="BC487" s="359">
        <f>_xll.qlIndexFixing($AC$5,AZ487,,_xll.ohTrigger(Trigger,Quote!$V$2))</f>
        <v>1.1663826509776345E-3</v>
      </c>
      <c r="BD487" s="359" t="e">
        <f>_xll.qlIndexFixing($BE$1,AZ487,TRUE,_xll.ohTrigger(Trigger,Quote!$V$2))</f>
        <v>#NUM!</v>
      </c>
    </row>
    <row r="488" spans="51:56" ht="11.25" customHeight="1" x14ac:dyDescent="0.25">
      <c r="AY488" s="185" t="s">
        <v>214</v>
      </c>
      <c r="AZ488" s="186">
        <f>_xll.qlInterestRateIndexFixingDate(Currency&amp;"ibor"&amp;$I$1,BA488,Trigger)</f>
        <v>42843</v>
      </c>
      <c r="BA488" s="186">
        <f>_xll.qlCalendarAdvance(Calendar,BA487,AY488,"f",,Trigger)</f>
        <v>42845</v>
      </c>
      <c r="BB488" s="186">
        <f>_xll.qlInterestRateIndexMaturity(Currency&amp;"ibor"&amp;$I$1,BA488,Trigger)</f>
        <v>42936</v>
      </c>
      <c r="BC488" s="359">
        <f>_xll.qlIndexFixing($AC$5,AZ488,,_xll.ohTrigger(Trigger,Quote!$V$2))</f>
        <v>1.1729929142084889E-3</v>
      </c>
      <c r="BD488" s="359" t="e">
        <f>_xll.qlIndexFixing($BE$1,AZ488,TRUE,_xll.ohTrigger(Trigger,Quote!$V$2))</f>
        <v>#NUM!</v>
      </c>
    </row>
    <row r="489" spans="51:56" ht="11.25" customHeight="1" x14ac:dyDescent="0.25">
      <c r="AY489" s="185" t="s">
        <v>214</v>
      </c>
      <c r="AZ489" s="186">
        <f>_xll.qlInterestRateIndexFixingDate(Currency&amp;"ibor"&amp;$I$1,BA489,Trigger)</f>
        <v>42844</v>
      </c>
      <c r="BA489" s="186">
        <f>_xll.qlCalendarAdvance(Calendar,BA488,AY489,"f",,Trigger)</f>
        <v>42846</v>
      </c>
      <c r="BB489" s="186">
        <f>_xll.qlInterestRateIndexMaturity(Currency&amp;"ibor"&amp;$I$1,BA489,Trigger)</f>
        <v>42937</v>
      </c>
      <c r="BC489" s="359">
        <f>_xll.qlIndexFixing($AC$5,AZ489,,_xll.ohTrigger(Trigger,Quote!$V$2))</f>
        <v>1.1796141951570705E-3</v>
      </c>
      <c r="BD489" s="359" t="e">
        <f>_xll.qlIndexFixing($BE$1,AZ489,TRUE,_xll.ohTrigger(Trigger,Quote!$V$2))</f>
        <v>#NUM!</v>
      </c>
    </row>
    <row r="490" spans="51:56" ht="11.25" customHeight="1" x14ac:dyDescent="0.25">
      <c r="AY490" s="185" t="s">
        <v>214</v>
      </c>
      <c r="AZ490" s="186">
        <f>_xll.qlInterestRateIndexFixingDate(Currency&amp;"ibor"&amp;$I$1,BA490,Trigger)</f>
        <v>42845</v>
      </c>
      <c r="BA490" s="186">
        <f>_xll.qlCalendarAdvance(Calendar,BA489,AY490,"f",,Trigger)</f>
        <v>42849</v>
      </c>
      <c r="BB490" s="186">
        <f>_xll.qlInterestRateIndexMaturity(Currency&amp;"ibor"&amp;$I$1,BA490,Trigger)</f>
        <v>42940</v>
      </c>
      <c r="BC490" s="359">
        <f>_xll.qlIndexFixing($AC$5,AZ490,,_xll.ohTrigger(Trigger,Quote!$V$2))</f>
        <v>1.1995441448704874E-3</v>
      </c>
      <c r="BD490" s="359" t="e">
        <f>_xll.qlIndexFixing($BE$1,AZ490,TRUE,_xll.ohTrigger(Trigger,Quote!$V$2))</f>
        <v>#NUM!</v>
      </c>
    </row>
    <row r="491" spans="51:56" ht="11.25" customHeight="1" x14ac:dyDescent="0.25">
      <c r="AY491" s="185" t="s">
        <v>214</v>
      </c>
      <c r="AZ491" s="186">
        <f>_xll.qlInterestRateIndexFixingDate(Currency&amp;"ibor"&amp;$I$1,BA491,Trigger)</f>
        <v>42846</v>
      </c>
      <c r="BA491" s="186">
        <f>_xll.qlCalendarAdvance(Calendar,BA490,AY491,"f",,Trigger)</f>
        <v>42850</v>
      </c>
      <c r="BB491" s="186">
        <f>_xll.qlInterestRateIndexMaturity(Currency&amp;"ibor"&amp;$I$1,BA491,Trigger)</f>
        <v>42941</v>
      </c>
      <c r="BC491" s="359">
        <f>_xll.qlIndexFixing($AC$5,AZ491,,_xll.ohTrigger(Trigger,Quote!$V$2))</f>
        <v>1.2062094972477731E-3</v>
      </c>
      <c r="BD491" s="359" t="e">
        <f>_xll.qlIndexFixing($BE$1,AZ491,TRUE,_xll.ohTrigger(Trigger,Quote!$V$2))</f>
        <v>#NUM!</v>
      </c>
    </row>
    <row r="492" spans="51:56" ht="11.25" customHeight="1" x14ac:dyDescent="0.25">
      <c r="AY492" s="185" t="s">
        <v>214</v>
      </c>
      <c r="AZ492" s="186">
        <f>_xll.qlInterestRateIndexFixingDate(Currency&amp;"ibor"&amp;$I$1,BA492,Trigger)</f>
        <v>42849</v>
      </c>
      <c r="BA492" s="186">
        <f>_xll.qlCalendarAdvance(Calendar,BA491,AY492,"f",,Trigger)</f>
        <v>42851</v>
      </c>
      <c r="BB492" s="186">
        <f>_xll.qlInterestRateIndexMaturity(Currency&amp;"ibor"&amp;$I$1,BA492,Trigger)</f>
        <v>42942</v>
      </c>
      <c r="BC492" s="359">
        <f>_xll.qlIndexFixing($AC$5,AZ492,,_xll.ohTrigger(Trigger,Quote!$V$2))</f>
        <v>1.2128858676221232E-3</v>
      </c>
      <c r="BD492" s="359" t="e">
        <f>_xll.qlIndexFixing($BE$1,AZ492,TRUE,_xll.ohTrigger(Trigger,Quote!$V$2))</f>
        <v>#NUM!</v>
      </c>
    </row>
    <row r="493" spans="51:56" ht="11.25" customHeight="1" x14ac:dyDescent="0.25">
      <c r="AY493" s="185" t="s">
        <v>214</v>
      </c>
      <c r="AZ493" s="186">
        <f>_xll.qlInterestRateIndexFixingDate(Currency&amp;"ibor"&amp;$I$1,BA493,Trigger)</f>
        <v>42850</v>
      </c>
      <c r="BA493" s="186">
        <f>_xll.qlCalendarAdvance(Calendar,BA492,AY493,"f",,Trigger)</f>
        <v>42852</v>
      </c>
      <c r="BB493" s="186">
        <f>_xll.qlInterestRateIndexMaturity(Currency&amp;"ibor"&amp;$I$1,BA493,Trigger)</f>
        <v>42943</v>
      </c>
      <c r="BC493" s="359">
        <f>_xll.qlIndexFixing($AC$5,AZ493,,_xll.ohTrigger(Trigger,Quote!$V$2))</f>
        <v>1.2195732560471206E-3</v>
      </c>
      <c r="BD493" s="359" t="e">
        <f>_xll.qlIndexFixing($BE$1,AZ493,TRUE,_xll.ohTrigger(Trigger,Quote!$V$2))</f>
        <v>#NUM!</v>
      </c>
    </row>
    <row r="494" spans="51:56" ht="11.25" customHeight="1" x14ac:dyDescent="0.25">
      <c r="AY494" s="185" t="s">
        <v>214</v>
      </c>
      <c r="AZ494" s="186">
        <f>_xll.qlInterestRateIndexFixingDate(Currency&amp;"ibor"&amp;$I$1,BA494,Trigger)</f>
        <v>42851</v>
      </c>
      <c r="BA494" s="186">
        <f>_xll.qlCalendarAdvance(Calendar,BA493,AY494,"f",,Trigger)</f>
        <v>42853</v>
      </c>
      <c r="BB494" s="186">
        <f>_xll.qlInterestRateIndexMaturity(Currency&amp;"ibor"&amp;$I$1,BA494,Trigger)</f>
        <v>42947</v>
      </c>
      <c r="BC494" s="359">
        <f>_xll.qlIndexFixing($AC$5,AZ494,,_xll.ohTrigger(Trigger,Quote!$V$2))</f>
        <v>1.2368532926518233E-3</v>
      </c>
      <c r="BD494" s="359" t="e">
        <f>_xll.qlIndexFixing($BE$1,AZ494,TRUE,_xll.ohTrigger(Trigger,Quote!$V$2))</f>
        <v>#NUM!</v>
      </c>
    </row>
    <row r="495" spans="51:56" ht="11.25" customHeight="1" x14ac:dyDescent="0.25">
      <c r="AY495" s="185" t="s">
        <v>214</v>
      </c>
      <c r="AZ495" s="186">
        <f>_xll.qlInterestRateIndexFixingDate(Currency&amp;"ibor"&amp;$I$1,BA495,Trigger)</f>
        <v>42852</v>
      </c>
      <c r="BA495" s="186">
        <f>_xll.qlCalendarAdvance(Calendar,BA494,AY495,"f",,Trigger)</f>
        <v>42857</v>
      </c>
      <c r="BB495" s="186">
        <f>_xll.qlInterestRateIndexMaturity(Currency&amp;"ibor"&amp;$I$1,BA495,Trigger)</f>
        <v>42949</v>
      </c>
      <c r="BC495" s="359">
        <f>_xll.qlIndexFixing($AC$5,AZ495,,_xll.ohTrigger(Trigger,Quote!$V$2))</f>
        <v>1.2565883890564254E-3</v>
      </c>
      <c r="BD495" s="359" t="e">
        <f>_xll.qlIndexFixing($BE$1,AZ495,TRUE,_xll.ohTrigger(Trigger,Quote!$V$2))</f>
        <v>#NUM!</v>
      </c>
    </row>
    <row r="496" spans="51:56" ht="11.25" customHeight="1" x14ac:dyDescent="0.25">
      <c r="AY496" s="185" t="s">
        <v>214</v>
      </c>
      <c r="AZ496" s="186">
        <f>_xll.qlInterestRateIndexFixingDate(Currency&amp;"ibor"&amp;$I$1,BA496,Trigger)</f>
        <v>42853</v>
      </c>
      <c r="BA496" s="186">
        <f>_xll.qlCalendarAdvance(Calendar,BA495,AY496,"f",,Trigger)</f>
        <v>42858</v>
      </c>
      <c r="BB496" s="186">
        <f>_xll.qlInterestRateIndexMaturity(Currency&amp;"ibor"&amp;$I$1,BA496,Trigger)</f>
        <v>42950</v>
      </c>
      <c r="BC496" s="359">
        <f>_xll.qlIndexFixing($AC$5,AZ496,,_xll.ohTrigger(Trigger,Quote!$V$2))</f>
        <v>1.2633023153365756E-3</v>
      </c>
      <c r="BD496" s="359" t="e">
        <f>_xll.qlIndexFixing($BE$1,AZ496,TRUE,_xll.ohTrigger(Trigger,Quote!$V$2))</f>
        <v>#NUM!</v>
      </c>
    </row>
    <row r="497" spans="51:56" ht="11.25" customHeight="1" x14ac:dyDescent="0.25">
      <c r="AY497" s="185" t="s">
        <v>214</v>
      </c>
      <c r="AZ497" s="186">
        <f>_xll.qlInterestRateIndexFixingDate(Currency&amp;"ibor"&amp;$I$1,BA497,Trigger)</f>
        <v>42857</v>
      </c>
      <c r="BA497" s="186">
        <f>_xll.qlCalendarAdvance(Calendar,BA496,AY497,"f",,Trigger)</f>
        <v>42859</v>
      </c>
      <c r="BB497" s="186">
        <f>_xll.qlInterestRateIndexMaturity(Currency&amp;"ibor"&amp;$I$1,BA497,Trigger)</f>
        <v>42951</v>
      </c>
      <c r="BC497" s="359">
        <f>_xll.qlIndexFixing($AC$5,AZ497,,_xll.ohTrigger(Trigger,Quote!$V$2))</f>
        <v>1.2700271404585551E-3</v>
      </c>
      <c r="BD497" s="359" t="e">
        <f>_xll.qlIndexFixing($BE$1,AZ497,TRUE,_xll.ohTrigger(Trigger,Quote!$V$2))</f>
        <v>#NUM!</v>
      </c>
    </row>
    <row r="498" spans="51:56" ht="11.25" customHeight="1" x14ac:dyDescent="0.25">
      <c r="AY498" s="185" t="s">
        <v>214</v>
      </c>
      <c r="AZ498" s="186">
        <f>_xll.qlInterestRateIndexFixingDate(Currency&amp;"ibor"&amp;$I$1,BA498,Trigger)</f>
        <v>42858</v>
      </c>
      <c r="BA498" s="186">
        <f>_xll.qlCalendarAdvance(Calendar,BA497,AY498,"f",,Trigger)</f>
        <v>42860</v>
      </c>
      <c r="BB498" s="186">
        <f>_xll.qlInterestRateIndexMaturity(Currency&amp;"ibor"&amp;$I$1,BA498,Trigger)</f>
        <v>42954</v>
      </c>
      <c r="BC498" s="359">
        <f>_xll.qlIndexFixing($AC$5,AZ498,,_xll.ohTrigger(Trigger,Quote!$V$2))</f>
        <v>1.2832397922141309E-3</v>
      </c>
      <c r="BD498" s="359" t="e">
        <f>_xll.qlIndexFixing($BE$1,AZ498,TRUE,_xll.ohTrigger(Trigger,Quote!$V$2))</f>
        <v>#NUM!</v>
      </c>
    </row>
    <row r="499" spans="51:56" ht="11.25" customHeight="1" x14ac:dyDescent="0.25">
      <c r="AY499" s="185" t="s">
        <v>214</v>
      </c>
      <c r="AZ499" s="186">
        <f>_xll.qlInterestRateIndexFixingDate(Currency&amp;"ibor"&amp;$I$1,BA499,Trigger)</f>
        <v>42859</v>
      </c>
      <c r="BA499" s="186">
        <f>_xll.qlCalendarAdvance(Calendar,BA498,AY499,"f",,Trigger)</f>
        <v>42863</v>
      </c>
      <c r="BB499" s="186">
        <f>_xll.qlInterestRateIndexMaturity(Currency&amp;"ibor"&amp;$I$1,BA499,Trigger)</f>
        <v>42955</v>
      </c>
      <c r="BC499" s="359">
        <f>_xll.qlIndexFixing($AC$5,AZ499,,_xll.ohTrigger(Trigger,Quote!$V$2))</f>
        <v>1.2970354304899501E-3</v>
      </c>
      <c r="BD499" s="359" t="e">
        <f>_xll.qlIndexFixing($BE$1,AZ499,TRUE,_xll.ohTrigger(Trigger,Quote!$V$2))</f>
        <v>#NUM!</v>
      </c>
    </row>
    <row r="500" spans="51:56" ht="11.25" customHeight="1" x14ac:dyDescent="0.25">
      <c r="AY500" s="185" t="s">
        <v>214</v>
      </c>
      <c r="AZ500" s="186">
        <f>_xll.qlInterestRateIndexFixingDate(Currency&amp;"ibor"&amp;$I$1,BA500,Trigger)</f>
        <v>42860</v>
      </c>
      <c r="BA500" s="186">
        <f>_xll.qlCalendarAdvance(Calendar,BA499,AY500,"f",,Trigger)</f>
        <v>42864</v>
      </c>
      <c r="BB500" s="186">
        <f>_xll.qlInterestRateIndexMaturity(Currency&amp;"ibor"&amp;$I$1,BA500,Trigger)</f>
        <v>42956</v>
      </c>
      <c r="BC500" s="359">
        <f>_xll.qlIndexFixing($AC$5,AZ500,,_xll.ohTrigger(Trigger,Quote!$V$2))</f>
        <v>1.3038147506664853E-3</v>
      </c>
      <c r="BD500" s="359" t="e">
        <f>_xll.qlIndexFixing($BE$1,AZ500,TRUE,_xll.ohTrigger(Trigger,Quote!$V$2))</f>
        <v>#NUM!</v>
      </c>
    </row>
    <row r="501" spans="51:56" ht="11.25" customHeight="1" x14ac:dyDescent="0.25">
      <c r="AY501" s="185" t="s">
        <v>214</v>
      </c>
      <c r="AZ501" s="186">
        <f>_xll.qlInterestRateIndexFixingDate(Currency&amp;"ibor"&amp;$I$1,BA501,Trigger)</f>
        <v>42863</v>
      </c>
      <c r="BA501" s="186">
        <f>_xll.qlCalendarAdvance(Calendar,BA500,AY501,"f",,Trigger)</f>
        <v>42865</v>
      </c>
      <c r="BB501" s="186">
        <f>_xll.qlInterestRateIndexMaturity(Currency&amp;"ibor"&amp;$I$1,BA501,Trigger)</f>
        <v>42957</v>
      </c>
      <c r="BC501" s="359">
        <f>_xll.qlIndexFixing($AC$5,AZ501,,_xll.ohTrigger(Trigger,Quote!$V$2))</f>
        <v>1.3106049700219713E-3</v>
      </c>
      <c r="BD501" s="359" t="e">
        <f>_xll.qlIndexFixing($BE$1,AZ501,TRUE,_xll.ohTrigger(Trigger,Quote!$V$2))</f>
        <v>#NUM!</v>
      </c>
    </row>
    <row r="502" spans="51:56" ht="11.25" customHeight="1" x14ac:dyDescent="0.25">
      <c r="AY502" s="185" t="s">
        <v>214</v>
      </c>
      <c r="AZ502" s="186">
        <f>_xll.qlInterestRateIndexFixingDate(Currency&amp;"ibor"&amp;$I$1,BA502,Trigger)</f>
        <v>42864</v>
      </c>
      <c r="BA502" s="186">
        <f>_xll.qlCalendarAdvance(Calendar,BA501,AY502,"f",,Trigger)</f>
        <v>42866</v>
      </c>
      <c r="BB502" s="186">
        <f>_xll.qlInterestRateIndexMaturity(Currency&amp;"ibor"&amp;$I$1,BA502,Trigger)</f>
        <v>42958</v>
      </c>
      <c r="BC502" s="359">
        <f>_xll.qlIndexFixing($AC$5,AZ502,,_xll.ohTrigger(Trigger,Quote!$V$2))</f>
        <v>1.3174060886154912E-3</v>
      </c>
      <c r="BD502" s="359" t="e">
        <f>_xll.qlIndexFixing($BE$1,AZ502,TRUE,_xll.ohTrigger(Trigger,Quote!$V$2))</f>
        <v>#NUM!</v>
      </c>
    </row>
    <row r="503" spans="51:56" ht="11.25" customHeight="1" x14ac:dyDescent="0.25">
      <c r="AY503" s="185" t="s">
        <v>214</v>
      </c>
      <c r="AZ503" s="186">
        <f>_xll.qlInterestRateIndexFixingDate(Currency&amp;"ibor"&amp;$I$1,BA503,Trigger)</f>
        <v>42865</v>
      </c>
      <c r="BA503" s="186">
        <f>_xll.qlCalendarAdvance(Calendar,BA502,AY503,"f",,Trigger)</f>
        <v>42867</v>
      </c>
      <c r="BB503" s="186">
        <f>_xll.qlInterestRateIndexMaturity(Currency&amp;"ibor"&amp;$I$1,BA503,Trigger)</f>
        <v>42961</v>
      </c>
      <c r="BC503" s="359">
        <f>_xll.qlIndexFixing($AC$5,AZ503,,_xll.ohTrigger(Trigger,Quote!$V$2))</f>
        <v>1.3301489936352559E-3</v>
      </c>
      <c r="BD503" s="359" t="e">
        <f>_xll.qlIndexFixing($BE$1,AZ503,TRUE,_xll.ohTrigger(Trigger,Quote!$V$2))</f>
        <v>#NUM!</v>
      </c>
    </row>
    <row r="504" spans="51:56" ht="11.25" customHeight="1" x14ac:dyDescent="0.25">
      <c r="AY504" s="185" t="s">
        <v>214</v>
      </c>
      <c r="AZ504" s="186">
        <f>_xll.qlInterestRateIndexFixingDate(Currency&amp;"ibor"&amp;$I$1,BA504,Trigger)</f>
        <v>42866</v>
      </c>
      <c r="BA504" s="186">
        <f>_xll.qlCalendarAdvance(Calendar,BA503,AY504,"f",,Trigger)</f>
        <v>42870</v>
      </c>
      <c r="BB504" s="186">
        <f>_xll.qlInterestRateIndexMaturity(Currency&amp;"ibor"&amp;$I$1,BA504,Trigger)</f>
        <v>42962</v>
      </c>
      <c r="BC504" s="359">
        <f>_xll.qlIndexFixing($AC$5,AZ504,,_xll.ohTrigger(Trigger,Quote!$V$2))</f>
        <v>1.3447195564933578E-3</v>
      </c>
      <c r="BD504" s="359" t="e">
        <f>_xll.qlIndexFixing($BE$1,AZ504,TRUE,_xll.ohTrigger(Trigger,Quote!$V$2))</f>
        <v>#NUM!</v>
      </c>
    </row>
    <row r="505" spans="51:56" ht="11.25" customHeight="1" x14ac:dyDescent="0.25">
      <c r="AY505" s="185" t="s">
        <v>214</v>
      </c>
      <c r="AZ505" s="186">
        <f>_xll.qlInterestRateIndexFixingDate(Currency&amp;"ibor"&amp;$I$1,BA505,Trigger)</f>
        <v>42867</v>
      </c>
      <c r="BA505" s="186">
        <f>_xll.qlCalendarAdvance(Calendar,BA504,AY505,"f",,Trigger)</f>
        <v>42871</v>
      </c>
      <c r="BB505" s="186">
        <f>_xll.qlInterestRateIndexMaturity(Currency&amp;"ibor"&amp;$I$1,BA505,Trigger)</f>
        <v>42963</v>
      </c>
      <c r="BC505" s="359">
        <f>_xll.qlIndexFixing($AC$5,AZ505,,_xll.ohTrigger(Trigger,Quote!$V$2))</f>
        <v>1.351575172125064E-3</v>
      </c>
      <c r="BD505" s="359" t="e">
        <f>_xll.qlIndexFixing($BE$1,AZ505,TRUE,_xll.ohTrigger(Trigger,Quote!$V$2))</f>
        <v>#NUM!</v>
      </c>
    </row>
    <row r="506" spans="51:56" ht="11.25" customHeight="1" x14ac:dyDescent="0.25">
      <c r="AY506" s="185" t="s">
        <v>214</v>
      </c>
      <c r="AZ506" s="186">
        <f>_xll.qlInterestRateIndexFixingDate(Currency&amp;"ibor"&amp;$I$1,BA506,Trigger)</f>
        <v>42870</v>
      </c>
      <c r="BA506" s="186">
        <f>_xll.qlCalendarAdvance(Calendar,BA505,AY506,"f",,Trigger)</f>
        <v>42872</v>
      </c>
      <c r="BB506" s="186">
        <f>_xll.qlInterestRateIndexMaturity(Currency&amp;"ibor"&amp;$I$1,BA506,Trigger)</f>
        <v>42964</v>
      </c>
      <c r="BC506" s="359">
        <f>_xll.qlIndexFixing($AC$5,AZ506,,_xll.ohTrigger(Trigger,Quote!$V$2))</f>
        <v>1.3584416873345326E-3</v>
      </c>
      <c r="BD506" s="359" t="e">
        <f>_xll.qlIndexFixing($BE$1,AZ506,TRUE,_xll.ohTrigger(Trigger,Quote!$V$2))</f>
        <v>#NUM!</v>
      </c>
    </row>
    <row r="507" spans="51:56" ht="11.25" customHeight="1" x14ac:dyDescent="0.25">
      <c r="AY507" s="185" t="s">
        <v>214</v>
      </c>
      <c r="AZ507" s="186">
        <f>_xll.qlInterestRateIndexFixingDate(Currency&amp;"ibor"&amp;$I$1,BA507,Trigger)</f>
        <v>42871</v>
      </c>
      <c r="BA507" s="186">
        <f>_xll.qlCalendarAdvance(Calendar,BA506,AY507,"f",,Trigger)</f>
        <v>42873</v>
      </c>
      <c r="BB507" s="186">
        <f>_xll.qlInterestRateIndexMaturity(Currency&amp;"ibor"&amp;$I$1,BA507,Trigger)</f>
        <v>42965</v>
      </c>
      <c r="BC507" s="359">
        <f>_xll.qlIndexFixing($AC$5,AZ507,,_xll.ohTrigger(Trigger,Quote!$V$2))</f>
        <v>1.3653191021808461E-3</v>
      </c>
      <c r="BD507" s="359" t="e">
        <f>_xll.qlIndexFixing($BE$1,AZ507,TRUE,_xll.ohTrigger(Trigger,Quote!$V$2))</f>
        <v>#NUM!</v>
      </c>
    </row>
    <row r="508" spans="51:56" ht="11.25" customHeight="1" x14ac:dyDescent="0.25">
      <c r="AY508" s="185" t="s">
        <v>214</v>
      </c>
      <c r="AZ508" s="186">
        <f>_xll.qlInterestRateIndexFixingDate(Currency&amp;"ibor"&amp;$I$1,BA508,Trigger)</f>
        <v>42872</v>
      </c>
      <c r="BA508" s="186">
        <f>_xll.qlCalendarAdvance(Calendar,BA507,AY508,"f",,Trigger)</f>
        <v>42874</v>
      </c>
      <c r="BB508" s="186">
        <f>_xll.qlInterestRateIndexMaturity(Currency&amp;"ibor"&amp;$I$1,BA508,Trigger)</f>
        <v>42968</v>
      </c>
      <c r="BC508" s="359">
        <f>_xll.qlIndexFixing($AC$5,AZ508,,_xll.ohTrigger(Trigger,Quote!$V$2))</f>
        <v>1.3775809161015527E-3</v>
      </c>
      <c r="BD508" s="359" t="e">
        <f>_xll.qlIndexFixing($BE$1,AZ508,TRUE,_xll.ohTrigger(Trigger,Quote!$V$2))</f>
        <v>#NUM!</v>
      </c>
    </row>
    <row r="509" spans="51:56" ht="11.25" customHeight="1" x14ac:dyDescent="0.25">
      <c r="AY509" s="185" t="s">
        <v>214</v>
      </c>
      <c r="AZ509" s="186">
        <f>_xll.qlInterestRateIndexFixingDate(Currency&amp;"ibor"&amp;$I$1,BA509,Trigger)</f>
        <v>42873</v>
      </c>
      <c r="BA509" s="186">
        <f>_xll.qlCalendarAdvance(Calendar,BA508,AY509,"f",,Trigger)</f>
        <v>42877</v>
      </c>
      <c r="BB509" s="186">
        <f>_xll.qlInterestRateIndexMaturity(Currency&amp;"ibor"&amp;$I$1,BA509,Trigger)</f>
        <v>42969</v>
      </c>
      <c r="BC509" s="359">
        <f>_xll.qlIndexFixing($AC$5,AZ509,,_xll.ohTrigger(Trigger,Quote!$V$2))</f>
        <v>1.3929377590771175E-3</v>
      </c>
      <c r="BD509" s="359" t="e">
        <f>_xll.qlIndexFixing($BE$1,AZ509,TRUE,_xll.ohTrigger(Trigger,Quote!$V$2))</f>
        <v>#NUM!</v>
      </c>
    </row>
    <row r="510" spans="51:56" ht="11.25" customHeight="1" x14ac:dyDescent="0.25">
      <c r="AY510" s="185" t="s">
        <v>214</v>
      </c>
      <c r="AZ510" s="186">
        <f>_xll.qlInterestRateIndexFixingDate(Currency&amp;"ibor"&amp;$I$1,BA510,Trigger)</f>
        <v>42874</v>
      </c>
      <c r="BA510" s="186">
        <f>_xll.qlCalendarAdvance(Calendar,BA509,AY510,"f",,Trigger)</f>
        <v>42878</v>
      </c>
      <c r="BB510" s="186">
        <f>_xll.qlInterestRateIndexMaturity(Currency&amp;"ibor"&amp;$I$1,BA510,Trigger)</f>
        <v>42970</v>
      </c>
      <c r="BC510" s="359">
        <f>_xll.qlIndexFixing($AC$5,AZ510,,_xll.ohTrigger(Trigger,Quote!$V$2))</f>
        <v>1.3998696729669701E-3</v>
      </c>
      <c r="BD510" s="359" t="e">
        <f>_xll.qlIndexFixing($BE$1,AZ510,TRUE,_xll.ohTrigger(Trigger,Quote!$V$2))</f>
        <v>#NUM!</v>
      </c>
    </row>
    <row r="511" spans="51:56" ht="11.25" customHeight="1" x14ac:dyDescent="0.25">
      <c r="AY511" s="185" t="s">
        <v>214</v>
      </c>
      <c r="AZ511" s="186">
        <f>_xll.qlInterestRateIndexFixingDate(Currency&amp;"ibor"&amp;$I$1,BA511,Trigger)</f>
        <v>42877</v>
      </c>
      <c r="BA511" s="186">
        <f>_xll.qlCalendarAdvance(Calendar,BA510,AY511,"f",,Trigger)</f>
        <v>42879</v>
      </c>
      <c r="BB511" s="186">
        <f>_xll.qlInterestRateIndexMaturity(Currency&amp;"ibor"&amp;$I$1,BA511,Trigger)</f>
        <v>42971</v>
      </c>
      <c r="BC511" s="359">
        <f>_xll.qlIndexFixing($AC$5,AZ511,,_xll.ohTrigger(Trigger,Quote!$V$2))</f>
        <v>1.4068124868386095E-3</v>
      </c>
      <c r="BD511" s="359" t="e">
        <f>_xll.qlIndexFixing($BE$1,AZ511,TRUE,_xll.ohTrigger(Trigger,Quote!$V$2))</f>
        <v>#NUM!</v>
      </c>
    </row>
    <row r="512" spans="51:56" ht="11.25" customHeight="1" x14ac:dyDescent="0.25">
      <c r="AY512" s="185" t="s">
        <v>214</v>
      </c>
      <c r="AZ512" s="186">
        <f>_xll.qlInterestRateIndexFixingDate(Currency&amp;"ibor"&amp;$I$1,BA512,Trigger)</f>
        <v>42878</v>
      </c>
      <c r="BA512" s="186">
        <f>_xll.qlCalendarAdvance(Calendar,BA511,AY512,"f",,Trigger)</f>
        <v>42880</v>
      </c>
      <c r="BB512" s="186">
        <f>_xll.qlInterestRateIndexMaturity(Currency&amp;"ibor"&amp;$I$1,BA512,Trigger)</f>
        <v>42972</v>
      </c>
      <c r="BC512" s="359">
        <f>_xll.qlIndexFixing($AC$5,AZ512,,_xll.ohTrigger(Trigger,Quote!$V$2))</f>
        <v>1.4137662007502497E-3</v>
      </c>
      <c r="BD512" s="359" t="e">
        <f>_xll.qlIndexFixing($BE$1,AZ512,TRUE,_xll.ohTrigger(Trigger,Quote!$V$2))</f>
        <v>#NUM!</v>
      </c>
    </row>
    <row r="513" spans="51:56" ht="11.25" customHeight="1" x14ac:dyDescent="0.25">
      <c r="AY513" s="187" t="s">
        <v>90</v>
      </c>
      <c r="AZ513" s="186">
        <f>_xll.qlInterestRateIndexFixingDate(Currency&amp;"ibor"&amp;$I$1,BA513,Trigger)</f>
        <v>42885</v>
      </c>
      <c r="BA513" s="186">
        <f>_xll.qlCalendarAdvance(Calendar,BA512,AY513,"f",,Trigger)</f>
        <v>42887</v>
      </c>
      <c r="BB513" s="186">
        <f>_xll.qlInterestRateIndexMaturity(Currency&amp;"ibor"&amp;$I$1,BA513,Trigger)</f>
        <v>42979</v>
      </c>
      <c r="BC513" s="359">
        <f>_xll.qlIndexFixing($AC$5,AZ513,,_xll.ohTrigger(Trigger,Quote!$V$2))</f>
        <v>1.4627474041417623E-3</v>
      </c>
      <c r="BD513" s="359" t="e">
        <f>_xll.qlIndexFixing($BE$1,AZ513,TRUE,_xll.ohTrigger(Trigger,Quote!$V$2))</f>
        <v>#NUM!</v>
      </c>
    </row>
    <row r="514" spans="51:56" ht="11.25" customHeight="1" x14ac:dyDescent="0.25">
      <c r="AY514" s="187" t="s">
        <v>90</v>
      </c>
      <c r="AZ514" s="186">
        <f>_xll.qlInterestRateIndexFixingDate(Currency&amp;"ibor"&amp;$I$1,BA514,Trigger)</f>
        <v>42892</v>
      </c>
      <c r="BA514" s="186">
        <f>_xll.qlCalendarAdvance(Calendar,BA513,AY514,"f",,Trigger)</f>
        <v>42894</v>
      </c>
      <c r="BB514" s="186">
        <f>_xll.qlInterestRateIndexMaturity(Currency&amp;"ibor"&amp;$I$1,BA514,Trigger)</f>
        <v>42986</v>
      </c>
      <c r="BC514" s="359">
        <f>_xll.qlIndexFixing($AC$5,AZ514,,_xll.ohTrigger(Trigger,Quote!$V$2))</f>
        <v>1.5122627323880546E-3</v>
      </c>
      <c r="BD514" s="359" t="e">
        <f>_xll.qlIndexFixing($BE$1,AZ514,TRUE,_xll.ohTrigger(Trigger,Quote!$V$2))</f>
        <v>#NUM!</v>
      </c>
    </row>
    <row r="515" spans="51:56" ht="11.25" customHeight="1" x14ac:dyDescent="0.25">
      <c r="AY515" s="187" t="s">
        <v>90</v>
      </c>
      <c r="AZ515" s="186">
        <f>_xll.qlInterestRateIndexFixingDate(Currency&amp;"ibor"&amp;$I$1,BA515,Trigger)</f>
        <v>42899</v>
      </c>
      <c r="BA515" s="186">
        <f>_xll.qlCalendarAdvance(Calendar,BA514,AY515,"f",,Trigger)</f>
        <v>42901</v>
      </c>
      <c r="BB515" s="186">
        <f>_xll.qlInterestRateIndexMaturity(Currency&amp;"ibor"&amp;$I$1,BA515,Trigger)</f>
        <v>42993</v>
      </c>
      <c r="BC515" s="359">
        <f>_xll.qlIndexFixing($AC$5,AZ515,,_xll.ohTrigger(Trigger,Quote!$V$2))</f>
        <v>1.5623122057424913E-3</v>
      </c>
      <c r="BD515" s="359" t="e">
        <f>_xll.qlIndexFixing($BE$1,AZ515,TRUE,_xll.ohTrigger(Trigger,Quote!$V$2))</f>
        <v>#NUM!</v>
      </c>
    </row>
    <row r="516" spans="51:56" ht="11.25" customHeight="1" x14ac:dyDescent="0.25">
      <c r="AY516" s="187" t="s">
        <v>90</v>
      </c>
      <c r="AZ516" s="186">
        <f>_xll.qlInterestRateIndexFixingDate(Currency&amp;"ibor"&amp;$I$1,BA516,Trigger)</f>
        <v>42906</v>
      </c>
      <c r="BA516" s="186">
        <f>_xll.qlCalendarAdvance(Calendar,BA515,AY516,"f",,Trigger)</f>
        <v>42908</v>
      </c>
      <c r="BB516" s="186">
        <f>_xll.qlInterestRateIndexMaturity(Currency&amp;"ibor"&amp;$I$1,BA516,Trigger)</f>
        <v>43000</v>
      </c>
      <c r="BC516" s="359">
        <f>_xll.qlIndexFixing($AC$5,AZ516,,_xll.ohTrigger(Trigger,Quote!$V$2))</f>
        <v>1.5840855623480096E-3</v>
      </c>
      <c r="BD516" s="359" t="e">
        <f>_xll.qlIndexFixing($BE$1,AZ516,TRUE,_xll.ohTrigger(Trigger,Quote!$V$2))</f>
        <v>#NUM!</v>
      </c>
    </row>
    <row r="517" spans="51:56" ht="11.25" customHeight="1" x14ac:dyDescent="0.25">
      <c r="AY517" s="187" t="s">
        <v>90</v>
      </c>
      <c r="AZ517" s="186">
        <f>_xll.qlInterestRateIndexFixingDate(Currency&amp;"ibor"&amp;$I$1,BA517,Trigger)</f>
        <v>42913</v>
      </c>
      <c r="BA517" s="186">
        <f>_xll.qlCalendarAdvance(Calendar,BA516,AY517,"f",,Trigger)</f>
        <v>42915</v>
      </c>
      <c r="BB517" s="186">
        <f>_xll.qlInterestRateIndexMaturity(Currency&amp;"ibor"&amp;$I$1,BA517,Trigger)</f>
        <v>43007</v>
      </c>
      <c r="BC517" s="359">
        <f>_xll.qlIndexFixing($AC$5,AZ517,,_xll.ohTrigger(Trigger,Quote!$V$2))</f>
        <v>1.6058590400592622E-3</v>
      </c>
      <c r="BD517" s="359" t="e">
        <f>_xll.qlIndexFixing($BE$1,AZ517,TRUE,_xll.ohTrigger(Trigger,Quote!$V$2))</f>
        <v>#NUM!</v>
      </c>
    </row>
    <row r="518" spans="51:56" ht="11.25" customHeight="1" x14ac:dyDescent="0.25">
      <c r="AY518" s="187" t="s">
        <v>90</v>
      </c>
      <c r="AZ518" s="186">
        <f>_xll.qlInterestRateIndexFixingDate(Currency&amp;"ibor"&amp;$I$1,BA518,Trigger)</f>
        <v>42920</v>
      </c>
      <c r="BA518" s="186">
        <f>_xll.qlCalendarAdvance(Calendar,BA517,AY518,"f",,Trigger)</f>
        <v>42922</v>
      </c>
      <c r="BB518" s="186">
        <f>_xll.qlInterestRateIndexMaturity(Currency&amp;"ibor"&amp;$I$1,BA518,Trigger)</f>
        <v>43014</v>
      </c>
      <c r="BC518" s="359">
        <f>_xll.qlIndexFixing($AC$5,AZ518,,_xll.ohTrigger(Trigger,Quote!$V$2))</f>
        <v>1.6276326388762487E-3</v>
      </c>
      <c r="BD518" s="359" t="e">
        <f>_xll.qlIndexFixing($BE$1,AZ518,TRUE,_xll.ohTrigger(Trigger,Quote!$V$2))</f>
        <v>#NUM!</v>
      </c>
    </row>
    <row r="519" spans="51:56" ht="11.25" customHeight="1" x14ac:dyDescent="0.25">
      <c r="AY519" s="187" t="s">
        <v>90</v>
      </c>
      <c r="AZ519" s="186">
        <f>_xll.qlInterestRateIndexFixingDate(Currency&amp;"ibor"&amp;$I$1,BA519,Trigger)</f>
        <v>42927</v>
      </c>
      <c r="BA519" s="186">
        <f>_xll.qlCalendarAdvance(Calendar,BA518,AY519,"f",,Trigger)</f>
        <v>42929</v>
      </c>
      <c r="BB519" s="186">
        <f>_xll.qlInterestRateIndexMaturity(Currency&amp;"ibor"&amp;$I$1,BA519,Trigger)</f>
        <v>43021</v>
      </c>
      <c r="BC519" s="359">
        <f>_xll.qlIndexFixing($AC$5,AZ519,,_xll.ohTrigger(Trigger,Quote!$V$2))</f>
        <v>1.6494063587998383E-3</v>
      </c>
      <c r="BD519" s="359" t="e">
        <f>_xll.qlIndexFixing($BE$1,AZ519,TRUE,_xll.ohTrigger(Trigger,Quote!$V$2))</f>
        <v>#NUM!</v>
      </c>
    </row>
    <row r="520" spans="51:56" ht="11.25" customHeight="1" x14ac:dyDescent="0.25">
      <c r="AY520" s="187" t="s">
        <v>90</v>
      </c>
      <c r="AZ520" s="186">
        <f>_xll.qlInterestRateIndexFixingDate(Currency&amp;"ibor"&amp;$I$1,BA520,Trigger)</f>
        <v>42934</v>
      </c>
      <c r="BA520" s="186">
        <f>_xll.qlCalendarAdvance(Calendar,BA519,AY520,"f",,Trigger)</f>
        <v>42936</v>
      </c>
      <c r="BB520" s="186">
        <f>_xll.qlInterestRateIndexMaturity(Currency&amp;"ibor"&amp;$I$1,BA520,Trigger)</f>
        <v>43028</v>
      </c>
      <c r="BC520" s="359">
        <f>_xll.qlIndexFixing($AC$5,AZ520,,_xll.ohTrigger(Trigger,Quote!$V$2))</f>
        <v>1.671180199830031E-3</v>
      </c>
      <c r="BD520" s="359" t="e">
        <f>_xll.qlIndexFixing($BE$1,AZ520,TRUE,_xll.ohTrigger(Trigger,Quote!$V$2))</f>
        <v>#NUM!</v>
      </c>
    </row>
    <row r="521" spans="51:56" ht="11.25" customHeight="1" x14ac:dyDescent="0.25">
      <c r="AY521" s="187" t="s">
        <v>90</v>
      </c>
      <c r="AZ521" s="186">
        <f>_xll.qlInterestRateIndexFixingDate(Currency&amp;"ibor"&amp;$I$1,BA521,Trigger)</f>
        <v>42941</v>
      </c>
      <c r="BA521" s="186">
        <f>_xll.qlCalendarAdvance(Calendar,BA520,AY521,"f",,Trigger)</f>
        <v>42943</v>
      </c>
      <c r="BB521" s="186">
        <f>_xll.qlInterestRateIndexMaturity(Currency&amp;"ibor"&amp;$I$1,BA521,Trigger)</f>
        <v>43035</v>
      </c>
      <c r="BC521" s="359">
        <f>_xll.qlIndexFixing($AC$5,AZ521,,_xll.ohTrigger(Trigger,Quote!$V$2))</f>
        <v>1.6929541619685644E-3</v>
      </c>
      <c r="BD521" s="359" t="e">
        <f>_xll.qlIndexFixing($BE$1,AZ521,TRUE,_xll.ohTrigger(Trigger,Quote!$V$2))</f>
        <v>#NUM!</v>
      </c>
    </row>
    <row r="522" spans="51:56" ht="11.25" customHeight="1" x14ac:dyDescent="0.25">
      <c r="AY522" s="187" t="s">
        <v>90</v>
      </c>
      <c r="AZ522" s="186">
        <f>_xll.qlInterestRateIndexFixingDate(Currency&amp;"ibor"&amp;$I$1,BA522,Trigger)</f>
        <v>42948</v>
      </c>
      <c r="BA522" s="186">
        <f>_xll.qlCalendarAdvance(Calendar,BA521,AY522,"f",,Trigger)</f>
        <v>42950</v>
      </c>
      <c r="BB522" s="186">
        <f>_xll.qlInterestRateIndexMaturity(Currency&amp;"ibor"&amp;$I$1,BA522,Trigger)</f>
        <v>43042</v>
      </c>
      <c r="BC522" s="359">
        <f>_xll.qlIndexFixing($AC$5,AZ522,,_xll.ohTrigger(Trigger,Quote!$V$2))</f>
        <v>1.7147282452145698E-3</v>
      </c>
      <c r="BD522" s="359" t="e">
        <f>_xll.qlIndexFixing($BE$1,AZ522,TRUE,_xll.ohTrigger(Trigger,Quote!$V$2))</f>
        <v>#NUM!</v>
      </c>
    </row>
    <row r="523" spans="51:56" ht="11.25" customHeight="1" x14ac:dyDescent="0.25">
      <c r="AY523" s="187" t="s">
        <v>90</v>
      </c>
      <c r="AZ523" s="186">
        <f>_xll.qlInterestRateIndexFixingDate(Currency&amp;"ibor"&amp;$I$1,BA523,Trigger)</f>
        <v>42955</v>
      </c>
      <c r="BA523" s="186">
        <f>_xll.qlCalendarAdvance(Calendar,BA522,AY523,"f",,Trigger)</f>
        <v>42957</v>
      </c>
      <c r="BB523" s="186">
        <f>_xll.qlInterestRateIndexMaturity(Currency&amp;"ibor"&amp;$I$1,BA523,Trigger)</f>
        <v>43049</v>
      </c>
      <c r="BC523" s="359">
        <f>_xll.qlIndexFixing($AC$5,AZ523,,_xll.ohTrigger(Trigger,Quote!$V$2))</f>
        <v>1.7365024495715224E-3</v>
      </c>
      <c r="BD523" s="359" t="e">
        <f>_xll.qlIndexFixing($BE$1,AZ523,TRUE,_xll.ohTrigger(Trigger,Quote!$V$2))</f>
        <v>#NUM!</v>
      </c>
    </row>
    <row r="524" spans="51:56" ht="11.25" customHeight="1" x14ac:dyDescent="0.25">
      <c r="AY524" s="187" t="s">
        <v>90</v>
      </c>
      <c r="AZ524" s="186">
        <f>_xll.qlInterestRateIndexFixingDate(Currency&amp;"ibor"&amp;$I$1,BA524,Trigger)</f>
        <v>42962</v>
      </c>
      <c r="BA524" s="186">
        <f>_xll.qlCalendarAdvance(Calendar,BA523,AY524,"f",,Trigger)</f>
        <v>42964</v>
      </c>
      <c r="BB524" s="186">
        <f>_xll.qlInterestRateIndexMaturity(Currency&amp;"ibor"&amp;$I$1,BA524,Trigger)</f>
        <v>43056</v>
      </c>
      <c r="BC524" s="359">
        <f>_xll.qlIndexFixing($AC$5,AZ524,,_xll.ohTrigger(Trigger,Quote!$V$2))</f>
        <v>1.7582767750376847E-3</v>
      </c>
      <c r="BD524" s="359" t="e">
        <f>_xll.qlIndexFixing($BE$1,AZ524,TRUE,_xll.ohTrigger(Trigger,Quote!$V$2))</f>
        <v>#NUM!</v>
      </c>
    </row>
    <row r="525" spans="51:56" ht="11.25" customHeight="1" x14ac:dyDescent="0.25">
      <c r="AY525" s="187" t="s">
        <v>90</v>
      </c>
      <c r="AZ525" s="186">
        <f>_xll.qlInterestRateIndexFixingDate(Currency&amp;"ibor"&amp;$I$1,BA525,Trigger)</f>
        <v>42969</v>
      </c>
      <c r="BA525" s="186">
        <f>_xll.qlCalendarAdvance(Calendar,BA524,AY525,"f",,Trigger)</f>
        <v>42971</v>
      </c>
      <c r="BB525" s="186">
        <f>_xll.qlInterestRateIndexMaturity(Currency&amp;"ibor"&amp;$I$1,BA525,Trigger)</f>
        <v>43063</v>
      </c>
      <c r="BC525" s="359">
        <f>_xll.qlIndexFixing($AC$5,AZ525,,_xll.ohTrigger(Trigger,Quote!$V$2))</f>
        <v>1.7800512216147942E-3</v>
      </c>
      <c r="BD525" s="359" t="e">
        <f>_xll.qlIndexFixing($BE$1,AZ525,TRUE,_xll.ohTrigger(Trigger,Quote!$V$2))</f>
        <v>#NUM!</v>
      </c>
    </row>
    <row r="526" spans="51:56" ht="11.25" customHeight="1" x14ac:dyDescent="0.25">
      <c r="AY526" s="187" t="s">
        <v>90</v>
      </c>
      <c r="AZ526" s="186">
        <f>_xll.qlInterestRateIndexFixingDate(Currency&amp;"ibor"&amp;$I$1,BA526,Trigger)</f>
        <v>42976</v>
      </c>
      <c r="BA526" s="186">
        <f>_xll.qlCalendarAdvance(Calendar,BA525,AY526,"f",,Trigger)</f>
        <v>42978</v>
      </c>
      <c r="BB526" s="186">
        <f>_xll.qlInterestRateIndexMaturity(Currency&amp;"ibor"&amp;$I$1,BA526,Trigger)</f>
        <v>43069</v>
      </c>
      <c r="BC526" s="359">
        <f>_xll.qlIndexFixing($AC$5,AZ526,,_xll.ohTrigger(Trigger,Quote!$V$2))</f>
        <v>1.80026595836779E-3</v>
      </c>
      <c r="BD526" s="359" t="e">
        <f>_xll.qlIndexFixing($BE$1,AZ526,TRUE,_xll.ohTrigger(Trigger,Quote!$V$2))</f>
        <v>#NUM!</v>
      </c>
    </row>
    <row r="527" spans="51:56" ht="11.25" customHeight="1" x14ac:dyDescent="0.25">
      <c r="AY527" s="187" t="s">
        <v>90</v>
      </c>
      <c r="AZ527" s="186">
        <f>_xll.qlInterestRateIndexFixingDate(Currency&amp;"ibor"&amp;$I$1,BA527,Trigger)</f>
        <v>42983</v>
      </c>
      <c r="BA527" s="186">
        <f>_xll.qlCalendarAdvance(Calendar,BA526,AY527,"f",,Trigger)</f>
        <v>42985</v>
      </c>
      <c r="BB527" s="186">
        <f>_xll.qlInterestRateIndexMaturity(Currency&amp;"ibor"&amp;$I$1,BA527,Trigger)</f>
        <v>43076</v>
      </c>
      <c r="BC527" s="359">
        <f>_xll.qlIndexFixing($AC$5,AZ527,,_xll.ohTrigger(Trigger,Quote!$V$2))</f>
        <v>1.8220405289934875E-3</v>
      </c>
      <c r="BD527" s="359" t="e">
        <f>_xll.qlIndexFixing($BE$1,AZ527,TRUE,_xll.ohTrigger(Trigger,Quote!$V$2))</f>
        <v>#NUM!</v>
      </c>
    </row>
    <row r="528" spans="51:56" ht="11.25" customHeight="1" x14ac:dyDescent="0.25">
      <c r="AY528" s="187" t="s">
        <v>90</v>
      </c>
      <c r="AZ528" s="186">
        <f>_xll.qlInterestRateIndexFixingDate(Currency&amp;"ibor"&amp;$I$1,BA528,Trigger)</f>
        <v>42990</v>
      </c>
      <c r="BA528" s="186">
        <f>_xll.qlCalendarAdvance(Calendar,BA527,AY528,"f",,Trigger)</f>
        <v>42992</v>
      </c>
      <c r="BB528" s="186">
        <f>_xll.qlInterestRateIndexMaturity(Currency&amp;"ibor"&amp;$I$1,BA528,Trigger)</f>
        <v>43083</v>
      </c>
      <c r="BC528" s="359">
        <f>_xll.qlIndexFixing($AC$5,AZ528,,_xll.ohTrigger(Trigger,Quote!$V$2))</f>
        <v>1.8438152194161046E-3</v>
      </c>
      <c r="BD528" s="359" t="e">
        <f>_xll.qlIndexFixing($BE$1,AZ528,TRUE,_xll.ohTrigger(Trigger,Quote!$V$2))</f>
        <v>#NUM!</v>
      </c>
    </row>
    <row r="529" spans="51:56" ht="11.25" customHeight="1" x14ac:dyDescent="0.25">
      <c r="AY529" s="187" t="s">
        <v>90</v>
      </c>
      <c r="AZ529" s="186">
        <f>_xll.qlInterestRateIndexFixingDate(Currency&amp;"ibor"&amp;$I$1,BA529,Trigger)</f>
        <v>42997</v>
      </c>
      <c r="BA529" s="186">
        <f>_xll.qlCalendarAdvance(Calendar,BA528,AY529,"f",,Trigger)</f>
        <v>42999</v>
      </c>
      <c r="BB529" s="186">
        <f>_xll.qlInterestRateIndexMaturity(Currency&amp;"ibor"&amp;$I$1,BA529,Trigger)</f>
        <v>43090</v>
      </c>
      <c r="BC529" s="359">
        <f>_xll.qlIndexFixing($AC$5,AZ529,,_xll.ohTrigger(Trigger,Quote!$V$2))</f>
        <v>1.8655900296338846E-3</v>
      </c>
      <c r="BD529" s="359" t="e">
        <f>_xll.qlIndexFixing($BE$1,AZ529,TRUE,_xll.ohTrigger(Trigger,Quote!$V$2))</f>
        <v>#NUM!</v>
      </c>
    </row>
    <row r="530" spans="51:56" ht="11.25" customHeight="1" x14ac:dyDescent="0.25">
      <c r="AY530" s="187" t="s">
        <v>90</v>
      </c>
      <c r="AZ530" s="186">
        <f>_xll.qlInterestRateIndexFixingDate(Currency&amp;"ibor"&amp;$I$1,BA530,Trigger)</f>
        <v>43004</v>
      </c>
      <c r="BA530" s="186">
        <f>_xll.qlCalendarAdvance(Calendar,BA529,AY530,"f",,Trigger)</f>
        <v>43006</v>
      </c>
      <c r="BB530" s="186">
        <f>_xll.qlInterestRateIndexMaturity(Currency&amp;"ibor"&amp;$I$1,BA530,Trigger)</f>
        <v>43097</v>
      </c>
      <c r="BC530" s="359">
        <f>_xll.qlIndexFixing($AC$5,AZ530,,_xll.ohTrigger(Trigger,Quote!$V$2))</f>
        <v>1.8873649596485842E-3</v>
      </c>
      <c r="BD530" s="359" t="e">
        <f>_xll.qlIndexFixing($BE$1,AZ530,TRUE,_xll.ohTrigger(Trigger,Quote!$V$2))</f>
        <v>#NUM!</v>
      </c>
    </row>
    <row r="531" spans="51:56" ht="11.25" customHeight="1" x14ac:dyDescent="0.25">
      <c r="AY531" s="187" t="s">
        <v>90</v>
      </c>
      <c r="AZ531" s="186">
        <f>_xll.qlInterestRateIndexFixingDate(Currency&amp;"ibor"&amp;$I$1,BA531,Trigger)</f>
        <v>43011</v>
      </c>
      <c r="BA531" s="186">
        <f>_xll.qlCalendarAdvance(Calendar,BA530,AY531,"f",,Trigger)</f>
        <v>43013</v>
      </c>
      <c r="BB531" s="186">
        <f>_xll.qlInterestRateIndexMaturity(Currency&amp;"ibor"&amp;$I$1,BA531,Trigger)</f>
        <v>43105</v>
      </c>
      <c r="BC531" s="359">
        <f>_xll.qlIndexFixing($AC$5,AZ531,,_xll.ohTrigger(Trigger,Quote!$V$2))</f>
        <v>1.9107004444342812E-3</v>
      </c>
      <c r="BD531" s="359" t="e">
        <f>_xll.qlIndexFixing($BE$1,AZ531,TRUE,_xll.ohTrigger(Trigger,Quote!$V$2))</f>
        <v>#NUM!</v>
      </c>
    </row>
    <row r="532" spans="51:56" ht="11.25" customHeight="1" x14ac:dyDescent="0.25">
      <c r="AY532" s="187" t="s">
        <v>90</v>
      </c>
      <c r="AZ532" s="186">
        <f>_xll.qlInterestRateIndexFixingDate(Currency&amp;"ibor"&amp;$I$1,BA532,Trigger)</f>
        <v>43018</v>
      </c>
      <c r="BA532" s="186">
        <f>_xll.qlCalendarAdvance(Calendar,BA531,AY532,"f",,Trigger)</f>
        <v>43020</v>
      </c>
      <c r="BB532" s="186">
        <f>_xll.qlInterestRateIndexMaturity(Currency&amp;"ibor"&amp;$I$1,BA532,Trigger)</f>
        <v>43112</v>
      </c>
      <c r="BC532" s="359">
        <f>_xll.qlIndexFixing($AC$5,AZ532,,_xll.ohTrigger(Trigger,Quote!$V$2))</f>
        <v>1.932475738803662E-3</v>
      </c>
      <c r="BD532" s="359" t="e">
        <f>_xll.qlIndexFixing($BE$1,AZ532,TRUE,_xll.ohTrigger(Trigger,Quote!$V$2))</f>
        <v>#NUM!</v>
      </c>
    </row>
    <row r="533" spans="51:56" ht="11.25" customHeight="1" x14ac:dyDescent="0.25">
      <c r="AY533" s="187" t="s">
        <v>90</v>
      </c>
      <c r="AZ533" s="186">
        <f>_xll.qlInterestRateIndexFixingDate(Currency&amp;"ibor"&amp;$I$1,BA533,Trigger)</f>
        <v>43025</v>
      </c>
      <c r="BA533" s="186">
        <f>_xll.qlCalendarAdvance(Calendar,BA532,AY533,"f",,Trigger)</f>
        <v>43027</v>
      </c>
      <c r="BB533" s="186">
        <f>_xll.qlInterestRateIndexMaturity(Currency&amp;"ibor"&amp;$I$1,BA533,Trigger)</f>
        <v>43119</v>
      </c>
      <c r="BC533" s="359">
        <f>_xll.qlIndexFixing($AC$5,AZ533,,_xll.ohTrigger(Trigger,Quote!$V$2))</f>
        <v>1.9542511542892035E-3</v>
      </c>
      <c r="BD533" s="359" t="e">
        <f>_xll.qlIndexFixing($BE$1,AZ533,TRUE,_xll.ohTrigger(Trigger,Quote!$V$2))</f>
        <v>#NUM!</v>
      </c>
    </row>
    <row r="534" spans="51:56" ht="11.25" customHeight="1" x14ac:dyDescent="0.25">
      <c r="AY534" s="187" t="s">
        <v>90</v>
      </c>
      <c r="AZ534" s="186">
        <f>_xll.qlInterestRateIndexFixingDate(Currency&amp;"ibor"&amp;$I$1,BA534,Trigger)</f>
        <v>43032</v>
      </c>
      <c r="BA534" s="186">
        <f>_xll.qlCalendarAdvance(Calendar,BA533,AY534,"f",,Trigger)</f>
        <v>43034</v>
      </c>
      <c r="BB534" s="186">
        <f>_xll.qlInterestRateIndexMaturity(Currency&amp;"ibor"&amp;$I$1,BA534,Trigger)</f>
        <v>43126</v>
      </c>
      <c r="BC534" s="359">
        <f>_xll.qlIndexFixing($AC$5,AZ534,,_xll.ohTrigger(Trigger,Quote!$V$2))</f>
        <v>1.976026690891774E-3</v>
      </c>
      <c r="BD534" s="359" t="e">
        <f>_xll.qlIndexFixing($BE$1,AZ534,TRUE,_xll.ohTrigger(Trigger,Quote!$V$2))</f>
        <v>#NUM!</v>
      </c>
    </row>
    <row r="535" spans="51:56" ht="11.25" customHeight="1" x14ac:dyDescent="0.25">
      <c r="AY535" s="187" t="s">
        <v>90</v>
      </c>
      <c r="AZ535" s="186">
        <f>_xll.qlInterestRateIndexFixingDate(Currency&amp;"ibor"&amp;$I$1,BA535,Trigger)</f>
        <v>43039</v>
      </c>
      <c r="BA535" s="186">
        <f>_xll.qlCalendarAdvance(Calendar,BA534,AY535,"f",,Trigger)</f>
        <v>43041</v>
      </c>
      <c r="BB535" s="186">
        <f>_xll.qlInterestRateIndexMaturity(Currency&amp;"ibor"&amp;$I$1,BA535,Trigger)</f>
        <v>43133</v>
      </c>
      <c r="BC535" s="359">
        <f>_xll.qlIndexFixing($AC$5,AZ535,,_xll.ohTrigger(Trigger,Quote!$V$2))</f>
        <v>1.9978023486113745E-3</v>
      </c>
      <c r="BD535" s="359" t="e">
        <f>_xll.qlIndexFixing($BE$1,AZ535,TRUE,_xll.ohTrigger(Trigger,Quote!$V$2))</f>
        <v>#NUM!</v>
      </c>
    </row>
    <row r="536" spans="51:56" ht="11.25" customHeight="1" x14ac:dyDescent="0.25">
      <c r="AY536" s="187" t="s">
        <v>90</v>
      </c>
      <c r="AZ536" s="186">
        <f>_xll.qlInterestRateIndexFixingDate(Currency&amp;"ibor"&amp;$I$1,BA536,Trigger)</f>
        <v>43046</v>
      </c>
      <c r="BA536" s="186">
        <f>_xll.qlCalendarAdvance(Calendar,BA535,AY536,"f",,Trigger)</f>
        <v>43048</v>
      </c>
      <c r="BB536" s="186">
        <f>_xll.qlInterestRateIndexMaturity(Currency&amp;"ibor"&amp;$I$1,BA536,Trigger)</f>
        <v>43140</v>
      </c>
      <c r="BC536" s="359">
        <f>_xll.qlIndexFixing($AC$5,AZ536,,_xll.ohTrigger(Trigger,Quote!$V$2))</f>
        <v>2.0195781274488728E-3</v>
      </c>
      <c r="BD536" s="359" t="e">
        <f>_xll.qlIndexFixing($BE$1,AZ536,TRUE,_xll.ohTrigger(Trigger,Quote!$V$2))</f>
        <v>#NUM!</v>
      </c>
    </row>
    <row r="537" spans="51:56" ht="11.25" customHeight="1" x14ac:dyDescent="0.25">
      <c r="AY537" s="187" t="s">
        <v>90</v>
      </c>
      <c r="AZ537" s="186">
        <f>_xll.qlInterestRateIndexFixingDate(Currency&amp;"ibor"&amp;$I$1,BA537,Trigger)</f>
        <v>43053</v>
      </c>
      <c r="BA537" s="186">
        <f>_xll.qlCalendarAdvance(Calendar,BA536,AY537,"f",,Trigger)</f>
        <v>43055</v>
      </c>
      <c r="BB537" s="186">
        <f>_xll.qlInterestRateIndexMaturity(Currency&amp;"ibor"&amp;$I$1,BA537,Trigger)</f>
        <v>43147</v>
      </c>
      <c r="BC537" s="359">
        <f>_xll.qlIndexFixing($AC$5,AZ537,,_xll.ohTrigger(Trigger,Quote!$V$2))</f>
        <v>2.0413540274042698E-3</v>
      </c>
      <c r="BD537" s="359" t="e">
        <f>_xll.qlIndexFixing($BE$1,AZ537,TRUE,_xll.ohTrigger(Trigger,Quote!$V$2))</f>
        <v>#NUM!</v>
      </c>
    </row>
    <row r="538" spans="51:56" ht="11.25" customHeight="1" x14ac:dyDescent="0.25">
      <c r="AY538" s="187" t="s">
        <v>90</v>
      </c>
      <c r="AZ538" s="186">
        <f>_xll.qlInterestRateIndexFixingDate(Currency&amp;"ibor"&amp;$I$1,BA538,Trigger)</f>
        <v>43060</v>
      </c>
      <c r="BA538" s="186">
        <f>_xll.qlCalendarAdvance(Calendar,BA537,AY538,"f",,Trigger)</f>
        <v>43062</v>
      </c>
      <c r="BB538" s="186">
        <f>_xll.qlInterestRateIndexMaturity(Currency&amp;"ibor"&amp;$I$1,BA538,Trigger)</f>
        <v>43154</v>
      </c>
      <c r="BC538" s="359">
        <f>_xll.qlIndexFixing($AC$5,AZ538,,_xll.ohTrigger(Trigger,Quote!$V$2))</f>
        <v>2.0631300484801715E-3</v>
      </c>
      <c r="BD538" s="359" t="e">
        <f>_xll.qlIndexFixing($BE$1,AZ538,TRUE,_xll.ohTrigger(Trigger,Quote!$V$2))</f>
        <v>#NUM!</v>
      </c>
    </row>
    <row r="539" spans="51:56" ht="11.25" customHeight="1" x14ac:dyDescent="0.25">
      <c r="AY539" s="187" t="s">
        <v>90</v>
      </c>
      <c r="AZ539" s="186">
        <f>_xll.qlInterestRateIndexFixingDate(Currency&amp;"ibor"&amp;$I$1,BA539,Trigger)</f>
        <v>43067</v>
      </c>
      <c r="BA539" s="186">
        <f>_xll.qlCalendarAdvance(Calendar,BA538,AY539,"f",,Trigger)</f>
        <v>43069</v>
      </c>
      <c r="BB539" s="186">
        <f>_xll.qlInterestRateIndexMaturity(Currency&amp;"ibor"&amp;$I$1,BA539,Trigger)</f>
        <v>43159</v>
      </c>
      <c r="BC539" s="359">
        <f>_xll.qlIndexFixing($AC$5,AZ539,,_xll.ohTrigger(Trigger,Quote!$V$2))</f>
        <v>2.0817832694515204E-3</v>
      </c>
      <c r="BD539" s="359" t="e">
        <f>_xll.qlIndexFixing($BE$1,AZ539,TRUE,_xll.ohTrigger(Trigger,Quote!$V$2))</f>
        <v>#NUM!</v>
      </c>
    </row>
    <row r="540" spans="51:56" ht="11.25" customHeight="1" x14ac:dyDescent="0.25">
      <c r="AY540" s="187" t="s">
        <v>90</v>
      </c>
      <c r="AZ540" s="186">
        <f>_xll.qlInterestRateIndexFixingDate(Currency&amp;"ibor"&amp;$I$1,BA540,Trigger)</f>
        <v>43074</v>
      </c>
      <c r="BA540" s="186">
        <f>_xll.qlCalendarAdvance(Calendar,BA539,AY540,"f",,Trigger)</f>
        <v>43076</v>
      </c>
      <c r="BB540" s="186">
        <f>_xll.qlInterestRateIndexMaturity(Currency&amp;"ibor"&amp;$I$1,BA540,Trigger)</f>
        <v>43166</v>
      </c>
      <c r="BC540" s="359">
        <f>_xll.qlIndexFixing($AC$5,AZ540,,_xll.ohTrigger(Trigger,Quote!$V$2))</f>
        <v>2.1035592623634969E-3</v>
      </c>
      <c r="BD540" s="359" t="e">
        <f>_xll.qlIndexFixing($BE$1,AZ540,TRUE,_xll.ohTrigger(Trigger,Quote!$V$2))</f>
        <v>#NUM!</v>
      </c>
    </row>
    <row r="541" spans="51:56" ht="11.25" customHeight="1" x14ac:dyDescent="0.25">
      <c r="AY541" s="187" t="s">
        <v>90</v>
      </c>
      <c r="AZ541" s="186">
        <f>_xll.qlInterestRateIndexFixingDate(Currency&amp;"ibor"&amp;$I$1,BA541,Trigger)</f>
        <v>43081</v>
      </c>
      <c r="BA541" s="186">
        <f>_xll.qlCalendarAdvance(Calendar,BA540,AY541,"f",,Trigger)</f>
        <v>43083</v>
      </c>
      <c r="BB541" s="186">
        <f>_xll.qlInterestRateIndexMaturity(Currency&amp;"ibor"&amp;$I$1,BA541,Trigger)</f>
        <v>43173</v>
      </c>
      <c r="BC541" s="359">
        <f>_xll.qlIndexFixing($AC$5,AZ541,,_xll.ohTrigger(Trigger,Quote!$V$2))</f>
        <v>2.1253353737611391E-3</v>
      </c>
      <c r="BD541" s="359" t="e">
        <f>_xll.qlIndexFixing($BE$1,AZ541,TRUE,_xll.ohTrigger(Trigger,Quote!$V$2))</f>
        <v>#NUM!</v>
      </c>
    </row>
    <row r="542" spans="51:56" ht="11.25" customHeight="1" x14ac:dyDescent="0.25">
      <c r="AY542" s="187" t="s">
        <v>90</v>
      </c>
      <c r="AZ542" s="186">
        <f>_xll.qlInterestRateIndexFixingDate(Currency&amp;"ibor"&amp;$I$1,BA542,Trigger)</f>
        <v>43088</v>
      </c>
      <c r="BA542" s="186">
        <f>_xll.qlCalendarAdvance(Calendar,BA541,AY542,"f",,Trigger)</f>
        <v>43090</v>
      </c>
      <c r="BB542" s="186">
        <f>_xll.qlInterestRateIndexMaturity(Currency&amp;"ibor"&amp;$I$1,BA542,Trigger)</f>
        <v>43180</v>
      </c>
      <c r="BC542" s="359">
        <f>_xll.qlIndexFixing($AC$5,AZ542,,_xll.ohTrigger(Trigger,Quote!$V$2))</f>
        <v>2.1471116036462234E-3</v>
      </c>
      <c r="BD542" s="359" t="e">
        <f>_xll.qlIndexFixing($BE$1,AZ542,TRUE,_xll.ohTrigger(Trigger,Quote!$V$2))</f>
        <v>#NUM!</v>
      </c>
    </row>
    <row r="543" spans="51:56" ht="11.25" customHeight="1" x14ac:dyDescent="0.25">
      <c r="AY543" s="187" t="s">
        <v>90</v>
      </c>
      <c r="AZ543" s="186">
        <f>_xll.qlInterestRateIndexFixingDate(Currency&amp;"ibor"&amp;$I$1,BA543,Trigger)</f>
        <v>43091</v>
      </c>
      <c r="BA543" s="186">
        <f>_xll.qlCalendarAdvance(Calendar,BA542,AY543,"f",,Trigger)</f>
        <v>43097</v>
      </c>
      <c r="BB543" s="186">
        <f>_xll.qlInterestRateIndexMaturity(Currency&amp;"ibor"&amp;$I$1,BA543,Trigger)</f>
        <v>43187</v>
      </c>
      <c r="BC543" s="359">
        <f>_xll.qlIndexFixing($AC$5,AZ543,,_xll.ohTrigger(Trigger,Quote!$V$2))</f>
        <v>2.168887952019638E-3</v>
      </c>
      <c r="BD543" s="359" t="e">
        <f>_xll.qlIndexFixing($BE$1,AZ543,TRUE,_xll.ohTrigger(Trigger,Quote!$V$2))</f>
        <v>#NUM!</v>
      </c>
    </row>
    <row r="544" spans="51:56" ht="11.25" customHeight="1" x14ac:dyDescent="0.25">
      <c r="AY544" s="187" t="s">
        <v>90</v>
      </c>
      <c r="AZ544" s="186">
        <f>_xll.qlInterestRateIndexFixingDate(Currency&amp;"ibor"&amp;$I$1,BA544,Trigger)</f>
        <v>43102</v>
      </c>
      <c r="BA544" s="186">
        <f>_xll.qlCalendarAdvance(Calendar,BA543,AY544,"f",,Trigger)</f>
        <v>43104</v>
      </c>
      <c r="BB544" s="186">
        <f>_xll.qlInterestRateIndexMaturity(Currency&amp;"ibor"&amp;$I$1,BA544,Trigger)</f>
        <v>43194</v>
      </c>
      <c r="BC544" s="359">
        <f>_xll.qlIndexFixing($AC$5,AZ544,,_xll.ohTrigger(Trigger,Quote!$V$2))</f>
        <v>2.190664418882271E-3</v>
      </c>
      <c r="BD544" s="359" t="e">
        <f>_xll.qlIndexFixing($BE$1,AZ544,TRUE,_xll.ohTrigger(Trigger,Quote!$V$2))</f>
        <v>#NUM!</v>
      </c>
    </row>
    <row r="545" spans="51:56" ht="11.25" customHeight="1" x14ac:dyDescent="0.25">
      <c r="AY545" s="187" t="s">
        <v>90</v>
      </c>
      <c r="AZ545" s="186">
        <f>_xll.qlInterestRateIndexFixingDate(Currency&amp;"ibor"&amp;$I$1,BA545,Trigger)</f>
        <v>43109</v>
      </c>
      <c r="BA545" s="186">
        <f>_xll.qlCalendarAdvance(Calendar,BA544,AY545,"f",,Trigger)</f>
        <v>43111</v>
      </c>
      <c r="BB545" s="186">
        <f>_xll.qlInterestRateIndexMaturity(Currency&amp;"ibor"&amp;$I$1,BA545,Trigger)</f>
        <v>43201</v>
      </c>
      <c r="BC545" s="359">
        <f>_xll.qlIndexFixing($AC$5,AZ545,,_xll.ohTrigger(Trigger,Quote!$V$2))</f>
        <v>2.2124410042341225E-3</v>
      </c>
      <c r="BD545" s="359" t="e">
        <f>_xll.qlIndexFixing($BE$1,AZ545,TRUE,_xll.ohTrigger(Trigger,Quote!$V$2))</f>
        <v>#NUM!</v>
      </c>
    </row>
    <row r="546" spans="51:56" ht="11.25" customHeight="1" x14ac:dyDescent="0.25">
      <c r="AY546" s="187" t="s">
        <v>90</v>
      </c>
      <c r="AZ546" s="186">
        <f>_xll.qlInterestRateIndexFixingDate(Currency&amp;"ibor"&amp;$I$1,BA546,Trigger)</f>
        <v>43116</v>
      </c>
      <c r="BA546" s="186">
        <f>_xll.qlCalendarAdvance(Calendar,BA545,AY546,"f",,Trigger)</f>
        <v>43118</v>
      </c>
      <c r="BB546" s="186">
        <f>_xll.qlInterestRateIndexMaturity(Currency&amp;"ibor"&amp;$I$1,BA546,Trigger)</f>
        <v>43208</v>
      </c>
      <c r="BC546" s="359">
        <f>_xll.qlIndexFixing($AC$5,AZ546,,_xll.ohTrigger(Trigger,Quote!$V$2))</f>
        <v>2.2342177080760806E-3</v>
      </c>
      <c r="BD546" s="359" t="e">
        <f>_xll.qlIndexFixing($BE$1,AZ546,TRUE,_xll.ohTrigger(Trigger,Quote!$V$2))</f>
        <v>#NUM!</v>
      </c>
    </row>
    <row r="547" spans="51:56" ht="11.25" customHeight="1" x14ac:dyDescent="0.25">
      <c r="AY547" s="187" t="s">
        <v>90</v>
      </c>
      <c r="AZ547" s="186">
        <f>_xll.qlInterestRateIndexFixingDate(Currency&amp;"ibor"&amp;$I$1,BA547,Trigger)</f>
        <v>43123</v>
      </c>
      <c r="BA547" s="186">
        <f>_xll.qlCalendarAdvance(Calendar,BA546,AY547,"f",,Trigger)</f>
        <v>43125</v>
      </c>
      <c r="BB547" s="186">
        <f>_xll.qlInterestRateIndexMaturity(Currency&amp;"ibor"&amp;$I$1,BA547,Trigger)</f>
        <v>43215</v>
      </c>
      <c r="BC547" s="359">
        <f>_xll.qlIndexFixing($AC$5,AZ547,,_xll.ohTrigger(Trigger,Quote!$V$2))</f>
        <v>2.2559945304081452E-3</v>
      </c>
      <c r="BD547" s="359" t="e">
        <f>_xll.qlIndexFixing($BE$1,AZ547,TRUE,_xll.ohTrigger(Trigger,Quote!$V$2))</f>
        <v>#NUM!</v>
      </c>
    </row>
    <row r="548" spans="51:56" ht="11.25" customHeight="1" x14ac:dyDescent="0.25">
      <c r="AY548" s="187" t="s">
        <v>90</v>
      </c>
      <c r="AZ548" s="186">
        <f>_xll.qlInterestRateIndexFixingDate(Currency&amp;"ibor"&amp;$I$1,BA548,Trigger)</f>
        <v>43130</v>
      </c>
      <c r="BA548" s="186">
        <f>_xll.qlCalendarAdvance(Calendar,BA547,AY548,"f",,Trigger)</f>
        <v>43132</v>
      </c>
      <c r="BB548" s="186">
        <f>_xll.qlInterestRateIndexMaturity(Currency&amp;"ibor"&amp;$I$1,BA548,Trigger)</f>
        <v>43222</v>
      </c>
      <c r="BC548" s="359">
        <f>_xll.qlIndexFixing($AC$5,AZ548,,_xll.ohTrigger(Trigger,Quote!$V$2))</f>
        <v>2.2777714712312047E-3</v>
      </c>
      <c r="BD548" s="359" t="e">
        <f>_xll.qlIndexFixing($BE$1,AZ548,TRUE,_xll.ohTrigger(Trigger,Quote!$V$2))</f>
        <v>#NUM!</v>
      </c>
    </row>
    <row r="549" spans="51:56" ht="11.25" customHeight="1" x14ac:dyDescent="0.25">
      <c r="AY549" s="187" t="s">
        <v>90</v>
      </c>
      <c r="AZ549" s="186">
        <f>_xll.qlInterestRateIndexFixingDate(Currency&amp;"ibor"&amp;$I$1,BA549,Trigger)</f>
        <v>43137</v>
      </c>
      <c r="BA549" s="186">
        <f>_xll.qlCalendarAdvance(Calendar,BA548,AY549,"f",,Trigger)</f>
        <v>43139</v>
      </c>
      <c r="BB549" s="186">
        <f>_xll.qlInterestRateIndexMaturity(Currency&amp;"ibor"&amp;$I$1,BA549,Trigger)</f>
        <v>43228</v>
      </c>
      <c r="BC549" s="359">
        <f>_xll.qlIndexFixing($AC$5,AZ549,,_xll.ohTrigger(Trigger,Quote!$V$2))</f>
        <v>2.2979856893951926E-3</v>
      </c>
      <c r="BD549" s="359" t="e">
        <f>_xll.qlIndexFixing($BE$1,AZ549,TRUE,_xll.ohTrigger(Trigger,Quote!$V$2))</f>
        <v>#NUM!</v>
      </c>
    </row>
    <row r="550" spans="51:56" ht="11.25" customHeight="1" x14ac:dyDescent="0.25">
      <c r="AY550" s="187" t="s">
        <v>90</v>
      </c>
      <c r="AZ550" s="186">
        <f>_xll.qlInterestRateIndexFixingDate(Currency&amp;"ibor"&amp;$I$1,BA550,Trigger)</f>
        <v>43144</v>
      </c>
      <c r="BA550" s="186">
        <f>_xll.qlCalendarAdvance(Calendar,BA549,AY550,"f",,Trigger)</f>
        <v>43146</v>
      </c>
      <c r="BB550" s="186">
        <f>_xll.qlInterestRateIndexMaturity(Currency&amp;"ibor"&amp;$I$1,BA550,Trigger)</f>
        <v>43235</v>
      </c>
      <c r="BC550" s="359">
        <f>_xll.qlIndexFixing($AC$5,AZ550,,_xll.ohTrigger(Trigger,Quote!$V$2))</f>
        <v>2.3197627191108806E-3</v>
      </c>
      <c r="BD550" s="359" t="e">
        <f>_xll.qlIndexFixing($BE$1,AZ550,TRUE,_xll.ohTrigger(Trigger,Quote!$V$2))</f>
        <v>#NUM!</v>
      </c>
    </row>
    <row r="551" spans="51:56" ht="11.25" customHeight="1" x14ac:dyDescent="0.25">
      <c r="AY551" s="187" t="s">
        <v>90</v>
      </c>
      <c r="AZ551" s="186">
        <f>_xll.qlInterestRateIndexFixingDate(Currency&amp;"ibor"&amp;$I$1,BA551,Trigger)</f>
        <v>43151</v>
      </c>
      <c r="BA551" s="186">
        <f>_xll.qlCalendarAdvance(Calendar,BA550,AY551,"f",,Trigger)</f>
        <v>43153</v>
      </c>
      <c r="BB551" s="186">
        <f>_xll.qlInterestRateIndexMaturity(Currency&amp;"ibor"&amp;$I$1,BA551,Trigger)</f>
        <v>43242</v>
      </c>
      <c r="BC551" s="359">
        <f>_xll.qlIndexFixing($AC$5,AZ551,,_xll.ohTrigger(Trigger,Quote!$V$2))</f>
        <v>2.3415398660029496E-3</v>
      </c>
      <c r="BD551" s="359" t="e">
        <f>_xll.qlIndexFixing($BE$1,AZ551,TRUE,_xll.ohTrigger(Trigger,Quote!$V$2))</f>
        <v>#NUM!</v>
      </c>
    </row>
    <row r="552" spans="51:56" ht="11.25" customHeight="1" x14ac:dyDescent="0.25">
      <c r="AY552" s="187" t="s">
        <v>90</v>
      </c>
      <c r="AZ552" s="186">
        <f>_xll.qlInterestRateIndexFixingDate(Currency&amp;"ibor"&amp;$I$1,BA552,Trigger)</f>
        <v>43158</v>
      </c>
      <c r="BA552" s="186">
        <f>_xll.qlCalendarAdvance(Calendar,BA551,AY552,"f",,Trigger)</f>
        <v>43160</v>
      </c>
      <c r="BB552" s="186">
        <f>_xll.qlInterestRateIndexMaturity(Currency&amp;"ibor"&amp;$I$1,BA552,Trigger)</f>
        <v>43252</v>
      </c>
      <c r="BC552" s="359">
        <f>_xll.qlIndexFixing($AC$5,AZ552,,_xll.ohTrigger(Trigger,Quote!$V$2))</f>
        <v>2.3680070614434429E-3</v>
      </c>
      <c r="BD552" s="359" t="e">
        <f>_xll.qlIndexFixing($BE$1,AZ552,TRUE,_xll.ohTrigger(Trigger,Quote!$V$2))</f>
        <v>#NUM!</v>
      </c>
    </row>
    <row r="553" spans="51:56" ht="11.25" customHeight="1" x14ac:dyDescent="0.25">
      <c r="AY553" s="187" t="s">
        <v>90</v>
      </c>
      <c r="AZ553" s="186">
        <f>_xll.qlInterestRateIndexFixingDate(Currency&amp;"ibor"&amp;$I$1,BA553,Trigger)</f>
        <v>43165</v>
      </c>
      <c r="BA553" s="186">
        <f>_xll.qlCalendarAdvance(Calendar,BA552,AY553,"f",,Trigger)</f>
        <v>43167</v>
      </c>
      <c r="BB553" s="186">
        <f>_xll.qlInterestRateIndexMaturity(Currency&amp;"ibor"&amp;$I$1,BA553,Trigger)</f>
        <v>43259</v>
      </c>
      <c r="BC553" s="359">
        <f>_xll.qlIndexFixing($AC$5,AZ553,,_xll.ohTrigger(Trigger,Quote!$V$2))</f>
        <v>2.4601240547923067E-3</v>
      </c>
      <c r="BD553" s="359" t="e">
        <f>_xll.qlIndexFixing($BE$1,AZ553,TRUE,_xll.ohTrigger(Trigger,Quote!$V$2))</f>
        <v>#NUM!</v>
      </c>
    </row>
    <row r="554" spans="51:56" ht="11.25" customHeight="1" x14ac:dyDescent="0.25">
      <c r="AY554" s="187" t="s">
        <v>90</v>
      </c>
      <c r="AZ554" s="186">
        <f>_xll.qlInterestRateIndexFixingDate(Currency&amp;"ibor"&amp;$I$1,BA554,Trigger)</f>
        <v>43172</v>
      </c>
      <c r="BA554" s="186">
        <f>_xll.qlCalendarAdvance(Calendar,BA553,AY554,"f",,Trigger)</f>
        <v>43174</v>
      </c>
      <c r="BB554" s="186">
        <f>_xll.qlInterestRateIndexMaturity(Currency&amp;"ibor"&amp;$I$1,BA554,Trigger)</f>
        <v>43266</v>
      </c>
      <c r="BC554" s="359">
        <f>_xll.qlIndexFixing($AC$5,AZ554,,_xll.ohTrigger(Trigger,Quote!$V$2))</f>
        <v>2.5531328091236202E-3</v>
      </c>
      <c r="BD554" s="359" t="e">
        <f>_xll.qlIndexFixing($BE$1,AZ554,TRUE,_xll.ohTrigger(Trigger,Quote!$V$2))</f>
        <v>#NUM!</v>
      </c>
    </row>
    <row r="555" spans="51:56" ht="11.25" customHeight="1" x14ac:dyDescent="0.25">
      <c r="AY555" s="187" t="s">
        <v>90</v>
      </c>
      <c r="AZ555" s="186">
        <f>_xll.qlInterestRateIndexFixingDate(Currency&amp;"ibor"&amp;$I$1,BA555,Trigger)</f>
        <v>43179</v>
      </c>
      <c r="BA555" s="186">
        <f>_xll.qlCalendarAdvance(Calendar,BA554,AY555,"f",,Trigger)</f>
        <v>43181</v>
      </c>
      <c r="BB555" s="186">
        <f>_xll.qlInterestRateIndexMaturity(Currency&amp;"ibor"&amp;$I$1,BA555,Trigger)</f>
        <v>43273</v>
      </c>
      <c r="BC555" s="359">
        <f>_xll.qlIndexFixing($AC$5,AZ555,,_xll.ohTrigger(Trigger,Quote!$V$2))</f>
        <v>2.6470333878840214E-3</v>
      </c>
      <c r="BD555" s="359" t="e">
        <f>_xll.qlIndexFixing($BE$1,AZ555,TRUE,_xll.ohTrigger(Trigger,Quote!$V$2))</f>
        <v>#NUM!</v>
      </c>
    </row>
    <row r="556" spans="51:56" ht="11.25" customHeight="1" x14ac:dyDescent="0.25">
      <c r="AY556" s="187" t="s">
        <v>90</v>
      </c>
      <c r="AZ556" s="186">
        <f>_xll.qlInterestRateIndexFixingDate(Currency&amp;"ibor"&amp;$I$1,BA556,Trigger)</f>
        <v>43186</v>
      </c>
      <c r="BA556" s="186">
        <f>_xll.qlCalendarAdvance(Calendar,BA555,AY556,"f",,Trigger)</f>
        <v>43188</v>
      </c>
      <c r="BB556" s="186">
        <f>_xll.qlInterestRateIndexMaturity(Currency&amp;"ibor"&amp;$I$1,BA556,Trigger)</f>
        <v>43280</v>
      </c>
      <c r="BC556" s="359">
        <f>_xll.qlIndexFixing($AC$5,AZ556,,_xll.ohTrigger(Trigger,Quote!$V$2))</f>
        <v>2.7418258551266217E-3</v>
      </c>
      <c r="BD556" s="359" t="e">
        <f>_xll.qlIndexFixing($BE$1,AZ556,TRUE,_xll.ohTrigger(Trigger,Quote!$V$2))</f>
        <v>#NUM!</v>
      </c>
    </row>
    <row r="557" spans="51:56" ht="11.25" customHeight="1" x14ac:dyDescent="0.25">
      <c r="AY557" s="187" t="s">
        <v>90</v>
      </c>
      <c r="AZ557" s="186">
        <f>_xll.qlInterestRateIndexFixingDate(Currency&amp;"ibor"&amp;$I$1,BA557,Trigger)</f>
        <v>43193</v>
      </c>
      <c r="BA557" s="186">
        <f>_xll.qlCalendarAdvance(Calendar,BA556,AY557,"f",,Trigger)</f>
        <v>43195</v>
      </c>
      <c r="BB557" s="186">
        <f>_xll.qlInterestRateIndexMaturity(Currency&amp;"ibor"&amp;$I$1,BA557,Trigger)</f>
        <v>43286</v>
      </c>
      <c r="BC557" s="359">
        <f>_xll.qlIndexFixing($AC$5,AZ557,,_xll.ohTrigger(Trigger,Quote!$V$2))</f>
        <v>2.8291774145836517E-3</v>
      </c>
      <c r="BD557" s="359" t="e">
        <f>_xll.qlIndexFixing($BE$1,AZ557,TRUE,_xll.ohTrigger(Trigger,Quote!$V$2))</f>
        <v>#NUM!</v>
      </c>
    </row>
    <row r="558" spans="51:56" ht="11.25" customHeight="1" x14ac:dyDescent="0.25">
      <c r="AY558" s="187" t="s">
        <v>90</v>
      </c>
      <c r="AZ558" s="186">
        <f>_xll.qlInterestRateIndexFixingDate(Currency&amp;"ibor"&amp;$I$1,BA558,Trigger)</f>
        <v>43200</v>
      </c>
      <c r="BA558" s="186">
        <f>_xll.qlCalendarAdvance(Calendar,BA557,AY558,"f",,Trigger)</f>
        <v>43202</v>
      </c>
      <c r="BB558" s="186">
        <f>_xll.qlInterestRateIndexMaturity(Currency&amp;"ibor"&amp;$I$1,BA558,Trigger)</f>
        <v>43293</v>
      </c>
      <c r="BC558" s="359">
        <f>_xll.qlIndexFixing($AC$5,AZ558,,_xll.ohTrigger(Trigger,Quote!$V$2))</f>
        <v>2.9264463173875599E-3</v>
      </c>
      <c r="BD558" s="359" t="e">
        <f>_xll.qlIndexFixing($BE$1,AZ558,TRUE,_xll.ohTrigger(Trigger,Quote!$V$2))</f>
        <v>#NUM!</v>
      </c>
    </row>
    <row r="559" spans="51:56" ht="11.25" customHeight="1" x14ac:dyDescent="0.25">
      <c r="AY559" s="187" t="s">
        <v>90</v>
      </c>
      <c r="AZ559" s="186">
        <f>_xll.qlInterestRateIndexFixingDate(Currency&amp;"ibor"&amp;$I$1,BA559,Trigger)</f>
        <v>43207</v>
      </c>
      <c r="BA559" s="186">
        <f>_xll.qlCalendarAdvance(Calendar,BA558,AY559,"f",,Trigger)</f>
        <v>43209</v>
      </c>
      <c r="BB559" s="186">
        <f>_xll.qlInterestRateIndexMaturity(Currency&amp;"ibor"&amp;$I$1,BA559,Trigger)</f>
        <v>43300</v>
      </c>
      <c r="BC559" s="359">
        <f>_xll.qlIndexFixing($AC$5,AZ559,,_xll.ohTrigger(Trigger,Quote!$V$2))</f>
        <v>3.0246170803419833E-3</v>
      </c>
      <c r="BD559" s="359" t="e">
        <f>_xll.qlIndexFixing($BE$1,AZ559,TRUE,_xll.ohTrigger(Trigger,Quote!$V$2))</f>
        <v>#NUM!</v>
      </c>
    </row>
    <row r="560" spans="51:56" ht="11.25" customHeight="1" x14ac:dyDescent="0.25">
      <c r="AY560" s="187" t="s">
        <v>90</v>
      </c>
      <c r="AZ560" s="186">
        <f>_xll.qlInterestRateIndexFixingDate(Currency&amp;"ibor"&amp;$I$1,BA560,Trigger)</f>
        <v>43214</v>
      </c>
      <c r="BA560" s="186">
        <f>_xll.qlCalendarAdvance(Calendar,BA559,AY560,"f",,Trigger)</f>
        <v>43216</v>
      </c>
      <c r="BB560" s="186">
        <f>_xll.qlInterestRateIndexMaturity(Currency&amp;"ibor"&amp;$I$1,BA560,Trigger)</f>
        <v>43307</v>
      </c>
      <c r="BC560" s="359">
        <f>_xll.qlIndexFixing($AC$5,AZ560,,_xll.ohTrigger(Trigger,Quote!$V$2))</f>
        <v>3.1236897704148923E-3</v>
      </c>
      <c r="BD560" s="359" t="e">
        <f>_xll.qlIndexFixing($BE$1,AZ560,TRUE,_xll.ohTrigger(Trigger,Quote!$V$2))</f>
        <v>#NUM!</v>
      </c>
    </row>
    <row r="561" spans="51:56" ht="11.25" customHeight="1" x14ac:dyDescent="0.25">
      <c r="AY561" s="187" t="s">
        <v>90</v>
      </c>
      <c r="AZ561" s="186">
        <f>_xll.qlInterestRateIndexFixingDate(Currency&amp;"ibor"&amp;$I$1,BA561,Trigger)</f>
        <v>43220</v>
      </c>
      <c r="BA561" s="186">
        <f>_xll.qlCalendarAdvance(Calendar,BA560,AY561,"f",,Trigger)</f>
        <v>43223</v>
      </c>
      <c r="BB561" s="186">
        <f>_xll.qlInterestRateIndexMaturity(Currency&amp;"ibor"&amp;$I$1,BA561,Trigger)</f>
        <v>43315</v>
      </c>
      <c r="BC561" s="359">
        <f>_xll.qlIndexFixing($AC$5,AZ561,,_xll.ohTrigger(Trigger,Quote!$V$2))</f>
        <v>3.2291688031581703E-3</v>
      </c>
      <c r="BD561" s="359" t="e">
        <f>_xll.qlIndexFixing($BE$1,AZ561,TRUE,_xll.ohTrigger(Trigger,Quote!$V$2))</f>
        <v>#NUM!</v>
      </c>
    </row>
    <row r="562" spans="51:56" ht="11.25" customHeight="1" x14ac:dyDescent="0.25">
      <c r="AY562" s="187" t="s">
        <v>90</v>
      </c>
      <c r="AZ562" s="186">
        <f>_xll.qlInterestRateIndexFixingDate(Currency&amp;"ibor"&amp;$I$1,BA562,Trigger)</f>
        <v>43228</v>
      </c>
      <c r="BA562" s="186">
        <f>_xll.qlCalendarAdvance(Calendar,BA561,AY562,"f",,Trigger)</f>
        <v>43230</v>
      </c>
      <c r="BB562" s="186">
        <f>_xll.qlInterestRateIndexMaturity(Currency&amp;"ibor"&amp;$I$1,BA562,Trigger)</f>
        <v>43322</v>
      </c>
      <c r="BC562" s="359">
        <f>_xll.qlIndexFixing($AC$5,AZ562,,_xll.ohTrigger(Trigger,Quote!$V$2))</f>
        <v>3.3293139805767387E-3</v>
      </c>
      <c r="BD562" s="359" t="e">
        <f>_xll.qlIndexFixing($BE$1,AZ562,TRUE,_xll.ohTrigger(Trigger,Quote!$V$2))</f>
        <v>#NUM!</v>
      </c>
    </row>
    <row r="563" spans="51:56" ht="11.25" customHeight="1" x14ac:dyDescent="0.25">
      <c r="AY563" s="187" t="s">
        <v>90</v>
      </c>
      <c r="AZ563" s="186">
        <f>_xll.qlInterestRateIndexFixingDate(Currency&amp;"ibor"&amp;$I$1,BA563,Trigger)</f>
        <v>43235</v>
      </c>
      <c r="BA563" s="186">
        <f>_xll.qlCalendarAdvance(Calendar,BA562,AY563,"f",,Trigger)</f>
        <v>43237</v>
      </c>
      <c r="BB563" s="186">
        <f>_xll.qlInterestRateIndexMaturity(Currency&amp;"ibor"&amp;$I$1,BA563,Trigger)</f>
        <v>43329</v>
      </c>
      <c r="BC563" s="359">
        <f>_xll.qlIndexFixing($AC$5,AZ563,,_xll.ohTrigger(Trigger,Quote!$V$2))</f>
        <v>3.4303515119286621E-3</v>
      </c>
      <c r="BD563" s="359" t="e">
        <f>_xll.qlIndexFixing($BE$1,AZ563,TRUE,_xll.ohTrigger(Trigger,Quote!$V$2))</f>
        <v>#NUM!</v>
      </c>
    </row>
    <row r="564" spans="51:56" ht="11.25" customHeight="1" x14ac:dyDescent="0.25">
      <c r="AY564" s="187" t="s">
        <v>90</v>
      </c>
      <c r="AZ564" s="186">
        <f>_xll.qlInterestRateIndexFixingDate(Currency&amp;"ibor"&amp;$I$1,BA564,Trigger)</f>
        <v>43242</v>
      </c>
      <c r="BA564" s="186">
        <f>_xll.qlCalendarAdvance(Calendar,BA563,AY564,"f",,Trigger)</f>
        <v>43244</v>
      </c>
      <c r="BB564" s="186">
        <f>_xll.qlInterestRateIndexMaturity(Currency&amp;"ibor"&amp;$I$1,BA564,Trigger)</f>
        <v>43336</v>
      </c>
      <c r="BC564" s="359">
        <f>_xll.qlIndexFixing($AC$5,AZ564,,_xll.ohTrigger(Trigger,Quote!$V$2))</f>
        <v>3.5322814661457569E-3</v>
      </c>
      <c r="BD564" s="359" t="e">
        <f>_xll.qlIndexFixing($BE$1,AZ564,TRUE,_xll.ohTrigger(Trigger,Quote!$V$2))</f>
        <v>#NUM!</v>
      </c>
    </row>
    <row r="565" spans="51:56" ht="11.25" customHeight="1" x14ac:dyDescent="0.25">
      <c r="AY565" s="187" t="s">
        <v>90</v>
      </c>
      <c r="AZ565" s="186">
        <f>_xll.qlInterestRateIndexFixingDate(Currency&amp;"ibor"&amp;$I$1,BA565,Trigger)</f>
        <v>43249</v>
      </c>
      <c r="BA565" s="186">
        <f>_xll.qlCalendarAdvance(Calendar,BA564,AY565,"f",,Trigger)</f>
        <v>43251</v>
      </c>
      <c r="BB565" s="186">
        <f>_xll.qlInterestRateIndexMaturity(Currency&amp;"ibor"&amp;$I$1,BA565,Trigger)</f>
        <v>43343</v>
      </c>
      <c r="BC565" s="359">
        <f>_xll.qlIndexFixing($AC$5,AZ565,,_xll.ohTrigger(Trigger,Quote!$V$2))</f>
        <v>3.635103912769787E-3</v>
      </c>
      <c r="BD565" s="359" t="e">
        <f>_xll.qlIndexFixing($BE$1,AZ565,TRUE,_xll.ohTrigger(Trigger,Quote!$V$2))</f>
        <v>#NUM!</v>
      </c>
    </row>
    <row r="566" spans="51:56" ht="11.25" customHeight="1" x14ac:dyDescent="0.25">
      <c r="AY566" s="187" t="s">
        <v>90</v>
      </c>
      <c r="AZ566" s="186">
        <f>_xll.qlInterestRateIndexFixingDate(Currency&amp;"ibor"&amp;$I$1,BA566,Trigger)</f>
        <v>43256</v>
      </c>
      <c r="BA566" s="186">
        <f>_xll.qlCalendarAdvance(Calendar,BA565,AY566,"f",,Trigger)</f>
        <v>43258</v>
      </c>
      <c r="BB566" s="186">
        <f>_xll.qlInterestRateIndexMaturity(Currency&amp;"ibor"&amp;$I$1,BA566,Trigger)</f>
        <v>43350</v>
      </c>
      <c r="BC566" s="359">
        <f>_xll.qlIndexFixing($AC$5,AZ566,,_xll.ohTrigger(Trigger,Quote!$V$2))</f>
        <v>3.6785629312476096E-3</v>
      </c>
      <c r="BD566" s="359" t="e">
        <f>_xll.qlIndexFixing($BE$1,AZ566,TRUE,_xll.ohTrigger(Trigger,Quote!$V$2))</f>
        <v>#NUM!</v>
      </c>
    </row>
    <row r="567" spans="51:56" ht="11.25" customHeight="1" x14ac:dyDescent="0.25">
      <c r="AY567" s="187" t="s">
        <v>90</v>
      </c>
      <c r="AZ567" s="186">
        <f>_xll.qlInterestRateIndexFixingDate(Currency&amp;"ibor"&amp;$I$1,BA567,Trigger)</f>
        <v>43263</v>
      </c>
      <c r="BA567" s="186">
        <f>_xll.qlCalendarAdvance(Calendar,BA566,AY567,"f",,Trigger)</f>
        <v>43265</v>
      </c>
      <c r="BB567" s="186">
        <f>_xll.qlInterestRateIndexMaturity(Currency&amp;"ibor"&amp;$I$1,BA567,Trigger)</f>
        <v>43357</v>
      </c>
      <c r="BC567" s="359">
        <f>_xll.qlIndexFixing($AC$5,AZ567,,_xll.ohTrigger(Trigger,Quote!$V$2))</f>
        <v>3.7120433067422171E-3</v>
      </c>
      <c r="BD567" s="359" t="e">
        <f>_xll.qlIndexFixing($BE$1,AZ567,TRUE,_xll.ohTrigger(Trigger,Quote!$V$2))</f>
        <v>#NUM!</v>
      </c>
    </row>
    <row r="568" spans="51:56" ht="11.25" customHeight="1" x14ac:dyDescent="0.25">
      <c r="AY568" s="187" t="s">
        <v>90</v>
      </c>
      <c r="AZ568" s="186">
        <f>_xll.qlInterestRateIndexFixingDate(Currency&amp;"ibor"&amp;$I$1,BA568,Trigger)</f>
        <v>43270</v>
      </c>
      <c r="BA568" s="186">
        <f>_xll.qlCalendarAdvance(Calendar,BA567,AY568,"f",,Trigger)</f>
        <v>43272</v>
      </c>
      <c r="BB568" s="186">
        <f>_xll.qlInterestRateIndexMaturity(Currency&amp;"ibor"&amp;$I$1,BA568,Trigger)</f>
        <v>43364</v>
      </c>
      <c r="BC568" s="359">
        <f>_xll.qlIndexFixing($AC$5,AZ568,,_xll.ohTrigger(Trigger,Quote!$V$2))</f>
        <v>3.7455239684296331E-3</v>
      </c>
      <c r="BD568" s="359" t="e">
        <f>_xll.qlIndexFixing($BE$1,AZ568,TRUE,_xll.ohTrigger(Trigger,Quote!$V$2))</f>
        <v>#NUM!</v>
      </c>
    </row>
    <row r="569" spans="51:56" ht="11.25" customHeight="1" x14ac:dyDescent="0.25">
      <c r="AY569" s="187" t="s">
        <v>90</v>
      </c>
      <c r="AZ569" s="186">
        <f>_xll.qlInterestRateIndexFixingDate(Currency&amp;"ibor"&amp;$I$1,BA569,Trigger)</f>
        <v>43277</v>
      </c>
      <c r="BA569" s="186">
        <f>_xll.qlCalendarAdvance(Calendar,BA568,AY569,"f",,Trigger)</f>
        <v>43279</v>
      </c>
      <c r="BB569" s="186">
        <f>_xll.qlInterestRateIndexMaturity(Currency&amp;"ibor"&amp;$I$1,BA569,Trigger)</f>
        <v>43371</v>
      </c>
      <c r="BC569" s="359">
        <f>_xll.qlIndexFixing($AC$5,AZ569,,_xll.ohTrigger(Trigger,Quote!$V$2))</f>
        <v>3.7790049163107268E-3</v>
      </c>
      <c r="BD569" s="359" t="e">
        <f>_xll.qlIndexFixing($BE$1,AZ569,TRUE,_xll.ohTrigger(Trigger,Quote!$V$2))</f>
        <v>#NUM!</v>
      </c>
    </row>
    <row r="570" spans="51:56" ht="11.25" customHeight="1" x14ac:dyDescent="0.25">
      <c r="AY570" s="187" t="s">
        <v>90</v>
      </c>
      <c r="AZ570" s="186">
        <f>_xll.qlInterestRateIndexFixingDate(Currency&amp;"ibor"&amp;$I$1,BA570,Trigger)</f>
        <v>43284</v>
      </c>
      <c r="BA570" s="186">
        <f>_xll.qlCalendarAdvance(Calendar,BA569,AY570,"f",,Trigger)</f>
        <v>43286</v>
      </c>
      <c r="BB570" s="186">
        <f>_xll.qlInterestRateIndexMaturity(Currency&amp;"ibor"&amp;$I$1,BA570,Trigger)</f>
        <v>43378</v>
      </c>
      <c r="BC570" s="359">
        <f>_xll.qlIndexFixing($AC$5,AZ570,,_xll.ohTrigger(Trigger,Quote!$V$2))</f>
        <v>3.8124861503898424E-3</v>
      </c>
      <c r="BD570" s="359" t="e">
        <f>_xll.qlIndexFixing($BE$1,AZ570,TRUE,_xll.ohTrigger(Trigger,Quote!$V$2))</f>
        <v>#NUM!</v>
      </c>
    </row>
    <row r="571" spans="51:56" ht="11.25" customHeight="1" x14ac:dyDescent="0.25">
      <c r="AY571" s="187" t="s">
        <v>90</v>
      </c>
      <c r="AZ571" s="186">
        <f>_xll.qlInterestRateIndexFixingDate(Currency&amp;"ibor"&amp;$I$1,BA571,Trigger)</f>
        <v>43291</v>
      </c>
      <c r="BA571" s="186">
        <f>_xll.qlCalendarAdvance(Calendar,BA570,AY571,"f",,Trigger)</f>
        <v>43293</v>
      </c>
      <c r="BB571" s="186">
        <f>_xll.qlInterestRateIndexMaturity(Currency&amp;"ibor"&amp;$I$1,BA571,Trigger)</f>
        <v>43385</v>
      </c>
      <c r="BC571" s="359">
        <f>_xll.qlIndexFixing($AC$5,AZ571,,_xll.ohTrigger(Trigger,Quote!$V$2))</f>
        <v>3.8459676706669795E-3</v>
      </c>
      <c r="BD571" s="359" t="e">
        <f>_xll.qlIndexFixing($BE$1,AZ571,TRUE,_xll.ohTrigger(Trigger,Quote!$V$2))</f>
        <v>#NUM!</v>
      </c>
    </row>
    <row r="572" spans="51:56" ht="11.25" customHeight="1" x14ac:dyDescent="0.25">
      <c r="AY572" s="187" t="s">
        <v>90</v>
      </c>
      <c r="AZ572" s="186">
        <f>_xll.qlInterestRateIndexFixingDate(Currency&amp;"ibor"&amp;$I$1,BA572,Trigger)</f>
        <v>43298</v>
      </c>
      <c r="BA572" s="186">
        <f>_xll.qlCalendarAdvance(Calendar,BA571,AY572,"f",,Trigger)</f>
        <v>43300</v>
      </c>
      <c r="BB572" s="186">
        <f>_xll.qlInterestRateIndexMaturity(Currency&amp;"ibor"&amp;$I$1,BA572,Trigger)</f>
        <v>43392</v>
      </c>
      <c r="BC572" s="359">
        <f>_xll.qlIndexFixing($AC$5,AZ572,,_xll.ohTrigger(Trigger,Quote!$V$2))</f>
        <v>3.8794494771473521E-3</v>
      </c>
      <c r="BD572" s="359" t="e">
        <f>_xll.qlIndexFixing($BE$1,AZ572,TRUE,_xll.ohTrigger(Trigger,Quote!$V$2))</f>
        <v>#NUM!</v>
      </c>
    </row>
    <row r="573" spans="51:56" ht="11.25" customHeight="1" x14ac:dyDescent="0.25">
      <c r="AY573" s="187" t="s">
        <v>90</v>
      </c>
      <c r="AZ573" s="186">
        <f>_xll.qlInterestRateIndexFixingDate(Currency&amp;"ibor"&amp;$I$1,BA573,Trigger)</f>
        <v>43305</v>
      </c>
      <c r="BA573" s="186">
        <f>_xll.qlCalendarAdvance(Calendar,BA572,AY573,"f",,Trigger)</f>
        <v>43307</v>
      </c>
      <c r="BB573" s="186">
        <f>_xll.qlInterestRateIndexMaturity(Currency&amp;"ibor"&amp;$I$1,BA573,Trigger)</f>
        <v>43399</v>
      </c>
      <c r="BC573" s="359">
        <f>_xll.qlIndexFixing($AC$5,AZ573,,_xll.ohTrigger(Trigger,Quote!$V$2))</f>
        <v>3.9129315698326972E-3</v>
      </c>
      <c r="BD573" s="359" t="e">
        <f>_xll.qlIndexFixing($BE$1,AZ573,TRUE,_xll.ohTrigger(Trigger,Quote!$V$2))</f>
        <v>#NUM!</v>
      </c>
    </row>
    <row r="574" spans="51:56" ht="11.25" customHeight="1" x14ac:dyDescent="0.25">
      <c r="AY574" s="187" t="s">
        <v>90</v>
      </c>
      <c r="AZ574" s="186">
        <f>_xll.qlInterestRateIndexFixingDate(Currency&amp;"ibor"&amp;$I$1,BA574,Trigger)</f>
        <v>43312</v>
      </c>
      <c r="BA574" s="186">
        <f>_xll.qlCalendarAdvance(Calendar,BA573,AY574,"f",,Trigger)</f>
        <v>43314</v>
      </c>
      <c r="BB574" s="186">
        <f>_xll.qlInterestRateIndexMaturity(Currency&amp;"ibor"&amp;$I$1,BA574,Trigger)</f>
        <v>43406</v>
      </c>
      <c r="BC574" s="359">
        <f>_xll.qlIndexFixing($AC$5,AZ574,,_xll.ohTrigger(Trigger,Quote!$V$2))</f>
        <v>3.9464139487238835E-3</v>
      </c>
      <c r="BD574" s="359" t="e">
        <f>_xll.qlIndexFixing($BE$1,AZ574,TRUE,_xll.ohTrigger(Trigger,Quote!$V$2))</f>
        <v>#NUM!</v>
      </c>
    </row>
    <row r="575" spans="51:56" ht="11.25" customHeight="1" x14ac:dyDescent="0.25">
      <c r="AY575" s="187" t="s">
        <v>90</v>
      </c>
      <c r="AZ575" s="186">
        <f>_xll.qlInterestRateIndexFixingDate(Currency&amp;"ibor"&amp;$I$1,BA575,Trigger)</f>
        <v>43319</v>
      </c>
      <c r="BA575" s="186">
        <f>_xll.qlCalendarAdvance(Calendar,BA574,AY575,"f",,Trigger)</f>
        <v>43321</v>
      </c>
      <c r="BB575" s="186">
        <f>_xll.qlInterestRateIndexMaturity(Currency&amp;"ibor"&amp;$I$1,BA575,Trigger)</f>
        <v>43413</v>
      </c>
      <c r="BC575" s="359">
        <f>_xll.qlIndexFixing($AC$5,AZ575,,_xll.ohTrigger(Trigger,Quote!$V$2))</f>
        <v>3.9798966138252564E-3</v>
      </c>
      <c r="BD575" s="359" t="e">
        <f>_xll.qlIndexFixing($BE$1,AZ575,TRUE,_xll.ohTrigger(Trigger,Quote!$V$2))</f>
        <v>#NUM!</v>
      </c>
    </row>
    <row r="576" spans="51:56" ht="11.25" customHeight="1" x14ac:dyDescent="0.25">
      <c r="AY576" s="187" t="s">
        <v>90</v>
      </c>
      <c r="AZ576" s="186">
        <f>_xll.qlInterestRateIndexFixingDate(Currency&amp;"ibor"&amp;$I$1,BA576,Trigger)</f>
        <v>43326</v>
      </c>
      <c r="BA576" s="186">
        <f>_xll.qlCalendarAdvance(Calendar,BA575,AY576,"f",,Trigger)</f>
        <v>43328</v>
      </c>
      <c r="BB576" s="186">
        <f>_xll.qlInterestRateIndexMaturity(Currency&amp;"ibor"&amp;$I$1,BA576,Trigger)</f>
        <v>43420</v>
      </c>
      <c r="BC576" s="359">
        <f>_xll.qlIndexFixing($AC$5,AZ576,,_xll.ohTrigger(Trigger,Quote!$V$2))</f>
        <v>4.0133795651376841E-3</v>
      </c>
      <c r="BD576" s="359" t="e">
        <f>_xll.qlIndexFixing($BE$1,AZ576,TRUE,_xll.ohTrigger(Trigger,Quote!$V$2))</f>
        <v>#NUM!</v>
      </c>
    </row>
    <row r="577" spans="51:56" ht="11.25" customHeight="1" x14ac:dyDescent="0.25">
      <c r="AY577" s="187" t="s">
        <v>90</v>
      </c>
      <c r="AZ577" s="186">
        <f>_xll.qlInterestRateIndexFixingDate(Currency&amp;"ibor"&amp;$I$1,BA577,Trigger)</f>
        <v>43333</v>
      </c>
      <c r="BA577" s="186">
        <f>_xll.qlCalendarAdvance(Calendar,BA576,AY577,"f",,Trigger)</f>
        <v>43335</v>
      </c>
      <c r="BB577" s="186">
        <f>_xll.qlInterestRateIndexMaturity(Currency&amp;"ibor"&amp;$I$1,BA577,Trigger)</f>
        <v>43427</v>
      </c>
      <c r="BC577" s="359">
        <f>_xll.qlIndexFixing($AC$5,AZ577,,_xll.ohTrigger(Trigger,Quote!$V$2))</f>
        <v>4.0468628026655105E-3</v>
      </c>
      <c r="BD577" s="359" t="e">
        <f>_xll.qlIndexFixing($BE$1,AZ577,TRUE,_xll.ohTrigger(Trigger,Quote!$V$2))</f>
        <v>#NUM!</v>
      </c>
    </row>
    <row r="578" spans="51:56" ht="11.25" customHeight="1" x14ac:dyDescent="0.25">
      <c r="AY578" s="187" t="s">
        <v>90</v>
      </c>
      <c r="AZ578" s="186">
        <f>_xll.qlInterestRateIndexFixingDate(Currency&amp;"ibor"&amp;$I$1,BA578,Trigger)</f>
        <v>43340</v>
      </c>
      <c r="BA578" s="186">
        <f>_xll.qlCalendarAdvance(Calendar,BA577,AY578,"f",,Trigger)</f>
        <v>43342</v>
      </c>
      <c r="BB578" s="186">
        <f>_xll.qlInterestRateIndexMaturity(Currency&amp;"ibor"&amp;$I$1,BA578,Trigger)</f>
        <v>43434</v>
      </c>
      <c r="BC578" s="359">
        <f>_xll.qlIndexFixing($AC$5,AZ578,,_xll.ohTrigger(Trigger,Quote!$V$2))</f>
        <v>4.0803463264096054E-3</v>
      </c>
      <c r="BD578" s="359" t="e">
        <f>_xll.qlIndexFixing($BE$1,AZ578,TRUE,_xll.ohTrigger(Trigger,Quote!$V$2))</f>
        <v>#NUM!</v>
      </c>
    </row>
    <row r="579" spans="51:56" ht="11.25" customHeight="1" x14ac:dyDescent="0.25">
      <c r="AY579" s="187" t="s">
        <v>90</v>
      </c>
      <c r="AZ579" s="186">
        <f>_xll.qlInterestRateIndexFixingDate(Currency&amp;"ibor"&amp;$I$1,BA579,Trigger)</f>
        <v>43347</v>
      </c>
      <c r="BA579" s="186">
        <f>_xll.qlCalendarAdvance(Calendar,BA578,AY579,"f",,Trigger)</f>
        <v>43349</v>
      </c>
      <c r="BB579" s="186">
        <f>_xll.qlInterestRateIndexMaturity(Currency&amp;"ibor"&amp;$I$1,BA579,Trigger)</f>
        <v>43440</v>
      </c>
      <c r="BC579" s="359">
        <f>_xll.qlIndexFixing($AC$5,AZ579,,_xll.ohTrigger(Trigger,Quote!$V$2))</f>
        <v>4.1114149568013993E-3</v>
      </c>
      <c r="BD579" s="359" t="e">
        <f>_xll.qlIndexFixing($BE$1,AZ579,TRUE,_xll.ohTrigger(Trigger,Quote!$V$2))</f>
        <v>#NUM!</v>
      </c>
    </row>
    <row r="580" spans="51:56" ht="11.25" customHeight="1" x14ac:dyDescent="0.25">
      <c r="AY580" s="187" t="s">
        <v>90</v>
      </c>
      <c r="AZ580" s="186">
        <f>_xll.qlInterestRateIndexFixingDate(Currency&amp;"ibor"&amp;$I$1,BA580,Trigger)</f>
        <v>43354</v>
      </c>
      <c r="BA580" s="186">
        <f>_xll.qlCalendarAdvance(Calendar,BA579,AY580,"f",,Trigger)</f>
        <v>43356</v>
      </c>
      <c r="BB580" s="186">
        <f>_xll.qlInterestRateIndexMaturity(Currency&amp;"ibor"&amp;$I$1,BA580,Trigger)</f>
        <v>43447</v>
      </c>
      <c r="BC580" s="359">
        <f>_xll.qlIndexFixing($AC$5,AZ580,,_xll.ohTrigger(Trigger,Quote!$V$2))</f>
        <v>4.1448986487787279E-3</v>
      </c>
      <c r="BD580" s="359" t="e">
        <f>_xll.qlIndexFixing($BE$1,AZ580,TRUE,_xll.ohTrigger(Trigger,Quote!$V$2))</f>
        <v>#NUM!</v>
      </c>
    </row>
    <row r="581" spans="51:56" ht="11.25" customHeight="1" x14ac:dyDescent="0.25">
      <c r="AY581" s="187" t="s">
        <v>90</v>
      </c>
      <c r="AZ581" s="186">
        <f>_xll.qlInterestRateIndexFixingDate(Currency&amp;"ibor"&amp;$I$1,BA581,Trigger)</f>
        <v>43361</v>
      </c>
      <c r="BA581" s="186">
        <f>_xll.qlCalendarAdvance(Calendar,BA580,AY581,"f",,Trigger)</f>
        <v>43363</v>
      </c>
      <c r="BB581" s="186">
        <f>_xll.qlInterestRateIndexMaturity(Currency&amp;"ibor"&amp;$I$1,BA581,Trigger)</f>
        <v>43454</v>
      </c>
      <c r="BC581" s="359">
        <f>_xll.qlIndexFixing($AC$5,AZ581,,_xll.ohTrigger(Trigger,Quote!$V$2))</f>
        <v>4.1783826238649784E-3</v>
      </c>
      <c r="BD581" s="359" t="e">
        <f>_xll.qlIndexFixing($BE$1,AZ581,TRUE,_xll.ohTrigger(Trigger,Quote!$V$2))</f>
        <v>#NUM!</v>
      </c>
    </row>
    <row r="582" spans="51:56" ht="11.25" customHeight="1" x14ac:dyDescent="0.25">
      <c r="AY582" s="187" t="s">
        <v>90</v>
      </c>
      <c r="AZ582" s="186">
        <f>_xll.qlInterestRateIndexFixingDate(Currency&amp;"ibor"&amp;$I$1,BA582,Trigger)</f>
        <v>43368</v>
      </c>
      <c r="BA582" s="186">
        <f>_xll.qlCalendarAdvance(Calendar,BA581,AY582,"f",,Trigger)</f>
        <v>43370</v>
      </c>
      <c r="BB582" s="186">
        <f>_xll.qlInterestRateIndexMaturity(Currency&amp;"ibor"&amp;$I$1,BA582,Trigger)</f>
        <v>43461</v>
      </c>
      <c r="BC582" s="359">
        <f>_xll.qlIndexFixing($AC$5,AZ582,,_xll.ohTrigger(Trigger,Quote!$V$2))</f>
        <v>4.2118668820636624E-3</v>
      </c>
      <c r="BD582" s="359" t="e">
        <f>_xll.qlIndexFixing($BE$1,AZ582,TRUE,_xll.ohTrigger(Trigger,Quote!$V$2))</f>
        <v>#NUM!</v>
      </c>
    </row>
    <row r="583" spans="51:56" ht="11.25" customHeight="1" x14ac:dyDescent="0.25">
      <c r="AY583" s="187" t="s">
        <v>90</v>
      </c>
      <c r="AZ583" s="186">
        <f>_xll.qlInterestRateIndexFixingDate(Currency&amp;"ibor"&amp;$I$1,BA583,Trigger)</f>
        <v>43375</v>
      </c>
      <c r="BA583" s="186">
        <f>_xll.qlCalendarAdvance(Calendar,BA582,AY583,"f",,Trigger)</f>
        <v>43377</v>
      </c>
      <c r="BB583" s="186">
        <f>_xll.qlInterestRateIndexMaturity(Currency&amp;"ibor"&amp;$I$1,BA583,Trigger)</f>
        <v>43469</v>
      </c>
      <c r="BC583" s="359">
        <f>_xll.qlIndexFixing($AC$5,AZ583,,_xll.ohTrigger(Trigger,Quote!$V$2))</f>
        <v>4.2477682384644633E-3</v>
      </c>
      <c r="BD583" s="359" t="e">
        <f>_xll.qlIndexFixing($BE$1,AZ583,TRUE,_xll.ohTrigger(Trigger,Quote!$V$2))</f>
        <v>#NUM!</v>
      </c>
    </row>
    <row r="584" spans="51:56" ht="11.25" customHeight="1" x14ac:dyDescent="0.25">
      <c r="AY584" s="187" t="s">
        <v>90</v>
      </c>
      <c r="AZ584" s="186">
        <f>_xll.qlInterestRateIndexFixingDate(Currency&amp;"ibor"&amp;$I$1,BA584,Trigger)</f>
        <v>43382</v>
      </c>
      <c r="BA584" s="186">
        <f>_xll.qlCalendarAdvance(Calendar,BA583,AY584,"f",,Trigger)</f>
        <v>43384</v>
      </c>
      <c r="BB584" s="186">
        <f>_xll.qlInterestRateIndexMaturity(Currency&amp;"ibor"&amp;$I$1,BA584,Trigger)</f>
        <v>43476</v>
      </c>
      <c r="BC584" s="359">
        <f>_xll.qlIndexFixing($AC$5,AZ584,,_xll.ohTrigger(Trigger,Quote!$V$2))</f>
        <v>4.2812534795609054E-3</v>
      </c>
      <c r="BD584" s="359" t="e">
        <f>_xll.qlIndexFixing($BE$1,AZ584,TRUE,_xll.ohTrigger(Trigger,Quote!$V$2))</f>
        <v>#NUM!</v>
      </c>
    </row>
    <row r="585" spans="51:56" ht="11.25" customHeight="1" x14ac:dyDescent="0.25">
      <c r="AY585" s="187" t="s">
        <v>90</v>
      </c>
      <c r="AZ585" s="186">
        <f>_xll.qlInterestRateIndexFixingDate(Currency&amp;"ibor"&amp;$I$1,BA585,Trigger)</f>
        <v>43389</v>
      </c>
      <c r="BA585" s="186">
        <f>_xll.qlCalendarAdvance(Calendar,BA584,AY585,"f",,Trigger)</f>
        <v>43391</v>
      </c>
      <c r="BB585" s="186">
        <f>_xll.qlInterestRateIndexMaturity(Currency&amp;"ibor"&amp;$I$1,BA585,Trigger)</f>
        <v>43483</v>
      </c>
      <c r="BC585" s="359">
        <f>_xll.qlIndexFixing($AC$5,AZ585,,_xll.ohTrigger(Trigger,Quote!$V$2))</f>
        <v>4.3147390068901236E-3</v>
      </c>
      <c r="BD585" s="359" t="e">
        <f>_xll.qlIndexFixing($BE$1,AZ585,TRUE,_xll.ohTrigger(Trigger,Quote!$V$2))</f>
        <v>#NUM!</v>
      </c>
    </row>
    <row r="586" spans="51:56" ht="11.25" customHeight="1" x14ac:dyDescent="0.25">
      <c r="AY586" s="187" t="s">
        <v>90</v>
      </c>
      <c r="AZ586" s="186">
        <f>_xll.qlInterestRateIndexFixingDate(Currency&amp;"ibor"&amp;$I$1,BA586,Trigger)</f>
        <v>43396</v>
      </c>
      <c r="BA586" s="186">
        <f>_xll.qlCalendarAdvance(Calendar,BA585,AY586,"f",,Trigger)</f>
        <v>43398</v>
      </c>
      <c r="BB586" s="186">
        <f>_xll.qlInterestRateIndexMaturity(Currency&amp;"ibor"&amp;$I$1,BA586,Trigger)</f>
        <v>43490</v>
      </c>
      <c r="BC586" s="359">
        <f>_xll.qlIndexFixing($AC$5,AZ586,,_xll.ohTrigger(Trigger,Quote!$V$2))</f>
        <v>4.3482248204564635E-3</v>
      </c>
      <c r="BD586" s="359" t="e">
        <f>_xll.qlIndexFixing($BE$1,AZ586,TRUE,_xll.ohTrigger(Trigger,Quote!$V$2))</f>
        <v>#NUM!</v>
      </c>
    </row>
    <row r="587" spans="51:56" ht="11.25" customHeight="1" x14ac:dyDescent="0.25">
      <c r="AY587" s="187" t="s">
        <v>90</v>
      </c>
      <c r="AZ587" s="186">
        <f>_xll.qlInterestRateIndexFixingDate(Currency&amp;"ibor"&amp;$I$1,BA587,Trigger)</f>
        <v>43403</v>
      </c>
      <c r="BA587" s="186">
        <f>_xll.qlCalendarAdvance(Calendar,BA586,AY587,"f",,Trigger)</f>
        <v>43405</v>
      </c>
      <c r="BB587" s="186">
        <f>_xll.qlInterestRateIndexMaturity(Currency&amp;"ibor"&amp;$I$1,BA587,Trigger)</f>
        <v>43497</v>
      </c>
      <c r="BC587" s="359">
        <f>_xll.qlIndexFixing($AC$5,AZ587,,_xll.ohTrigger(Trigger,Quote!$V$2))</f>
        <v>4.3817109202607934E-3</v>
      </c>
      <c r="BD587" s="359" t="e">
        <f>_xll.qlIndexFixing($BE$1,AZ587,TRUE,_xll.ohTrigger(Trigger,Quote!$V$2))</f>
        <v>#NUM!</v>
      </c>
    </row>
    <row r="588" spans="51:56" ht="11.25" customHeight="1" x14ac:dyDescent="0.25">
      <c r="AY588" s="187" t="s">
        <v>90</v>
      </c>
      <c r="AZ588" s="186">
        <f>_xll.qlInterestRateIndexFixingDate(Currency&amp;"ibor"&amp;$I$1,BA588,Trigger)</f>
        <v>43410</v>
      </c>
      <c r="BA588" s="186">
        <f>_xll.qlCalendarAdvance(Calendar,BA587,AY588,"f",,Trigger)</f>
        <v>43412</v>
      </c>
      <c r="BB588" s="186">
        <f>_xll.qlInterestRateIndexMaturity(Currency&amp;"ibor"&amp;$I$1,BA588,Trigger)</f>
        <v>43504</v>
      </c>
      <c r="BC588" s="359">
        <f>_xll.qlIndexFixing($AC$5,AZ588,,_xll.ohTrigger(Trigger,Quote!$V$2))</f>
        <v>4.4151973063065878E-3</v>
      </c>
      <c r="BD588" s="359" t="e">
        <f>_xll.qlIndexFixing($BE$1,AZ588,TRUE,_xll.ohTrigger(Trigger,Quote!$V$2))</f>
        <v>#NUM!</v>
      </c>
    </row>
    <row r="589" spans="51:56" ht="11.25" customHeight="1" x14ac:dyDescent="0.25">
      <c r="AY589" s="187" t="s">
        <v>90</v>
      </c>
      <c r="AZ589" s="186">
        <f>_xll.qlInterestRateIndexFixingDate(Currency&amp;"ibor"&amp;$I$1,BA589,Trigger)</f>
        <v>43417</v>
      </c>
      <c r="BA589" s="186">
        <f>_xll.qlCalendarAdvance(Calendar,BA588,AY589,"f",,Trigger)</f>
        <v>43419</v>
      </c>
      <c r="BB589" s="186">
        <f>_xll.qlInterestRateIndexMaturity(Currency&amp;"ibor"&amp;$I$1,BA589,Trigger)</f>
        <v>43511</v>
      </c>
      <c r="BC589" s="359">
        <f>_xll.qlIndexFixing($AC$5,AZ589,,_xll.ohTrigger(Trigger,Quote!$V$2))</f>
        <v>4.4486839785955858E-3</v>
      </c>
      <c r="BD589" s="359" t="e">
        <f>_xll.qlIndexFixing($BE$1,AZ589,TRUE,_xll.ohTrigger(Trigger,Quote!$V$2))</f>
        <v>#NUM!</v>
      </c>
    </row>
    <row r="590" spans="51:56" ht="11.25" customHeight="1" x14ac:dyDescent="0.25">
      <c r="AY590" s="187" t="s">
        <v>90</v>
      </c>
      <c r="AZ590" s="186">
        <f>_xll.qlInterestRateIndexFixingDate(Currency&amp;"ibor"&amp;$I$1,BA590,Trigger)</f>
        <v>43424</v>
      </c>
      <c r="BA590" s="186">
        <f>_xll.qlCalendarAdvance(Calendar,BA589,AY590,"f",,Trigger)</f>
        <v>43426</v>
      </c>
      <c r="BB590" s="186">
        <f>_xll.qlInterestRateIndexMaturity(Currency&amp;"ibor"&amp;$I$1,BA590,Trigger)</f>
        <v>43518</v>
      </c>
      <c r="BC590" s="359">
        <f>_xll.qlIndexFixing($AC$5,AZ590,,_xll.ohTrigger(Trigger,Quote!$V$2))</f>
        <v>4.4821709371312621E-3</v>
      </c>
      <c r="BD590" s="359" t="e">
        <f>_xll.qlIndexFixing($BE$1,AZ590,TRUE,_xll.ohTrigger(Trigger,Quote!$V$2))</f>
        <v>#NUM!</v>
      </c>
    </row>
    <row r="591" spans="51:56" ht="11.25" customHeight="1" x14ac:dyDescent="0.25">
      <c r="AY591" s="187" t="s">
        <v>90</v>
      </c>
      <c r="AZ591" s="186">
        <f>_xll.qlInterestRateIndexFixingDate(Currency&amp;"ibor"&amp;$I$1,BA591,Trigger)</f>
        <v>43431</v>
      </c>
      <c r="BA591" s="186">
        <f>_xll.qlCalendarAdvance(Calendar,BA590,AY591,"f",,Trigger)</f>
        <v>43433</v>
      </c>
      <c r="BB591" s="186">
        <f>_xll.qlInterestRateIndexMaturity(Currency&amp;"ibor"&amp;$I$1,BA591,Trigger)</f>
        <v>43524</v>
      </c>
      <c r="BC591" s="359">
        <f>_xll.qlIndexFixing($AC$5,AZ591,,_xll.ohTrigger(Trigger,Quote!$V$2))</f>
        <v>4.513237946282952E-3</v>
      </c>
      <c r="BD591" s="359" t="e">
        <f>_xll.qlIndexFixing($BE$1,AZ591,TRUE,_xll.ohTrigger(Trigger,Quote!$V$2))</f>
        <v>#NUM!</v>
      </c>
    </row>
    <row r="592" spans="51:56" ht="11.25" customHeight="1" x14ac:dyDescent="0.25">
      <c r="AY592" s="187" t="s">
        <v>90</v>
      </c>
      <c r="AZ592" s="186">
        <f>_xll.qlInterestRateIndexFixingDate(Currency&amp;"ibor"&amp;$I$1,BA592,Trigger)</f>
        <v>43438</v>
      </c>
      <c r="BA592" s="186">
        <f>_xll.qlCalendarAdvance(Calendar,BA591,AY592,"f",,Trigger)</f>
        <v>43440</v>
      </c>
      <c r="BB592" s="186">
        <f>_xll.qlInterestRateIndexMaturity(Currency&amp;"ibor"&amp;$I$1,BA592,Trigger)</f>
        <v>43530</v>
      </c>
      <c r="BC592" s="359">
        <f>_xll.qlIndexFixing($AC$5,AZ592,,_xll.ohTrigger(Trigger,Quote!$V$2))</f>
        <v>4.5443044205848437E-3</v>
      </c>
      <c r="BD592" s="359" t="e">
        <f>_xll.qlIndexFixing($BE$1,AZ592,TRUE,_xll.ohTrigger(Trigger,Quote!$V$2))</f>
        <v>#NUM!</v>
      </c>
    </row>
    <row r="593" spans="51:56" ht="11.25" customHeight="1" x14ac:dyDescent="0.25">
      <c r="AY593" s="187" t="s">
        <v>90</v>
      </c>
      <c r="AZ593" s="186">
        <f>_xll.qlInterestRateIndexFixingDate(Currency&amp;"ibor"&amp;$I$1,BA593,Trigger)</f>
        <v>43445</v>
      </c>
      <c r="BA593" s="186">
        <f>_xll.qlCalendarAdvance(Calendar,BA592,AY593,"f",,Trigger)</f>
        <v>43447</v>
      </c>
      <c r="BB593" s="186">
        <f>_xll.qlInterestRateIndexMaturity(Currency&amp;"ibor"&amp;$I$1,BA593,Trigger)</f>
        <v>43537</v>
      </c>
      <c r="BC593" s="359">
        <f>_xll.qlIndexFixing($AC$5,AZ593,,_xll.ohTrigger(Trigger,Quote!$V$2))</f>
        <v>4.5777913489217781E-3</v>
      </c>
      <c r="BD593" s="359" t="e">
        <f>_xll.qlIndexFixing($BE$1,AZ593,TRUE,_xll.ohTrigger(Trigger,Quote!$V$2))</f>
        <v>#NUM!</v>
      </c>
    </row>
    <row r="594" spans="51:56" ht="11.25" customHeight="1" x14ac:dyDescent="0.25">
      <c r="AY594" s="187" t="s">
        <v>90</v>
      </c>
      <c r="AZ594" s="186">
        <f>_xll.qlInterestRateIndexFixingDate(Currency&amp;"ibor"&amp;$I$1,BA594,Trigger)</f>
        <v>43452</v>
      </c>
      <c r="BA594" s="186">
        <f>_xll.qlCalendarAdvance(Calendar,BA593,AY594,"f",,Trigger)</f>
        <v>43454</v>
      </c>
      <c r="BB594" s="186">
        <f>_xll.qlInterestRateIndexMaturity(Currency&amp;"ibor"&amp;$I$1,BA594,Trigger)</f>
        <v>43544</v>
      </c>
      <c r="BC594" s="359">
        <f>_xll.qlIndexFixing($AC$5,AZ594,,_xll.ohTrigger(Trigger,Quote!$V$2))</f>
        <v>4.6112785572844928E-3</v>
      </c>
      <c r="BD594" s="359" t="e">
        <f>_xll.qlIndexFixing($BE$1,AZ594,TRUE,_xll.ohTrigger(Trigger,Quote!$V$2))</f>
        <v>#NUM!</v>
      </c>
    </row>
    <row r="595" spans="51:56" ht="11.25" customHeight="1" x14ac:dyDescent="0.25">
      <c r="AY595" s="187" t="s">
        <v>90</v>
      </c>
      <c r="AZ595" s="186">
        <f>_xll.qlInterestRateIndexFixingDate(Currency&amp;"ibor"&amp;$I$1,BA595,Trigger)</f>
        <v>43455</v>
      </c>
      <c r="BA595" s="186">
        <f>_xll.qlCalendarAdvance(Calendar,BA594,AY595,"f",,Trigger)</f>
        <v>43461</v>
      </c>
      <c r="BB595" s="186">
        <f>_xll.qlInterestRateIndexMaturity(Currency&amp;"ibor"&amp;$I$1,BA595,Trigger)</f>
        <v>43551</v>
      </c>
      <c r="BC595" s="359">
        <f>_xll.qlIndexFixing($AC$5,AZ595,,_xll.ohTrigger(Trigger,Quote!$V$2))</f>
        <v>4.6447660456747641E-3</v>
      </c>
      <c r="BD595" s="359" t="e">
        <f>_xll.qlIndexFixing($BE$1,AZ595,TRUE,_xll.ohTrigger(Trigger,Quote!$V$2))</f>
        <v>#NUM!</v>
      </c>
    </row>
    <row r="596" spans="51:56" ht="11.25" customHeight="1" x14ac:dyDescent="0.25">
      <c r="AY596" s="187" t="s">
        <v>90</v>
      </c>
      <c r="AZ596" s="186">
        <f>_xll.qlInterestRateIndexFixingDate(Currency&amp;"ibor"&amp;$I$1,BA596,Trigger)</f>
        <v>43465</v>
      </c>
      <c r="BA596" s="186">
        <f>_xll.qlCalendarAdvance(Calendar,BA595,AY596,"f",,Trigger)</f>
        <v>43468</v>
      </c>
      <c r="BB596" s="186">
        <f>_xll.qlInterestRateIndexMaturity(Currency&amp;"ibor"&amp;$I$1,BA596,Trigger)</f>
        <v>43558</v>
      </c>
      <c r="BC596" s="359">
        <f>_xll.qlIndexFixing($AC$5,AZ596,,_xll.ohTrigger(Trigger,Quote!$V$2))</f>
        <v>4.6782538140952568E-3</v>
      </c>
      <c r="BD596" s="359" t="e">
        <f>_xll.qlIndexFixing($BE$1,AZ596,TRUE,_xll.ohTrigger(Trigger,Quote!$V$2))</f>
        <v>#NUM!</v>
      </c>
    </row>
    <row r="597" spans="51:56" ht="11.25" customHeight="1" x14ac:dyDescent="0.25">
      <c r="AY597" s="187" t="s">
        <v>90</v>
      </c>
      <c r="AZ597" s="186">
        <f>_xll.qlInterestRateIndexFixingDate(Currency&amp;"ibor"&amp;$I$1,BA597,Trigger)</f>
        <v>43473</v>
      </c>
      <c r="BA597" s="186">
        <f>_xll.qlCalendarAdvance(Calendar,BA596,AY597,"f",,Trigger)</f>
        <v>43475</v>
      </c>
      <c r="BB597" s="186">
        <f>_xll.qlInterestRateIndexMaturity(Currency&amp;"ibor"&amp;$I$1,BA597,Trigger)</f>
        <v>43565</v>
      </c>
      <c r="BC597" s="359">
        <f>_xll.qlIndexFixing($AC$5,AZ597,,_xll.ohTrigger(Trigger,Quote!$V$2))</f>
        <v>4.7117418625486351E-3</v>
      </c>
      <c r="BD597" s="359" t="e">
        <f>_xll.qlIndexFixing($BE$1,AZ597,TRUE,_xll.ohTrigger(Trigger,Quote!$V$2))</f>
        <v>#NUM!</v>
      </c>
    </row>
    <row r="598" spans="51:56" ht="11.25" customHeight="1" x14ac:dyDescent="0.25">
      <c r="AY598" s="187" t="s">
        <v>90</v>
      </c>
      <c r="AZ598" s="186">
        <f>_xll.qlInterestRateIndexFixingDate(Currency&amp;"ibor"&amp;$I$1,BA598,Trigger)</f>
        <v>43480</v>
      </c>
      <c r="BA598" s="186">
        <f>_xll.qlCalendarAdvance(Calendar,BA597,AY598,"f",,Trigger)</f>
        <v>43482</v>
      </c>
      <c r="BB598" s="186">
        <f>_xll.qlInterestRateIndexMaturity(Currency&amp;"ibor"&amp;$I$1,BA598,Trigger)</f>
        <v>43572</v>
      </c>
      <c r="BC598" s="359">
        <f>_xll.qlIndexFixing($AC$5,AZ598,,_xll.ohTrigger(Trigger,Quote!$V$2))</f>
        <v>4.7452301910357875E-3</v>
      </c>
      <c r="BD598" s="359" t="e">
        <f>_xll.qlIndexFixing($BE$1,AZ598,TRUE,_xll.ohTrigger(Trigger,Quote!$V$2))</f>
        <v>#NUM!</v>
      </c>
    </row>
    <row r="599" spans="51:56" ht="11.25" customHeight="1" x14ac:dyDescent="0.25">
      <c r="AY599" s="187" t="s">
        <v>90</v>
      </c>
      <c r="AZ599" s="186">
        <f>_xll.qlInterestRateIndexFixingDate(Currency&amp;"ibor"&amp;$I$1,BA599,Trigger)</f>
        <v>43487</v>
      </c>
      <c r="BA599" s="186">
        <f>_xll.qlCalendarAdvance(Calendar,BA598,AY599,"f",,Trigger)</f>
        <v>43489</v>
      </c>
      <c r="BB599" s="186">
        <f>_xll.qlInterestRateIndexMaturity(Currency&amp;"ibor"&amp;$I$1,BA599,Trigger)</f>
        <v>43579</v>
      </c>
      <c r="BC599" s="359">
        <f>_xll.qlIndexFixing($AC$5,AZ599,,_xll.ohTrigger(Trigger,Quote!$V$2))</f>
        <v>4.7787187995611546E-3</v>
      </c>
      <c r="BD599" s="359" t="e">
        <f>_xll.qlIndexFixing($BE$1,AZ599,TRUE,_xll.ohTrigger(Trigger,Quote!$V$2))</f>
        <v>#NUM!</v>
      </c>
    </row>
    <row r="600" spans="51:56" ht="11.25" customHeight="1" x14ac:dyDescent="0.25">
      <c r="AY600" s="187" t="s">
        <v>90</v>
      </c>
      <c r="AZ600" s="186">
        <f>_xll.qlInterestRateIndexFixingDate(Currency&amp;"ibor"&amp;$I$1,BA600,Trigger)</f>
        <v>43494</v>
      </c>
      <c r="BA600" s="186">
        <f>_xll.qlCalendarAdvance(Calendar,BA599,AY600,"f",,Trigger)</f>
        <v>43496</v>
      </c>
      <c r="BB600" s="186">
        <f>_xll.qlInterestRateIndexMaturity(Currency&amp;"ibor"&amp;$I$1,BA600,Trigger)</f>
        <v>43585</v>
      </c>
      <c r="BC600" s="359">
        <f>_xll.qlIndexFixing($AC$5,AZ600,,_xll.ohTrigger(Trigger,Quote!$V$2))</f>
        <v>4.8097834973749448E-3</v>
      </c>
      <c r="BD600" s="359" t="e">
        <f>_xll.qlIndexFixing($BE$1,AZ600,TRUE,_xll.ohTrigger(Trigger,Quote!$V$2))</f>
        <v>#NUM!</v>
      </c>
    </row>
    <row r="601" spans="51:56" ht="11.25" customHeight="1" x14ac:dyDescent="0.25">
      <c r="AY601" s="187" t="s">
        <v>90</v>
      </c>
      <c r="AZ601" s="186">
        <f>_xll.qlInterestRateIndexFixingDate(Currency&amp;"ibor"&amp;$I$1,BA601,Trigger)</f>
        <v>43501</v>
      </c>
      <c r="BA601" s="186">
        <f>_xll.qlCalendarAdvance(Calendar,BA600,AY601,"f",,Trigger)</f>
        <v>43503</v>
      </c>
      <c r="BB601" s="186">
        <f>_xll.qlInterestRateIndexMaturity(Currency&amp;"ibor"&amp;$I$1,BA601,Trigger)</f>
        <v>43592</v>
      </c>
      <c r="BC601" s="359">
        <f>_xll.qlIndexFixing($AC$5,AZ601,,_xll.ohTrigger(Trigger,Quote!$V$2))</f>
        <v>4.8432721972591327E-3</v>
      </c>
      <c r="BD601" s="359" t="e">
        <f>_xll.qlIndexFixing($BE$1,AZ601,TRUE,_xll.ohTrigger(Trigger,Quote!$V$2))</f>
        <v>#NUM!</v>
      </c>
    </row>
    <row r="602" spans="51:56" ht="11.25" customHeight="1" x14ac:dyDescent="0.25">
      <c r="AY602" s="187" t="s">
        <v>90</v>
      </c>
      <c r="AZ602" s="186">
        <f>_xll.qlInterestRateIndexFixingDate(Currency&amp;"ibor"&amp;$I$1,BA602,Trigger)</f>
        <v>43508</v>
      </c>
      <c r="BA602" s="186">
        <f>_xll.qlCalendarAdvance(Calendar,BA601,AY602,"f",,Trigger)</f>
        <v>43510</v>
      </c>
      <c r="BB602" s="186">
        <f>_xll.qlInterestRateIndexMaturity(Currency&amp;"ibor"&amp;$I$1,BA602,Trigger)</f>
        <v>43599</v>
      </c>
      <c r="BC602" s="359">
        <f>_xll.qlIndexFixing($AC$5,AZ602,,_xll.ohTrigger(Trigger,Quote!$V$2))</f>
        <v>4.8767611740723618E-3</v>
      </c>
      <c r="BD602" s="359" t="e">
        <f>_xll.qlIndexFixing($BE$1,AZ602,TRUE,_xll.ohTrigger(Trigger,Quote!$V$2))</f>
        <v>#NUM!</v>
      </c>
    </row>
    <row r="603" spans="51:56" ht="11.25" customHeight="1" x14ac:dyDescent="0.25">
      <c r="AY603" s="187" t="s">
        <v>90</v>
      </c>
      <c r="AZ603" s="186">
        <f>_xll.qlInterestRateIndexFixingDate(Currency&amp;"ibor"&amp;$I$1,BA603,Trigger)</f>
        <v>43515</v>
      </c>
      <c r="BA603" s="186">
        <f>_xll.qlCalendarAdvance(Calendar,BA602,AY603,"f",,Trigger)</f>
        <v>43517</v>
      </c>
      <c r="BB603" s="186">
        <f>_xll.qlInterestRateIndexMaturity(Currency&amp;"ibor"&amp;$I$1,BA603,Trigger)</f>
        <v>43606</v>
      </c>
      <c r="BC603" s="359">
        <f>_xll.qlIndexFixing($AC$5,AZ603,,_xll.ohTrigger(Trigger,Quote!$V$2))</f>
        <v>4.9102504278164287E-3</v>
      </c>
      <c r="BD603" s="359" t="e">
        <f>_xll.qlIndexFixing($BE$1,AZ603,TRUE,_xll.ohTrigger(Trigger,Quote!$V$2))</f>
        <v>#NUM!</v>
      </c>
    </row>
    <row r="604" spans="51:56" ht="11.25" customHeight="1" x14ac:dyDescent="0.25">
      <c r="AY604" s="187" t="s">
        <v>90</v>
      </c>
      <c r="AZ604" s="186">
        <f>_xll.qlInterestRateIndexFixingDate(Currency&amp;"ibor"&amp;$I$1,BA604,Trigger)</f>
        <v>43522</v>
      </c>
      <c r="BA604" s="186">
        <f>_xll.qlCalendarAdvance(Calendar,BA603,AY604,"f",,Trigger)</f>
        <v>43524</v>
      </c>
      <c r="BB604" s="186">
        <f>_xll.qlInterestRateIndexMaturity(Currency&amp;"ibor"&amp;$I$1,BA604,Trigger)</f>
        <v>43616</v>
      </c>
      <c r="BC604" s="359">
        <f>_xll.qlIndexFixing($AC$5,AZ604,,_xll.ohTrigger(Trigger,Quote!$V$2))</f>
        <v>4.9510184138370208E-3</v>
      </c>
      <c r="BD604" s="359" t="e">
        <f>_xll.qlIndexFixing($BE$1,AZ604,TRUE,_xll.ohTrigger(Trigger,Quote!$V$2))</f>
        <v>#NUM!</v>
      </c>
    </row>
    <row r="605" spans="51:56" ht="11.25" customHeight="1" x14ac:dyDescent="0.25">
      <c r="AY605" s="187" t="s">
        <v>90</v>
      </c>
      <c r="AZ605" s="186">
        <f>_xll.qlInterestRateIndexFixingDate(Currency&amp;"ibor"&amp;$I$1,BA605,Trigger)</f>
        <v>43529</v>
      </c>
      <c r="BA605" s="186">
        <f>_xll.qlCalendarAdvance(Calendar,BA604,AY605,"f",,Trigger)</f>
        <v>43531</v>
      </c>
      <c r="BB605" s="186">
        <f>_xll.qlInterestRateIndexMaturity(Currency&amp;"ibor"&amp;$I$1,BA605,Trigger)</f>
        <v>43623</v>
      </c>
      <c r="BC605" s="359">
        <f>_xll.qlIndexFixing($AC$5,AZ605,,_xll.ohTrigger(Trigger,Quote!$V$2))</f>
        <v>5.0170900521192994E-3</v>
      </c>
      <c r="BD605" s="359" t="e">
        <f>_xll.qlIndexFixing($BE$1,AZ605,TRUE,_xll.ohTrigger(Trigger,Quote!$V$2))</f>
        <v>#NUM!</v>
      </c>
    </row>
    <row r="606" spans="51:56" ht="11.25" customHeight="1" x14ac:dyDescent="0.25">
      <c r="AY606" s="187" t="s">
        <v>90</v>
      </c>
      <c r="AZ606" s="186">
        <f>_xll.qlInterestRateIndexFixingDate(Currency&amp;"ibor"&amp;$I$1,BA606,Trigger)</f>
        <v>43536</v>
      </c>
      <c r="BA606" s="186">
        <f>_xll.qlCalendarAdvance(Calendar,BA605,AY606,"f",,Trigger)</f>
        <v>43538</v>
      </c>
      <c r="BB606" s="186">
        <f>_xll.qlInterestRateIndexMaturity(Currency&amp;"ibor"&amp;$I$1,BA606,Trigger)</f>
        <v>43630</v>
      </c>
      <c r="BC606" s="359">
        <f>_xll.qlIndexFixing($AC$5,AZ606,,_xll.ohTrigger(Trigger,Quote!$V$2))</f>
        <v>5.1080250533092307E-3</v>
      </c>
      <c r="BD606" s="359" t="e">
        <f>_xll.qlIndexFixing($BE$1,AZ606,TRUE,_xll.ohTrigger(Trigger,Quote!$V$2))</f>
        <v>#NUM!</v>
      </c>
    </row>
    <row r="607" spans="51:56" ht="11.25" customHeight="1" x14ac:dyDescent="0.25">
      <c r="AY607" s="187" t="s">
        <v>90</v>
      </c>
      <c r="AZ607" s="186">
        <f>_xll.qlInterestRateIndexFixingDate(Currency&amp;"ibor"&amp;$I$1,BA607,Trigger)</f>
        <v>43543</v>
      </c>
      <c r="BA607" s="186">
        <f>_xll.qlCalendarAdvance(Calendar,BA606,AY607,"f",,Trigger)</f>
        <v>43545</v>
      </c>
      <c r="BB607" s="186">
        <f>_xll.qlInterestRateIndexMaturity(Currency&amp;"ibor"&amp;$I$1,BA607,Trigger)</f>
        <v>43637</v>
      </c>
      <c r="BC607" s="359">
        <f>_xll.qlIndexFixing($AC$5,AZ607,,_xll.ohTrigger(Trigger,Quote!$V$2))</f>
        <v>5.1995048297970789E-3</v>
      </c>
      <c r="BD607" s="359" t="e">
        <f>_xll.qlIndexFixing($BE$1,AZ607,TRUE,_xll.ohTrigger(Trigger,Quote!$V$2))</f>
        <v>#NUM!</v>
      </c>
    </row>
    <row r="608" spans="51:56" ht="11.25" customHeight="1" x14ac:dyDescent="0.25">
      <c r="AY608" s="187" t="s">
        <v>90</v>
      </c>
      <c r="AZ608" s="186">
        <f>_xll.qlInterestRateIndexFixingDate(Currency&amp;"ibor"&amp;$I$1,BA608,Trigger)</f>
        <v>43550</v>
      </c>
      <c r="BA608" s="186">
        <f>_xll.qlCalendarAdvance(Calendar,BA607,AY608,"f",,Trigger)</f>
        <v>43552</v>
      </c>
      <c r="BB608" s="186">
        <f>_xll.qlInterestRateIndexMaturity(Currency&amp;"ibor"&amp;$I$1,BA608,Trigger)</f>
        <v>43644</v>
      </c>
      <c r="BC608" s="359">
        <f>_xll.qlIndexFixing($AC$5,AZ608,,_xll.ohTrigger(Trigger,Quote!$V$2))</f>
        <v>5.2915294196419641E-3</v>
      </c>
      <c r="BD608" s="359" t="e">
        <f>_xll.qlIndexFixing($BE$1,AZ608,TRUE,_xll.ohTrigger(Trigger,Quote!$V$2))</f>
        <v>#NUM!</v>
      </c>
    </row>
    <row r="609" spans="51:56" ht="11.25" customHeight="1" x14ac:dyDescent="0.25">
      <c r="AY609" s="187" t="s">
        <v>90</v>
      </c>
      <c r="AZ609" s="186">
        <f>_xll.qlInterestRateIndexFixingDate(Currency&amp;"ibor"&amp;$I$1,BA609,Trigger)</f>
        <v>43557</v>
      </c>
      <c r="BA609" s="186">
        <f>_xll.qlCalendarAdvance(Calendar,BA608,AY609,"f",,Trigger)</f>
        <v>43559</v>
      </c>
      <c r="BB609" s="186">
        <f>_xll.qlInterestRateIndexMaturity(Currency&amp;"ibor"&amp;$I$1,BA609,Trigger)</f>
        <v>43650</v>
      </c>
      <c r="BC609" s="359">
        <f>_xll.qlIndexFixing($AC$5,AZ609,,_xll.ohTrigger(Trigger,Quote!$V$2))</f>
        <v>5.3760195536085385E-3</v>
      </c>
      <c r="BD609" s="359" t="e">
        <f>_xll.qlIndexFixing($BE$1,AZ609,TRUE,_xll.ohTrigger(Trigger,Quote!$V$2))</f>
        <v>#NUM!</v>
      </c>
    </row>
    <row r="610" spans="51:56" ht="11.25" customHeight="1" x14ac:dyDescent="0.25">
      <c r="AY610" s="187" t="s">
        <v>90</v>
      </c>
      <c r="AZ610" s="186">
        <f>_xll.qlInterestRateIndexFixingDate(Currency&amp;"ibor"&amp;$I$1,BA610,Trigger)</f>
        <v>43564</v>
      </c>
      <c r="BA610" s="186">
        <f>_xll.qlCalendarAdvance(Calendar,BA609,AY610,"f",,Trigger)</f>
        <v>43566</v>
      </c>
      <c r="BB610" s="186">
        <f>_xll.qlInterestRateIndexMaturity(Currency&amp;"ibor"&amp;$I$1,BA610,Trigger)</f>
        <v>43657</v>
      </c>
      <c r="BC610" s="359">
        <f>_xll.qlIndexFixing($AC$5,AZ610,,_xll.ohTrigger(Trigger,Quote!$V$2))</f>
        <v>5.4697090647072158E-3</v>
      </c>
      <c r="BD610" s="359" t="e">
        <f>_xll.qlIndexFixing($BE$1,AZ610,TRUE,_xll.ohTrigger(Trigger,Quote!$V$2))</f>
        <v>#NUM!</v>
      </c>
    </row>
    <row r="611" spans="51:56" ht="11.25" customHeight="1" x14ac:dyDescent="0.25">
      <c r="AY611" s="187" t="s">
        <v>90</v>
      </c>
      <c r="AZ611" s="186">
        <f>_xll.qlInterestRateIndexFixingDate(Currency&amp;"ibor"&amp;$I$1,BA611,Trigger)</f>
        <v>43571</v>
      </c>
      <c r="BA611" s="186">
        <f>_xll.qlCalendarAdvance(Calendar,BA610,AY611,"f",,Trigger)</f>
        <v>43573</v>
      </c>
      <c r="BB611" s="186">
        <f>_xll.qlInterestRateIndexMaturity(Currency&amp;"ibor"&amp;$I$1,BA611,Trigger)</f>
        <v>43664</v>
      </c>
      <c r="BC611" s="359">
        <f>_xll.qlIndexFixing($AC$5,AZ611,,_xll.ohTrigger(Trigger,Quote!$V$2))</f>
        <v>5.5639494622895759E-3</v>
      </c>
      <c r="BD611" s="359" t="e">
        <f>_xll.qlIndexFixing($BE$1,AZ611,TRUE,_xll.ohTrigger(Trigger,Quote!$V$2))</f>
        <v>#NUM!</v>
      </c>
    </row>
    <row r="612" spans="51:56" ht="11.25" customHeight="1" x14ac:dyDescent="0.25">
      <c r="AY612" s="187" t="s">
        <v>90</v>
      </c>
      <c r="AZ612" s="186">
        <f>_xll.qlInterestRateIndexFixingDate(Currency&amp;"ibor"&amp;$I$1,BA612,Trigger)</f>
        <v>43578</v>
      </c>
      <c r="BA612" s="186">
        <f>_xll.qlCalendarAdvance(Calendar,BA611,AY612,"f",,Trigger)</f>
        <v>43580</v>
      </c>
      <c r="BB612" s="186">
        <f>_xll.qlInterestRateIndexMaturity(Currency&amp;"ibor"&amp;$I$1,BA612,Trigger)</f>
        <v>43671</v>
      </c>
      <c r="BC612" s="359">
        <f>_xll.qlIndexFixing($AC$5,AZ612,,_xll.ohTrigger(Trigger,Quote!$V$2))</f>
        <v>5.6587407855646947E-3</v>
      </c>
      <c r="BD612" s="359" t="e">
        <f>_xll.qlIndexFixing($BE$1,AZ612,TRUE,_xll.ohTrigger(Trigger,Quote!$V$2))</f>
        <v>#NUM!</v>
      </c>
    </row>
    <row r="613" spans="51:56" ht="11.25" customHeight="1" x14ac:dyDescent="0.25">
      <c r="AY613" s="187" t="s">
        <v>90</v>
      </c>
      <c r="AZ613" s="186">
        <f>_xll.qlInterestRateIndexFixingDate(Currency&amp;"ibor"&amp;$I$1,BA613,Trigger)</f>
        <v>43584</v>
      </c>
      <c r="BA613" s="186">
        <f>_xll.qlCalendarAdvance(Calendar,BA612,AY613,"f",,Trigger)</f>
        <v>43587</v>
      </c>
      <c r="BB613" s="186">
        <f>_xll.qlInterestRateIndexMaturity(Currency&amp;"ibor"&amp;$I$1,BA613,Trigger)</f>
        <v>43679</v>
      </c>
      <c r="BC613" s="359">
        <f>_xll.qlIndexFixing($AC$5,AZ613,,_xll.ohTrigger(Trigger,Quote!$V$2))</f>
        <v>5.7598259171949854E-3</v>
      </c>
      <c r="BD613" s="359" t="e">
        <f>_xll.qlIndexFixing($BE$1,AZ613,TRUE,_xll.ohTrigger(Trigger,Quote!$V$2))</f>
        <v>#NUM!</v>
      </c>
    </row>
    <row r="614" spans="51:56" ht="11.25" customHeight="1" x14ac:dyDescent="0.25">
      <c r="AY614" s="187" t="s">
        <v>90</v>
      </c>
      <c r="AZ614" s="186">
        <f>_xll.qlInterestRateIndexFixingDate(Currency&amp;"ibor"&amp;$I$1,BA614,Trigger)</f>
        <v>43592</v>
      </c>
      <c r="BA614" s="186">
        <f>_xll.qlCalendarAdvance(Calendar,BA613,AY614,"f",,Trigger)</f>
        <v>43594</v>
      </c>
      <c r="BB614" s="186">
        <f>_xll.qlInterestRateIndexMaturity(Currency&amp;"ibor"&amp;$I$1,BA614,Trigger)</f>
        <v>43686</v>
      </c>
      <c r="BC614" s="359">
        <f>_xll.qlIndexFixing($AC$5,AZ614,,_xll.ohTrigger(Trigger,Quote!$V$2))</f>
        <v>5.8551201991482405E-3</v>
      </c>
      <c r="BD614" s="359" t="e">
        <f>_xll.qlIndexFixing($BE$1,AZ614,TRUE,_xll.ohTrigger(Trigger,Quote!$V$2))</f>
        <v>#NUM!</v>
      </c>
    </row>
    <row r="615" spans="51:56" ht="11.25" customHeight="1" x14ac:dyDescent="0.25">
      <c r="AY615" s="187" t="s">
        <v>90</v>
      </c>
      <c r="AZ615" s="186">
        <f>_xll.qlInterestRateIndexFixingDate(Currency&amp;"ibor"&amp;$I$1,BA615,Trigger)</f>
        <v>43599</v>
      </c>
      <c r="BA615" s="186">
        <f>_xll.qlCalendarAdvance(Calendar,BA614,AY615,"f",,Trigger)</f>
        <v>43601</v>
      </c>
      <c r="BB615" s="186">
        <f>_xll.qlInterestRateIndexMaturity(Currency&amp;"ibor"&amp;$I$1,BA615,Trigger)</f>
        <v>43693</v>
      </c>
      <c r="BC615" s="359">
        <f>_xll.qlIndexFixing($AC$5,AZ615,,_xll.ohTrigger(Trigger,Quote!$V$2))</f>
        <v>5.9509595672351161E-3</v>
      </c>
      <c r="BD615" s="359" t="e">
        <f>_xll.qlIndexFixing($BE$1,AZ615,TRUE,_xll.ohTrigger(Trigger,Quote!$V$2))</f>
        <v>#NUM!</v>
      </c>
    </row>
    <row r="616" spans="51:56" ht="11.25" customHeight="1" x14ac:dyDescent="0.25">
      <c r="AY616" s="187" t="s">
        <v>90</v>
      </c>
      <c r="AZ616" s="186">
        <f>_xll.qlInterestRateIndexFixingDate(Currency&amp;"ibor"&amp;$I$1,BA616,Trigger)</f>
        <v>43606</v>
      </c>
      <c r="BA616" s="186">
        <f>_xll.qlCalendarAdvance(Calendar,BA615,AY616,"f",,Trigger)</f>
        <v>43608</v>
      </c>
      <c r="BB616" s="186">
        <f>_xll.qlInterestRateIndexMaturity(Currency&amp;"ibor"&amp;$I$1,BA616,Trigger)</f>
        <v>43700</v>
      </c>
      <c r="BC616" s="359">
        <f>_xll.qlIndexFixing($AC$5,AZ616,,_xll.ohTrigger(Trigger,Quote!$V$2))</f>
        <v>6.0473440613341483E-3</v>
      </c>
      <c r="BD616" s="359" t="e">
        <f>_xll.qlIndexFixing($BE$1,AZ616,TRUE,_xll.ohTrigger(Trigger,Quote!$V$2))</f>
        <v>#NUM!</v>
      </c>
    </row>
    <row r="617" spans="51:56" ht="11.25" customHeight="1" x14ac:dyDescent="0.25">
      <c r="AY617" s="187" t="s">
        <v>90</v>
      </c>
      <c r="AZ617" s="186">
        <f>_xll.qlInterestRateIndexFixingDate(Currency&amp;"ibor"&amp;$I$1,BA617,Trigger)</f>
        <v>43613</v>
      </c>
      <c r="BA617" s="186">
        <f>_xll.qlCalendarAdvance(Calendar,BA616,AY617,"f",,Trigger)</f>
        <v>43615</v>
      </c>
      <c r="BB617" s="186">
        <f>_xll.qlInterestRateIndexMaturity(Currency&amp;"ibor"&amp;$I$1,BA617,Trigger)</f>
        <v>43707</v>
      </c>
      <c r="BC617" s="359">
        <f>_xll.qlIndexFixing($AC$5,AZ617,,_xll.ohTrigger(Trigger,Quote!$V$2))</f>
        <v>6.1442737215497787E-3</v>
      </c>
      <c r="BD617" s="359" t="e">
        <f>_xll.qlIndexFixing($BE$1,AZ617,TRUE,_xll.ohTrigger(Trigger,Quote!$V$2))</f>
        <v>#NUM!</v>
      </c>
    </row>
    <row r="618" spans="51:56" ht="11.25" customHeight="1" x14ac:dyDescent="0.25">
      <c r="AY618" s="187" t="s">
        <v>90</v>
      </c>
      <c r="AZ618" s="186">
        <f>_xll.qlInterestRateIndexFixingDate(Currency&amp;"ibor"&amp;$I$1,BA618,Trigger)</f>
        <v>43620</v>
      </c>
      <c r="BA618" s="186">
        <f>_xll.qlCalendarAdvance(Calendar,BA617,AY618,"f",,Trigger)</f>
        <v>43622</v>
      </c>
      <c r="BB618" s="186">
        <f>_xll.qlInterestRateIndexMaturity(Currency&amp;"ibor"&amp;$I$1,BA618,Trigger)</f>
        <v>43714</v>
      </c>
      <c r="BC618" s="359">
        <f>_xll.qlIndexFixing($AC$5,AZ618,,_xll.ohTrigger(Trigger,Quote!$V$2))</f>
        <v>6.2173222523123272E-3</v>
      </c>
      <c r="BD618" s="359" t="e">
        <f>_xll.qlIndexFixing($BE$1,AZ618,TRUE,_xll.ohTrigger(Trigger,Quote!$V$2))</f>
        <v>#NUM!</v>
      </c>
    </row>
    <row r="619" spans="51:56" ht="11.25" customHeight="1" x14ac:dyDescent="0.25">
      <c r="AY619" s="187" t="s">
        <v>90</v>
      </c>
      <c r="AZ619" s="186">
        <f>_xll.qlInterestRateIndexFixingDate(Currency&amp;"ibor"&amp;$I$1,BA619,Trigger)</f>
        <v>43627</v>
      </c>
      <c r="BA619" s="186">
        <f>_xll.qlCalendarAdvance(Calendar,BA618,AY619,"f",,Trigger)</f>
        <v>43629</v>
      </c>
      <c r="BB619" s="186">
        <f>_xll.qlInterestRateIndexMaturity(Currency&amp;"ibor"&amp;$I$1,BA619,Trigger)</f>
        <v>43721</v>
      </c>
      <c r="BC619" s="359">
        <f>_xll.qlIndexFixing($AC$5,AZ619,,_xll.ohTrigger(Trigger,Quote!$V$2))</f>
        <v>6.2579584154806465E-3</v>
      </c>
      <c r="BD619" s="359" t="e">
        <f>_xll.qlIndexFixing($BE$1,AZ619,TRUE,_xll.ohTrigger(Trigger,Quote!$V$2))</f>
        <v>#NUM!</v>
      </c>
    </row>
    <row r="620" spans="51:56" ht="11.25" customHeight="1" x14ac:dyDescent="0.25">
      <c r="AY620" s="187" t="s">
        <v>90</v>
      </c>
      <c r="AZ620" s="186">
        <f>_xll.qlInterestRateIndexFixingDate(Currency&amp;"ibor"&amp;$I$1,BA620,Trigger)</f>
        <v>43634</v>
      </c>
      <c r="BA620" s="186">
        <f>_xll.qlCalendarAdvance(Calendar,BA619,AY620,"f",,Trigger)</f>
        <v>43636</v>
      </c>
      <c r="BB620" s="186">
        <f>_xll.qlInterestRateIndexMaturity(Currency&amp;"ibor"&amp;$I$1,BA620,Trigger)</f>
        <v>43728</v>
      </c>
      <c r="BC620" s="359">
        <f>_xll.qlIndexFixing($AC$5,AZ620,,_xll.ohTrigger(Trigger,Quote!$V$2))</f>
        <v>6.2985949999771551E-3</v>
      </c>
      <c r="BD620" s="359" t="e">
        <f>_xll.qlIndexFixing($BE$1,AZ620,TRUE,_xll.ohTrigger(Trigger,Quote!$V$2))</f>
        <v>#NUM!</v>
      </c>
    </row>
    <row r="621" spans="51:56" ht="11.25" customHeight="1" x14ac:dyDescent="0.25">
      <c r="AY621" s="187" t="s">
        <v>90</v>
      </c>
      <c r="AZ621" s="186">
        <f>_xll.qlInterestRateIndexFixingDate(Currency&amp;"ibor"&amp;$I$1,BA621,Trigger)</f>
        <v>43641</v>
      </c>
      <c r="BA621" s="186">
        <f>_xll.qlCalendarAdvance(Calendar,BA620,AY621,"f",,Trigger)</f>
        <v>43643</v>
      </c>
      <c r="BB621" s="186">
        <f>_xll.qlInterestRateIndexMaturity(Currency&amp;"ibor"&amp;$I$1,BA621,Trigger)</f>
        <v>43735</v>
      </c>
      <c r="BC621" s="359">
        <f>_xll.qlIndexFixing($AC$5,AZ621,,_xll.ohTrigger(Trigger,Quote!$V$2))</f>
        <v>6.3392320058070668E-3</v>
      </c>
      <c r="BD621" s="359" t="e">
        <f>_xll.qlIndexFixing($BE$1,AZ621,TRUE,_xll.ohTrigger(Trigger,Quote!$V$2))</f>
        <v>#NUM!</v>
      </c>
    </row>
    <row r="622" spans="51:56" ht="11.25" customHeight="1" x14ac:dyDescent="0.25">
      <c r="AY622" s="187" t="s">
        <v>90</v>
      </c>
      <c r="AZ622" s="186">
        <f>_xll.qlInterestRateIndexFixingDate(Currency&amp;"ibor"&amp;$I$1,BA622,Trigger)</f>
        <v>43648</v>
      </c>
      <c r="BA622" s="186">
        <f>_xll.qlCalendarAdvance(Calendar,BA621,AY622,"f",,Trigger)</f>
        <v>43650</v>
      </c>
      <c r="BB622" s="186">
        <f>_xll.qlInterestRateIndexMaturity(Currency&amp;"ibor"&amp;$I$1,BA622,Trigger)</f>
        <v>43742</v>
      </c>
      <c r="BC622" s="359">
        <f>_xll.qlIndexFixing($AC$5,AZ622,,_xll.ohTrigger(Trigger,Quote!$V$2))</f>
        <v>6.3798694329755944E-3</v>
      </c>
      <c r="BD622" s="359" t="e">
        <f>_xll.qlIndexFixing($BE$1,AZ622,TRUE,_xll.ohTrigger(Trigger,Quote!$V$2))</f>
        <v>#NUM!</v>
      </c>
    </row>
    <row r="623" spans="51:56" ht="11.25" customHeight="1" x14ac:dyDescent="0.25">
      <c r="AY623" s="187" t="s">
        <v>90</v>
      </c>
      <c r="AZ623" s="186">
        <f>_xll.qlInterestRateIndexFixingDate(Currency&amp;"ibor"&amp;$I$1,BA623,Trigger)</f>
        <v>43655</v>
      </c>
      <c r="BA623" s="186">
        <f>_xll.qlCalendarAdvance(Calendar,BA622,AY623,"f",,Trigger)</f>
        <v>43657</v>
      </c>
      <c r="BB623" s="186">
        <f>_xll.qlInterestRateIndexMaturity(Currency&amp;"ibor"&amp;$I$1,BA623,Trigger)</f>
        <v>43749</v>
      </c>
      <c r="BC623" s="359">
        <f>_xll.qlIndexFixing($AC$5,AZ623,,_xll.ohTrigger(Trigger,Quote!$V$2))</f>
        <v>6.420507281484477E-3</v>
      </c>
      <c r="BD623" s="359" t="e">
        <f>_xll.qlIndexFixing($BE$1,AZ623,TRUE,_xll.ohTrigger(Trigger,Quote!$V$2))</f>
        <v>#NUM!</v>
      </c>
    </row>
    <row r="624" spans="51:56" ht="11.25" customHeight="1" x14ac:dyDescent="0.25">
      <c r="AY624" s="187" t="s">
        <v>90</v>
      </c>
      <c r="AZ624" s="186">
        <f>_xll.qlInterestRateIndexFixingDate(Currency&amp;"ibor"&amp;$I$1,BA624,Trigger)</f>
        <v>43662</v>
      </c>
      <c r="BA624" s="186">
        <f>_xll.qlCalendarAdvance(Calendar,BA623,AY624,"f",,Trigger)</f>
        <v>43664</v>
      </c>
      <c r="BB624" s="186">
        <f>_xll.qlInterestRateIndexMaturity(Currency&amp;"ibor"&amp;$I$1,BA624,Trigger)</f>
        <v>43756</v>
      </c>
      <c r="BC624" s="359">
        <f>_xll.qlIndexFixing($AC$5,AZ624,,_xll.ohTrigger(Trigger,Quote!$V$2))</f>
        <v>6.4611455513406638E-3</v>
      </c>
      <c r="BD624" s="359" t="e">
        <f>_xll.qlIndexFixing($BE$1,AZ624,TRUE,_xll.ohTrigger(Trigger,Quote!$V$2))</f>
        <v>#NUM!</v>
      </c>
    </row>
    <row r="625" spans="51:56" ht="11.25" customHeight="1" x14ac:dyDescent="0.25">
      <c r="AY625" s="187" t="s">
        <v>90</v>
      </c>
      <c r="AZ625" s="186">
        <f>_xll.qlInterestRateIndexFixingDate(Currency&amp;"ibor"&amp;$I$1,BA625,Trigger)</f>
        <v>43669</v>
      </c>
      <c r="BA625" s="186">
        <f>_xll.qlCalendarAdvance(Calendar,BA624,AY625,"f",,Trigger)</f>
        <v>43671</v>
      </c>
      <c r="BB625" s="186">
        <f>_xll.qlInterestRateIndexMaturity(Currency&amp;"ibor"&amp;$I$1,BA625,Trigger)</f>
        <v>43763</v>
      </c>
      <c r="BC625" s="359">
        <f>_xll.qlIndexFixing($AC$5,AZ625,,_xll.ohTrigger(Trigger,Quote!$V$2))</f>
        <v>6.5017842425467614E-3</v>
      </c>
      <c r="BD625" s="359" t="e">
        <f>_xll.qlIndexFixing($BE$1,AZ625,TRUE,_xll.ohTrigger(Trigger,Quote!$V$2))</f>
        <v>#NUM!</v>
      </c>
    </row>
    <row r="626" spans="51:56" ht="11.25" customHeight="1" x14ac:dyDescent="0.25">
      <c r="AY626" s="187" t="s">
        <v>90</v>
      </c>
      <c r="AZ626" s="186">
        <f>_xll.qlInterestRateIndexFixingDate(Currency&amp;"ibor"&amp;$I$1,BA626,Trigger)</f>
        <v>43676</v>
      </c>
      <c r="BA626" s="186">
        <f>_xll.qlCalendarAdvance(Calendar,BA625,AY626,"f",,Trigger)</f>
        <v>43678</v>
      </c>
      <c r="BB626" s="186">
        <f>_xll.qlInterestRateIndexMaturity(Currency&amp;"ibor"&amp;$I$1,BA626,Trigger)</f>
        <v>43770</v>
      </c>
      <c r="BC626" s="359">
        <f>_xll.qlIndexFixing($AC$5,AZ626,,_xll.ohTrigger(Trigger,Quote!$V$2))</f>
        <v>6.5424233551088532E-3</v>
      </c>
      <c r="BD626" s="359" t="e">
        <f>_xll.qlIndexFixing($BE$1,AZ626,TRUE,_xll.ohTrigger(Trigger,Quote!$V$2))</f>
        <v>#NUM!</v>
      </c>
    </row>
    <row r="627" spans="51:56" ht="11.25" customHeight="1" x14ac:dyDescent="0.25">
      <c r="AY627" s="187" t="s">
        <v>90</v>
      </c>
      <c r="AZ627" s="186">
        <f>_xll.qlInterestRateIndexFixingDate(Currency&amp;"ibor"&amp;$I$1,BA627,Trigger)</f>
        <v>43683</v>
      </c>
      <c r="BA627" s="186">
        <f>_xll.qlCalendarAdvance(Calendar,BA626,AY627,"f",,Trigger)</f>
        <v>43685</v>
      </c>
      <c r="BB627" s="186">
        <f>_xll.qlInterestRateIndexMaturity(Currency&amp;"ibor"&amp;$I$1,BA627,Trigger)</f>
        <v>43777</v>
      </c>
      <c r="BC627" s="359">
        <f>_xll.qlIndexFixing($AC$5,AZ627,,_xll.ohTrigger(Trigger,Quote!$V$2))</f>
        <v>6.5830628890304142E-3</v>
      </c>
      <c r="BD627" s="359" t="e">
        <f>_xll.qlIndexFixing($BE$1,AZ627,TRUE,_xll.ohTrigger(Trigger,Quote!$V$2))</f>
        <v>#NUM!</v>
      </c>
    </row>
    <row r="628" spans="51:56" ht="11.25" customHeight="1" x14ac:dyDescent="0.25">
      <c r="AY628" s="187" t="s">
        <v>90</v>
      </c>
      <c r="AZ628" s="186">
        <f>_xll.qlInterestRateIndexFixingDate(Currency&amp;"ibor"&amp;$I$1,BA628,Trigger)</f>
        <v>43690</v>
      </c>
      <c r="BA628" s="186">
        <f>_xll.qlCalendarAdvance(Calendar,BA627,AY628,"f",,Trigger)</f>
        <v>43692</v>
      </c>
      <c r="BB628" s="186">
        <f>_xll.qlInterestRateIndexMaturity(Currency&amp;"ibor"&amp;$I$1,BA628,Trigger)</f>
        <v>43784</v>
      </c>
      <c r="BC628" s="359">
        <f>_xll.qlIndexFixing($AC$5,AZ628,,_xll.ohTrigger(Trigger,Quote!$V$2))</f>
        <v>6.6237028443157887E-3</v>
      </c>
      <c r="BD628" s="359" t="e">
        <f>_xll.qlIndexFixing($BE$1,AZ628,TRUE,_xll.ohTrigger(Trigger,Quote!$V$2))</f>
        <v>#NUM!</v>
      </c>
    </row>
    <row r="629" spans="51:56" ht="11.25" customHeight="1" x14ac:dyDescent="0.25">
      <c r="AY629" s="187" t="s">
        <v>90</v>
      </c>
      <c r="AZ629" s="186">
        <f>_xll.qlInterestRateIndexFixingDate(Currency&amp;"ibor"&amp;$I$1,BA629,Trigger)</f>
        <v>43697</v>
      </c>
      <c r="BA629" s="186">
        <f>_xll.qlCalendarAdvance(Calendar,BA628,AY629,"f",,Trigger)</f>
        <v>43699</v>
      </c>
      <c r="BB629" s="186">
        <f>_xll.qlInterestRateIndexMaturity(Currency&amp;"ibor"&amp;$I$1,BA629,Trigger)</f>
        <v>43791</v>
      </c>
      <c r="BC629" s="359">
        <f>_xll.qlIndexFixing($AC$5,AZ629,,_xll.ohTrigger(Trigger,Quote!$V$2))</f>
        <v>6.6643432209684515E-3</v>
      </c>
      <c r="BD629" s="359" t="e">
        <f>_xll.qlIndexFixing($BE$1,AZ629,TRUE,_xll.ohTrigger(Trigger,Quote!$V$2))</f>
        <v>#NUM!</v>
      </c>
    </row>
    <row r="630" spans="51:56" ht="11.25" customHeight="1" x14ac:dyDescent="0.25">
      <c r="AY630" s="187" t="s">
        <v>90</v>
      </c>
      <c r="AZ630" s="186">
        <f>_xll.qlInterestRateIndexFixingDate(Currency&amp;"ibor"&amp;$I$1,BA630,Trigger)</f>
        <v>43704</v>
      </c>
      <c r="BA630" s="186">
        <f>_xll.qlCalendarAdvance(Calendar,BA629,AY630,"f",,Trigger)</f>
        <v>43706</v>
      </c>
      <c r="BB630" s="186">
        <f>_xll.qlInterestRateIndexMaturity(Currency&amp;"ibor"&amp;$I$1,BA630,Trigger)</f>
        <v>43798</v>
      </c>
      <c r="BC630" s="359">
        <f>_xll.qlIndexFixing($AC$5,AZ630,,_xll.ohTrigger(Trigger,Quote!$V$2))</f>
        <v>6.7049840189944863E-3</v>
      </c>
      <c r="BD630" s="359" t="e">
        <f>_xll.qlIndexFixing($BE$1,AZ630,TRUE,_xll.ohTrigger(Trigger,Quote!$V$2))</f>
        <v>#NUM!</v>
      </c>
    </row>
    <row r="631" spans="51:56" ht="11.25" customHeight="1" x14ac:dyDescent="0.25">
      <c r="AY631" s="187" t="s">
        <v>90</v>
      </c>
      <c r="AZ631" s="186">
        <f>_xll.qlInterestRateIndexFixingDate(Currency&amp;"ibor"&amp;$I$1,BA631,Trigger)</f>
        <v>43711</v>
      </c>
      <c r="BA631" s="186">
        <f>_xll.qlCalendarAdvance(Calendar,BA630,AY631,"f",,Trigger)</f>
        <v>43713</v>
      </c>
      <c r="BB631" s="186">
        <f>_xll.qlInterestRateIndexMaturity(Currency&amp;"ibor"&amp;$I$1,BA631,Trigger)</f>
        <v>43804</v>
      </c>
      <c r="BC631" s="359">
        <f>_xll.qlIndexFixing($AC$5,AZ631,,_xll.ohTrigger(Trigger,Quote!$V$2))</f>
        <v>6.7426591719447655E-3</v>
      </c>
      <c r="BD631" s="359" t="e">
        <f>_xll.qlIndexFixing($BE$1,AZ631,TRUE,_xll.ohTrigger(Trigger,Quote!$V$2))</f>
        <v>#NUM!</v>
      </c>
    </row>
    <row r="632" spans="51:56" ht="11.25" customHeight="1" x14ac:dyDescent="0.25">
      <c r="AY632" s="187" t="s">
        <v>90</v>
      </c>
      <c r="AZ632" s="186">
        <f>_xll.qlInterestRateIndexFixingDate(Currency&amp;"ibor"&amp;$I$1,BA632,Trigger)</f>
        <v>43718</v>
      </c>
      <c r="BA632" s="186">
        <f>_xll.qlCalendarAdvance(Calendar,BA631,AY632,"f",,Trigger)</f>
        <v>43720</v>
      </c>
      <c r="BB632" s="186">
        <f>_xll.qlInterestRateIndexMaturity(Currency&amp;"ibor"&amp;$I$1,BA632,Trigger)</f>
        <v>43811</v>
      </c>
      <c r="BC632" s="359">
        <f>_xll.qlIndexFixing($AC$5,AZ632,,_xll.ohTrigger(Trigger,Quote!$V$2))</f>
        <v>6.7833000197940127E-3</v>
      </c>
      <c r="BD632" s="359" t="e">
        <f>_xll.qlIndexFixing($BE$1,AZ632,TRUE,_xll.ohTrigger(Trigger,Quote!$V$2))</f>
        <v>#NUM!</v>
      </c>
    </row>
    <row r="633" spans="51:56" ht="11.25" customHeight="1" x14ac:dyDescent="0.25">
      <c r="AY633" s="187" t="s">
        <v>90</v>
      </c>
      <c r="AZ633" s="186">
        <f>_xll.qlInterestRateIndexFixingDate(Currency&amp;"ibor"&amp;$I$1,BA633,Trigger)</f>
        <v>43725</v>
      </c>
      <c r="BA633" s="186">
        <f>_xll.qlCalendarAdvance(Calendar,BA632,AY633,"f",,Trigger)</f>
        <v>43727</v>
      </c>
      <c r="BB633" s="186">
        <f>_xll.qlInterestRateIndexMaturity(Currency&amp;"ibor"&amp;$I$1,BA633,Trigger)</f>
        <v>43818</v>
      </c>
      <c r="BC633" s="359">
        <f>_xll.qlIndexFixing($AC$5,AZ633,,_xll.ohTrigger(Trigger,Quote!$V$2))</f>
        <v>6.8239412844404062E-3</v>
      </c>
      <c r="BD633" s="359" t="e">
        <f>_xll.qlIndexFixing($BE$1,AZ633,TRUE,_xll.ohTrigger(Trigger,Quote!$V$2))</f>
        <v>#NUM!</v>
      </c>
    </row>
    <row r="634" spans="51:56" ht="11.25" customHeight="1" x14ac:dyDescent="0.25">
      <c r="AY634" s="187" t="s">
        <v>90</v>
      </c>
      <c r="AZ634" s="186">
        <f>_xll.qlInterestRateIndexFixingDate(Currency&amp;"ibor"&amp;$I$1,BA634,Trigger)</f>
        <v>43732</v>
      </c>
      <c r="BA634" s="186">
        <f>_xll.qlCalendarAdvance(Calendar,BA633,AY634,"f",,Trigger)</f>
        <v>43734</v>
      </c>
      <c r="BB634" s="186">
        <f>_xll.qlInterestRateIndexMaturity(Currency&amp;"ibor"&amp;$I$1,BA634,Trigger)</f>
        <v>43826</v>
      </c>
      <c r="BC634" s="359">
        <f>_xll.qlIndexFixing($AC$5,AZ634,,_xll.ohTrigger(Trigger,Quote!$V$2))</f>
        <v>6.8675514249105308E-3</v>
      </c>
      <c r="BD634" s="359" t="e">
        <f>_xll.qlIndexFixing($BE$1,AZ634,TRUE,_xll.ohTrigger(Trigger,Quote!$V$2))</f>
        <v>#NUM!</v>
      </c>
    </row>
    <row r="635" spans="51:56" ht="11.25" customHeight="1" x14ac:dyDescent="0.25">
      <c r="AY635" s="187" t="s">
        <v>90</v>
      </c>
      <c r="AZ635" s="186">
        <f>_xll.qlInterestRateIndexFixingDate(Currency&amp;"ibor"&amp;$I$1,BA635,Trigger)</f>
        <v>43739</v>
      </c>
      <c r="BA635" s="186">
        <f>_xll.qlCalendarAdvance(Calendar,BA634,AY635,"f",,Trigger)</f>
        <v>43741</v>
      </c>
      <c r="BB635" s="186">
        <f>_xll.qlInterestRateIndexMaturity(Currency&amp;"ibor"&amp;$I$1,BA635,Trigger)</f>
        <v>43833</v>
      </c>
      <c r="BC635" s="359">
        <f>_xll.qlIndexFixing($AC$5,AZ635,,_xll.ohTrigger(Trigger,Quote!$V$2))</f>
        <v>6.9081943298651095E-3</v>
      </c>
      <c r="BD635" s="359" t="e">
        <f>_xll.qlIndexFixing($BE$1,AZ635,TRUE,_xll.ohTrigger(Trigger,Quote!$V$2))</f>
        <v>#NUM!</v>
      </c>
    </row>
    <row r="636" spans="51:56" ht="11.25" customHeight="1" x14ac:dyDescent="0.25">
      <c r="AY636" s="187" t="s">
        <v>90</v>
      </c>
      <c r="AZ636" s="186">
        <f>_xll.qlInterestRateIndexFixingDate(Currency&amp;"ibor"&amp;$I$1,BA636,Trigger)</f>
        <v>43746</v>
      </c>
      <c r="BA636" s="186">
        <f>_xll.qlCalendarAdvance(Calendar,BA635,AY636,"f",,Trigger)</f>
        <v>43748</v>
      </c>
      <c r="BB636" s="186">
        <f>_xll.qlInterestRateIndexMaturity(Currency&amp;"ibor"&amp;$I$1,BA636,Trigger)</f>
        <v>43840</v>
      </c>
      <c r="BC636" s="359">
        <f>_xll.qlIndexFixing($AC$5,AZ636,,_xll.ohTrigger(Trigger,Quote!$V$2))</f>
        <v>6.9488376562182562E-3</v>
      </c>
      <c r="BD636" s="359" t="e">
        <f>_xll.qlIndexFixing($BE$1,AZ636,TRUE,_xll.ohTrigger(Trigger,Quote!$V$2))</f>
        <v>#NUM!</v>
      </c>
    </row>
    <row r="637" spans="51:56" ht="11.25" customHeight="1" x14ac:dyDescent="0.25">
      <c r="AY637" s="187" t="s">
        <v>90</v>
      </c>
      <c r="AZ637" s="186">
        <f>_xll.qlInterestRateIndexFixingDate(Currency&amp;"ibor"&amp;$I$1,BA637,Trigger)</f>
        <v>43753</v>
      </c>
      <c r="BA637" s="186">
        <f>_xll.qlCalendarAdvance(Calendar,BA636,AY637,"f",,Trigger)</f>
        <v>43755</v>
      </c>
      <c r="BB637" s="186">
        <f>_xll.qlInterestRateIndexMaturity(Currency&amp;"ibor"&amp;$I$1,BA637,Trigger)</f>
        <v>43847</v>
      </c>
      <c r="BC637" s="359">
        <f>_xll.qlIndexFixing($AC$5,AZ637,,_xll.ohTrigger(Trigger,Quote!$V$2))</f>
        <v>6.9894814039743163E-3</v>
      </c>
      <c r="BD637" s="359" t="e">
        <f>_xll.qlIndexFixing($BE$1,AZ637,TRUE,_xll.ohTrigger(Trigger,Quote!$V$2))</f>
        <v>#NUM!</v>
      </c>
    </row>
    <row r="638" spans="51:56" ht="11.25" customHeight="1" x14ac:dyDescent="0.25">
      <c r="AY638" s="187" t="s">
        <v>90</v>
      </c>
      <c r="AZ638" s="186">
        <f>_xll.qlInterestRateIndexFixingDate(Currency&amp;"ibor"&amp;$I$1,BA638,Trigger)</f>
        <v>43760</v>
      </c>
      <c r="BA638" s="186">
        <f>_xll.qlCalendarAdvance(Calendar,BA637,AY638,"f",,Trigger)</f>
        <v>43762</v>
      </c>
      <c r="BB638" s="186">
        <f>_xll.qlInterestRateIndexMaturity(Currency&amp;"ibor"&amp;$I$1,BA638,Trigger)</f>
        <v>43854</v>
      </c>
      <c r="BC638" s="359">
        <f>_xll.qlIndexFixing($AC$5,AZ638,,_xll.ohTrigger(Trigger,Quote!$V$2))</f>
        <v>7.0301255731385019E-3</v>
      </c>
      <c r="BD638" s="359" t="e">
        <f>_xll.qlIndexFixing($BE$1,AZ638,TRUE,_xll.ohTrigger(Trigger,Quote!$V$2))</f>
        <v>#NUM!</v>
      </c>
    </row>
    <row r="639" spans="51:56" ht="11.25" customHeight="1" x14ac:dyDescent="0.25">
      <c r="AY639" s="187" t="s">
        <v>90</v>
      </c>
      <c r="AZ639" s="186">
        <f>_xll.qlInterestRateIndexFixingDate(Currency&amp;"ibor"&amp;$I$1,BA639,Trigger)</f>
        <v>43767</v>
      </c>
      <c r="BA639" s="186">
        <f>_xll.qlCalendarAdvance(Calendar,BA638,AY639,"f",,Trigger)</f>
        <v>43769</v>
      </c>
      <c r="BB639" s="186">
        <f>_xll.qlInterestRateIndexMaturity(Currency&amp;"ibor"&amp;$I$1,BA639,Trigger)</f>
        <v>43861</v>
      </c>
      <c r="BC639" s="359">
        <f>_xll.qlIndexFixing($AC$5,AZ639,,_xll.ohTrigger(Trigger,Quote!$V$2))</f>
        <v>7.0707701637134192E-3</v>
      </c>
      <c r="BD639" s="359" t="e">
        <f>_xll.qlIndexFixing($BE$1,AZ639,TRUE,_xll.ohTrigger(Trigger,Quote!$V$2))</f>
        <v>#NUM!</v>
      </c>
    </row>
    <row r="640" spans="51:56" ht="11.25" customHeight="1" x14ac:dyDescent="0.25">
      <c r="AY640" s="187" t="s">
        <v>90</v>
      </c>
      <c r="AZ640" s="186">
        <f>_xll.qlInterestRateIndexFixingDate(Currency&amp;"ibor"&amp;$I$1,BA640,Trigger)</f>
        <v>43774</v>
      </c>
      <c r="BA640" s="186">
        <f>_xll.qlCalendarAdvance(Calendar,BA639,AY640,"f",,Trigger)</f>
        <v>43776</v>
      </c>
      <c r="BB640" s="186">
        <f>_xll.qlInterestRateIndexMaturity(Currency&amp;"ibor"&amp;$I$1,BA640,Trigger)</f>
        <v>43868</v>
      </c>
      <c r="BC640" s="359">
        <f>_xll.qlIndexFixing($AC$5,AZ640,,_xll.ohTrigger(Trigger,Quote!$V$2))</f>
        <v>7.1114151757051512E-3</v>
      </c>
      <c r="BD640" s="359" t="e">
        <f>_xll.qlIndexFixing($BE$1,AZ640,TRUE,_xll.ohTrigger(Trigger,Quote!$V$2))</f>
        <v>#NUM!</v>
      </c>
    </row>
    <row r="641" spans="51:56" ht="11.25" customHeight="1" x14ac:dyDescent="0.25">
      <c r="AY641" s="187" t="s">
        <v>90</v>
      </c>
      <c r="AZ641" s="186">
        <f>_xll.qlInterestRateIndexFixingDate(Currency&amp;"ibor"&amp;$I$1,BA641,Trigger)</f>
        <v>43781</v>
      </c>
      <c r="BA641" s="186">
        <f>_xll.qlCalendarAdvance(Calendar,BA640,AY641,"f",,Trigger)</f>
        <v>43783</v>
      </c>
      <c r="BB641" s="186">
        <f>_xll.qlInterestRateIndexMaturity(Currency&amp;"ibor"&amp;$I$1,BA641,Trigger)</f>
        <v>43875</v>
      </c>
      <c r="BC641" s="359">
        <f>_xll.qlIndexFixing($AC$5,AZ641,,_xll.ohTrigger(Trigger,Quote!$V$2))</f>
        <v>7.1520606091171742E-3</v>
      </c>
      <c r="BD641" s="359" t="e">
        <f>_xll.qlIndexFixing($BE$1,AZ641,TRUE,_xll.ohTrigger(Trigger,Quote!$V$2))</f>
        <v>#NUM!</v>
      </c>
    </row>
    <row r="642" spans="51:56" ht="11.25" customHeight="1" x14ac:dyDescent="0.25">
      <c r="AY642" s="187" t="s">
        <v>90</v>
      </c>
      <c r="AZ642" s="186">
        <f>_xll.qlInterestRateIndexFixingDate(Currency&amp;"ibor"&amp;$I$1,BA642,Trigger)</f>
        <v>43788</v>
      </c>
      <c r="BA642" s="186">
        <f>_xll.qlCalendarAdvance(Calendar,BA641,AY642,"f",,Trigger)</f>
        <v>43790</v>
      </c>
      <c r="BB642" s="186">
        <f>_xll.qlInterestRateIndexMaturity(Currency&amp;"ibor"&amp;$I$1,BA642,Trigger)</f>
        <v>43882</v>
      </c>
      <c r="BC642" s="359">
        <f>_xll.qlIndexFixing($AC$5,AZ642,,_xll.ohTrigger(Trigger,Quote!$V$2))</f>
        <v>7.1927064639546994E-3</v>
      </c>
      <c r="BD642" s="359" t="e">
        <f>_xll.qlIndexFixing($BE$1,AZ642,TRUE,_xll.ohTrigger(Trigger,Quote!$V$2))</f>
        <v>#NUM!</v>
      </c>
    </row>
    <row r="643" spans="51:56" ht="11.25" customHeight="1" x14ac:dyDescent="0.25">
      <c r="AY643" s="187" t="s">
        <v>90</v>
      </c>
      <c r="AZ643" s="186">
        <f>_xll.qlInterestRateIndexFixingDate(Currency&amp;"ibor"&amp;$I$1,BA643,Trigger)</f>
        <v>43795</v>
      </c>
      <c r="BA643" s="186">
        <f>_xll.qlCalendarAdvance(Calendar,BA642,AY643,"f",,Trigger)</f>
        <v>43797</v>
      </c>
      <c r="BB643" s="186">
        <f>_xll.qlInterestRateIndexMaturity(Currency&amp;"ibor"&amp;$I$1,BA643,Trigger)</f>
        <v>43889</v>
      </c>
      <c r="BC643" s="359">
        <f>_xll.qlIndexFixing($AC$5,AZ643,,_xll.ohTrigger(Trigger,Quote!$V$2))</f>
        <v>7.2333527402212031E-3</v>
      </c>
      <c r="BD643" s="359" t="e">
        <f>_xll.qlIndexFixing($BE$1,AZ643,TRUE,_xll.ohTrigger(Trigger,Quote!$V$2))</f>
        <v>#NUM!</v>
      </c>
    </row>
    <row r="644" spans="51:56" ht="11.25" customHeight="1" x14ac:dyDescent="0.25">
      <c r="AY644" s="187" t="s">
        <v>90</v>
      </c>
      <c r="AZ644" s="186">
        <f>_xll.qlInterestRateIndexFixingDate(Currency&amp;"ibor"&amp;$I$1,BA644,Trigger)</f>
        <v>43802</v>
      </c>
      <c r="BA644" s="186">
        <f>_xll.qlCalendarAdvance(Calendar,BA643,AY644,"f",,Trigger)</f>
        <v>43804</v>
      </c>
      <c r="BB644" s="186">
        <f>_xll.qlInterestRateIndexMaturity(Currency&amp;"ibor"&amp;$I$1,BA644,Trigger)</f>
        <v>43895</v>
      </c>
      <c r="BC644" s="359">
        <f>_xll.qlIndexFixing($AC$5,AZ644,,_xll.ohTrigger(Trigger,Quote!$V$2))</f>
        <v>7.2710227053860215E-3</v>
      </c>
      <c r="BD644" s="359" t="e">
        <f>_xll.qlIndexFixing($BE$1,AZ644,TRUE,_xll.ohTrigger(Trigger,Quote!$V$2))</f>
        <v>#NUM!</v>
      </c>
    </row>
    <row r="645" spans="51:56" ht="11.25" customHeight="1" x14ac:dyDescent="0.25">
      <c r="AY645" s="187" t="s">
        <v>90</v>
      </c>
      <c r="AZ645" s="186">
        <f>_xll.qlInterestRateIndexFixingDate(Currency&amp;"ibor"&amp;$I$1,BA645,Trigger)</f>
        <v>43809</v>
      </c>
      <c r="BA645" s="186">
        <f>_xll.qlCalendarAdvance(Calendar,BA644,AY645,"f",,Trigger)</f>
        <v>43811</v>
      </c>
      <c r="BB645" s="186">
        <f>_xll.qlInterestRateIndexMaturity(Currency&amp;"ibor"&amp;$I$1,BA645,Trigger)</f>
        <v>43902</v>
      </c>
      <c r="BC645" s="359">
        <f>_xll.qlIndexFixing($AC$5,AZ645,,_xll.ohTrigger(Trigger,Quote!$V$2))</f>
        <v>7.3116689719319684E-3</v>
      </c>
      <c r="BD645" s="359" t="e">
        <f>_xll.qlIndexFixing($BE$1,AZ645,TRUE,_xll.ohTrigger(Trigger,Quote!$V$2))</f>
        <v>#NUM!</v>
      </c>
    </row>
    <row r="646" spans="51:56" ht="11.25" customHeight="1" x14ac:dyDescent="0.25">
      <c r="AY646" s="187" t="s">
        <v>90</v>
      </c>
      <c r="AZ646" s="186">
        <f>_xll.qlInterestRateIndexFixingDate(Currency&amp;"ibor"&amp;$I$1,BA646,Trigger)</f>
        <v>43816</v>
      </c>
      <c r="BA646" s="186">
        <f>_xll.qlCalendarAdvance(Calendar,BA645,AY646,"f",,Trigger)</f>
        <v>43818</v>
      </c>
      <c r="BB646" s="186">
        <f>_xll.qlInterestRateIndexMaturity(Currency&amp;"ibor"&amp;$I$1,BA646,Trigger)</f>
        <v>43909</v>
      </c>
      <c r="BC646" s="359">
        <f>_xll.qlIndexFixing($AC$5,AZ646,,_xll.ohTrigger(Trigger,Quote!$V$2))</f>
        <v>7.3523156553312813E-3</v>
      </c>
      <c r="BD646" s="359" t="e">
        <f>_xll.qlIndexFixing($BE$1,AZ646,TRUE,_xll.ohTrigger(Trigger,Quote!$V$2))</f>
        <v>#NUM!</v>
      </c>
    </row>
    <row r="647" spans="51:56" ht="11.25" customHeight="1" x14ac:dyDescent="0.25">
      <c r="AY647" s="187" t="s">
        <v>90</v>
      </c>
      <c r="AZ647" s="186">
        <f>_xll.qlInterestRateIndexFixingDate(Currency&amp;"ibor"&amp;$I$1,BA647,Trigger)</f>
        <v>43822</v>
      </c>
      <c r="BA647" s="186">
        <f>_xll.qlCalendarAdvance(Calendar,BA646,AY647,"f",,Trigger)</f>
        <v>43826</v>
      </c>
      <c r="BB647" s="186">
        <f>_xll.qlInterestRateIndexMaturity(Currency&amp;"ibor"&amp;$I$1,BA647,Trigger)</f>
        <v>43917</v>
      </c>
      <c r="BC647" s="359">
        <f>_xll.qlIndexFixing($AC$5,AZ647,,_xll.ohTrigger(Trigger,Quote!$V$2))</f>
        <v>7.3987695182256719E-3</v>
      </c>
      <c r="BD647" s="359" t="e">
        <f>_xll.qlIndexFixing($BE$1,AZ647,TRUE,_xll.ohTrigger(Trigger,Quote!$V$2))</f>
        <v>#NUM!</v>
      </c>
    </row>
    <row r="648" spans="51:56" ht="11.25" customHeight="1" x14ac:dyDescent="0.25">
      <c r="AY648" s="187" t="s">
        <v>90</v>
      </c>
      <c r="AZ648" s="186">
        <f>_xll.qlInterestRateIndexFixingDate(Currency&amp;"ibor"&amp;$I$1,BA648,Trigger)</f>
        <v>43830</v>
      </c>
      <c r="BA648" s="186">
        <f>_xll.qlCalendarAdvance(Calendar,BA647,AY648,"f",,Trigger)</f>
        <v>43833</v>
      </c>
      <c r="BB648" s="186">
        <f>_xll.qlInterestRateIndexMaturity(Currency&amp;"ibor"&amp;$I$1,BA648,Trigger)</f>
        <v>43924</v>
      </c>
      <c r="BC648" s="359">
        <f>_xll.qlIndexFixing($AC$5,AZ648,,_xll.ohTrigger(Trigger,Quote!$V$2))</f>
        <v>7.4394170948946185E-3</v>
      </c>
      <c r="BD648" s="359" t="e">
        <f>_xll.qlIndexFixing($BE$1,AZ648,TRUE,_xll.ohTrigger(Trigger,Quote!$V$2))</f>
        <v>#NUM!</v>
      </c>
    </row>
    <row r="649" spans="51:56" ht="11.25" customHeight="1" x14ac:dyDescent="0.25">
      <c r="AY649" s="187" t="s">
        <v>90</v>
      </c>
      <c r="AZ649" s="186">
        <f>_xll.qlInterestRateIndexFixingDate(Currency&amp;"ibor"&amp;$I$1,BA649,Trigger)</f>
        <v>43838</v>
      </c>
      <c r="BA649" s="186">
        <f>_xll.qlCalendarAdvance(Calendar,BA648,AY649,"f",,Trigger)</f>
        <v>43840</v>
      </c>
      <c r="BB649" s="186">
        <f>_xll.qlInterestRateIndexMaturity(Currency&amp;"ibor"&amp;$I$1,BA649,Trigger)</f>
        <v>43935</v>
      </c>
      <c r="BC649" s="359">
        <f>_xll.qlIndexFixing($AC$5,AZ649,,_xll.ohTrigger(Trigger,Quote!$V$2))</f>
        <v>7.4919904963947131E-3</v>
      </c>
      <c r="BD649" s="359" t="e">
        <f>_xll.qlIndexFixing($BE$1,AZ649,TRUE,_xll.ohTrigger(Trigger,Quote!$V$2))</f>
        <v>#NUM!</v>
      </c>
    </row>
    <row r="650" spans="51:56" ht="11.25" customHeight="1" x14ac:dyDescent="0.25">
      <c r="AY650" s="187" t="s">
        <v>90</v>
      </c>
      <c r="AZ650" s="186">
        <f>_xll.qlInterestRateIndexFixingDate(Currency&amp;"ibor"&amp;$I$1,BA650,Trigger)</f>
        <v>43845</v>
      </c>
      <c r="BA650" s="186">
        <f>_xll.qlCalendarAdvance(Calendar,BA649,AY650,"f",,Trigger)</f>
        <v>43847</v>
      </c>
      <c r="BB650" s="186">
        <f>_xll.qlInterestRateIndexMaturity(Currency&amp;"ibor"&amp;$I$1,BA650,Trigger)</f>
        <v>43938</v>
      </c>
      <c r="BC650" s="359">
        <f>_xll.qlIndexFixing($AC$5,AZ650,,_xll.ohTrigger(Trigger,Quote!$V$2))</f>
        <v>7.5207134988374055E-3</v>
      </c>
      <c r="BD650" s="359" t="e">
        <f>_xll.qlIndexFixing($BE$1,AZ650,TRUE,_xll.ohTrigger(Trigger,Quote!$V$2))</f>
        <v>#NUM!</v>
      </c>
    </row>
    <row r="651" spans="51:56" ht="11.25" customHeight="1" x14ac:dyDescent="0.25">
      <c r="AY651" s="187" t="s">
        <v>90</v>
      </c>
      <c r="AZ651" s="186">
        <f>_xll.qlInterestRateIndexFixingDate(Currency&amp;"ibor"&amp;$I$1,BA651,Trigger)</f>
        <v>43852</v>
      </c>
      <c r="BA651" s="186">
        <f>_xll.qlCalendarAdvance(Calendar,BA650,AY651,"f",,Trigger)</f>
        <v>43854</v>
      </c>
      <c r="BB651" s="186">
        <f>_xll.qlInterestRateIndexMaturity(Currency&amp;"ibor"&amp;$I$1,BA651,Trigger)</f>
        <v>43945</v>
      </c>
      <c r="BC651" s="359">
        <f>_xll.qlIndexFixing($AC$5,AZ651,,_xll.ohTrigger(Trigger,Quote!$V$2))</f>
        <v>7.5613623261173947E-3</v>
      </c>
      <c r="BD651" s="359" t="e">
        <f>_xll.qlIndexFixing($BE$1,AZ651,TRUE,_xll.ohTrigger(Trigger,Quote!$V$2))</f>
        <v>#NUM!</v>
      </c>
    </row>
    <row r="652" spans="51:56" ht="11.25" customHeight="1" x14ac:dyDescent="0.25">
      <c r="AY652" s="187" t="s">
        <v>90</v>
      </c>
      <c r="AZ652" s="186">
        <f>_xll.qlInterestRateIndexFixingDate(Currency&amp;"ibor"&amp;$I$1,BA652,Trigger)</f>
        <v>43859</v>
      </c>
      <c r="BA652" s="186">
        <f>_xll.qlCalendarAdvance(Calendar,BA651,AY652,"f",,Trigger)</f>
        <v>43861</v>
      </c>
      <c r="BB652" s="186">
        <f>_xll.qlInterestRateIndexMaturity(Currency&amp;"ibor"&amp;$I$1,BA652,Trigger)</f>
        <v>43951</v>
      </c>
      <c r="BC652" s="359">
        <f>_xll.qlIndexFixing($AC$5,AZ652,,_xll.ohTrigger(Trigger,Quote!$V$2))</f>
        <v>7.5990278874877859E-3</v>
      </c>
      <c r="BD652" s="359" t="e">
        <f>_xll.qlIndexFixing($BE$1,AZ652,TRUE,_xll.ohTrigger(Trigger,Quote!$V$2))</f>
        <v>#NUM!</v>
      </c>
    </row>
    <row r="653" spans="51:56" ht="11.25" customHeight="1" x14ac:dyDescent="0.25">
      <c r="AY653" s="187" t="s">
        <v>90</v>
      </c>
      <c r="AZ653" s="186">
        <f>_xll.qlInterestRateIndexFixingDate(Currency&amp;"ibor"&amp;$I$1,BA653,Trigger)</f>
        <v>43866</v>
      </c>
      <c r="BA653" s="186">
        <f>_xll.qlCalendarAdvance(Calendar,BA652,AY653,"f",,Trigger)</f>
        <v>43868</v>
      </c>
      <c r="BB653" s="186">
        <f>_xll.qlInterestRateIndexMaturity(Currency&amp;"ibor"&amp;$I$1,BA653,Trigger)</f>
        <v>43958</v>
      </c>
      <c r="BC653" s="359">
        <f>_xll.qlIndexFixing($AC$5,AZ653,,_xll.ohTrigger(Trigger,Quote!$V$2))</f>
        <v>7.63967665923726E-3</v>
      </c>
      <c r="BD653" s="359" t="e">
        <f>_xll.qlIndexFixing($BE$1,AZ653,TRUE,_xll.ohTrigger(Trigger,Quote!$V$2))</f>
        <v>#NUM!</v>
      </c>
    </row>
    <row r="654" spans="51:56" ht="11.25" customHeight="1" x14ac:dyDescent="0.25">
      <c r="AY654" s="187" t="s">
        <v>90</v>
      </c>
      <c r="AZ654" s="186">
        <f>_xll.qlInterestRateIndexFixingDate(Currency&amp;"ibor"&amp;$I$1,BA654,Trigger)</f>
        <v>43873</v>
      </c>
      <c r="BA654" s="186">
        <f>_xll.qlCalendarAdvance(Calendar,BA653,AY654,"f",,Trigger)</f>
        <v>43875</v>
      </c>
      <c r="BB654" s="186">
        <f>_xll.qlInterestRateIndexMaturity(Currency&amp;"ibor"&amp;$I$1,BA654,Trigger)</f>
        <v>43965</v>
      </c>
      <c r="BC654" s="359">
        <f>_xll.qlIndexFixing($AC$5,AZ654,,_xll.ohTrigger(Trigger,Quote!$V$2))</f>
        <v>7.6803258432844856E-3</v>
      </c>
      <c r="BD654" s="359" t="e">
        <f>_xll.qlIndexFixing($BE$1,AZ654,TRUE,_xll.ohTrigger(Trigger,Quote!$V$2))</f>
        <v>#NUM!</v>
      </c>
    </row>
    <row r="655" spans="51:56" ht="11.25" customHeight="1" x14ac:dyDescent="0.25">
      <c r="AY655" s="187" t="s">
        <v>90</v>
      </c>
      <c r="AZ655" s="186">
        <f>_xll.qlInterestRateIndexFixingDate(Currency&amp;"ibor"&amp;$I$1,BA655,Trigger)</f>
        <v>43880</v>
      </c>
      <c r="BA655" s="186">
        <f>_xll.qlCalendarAdvance(Calendar,BA654,AY655,"f",,Trigger)</f>
        <v>43882</v>
      </c>
      <c r="BB655" s="186">
        <f>_xll.qlInterestRateIndexMaturity(Currency&amp;"ibor"&amp;$I$1,BA655,Trigger)</f>
        <v>43972</v>
      </c>
      <c r="BC655" s="359">
        <f>_xll.qlIndexFixing($AC$5,AZ655,,_xll.ohTrigger(Trigger,Quote!$V$2))</f>
        <v>7.7209754396321273E-3</v>
      </c>
      <c r="BD655" s="359" t="e">
        <f>_xll.qlIndexFixing($BE$1,AZ655,TRUE,_xll.ohTrigger(Trigger,Quote!$V$2))</f>
        <v>#NUM!</v>
      </c>
    </row>
    <row r="656" spans="51:56" ht="11.25" customHeight="1" x14ac:dyDescent="0.25">
      <c r="AY656" s="187" t="s">
        <v>90</v>
      </c>
      <c r="AZ656" s="186">
        <f>_xll.qlInterestRateIndexFixingDate(Currency&amp;"ibor"&amp;$I$1,BA656,Trigger)</f>
        <v>43887</v>
      </c>
      <c r="BA656" s="186">
        <f>_xll.qlCalendarAdvance(Calendar,BA655,AY656,"f",,Trigger)</f>
        <v>43889</v>
      </c>
      <c r="BB656" s="186">
        <f>_xll.qlInterestRateIndexMaturity(Currency&amp;"ibor"&amp;$I$1,BA656,Trigger)</f>
        <v>43980</v>
      </c>
      <c r="BC656" s="359">
        <f>_xll.qlIndexFixing($AC$5,AZ656,,_xll.ohTrigger(Trigger,Quote!$V$2))</f>
        <v>7.7646127157956777E-3</v>
      </c>
      <c r="BD656" s="359" t="e">
        <f>_xll.qlIndexFixing($BE$1,AZ656,TRUE,_xll.ohTrigger(Trigger,Quote!$V$2))</f>
        <v>#NUM!</v>
      </c>
    </row>
    <row r="657" spans="51:56" ht="11.25" customHeight="1" x14ac:dyDescent="0.25">
      <c r="AY657" s="187" t="s">
        <v>90</v>
      </c>
      <c r="AZ657" s="186">
        <f>_xll.qlInterestRateIndexFixingDate(Currency&amp;"ibor"&amp;$I$1,BA657,Trigger)</f>
        <v>43894</v>
      </c>
      <c r="BA657" s="186">
        <f>_xll.qlCalendarAdvance(Calendar,BA656,AY657,"f",,Trigger)</f>
        <v>43896</v>
      </c>
      <c r="BB657" s="186">
        <f>_xll.qlInterestRateIndexMaturity(Currency&amp;"ibor"&amp;$I$1,BA657,Trigger)</f>
        <v>43990</v>
      </c>
      <c r="BC657" s="359">
        <f>_xll.qlIndexFixing($AC$5,AZ657,,_xll.ohTrigger(Trigger,Quote!$V$2))</f>
        <v>7.8560125024873528E-3</v>
      </c>
      <c r="BD657" s="359" t="e">
        <f>_xll.qlIndexFixing($BE$1,AZ657,TRUE,_xll.ohTrigger(Trigger,Quote!$V$2))</f>
        <v>#NUM!</v>
      </c>
    </row>
    <row r="658" spans="51:56" ht="11.25" customHeight="1" x14ac:dyDescent="0.25">
      <c r="AY658" s="187" t="s">
        <v>90</v>
      </c>
      <c r="AZ658" s="186">
        <f>_xll.qlInterestRateIndexFixingDate(Currency&amp;"ibor"&amp;$I$1,BA658,Trigger)</f>
        <v>43901</v>
      </c>
      <c r="BA658" s="186">
        <f>_xll.qlCalendarAdvance(Calendar,BA657,AY658,"f",,Trigger)</f>
        <v>43903</v>
      </c>
      <c r="BB658" s="186">
        <f>_xll.qlInterestRateIndexMaturity(Currency&amp;"ibor"&amp;$I$1,BA658,Trigger)</f>
        <v>43997</v>
      </c>
      <c r="BC658" s="359">
        <f>_xll.qlIndexFixing($AC$5,AZ658,,_xll.ohTrigger(Trigger,Quote!$V$2))</f>
        <v>7.9387697563303126E-3</v>
      </c>
      <c r="BD658" s="359" t="e">
        <f>_xll.qlIndexFixing($BE$1,AZ658,TRUE,_xll.ohTrigger(Trigger,Quote!$V$2))</f>
        <v>#NUM!</v>
      </c>
    </row>
    <row r="659" spans="51:56" ht="11.25" customHeight="1" x14ac:dyDescent="0.25">
      <c r="AY659" s="187" t="s">
        <v>90</v>
      </c>
      <c r="AZ659" s="186">
        <f>_xll.qlInterestRateIndexFixingDate(Currency&amp;"ibor"&amp;$I$1,BA659,Trigger)</f>
        <v>43908</v>
      </c>
      <c r="BA659" s="186">
        <f>_xll.qlCalendarAdvance(Calendar,BA658,AY659,"f",,Trigger)</f>
        <v>43910</v>
      </c>
      <c r="BB659" s="186">
        <f>_xll.qlInterestRateIndexMaturity(Currency&amp;"ibor"&amp;$I$1,BA659,Trigger)</f>
        <v>44004</v>
      </c>
      <c r="BC659" s="359">
        <f>_xll.qlIndexFixing($AC$5,AZ659,,_xll.ohTrigger(Trigger,Quote!$V$2))</f>
        <v>8.0218470715379183E-3</v>
      </c>
      <c r="BD659" s="359" t="e">
        <f>_xll.qlIndexFixing($BE$1,AZ659,TRUE,_xll.ohTrigger(Trigger,Quote!$V$2))</f>
        <v>#NUM!</v>
      </c>
    </row>
    <row r="660" spans="51:56" ht="11.25" customHeight="1" x14ac:dyDescent="0.25">
      <c r="AY660" s="187" t="s">
        <v>90</v>
      </c>
      <c r="AZ660" s="186">
        <f>_xll.qlInterestRateIndexFixingDate(Currency&amp;"ibor"&amp;$I$1,BA660,Trigger)</f>
        <v>43915</v>
      </c>
      <c r="BA660" s="186">
        <f>_xll.qlCalendarAdvance(Calendar,BA659,AY660,"f",,Trigger)</f>
        <v>43917</v>
      </c>
      <c r="BB660" s="186">
        <f>_xll.qlInterestRateIndexMaturity(Currency&amp;"ibor"&amp;$I$1,BA660,Trigger)</f>
        <v>44011</v>
      </c>
      <c r="BC660" s="359">
        <f>_xll.qlIndexFixing($AC$5,AZ660,,_xll.ohTrigger(Trigger,Quote!$V$2))</f>
        <v>8.1052444688178606E-3</v>
      </c>
      <c r="BD660" s="359" t="e">
        <f>_xll.qlIndexFixing($BE$1,AZ660,TRUE,_xll.ohTrigger(Trigger,Quote!$V$2))</f>
        <v>#NUM!</v>
      </c>
    </row>
    <row r="661" spans="51:56" ht="11.25" customHeight="1" x14ac:dyDescent="0.25">
      <c r="AY661" s="187" t="s">
        <v>90</v>
      </c>
      <c r="AZ661" s="186">
        <f>_xll.qlInterestRateIndexFixingDate(Currency&amp;"ibor"&amp;$I$1,BA661,Trigger)</f>
        <v>43922</v>
      </c>
      <c r="BA661" s="186">
        <f>_xll.qlCalendarAdvance(Calendar,BA660,AY661,"f",,Trigger)</f>
        <v>43924</v>
      </c>
      <c r="BB661" s="186">
        <f>_xll.qlInterestRateIndexMaturity(Currency&amp;"ibor"&amp;$I$1,BA661,Trigger)</f>
        <v>44015</v>
      </c>
      <c r="BC661" s="359">
        <f>_xll.qlIndexFixing($AC$5,AZ661,,_xll.ohTrigger(Trigger,Quote!$V$2))</f>
        <v>8.1678616505634748E-3</v>
      </c>
      <c r="BD661" s="359" t="e">
        <f>_xll.qlIndexFixing($BE$1,AZ661,TRUE,_xll.ohTrigger(Trigger,Quote!$V$2))</f>
        <v>#NUM!</v>
      </c>
    </row>
    <row r="662" spans="51:56" ht="11.25" customHeight="1" x14ac:dyDescent="0.25">
      <c r="AY662" s="187" t="s">
        <v>90</v>
      </c>
      <c r="AZ662" s="186">
        <f>_xll.qlInterestRateIndexFixingDate(Currency&amp;"ibor"&amp;$I$1,BA662,Trigger)</f>
        <v>43929</v>
      </c>
      <c r="BA662" s="186">
        <f>_xll.qlCalendarAdvance(Calendar,BA661,AY662,"f",,Trigger)</f>
        <v>43935</v>
      </c>
      <c r="BB662" s="186">
        <f>_xll.qlInterestRateIndexMaturity(Currency&amp;"ibor"&amp;$I$1,BA662,Trigger)</f>
        <v>44026</v>
      </c>
      <c r="BC662" s="359">
        <f>_xll.qlIndexFixing($AC$5,AZ662,,_xll.ohTrigger(Trigger,Quote!$V$2))</f>
        <v>8.302085172623052E-3</v>
      </c>
      <c r="BD662" s="359" t="e">
        <f>_xll.qlIndexFixing($BE$1,AZ662,TRUE,_xll.ohTrigger(Trigger,Quote!$V$2))</f>
        <v>#NUM!</v>
      </c>
    </row>
    <row r="663" spans="51:56" ht="11.25" customHeight="1" x14ac:dyDescent="0.25">
      <c r="AY663" s="187" t="s">
        <v>90</v>
      </c>
      <c r="AZ663" s="186">
        <f>_xll.qlInterestRateIndexFixingDate(Currency&amp;"ibor"&amp;$I$1,BA663,Trigger)</f>
        <v>43938</v>
      </c>
      <c r="BA663" s="186">
        <f>_xll.qlCalendarAdvance(Calendar,BA662,AY663,"f",,Trigger)</f>
        <v>43942</v>
      </c>
      <c r="BB663" s="186">
        <f>_xll.qlInterestRateIndexMaturity(Currency&amp;"ibor"&amp;$I$1,BA663,Trigger)</f>
        <v>44033</v>
      </c>
      <c r="BC663" s="359">
        <f>_xll.qlIndexFixing($AC$5,AZ663,,_xll.ohTrigger(Trigger,Quote!$V$2))</f>
        <v>8.38792522173408E-3</v>
      </c>
      <c r="BD663" s="359" t="e">
        <f>_xll.qlIndexFixing($BE$1,AZ663,TRUE,_xll.ohTrigger(Trigger,Quote!$V$2))</f>
        <v>#NUM!</v>
      </c>
    </row>
    <row r="664" spans="51:56" ht="11.25" customHeight="1" x14ac:dyDescent="0.25">
      <c r="AY664" s="187" t="s">
        <v>90</v>
      </c>
      <c r="AZ664" s="186">
        <f>_xll.qlInterestRateIndexFixingDate(Currency&amp;"ibor"&amp;$I$1,BA664,Trigger)</f>
        <v>43945</v>
      </c>
      <c r="BA664" s="186">
        <f>_xll.qlCalendarAdvance(Calendar,BA663,AY664,"f",,Trigger)</f>
        <v>43949</v>
      </c>
      <c r="BB664" s="186">
        <f>_xll.qlInterestRateIndexMaturity(Currency&amp;"ibor"&amp;$I$1,BA664,Trigger)</f>
        <v>44040</v>
      </c>
      <c r="BC664" s="359">
        <f>_xll.qlIndexFixing($AC$5,AZ664,,_xll.ohTrigger(Trigger,Quote!$V$2))</f>
        <v>8.474095914492075E-3</v>
      </c>
      <c r="BD664" s="359" t="e">
        <f>_xll.qlIndexFixing($BE$1,AZ664,TRUE,_xll.ohTrigger(Trigger,Quote!$V$2))</f>
        <v>#NUM!</v>
      </c>
    </row>
    <row r="665" spans="51:56" ht="11.25" customHeight="1" x14ac:dyDescent="0.25">
      <c r="AY665" s="187" t="s">
        <v>90</v>
      </c>
      <c r="AZ665" s="186">
        <f>_xll.qlInterestRateIndexFixingDate(Currency&amp;"ibor"&amp;$I$1,BA665,Trigger)</f>
        <v>43951</v>
      </c>
      <c r="BA665" s="186">
        <f>_xll.qlCalendarAdvance(Calendar,BA664,AY665,"f",,Trigger)</f>
        <v>43956</v>
      </c>
      <c r="BB665" s="186">
        <f>_xll.qlInterestRateIndexMaturity(Currency&amp;"ibor"&amp;$I$1,BA665,Trigger)</f>
        <v>44048</v>
      </c>
      <c r="BC665" s="359">
        <f>_xll.qlIndexFixing($AC$5,AZ665,,_xll.ohTrigger(Trigger,Quote!$V$2))</f>
        <v>8.5656849113014827E-3</v>
      </c>
      <c r="BD665" s="359" t="e">
        <f>_xll.qlIndexFixing($BE$1,AZ665,TRUE,_xll.ohTrigger(Trigger,Quote!$V$2))</f>
        <v>#NUM!</v>
      </c>
    </row>
    <row r="666" spans="51:56" ht="11.25" customHeight="1" x14ac:dyDescent="0.25">
      <c r="AY666" s="187" t="s">
        <v>90</v>
      </c>
      <c r="AZ666" s="186">
        <f>_xll.qlInterestRateIndexFixingDate(Currency&amp;"ibor"&amp;$I$1,BA666,Trigger)</f>
        <v>43959</v>
      </c>
      <c r="BA666" s="186">
        <f>_xll.qlCalendarAdvance(Calendar,BA665,AY666,"f",,Trigger)</f>
        <v>43963</v>
      </c>
      <c r="BB666" s="186">
        <f>_xll.qlInterestRateIndexMaturity(Currency&amp;"ibor"&amp;$I$1,BA666,Trigger)</f>
        <v>44055</v>
      </c>
      <c r="BC666" s="359">
        <f>_xll.qlIndexFixing($AC$5,AZ666,,_xll.ohTrigger(Trigger,Quote!$V$2))</f>
        <v>8.6520637101368848E-3</v>
      </c>
      <c r="BD666" s="359" t="e">
        <f>_xll.qlIndexFixing($BE$1,AZ666,TRUE,_xll.ohTrigger(Trigger,Quote!$V$2))</f>
        <v>#NUM!</v>
      </c>
    </row>
    <row r="667" spans="51:56" ht="11.25" customHeight="1" x14ac:dyDescent="0.25">
      <c r="AY667" s="187" t="s">
        <v>90</v>
      </c>
      <c r="AZ667" s="186">
        <f>_xll.qlInterestRateIndexFixingDate(Currency&amp;"ibor"&amp;$I$1,BA667,Trigger)</f>
        <v>43966</v>
      </c>
      <c r="BA667" s="186">
        <f>_xll.qlCalendarAdvance(Calendar,BA666,AY667,"f",,Trigger)</f>
        <v>43970</v>
      </c>
      <c r="BB667" s="186">
        <f>_xll.qlInterestRateIndexMaturity(Currency&amp;"ibor"&amp;$I$1,BA667,Trigger)</f>
        <v>44062</v>
      </c>
      <c r="BC667" s="359">
        <f>_xll.qlIndexFixing($AC$5,AZ667,,_xll.ohTrigger(Trigger,Quote!$V$2))</f>
        <v>8.7387696523733502E-3</v>
      </c>
      <c r="BD667" s="359" t="e">
        <f>_xll.qlIndexFixing($BE$1,AZ667,TRUE,_xll.ohTrigger(Trigger,Quote!$V$2))</f>
        <v>#NUM!</v>
      </c>
    </row>
    <row r="668" spans="51:56" ht="11.25" customHeight="1" x14ac:dyDescent="0.25">
      <c r="AY668" s="187" t="s">
        <v>90</v>
      </c>
      <c r="AZ668" s="186">
        <f>_xll.qlInterestRateIndexFixingDate(Currency&amp;"ibor"&amp;$I$1,BA668,Trigger)</f>
        <v>43973</v>
      </c>
      <c r="BA668" s="186">
        <f>_xll.qlCalendarAdvance(Calendar,BA667,AY668,"f",,Trigger)</f>
        <v>43977</v>
      </c>
      <c r="BB668" s="186">
        <f>_xll.qlInterestRateIndexMaturity(Currency&amp;"ibor"&amp;$I$1,BA668,Trigger)</f>
        <v>44069</v>
      </c>
      <c r="BC668" s="359">
        <f>_xll.qlIndexFixing($AC$5,AZ668,,_xll.ohTrigger(Trigger,Quote!$V$2))</f>
        <v>8.8258027596257657E-3</v>
      </c>
      <c r="BD668" s="359" t="e">
        <f>_xll.qlIndexFixing($BE$1,AZ668,TRUE,_xll.ohTrigger(Trigger,Quote!$V$2))</f>
        <v>#NUM!</v>
      </c>
    </row>
    <row r="669" spans="51:56" ht="11.25" customHeight="1" x14ac:dyDescent="0.25">
      <c r="AY669" s="187" t="s">
        <v>90</v>
      </c>
      <c r="AZ669" s="186">
        <f>_xll.qlInterestRateIndexFixingDate(Currency&amp;"ibor"&amp;$I$1,BA669,Trigger)</f>
        <v>43980</v>
      </c>
      <c r="BA669" s="186">
        <f>_xll.qlCalendarAdvance(Calendar,BA668,AY669,"f",,Trigger)</f>
        <v>43984</v>
      </c>
      <c r="BB669" s="186">
        <f>_xll.qlInterestRateIndexMaturity(Currency&amp;"ibor"&amp;$I$1,BA669,Trigger)</f>
        <v>44076</v>
      </c>
      <c r="BC669" s="359">
        <f>_xll.qlIndexFixing($AC$5,AZ669,,_xll.ohTrigger(Trigger,Quote!$V$2))</f>
        <v>8.9070827761821691E-3</v>
      </c>
      <c r="BD669" s="359" t="e">
        <f>_xll.qlIndexFixing($BE$1,AZ669,TRUE,_xll.ohTrigger(Trigger,Quote!$V$2))</f>
        <v>#NUM!</v>
      </c>
    </row>
    <row r="670" spans="51:56" ht="11.25" customHeight="1" x14ac:dyDescent="0.25">
      <c r="AY670" s="187" t="s">
        <v>90</v>
      </c>
      <c r="AZ670" s="186">
        <f>_xll.qlInterestRateIndexFixingDate(Currency&amp;"ibor"&amp;$I$1,BA670,Trigger)</f>
        <v>43987</v>
      </c>
      <c r="BA670" s="186">
        <f>_xll.qlCalendarAdvance(Calendar,BA669,AY670,"f",,Trigger)</f>
        <v>43991</v>
      </c>
      <c r="BB670" s="186">
        <f>_xll.qlInterestRateIndexMaturity(Currency&amp;"ibor"&amp;$I$1,BA670,Trigger)</f>
        <v>44083</v>
      </c>
      <c r="BC670" s="359">
        <f>_xll.qlIndexFixing($AC$5,AZ670,,_xll.ohTrigger(Trigger,Quote!$V$2))</f>
        <v>8.9520216511807943E-3</v>
      </c>
      <c r="BD670" s="359" t="e">
        <f>_xll.qlIndexFixing($BE$1,AZ670,TRUE,_xll.ohTrigger(Trigger,Quote!$V$2))</f>
        <v>#NUM!</v>
      </c>
    </row>
    <row r="671" spans="51:56" ht="11.25" customHeight="1" x14ac:dyDescent="0.25">
      <c r="AY671" s="187" t="s">
        <v>90</v>
      </c>
      <c r="AZ671" s="186">
        <f>_xll.qlInterestRateIndexFixingDate(Currency&amp;"ibor"&amp;$I$1,BA671,Trigger)</f>
        <v>43994</v>
      </c>
      <c r="BA671" s="186">
        <f>_xll.qlCalendarAdvance(Calendar,BA670,AY671,"f",,Trigger)</f>
        <v>43998</v>
      </c>
      <c r="BB671" s="186">
        <f>_xll.qlInterestRateIndexMaturity(Currency&amp;"ibor"&amp;$I$1,BA671,Trigger)</f>
        <v>44090</v>
      </c>
      <c r="BC671" s="359">
        <f>_xll.qlIndexFixing($AC$5,AZ671,,_xll.ohTrigger(Trigger,Quote!$V$2))</f>
        <v>8.9969610411031759E-3</v>
      </c>
      <c r="BD671" s="359" t="e">
        <f>_xll.qlIndexFixing($BE$1,AZ671,TRUE,_xll.ohTrigger(Trigger,Quote!$V$2))</f>
        <v>#NUM!</v>
      </c>
    </row>
    <row r="672" spans="51:56" ht="11.25" customHeight="1" x14ac:dyDescent="0.25">
      <c r="AY672" s="187" t="s">
        <v>90</v>
      </c>
      <c r="AZ672" s="186">
        <f>_xll.qlInterestRateIndexFixingDate(Currency&amp;"ibor"&amp;$I$1,BA672,Trigger)</f>
        <v>44001</v>
      </c>
      <c r="BA672" s="186">
        <f>_xll.qlCalendarAdvance(Calendar,BA671,AY672,"f",,Trigger)</f>
        <v>44005</v>
      </c>
      <c r="BB672" s="186">
        <f>_xll.qlInterestRateIndexMaturity(Currency&amp;"ibor"&amp;$I$1,BA672,Trigger)</f>
        <v>44097</v>
      </c>
      <c r="BC672" s="359">
        <f>_xll.qlIndexFixing($AC$5,AZ672,,_xll.ohTrigger(Trigger,Quote!$V$2))</f>
        <v>9.0419009459545268E-3</v>
      </c>
      <c r="BD672" s="359" t="e">
        <f>_xll.qlIndexFixing($BE$1,AZ672,TRUE,_xll.ohTrigger(Trigger,Quote!$V$2))</f>
        <v>#NUM!</v>
      </c>
    </row>
    <row r="673" spans="51:56" ht="11.25" customHeight="1" x14ac:dyDescent="0.25">
      <c r="AY673" s="187" t="s">
        <v>90</v>
      </c>
      <c r="AZ673" s="186">
        <f>_xll.qlInterestRateIndexFixingDate(Currency&amp;"ibor"&amp;$I$1,BA673,Trigger)</f>
        <v>44008</v>
      </c>
      <c r="BA673" s="186">
        <f>_xll.qlCalendarAdvance(Calendar,BA672,AY673,"f",,Trigger)</f>
        <v>44012</v>
      </c>
      <c r="BB673" s="186">
        <f>_xll.qlInterestRateIndexMaturity(Currency&amp;"ibor"&amp;$I$1,BA673,Trigger)</f>
        <v>44104</v>
      </c>
      <c r="BC673" s="359">
        <f>_xll.qlIndexFixing($AC$5,AZ673,,_xll.ohTrigger(Trigger,Quote!$V$2))</f>
        <v>9.0868413657400598E-3</v>
      </c>
      <c r="BD673" s="359" t="e">
        <f>_xll.qlIndexFixing($BE$1,AZ673,TRUE,_xll.ohTrigger(Trigger,Quote!$V$2))</f>
        <v>#NUM!</v>
      </c>
    </row>
    <row r="674" spans="51:56" ht="11.25" customHeight="1" x14ac:dyDescent="0.25">
      <c r="AY674" s="187" t="s">
        <v>90</v>
      </c>
      <c r="AZ674" s="186">
        <f>_xll.qlInterestRateIndexFixingDate(Currency&amp;"ibor"&amp;$I$1,BA674,Trigger)</f>
        <v>44015</v>
      </c>
      <c r="BA674" s="186">
        <f>_xll.qlCalendarAdvance(Calendar,BA673,AY674,"f",,Trigger)</f>
        <v>44019</v>
      </c>
      <c r="BB674" s="186">
        <f>_xll.qlInterestRateIndexMaturity(Currency&amp;"ibor"&amp;$I$1,BA674,Trigger)</f>
        <v>44111</v>
      </c>
      <c r="BC674" s="359">
        <f>_xll.qlIndexFixing($AC$5,AZ674,,_xll.ohTrigger(Trigger,Quote!$V$2))</f>
        <v>9.1317823004667259E-3</v>
      </c>
      <c r="BD674" s="359" t="e">
        <f>_xll.qlIndexFixing($BE$1,AZ674,TRUE,_xll.ohTrigger(Trigger,Quote!$V$2))</f>
        <v>#NUM!</v>
      </c>
    </row>
    <row r="675" spans="51:56" ht="11.25" customHeight="1" x14ac:dyDescent="0.25">
      <c r="AY675" s="187" t="s">
        <v>90</v>
      </c>
      <c r="AZ675" s="186">
        <f>_xll.qlInterestRateIndexFixingDate(Currency&amp;"ibor"&amp;$I$1,BA675,Trigger)</f>
        <v>44022</v>
      </c>
      <c r="BA675" s="186">
        <f>_xll.qlCalendarAdvance(Calendar,BA674,AY675,"f",,Trigger)</f>
        <v>44026</v>
      </c>
      <c r="BB675" s="186">
        <f>_xll.qlInterestRateIndexMaturity(Currency&amp;"ibor"&amp;$I$1,BA675,Trigger)</f>
        <v>44118</v>
      </c>
      <c r="BC675" s="359">
        <f>_xll.qlIndexFixing($AC$5,AZ675,,_xll.ohTrigger(Trigger,Quote!$V$2))</f>
        <v>9.1767237501388689E-3</v>
      </c>
      <c r="BD675" s="359" t="e">
        <f>_xll.qlIndexFixing($BE$1,AZ675,TRUE,_xll.ohTrigger(Trigger,Quote!$V$2))</f>
        <v>#NUM!</v>
      </c>
    </row>
    <row r="676" spans="51:56" ht="11.25" customHeight="1" x14ac:dyDescent="0.25">
      <c r="AY676" s="187" t="s">
        <v>90</v>
      </c>
      <c r="AZ676" s="186">
        <f>_xll.qlInterestRateIndexFixingDate(Currency&amp;"ibor"&amp;$I$1,BA676,Trigger)</f>
        <v>44029</v>
      </c>
      <c r="BA676" s="186">
        <f>_xll.qlCalendarAdvance(Calendar,BA675,AY676,"f",,Trigger)</f>
        <v>44033</v>
      </c>
      <c r="BB676" s="186">
        <f>_xll.qlInterestRateIndexMaturity(Currency&amp;"ibor"&amp;$I$1,BA676,Trigger)</f>
        <v>44125</v>
      </c>
      <c r="BC676" s="359">
        <f>_xll.qlIndexFixing($AC$5,AZ676,,_xll.ohTrigger(Trigger,Quote!$V$2))</f>
        <v>9.2216657147651798E-3</v>
      </c>
      <c r="BD676" s="359" t="e">
        <f>_xll.qlIndexFixing($BE$1,AZ676,TRUE,_xll.ohTrigger(Trigger,Quote!$V$2))</f>
        <v>#NUM!</v>
      </c>
    </row>
    <row r="677" spans="51:56" ht="11.25" customHeight="1" x14ac:dyDescent="0.25">
      <c r="AY677" s="187" t="s">
        <v>90</v>
      </c>
      <c r="AZ677" s="186">
        <f>_xll.qlInterestRateIndexFixingDate(Currency&amp;"ibor"&amp;$I$1,BA677,Trigger)</f>
        <v>44036</v>
      </c>
      <c r="BA677" s="186">
        <f>_xll.qlCalendarAdvance(Calendar,BA676,AY677,"f",,Trigger)</f>
        <v>44040</v>
      </c>
      <c r="BB677" s="186">
        <f>_xll.qlInterestRateIndexMaturity(Currency&amp;"ibor"&amp;$I$1,BA677,Trigger)</f>
        <v>44132</v>
      </c>
      <c r="BC677" s="359">
        <f>_xll.qlIndexFixing($AC$5,AZ677,,_xll.ohTrigger(Trigger,Quote!$V$2))</f>
        <v>9.2666081943491314E-3</v>
      </c>
      <c r="BD677" s="359" t="e">
        <f>_xll.qlIndexFixing($BE$1,AZ677,TRUE,_xll.ohTrigger(Trigger,Quote!$V$2))</f>
        <v>#NUM!</v>
      </c>
    </row>
    <row r="678" spans="51:56" ht="11.25" customHeight="1" x14ac:dyDescent="0.25">
      <c r="AY678" s="187" t="s">
        <v>90</v>
      </c>
      <c r="AZ678" s="186">
        <f>_xll.qlInterestRateIndexFixingDate(Currency&amp;"ibor"&amp;$I$1,BA678,Trigger)</f>
        <v>44043</v>
      </c>
      <c r="BA678" s="186">
        <f>_xll.qlCalendarAdvance(Calendar,BA677,AY678,"f",,Trigger)</f>
        <v>44047</v>
      </c>
      <c r="BB678" s="186">
        <f>_xll.qlInterestRateIndexMaturity(Currency&amp;"ibor"&amp;$I$1,BA678,Trigger)</f>
        <v>44139</v>
      </c>
      <c r="BC678" s="359">
        <f>_xll.qlIndexFixing($AC$5,AZ678,,_xll.ohTrigger(Trigger,Quote!$V$2))</f>
        <v>9.3115511888968074E-3</v>
      </c>
      <c r="BD678" s="359" t="e">
        <f>_xll.qlIndexFixing($BE$1,AZ678,TRUE,_xll.ohTrigger(Trigger,Quote!$V$2))</f>
        <v>#NUM!</v>
      </c>
    </row>
    <row r="679" spans="51:56" ht="11.25" customHeight="1" x14ac:dyDescent="0.25">
      <c r="AY679" s="187" t="s">
        <v>90</v>
      </c>
      <c r="AZ679" s="186">
        <f>_xll.qlInterestRateIndexFixingDate(Currency&amp;"ibor"&amp;$I$1,BA679,Trigger)</f>
        <v>44050</v>
      </c>
      <c r="BA679" s="186">
        <f>_xll.qlCalendarAdvance(Calendar,BA678,AY679,"f",,Trigger)</f>
        <v>44054</v>
      </c>
      <c r="BB679" s="186">
        <f>_xll.qlInterestRateIndexMaturity(Currency&amp;"ibor"&amp;$I$1,BA679,Trigger)</f>
        <v>44146</v>
      </c>
      <c r="BC679" s="359">
        <f>_xll.qlIndexFixing($AC$5,AZ679,,_xll.ohTrigger(Trigger,Quote!$V$2))</f>
        <v>9.3564946984151572E-3</v>
      </c>
      <c r="BD679" s="359" t="e">
        <f>_xll.qlIndexFixing($BE$1,AZ679,TRUE,_xll.ohTrigger(Trigger,Quote!$V$2))</f>
        <v>#NUM!</v>
      </c>
    </row>
    <row r="680" spans="51:56" ht="11.25" customHeight="1" x14ac:dyDescent="0.25">
      <c r="AY680" s="187" t="s">
        <v>90</v>
      </c>
      <c r="AZ680" s="186">
        <f>_xll.qlInterestRateIndexFixingDate(Currency&amp;"ibor"&amp;$I$1,BA680,Trigger)</f>
        <v>44057</v>
      </c>
      <c r="BA680" s="186">
        <f>_xll.qlCalendarAdvance(Calendar,BA679,AY680,"f",,Trigger)</f>
        <v>44061</v>
      </c>
      <c r="BB680" s="186">
        <f>_xll.qlInterestRateIndexMaturity(Currency&amp;"ibor"&amp;$I$1,BA680,Trigger)</f>
        <v>44153</v>
      </c>
      <c r="BC680" s="359">
        <f>_xll.qlIndexFixing($AC$5,AZ680,,_xll.ohTrigger(Trigger,Quote!$V$2))</f>
        <v>9.4014387229093953E-3</v>
      </c>
      <c r="BD680" s="359" t="e">
        <f>_xll.qlIndexFixing($BE$1,AZ680,TRUE,_xll.ohTrigger(Trigger,Quote!$V$2))</f>
        <v>#NUM!</v>
      </c>
    </row>
    <row r="681" spans="51:56" ht="11.25" customHeight="1" x14ac:dyDescent="0.25">
      <c r="AY681" s="187" t="s">
        <v>90</v>
      </c>
      <c r="AZ681" s="186">
        <f>_xll.qlInterestRateIndexFixingDate(Currency&amp;"ibor"&amp;$I$1,BA681,Trigger)</f>
        <v>44064</v>
      </c>
      <c r="BA681" s="186">
        <f>_xll.qlCalendarAdvance(Calendar,BA680,AY681,"f",,Trigger)</f>
        <v>44068</v>
      </c>
      <c r="BB681" s="186">
        <f>_xll.qlInterestRateIndexMaturity(Currency&amp;"ibor"&amp;$I$1,BA681,Trigger)</f>
        <v>44160</v>
      </c>
      <c r="BC681" s="359">
        <f>_xll.qlIndexFixing($AC$5,AZ681,,_xll.ohTrigger(Trigger,Quote!$V$2))</f>
        <v>9.4463832623856037E-3</v>
      </c>
      <c r="BD681" s="359" t="e">
        <f>_xll.qlIndexFixing($BE$1,AZ681,TRUE,_xll.ohTrigger(Trigger,Quote!$V$2))</f>
        <v>#NUM!</v>
      </c>
    </row>
    <row r="682" spans="51:56" ht="11.25" customHeight="1" x14ac:dyDescent="0.25">
      <c r="AY682" s="187" t="s">
        <v>90</v>
      </c>
      <c r="AZ682" s="186">
        <f>_xll.qlInterestRateIndexFixingDate(Currency&amp;"ibor"&amp;$I$1,BA682,Trigger)</f>
        <v>44071</v>
      </c>
      <c r="BA682" s="186">
        <f>_xll.qlCalendarAdvance(Calendar,BA681,AY682,"f",,Trigger)</f>
        <v>44075</v>
      </c>
      <c r="BB682" s="186">
        <f>_xll.qlInterestRateIndexMaturity(Currency&amp;"ibor"&amp;$I$1,BA682,Trigger)</f>
        <v>44166</v>
      </c>
      <c r="BC682" s="359">
        <f>_xll.qlIndexFixing($AC$5,AZ682,,_xll.ohTrigger(Trigger,Quote!$V$2))</f>
        <v>9.4879930069064599E-3</v>
      </c>
      <c r="BD682" s="359" t="e">
        <f>_xll.qlIndexFixing($BE$1,AZ682,TRUE,_xll.ohTrigger(Trigger,Quote!$V$2))</f>
        <v>#NUM!</v>
      </c>
    </row>
    <row r="683" spans="51:56" ht="11.25" customHeight="1" x14ac:dyDescent="0.25">
      <c r="AY683" s="187" t="s">
        <v>90</v>
      </c>
      <c r="AZ683" s="186">
        <f>_xll.qlInterestRateIndexFixingDate(Currency&amp;"ibor"&amp;$I$1,BA683,Trigger)</f>
        <v>44078</v>
      </c>
      <c r="BA683" s="186">
        <f>_xll.qlCalendarAdvance(Calendar,BA682,AY683,"f",,Trigger)</f>
        <v>44082</v>
      </c>
      <c r="BB683" s="186">
        <f>_xll.qlInterestRateIndexMaturity(Currency&amp;"ibor"&amp;$I$1,BA683,Trigger)</f>
        <v>44173</v>
      </c>
      <c r="BC683" s="359">
        <f>_xll.qlIndexFixing($AC$5,AZ683,,_xll.ohTrigger(Trigger,Quote!$V$2))</f>
        <v>9.5329373536509696E-3</v>
      </c>
      <c r="BD683" s="359" t="e">
        <f>_xll.qlIndexFixing($BE$1,AZ683,TRUE,_xll.ohTrigger(Trigger,Quote!$V$2))</f>
        <v>#NUM!</v>
      </c>
    </row>
    <row r="684" spans="51:56" ht="11.25" customHeight="1" x14ac:dyDescent="0.25">
      <c r="AY684" s="187" t="s">
        <v>90</v>
      </c>
      <c r="AZ684" s="186">
        <f>_xll.qlInterestRateIndexFixingDate(Currency&amp;"ibor"&amp;$I$1,BA684,Trigger)</f>
        <v>44085</v>
      </c>
      <c r="BA684" s="186">
        <f>_xll.qlCalendarAdvance(Calendar,BA683,AY684,"f",,Trigger)</f>
        <v>44089</v>
      </c>
      <c r="BB684" s="186">
        <f>_xll.qlInterestRateIndexMaturity(Currency&amp;"ibor"&amp;$I$1,BA684,Trigger)</f>
        <v>44180</v>
      </c>
      <c r="BC684" s="359">
        <f>_xll.qlIndexFixing($AC$5,AZ684,,_xll.ohTrigger(Trigger,Quote!$V$2))</f>
        <v>9.577882209783178E-3</v>
      </c>
      <c r="BD684" s="359" t="e">
        <f>_xll.qlIndexFixing($BE$1,AZ684,TRUE,_xll.ohTrigger(Trigger,Quote!$V$2))</f>
        <v>#NUM!</v>
      </c>
    </row>
    <row r="685" spans="51:56" ht="11.25" customHeight="1" x14ac:dyDescent="0.25">
      <c r="AY685" s="187" t="s">
        <v>90</v>
      </c>
      <c r="AZ685" s="186">
        <f>_xll.qlInterestRateIndexFixingDate(Currency&amp;"ibor"&amp;$I$1,BA685,Trigger)</f>
        <v>44092</v>
      </c>
      <c r="BA685" s="186">
        <f>_xll.qlCalendarAdvance(Calendar,BA684,AY685,"f",,Trigger)</f>
        <v>44096</v>
      </c>
      <c r="BB685" s="186">
        <f>_xll.qlInterestRateIndexMaturity(Currency&amp;"ibor"&amp;$I$1,BA685,Trigger)</f>
        <v>44187</v>
      </c>
      <c r="BC685" s="359">
        <f>_xll.qlIndexFixing($AC$5,AZ685,,_xll.ohTrigger(Trigger,Quote!$V$2))</f>
        <v>9.6228275753083535E-3</v>
      </c>
      <c r="BD685" s="359" t="e">
        <f>_xll.qlIndexFixing($BE$1,AZ685,TRUE,_xll.ohTrigger(Trigger,Quote!$V$2))</f>
        <v>#NUM!</v>
      </c>
    </row>
    <row r="686" spans="51:56" ht="11.25" customHeight="1" x14ac:dyDescent="0.25">
      <c r="AY686" s="187" t="s">
        <v>90</v>
      </c>
      <c r="AZ686" s="186">
        <f>_xll.qlInterestRateIndexFixingDate(Currency&amp;"ibor"&amp;$I$1,BA686,Trigger)</f>
        <v>44099</v>
      </c>
      <c r="BA686" s="186">
        <f>_xll.qlCalendarAdvance(Calendar,BA685,AY686,"f",,Trigger)</f>
        <v>44103</v>
      </c>
      <c r="BB686" s="186">
        <f>_xll.qlInterestRateIndexMaturity(Currency&amp;"ibor"&amp;$I$1,BA686,Trigger)</f>
        <v>44194</v>
      </c>
      <c r="BC686" s="359">
        <f>_xll.qlIndexFixing($AC$5,AZ686,,_xll.ohTrigger(Trigger,Quote!$V$2))</f>
        <v>9.6677734502335234E-3</v>
      </c>
      <c r="BD686" s="359" t="e">
        <f>_xll.qlIndexFixing($BE$1,AZ686,TRUE,_xll.ohTrigger(Trigger,Quote!$V$2))</f>
        <v>#NUM!</v>
      </c>
    </row>
    <row r="687" spans="51:56" ht="11.25" customHeight="1" x14ac:dyDescent="0.25">
      <c r="AY687" s="187" t="s">
        <v>90</v>
      </c>
      <c r="AZ687" s="186">
        <f>_xll.qlInterestRateIndexFixingDate(Currency&amp;"ibor"&amp;$I$1,BA687,Trigger)</f>
        <v>44106</v>
      </c>
      <c r="BA687" s="186">
        <f>_xll.qlCalendarAdvance(Calendar,BA686,AY687,"f",,Trigger)</f>
        <v>44110</v>
      </c>
      <c r="BB687" s="186">
        <f>_xll.qlInterestRateIndexMaturity(Currency&amp;"ibor"&amp;$I$1,BA687,Trigger)</f>
        <v>44202</v>
      </c>
      <c r="BC687" s="359">
        <f>_xll.qlIndexFixing($AC$5,AZ687,,_xll.ohTrigger(Trigger,Quote!$V$2))</f>
        <v>9.716061314197005E-3</v>
      </c>
      <c r="BD687" s="359" t="e">
        <f>_xll.qlIndexFixing($BE$1,AZ687,TRUE,_xll.ohTrigger(Trigger,Quote!$V$2))</f>
        <v>#NUM!</v>
      </c>
    </row>
    <row r="688" spans="51:56" ht="11.25" customHeight="1" x14ac:dyDescent="0.25">
      <c r="AY688" s="187" t="s">
        <v>90</v>
      </c>
      <c r="AZ688" s="186">
        <f>_xll.qlInterestRateIndexFixingDate(Currency&amp;"ibor"&amp;$I$1,BA688,Trigger)</f>
        <v>44113</v>
      </c>
      <c r="BA688" s="186">
        <f>_xll.qlCalendarAdvance(Calendar,BA687,AY688,"f",,Trigger)</f>
        <v>44117</v>
      </c>
      <c r="BB688" s="186">
        <f>_xll.qlInterestRateIndexMaturity(Currency&amp;"ibor"&amp;$I$1,BA688,Trigger)</f>
        <v>44209</v>
      </c>
      <c r="BC688" s="359">
        <f>_xll.qlIndexFixing($AC$5,AZ688,,_xll.ohTrigger(Trigger,Quote!$V$2))</f>
        <v>9.7610094587120902E-3</v>
      </c>
      <c r="BD688" s="359" t="e">
        <f>_xll.qlIndexFixing($BE$1,AZ688,TRUE,_xll.ohTrigger(Trigger,Quote!$V$2))</f>
        <v>#NUM!</v>
      </c>
    </row>
    <row r="689" spans="51:56" ht="11.25" customHeight="1" x14ac:dyDescent="0.25">
      <c r="AY689" s="187" t="s">
        <v>90</v>
      </c>
      <c r="AZ689" s="186">
        <f>_xll.qlInterestRateIndexFixingDate(Currency&amp;"ibor"&amp;$I$1,BA689,Trigger)</f>
        <v>44120</v>
      </c>
      <c r="BA689" s="186">
        <f>_xll.qlCalendarAdvance(Calendar,BA688,AY689,"f",,Trigger)</f>
        <v>44124</v>
      </c>
      <c r="BB689" s="186">
        <f>_xll.qlInterestRateIndexMaturity(Currency&amp;"ibor"&amp;$I$1,BA689,Trigger)</f>
        <v>44216</v>
      </c>
      <c r="BC689" s="359">
        <f>_xll.qlIndexFixing($AC$5,AZ689,,_xll.ohTrigger(Trigger,Quote!$V$2))</f>
        <v>9.8059581182569321E-3</v>
      </c>
      <c r="BD689" s="359" t="e">
        <f>_xll.qlIndexFixing($BE$1,AZ689,TRUE,_xll.ohTrigger(Trigger,Quote!$V$2))</f>
        <v>#NUM!</v>
      </c>
    </row>
    <row r="690" spans="51:56" ht="11.25" customHeight="1" x14ac:dyDescent="0.25">
      <c r="AY690" s="187" t="s">
        <v>90</v>
      </c>
      <c r="AZ690" s="186">
        <f>_xll.qlInterestRateIndexFixingDate(Currency&amp;"ibor"&amp;$I$1,BA690,Trigger)</f>
        <v>44127</v>
      </c>
      <c r="BA690" s="186">
        <f>_xll.qlCalendarAdvance(Calendar,BA689,AY690,"f",,Trigger)</f>
        <v>44131</v>
      </c>
      <c r="BB690" s="186">
        <f>_xll.qlInterestRateIndexMaturity(Currency&amp;"ibor"&amp;$I$1,BA690,Trigger)</f>
        <v>44223</v>
      </c>
      <c r="BC690" s="359">
        <f>_xll.qlIndexFixing($AC$5,AZ690,,_xll.ohTrigger(Trigger,Quote!$V$2))</f>
        <v>9.8509072928367469E-3</v>
      </c>
      <c r="BD690" s="359" t="e">
        <f>_xll.qlIndexFixing($BE$1,AZ690,TRUE,_xll.ohTrigger(Trigger,Quote!$V$2))</f>
        <v>#NUM!</v>
      </c>
    </row>
    <row r="691" spans="51:56" ht="11.25" customHeight="1" x14ac:dyDescent="0.25">
      <c r="AY691" s="187" t="s">
        <v>90</v>
      </c>
      <c r="AZ691" s="186">
        <f>_xll.qlInterestRateIndexFixingDate(Currency&amp;"ibor"&amp;$I$1,BA691,Trigger)</f>
        <v>44134</v>
      </c>
      <c r="BA691" s="186">
        <f>_xll.qlCalendarAdvance(Calendar,BA690,AY691,"f",,Trigger)</f>
        <v>44138</v>
      </c>
      <c r="BB691" s="186">
        <f>_xll.qlInterestRateIndexMaturity(Currency&amp;"ibor"&amp;$I$1,BA691,Trigger)</f>
        <v>44230</v>
      </c>
      <c r="BC691" s="359">
        <f>_xll.qlIndexFixing($AC$5,AZ691,,_xll.ohTrigger(Trigger,Quote!$V$2))</f>
        <v>9.8958569824576133E-3</v>
      </c>
      <c r="BD691" s="359" t="e">
        <f>_xll.qlIndexFixing($BE$1,AZ691,TRUE,_xll.ohTrigger(Trigger,Quote!$V$2))</f>
        <v>#NUM!</v>
      </c>
    </row>
    <row r="692" spans="51:56" ht="11.25" customHeight="1" x14ac:dyDescent="0.25">
      <c r="AY692" s="187" t="s">
        <v>90</v>
      </c>
      <c r="AZ692" s="186">
        <f>_xll.qlInterestRateIndexFixingDate(Currency&amp;"ibor"&amp;$I$1,BA692,Trigger)</f>
        <v>44141</v>
      </c>
      <c r="BA692" s="186">
        <f>_xll.qlCalendarAdvance(Calendar,BA691,AY692,"f",,Trigger)</f>
        <v>44145</v>
      </c>
      <c r="BB692" s="186">
        <f>_xll.qlInterestRateIndexMaturity(Currency&amp;"ibor"&amp;$I$1,BA692,Trigger)</f>
        <v>44237</v>
      </c>
      <c r="BC692" s="359">
        <f>_xll.qlIndexFixing($AC$5,AZ692,,_xll.ohTrigger(Trigger,Quote!$V$2))</f>
        <v>9.9408071871256165E-3</v>
      </c>
      <c r="BD692" s="359" t="e">
        <f>_xll.qlIndexFixing($BE$1,AZ692,TRUE,_xll.ohTrigger(Trigger,Quote!$V$2))</f>
        <v>#NUM!</v>
      </c>
    </row>
    <row r="693" spans="51:56" ht="11.25" customHeight="1" x14ac:dyDescent="0.25">
      <c r="AY693" s="187" t="s">
        <v>90</v>
      </c>
      <c r="AZ693" s="186">
        <f>_xll.qlInterestRateIndexFixingDate(Currency&amp;"ibor"&amp;$I$1,BA693,Trigger)</f>
        <v>44148</v>
      </c>
      <c r="BA693" s="186">
        <f>_xll.qlCalendarAdvance(Calendar,BA692,AY693,"f",,Trigger)</f>
        <v>44152</v>
      </c>
      <c r="BB693" s="186">
        <f>_xll.qlInterestRateIndexMaturity(Currency&amp;"ibor"&amp;$I$1,BA693,Trigger)</f>
        <v>44244</v>
      </c>
      <c r="BC693" s="359">
        <f>_xll.qlIndexFixing($AC$5,AZ693,,_xll.ohTrigger(Trigger,Quote!$V$2))</f>
        <v>9.9857579068459677E-3</v>
      </c>
      <c r="BD693" s="359" t="e">
        <f>_xll.qlIndexFixing($BE$1,AZ693,TRUE,_xll.ohTrigger(Trigger,Quote!$V$2))</f>
        <v>#NUM!</v>
      </c>
    </row>
    <row r="694" spans="51:56" ht="11.25" customHeight="1" x14ac:dyDescent="0.25">
      <c r="AY694" s="187" t="s">
        <v>90</v>
      </c>
      <c r="AZ694" s="186">
        <f>_xll.qlInterestRateIndexFixingDate(Currency&amp;"ibor"&amp;$I$1,BA694,Trigger)</f>
        <v>44155</v>
      </c>
      <c r="BA694" s="186">
        <f>_xll.qlCalendarAdvance(Calendar,BA693,AY694,"f",,Trigger)</f>
        <v>44159</v>
      </c>
      <c r="BB694" s="186">
        <f>_xll.qlInterestRateIndexMaturity(Currency&amp;"ibor"&amp;$I$1,BA694,Trigger)</f>
        <v>44251</v>
      </c>
      <c r="BC694" s="359">
        <f>_xll.qlIndexFixing($AC$5,AZ694,,_xll.ohTrigger(Trigger,Quote!$V$2))</f>
        <v>1.0030709141624749E-2</v>
      </c>
      <c r="BD694" s="359" t="e">
        <f>_xll.qlIndexFixing($BE$1,AZ694,TRUE,_xll.ohTrigger(Trigger,Quote!$V$2))</f>
        <v>#NUM!</v>
      </c>
    </row>
    <row r="695" spans="51:56" ht="11.25" customHeight="1" x14ac:dyDescent="0.25">
      <c r="AY695" s="187" t="s">
        <v>90</v>
      </c>
      <c r="AZ695" s="186">
        <f>_xll.qlInterestRateIndexFixingDate(Currency&amp;"ibor"&amp;$I$1,BA695,Trigger)</f>
        <v>44162</v>
      </c>
      <c r="BA695" s="186">
        <f>_xll.qlCalendarAdvance(Calendar,BA694,AY695,"f",,Trigger)</f>
        <v>44166</v>
      </c>
      <c r="BB695" s="186">
        <f>_xll.qlInterestRateIndexMaturity(Currency&amp;"ibor"&amp;$I$1,BA695,Trigger)</f>
        <v>44256</v>
      </c>
      <c r="BC695" s="359">
        <f>_xll.qlIndexFixing($AC$5,AZ695,,_xll.ohTrigger(Trigger,Quote!$V$2))</f>
        <v>1.0068957790175581E-2</v>
      </c>
      <c r="BD695" s="359" t="e">
        <f>_xll.qlIndexFixing($BE$1,AZ695,TRUE,_xll.ohTrigger(Trigger,Quote!$V$2))</f>
        <v>#NUM!</v>
      </c>
    </row>
    <row r="696" spans="51:56" ht="11.25" customHeight="1" x14ac:dyDescent="0.25">
      <c r="AY696" s="187" t="s">
        <v>90</v>
      </c>
      <c r="AZ696" s="186">
        <f>_xll.qlInterestRateIndexFixingDate(Currency&amp;"ibor"&amp;$I$1,BA696,Trigger)</f>
        <v>44169</v>
      </c>
      <c r="BA696" s="186">
        <f>_xll.qlCalendarAdvance(Calendar,BA695,AY696,"f",,Trigger)</f>
        <v>44173</v>
      </c>
      <c r="BB696" s="186">
        <f>_xll.qlInterestRateIndexMaturity(Currency&amp;"ibor"&amp;$I$1,BA696,Trigger)</f>
        <v>44263</v>
      </c>
      <c r="BC696" s="359">
        <f>_xll.qlIndexFixing($AC$5,AZ696,,_xll.ohTrigger(Trigger,Quote!$V$2))</f>
        <v>1.0113907464573302E-2</v>
      </c>
      <c r="BD696" s="359" t="e">
        <f>_xll.qlIndexFixing($BE$1,AZ696,TRUE,_xll.ohTrigger(Trigger,Quote!$V$2))</f>
        <v>#NUM!</v>
      </c>
    </row>
    <row r="697" spans="51:56" ht="11.25" customHeight="1" x14ac:dyDescent="0.25">
      <c r="AY697" s="187" t="s">
        <v>90</v>
      </c>
      <c r="AZ697" s="186">
        <f>_xll.qlInterestRateIndexFixingDate(Currency&amp;"ibor"&amp;$I$1,BA697,Trigger)</f>
        <v>44176</v>
      </c>
      <c r="BA697" s="186">
        <f>_xll.qlCalendarAdvance(Calendar,BA696,AY697,"f",,Trigger)</f>
        <v>44180</v>
      </c>
      <c r="BB697" s="186">
        <f>_xll.qlInterestRateIndexMaturity(Currency&amp;"ibor"&amp;$I$1,BA697,Trigger)</f>
        <v>44270</v>
      </c>
      <c r="BC697" s="359">
        <f>_xll.qlIndexFixing($AC$5,AZ697,,_xll.ohTrigger(Trigger,Quote!$V$2))</f>
        <v>1.0158857642822205E-2</v>
      </c>
      <c r="BD697" s="359" t="e">
        <f>_xll.qlIndexFixing($BE$1,AZ697,TRUE,_xll.ohTrigger(Trigger,Quote!$V$2))</f>
        <v>#NUM!</v>
      </c>
    </row>
    <row r="698" spans="51:56" ht="11.25" customHeight="1" x14ac:dyDescent="0.25">
      <c r="AY698" s="187" t="s">
        <v>90</v>
      </c>
      <c r="AZ698" s="186">
        <f>_xll.qlInterestRateIndexFixingDate(Currency&amp;"ibor"&amp;$I$1,BA698,Trigger)</f>
        <v>44183</v>
      </c>
      <c r="BA698" s="186">
        <f>_xll.qlCalendarAdvance(Calendar,BA697,AY698,"f",,Trigger)</f>
        <v>44187</v>
      </c>
      <c r="BB698" s="186">
        <f>_xll.qlInterestRateIndexMaturity(Currency&amp;"ibor"&amp;$I$1,BA698,Trigger)</f>
        <v>44277</v>
      </c>
      <c r="BC698" s="359">
        <f>_xll.qlIndexFixing($AC$5,AZ698,,_xll.ohTrigger(Trigger,Quote!$V$2))</f>
        <v>1.0203808324926733E-2</v>
      </c>
      <c r="BD698" s="359" t="e">
        <f>_xll.qlIndexFixing($BE$1,AZ698,TRUE,_xll.ohTrigger(Trigger,Quote!$V$2))</f>
        <v>#NUM!</v>
      </c>
    </row>
    <row r="699" spans="51:56" ht="11.25" customHeight="1" x14ac:dyDescent="0.25">
      <c r="AY699" s="187" t="s">
        <v>90</v>
      </c>
      <c r="AZ699" s="186">
        <f>_xll.qlInterestRateIndexFixingDate(Currency&amp;"ibor"&amp;$I$1,BA699,Trigger)</f>
        <v>44189</v>
      </c>
      <c r="BA699" s="186">
        <f>_xll.qlCalendarAdvance(Calendar,BA698,AY699,"f",,Trigger)</f>
        <v>44194</v>
      </c>
      <c r="BB699" s="186">
        <f>_xll.qlInterestRateIndexMaturity(Currency&amp;"ibor"&amp;$I$1,BA699,Trigger)</f>
        <v>44284</v>
      </c>
      <c r="BC699" s="359">
        <f>_xll.qlIndexFixing($AC$5,AZ699,,_xll.ohTrigger(Trigger,Quote!$V$2))</f>
        <v>1.0248759510893102E-2</v>
      </c>
      <c r="BD699" s="359" t="e">
        <f>_xll.qlIndexFixing($BE$1,AZ699,TRUE,_xll.ohTrigger(Trigger,Quote!$V$2))</f>
        <v>#NUM!</v>
      </c>
    </row>
    <row r="700" spans="51:56" ht="11.25" customHeight="1" x14ac:dyDescent="0.25">
      <c r="AY700" s="187" t="s">
        <v>90</v>
      </c>
      <c r="AZ700" s="186">
        <f>_xll.qlInterestRateIndexFixingDate(Currency&amp;"ibor"&amp;$I$1,BA700,Trigger)</f>
        <v>44196</v>
      </c>
      <c r="BA700" s="186">
        <f>_xll.qlCalendarAdvance(Calendar,BA699,AY700,"f",,Trigger)</f>
        <v>44201</v>
      </c>
      <c r="BB700" s="186">
        <f>_xll.qlInterestRateIndexMaturity(Currency&amp;"ibor"&amp;$I$1,BA700,Trigger)</f>
        <v>44292</v>
      </c>
      <c r="BC700" s="359">
        <f>_xll.qlIndexFixing($AC$5,AZ700,,_xll.ohTrigger(Trigger,Quote!$V$2))</f>
        <v>1.0297069189370489E-2</v>
      </c>
      <c r="BD700" s="359" t="e">
        <f>_xll.qlIndexFixing($BE$1,AZ700,TRUE,_xll.ohTrigger(Trigger,Quote!$V$2))</f>
        <v>#NUM!</v>
      </c>
    </row>
    <row r="701" spans="51:56" ht="11.25" customHeight="1" x14ac:dyDescent="0.25">
      <c r="AY701" s="187" t="s">
        <v>90</v>
      </c>
      <c r="AZ701" s="186">
        <f>_xll.qlInterestRateIndexFixingDate(Currency&amp;"ibor"&amp;$I$1,BA701,Trigger)</f>
        <v>44204</v>
      </c>
      <c r="BA701" s="186">
        <f>_xll.qlCalendarAdvance(Calendar,BA700,AY701,"f",,Trigger)</f>
        <v>44208</v>
      </c>
      <c r="BB701" s="186">
        <f>_xll.qlInterestRateIndexMaturity(Currency&amp;"ibor"&amp;$I$1,BA701,Trigger)</f>
        <v>44298</v>
      </c>
      <c r="BC701" s="359">
        <f>_xll.qlIndexFixing($AC$5,AZ701,,_xll.ohTrigger(Trigger,Quote!$V$2))</f>
        <v>1.0338663394430903E-2</v>
      </c>
      <c r="BD701" s="359" t="e">
        <f>_xll.qlIndexFixing($BE$1,AZ701,TRUE,_xll.ohTrigger(Trigger,Quote!$V$2))</f>
        <v>#NUM!</v>
      </c>
    </row>
    <row r="702" spans="51:56" ht="11.25" customHeight="1" x14ac:dyDescent="0.25">
      <c r="AY702" s="187" t="s">
        <v>90</v>
      </c>
      <c r="AZ702" s="186">
        <f>_xll.qlInterestRateIndexFixingDate(Currency&amp;"ibor"&amp;$I$1,BA702,Trigger)</f>
        <v>44211</v>
      </c>
      <c r="BA702" s="186">
        <f>_xll.qlCalendarAdvance(Calendar,BA701,AY702,"f",,Trigger)</f>
        <v>44215</v>
      </c>
      <c r="BB702" s="186">
        <f>_xll.qlInterestRateIndexMaturity(Currency&amp;"ibor"&amp;$I$1,BA702,Trigger)</f>
        <v>44305</v>
      </c>
      <c r="BC702" s="359">
        <f>_xll.qlIndexFixing($AC$5,AZ702,,_xll.ohTrigger(Trigger,Quote!$V$2))</f>
        <v>1.0383616092014769E-2</v>
      </c>
      <c r="BD702" s="359" t="e">
        <f>_xll.qlIndexFixing($BE$1,AZ702,TRUE,_xll.ohTrigger(Trigger,Quote!$V$2))</f>
        <v>#NUM!</v>
      </c>
    </row>
    <row r="703" spans="51:56" ht="11.25" customHeight="1" x14ac:dyDescent="0.25">
      <c r="AY703" s="187" t="s">
        <v>90</v>
      </c>
      <c r="AZ703" s="186">
        <f>_xll.qlInterestRateIndexFixingDate(Currency&amp;"ibor"&amp;$I$1,BA703,Trigger)</f>
        <v>44218</v>
      </c>
      <c r="BA703" s="186">
        <f>_xll.qlCalendarAdvance(Calendar,BA702,AY703,"f",,Trigger)</f>
        <v>44222</v>
      </c>
      <c r="BB703" s="186">
        <f>_xll.qlInterestRateIndexMaturity(Currency&amp;"ibor"&amp;$I$1,BA703,Trigger)</f>
        <v>44312</v>
      </c>
      <c r="BC703" s="359">
        <f>_xll.qlIndexFixing($AC$5,AZ703,,_xll.ohTrigger(Trigger,Quote!$V$2))</f>
        <v>1.0428569293481793E-2</v>
      </c>
      <c r="BD703" s="359" t="e">
        <f>_xll.qlIndexFixing($BE$1,AZ703,TRUE,_xll.ohTrigger(Trigger,Quote!$V$2))</f>
        <v>#NUM!</v>
      </c>
    </row>
    <row r="704" spans="51:56" ht="11.25" customHeight="1" x14ac:dyDescent="0.25">
      <c r="AY704" s="187" t="s">
        <v>90</v>
      </c>
      <c r="AZ704" s="186">
        <f>_xll.qlInterestRateIndexFixingDate(Currency&amp;"ibor"&amp;$I$1,BA704,Trigger)</f>
        <v>44225</v>
      </c>
      <c r="BA704" s="186">
        <f>_xll.qlCalendarAdvance(Calendar,BA703,AY704,"f",,Trigger)</f>
        <v>44229</v>
      </c>
      <c r="BB704" s="186">
        <f>_xll.qlInterestRateIndexMaturity(Currency&amp;"ibor"&amp;$I$1,BA704,Trigger)</f>
        <v>44319</v>
      </c>
      <c r="BC704" s="359">
        <f>_xll.qlIndexFixing($AC$5,AZ704,,_xll.ohTrigger(Trigger,Quote!$V$2))</f>
        <v>1.047352299883908E-2</v>
      </c>
      <c r="BD704" s="359" t="e">
        <f>_xll.qlIndexFixing($BE$1,AZ704,TRUE,_xll.ohTrigger(Trigger,Quote!$V$2))</f>
        <v>#NUM!</v>
      </c>
    </row>
    <row r="705" spans="51:56" ht="11.25" customHeight="1" x14ac:dyDescent="0.25">
      <c r="AY705" s="187" t="s">
        <v>90</v>
      </c>
      <c r="AZ705" s="186">
        <f>_xll.qlInterestRateIndexFixingDate(Currency&amp;"ibor"&amp;$I$1,BA705,Trigger)</f>
        <v>44232</v>
      </c>
      <c r="BA705" s="186">
        <f>_xll.qlCalendarAdvance(Calendar,BA704,AY705,"f",,Trigger)</f>
        <v>44236</v>
      </c>
      <c r="BB705" s="186">
        <f>_xll.qlInterestRateIndexMaturity(Currency&amp;"ibor"&amp;$I$1,BA705,Trigger)</f>
        <v>44326</v>
      </c>
      <c r="BC705" s="359">
        <f>_xll.qlIndexFixing($AC$5,AZ705,,_xll.ohTrigger(Trigger,Quote!$V$2))</f>
        <v>1.051847720809107E-2</v>
      </c>
      <c r="BD705" s="359" t="e">
        <f>_xll.qlIndexFixing($BE$1,AZ705,TRUE,_xll.ohTrigger(Trigger,Quote!$V$2))</f>
        <v>#NUM!</v>
      </c>
    </row>
    <row r="706" spans="51:56" ht="11.25" customHeight="1" x14ac:dyDescent="0.25">
      <c r="AY706" s="187" t="s">
        <v>90</v>
      </c>
      <c r="AZ706" s="186">
        <f>_xll.qlInterestRateIndexFixingDate(Currency&amp;"ibor"&amp;$I$1,BA706,Trigger)</f>
        <v>44239</v>
      </c>
      <c r="BA706" s="186">
        <f>_xll.qlCalendarAdvance(Calendar,BA705,AY706,"f",,Trigger)</f>
        <v>44243</v>
      </c>
      <c r="BB706" s="186">
        <f>_xll.qlInterestRateIndexMaturity(Currency&amp;"ibor"&amp;$I$1,BA706,Trigger)</f>
        <v>44333</v>
      </c>
      <c r="BC706" s="359">
        <f>_xll.qlIndexFixing($AC$5,AZ706,,_xll.ohTrigger(Trigger,Quote!$V$2))</f>
        <v>1.0563431921243982E-2</v>
      </c>
      <c r="BD706" s="359" t="e">
        <f>_xll.qlIndexFixing($BE$1,AZ706,TRUE,_xll.ohTrigger(Trigger,Quote!$V$2))</f>
        <v>#NUM!</v>
      </c>
    </row>
    <row r="707" spans="51:56" ht="11.25" customHeight="1" x14ac:dyDescent="0.25">
      <c r="AY707" s="187" t="s">
        <v>90</v>
      </c>
      <c r="AZ707" s="186">
        <f>_xll.qlInterestRateIndexFixingDate(Currency&amp;"ibor"&amp;$I$1,BA707,Trigger)</f>
        <v>44246</v>
      </c>
      <c r="BA707" s="186">
        <f>_xll.qlCalendarAdvance(Calendar,BA706,AY707,"f",,Trigger)</f>
        <v>44250</v>
      </c>
      <c r="BB707" s="186">
        <f>_xll.qlInterestRateIndexMaturity(Currency&amp;"ibor"&amp;$I$1,BA707,Trigger)</f>
        <v>44340</v>
      </c>
      <c r="BC707" s="359">
        <f>_xll.qlIndexFixing($AC$5,AZ707,,_xll.ohTrigger(Trigger,Quote!$V$2))</f>
        <v>1.0608387138304032E-2</v>
      </c>
      <c r="BD707" s="359" t="e">
        <f>_xll.qlIndexFixing($BE$1,AZ707,TRUE,_xll.ohTrigger(Trigger,Quote!$V$2))</f>
        <v>#NUM!</v>
      </c>
    </row>
    <row r="708" spans="51:56" ht="11.25" customHeight="1" x14ac:dyDescent="0.25">
      <c r="AY708" s="187" t="s">
        <v>90</v>
      </c>
      <c r="AZ708" s="186">
        <f>_xll.qlInterestRateIndexFixingDate(Currency&amp;"ibor"&amp;$I$1,BA708,Trigger)</f>
        <v>44253</v>
      </c>
      <c r="BA708" s="186">
        <f>_xll.qlCalendarAdvance(Calendar,BA707,AY708,"f",,Trigger)</f>
        <v>44257</v>
      </c>
      <c r="BB708" s="186">
        <f>_xll.qlInterestRateIndexMaturity(Currency&amp;"ibor"&amp;$I$1,BA708,Trigger)</f>
        <v>44349</v>
      </c>
      <c r="BC708" s="359">
        <f>_xll.qlIndexFixing($AC$5,AZ708,,_xll.ohTrigger(Trigger,Quote!$V$2))</f>
        <v>1.0661109651524212E-2</v>
      </c>
      <c r="BD708" s="359" t="e">
        <f>_xll.qlIndexFixing($BE$1,AZ708,TRUE,_xll.ohTrigger(Trigger,Quote!$V$2))</f>
        <v>#NUM!</v>
      </c>
    </row>
    <row r="709" spans="51:56" ht="11.25" customHeight="1" x14ac:dyDescent="0.25">
      <c r="AY709" s="187" t="s">
        <v>90</v>
      </c>
      <c r="AZ709" s="186">
        <f>_xll.qlInterestRateIndexFixingDate(Currency&amp;"ibor"&amp;$I$1,BA709,Trigger)</f>
        <v>44260</v>
      </c>
      <c r="BA709" s="186">
        <f>_xll.qlCalendarAdvance(Calendar,BA708,AY709,"f",,Trigger)</f>
        <v>44264</v>
      </c>
      <c r="BB709" s="186">
        <f>_xll.qlInterestRateIndexMaturity(Currency&amp;"ibor"&amp;$I$1,BA709,Trigger)</f>
        <v>44356</v>
      </c>
      <c r="BC709" s="359">
        <f>_xll.qlIndexFixing($AC$5,AZ709,,_xll.ohTrigger(Trigger,Quote!$V$2))</f>
        <v>1.0713298916804904E-2</v>
      </c>
      <c r="BD709" s="359" t="e">
        <f>_xll.qlIndexFixing($BE$1,AZ709,TRUE,_xll.ohTrigger(Trigger,Quote!$V$2))</f>
        <v>#NUM!</v>
      </c>
    </row>
    <row r="710" spans="51:56" ht="11.25" customHeight="1" x14ac:dyDescent="0.25">
      <c r="AY710" s="187" t="s">
        <v>90</v>
      </c>
      <c r="AZ710" s="186">
        <f>_xll.qlInterestRateIndexFixingDate(Currency&amp;"ibor"&amp;$I$1,BA710,Trigger)</f>
        <v>44267</v>
      </c>
      <c r="BA710" s="186">
        <f>_xll.qlCalendarAdvance(Calendar,BA709,AY710,"f",,Trigger)</f>
        <v>44271</v>
      </c>
      <c r="BB710" s="186">
        <f>_xll.qlInterestRateIndexMaturity(Currency&amp;"ibor"&amp;$I$1,BA710,Trigger)</f>
        <v>44363</v>
      </c>
      <c r="BC710" s="359">
        <f>_xll.qlIndexFixing($AC$5,AZ710,,_xll.ohTrigger(Trigger,Quote!$V$2))</f>
        <v>1.0765534783525696E-2</v>
      </c>
      <c r="BD710" s="359" t="e">
        <f>_xll.qlIndexFixing($BE$1,AZ710,TRUE,_xll.ohTrigger(Trigger,Quote!$V$2))</f>
        <v>#NUM!</v>
      </c>
    </row>
    <row r="711" spans="51:56" ht="11.25" customHeight="1" x14ac:dyDescent="0.25">
      <c r="AY711" s="187" t="s">
        <v>90</v>
      </c>
      <c r="AZ711" s="186">
        <f>_xll.qlInterestRateIndexFixingDate(Currency&amp;"ibor"&amp;$I$1,BA711,Trigger)</f>
        <v>44274</v>
      </c>
      <c r="BA711" s="186">
        <f>_xll.qlCalendarAdvance(Calendar,BA710,AY711,"f",,Trigger)</f>
        <v>44278</v>
      </c>
      <c r="BB711" s="186">
        <f>_xll.qlInterestRateIndexMaturity(Currency&amp;"ibor"&amp;$I$1,BA711,Trigger)</f>
        <v>44370</v>
      </c>
      <c r="BC711" s="359">
        <f>_xll.qlIndexFixing($AC$5,AZ711,,_xll.ohTrigger(Trigger,Quote!$V$2))</f>
        <v>1.081781725352946E-2</v>
      </c>
      <c r="BD711" s="359" t="e">
        <f>_xll.qlIndexFixing($BE$1,AZ711,TRUE,_xll.ohTrigger(Trigger,Quote!$V$2))</f>
        <v>#NUM!</v>
      </c>
    </row>
    <row r="712" spans="51:56" ht="11.25" customHeight="1" x14ac:dyDescent="0.25">
      <c r="AY712" s="187" t="s">
        <v>90</v>
      </c>
      <c r="AZ712" s="186">
        <f>_xll.qlInterestRateIndexFixingDate(Currency&amp;"ibor"&amp;$I$1,BA712,Trigger)</f>
        <v>44281</v>
      </c>
      <c r="BA712" s="186">
        <f>_xll.qlCalendarAdvance(Calendar,BA711,AY712,"f",,Trigger)</f>
        <v>44285</v>
      </c>
      <c r="BB712" s="186">
        <f>_xll.qlInterestRateIndexMaturity(Currency&amp;"ibor"&amp;$I$1,BA712,Trigger)</f>
        <v>44377</v>
      </c>
      <c r="BC712" s="359">
        <f>_xll.qlIndexFixing($AC$5,AZ712,,_xll.ohTrigger(Trigger,Quote!$V$2))</f>
        <v>1.0870146328660806E-2</v>
      </c>
      <c r="BD712" s="359" t="e">
        <f>_xll.qlIndexFixing($BE$1,AZ712,TRUE,_xll.ohTrigger(Trigger,Quote!$V$2))</f>
        <v>#NUM!</v>
      </c>
    </row>
    <row r="713" spans="51:56" ht="11.25" customHeight="1" x14ac:dyDescent="0.25">
      <c r="AY713" s="187" t="s">
        <v>90</v>
      </c>
      <c r="AZ713" s="186">
        <f>_xll.qlInterestRateIndexFixingDate(Currency&amp;"ibor"&amp;$I$1,BA713,Trigger)</f>
        <v>44286</v>
      </c>
      <c r="BA713" s="186">
        <f>_xll.qlCalendarAdvance(Calendar,BA712,AY713,"f",,Trigger)</f>
        <v>44292</v>
      </c>
      <c r="BB713" s="186">
        <f>_xll.qlInterestRateIndexMaturity(Currency&amp;"ibor"&amp;$I$1,BA713,Trigger)</f>
        <v>44383</v>
      </c>
      <c r="BC713" s="359">
        <f>_xll.qlIndexFixing($AC$5,AZ713,,_xll.ohTrigger(Trigger,Quote!$V$2))</f>
        <v>1.0918485013802532E-2</v>
      </c>
      <c r="BD713" s="359" t="e">
        <f>_xll.qlIndexFixing($BE$1,AZ713,TRUE,_xll.ohTrigger(Trigger,Quote!$V$2))</f>
        <v>#NUM!</v>
      </c>
    </row>
    <row r="714" spans="51:56" ht="11.25" customHeight="1" x14ac:dyDescent="0.25">
      <c r="AY714" s="187" t="s">
        <v>90</v>
      </c>
      <c r="AZ714" s="186">
        <f>_xll.qlInterestRateIndexFixingDate(Currency&amp;"ibor"&amp;$I$1,BA714,Trigger)</f>
        <v>44295</v>
      </c>
      <c r="BA714" s="186">
        <f>_xll.qlCalendarAdvance(Calendar,BA713,AY714,"f",,Trigger)</f>
        <v>44299</v>
      </c>
      <c r="BB714" s="186">
        <f>_xll.qlInterestRateIndexMaturity(Currency&amp;"ibor"&amp;$I$1,BA714,Trigger)</f>
        <v>44390</v>
      </c>
      <c r="BC714" s="359">
        <f>_xll.qlIndexFixing($AC$5,AZ714,,_xll.ohTrigger(Trigger,Quote!$V$2))</f>
        <v>1.097098101016652E-2</v>
      </c>
      <c r="BD714" s="359" t="e">
        <f>_xll.qlIndexFixing($BE$1,AZ714,TRUE,_xll.ohTrigger(Trigger,Quote!$V$2))</f>
        <v>#NUM!</v>
      </c>
    </row>
    <row r="715" spans="51:56" ht="11.25" customHeight="1" x14ac:dyDescent="0.25">
      <c r="AY715" s="187" t="s">
        <v>90</v>
      </c>
      <c r="AZ715" s="186">
        <f>_xll.qlInterestRateIndexFixingDate(Currency&amp;"ibor"&amp;$I$1,BA715,Trigger)</f>
        <v>44302</v>
      </c>
      <c r="BA715" s="186">
        <f>_xll.qlCalendarAdvance(Calendar,BA714,AY715,"f",,Trigger)</f>
        <v>44306</v>
      </c>
      <c r="BB715" s="186">
        <f>_xll.qlInterestRateIndexMaturity(Currency&amp;"ibor"&amp;$I$1,BA715,Trigger)</f>
        <v>44397</v>
      </c>
      <c r="BC715" s="359">
        <f>_xll.qlIndexFixing($AC$5,AZ715,,_xll.ohTrigger(Trigger,Quote!$V$2))</f>
        <v>1.1023524114604433E-2</v>
      </c>
      <c r="BD715" s="359" t="e">
        <f>_xll.qlIndexFixing($BE$1,AZ715,TRUE,_xll.ohTrigger(Trigger,Quote!$V$2))</f>
        <v>#NUM!</v>
      </c>
    </row>
    <row r="716" spans="51:56" ht="11.25" customHeight="1" x14ac:dyDescent="0.25">
      <c r="AY716" s="187" t="s">
        <v>90</v>
      </c>
      <c r="AZ716" s="186">
        <f>_xll.qlInterestRateIndexFixingDate(Currency&amp;"ibor"&amp;$I$1,BA716,Trigger)</f>
        <v>44309</v>
      </c>
      <c r="BA716" s="186">
        <f>_xll.qlCalendarAdvance(Calendar,BA715,AY716,"f",,Trigger)</f>
        <v>44313</v>
      </c>
      <c r="BB716" s="186">
        <f>_xll.qlInterestRateIndexMaturity(Currency&amp;"ibor"&amp;$I$1,BA716,Trigger)</f>
        <v>44404</v>
      </c>
      <c r="BC716" s="359">
        <f>_xll.qlIndexFixing($AC$5,AZ716,,_xll.ohTrigger(Trigger,Quote!$V$2))</f>
        <v>1.107611432897149E-2</v>
      </c>
      <c r="BD716" s="359" t="e">
        <f>_xll.qlIndexFixing($BE$1,AZ716,TRUE,_xll.ohTrigger(Trigger,Quote!$V$2))</f>
        <v>#NUM!</v>
      </c>
    </row>
    <row r="717" spans="51:56" ht="11.25" customHeight="1" x14ac:dyDescent="0.25">
      <c r="AY717" s="187" t="s">
        <v>90</v>
      </c>
      <c r="AZ717" s="186">
        <f>_xll.qlInterestRateIndexFixingDate(Currency&amp;"ibor"&amp;$I$1,BA717,Trigger)</f>
        <v>44316</v>
      </c>
      <c r="BA717" s="186">
        <f>_xll.qlCalendarAdvance(Calendar,BA716,AY717,"f",,Trigger)</f>
        <v>44320</v>
      </c>
      <c r="BB717" s="186">
        <f>_xll.qlInterestRateIndexMaturity(Currency&amp;"ibor"&amp;$I$1,BA717,Trigger)</f>
        <v>44412</v>
      </c>
      <c r="BC717" s="359">
        <f>_xll.qlIndexFixing($AC$5,AZ717,,_xll.ohTrigger(Trigger,Quote!$V$2))</f>
        <v>1.1132490845893473E-2</v>
      </c>
      <c r="BD717" s="359" t="e">
        <f>_xll.qlIndexFixing($BE$1,AZ717,TRUE,_xll.ohTrigger(Trigger,Quote!$V$2))</f>
        <v>#NUM!</v>
      </c>
    </row>
    <row r="718" spans="51:56" ht="11.25" customHeight="1" x14ac:dyDescent="0.25">
      <c r="AY718" s="187" t="s">
        <v>90</v>
      </c>
      <c r="AZ718" s="186">
        <f>_xll.qlInterestRateIndexFixingDate(Currency&amp;"ibor"&amp;$I$1,BA718,Trigger)</f>
        <v>44323</v>
      </c>
      <c r="BA718" s="186">
        <f>_xll.qlCalendarAdvance(Calendar,BA717,AY718,"f",,Trigger)</f>
        <v>44327</v>
      </c>
      <c r="BB718" s="186">
        <f>_xll.qlInterestRateIndexMaturity(Currency&amp;"ibor"&amp;$I$1,BA718,Trigger)</f>
        <v>44419</v>
      </c>
      <c r="BC718" s="359">
        <f>_xll.qlIndexFixing($AC$5,AZ718,,_xll.ohTrigger(Trigger,Quote!$V$2))</f>
        <v>1.118509959061144E-2</v>
      </c>
      <c r="BD718" s="359" t="e">
        <f>_xll.qlIndexFixing($BE$1,AZ718,TRUE,_xll.ohTrigger(Trigger,Quote!$V$2))</f>
        <v>#NUM!</v>
      </c>
    </row>
    <row r="719" spans="51:56" ht="11.25" customHeight="1" x14ac:dyDescent="0.25">
      <c r="AY719" s="187" t="s">
        <v>90</v>
      </c>
      <c r="AZ719" s="186">
        <f>_xll.qlInterestRateIndexFixingDate(Currency&amp;"ibor"&amp;$I$1,BA719,Trigger)</f>
        <v>44330</v>
      </c>
      <c r="BA719" s="186">
        <f>_xll.qlCalendarAdvance(Calendar,BA718,AY719,"f",,Trigger)</f>
        <v>44334</v>
      </c>
      <c r="BB719" s="186">
        <f>_xll.qlInterestRateIndexMaturity(Currency&amp;"ibor"&amp;$I$1,BA719,Trigger)</f>
        <v>44426</v>
      </c>
      <c r="BC719" s="359">
        <f>_xll.qlIndexFixing($AC$5,AZ719,,_xll.ohTrigger(Trigger,Quote!$V$2))</f>
        <v>1.123775495341532E-2</v>
      </c>
      <c r="BD719" s="359" t="e">
        <f>_xll.qlIndexFixing($BE$1,AZ719,TRUE,_xll.ohTrigger(Trigger,Quote!$V$2))</f>
        <v>#NUM!</v>
      </c>
    </row>
    <row r="720" spans="51:56" ht="11.25" customHeight="1" x14ac:dyDescent="0.25">
      <c r="AY720" s="187" t="s">
        <v>90</v>
      </c>
      <c r="AZ720" s="186">
        <f>_xll.qlInterestRateIndexFixingDate(Currency&amp;"ibor"&amp;$I$1,BA720,Trigger)</f>
        <v>44337</v>
      </c>
      <c r="BA720" s="186">
        <f>_xll.qlCalendarAdvance(Calendar,BA719,AY720,"f",,Trigger)</f>
        <v>44341</v>
      </c>
      <c r="BB720" s="186">
        <f>_xll.qlInterestRateIndexMaturity(Currency&amp;"ibor"&amp;$I$1,BA720,Trigger)</f>
        <v>44433</v>
      </c>
      <c r="BC720" s="359">
        <f>_xll.qlIndexFixing($AC$5,AZ720,,_xll.ohTrigger(Trigger,Quote!$V$2))</f>
        <v>1.1290456936159281E-2</v>
      </c>
      <c r="BD720" s="359" t="e">
        <f>_xll.qlIndexFixing($BE$1,AZ720,TRUE,_xll.ohTrigger(Trigger,Quote!$V$2))</f>
        <v>#NUM!</v>
      </c>
    </row>
    <row r="721" spans="51:56" ht="11.25" customHeight="1" x14ac:dyDescent="0.25">
      <c r="AY721" s="187" t="s">
        <v>90</v>
      </c>
      <c r="AZ721" s="186">
        <f>_xll.qlInterestRateIndexFixingDate(Currency&amp;"ibor"&amp;$I$1,BA721,Trigger)</f>
        <v>44344</v>
      </c>
      <c r="BA721" s="186">
        <f>_xll.qlCalendarAdvance(Calendar,BA720,AY721,"f",,Trigger)</f>
        <v>44348</v>
      </c>
      <c r="BB721" s="186">
        <f>_xll.qlInterestRateIndexMaturity(Currency&amp;"ibor"&amp;$I$1,BA721,Trigger)</f>
        <v>44440</v>
      </c>
      <c r="BC721" s="359">
        <f>_xll.qlIndexFixing($AC$5,AZ721,,_xll.ohTrigger(Trigger,Quote!$V$2))</f>
        <v>1.1343205540705314E-2</v>
      </c>
      <c r="BD721" s="359" t="e">
        <f>_xll.qlIndexFixing($BE$1,AZ721,TRUE,_xll.ohTrigger(Trigger,Quote!$V$2))</f>
        <v>#NUM!</v>
      </c>
    </row>
    <row r="722" spans="51:56" ht="11.25" customHeight="1" x14ac:dyDescent="0.25">
      <c r="AY722" s="187" t="s">
        <v>90</v>
      </c>
      <c r="AZ722" s="186">
        <f>_xll.qlInterestRateIndexFixingDate(Currency&amp;"ibor"&amp;$I$1,BA722,Trigger)</f>
        <v>44351</v>
      </c>
      <c r="BA722" s="186">
        <f>_xll.qlCalendarAdvance(Calendar,BA721,AY722,"f",,Trigger)</f>
        <v>44355</v>
      </c>
      <c r="BB722" s="186">
        <f>_xll.qlInterestRateIndexMaturity(Currency&amp;"ibor"&amp;$I$1,BA722,Trigger)</f>
        <v>44447</v>
      </c>
      <c r="BC722" s="359">
        <f>_xll.qlIndexFixing($AC$5,AZ722,,_xll.ohTrigger(Trigger,Quote!$V$2))</f>
        <v>1.1388775778002035E-2</v>
      </c>
      <c r="BD722" s="359" t="e">
        <f>_xll.qlIndexFixing($BE$1,AZ722,TRUE,_xll.ohTrigger(Trigger,Quote!$V$2))</f>
        <v>#NUM!</v>
      </c>
    </row>
    <row r="723" spans="51:56" ht="11.25" customHeight="1" x14ac:dyDescent="0.25">
      <c r="AY723" s="187" t="s">
        <v>90</v>
      </c>
      <c r="AZ723" s="186">
        <f>_xll.qlInterestRateIndexFixingDate(Currency&amp;"ibor"&amp;$I$1,BA723,Trigger)</f>
        <v>44358</v>
      </c>
      <c r="BA723" s="186">
        <f>_xll.qlCalendarAdvance(Calendar,BA722,AY723,"f",,Trigger)</f>
        <v>44362</v>
      </c>
      <c r="BB723" s="186">
        <f>_xll.qlInterestRateIndexMaturity(Currency&amp;"ibor"&amp;$I$1,BA723,Trigger)</f>
        <v>44454</v>
      </c>
      <c r="BC723" s="359">
        <f>_xll.qlIndexFixing($AC$5,AZ723,,_xll.ohTrigger(Trigger,Quote!$V$2))</f>
        <v>1.143434654446503E-2</v>
      </c>
      <c r="BD723" s="359" t="e">
        <f>_xll.qlIndexFixing($BE$1,AZ723,TRUE,_xll.ohTrigger(Trigger,Quote!$V$2))</f>
        <v>#NUM!</v>
      </c>
    </row>
    <row r="724" spans="51:56" ht="11.25" customHeight="1" x14ac:dyDescent="0.25">
      <c r="AY724" s="187" t="s">
        <v>90</v>
      </c>
      <c r="AZ724" s="186">
        <f>_xll.qlInterestRateIndexFixingDate(Currency&amp;"ibor"&amp;$I$1,BA724,Trigger)</f>
        <v>44365</v>
      </c>
      <c r="BA724" s="186">
        <f>_xll.qlCalendarAdvance(Calendar,BA723,AY724,"f",,Trigger)</f>
        <v>44369</v>
      </c>
      <c r="BB724" s="186">
        <f>_xll.qlInterestRateIndexMaturity(Currency&amp;"ibor"&amp;$I$1,BA724,Trigger)</f>
        <v>44461</v>
      </c>
      <c r="BC724" s="359">
        <f>_xll.qlIndexFixing($AC$5,AZ724,,_xll.ohTrigger(Trigger,Quote!$V$2))</f>
        <v>1.147991784009691E-2</v>
      </c>
      <c r="BD724" s="359" t="e">
        <f>_xll.qlIndexFixing($BE$1,AZ724,TRUE,_xll.ohTrigger(Trigger,Quote!$V$2))</f>
        <v>#NUM!</v>
      </c>
    </row>
    <row r="725" spans="51:56" ht="11.25" customHeight="1" x14ac:dyDescent="0.25">
      <c r="AY725" s="187" t="s">
        <v>90</v>
      </c>
      <c r="AZ725" s="186">
        <f>_xll.qlInterestRateIndexFixingDate(Currency&amp;"ibor"&amp;$I$1,BA725,Trigger)</f>
        <v>44372</v>
      </c>
      <c r="BA725" s="186">
        <f>_xll.qlCalendarAdvance(Calendar,BA724,AY725,"f",,Trigger)</f>
        <v>44376</v>
      </c>
      <c r="BB725" s="186">
        <f>_xll.qlInterestRateIndexMaturity(Currency&amp;"ibor"&amp;$I$1,BA725,Trigger)</f>
        <v>44468</v>
      </c>
      <c r="BC725" s="359">
        <f>_xll.qlIndexFixing($AC$5,AZ725,,_xll.ohTrigger(Trigger,Quote!$V$2))</f>
        <v>1.1525489664908097E-2</v>
      </c>
      <c r="BD725" s="359" t="e">
        <f>_xll.qlIndexFixing($BE$1,AZ725,TRUE,_xll.ohTrigger(Trigger,Quote!$V$2))</f>
        <v>#NUM!</v>
      </c>
    </row>
    <row r="726" spans="51:56" ht="11.25" customHeight="1" x14ac:dyDescent="0.25">
      <c r="AY726" s="187" t="s">
        <v>90</v>
      </c>
      <c r="AZ726" s="186">
        <f>_xll.qlInterestRateIndexFixingDate(Currency&amp;"ibor"&amp;$I$1,BA726,Trigger)</f>
        <v>44379</v>
      </c>
      <c r="BA726" s="186">
        <f>_xll.qlCalendarAdvance(Calendar,BA725,AY726,"f",,Trigger)</f>
        <v>44383</v>
      </c>
      <c r="BB726" s="186">
        <f>_xll.qlInterestRateIndexMaturity(Currency&amp;"ibor"&amp;$I$1,BA726,Trigger)</f>
        <v>44475</v>
      </c>
      <c r="BC726" s="359">
        <f>_xll.qlIndexFixing($AC$5,AZ726,,_xll.ohTrigger(Trigger,Quote!$V$2))</f>
        <v>1.1571062018900333E-2</v>
      </c>
      <c r="BD726" s="359" t="e">
        <f>_xll.qlIndexFixing($BE$1,AZ726,TRUE,_xll.ohTrigger(Trigger,Quote!$V$2))</f>
        <v>#NUM!</v>
      </c>
    </row>
    <row r="727" spans="51:56" ht="11.25" customHeight="1" x14ac:dyDescent="0.25">
      <c r="AY727" s="187" t="s">
        <v>90</v>
      </c>
      <c r="AZ727" s="186">
        <f>_xll.qlInterestRateIndexFixingDate(Currency&amp;"ibor"&amp;$I$1,BA727,Trigger)</f>
        <v>44386</v>
      </c>
      <c r="BA727" s="186">
        <f>_xll.qlCalendarAdvance(Calendar,BA726,AY727,"f",,Trigger)</f>
        <v>44390</v>
      </c>
      <c r="BB727" s="186">
        <f>_xll.qlInterestRateIndexMaturity(Currency&amp;"ibor"&amp;$I$1,BA727,Trigger)</f>
        <v>44482</v>
      </c>
      <c r="BC727" s="359">
        <f>_xll.qlIndexFixing($AC$5,AZ727,,_xll.ohTrigger(Trigger,Quote!$V$2))</f>
        <v>1.1616634902083173E-2</v>
      </c>
      <c r="BD727" s="359" t="e">
        <f>_xll.qlIndexFixing($BE$1,AZ727,TRUE,_xll.ohTrigger(Trigger,Quote!$V$2))</f>
        <v>#NUM!</v>
      </c>
    </row>
    <row r="728" spans="51:56" ht="11.25" customHeight="1" x14ac:dyDescent="0.25">
      <c r="AY728" s="187" t="s">
        <v>90</v>
      </c>
      <c r="AZ728" s="186">
        <f>_xll.qlInterestRateIndexFixingDate(Currency&amp;"ibor"&amp;$I$1,BA728,Trigger)</f>
        <v>44393</v>
      </c>
      <c r="BA728" s="186">
        <f>_xll.qlCalendarAdvance(Calendar,BA727,AY728,"f",,Trigger)</f>
        <v>44397</v>
      </c>
      <c r="BB728" s="186">
        <f>_xll.qlInterestRateIndexMaturity(Currency&amp;"ibor"&amp;$I$1,BA728,Trigger)</f>
        <v>44489</v>
      </c>
      <c r="BC728" s="359">
        <f>_xll.qlIndexFixing($AC$5,AZ728,,_xll.ohTrigger(Trigger,Quote!$V$2))</f>
        <v>1.1662208314460092E-2</v>
      </c>
      <c r="BD728" s="359" t="e">
        <f>_xll.qlIndexFixing($BE$1,AZ728,TRUE,_xll.ohTrigger(Trigger,Quote!$V$2))</f>
        <v>#NUM!</v>
      </c>
    </row>
    <row r="729" spans="51:56" ht="11.25" customHeight="1" x14ac:dyDescent="0.25">
      <c r="AY729" s="187" t="s">
        <v>90</v>
      </c>
      <c r="AZ729" s="186">
        <f>_xll.qlInterestRateIndexFixingDate(Currency&amp;"ibor"&amp;$I$1,BA729,Trigger)</f>
        <v>44400</v>
      </c>
      <c r="BA729" s="186">
        <f>_xll.qlCalendarAdvance(Calendar,BA728,AY729,"f",,Trigger)</f>
        <v>44404</v>
      </c>
      <c r="BB729" s="186">
        <f>_xll.qlInterestRateIndexMaturity(Currency&amp;"ibor"&amp;$I$1,BA729,Trigger)</f>
        <v>44496</v>
      </c>
      <c r="BC729" s="359">
        <f>_xll.qlIndexFixing($AC$5,AZ729,,_xll.ohTrigger(Trigger,Quote!$V$2))</f>
        <v>1.170778225603891E-2</v>
      </c>
      <c r="BD729" s="359" t="e">
        <f>_xll.qlIndexFixing($BE$1,AZ729,TRUE,_xll.ohTrigger(Trigger,Quote!$V$2))</f>
        <v>#NUM!</v>
      </c>
    </row>
    <row r="730" spans="51:56" ht="11.25" customHeight="1" x14ac:dyDescent="0.25">
      <c r="AY730" s="187" t="s">
        <v>90</v>
      </c>
      <c r="AZ730" s="186">
        <f>_xll.qlInterestRateIndexFixingDate(Currency&amp;"ibor"&amp;$I$1,BA730,Trigger)</f>
        <v>44407</v>
      </c>
      <c r="BA730" s="186">
        <f>_xll.qlCalendarAdvance(Calendar,BA729,AY730,"f",,Trigger)</f>
        <v>44411</v>
      </c>
      <c r="BB730" s="186">
        <f>_xll.qlInterestRateIndexMaturity(Currency&amp;"ibor"&amp;$I$1,BA730,Trigger)</f>
        <v>44503</v>
      </c>
      <c r="BC730" s="359">
        <f>_xll.qlIndexFixing($AC$5,AZ730,,_xll.ohTrigger(Trigger,Quote!$V$2))</f>
        <v>1.1753356726825712E-2</v>
      </c>
      <c r="BD730" s="359" t="e">
        <f>_xll.qlIndexFixing($BE$1,AZ730,TRUE,_xll.ohTrigger(Trigger,Quote!$V$2))</f>
        <v>#NUM!</v>
      </c>
    </row>
    <row r="731" spans="51:56" ht="11.25" customHeight="1" x14ac:dyDescent="0.25">
      <c r="AY731" s="187" t="s">
        <v>90</v>
      </c>
      <c r="AZ731" s="186">
        <f>_xll.qlInterestRateIndexFixingDate(Currency&amp;"ibor"&amp;$I$1,BA731,Trigger)</f>
        <v>44414</v>
      </c>
      <c r="BA731" s="186">
        <f>_xll.qlCalendarAdvance(Calendar,BA730,AY731,"f",,Trigger)</f>
        <v>44418</v>
      </c>
      <c r="BB731" s="186">
        <f>_xll.qlInterestRateIndexMaturity(Currency&amp;"ibor"&amp;$I$1,BA731,Trigger)</f>
        <v>44510</v>
      </c>
      <c r="BC731" s="359">
        <f>_xll.qlIndexFixing($AC$5,AZ731,,_xll.ohTrigger(Trigger,Quote!$V$2))</f>
        <v>1.1798931726825708E-2</v>
      </c>
      <c r="BD731" s="359" t="e">
        <f>_xll.qlIndexFixing($BE$1,AZ731,TRUE,_xll.ohTrigger(Trigger,Quote!$V$2))</f>
        <v>#NUM!</v>
      </c>
    </row>
    <row r="732" spans="51:56" ht="11.25" customHeight="1" x14ac:dyDescent="0.25">
      <c r="AY732" s="187" t="s">
        <v>90</v>
      </c>
      <c r="AZ732" s="186">
        <f>_xll.qlInterestRateIndexFixingDate(Currency&amp;"ibor"&amp;$I$1,BA732,Trigger)</f>
        <v>44421</v>
      </c>
      <c r="BA732" s="186">
        <f>_xll.qlCalendarAdvance(Calendar,BA731,AY732,"f",,Trigger)</f>
        <v>44425</v>
      </c>
      <c r="BB732" s="186">
        <f>_xll.qlInterestRateIndexMaturity(Currency&amp;"ibor"&amp;$I$1,BA732,Trigger)</f>
        <v>44517</v>
      </c>
      <c r="BC732" s="359">
        <f>_xll.qlIndexFixing($AC$5,AZ732,,_xll.ohTrigger(Trigger,Quote!$V$2))</f>
        <v>1.1844507256045848E-2</v>
      </c>
      <c r="BD732" s="359" t="e">
        <f>_xll.qlIndexFixing($BE$1,AZ732,TRUE,_xll.ohTrigger(Trigger,Quote!$V$2))</f>
        <v>#NUM!</v>
      </c>
    </row>
    <row r="733" spans="51:56" ht="11.25" customHeight="1" x14ac:dyDescent="0.25">
      <c r="AY733" s="187" t="s">
        <v>90</v>
      </c>
      <c r="AZ733" s="186">
        <f>_xll.qlInterestRateIndexFixingDate(Currency&amp;"ibor"&amp;$I$1,BA733,Trigger)</f>
        <v>44428</v>
      </c>
      <c r="BA733" s="186">
        <f>_xll.qlCalendarAdvance(Calendar,BA732,AY733,"f",,Trigger)</f>
        <v>44432</v>
      </c>
      <c r="BB733" s="186">
        <f>_xll.qlInterestRateIndexMaturity(Currency&amp;"ibor"&amp;$I$1,BA733,Trigger)</f>
        <v>44524</v>
      </c>
      <c r="BC733" s="359">
        <f>_xll.qlIndexFixing($AC$5,AZ733,,_xll.ohTrigger(Trigger,Quote!$V$2))</f>
        <v>1.1890083314492218E-2</v>
      </c>
      <c r="BD733" s="359" t="e">
        <f>_xll.qlIndexFixing($BE$1,AZ733,TRUE,_xll.ohTrigger(Trigger,Quote!$V$2))</f>
        <v>#NUM!</v>
      </c>
    </row>
    <row r="734" spans="51:56" ht="11.25" customHeight="1" x14ac:dyDescent="0.25">
      <c r="AY734" s="187" t="s">
        <v>90</v>
      </c>
      <c r="AZ734" s="186">
        <f>_xll.qlInterestRateIndexFixingDate(Currency&amp;"ibor"&amp;$I$1,BA734,Trigger)</f>
        <v>44435</v>
      </c>
      <c r="BA734" s="186">
        <f>_xll.qlCalendarAdvance(Calendar,BA733,AY734,"f",,Trigger)</f>
        <v>44439</v>
      </c>
      <c r="BB734" s="186">
        <f>_xll.qlInterestRateIndexMaturity(Currency&amp;"ibor"&amp;$I$1,BA734,Trigger)</f>
        <v>44530</v>
      </c>
      <c r="BC734" s="359">
        <f>_xll.qlIndexFixing($AC$5,AZ734,,_xll.ohTrigger(Trigger,Quote!$V$2))</f>
        <v>1.1932206863794146E-2</v>
      </c>
      <c r="BD734" s="359" t="e">
        <f>_xll.qlIndexFixing($BE$1,AZ734,TRUE,_xll.ohTrigger(Trigger,Quote!$V$2))</f>
        <v>#NUM!</v>
      </c>
    </row>
    <row r="735" spans="51:56" ht="11.25" customHeight="1" x14ac:dyDescent="0.25">
      <c r="AY735" s="187" t="s">
        <v>90</v>
      </c>
      <c r="AZ735" s="186">
        <f>_xll.qlInterestRateIndexFixingDate(Currency&amp;"ibor"&amp;$I$1,BA735,Trigger)</f>
        <v>44442</v>
      </c>
      <c r="BA735" s="186">
        <f>_xll.qlCalendarAdvance(Calendar,BA734,AY735,"f",,Trigger)</f>
        <v>44446</v>
      </c>
      <c r="BB735" s="186">
        <f>_xll.qlInterestRateIndexMaturity(Currency&amp;"ibor"&amp;$I$1,BA735,Trigger)</f>
        <v>44537</v>
      </c>
      <c r="BC735" s="359">
        <f>_xll.qlIndexFixing($AC$5,AZ735,,_xll.ohTrigger(Trigger,Quote!$V$2))</f>
        <v>1.1977782431677311E-2</v>
      </c>
      <c r="BD735" s="359" t="e">
        <f>_xll.qlIndexFixing($BE$1,AZ735,TRUE,_xll.ohTrigger(Trigger,Quote!$V$2))</f>
        <v>#NUM!</v>
      </c>
    </row>
    <row r="736" spans="51:56" ht="11.25" customHeight="1" x14ac:dyDescent="0.25">
      <c r="AY736" s="187" t="s">
        <v>90</v>
      </c>
      <c r="AZ736" s="186">
        <f>_xll.qlInterestRateIndexFixingDate(Currency&amp;"ibor"&amp;$I$1,BA736,Trigger)</f>
        <v>44449</v>
      </c>
      <c r="BA736" s="186">
        <f>_xll.qlCalendarAdvance(Calendar,BA735,AY736,"f",,Trigger)</f>
        <v>44453</v>
      </c>
      <c r="BB736" s="186">
        <f>_xll.qlInterestRateIndexMaturity(Currency&amp;"ibor"&amp;$I$1,BA736,Trigger)</f>
        <v>44544</v>
      </c>
      <c r="BC736" s="359">
        <f>_xll.qlIndexFixing($AC$5,AZ736,,_xll.ohTrigger(Trigger,Quote!$V$2))</f>
        <v>1.2023358523033611E-2</v>
      </c>
      <c r="BD736" s="359" t="e">
        <f>_xll.qlIndexFixing($BE$1,AZ736,TRUE,_xll.ohTrigger(Trigger,Quote!$V$2))</f>
        <v>#NUM!</v>
      </c>
    </row>
    <row r="737" spans="51:56" ht="11.25" customHeight="1" x14ac:dyDescent="0.25">
      <c r="AY737" s="187" t="s">
        <v>90</v>
      </c>
      <c r="AZ737" s="186">
        <f>_xll.qlInterestRateIndexFixingDate(Currency&amp;"ibor"&amp;$I$1,BA737,Trigger)</f>
        <v>44456</v>
      </c>
      <c r="BA737" s="186">
        <f>_xll.qlCalendarAdvance(Calendar,BA736,AY737,"f",,Trigger)</f>
        <v>44460</v>
      </c>
      <c r="BB737" s="186">
        <f>_xll.qlInterestRateIndexMaturity(Currency&amp;"ibor"&amp;$I$1,BA737,Trigger)</f>
        <v>44551</v>
      </c>
      <c r="BC737" s="359">
        <f>_xll.qlIndexFixing($AC$5,AZ737,,_xll.ohTrigger(Trigger,Quote!$V$2))</f>
        <v>1.2068935137871826E-2</v>
      </c>
      <c r="BD737" s="359" t="e">
        <f>_xll.qlIndexFixing($BE$1,AZ737,TRUE,_xll.ohTrigger(Trigger,Quote!$V$2))</f>
        <v>#NUM!</v>
      </c>
    </row>
    <row r="738" spans="51:56" ht="11.25" customHeight="1" x14ac:dyDescent="0.25">
      <c r="AY738" s="187" t="s">
        <v>90</v>
      </c>
      <c r="AZ738" s="186">
        <f>_xll.qlInterestRateIndexFixingDate(Currency&amp;"ibor"&amp;$I$1,BA738,Trigger)</f>
        <v>44463</v>
      </c>
      <c r="BA738" s="186">
        <f>_xll.qlCalendarAdvance(Calendar,BA737,AY738,"f",,Trigger)</f>
        <v>44467</v>
      </c>
      <c r="BB738" s="186">
        <f>_xll.qlInterestRateIndexMaturity(Currency&amp;"ibor"&amp;$I$1,BA738,Trigger)</f>
        <v>44558</v>
      </c>
      <c r="BC738" s="359">
        <f>_xll.qlIndexFixing($AC$5,AZ738,,_xll.ohTrigger(Trigger,Quote!$V$2))</f>
        <v>1.2114512276194594E-2</v>
      </c>
      <c r="BD738" s="359" t="e">
        <f>_xll.qlIndexFixing($BE$1,AZ738,TRUE,_xll.ohTrigger(Trigger,Quote!$V$2))</f>
        <v>#NUM!</v>
      </c>
    </row>
    <row r="739" spans="51:56" ht="11.25" customHeight="1" x14ac:dyDescent="0.25">
      <c r="AY739" s="187" t="s">
        <v>90</v>
      </c>
      <c r="AZ739" s="186">
        <f>_xll.qlInterestRateIndexFixingDate(Currency&amp;"ibor"&amp;$I$1,BA739,Trigger)</f>
        <v>44470</v>
      </c>
      <c r="BA739" s="186">
        <f>_xll.qlCalendarAdvance(Calendar,BA738,AY739,"f",,Trigger)</f>
        <v>44474</v>
      </c>
      <c r="BB739" s="186">
        <f>_xll.qlInterestRateIndexMaturity(Currency&amp;"ibor"&amp;$I$1,BA739,Trigger)</f>
        <v>44566</v>
      </c>
      <c r="BC739" s="359">
        <f>_xll.qlIndexFixing($AC$5,AZ739,,_xll.ohTrigger(Trigger,Quote!$V$2))</f>
        <v>1.2163550779260955E-2</v>
      </c>
      <c r="BD739" s="359" t="e">
        <f>_xll.qlIndexFixing($BE$1,AZ739,TRUE,_xll.ohTrigger(Trigger,Quote!$V$2))</f>
        <v>#NUM!</v>
      </c>
    </row>
    <row r="740" spans="51:56" ht="11.25" customHeight="1" x14ac:dyDescent="0.25">
      <c r="AY740" s="187" t="s">
        <v>90</v>
      </c>
      <c r="AZ740" s="186">
        <f>_xll.qlInterestRateIndexFixingDate(Currency&amp;"ibor"&amp;$I$1,BA740,Trigger)</f>
        <v>44477</v>
      </c>
      <c r="BA740" s="186">
        <f>_xll.qlCalendarAdvance(Calendar,BA739,AY740,"f",,Trigger)</f>
        <v>44481</v>
      </c>
      <c r="BB740" s="186">
        <f>_xll.qlInterestRateIndexMaturity(Currency&amp;"ibor"&amp;$I$1,BA740,Trigger)</f>
        <v>44573</v>
      </c>
      <c r="BC740" s="359">
        <f>_xll.qlIndexFixing($AC$5,AZ740,,_xll.ohTrigger(Trigger,Quote!$V$2))</f>
        <v>1.2209130542462089E-2</v>
      </c>
      <c r="BD740" s="359" t="e">
        <f>_xll.qlIndexFixing($BE$1,AZ740,TRUE,_xll.ohTrigger(Trigger,Quote!$V$2))</f>
        <v>#NUM!</v>
      </c>
    </row>
    <row r="741" spans="51:56" ht="11.25" customHeight="1" x14ac:dyDescent="0.25">
      <c r="AY741" s="187" t="s">
        <v>90</v>
      </c>
      <c r="AZ741" s="186">
        <f>_xll.qlInterestRateIndexFixingDate(Currency&amp;"ibor"&amp;$I$1,BA741,Trigger)</f>
        <v>44484</v>
      </c>
      <c r="BA741" s="186">
        <f>_xll.qlCalendarAdvance(Calendar,BA740,AY741,"f",,Trigger)</f>
        <v>44488</v>
      </c>
      <c r="BB741" s="186">
        <f>_xll.qlInterestRateIndexMaturity(Currency&amp;"ibor"&amp;$I$1,BA741,Trigger)</f>
        <v>44580</v>
      </c>
      <c r="BC741" s="359">
        <f>_xll.qlIndexFixing($AC$5,AZ741,,_xll.ohTrigger(Trigger,Quote!$V$2))</f>
        <v>1.2254710834938107E-2</v>
      </c>
      <c r="BD741" s="359" t="e">
        <f>_xll.qlIndexFixing($BE$1,AZ741,TRUE,_xll.ohTrigger(Trigger,Quote!$V$2))</f>
        <v>#NUM!</v>
      </c>
    </row>
    <row r="742" spans="51:56" ht="11.25" customHeight="1" x14ac:dyDescent="0.25">
      <c r="AY742" s="187" t="s">
        <v>90</v>
      </c>
      <c r="AZ742" s="186">
        <f>_xll.qlInterestRateIndexFixingDate(Currency&amp;"ibor"&amp;$I$1,BA742,Trigger)</f>
        <v>44491</v>
      </c>
      <c r="BA742" s="186">
        <f>_xll.qlCalendarAdvance(Calendar,BA741,AY742,"f",,Trigger)</f>
        <v>44495</v>
      </c>
      <c r="BB742" s="186">
        <f>_xll.qlInterestRateIndexMaturity(Currency&amp;"ibor"&amp;$I$1,BA742,Trigger)</f>
        <v>44587</v>
      </c>
      <c r="BC742" s="359">
        <f>_xll.qlIndexFixing($AC$5,AZ742,,_xll.ohTrigger(Trigger,Quote!$V$2))</f>
        <v>1.2300291656695092E-2</v>
      </c>
      <c r="BD742" s="359" t="e">
        <f>_xll.qlIndexFixing($BE$1,AZ742,TRUE,_xll.ohTrigger(Trigger,Quote!$V$2))</f>
        <v>#NUM!</v>
      </c>
    </row>
    <row r="743" spans="51:56" ht="11.25" customHeight="1" x14ac:dyDescent="0.25">
      <c r="AY743" s="187" t="s">
        <v>90</v>
      </c>
      <c r="AZ743" s="186">
        <f>_xll.qlInterestRateIndexFixingDate(Currency&amp;"ibor"&amp;$I$1,BA743,Trigger)</f>
        <v>44498</v>
      </c>
      <c r="BA743" s="186">
        <f>_xll.qlCalendarAdvance(Calendar,BA742,AY743,"f",,Trigger)</f>
        <v>44502</v>
      </c>
      <c r="BB743" s="186">
        <f>_xll.qlInterestRateIndexMaturity(Currency&amp;"ibor"&amp;$I$1,BA743,Trigger)</f>
        <v>44594</v>
      </c>
      <c r="BC743" s="359">
        <f>_xll.qlIndexFixing($AC$5,AZ743,,_xll.ohTrigger(Trigger,Quote!$V$2))</f>
        <v>1.2345873007739996E-2</v>
      </c>
      <c r="BD743" s="359" t="e">
        <f>_xll.qlIndexFixing($BE$1,AZ743,TRUE,_xll.ohTrigger(Trigger,Quote!$V$2))</f>
        <v>#NUM!</v>
      </c>
    </row>
    <row r="744" spans="51:56" ht="11.25" customHeight="1" x14ac:dyDescent="0.25">
      <c r="AY744" s="187" t="s">
        <v>90</v>
      </c>
      <c r="AZ744" s="186">
        <f>_xll.qlInterestRateIndexFixingDate(Currency&amp;"ibor"&amp;$I$1,BA744,Trigger)</f>
        <v>44505</v>
      </c>
      <c r="BA744" s="186">
        <f>_xll.qlCalendarAdvance(Calendar,BA743,AY744,"f",,Trigger)</f>
        <v>44509</v>
      </c>
      <c r="BB744" s="186">
        <f>_xll.qlInterestRateIndexMaturity(Currency&amp;"ibor"&amp;$I$1,BA744,Trigger)</f>
        <v>44601</v>
      </c>
      <c r="BC744" s="359">
        <f>_xll.qlIndexFixing($AC$5,AZ744,,_xll.ohTrigger(Trigger,Quote!$V$2))</f>
        <v>1.2391454888078898E-2</v>
      </c>
      <c r="BD744" s="359" t="e">
        <f>_xll.qlIndexFixing($BE$1,AZ744,TRUE,_xll.ohTrigger(Trigger,Quote!$V$2))</f>
        <v>#NUM!</v>
      </c>
    </row>
    <row r="745" spans="51:56" ht="11.25" customHeight="1" x14ac:dyDescent="0.25">
      <c r="AY745" s="187" t="s">
        <v>90</v>
      </c>
      <c r="AZ745" s="186">
        <f>_xll.qlInterestRateIndexFixingDate(Currency&amp;"ibor"&amp;$I$1,BA745,Trigger)</f>
        <v>44512</v>
      </c>
      <c r="BA745" s="186">
        <f>_xll.qlCalendarAdvance(Calendar,BA744,AY745,"f",,Trigger)</f>
        <v>44516</v>
      </c>
      <c r="BB745" s="186">
        <f>_xll.qlInterestRateIndexMaturity(Currency&amp;"ibor"&amp;$I$1,BA745,Trigger)</f>
        <v>44608</v>
      </c>
      <c r="BC745" s="359">
        <f>_xll.qlIndexFixing($AC$5,AZ745,,_xll.ohTrigger(Trigger,Quote!$V$2))</f>
        <v>1.2437037297717016E-2</v>
      </c>
      <c r="BD745" s="359" t="e">
        <f>_xll.qlIndexFixing($BE$1,AZ745,TRUE,_xll.ohTrigger(Trigger,Quote!$V$2))</f>
        <v>#NUM!</v>
      </c>
    </row>
    <row r="746" spans="51:56" ht="11.25" customHeight="1" x14ac:dyDescent="0.25">
      <c r="AY746" s="187" t="s">
        <v>90</v>
      </c>
      <c r="AZ746" s="186">
        <f>_xll.qlInterestRateIndexFixingDate(Currency&amp;"ibor"&amp;$I$1,BA746,Trigger)</f>
        <v>44519</v>
      </c>
      <c r="BA746" s="186">
        <f>_xll.qlCalendarAdvance(Calendar,BA745,AY746,"f",,Trigger)</f>
        <v>44523</v>
      </c>
      <c r="BB746" s="186">
        <f>_xll.qlInterestRateIndexMaturity(Currency&amp;"ibor"&amp;$I$1,BA746,Trigger)</f>
        <v>44615</v>
      </c>
      <c r="BC746" s="359">
        <f>_xll.qlIndexFixing($AC$5,AZ746,,_xll.ohTrigger(Trigger,Quote!$V$2))</f>
        <v>1.2482620236660427E-2</v>
      </c>
      <c r="BD746" s="359" t="e">
        <f>_xll.qlIndexFixing($BE$1,AZ746,TRUE,_xll.ohTrigger(Trigger,Quote!$V$2))</f>
        <v>#NUM!</v>
      </c>
    </row>
    <row r="747" spans="51:56" ht="11.25" customHeight="1" x14ac:dyDescent="0.25">
      <c r="AY747" s="187" t="s">
        <v>90</v>
      </c>
      <c r="AZ747" s="186">
        <f>_xll.qlInterestRateIndexFixingDate(Currency&amp;"ibor"&amp;$I$1,BA747,Trigger)</f>
        <v>44526</v>
      </c>
      <c r="BA747" s="186">
        <f>_xll.qlCalendarAdvance(Calendar,BA746,AY747,"f",,Trigger)</f>
        <v>44530</v>
      </c>
      <c r="BB747" s="186">
        <f>_xll.qlInterestRateIndexMaturity(Currency&amp;"ibor"&amp;$I$1,BA747,Trigger)</f>
        <v>44620</v>
      </c>
      <c r="BC747" s="359">
        <f>_xll.qlIndexFixing($AC$5,AZ747,,_xll.ohTrigger(Trigger,Quote!$V$2))</f>
        <v>1.252125668691928E-2</v>
      </c>
      <c r="BD747" s="359" t="e">
        <f>_xll.qlIndexFixing($BE$1,AZ747,TRUE,_xll.ohTrigger(Trigger,Quote!$V$2))</f>
        <v>#NUM!</v>
      </c>
    </row>
    <row r="748" spans="51:56" ht="11.25" customHeight="1" x14ac:dyDescent="0.25">
      <c r="AY748" s="187" t="s">
        <v>90</v>
      </c>
      <c r="AZ748" s="186">
        <f>_xll.qlInterestRateIndexFixingDate(Currency&amp;"ibor"&amp;$I$1,BA748,Trigger)</f>
        <v>44533</v>
      </c>
      <c r="BA748" s="186">
        <f>_xll.qlCalendarAdvance(Calendar,BA747,AY748,"f",,Trigger)</f>
        <v>44537</v>
      </c>
      <c r="BB748" s="186">
        <f>_xll.qlInterestRateIndexMaturity(Currency&amp;"ibor"&amp;$I$1,BA748,Trigger)</f>
        <v>44627</v>
      </c>
      <c r="BC748" s="359">
        <f>_xll.qlIndexFixing($AC$5,AZ748,,_xll.ohTrigger(Trigger,Quote!$V$2))</f>
        <v>1.2566837437253398E-2</v>
      </c>
      <c r="BD748" s="359" t="e">
        <f>_xll.qlIndexFixing($BE$1,AZ748,TRUE,_xll.ohTrigger(Trigger,Quote!$V$2))</f>
        <v>#NUM!</v>
      </c>
    </row>
    <row r="749" spans="51:56" ht="11.25" customHeight="1" x14ac:dyDescent="0.25">
      <c r="AY749" s="187" t="s">
        <v>90</v>
      </c>
      <c r="AZ749" s="186">
        <f>_xll.qlInterestRateIndexFixingDate(Currency&amp;"ibor"&amp;$I$1,BA749,Trigger)</f>
        <v>44540</v>
      </c>
      <c r="BA749" s="186">
        <f>_xll.qlCalendarAdvance(Calendar,BA748,AY749,"f",,Trigger)</f>
        <v>44544</v>
      </c>
      <c r="BB749" s="186">
        <f>_xll.qlInterestRateIndexMaturity(Currency&amp;"ibor"&amp;$I$1,BA749,Trigger)</f>
        <v>44634</v>
      </c>
      <c r="BC749" s="359">
        <f>_xll.qlIndexFixing($AC$5,AZ749,,_xll.ohTrigger(Trigger,Quote!$V$2))</f>
        <v>1.2612418705368E-2</v>
      </c>
      <c r="BD749" s="359" t="e">
        <f>_xll.qlIndexFixing($BE$1,AZ749,TRUE,_xll.ohTrigger(Trigger,Quote!$V$2))</f>
        <v>#NUM!</v>
      </c>
    </row>
    <row r="750" spans="51:56" ht="11.25" customHeight="1" x14ac:dyDescent="0.25">
      <c r="AY750" s="187" t="s">
        <v>90</v>
      </c>
      <c r="AZ750" s="186">
        <f>_xll.qlInterestRateIndexFixingDate(Currency&amp;"ibor"&amp;$I$1,BA750,Trigger)</f>
        <v>44547</v>
      </c>
      <c r="BA750" s="186">
        <f>_xll.qlCalendarAdvance(Calendar,BA749,AY750,"f",,Trigger)</f>
        <v>44551</v>
      </c>
      <c r="BB750" s="186">
        <f>_xll.qlInterestRateIndexMaturity(Currency&amp;"ibor"&amp;$I$1,BA750,Trigger)</f>
        <v>44641</v>
      </c>
      <c r="BC750" s="359">
        <f>_xll.qlIndexFixing($AC$5,AZ750,,_xll.ohTrigger(Trigger,Quote!$V$2))</f>
        <v>1.2658000491267529E-2</v>
      </c>
      <c r="BD750" s="359" t="e">
        <f>_xll.qlIndexFixing($BE$1,AZ750,TRUE,_xll.ohTrigger(Trigger,Quote!$V$2))</f>
        <v>#NUM!</v>
      </c>
    </row>
    <row r="751" spans="51:56" ht="11.25" customHeight="1" x14ac:dyDescent="0.25">
      <c r="AY751" s="187" t="s">
        <v>90</v>
      </c>
      <c r="AZ751" s="186">
        <f>_xll.qlInterestRateIndexFixingDate(Currency&amp;"ibor"&amp;$I$1,BA751,Trigger)</f>
        <v>44554</v>
      </c>
      <c r="BA751" s="186">
        <f>_xll.qlCalendarAdvance(Calendar,BA750,AY751,"f",,Trigger)</f>
        <v>44558</v>
      </c>
      <c r="BB751" s="186">
        <f>_xll.qlInterestRateIndexMaturity(Currency&amp;"ibor"&amp;$I$1,BA751,Trigger)</f>
        <v>44648</v>
      </c>
      <c r="BC751" s="359">
        <f>_xll.qlIndexFixing($AC$5,AZ751,,_xll.ohTrigger(Trigger,Quote!$V$2))</f>
        <v>1.2703582794959978E-2</v>
      </c>
      <c r="BD751" s="359" t="e">
        <f>_xll.qlIndexFixing($BE$1,AZ751,TRUE,_xll.ohTrigger(Trigger,Quote!$V$2))</f>
        <v>#NUM!</v>
      </c>
    </row>
    <row r="752" spans="51:56" ht="11.25" customHeight="1" x14ac:dyDescent="0.25">
      <c r="AY752" s="187" t="s">
        <v>90</v>
      </c>
      <c r="AZ752" s="186">
        <f>_xll.qlInterestRateIndexFixingDate(Currency&amp;"ibor"&amp;$I$1,BA752,Trigger)</f>
        <v>44561</v>
      </c>
      <c r="BA752" s="186">
        <f>_xll.qlCalendarAdvance(Calendar,BA751,AY752,"f",,Trigger)</f>
        <v>44565</v>
      </c>
      <c r="BB752" s="186">
        <f>_xll.qlInterestRateIndexMaturity(Currency&amp;"ibor"&amp;$I$1,BA752,Trigger)</f>
        <v>44655</v>
      </c>
      <c r="BC752" s="359">
        <f>_xll.qlIndexFixing($AC$5,AZ752,,_xll.ohTrigger(Trigger,Quote!$V$2))</f>
        <v>1.2749165616450675E-2</v>
      </c>
      <c r="BD752" s="359" t="e">
        <f>_xll.qlIndexFixing($BE$1,AZ752,TRUE,_xll.ohTrigger(Trigger,Quote!$V$2))</f>
        <v>#NUM!</v>
      </c>
    </row>
    <row r="753" spans="51:56" ht="11.25" customHeight="1" x14ac:dyDescent="0.25">
      <c r="AY753" s="187" t="s">
        <v>90</v>
      </c>
      <c r="AZ753" s="186">
        <f>_xll.qlInterestRateIndexFixingDate(Currency&amp;"ibor"&amp;$I$1,BA753,Trigger)</f>
        <v>44568</v>
      </c>
      <c r="BA753" s="186">
        <f>_xll.qlCalendarAdvance(Calendar,BA752,AY753,"f",,Trigger)</f>
        <v>44572</v>
      </c>
      <c r="BB753" s="186">
        <f>_xll.qlInterestRateIndexMaturity(Currency&amp;"ibor"&amp;$I$1,BA753,Trigger)</f>
        <v>44662</v>
      </c>
      <c r="BC753" s="359">
        <f>_xll.qlIndexFixing($AC$5,AZ753,,_xll.ohTrigger(Trigger,Quote!$V$2))</f>
        <v>1.279474895574495E-2</v>
      </c>
      <c r="BD753" s="359" t="e">
        <f>_xll.qlIndexFixing($BE$1,AZ753,TRUE,_xll.ohTrigger(Trigger,Quote!$V$2))</f>
        <v>#NUM!</v>
      </c>
    </row>
    <row r="754" spans="51:56" ht="11.25" customHeight="1" x14ac:dyDescent="0.25">
      <c r="AY754" s="187" t="s">
        <v>90</v>
      </c>
      <c r="AZ754" s="186">
        <f>_xll.qlInterestRateIndexFixingDate(Currency&amp;"ibor"&amp;$I$1,BA754,Trigger)</f>
        <v>44575</v>
      </c>
      <c r="BA754" s="186">
        <f>_xll.qlCalendarAdvance(Calendar,BA753,AY754,"f",,Trigger)</f>
        <v>44579</v>
      </c>
      <c r="BB754" s="186">
        <f>_xll.qlInterestRateIndexMaturity(Currency&amp;"ibor"&amp;$I$1,BA754,Trigger)</f>
        <v>44670</v>
      </c>
      <c r="BC754" s="359">
        <f>_xll.qlIndexFixing($AC$5,AZ754,,_xll.ohTrigger(Trigger,Quote!$V$2))</f>
        <v>1.2843817688372167E-2</v>
      </c>
      <c r="BD754" s="359" t="e">
        <f>_xll.qlIndexFixing($BE$1,AZ754,TRUE,_xll.ohTrigger(Trigger,Quote!$V$2))</f>
        <v>#NUM!</v>
      </c>
    </row>
    <row r="755" spans="51:56" ht="11.25" customHeight="1" x14ac:dyDescent="0.25">
      <c r="AY755" s="187" t="s">
        <v>90</v>
      </c>
      <c r="AZ755" s="186">
        <f>_xll.qlInterestRateIndexFixingDate(Currency&amp;"ibor"&amp;$I$1,BA755,Trigger)</f>
        <v>44582</v>
      </c>
      <c r="BA755" s="186">
        <f>_xll.qlCalendarAdvance(Calendar,BA754,AY755,"f",,Trigger)</f>
        <v>44586</v>
      </c>
      <c r="BB755" s="186">
        <f>_xll.qlInterestRateIndexMaturity(Currency&amp;"ibor"&amp;$I$1,BA755,Trigger)</f>
        <v>44676</v>
      </c>
      <c r="BC755" s="359">
        <f>_xll.qlIndexFixing($AC$5,AZ755,,_xll.ohTrigger(Trigger,Quote!$V$2))</f>
        <v>1.2885917187768214E-2</v>
      </c>
      <c r="BD755" s="359" t="e">
        <f>_xll.qlIndexFixing($BE$1,AZ755,TRUE,_xll.ohTrigger(Trigger,Quote!$V$2))</f>
        <v>#NUM!</v>
      </c>
    </row>
    <row r="756" spans="51:56" ht="11.25" customHeight="1" x14ac:dyDescent="0.25">
      <c r="AY756" s="187" t="s">
        <v>90</v>
      </c>
      <c r="AZ756" s="186">
        <f>_xll.qlInterestRateIndexFixingDate(Currency&amp;"ibor"&amp;$I$1,BA756,Trigger)</f>
        <v>44589</v>
      </c>
      <c r="BA756" s="186">
        <f>_xll.qlCalendarAdvance(Calendar,BA755,AY756,"f",,Trigger)</f>
        <v>44593</v>
      </c>
      <c r="BB756" s="186">
        <f>_xll.qlInterestRateIndexMaturity(Currency&amp;"ibor"&amp;$I$1,BA756,Trigger)</f>
        <v>44683</v>
      </c>
      <c r="BC756" s="359">
        <f>_xll.qlIndexFixing($AC$5,AZ756,,_xll.ohTrigger(Trigger,Quote!$V$2))</f>
        <v>1.2931502080510526E-2</v>
      </c>
      <c r="BD756" s="359" t="e">
        <f>_xll.qlIndexFixing($BE$1,AZ756,TRUE,_xll.ohTrigger(Trigger,Quote!$V$2))</f>
        <v>#NUM!</v>
      </c>
    </row>
    <row r="757" spans="51:56" ht="11.25" customHeight="1" x14ac:dyDescent="0.25">
      <c r="AY757" s="187" t="s">
        <v>90</v>
      </c>
      <c r="AZ757" s="186">
        <f>_xll.qlInterestRateIndexFixingDate(Currency&amp;"ibor"&amp;$I$1,BA757,Trigger)</f>
        <v>44596</v>
      </c>
      <c r="BA757" s="186">
        <f>_xll.qlCalendarAdvance(Calendar,BA756,AY757,"f",,Trigger)</f>
        <v>44600</v>
      </c>
      <c r="BB757" s="186">
        <f>_xll.qlInterestRateIndexMaturity(Currency&amp;"ibor"&amp;$I$1,BA757,Trigger)</f>
        <v>44690</v>
      </c>
      <c r="BC757" s="359">
        <f>_xll.qlIndexFixing($AC$5,AZ757,,_xll.ohTrigger(Trigger,Quote!$V$2))</f>
        <v>1.297708749107862E-2</v>
      </c>
      <c r="BD757" s="359" t="e">
        <f>_xll.qlIndexFixing($BE$1,AZ757,TRUE,_xll.ohTrigger(Trigger,Quote!$V$2))</f>
        <v>#NUM!</v>
      </c>
    </row>
    <row r="758" spans="51:56" ht="11.25" customHeight="1" x14ac:dyDescent="0.25">
      <c r="AY758" s="187" t="s">
        <v>90</v>
      </c>
      <c r="AZ758" s="186">
        <f>_xll.qlInterestRateIndexFixingDate(Currency&amp;"ibor"&amp;$I$1,BA758,Trigger)</f>
        <v>44603</v>
      </c>
      <c r="BA758" s="186">
        <f>_xll.qlCalendarAdvance(Calendar,BA757,AY758,"f",,Trigger)</f>
        <v>44607</v>
      </c>
      <c r="BB758" s="186">
        <f>_xll.qlInterestRateIndexMaturity(Currency&amp;"ibor"&amp;$I$1,BA758,Trigger)</f>
        <v>44697</v>
      </c>
      <c r="BC758" s="359">
        <f>_xll.qlIndexFixing($AC$5,AZ758,,_xll.ohTrigger(Trigger,Quote!$V$2))</f>
        <v>1.3022673419480491E-2</v>
      </c>
      <c r="BD758" s="359" t="e">
        <f>_xll.qlIndexFixing($BE$1,AZ758,TRUE,_xll.ohTrigger(Trigger,Quote!$V$2))</f>
        <v>#NUM!</v>
      </c>
    </row>
    <row r="759" spans="51:56" ht="11.25" customHeight="1" x14ac:dyDescent="0.25">
      <c r="AY759" s="187" t="s">
        <v>90</v>
      </c>
      <c r="AZ759" s="186">
        <f>_xll.qlInterestRateIndexFixingDate(Currency&amp;"ibor"&amp;$I$1,BA759,Trigger)</f>
        <v>44610</v>
      </c>
      <c r="BA759" s="186">
        <f>_xll.qlCalendarAdvance(Calendar,BA758,AY759,"f",,Trigger)</f>
        <v>44614</v>
      </c>
      <c r="BB759" s="186">
        <f>_xll.qlInterestRateIndexMaturity(Currency&amp;"ibor"&amp;$I$1,BA759,Trigger)</f>
        <v>44704</v>
      </c>
      <c r="BC759" s="359">
        <f>_xll.qlIndexFixing($AC$5,AZ759,,_xll.ohTrigger(Trigger,Quote!$V$2))</f>
        <v>1.3068259865721465E-2</v>
      </c>
      <c r="BD759" s="359" t="e">
        <f>_xll.qlIndexFixing($BE$1,AZ759,TRUE,_xll.ohTrigger(Trigger,Quote!$V$2))</f>
        <v>#NUM!</v>
      </c>
    </row>
    <row r="760" spans="51:56" ht="11.25" customHeight="1" x14ac:dyDescent="0.25">
      <c r="AY760" s="187" t="s">
        <v>90</v>
      </c>
      <c r="AZ760" s="186">
        <f>_xll.qlInterestRateIndexFixingDate(Currency&amp;"ibor"&amp;$I$1,BA760,Trigger)</f>
        <v>44617</v>
      </c>
      <c r="BA760" s="186">
        <f>_xll.qlCalendarAdvance(Calendar,BA759,AY760,"f",,Trigger)</f>
        <v>44621</v>
      </c>
      <c r="BB760" s="186">
        <f>_xll.qlInterestRateIndexMaturity(Currency&amp;"ibor"&amp;$I$1,BA760,Trigger)</f>
        <v>44713</v>
      </c>
      <c r="BC760" s="359">
        <f>_xll.qlIndexFixing($AC$5,AZ760,,_xll.ohTrigger(Trigger,Quote!$V$2))</f>
        <v>1.3120836962447457E-2</v>
      </c>
      <c r="BD760" s="359" t="e">
        <f>_xll.qlIndexFixing($BE$1,AZ760,TRUE,_xll.ohTrigger(Trigger,Quote!$V$2))</f>
        <v>#NUM!</v>
      </c>
    </row>
    <row r="761" spans="51:56" ht="11.25" customHeight="1" x14ac:dyDescent="0.25">
      <c r="AY761" s="187" t="s">
        <v>90</v>
      </c>
      <c r="AZ761" s="186">
        <f>_xll.qlInterestRateIndexFixingDate(Currency&amp;"ibor"&amp;$I$1,BA761,Trigger)</f>
        <v>44624</v>
      </c>
      <c r="BA761" s="186">
        <f>_xll.qlCalendarAdvance(Calendar,BA760,AY761,"f",,Trigger)</f>
        <v>44628</v>
      </c>
      <c r="BB761" s="186">
        <f>_xll.qlInterestRateIndexMaturity(Currency&amp;"ibor"&amp;$I$1,BA761,Trigger)</f>
        <v>44720</v>
      </c>
      <c r="BC761" s="359">
        <f>_xll.qlIndexFixing($AC$5,AZ761,,_xll.ohTrigger(Trigger,Quote!$V$2))</f>
        <v>1.3137690100743674E-2</v>
      </c>
      <c r="BD761" s="359" t="e">
        <f>_xll.qlIndexFixing($BE$1,AZ761,TRUE,_xll.ohTrigger(Trigger,Quote!$V$2))</f>
        <v>#NUM!</v>
      </c>
    </row>
    <row r="762" spans="51:56" ht="11.25" customHeight="1" x14ac:dyDescent="0.25">
      <c r="AY762" s="187" t="s">
        <v>90</v>
      </c>
      <c r="AZ762" s="186">
        <f>_xll.qlInterestRateIndexFixingDate(Currency&amp;"ibor"&amp;$I$1,BA762,Trigger)</f>
        <v>44631</v>
      </c>
      <c r="BA762" s="186">
        <f>_xll.qlCalendarAdvance(Calendar,BA761,AY762,"f",,Trigger)</f>
        <v>44635</v>
      </c>
      <c r="BB762" s="186">
        <f>_xll.qlInterestRateIndexMaturity(Currency&amp;"ibor"&amp;$I$1,BA762,Trigger)</f>
        <v>44727</v>
      </c>
      <c r="BC762" s="359">
        <f>_xll.qlIndexFixing($AC$5,AZ762,,_xll.ohTrigger(Trigger,Quote!$V$2))</f>
        <v>1.3154386641358113E-2</v>
      </c>
      <c r="BD762" s="359" t="e">
        <f>_xll.qlIndexFixing($BE$1,AZ762,TRUE,_xll.ohTrigger(Trigger,Quote!$V$2))</f>
        <v>#NUM!</v>
      </c>
    </row>
    <row r="763" spans="51:56" ht="11.25" customHeight="1" x14ac:dyDescent="0.25">
      <c r="AY763" s="187" t="s">
        <v>90</v>
      </c>
      <c r="AZ763" s="186">
        <f>_xll.qlInterestRateIndexFixingDate(Currency&amp;"ibor"&amp;$I$1,BA763,Trigger)</f>
        <v>44638</v>
      </c>
      <c r="BA763" s="186">
        <f>_xll.qlCalendarAdvance(Calendar,BA762,AY763,"f",,Trigger)</f>
        <v>44642</v>
      </c>
      <c r="BB763" s="186">
        <f>_xll.qlInterestRateIndexMaturity(Currency&amp;"ibor"&amp;$I$1,BA763,Trigger)</f>
        <v>44734</v>
      </c>
      <c r="BC763" s="359">
        <f>_xll.qlIndexFixing($AC$5,AZ763,,_xll.ohTrigger(Trigger,Quote!$V$2))</f>
        <v>1.317092658229411E-2</v>
      </c>
      <c r="BD763" s="359" t="e">
        <f>_xll.qlIndexFixing($BE$1,AZ763,TRUE,_xll.ohTrigger(Trigger,Quote!$V$2))</f>
        <v>#NUM!</v>
      </c>
    </row>
    <row r="764" spans="51:56" ht="11.25" customHeight="1" x14ac:dyDescent="0.25">
      <c r="AY764" s="187" t="s">
        <v>90</v>
      </c>
      <c r="AZ764" s="186">
        <f>_xll.qlInterestRateIndexFixingDate(Currency&amp;"ibor"&amp;$I$1,BA764,Trigger)</f>
        <v>44645</v>
      </c>
      <c r="BA764" s="186">
        <f>_xll.qlCalendarAdvance(Calendar,BA763,AY764,"f",,Trigger)</f>
        <v>44649</v>
      </c>
      <c r="BB764" s="186">
        <f>_xll.qlInterestRateIndexMaturity(Currency&amp;"ibor"&amp;$I$1,BA764,Trigger)</f>
        <v>44741</v>
      </c>
      <c r="BC764" s="359">
        <f>_xll.qlIndexFixing($AC$5,AZ764,,_xll.ohTrigger(Trigger,Quote!$V$2))</f>
        <v>1.3187309921569773E-2</v>
      </c>
      <c r="BD764" s="359" t="e">
        <f>_xll.qlIndexFixing($BE$1,AZ764,TRUE,_xll.ohTrigger(Trigger,Quote!$V$2))</f>
        <v>#NUM!</v>
      </c>
    </row>
    <row r="765" spans="51:56" ht="11.25" customHeight="1" x14ac:dyDescent="0.25">
      <c r="AY765" s="187" t="s">
        <v>90</v>
      </c>
      <c r="AZ765" s="186">
        <f>_xll.qlInterestRateIndexFixingDate(Currency&amp;"ibor"&amp;$I$1,BA765,Trigger)</f>
        <v>44652</v>
      </c>
      <c r="BA765" s="186">
        <f>_xll.qlCalendarAdvance(Calendar,BA764,AY765,"f",,Trigger)</f>
        <v>44656</v>
      </c>
      <c r="BB765" s="186">
        <f>_xll.qlInterestRateIndexMaturity(Currency&amp;"ibor"&amp;$I$1,BA765,Trigger)</f>
        <v>44747</v>
      </c>
      <c r="BC765" s="359">
        <f>_xll.qlIndexFixing($AC$5,AZ765,,_xll.ohTrigger(Trigger,Quote!$V$2))</f>
        <v>1.3202692817631687E-2</v>
      </c>
      <c r="BD765" s="359" t="e">
        <f>_xll.qlIndexFixing($BE$1,AZ765,TRUE,_xll.ohTrigger(Trigger,Quote!$V$2))</f>
        <v>#NUM!</v>
      </c>
    </row>
    <row r="766" spans="51:56" ht="11.25" customHeight="1" x14ac:dyDescent="0.25">
      <c r="AY766" s="187" t="s">
        <v>90</v>
      </c>
      <c r="AZ766" s="186">
        <f>_xll.qlInterestRateIndexFixingDate(Currency&amp;"ibor"&amp;$I$1,BA766,Trigger)</f>
        <v>44659</v>
      </c>
      <c r="BA766" s="186">
        <f>_xll.qlCalendarAdvance(Calendar,BA765,AY766,"f",,Trigger)</f>
        <v>44663</v>
      </c>
      <c r="BB766" s="186">
        <f>_xll.qlInterestRateIndexMaturity(Currency&amp;"ibor"&amp;$I$1,BA766,Trigger)</f>
        <v>44754</v>
      </c>
      <c r="BC766" s="359">
        <f>_xll.qlIndexFixing($AC$5,AZ766,,_xll.ohTrigger(Trigger,Quote!$V$2))</f>
        <v>1.3218460582244792E-2</v>
      </c>
      <c r="BD766" s="359" t="e">
        <f>_xll.qlIndexFixing($BE$1,AZ766,TRUE,_xll.ohTrigger(Trigger,Quote!$V$2))</f>
        <v>#NUM!</v>
      </c>
    </row>
    <row r="767" spans="51:56" ht="11.25" customHeight="1" x14ac:dyDescent="0.25">
      <c r="AY767" s="187" t="s">
        <v>90</v>
      </c>
      <c r="AZ767" s="186">
        <f>_xll.qlInterestRateIndexFixingDate(Currency&amp;"ibor"&amp;$I$1,BA767,Trigger)</f>
        <v>44664</v>
      </c>
      <c r="BA767" s="186">
        <f>_xll.qlCalendarAdvance(Calendar,BA766,AY767,"f",,Trigger)</f>
        <v>44670</v>
      </c>
      <c r="BB767" s="186">
        <f>_xll.qlInterestRateIndexMaturity(Currency&amp;"ibor"&amp;$I$1,BA767,Trigger)</f>
        <v>44761</v>
      </c>
      <c r="BC767" s="359">
        <f>_xll.qlIndexFixing($AC$5,AZ767,,_xll.ohTrigger(Trigger,Quote!$V$2))</f>
        <v>1.3234070020411437E-2</v>
      </c>
      <c r="BD767" s="359" t="e">
        <f>_xll.qlIndexFixing($BE$1,AZ767,TRUE,_xll.ohTrigger(Trigger,Quote!$V$2))</f>
        <v>#NUM!</v>
      </c>
    </row>
    <row r="768" spans="51:56" ht="11.25" customHeight="1" x14ac:dyDescent="0.25">
      <c r="AY768" s="187" t="s">
        <v>90</v>
      </c>
      <c r="AZ768" s="186">
        <f>_xll.qlInterestRateIndexFixingDate(Currency&amp;"ibor"&amp;$I$1,BA768,Trigger)</f>
        <v>44673</v>
      </c>
      <c r="BA768" s="186">
        <f>_xll.qlCalendarAdvance(Calendar,BA767,AY768,"f",,Trigger)</f>
        <v>44677</v>
      </c>
      <c r="BB768" s="186">
        <f>_xll.qlInterestRateIndexMaturity(Currency&amp;"ibor"&amp;$I$1,BA768,Trigger)</f>
        <v>44768</v>
      </c>
      <c r="BC768" s="359">
        <f>_xll.qlIndexFixing($AC$5,AZ768,,_xll.ohTrigger(Trigger,Quote!$V$2))</f>
        <v>1.3249521130264107E-2</v>
      </c>
      <c r="BD768" s="359" t="e">
        <f>_xll.qlIndexFixing($BE$1,AZ768,TRUE,_xll.ohTrigger(Trigger,Quote!$V$2))</f>
        <v>#NUM!</v>
      </c>
    </row>
    <row r="769" spans="51:56" ht="11.25" customHeight="1" x14ac:dyDescent="0.25">
      <c r="AY769" s="187" t="s">
        <v>90</v>
      </c>
      <c r="AZ769" s="186">
        <f>_xll.qlInterestRateIndexFixingDate(Currency&amp;"ibor"&amp;$I$1,BA769,Trigger)</f>
        <v>44680</v>
      </c>
      <c r="BA769" s="186">
        <f>_xll.qlCalendarAdvance(Calendar,BA768,AY769,"f",,Trigger)</f>
        <v>44684</v>
      </c>
      <c r="BB769" s="186">
        <f>_xll.qlInterestRateIndexMaturity(Currency&amp;"ibor"&amp;$I$1,BA769,Trigger)</f>
        <v>44776</v>
      </c>
      <c r="BC769" s="359">
        <f>_xll.qlIndexFixing($AC$5,AZ769,,_xll.ohTrigger(Trigger,Quote!$V$2))</f>
        <v>1.3266877525085244E-2</v>
      </c>
      <c r="BD769" s="359" t="e">
        <f>_xll.qlIndexFixing($BE$1,AZ769,TRUE,_xll.ohTrigger(Trigger,Quote!$V$2))</f>
        <v>#NUM!</v>
      </c>
    </row>
    <row r="770" spans="51:56" ht="11.25" customHeight="1" x14ac:dyDescent="0.25">
      <c r="AY770" s="187" t="s">
        <v>90</v>
      </c>
      <c r="AZ770" s="186">
        <f>_xll.qlInterestRateIndexFixingDate(Currency&amp;"ibor"&amp;$I$1,BA770,Trigger)</f>
        <v>44687</v>
      </c>
      <c r="BA770" s="186">
        <f>_xll.qlCalendarAdvance(Calendar,BA769,AY770,"f",,Trigger)</f>
        <v>44691</v>
      </c>
      <c r="BB770" s="186">
        <f>_xll.qlInterestRateIndexMaturity(Currency&amp;"ibor"&amp;$I$1,BA770,Trigger)</f>
        <v>44783</v>
      </c>
      <c r="BC770" s="359">
        <f>_xll.qlIndexFixing($AC$5,AZ770,,_xll.ohTrigger(Trigger,Quote!$V$2))</f>
        <v>1.3282321213881742E-2</v>
      </c>
      <c r="BD770" s="359" t="e">
        <f>_xll.qlIndexFixing($BE$1,AZ770,TRUE,_xll.ohTrigger(Trigger,Quote!$V$2))</f>
        <v>#NUM!</v>
      </c>
    </row>
    <row r="771" spans="51:56" ht="11.25" customHeight="1" x14ac:dyDescent="0.25">
      <c r="AY771" s="187" t="s">
        <v>90</v>
      </c>
      <c r="AZ771" s="186">
        <f>_xll.qlInterestRateIndexFixingDate(Currency&amp;"ibor"&amp;$I$1,BA771,Trigger)</f>
        <v>44694</v>
      </c>
      <c r="BA771" s="186">
        <f>_xll.qlCalendarAdvance(Calendar,BA770,AY771,"f",,Trigger)</f>
        <v>44698</v>
      </c>
      <c r="BB771" s="186">
        <f>_xll.qlInterestRateIndexMaturity(Currency&amp;"ibor"&amp;$I$1,BA771,Trigger)</f>
        <v>44790</v>
      </c>
      <c r="BC771" s="359">
        <f>_xll.qlIndexFixing($AC$5,AZ771,,_xll.ohTrigger(Trigger,Quote!$V$2))</f>
        <v>1.3297608287685961E-2</v>
      </c>
      <c r="BD771" s="359" t="e">
        <f>_xll.qlIndexFixing($BE$1,AZ771,TRUE,_xll.ohTrigger(Trigger,Quote!$V$2))</f>
        <v>#NUM!</v>
      </c>
    </row>
    <row r="772" spans="51:56" ht="11.25" customHeight="1" x14ac:dyDescent="0.25">
      <c r="AY772" s="187" t="s">
        <v>90</v>
      </c>
      <c r="AZ772" s="186">
        <f>_xll.qlInterestRateIndexFixingDate(Currency&amp;"ibor"&amp;$I$1,BA772,Trigger)</f>
        <v>44701</v>
      </c>
      <c r="BA772" s="186">
        <f>_xll.qlCalendarAdvance(Calendar,BA771,AY772,"f",,Trigger)</f>
        <v>44705</v>
      </c>
      <c r="BB772" s="186">
        <f>_xll.qlInterestRateIndexMaturity(Currency&amp;"ibor"&amp;$I$1,BA772,Trigger)</f>
        <v>44797</v>
      </c>
      <c r="BC772" s="359">
        <f>_xll.qlIndexFixing($AC$5,AZ772,,_xll.ohTrigger(Trigger,Quote!$V$2))</f>
        <v>1.3312738744667188E-2</v>
      </c>
      <c r="BD772" s="359" t="e">
        <f>_xll.qlIndexFixing($BE$1,AZ772,TRUE,_xll.ohTrigger(Trigger,Quote!$V$2))</f>
        <v>#NUM!</v>
      </c>
    </row>
    <row r="773" spans="51:56" ht="11.25" customHeight="1" x14ac:dyDescent="0.25">
      <c r="AY773" s="187" t="s">
        <v>90</v>
      </c>
      <c r="AZ773" s="186">
        <f>_xll.qlInterestRateIndexFixingDate(Currency&amp;"ibor"&amp;$I$1,BA773,Trigger)</f>
        <v>44708</v>
      </c>
      <c r="BA773" s="186">
        <f>_xll.qlCalendarAdvance(Calendar,BA772,AY773,"f",,Trigger)</f>
        <v>44712</v>
      </c>
      <c r="BB773" s="186">
        <f>_xll.qlInterestRateIndexMaturity(Currency&amp;"ibor"&amp;$I$1,BA773,Trigger)</f>
        <v>44804</v>
      </c>
      <c r="BC773" s="359">
        <f>_xll.qlIndexFixing($AC$5,AZ773,,_xll.ohTrigger(Trigger,Quote!$V$2))</f>
        <v>1.3327712583015574E-2</v>
      </c>
      <c r="BD773" s="359" t="e">
        <f>_xll.qlIndexFixing($BE$1,AZ773,TRUE,_xll.ohTrigger(Trigger,Quote!$V$2))</f>
        <v>#NUM!</v>
      </c>
    </row>
    <row r="774" spans="51:56" ht="11.25" customHeight="1" x14ac:dyDescent="0.25">
      <c r="AY774" s="187" t="s">
        <v>90</v>
      </c>
      <c r="AZ774" s="186">
        <f>_xll.qlInterestRateIndexFixingDate(Currency&amp;"ibor"&amp;$I$1,BA774,Trigger)</f>
        <v>44715</v>
      </c>
      <c r="BA774" s="186">
        <f>_xll.qlCalendarAdvance(Calendar,BA773,AY774,"f",,Trigger)</f>
        <v>44719</v>
      </c>
      <c r="BB774" s="186">
        <f>_xll.qlInterestRateIndexMaturity(Currency&amp;"ibor"&amp;$I$1,BA774,Trigger)</f>
        <v>44811</v>
      </c>
      <c r="BC774" s="359">
        <f>_xll.qlIndexFixing($AC$5,AZ774,,_xll.ohTrigger(Trigger,Quote!$V$2))</f>
        <v>1.3367153830041337E-2</v>
      </c>
      <c r="BD774" s="359" t="e">
        <f>_xll.qlIndexFixing($BE$1,AZ774,TRUE,_xll.ohTrigger(Trigger,Quote!$V$2))</f>
        <v>#NUM!</v>
      </c>
    </row>
    <row r="775" spans="51:56" ht="11.25" customHeight="1" x14ac:dyDescent="0.25">
      <c r="AY775" s="187" t="s">
        <v>90</v>
      </c>
      <c r="AZ775" s="186">
        <f>_xll.qlInterestRateIndexFixingDate(Currency&amp;"ibor"&amp;$I$1,BA775,Trigger)</f>
        <v>44722</v>
      </c>
      <c r="BA775" s="186">
        <f>_xll.qlCalendarAdvance(Calendar,BA774,AY775,"f",,Trigger)</f>
        <v>44726</v>
      </c>
      <c r="BB775" s="186">
        <f>_xll.qlInterestRateIndexMaturity(Currency&amp;"ibor"&amp;$I$1,BA775,Trigger)</f>
        <v>44818</v>
      </c>
      <c r="BC775" s="359">
        <f>_xll.qlIndexFixing($AC$5,AZ775,,_xll.ohTrigger(Trigger,Quote!$V$2))</f>
        <v>1.3410688342906422E-2</v>
      </c>
      <c r="BD775" s="359" t="e">
        <f>_xll.qlIndexFixing($BE$1,AZ775,TRUE,_xll.ohTrigger(Trigger,Quote!$V$2))</f>
        <v>#NUM!</v>
      </c>
    </row>
    <row r="776" spans="51:56" ht="11.25" customHeight="1" x14ac:dyDescent="0.25">
      <c r="AY776" s="187" t="s">
        <v>90</v>
      </c>
      <c r="AZ776" s="186">
        <f>_xll.qlInterestRateIndexFixingDate(Currency&amp;"ibor"&amp;$I$1,BA776,Trigger)</f>
        <v>44729</v>
      </c>
      <c r="BA776" s="186">
        <f>_xll.qlCalendarAdvance(Calendar,BA775,AY776,"f",,Trigger)</f>
        <v>44733</v>
      </c>
      <c r="BB776" s="186">
        <f>_xll.qlInterestRateIndexMaturity(Currency&amp;"ibor"&amp;$I$1,BA776,Trigger)</f>
        <v>44825</v>
      </c>
      <c r="BC776" s="359">
        <f>_xll.qlIndexFixing($AC$5,AZ776,,_xll.ohTrigger(Trigger,Quote!$V$2))</f>
        <v>1.3454223338467132E-2</v>
      </c>
      <c r="BD776" s="359" t="e">
        <f>_xll.qlIndexFixing($BE$1,AZ776,TRUE,_xll.ohTrigger(Trigger,Quote!$V$2))</f>
        <v>#NUM!</v>
      </c>
    </row>
    <row r="777" spans="51:56" ht="11.25" customHeight="1" x14ac:dyDescent="0.25">
      <c r="AY777" s="187" t="s">
        <v>90</v>
      </c>
      <c r="AZ777" s="186">
        <f>_xll.qlInterestRateIndexFixingDate(Currency&amp;"ibor"&amp;$I$1,BA777,Trigger)</f>
        <v>44736</v>
      </c>
      <c r="BA777" s="186">
        <f>_xll.qlCalendarAdvance(Calendar,BA776,AY777,"f",,Trigger)</f>
        <v>44740</v>
      </c>
      <c r="BB777" s="186">
        <f>_xll.qlInterestRateIndexMaturity(Currency&amp;"ibor"&amp;$I$1,BA777,Trigger)</f>
        <v>44832</v>
      </c>
      <c r="BC777" s="359">
        <f>_xll.qlIndexFixing($AC$5,AZ777,,_xll.ohTrigger(Trigger,Quote!$V$2))</f>
        <v>1.3497758816726069E-2</v>
      </c>
      <c r="BD777" s="359" t="e">
        <f>_xll.qlIndexFixing($BE$1,AZ777,TRUE,_xll.ohTrigger(Trigger,Quote!$V$2))</f>
        <v>#NUM!</v>
      </c>
    </row>
    <row r="778" spans="51:56" ht="11.25" customHeight="1" x14ac:dyDescent="0.25">
      <c r="AY778" s="187" t="s">
        <v>90</v>
      </c>
      <c r="AZ778" s="186">
        <f>_xll.qlInterestRateIndexFixingDate(Currency&amp;"ibor"&amp;$I$1,BA778,Trigger)</f>
        <v>44743</v>
      </c>
      <c r="BA778" s="186">
        <f>_xll.qlCalendarAdvance(Calendar,BA777,AY778,"f",,Trigger)</f>
        <v>44747</v>
      </c>
      <c r="BB778" s="186">
        <f>_xll.qlInterestRateIndexMaturity(Currency&amp;"ibor"&amp;$I$1,BA778,Trigger)</f>
        <v>44839</v>
      </c>
      <c r="BC778" s="359">
        <f>_xll.qlIndexFixing($AC$5,AZ778,,_xll.ohTrigger(Trigger,Quote!$V$2))</f>
        <v>1.3541294777688449E-2</v>
      </c>
      <c r="BD778" s="359" t="e">
        <f>_xll.qlIndexFixing($BE$1,AZ778,TRUE,_xll.ohTrigger(Trigger,Quote!$V$2))</f>
        <v>#NUM!</v>
      </c>
    </row>
    <row r="779" spans="51:56" ht="11.25" customHeight="1" x14ac:dyDescent="0.25">
      <c r="AY779" s="187" t="s">
        <v>90</v>
      </c>
      <c r="AZ779" s="186">
        <f>_xll.qlInterestRateIndexFixingDate(Currency&amp;"ibor"&amp;$I$1,BA779,Trigger)</f>
        <v>44750</v>
      </c>
      <c r="BA779" s="186">
        <f>_xll.qlCalendarAdvance(Calendar,BA778,AY779,"f",,Trigger)</f>
        <v>44754</v>
      </c>
      <c r="BB779" s="186">
        <f>_xll.qlInterestRateIndexMaturity(Currency&amp;"ibor"&amp;$I$1,BA779,Trigger)</f>
        <v>44846</v>
      </c>
      <c r="BC779" s="359">
        <f>_xll.qlIndexFixing($AC$5,AZ779,,_xll.ohTrigger(Trigger,Quote!$V$2))</f>
        <v>1.3584831221362092E-2</v>
      </c>
      <c r="BD779" s="359" t="e">
        <f>_xll.qlIndexFixing($BE$1,AZ779,TRUE,_xll.ohTrigger(Trigger,Quote!$V$2))</f>
        <v>#NUM!</v>
      </c>
    </row>
    <row r="780" spans="51:56" ht="11.25" customHeight="1" x14ac:dyDescent="0.25">
      <c r="AY780" s="187" t="s">
        <v>90</v>
      </c>
      <c r="AZ780" s="186">
        <f>_xll.qlInterestRateIndexFixingDate(Currency&amp;"ibor"&amp;$I$1,BA780,Trigger)</f>
        <v>44757</v>
      </c>
      <c r="BA780" s="186">
        <f>_xll.qlCalendarAdvance(Calendar,BA779,AY780,"f",,Trigger)</f>
        <v>44761</v>
      </c>
      <c r="BB780" s="186">
        <f>_xll.qlInterestRateIndexMaturity(Currency&amp;"ibor"&amp;$I$1,BA780,Trigger)</f>
        <v>44853</v>
      </c>
      <c r="BC780" s="359">
        <f>_xll.qlIndexFixing($AC$5,AZ780,,_xll.ohTrigger(Trigger,Quote!$V$2))</f>
        <v>1.3628368147750472E-2</v>
      </c>
      <c r="BD780" s="359" t="e">
        <f>_xll.qlIndexFixing($BE$1,AZ780,TRUE,_xll.ohTrigger(Trigger,Quote!$V$2))</f>
        <v>#NUM!</v>
      </c>
    </row>
    <row r="781" spans="51:56" ht="11.25" customHeight="1" x14ac:dyDescent="0.25">
      <c r="AY781" s="187" t="s">
        <v>90</v>
      </c>
      <c r="AZ781" s="186">
        <f>_xll.qlInterestRateIndexFixingDate(Currency&amp;"ibor"&amp;$I$1,BA781,Trigger)</f>
        <v>44764</v>
      </c>
      <c r="BA781" s="186">
        <f>_xll.qlCalendarAdvance(Calendar,BA780,AY781,"f",,Trigger)</f>
        <v>44768</v>
      </c>
      <c r="BB781" s="186">
        <f>_xll.qlInterestRateIndexMaturity(Currency&amp;"ibor"&amp;$I$1,BA781,Trigger)</f>
        <v>44860</v>
      </c>
      <c r="BC781" s="359">
        <f>_xll.qlIndexFixing($AC$5,AZ781,,_xll.ohTrigger(Trigger,Quote!$V$2))</f>
        <v>1.3671905556858802E-2</v>
      </c>
      <c r="BD781" s="359" t="e">
        <f>_xll.qlIndexFixing($BE$1,AZ781,TRUE,_xll.ohTrigger(Trigger,Quote!$V$2))</f>
        <v>#NUM!</v>
      </c>
    </row>
    <row r="782" spans="51:56" ht="11.25" customHeight="1" x14ac:dyDescent="0.25">
      <c r="AY782" s="187" t="s">
        <v>90</v>
      </c>
      <c r="AZ782" s="186">
        <f>_xll.qlInterestRateIndexFixingDate(Currency&amp;"ibor"&amp;$I$1,BA782,Trigger)</f>
        <v>44771</v>
      </c>
      <c r="BA782" s="186">
        <f>_xll.qlCalendarAdvance(Calendar,BA781,AY782,"f",,Trigger)</f>
        <v>44775</v>
      </c>
      <c r="BB782" s="186">
        <f>_xll.qlInterestRateIndexMaturity(Currency&amp;"ibor"&amp;$I$1,BA782,Trigger)</f>
        <v>44867</v>
      </c>
      <c r="BC782" s="359">
        <f>_xll.qlIndexFixing($AC$5,AZ782,,_xll.ohTrigger(Trigger,Quote!$V$2))</f>
        <v>1.3715443448693167E-2</v>
      </c>
      <c r="BD782" s="359" t="e">
        <f>_xll.qlIndexFixing($BE$1,AZ782,TRUE,_xll.ohTrigger(Trigger,Quote!$V$2))</f>
        <v>#NUM!</v>
      </c>
    </row>
    <row r="783" spans="51:56" ht="11.25" customHeight="1" x14ac:dyDescent="0.25">
      <c r="AY783" s="187" t="s">
        <v>90</v>
      </c>
      <c r="AZ783" s="186">
        <f>_xll.qlInterestRateIndexFixingDate(Currency&amp;"ibor"&amp;$I$1,BA783,Trigger)</f>
        <v>44778</v>
      </c>
      <c r="BA783" s="186">
        <f>_xll.qlCalendarAdvance(Calendar,BA782,AY783,"f",,Trigger)</f>
        <v>44782</v>
      </c>
      <c r="BB783" s="186">
        <f>_xll.qlInterestRateIndexMaturity(Currency&amp;"ibor"&amp;$I$1,BA783,Trigger)</f>
        <v>44874</v>
      </c>
      <c r="BC783" s="359">
        <f>_xll.qlIndexFixing($AC$5,AZ783,,_xll.ohTrigger(Trigger,Quote!$V$2))</f>
        <v>1.3758981823258777E-2</v>
      </c>
      <c r="BD783" s="359" t="e">
        <f>_xll.qlIndexFixing($BE$1,AZ783,TRUE,_xll.ohTrigger(Trigger,Quote!$V$2))</f>
        <v>#NUM!</v>
      </c>
    </row>
    <row r="784" spans="51:56" ht="11.25" customHeight="1" x14ac:dyDescent="0.25">
      <c r="AY784" s="187" t="s">
        <v>90</v>
      </c>
      <c r="AZ784" s="186">
        <f>_xll.qlInterestRateIndexFixingDate(Currency&amp;"ibor"&amp;$I$1,BA784,Trigger)</f>
        <v>44785</v>
      </c>
      <c r="BA784" s="186">
        <f>_xll.qlCalendarAdvance(Calendar,BA783,AY784,"f",,Trigger)</f>
        <v>44789</v>
      </c>
      <c r="BB784" s="186">
        <f>_xll.qlInterestRateIndexMaturity(Currency&amp;"ibor"&amp;$I$1,BA784,Trigger)</f>
        <v>44881</v>
      </c>
      <c r="BC784" s="359">
        <f>_xll.qlIndexFixing($AC$5,AZ784,,_xll.ohTrigger(Trigger,Quote!$V$2))</f>
        <v>1.3802520680561717E-2</v>
      </c>
      <c r="BD784" s="359" t="e">
        <f>_xll.qlIndexFixing($BE$1,AZ784,TRUE,_xll.ohTrigger(Trigger,Quote!$V$2))</f>
        <v>#NUM!</v>
      </c>
    </row>
    <row r="785" spans="51:56" ht="11.25" customHeight="1" x14ac:dyDescent="0.25">
      <c r="AY785" s="187" t="s">
        <v>90</v>
      </c>
      <c r="AZ785" s="186">
        <f>_xll.qlInterestRateIndexFixingDate(Currency&amp;"ibor"&amp;$I$1,BA785,Trigger)</f>
        <v>44792</v>
      </c>
      <c r="BA785" s="186">
        <f>_xll.qlCalendarAdvance(Calendar,BA784,AY785,"f",,Trigger)</f>
        <v>44796</v>
      </c>
      <c r="BB785" s="186">
        <f>_xll.qlInterestRateIndexMaturity(Currency&amp;"ibor"&amp;$I$1,BA785,Trigger)</f>
        <v>44888</v>
      </c>
      <c r="BC785" s="359">
        <f>_xll.qlIndexFixing($AC$5,AZ785,,_xll.ohTrigger(Trigger,Quote!$V$2))</f>
        <v>1.3846060020605459E-2</v>
      </c>
      <c r="BD785" s="359" t="e">
        <f>_xll.qlIndexFixing($BE$1,AZ785,TRUE,_xll.ohTrigger(Trigger,Quote!$V$2))</f>
        <v>#NUM!</v>
      </c>
    </row>
    <row r="786" spans="51:56" ht="11.25" customHeight="1" x14ac:dyDescent="0.25">
      <c r="AY786" s="187" t="s">
        <v>90</v>
      </c>
      <c r="AZ786" s="186">
        <f>_xll.qlInterestRateIndexFixingDate(Currency&amp;"ibor"&amp;$I$1,BA786,Trigger)</f>
        <v>44799</v>
      </c>
      <c r="BA786" s="186">
        <f>_xll.qlCalendarAdvance(Calendar,BA785,AY786,"f",,Trigger)</f>
        <v>44803</v>
      </c>
      <c r="BB786" s="186">
        <f>_xll.qlInterestRateIndexMaturity(Currency&amp;"ibor"&amp;$I$1,BA786,Trigger)</f>
        <v>44895</v>
      </c>
      <c r="BC786" s="359">
        <f>_xll.qlIndexFixing($AC$5,AZ786,,_xll.ohTrigger(Trigger,Quote!$V$2))</f>
        <v>1.3889599843396955E-2</v>
      </c>
      <c r="BD786" s="359" t="e">
        <f>_xll.qlIndexFixing($BE$1,AZ786,TRUE,_xll.ohTrigger(Trigger,Quote!$V$2))</f>
        <v>#NUM!</v>
      </c>
    </row>
    <row r="787" spans="51:56" ht="11.25" customHeight="1" x14ac:dyDescent="0.25">
      <c r="AY787" s="187" t="s">
        <v>90</v>
      </c>
      <c r="AZ787" s="186">
        <f>_xll.qlInterestRateIndexFixingDate(Currency&amp;"ibor"&amp;$I$1,BA787,Trigger)</f>
        <v>44806</v>
      </c>
      <c r="BA787" s="186">
        <f>_xll.qlCalendarAdvance(Calendar,BA786,AY787,"f",,Trigger)</f>
        <v>44810</v>
      </c>
      <c r="BB787" s="186">
        <f>_xll.qlInterestRateIndexMaturity(Currency&amp;"ibor"&amp;$I$1,BA787,Trigger)</f>
        <v>44901</v>
      </c>
      <c r="BC787" s="359">
        <f>_xll.qlIndexFixing($AC$5,AZ787,,_xll.ohTrigger(Trigger,Quote!$V$2))</f>
        <v>1.3929760925841675E-2</v>
      </c>
      <c r="BD787" s="359" t="e">
        <f>_xll.qlIndexFixing($BE$1,AZ787,TRUE,_xll.ohTrigger(Trigger,Quote!$V$2))</f>
        <v>#NUM!</v>
      </c>
    </row>
    <row r="788" spans="51:56" ht="11.25" customHeight="1" x14ac:dyDescent="0.25">
      <c r="AY788" s="187" t="s">
        <v>90</v>
      </c>
      <c r="AZ788" s="186">
        <f>_xll.qlInterestRateIndexFixingDate(Currency&amp;"ibor"&amp;$I$1,BA788,Trigger)</f>
        <v>44813</v>
      </c>
      <c r="BA788" s="186">
        <f>_xll.qlCalendarAdvance(Calendar,BA787,AY788,"f",,Trigger)</f>
        <v>44817</v>
      </c>
      <c r="BB788" s="186">
        <f>_xll.qlInterestRateIndexMaturity(Currency&amp;"ibor"&amp;$I$1,BA788,Trigger)</f>
        <v>44908</v>
      </c>
      <c r="BC788" s="359">
        <f>_xll.qlIndexFixing($AC$5,AZ788,,_xll.ohTrigger(Trigger,Quote!$V$2))</f>
        <v>1.3973299995271891E-2</v>
      </c>
      <c r="BD788" s="359" t="e">
        <f>_xll.qlIndexFixing($BE$1,AZ788,TRUE,_xll.ohTrigger(Trigger,Quote!$V$2))</f>
        <v>#NUM!</v>
      </c>
    </row>
    <row r="789" spans="51:56" ht="11.25" customHeight="1" x14ac:dyDescent="0.25">
      <c r="AY789" s="187" t="s">
        <v>90</v>
      </c>
      <c r="AZ789" s="186">
        <f>_xll.qlInterestRateIndexFixingDate(Currency&amp;"ibor"&amp;$I$1,BA789,Trigger)</f>
        <v>44820</v>
      </c>
      <c r="BA789" s="186">
        <f>_xll.qlCalendarAdvance(Calendar,BA788,AY789,"f",,Trigger)</f>
        <v>44824</v>
      </c>
      <c r="BB789" s="186">
        <f>_xll.qlInterestRateIndexMaturity(Currency&amp;"ibor"&amp;$I$1,BA789,Trigger)</f>
        <v>44915</v>
      </c>
      <c r="BC789" s="359">
        <f>_xll.qlIndexFixing($AC$5,AZ789,,_xll.ohTrigger(Trigger,Quote!$V$2))</f>
        <v>1.4016839542200586E-2</v>
      </c>
      <c r="BD789" s="359" t="e">
        <f>_xll.qlIndexFixing($BE$1,AZ789,TRUE,_xll.ohTrigger(Trigger,Quote!$V$2))</f>
        <v>#NUM!</v>
      </c>
    </row>
    <row r="790" spans="51:56" ht="11.25" customHeight="1" x14ac:dyDescent="0.25">
      <c r="AY790" s="187" t="s">
        <v>90</v>
      </c>
      <c r="AZ790" s="186">
        <f>_xll.qlInterestRateIndexFixingDate(Currency&amp;"ibor"&amp;$I$1,BA790,Trigger)</f>
        <v>44827</v>
      </c>
      <c r="BA790" s="186">
        <f>_xll.qlCalendarAdvance(Calendar,BA789,AY790,"f",,Trigger)</f>
        <v>44831</v>
      </c>
      <c r="BB790" s="186">
        <f>_xll.qlInterestRateIndexMaturity(Currency&amp;"ibor"&amp;$I$1,BA790,Trigger)</f>
        <v>44922</v>
      </c>
      <c r="BC790" s="359">
        <f>_xll.qlIndexFixing($AC$5,AZ790,,_xll.ohTrigger(Trigger,Quote!$V$2))</f>
        <v>1.4060379566630398E-2</v>
      </c>
      <c r="BD790" s="359" t="e">
        <f>_xll.qlIndexFixing($BE$1,AZ790,TRUE,_xll.ohTrigger(Trigger,Quote!$V$2))</f>
        <v>#NUM!</v>
      </c>
    </row>
    <row r="791" spans="51:56" ht="11.25" customHeight="1" x14ac:dyDescent="0.25">
      <c r="AY791" s="187" t="s">
        <v>90</v>
      </c>
      <c r="AZ791" s="186">
        <f>_xll.qlInterestRateIndexFixingDate(Currency&amp;"ibor"&amp;$I$1,BA791,Trigger)</f>
        <v>44834</v>
      </c>
      <c r="BA791" s="186">
        <f>_xll.qlCalendarAdvance(Calendar,BA790,AY791,"f",,Trigger)</f>
        <v>44838</v>
      </c>
      <c r="BB791" s="186">
        <f>_xll.qlInterestRateIndexMaturity(Currency&amp;"ibor"&amp;$I$1,BA791,Trigger)</f>
        <v>44930</v>
      </c>
      <c r="BC791" s="359">
        <f>_xll.qlIndexFixing($AC$5,AZ791,,_xll.ohTrigger(Trigger,Quote!$V$2))</f>
        <v>1.4107306198750622E-2</v>
      </c>
      <c r="BD791" s="359" t="e">
        <f>_xll.qlIndexFixing($BE$1,AZ791,TRUE,_xll.ohTrigger(Trigger,Quote!$V$2))</f>
        <v>#NUM!</v>
      </c>
    </row>
    <row r="792" spans="51:56" ht="11.25" customHeight="1" x14ac:dyDescent="0.25">
      <c r="AY792" s="187" t="s">
        <v>90</v>
      </c>
      <c r="AZ792" s="186">
        <f>_xll.qlInterestRateIndexFixingDate(Currency&amp;"ibor"&amp;$I$1,BA792,Trigger)</f>
        <v>44841</v>
      </c>
      <c r="BA792" s="186">
        <f>_xll.qlCalendarAdvance(Calendar,BA791,AY792,"f",,Trigger)</f>
        <v>44845</v>
      </c>
      <c r="BB792" s="186">
        <f>_xll.qlInterestRateIndexMaturity(Currency&amp;"ibor"&amp;$I$1,BA792,Trigger)</f>
        <v>44937</v>
      </c>
      <c r="BC792" s="359">
        <f>_xll.qlIndexFixing($AC$5,AZ792,,_xll.ohTrigger(Trigger,Quote!$V$2))</f>
        <v>1.4150848918137256E-2</v>
      </c>
      <c r="BD792" s="359" t="e">
        <f>_xll.qlIndexFixing($BE$1,AZ792,TRUE,_xll.ohTrigger(Trigger,Quote!$V$2))</f>
        <v>#NUM!</v>
      </c>
    </row>
    <row r="793" spans="51:56" ht="11.25" customHeight="1" x14ac:dyDescent="0.25">
      <c r="AY793" s="187" t="s">
        <v>90</v>
      </c>
      <c r="AZ793" s="186">
        <f>_xll.qlInterestRateIndexFixingDate(Currency&amp;"ibor"&amp;$I$1,BA793,Trigger)</f>
        <v>44848</v>
      </c>
      <c r="BA793" s="186">
        <f>_xll.qlCalendarAdvance(Calendar,BA792,AY793,"f",,Trigger)</f>
        <v>44852</v>
      </c>
      <c r="BB793" s="186">
        <f>_xll.qlInterestRateIndexMaturity(Currency&amp;"ibor"&amp;$I$1,BA793,Trigger)</f>
        <v>44944</v>
      </c>
      <c r="BC793" s="359">
        <f>_xll.qlIndexFixing($AC$5,AZ793,,_xll.ohTrigger(Trigger,Quote!$V$2))</f>
        <v>1.4194392120309877E-2</v>
      </c>
      <c r="BD793" s="359" t="e">
        <f>_xll.qlIndexFixing($BE$1,AZ793,TRUE,_xll.ohTrigger(Trigger,Quote!$V$2))</f>
        <v>#NUM!</v>
      </c>
    </row>
    <row r="794" spans="51:56" ht="11.25" customHeight="1" x14ac:dyDescent="0.25">
      <c r="AY794" s="187" t="s">
        <v>90</v>
      </c>
      <c r="AZ794" s="186">
        <f>_xll.qlInterestRateIndexFixingDate(Currency&amp;"ibor"&amp;$I$1,BA794,Trigger)</f>
        <v>44855</v>
      </c>
      <c r="BA794" s="186">
        <f>_xll.qlCalendarAdvance(Calendar,BA793,AY794,"f",,Trigger)</f>
        <v>44859</v>
      </c>
      <c r="BB794" s="186">
        <f>_xll.qlInterestRateIndexMaturity(Currency&amp;"ibor"&amp;$I$1,BA794,Trigger)</f>
        <v>44951</v>
      </c>
      <c r="BC794" s="359">
        <f>_xll.qlIndexFixing($AC$5,AZ794,,_xll.ohTrigger(Trigger,Quote!$V$2))</f>
        <v>1.4237935805271957E-2</v>
      </c>
      <c r="BD794" s="359" t="e">
        <f>_xll.qlIndexFixing($BE$1,AZ794,TRUE,_xll.ohTrigger(Trigger,Quote!$V$2))</f>
        <v>#NUM!</v>
      </c>
    </row>
    <row r="795" spans="51:56" ht="11.25" customHeight="1" x14ac:dyDescent="0.25">
      <c r="AY795" s="187" t="s">
        <v>90</v>
      </c>
      <c r="AZ795" s="186">
        <f>_xll.qlInterestRateIndexFixingDate(Currency&amp;"ibor"&amp;$I$1,BA795,Trigger)</f>
        <v>44862</v>
      </c>
      <c r="BA795" s="186">
        <f>_xll.qlCalendarAdvance(Calendar,BA794,AY795,"f",,Trigger)</f>
        <v>44866</v>
      </c>
      <c r="BB795" s="186">
        <f>_xll.qlInterestRateIndexMaturity(Currency&amp;"ibor"&amp;$I$1,BA795,Trigger)</f>
        <v>44958</v>
      </c>
      <c r="BC795" s="359">
        <f>_xll.qlIndexFixing($AC$5,AZ795,,_xll.ohTrigger(Trigger,Quote!$V$2))</f>
        <v>1.428147997302958E-2</v>
      </c>
      <c r="BD795" s="359" t="e">
        <f>_xll.qlIndexFixing($BE$1,AZ795,TRUE,_xll.ohTrigger(Trigger,Quote!$V$2))</f>
        <v>#NUM!</v>
      </c>
    </row>
    <row r="796" spans="51:56" ht="11.25" customHeight="1" x14ac:dyDescent="0.25">
      <c r="AY796" s="187" t="s">
        <v>90</v>
      </c>
      <c r="AZ796" s="186">
        <f>_xll.qlInterestRateIndexFixingDate(Currency&amp;"ibor"&amp;$I$1,BA796,Trigger)</f>
        <v>44869</v>
      </c>
      <c r="BA796" s="186">
        <f>_xll.qlCalendarAdvance(Calendar,BA795,AY796,"f",,Trigger)</f>
        <v>44873</v>
      </c>
      <c r="BB796" s="186">
        <f>_xll.qlInterestRateIndexMaturity(Currency&amp;"ibor"&amp;$I$1,BA796,Trigger)</f>
        <v>44965</v>
      </c>
      <c r="BC796" s="359">
        <f>_xll.qlIndexFixing($AC$5,AZ796,,_xll.ohTrigger(Trigger,Quote!$V$2))</f>
        <v>1.4325024623587961E-2</v>
      </c>
      <c r="BD796" s="359" t="e">
        <f>_xll.qlIndexFixing($BE$1,AZ796,TRUE,_xll.ohTrigger(Trigger,Quote!$V$2))</f>
        <v>#NUM!</v>
      </c>
    </row>
    <row r="797" spans="51:56" ht="11.25" customHeight="1" x14ac:dyDescent="0.25">
      <c r="AY797" s="187" t="s">
        <v>90</v>
      </c>
      <c r="AZ797" s="186">
        <f>_xll.qlInterestRateIndexFixingDate(Currency&amp;"ibor"&amp;$I$1,BA797,Trigger)</f>
        <v>44876</v>
      </c>
      <c r="BA797" s="186">
        <f>_xll.qlCalendarAdvance(Calendar,BA796,AY797,"f",,Trigger)</f>
        <v>44880</v>
      </c>
      <c r="BB797" s="186">
        <f>_xll.qlInterestRateIndexMaturity(Currency&amp;"ibor"&amp;$I$1,BA797,Trigger)</f>
        <v>44972</v>
      </c>
      <c r="BC797" s="359">
        <f>_xll.qlIndexFixing($AC$5,AZ797,,_xll.ohTrigger(Trigger,Quote!$V$2))</f>
        <v>1.4368569756952309E-2</v>
      </c>
      <c r="BD797" s="359" t="e">
        <f>_xll.qlIndexFixing($BE$1,AZ797,TRUE,_xll.ohTrigger(Trigger,Quote!$V$2))</f>
        <v>#NUM!</v>
      </c>
    </row>
    <row r="798" spans="51:56" ht="11.25" customHeight="1" x14ac:dyDescent="0.25">
      <c r="AY798" s="187" t="s">
        <v>90</v>
      </c>
      <c r="AZ798" s="186">
        <f>_xll.qlInterestRateIndexFixingDate(Currency&amp;"ibor"&amp;$I$1,BA798,Trigger)</f>
        <v>44883</v>
      </c>
      <c r="BA798" s="186">
        <f>_xll.qlCalendarAdvance(Calendar,BA797,AY798,"f",,Trigger)</f>
        <v>44887</v>
      </c>
      <c r="BB798" s="186">
        <f>_xll.qlInterestRateIndexMaturity(Currency&amp;"ibor"&amp;$I$1,BA798,Trigger)</f>
        <v>44979</v>
      </c>
      <c r="BC798" s="359">
        <f>_xll.qlIndexFixing($AC$5,AZ798,,_xll.ohTrigger(Trigger,Quote!$V$2))</f>
        <v>1.4412115373128708E-2</v>
      </c>
      <c r="BD798" s="359" t="e">
        <f>_xll.qlIndexFixing($BE$1,AZ798,TRUE,_xll.ohTrigger(Trigger,Quote!$V$2))</f>
        <v>#NUM!</v>
      </c>
    </row>
    <row r="799" spans="51:56" ht="11.25" customHeight="1" x14ac:dyDescent="0.25">
      <c r="AY799" s="187" t="s">
        <v>90</v>
      </c>
      <c r="AZ799" s="186">
        <f>_xll.qlInterestRateIndexFixingDate(Currency&amp;"ibor"&amp;$I$1,BA799,Trigger)</f>
        <v>44890</v>
      </c>
      <c r="BA799" s="186">
        <f>_xll.qlCalendarAdvance(Calendar,BA798,AY799,"f",,Trigger)</f>
        <v>44894</v>
      </c>
      <c r="BB799" s="186">
        <f>_xll.qlInterestRateIndexMaturity(Currency&amp;"ibor"&amp;$I$1,BA799,Trigger)</f>
        <v>44985</v>
      </c>
      <c r="BC799" s="359">
        <f>_xll.qlIndexFixing($AC$5,AZ799,,_xll.ohTrigger(Trigger,Quote!$V$2))</f>
        <v>1.4452261274965973E-2</v>
      </c>
      <c r="BD799" s="359" t="e">
        <f>_xll.qlIndexFixing($BE$1,AZ799,TRUE,_xll.ohTrigger(Trigger,Quote!$V$2))</f>
        <v>#NUM!</v>
      </c>
    </row>
    <row r="800" spans="51:56" ht="11.25" customHeight="1" x14ac:dyDescent="0.25">
      <c r="AY800" s="187" t="s">
        <v>90</v>
      </c>
      <c r="AZ800" s="186">
        <f>_xll.qlInterestRateIndexFixingDate(Currency&amp;"ibor"&amp;$I$1,BA800,Trigger)</f>
        <v>44897</v>
      </c>
      <c r="BA800" s="186">
        <f>_xll.qlCalendarAdvance(Calendar,BA799,AY800,"f",,Trigger)</f>
        <v>44901</v>
      </c>
      <c r="BB800" s="186">
        <f>_xll.qlInterestRateIndexMaturity(Currency&amp;"ibor"&amp;$I$1,BA800,Trigger)</f>
        <v>44991</v>
      </c>
      <c r="BC800" s="359">
        <f>_xll.qlIndexFixing($AC$5,AZ800,,_xll.ohTrigger(Trigger,Quote!$V$2))</f>
        <v>1.4492404355752164E-2</v>
      </c>
      <c r="BD800" s="359" t="e">
        <f>_xll.qlIndexFixing($BE$1,AZ800,TRUE,_xll.ohTrigger(Trigger,Quote!$V$2))</f>
        <v>#NUM!</v>
      </c>
    </row>
    <row r="801" spans="51:56" ht="11.25" customHeight="1" x14ac:dyDescent="0.25">
      <c r="AY801" s="187" t="s">
        <v>90</v>
      </c>
      <c r="AZ801" s="186">
        <f>_xll.qlInterestRateIndexFixingDate(Currency&amp;"ibor"&amp;$I$1,BA801,Trigger)</f>
        <v>44904</v>
      </c>
      <c r="BA801" s="186">
        <f>_xll.qlCalendarAdvance(Calendar,BA800,AY801,"f",,Trigger)</f>
        <v>44908</v>
      </c>
      <c r="BB801" s="186">
        <f>_xll.qlInterestRateIndexMaturity(Currency&amp;"ibor"&amp;$I$1,BA801,Trigger)</f>
        <v>44998</v>
      </c>
      <c r="BC801" s="359">
        <f>_xll.qlIndexFixing($AC$5,AZ801,,_xll.ohTrigger(Trigger,Quote!$V$2))</f>
        <v>1.4535947846533226E-2</v>
      </c>
      <c r="BD801" s="359" t="e">
        <f>_xll.qlIndexFixing($BE$1,AZ801,TRUE,_xll.ohTrigger(Trigger,Quote!$V$2))</f>
        <v>#NUM!</v>
      </c>
    </row>
    <row r="802" spans="51:56" ht="11.25" customHeight="1" x14ac:dyDescent="0.25">
      <c r="AY802" s="187" t="s">
        <v>90</v>
      </c>
      <c r="AZ802" s="186">
        <f>_xll.qlInterestRateIndexFixingDate(Currency&amp;"ibor"&amp;$I$1,BA802,Trigger)</f>
        <v>44911</v>
      </c>
      <c r="BA802" s="186">
        <f>_xll.qlCalendarAdvance(Calendar,BA801,AY802,"f",,Trigger)</f>
        <v>44915</v>
      </c>
      <c r="BB802" s="186">
        <f>_xll.qlInterestRateIndexMaturity(Currency&amp;"ibor"&amp;$I$1,BA802,Trigger)</f>
        <v>45005</v>
      </c>
      <c r="BC802" s="359">
        <f>_xll.qlIndexFixing($AC$5,AZ802,,_xll.ohTrigger(Trigger,Quote!$V$2))</f>
        <v>1.4579491809612044E-2</v>
      </c>
      <c r="BD802" s="359" t="e">
        <f>_xll.qlIndexFixing($BE$1,AZ802,TRUE,_xll.ohTrigger(Trigger,Quote!$V$2))</f>
        <v>#NUM!</v>
      </c>
    </row>
    <row r="803" spans="51:56" ht="11.25" customHeight="1" x14ac:dyDescent="0.25">
      <c r="AY803" s="187" t="s">
        <v>90</v>
      </c>
      <c r="AZ803" s="186">
        <f>_xll.qlInterestRateIndexFixingDate(Currency&amp;"ibor"&amp;$I$1,BA803,Trigger)</f>
        <v>44917</v>
      </c>
      <c r="BA803" s="186">
        <f>_xll.qlCalendarAdvance(Calendar,BA802,AY803,"f",,Trigger)</f>
        <v>44922</v>
      </c>
      <c r="BB803" s="186">
        <f>_xll.qlInterestRateIndexMaturity(Currency&amp;"ibor"&amp;$I$1,BA803,Trigger)</f>
        <v>45012</v>
      </c>
      <c r="BC803" s="359">
        <f>_xll.qlIndexFixing($AC$5,AZ803,,_xll.ohTrigger(Trigger,Quote!$V$2))</f>
        <v>1.4623036244993948E-2</v>
      </c>
      <c r="BD803" s="359" t="e">
        <f>_xll.qlIndexFixing($BE$1,AZ803,TRUE,_xll.ohTrigger(Trigger,Quote!$V$2))</f>
        <v>#NUM!</v>
      </c>
    </row>
    <row r="804" spans="51:56" ht="11.25" customHeight="1" x14ac:dyDescent="0.25">
      <c r="AY804" s="187" t="s">
        <v>90</v>
      </c>
      <c r="AZ804" s="186">
        <f>_xll.qlInterestRateIndexFixingDate(Currency&amp;"ibor"&amp;$I$1,BA804,Trigger)</f>
        <v>44925</v>
      </c>
      <c r="BA804" s="186">
        <f>_xll.qlCalendarAdvance(Calendar,BA803,AY804,"f",,Trigger)</f>
        <v>44929</v>
      </c>
      <c r="BB804" s="186">
        <f>_xll.qlInterestRateIndexMaturity(Currency&amp;"ibor"&amp;$I$1,BA804,Trigger)</f>
        <v>45019</v>
      </c>
      <c r="BC804" s="359">
        <f>_xll.qlIndexFixing($AC$5,AZ804,,_xll.ohTrigger(Trigger,Quote!$V$2))</f>
        <v>1.4666581152684266E-2</v>
      </c>
      <c r="BD804" s="359" t="e">
        <f>_xll.qlIndexFixing($BE$1,AZ804,TRUE,_xll.ohTrigger(Trigger,Quote!$V$2))</f>
        <v>#NUM!</v>
      </c>
    </row>
    <row r="805" spans="51:56" ht="11.25" customHeight="1" x14ac:dyDescent="0.25">
      <c r="AY805" s="187" t="s">
        <v>90</v>
      </c>
      <c r="AZ805" s="186">
        <f>_xll.qlInterestRateIndexFixingDate(Currency&amp;"ibor"&amp;$I$1,BA805,Trigger)</f>
        <v>44932</v>
      </c>
      <c r="BA805" s="186">
        <f>_xll.qlCalendarAdvance(Calendar,BA804,AY805,"f",,Trigger)</f>
        <v>44936</v>
      </c>
      <c r="BB805" s="186">
        <f>_xll.qlInterestRateIndexMaturity(Currency&amp;"ibor"&amp;$I$1,BA805,Trigger)</f>
        <v>45027</v>
      </c>
      <c r="BC805" s="359">
        <f>_xll.qlIndexFixing($AC$5,AZ805,,_xll.ohTrigger(Trigger,Quote!$V$2))</f>
        <v>1.471353723691134E-2</v>
      </c>
      <c r="BD805" s="359" t="e">
        <f>_xll.qlIndexFixing($BE$1,AZ805,TRUE,_xll.ohTrigger(Trigger,Quote!$V$2))</f>
        <v>#NUM!</v>
      </c>
    </row>
    <row r="806" spans="51:56" ht="11.25" customHeight="1" x14ac:dyDescent="0.25">
      <c r="AY806" s="187" t="s">
        <v>90</v>
      </c>
      <c r="AZ806" s="186">
        <f>_xll.qlInterestRateIndexFixingDate(Currency&amp;"ibor"&amp;$I$1,BA806,Trigger)</f>
        <v>44939</v>
      </c>
      <c r="BA806" s="186">
        <f>_xll.qlCalendarAdvance(Calendar,BA805,AY806,"f",,Trigger)</f>
        <v>44943</v>
      </c>
      <c r="BB806" s="186">
        <f>_xll.qlInterestRateIndexMaturity(Currency&amp;"ibor"&amp;$I$1,BA806,Trigger)</f>
        <v>45033</v>
      </c>
      <c r="BC806" s="359">
        <f>_xll.qlIndexFixing($AC$5,AZ806,,_xll.ohTrigger(Trigger,Quote!$V$2))</f>
        <v>1.475367238500791E-2</v>
      </c>
      <c r="BD806" s="359" t="e">
        <f>_xll.qlIndexFixing($BE$1,AZ806,TRUE,_xll.ohTrigger(Trigger,Quote!$V$2))</f>
        <v>#NUM!</v>
      </c>
    </row>
    <row r="807" spans="51:56" ht="11.25" customHeight="1" x14ac:dyDescent="0.25">
      <c r="AY807" s="187" t="s">
        <v>90</v>
      </c>
      <c r="AZ807" s="186">
        <f>_xll.qlInterestRateIndexFixingDate(Currency&amp;"ibor"&amp;$I$1,BA807,Trigger)</f>
        <v>44946</v>
      </c>
      <c r="BA807" s="186">
        <f>_xll.qlCalendarAdvance(Calendar,BA806,AY807,"f",,Trigger)</f>
        <v>44950</v>
      </c>
      <c r="BB807" s="186">
        <f>_xll.qlInterestRateIndexMaturity(Currency&amp;"ibor"&amp;$I$1,BA807,Trigger)</f>
        <v>45040</v>
      </c>
      <c r="BC807" s="359">
        <f>_xll.qlIndexFixing($AC$5,AZ807,,_xll.ohTrigger(Trigger,Quote!$V$2))</f>
        <v>1.4797218709651894E-2</v>
      </c>
      <c r="BD807" s="359" t="e">
        <f>_xll.qlIndexFixing($BE$1,AZ807,TRUE,_xll.ohTrigger(Trigger,Quote!$V$2))</f>
        <v>#NUM!</v>
      </c>
    </row>
    <row r="808" spans="51:56" ht="11.25" customHeight="1" x14ac:dyDescent="0.25">
      <c r="AY808" s="187" t="s">
        <v>90</v>
      </c>
      <c r="AZ808" s="186">
        <f>_xll.qlInterestRateIndexFixingDate(Currency&amp;"ibor"&amp;$I$1,BA808,Trigger)</f>
        <v>44953</v>
      </c>
      <c r="BA808" s="186">
        <f>_xll.qlCalendarAdvance(Calendar,BA807,AY808,"f",,Trigger)</f>
        <v>44957</v>
      </c>
      <c r="BB808" s="186">
        <f>_xll.qlInterestRateIndexMaturity(Currency&amp;"ibor"&amp;$I$1,BA808,Trigger)</f>
        <v>45044</v>
      </c>
      <c r="BC808" s="359">
        <f>_xll.qlIndexFixing($AC$5,AZ808,,_xll.ohTrigger(Trigger,Quote!$V$2))</f>
        <v>1.4830518631091258E-2</v>
      </c>
      <c r="BD808" s="359" t="e">
        <f>_xll.qlIndexFixing($BE$1,AZ808,TRUE,_xll.ohTrigger(Trigger,Quote!$V$2))</f>
        <v>#NUM!</v>
      </c>
    </row>
    <row r="809" spans="51:56" ht="11.25" customHeight="1" x14ac:dyDescent="0.25">
      <c r="AY809" s="187" t="s">
        <v>90</v>
      </c>
      <c r="AZ809" s="186">
        <f>_xll.qlInterestRateIndexFixingDate(Currency&amp;"ibor"&amp;$I$1,BA809,Trigger)</f>
        <v>44960</v>
      </c>
      <c r="BA809" s="186">
        <f>_xll.qlCalendarAdvance(Calendar,BA808,AY809,"f",,Trigger)</f>
        <v>44964</v>
      </c>
      <c r="BB809" s="186">
        <f>_xll.qlInterestRateIndexMaturity(Currency&amp;"ibor"&amp;$I$1,BA809,Trigger)</f>
        <v>45054</v>
      </c>
      <c r="BC809" s="359">
        <f>_xll.qlIndexFixing($AC$5,AZ809,,_xll.ohTrigger(Trigger,Quote!$V$2))</f>
        <v>1.4884312775931718E-2</v>
      </c>
      <c r="BD809" s="359" t="e">
        <f>_xll.qlIndexFixing($BE$1,AZ809,TRUE,_xll.ohTrigger(Trigger,Quote!$V$2))</f>
        <v>#NUM!</v>
      </c>
    </row>
    <row r="810" spans="51:56" ht="11.25" customHeight="1" x14ac:dyDescent="0.25">
      <c r="AY810" s="187" t="s">
        <v>90</v>
      </c>
      <c r="AZ810" s="186">
        <f>_xll.qlInterestRateIndexFixingDate(Currency&amp;"ibor"&amp;$I$1,BA810,Trigger)</f>
        <v>44967</v>
      </c>
      <c r="BA810" s="186">
        <f>_xll.qlCalendarAdvance(Calendar,BA809,AY810,"f",,Trigger)</f>
        <v>44971</v>
      </c>
      <c r="BB810" s="186">
        <f>_xll.qlInterestRateIndexMaturity(Currency&amp;"ibor"&amp;$I$1,BA810,Trigger)</f>
        <v>45061</v>
      </c>
      <c r="BC810" s="359">
        <f>_xll.qlIndexFixing($AC$5,AZ810,,_xll.ohTrigger(Trigger,Quote!$V$2))</f>
        <v>1.4927860517576441E-2</v>
      </c>
      <c r="BD810" s="359" t="e">
        <f>_xll.qlIndexFixing($BE$1,AZ810,TRUE,_xll.ohTrigger(Trigger,Quote!$V$2))</f>
        <v>#NUM!</v>
      </c>
    </row>
    <row r="811" spans="51:56" ht="11.25" customHeight="1" x14ac:dyDescent="0.25">
      <c r="AY811" s="187" t="s">
        <v>90</v>
      </c>
      <c r="AZ811" s="186">
        <f>_xll.qlInterestRateIndexFixingDate(Currency&amp;"ibor"&amp;$I$1,BA811,Trigger)</f>
        <v>44974</v>
      </c>
      <c r="BA811" s="186">
        <f>_xll.qlCalendarAdvance(Calendar,BA810,AY811,"f",,Trigger)</f>
        <v>44978</v>
      </c>
      <c r="BB811" s="186">
        <f>_xll.qlInterestRateIndexMaturity(Currency&amp;"ibor"&amp;$I$1,BA811,Trigger)</f>
        <v>45068</v>
      </c>
      <c r="BC811" s="359">
        <f>_xll.qlIndexFixing($AC$5,AZ811,,_xll.ohTrigger(Trigger,Quote!$V$2))</f>
        <v>1.4971408731565106E-2</v>
      </c>
      <c r="BD811" s="359" t="e">
        <f>_xll.qlIndexFixing($BE$1,AZ811,TRUE,_xll.ohTrigger(Trigger,Quote!$V$2))</f>
        <v>#NUM!</v>
      </c>
    </row>
    <row r="812" spans="51:56" ht="11.25" customHeight="1" x14ac:dyDescent="0.25">
      <c r="AY812" s="187" t="s">
        <v>90</v>
      </c>
      <c r="AZ812" s="186">
        <f>_xll.qlInterestRateIndexFixingDate(Currency&amp;"ibor"&amp;$I$1,BA812,Trigger)</f>
        <v>44981</v>
      </c>
      <c r="BA812" s="186">
        <f>_xll.qlCalendarAdvance(Calendar,BA811,AY812,"f",,Trigger)</f>
        <v>44985</v>
      </c>
      <c r="BB812" s="186">
        <f>_xll.qlInterestRateIndexMaturity(Currency&amp;"ibor"&amp;$I$1,BA812,Trigger)</f>
        <v>45077</v>
      </c>
      <c r="BC812" s="359">
        <f>_xll.qlIndexFixing($AC$5,AZ812,,_xll.ohTrigger(Trigger,Quote!$V$2))</f>
        <v>1.5021804697796987E-2</v>
      </c>
      <c r="BD812" s="359" t="e">
        <f>_xll.qlIndexFixing($BE$1,AZ812,TRUE,_xll.ohTrigger(Trigger,Quote!$V$2))</f>
        <v>#NUM!</v>
      </c>
    </row>
    <row r="813" spans="51:56" ht="11.25" customHeight="1" x14ac:dyDescent="0.25">
      <c r="AY813" s="187" t="s">
        <v>90</v>
      </c>
      <c r="AZ813" s="186">
        <f>_xll.qlInterestRateIndexFixingDate(Currency&amp;"ibor"&amp;$I$1,BA813,Trigger)</f>
        <v>44988</v>
      </c>
      <c r="BA813" s="186">
        <f>_xll.qlCalendarAdvance(Calendar,BA812,AY813,"f",,Trigger)</f>
        <v>44992</v>
      </c>
      <c r="BB813" s="186">
        <f>_xll.qlInterestRateIndexMaturity(Currency&amp;"ibor"&amp;$I$1,BA813,Trigger)</f>
        <v>45084</v>
      </c>
      <c r="BC813" s="359">
        <f>_xll.qlIndexFixing($AC$5,AZ813,,_xll.ohTrigger(Trigger,Quote!$V$2))</f>
        <v>1.5010244050189948E-2</v>
      </c>
      <c r="BD813" s="359" t="e">
        <f>_xll.qlIndexFixing($BE$1,AZ813,TRUE,_xll.ohTrigger(Trigger,Quote!$V$2))</f>
        <v>#NUM!</v>
      </c>
    </row>
    <row r="814" spans="51:56" ht="11.25" customHeight="1" x14ac:dyDescent="0.25">
      <c r="AY814" s="187" t="s">
        <v>90</v>
      </c>
      <c r="AZ814" s="186">
        <f>_xll.qlInterestRateIndexFixingDate(Currency&amp;"ibor"&amp;$I$1,BA814,Trigger)</f>
        <v>44995</v>
      </c>
      <c r="BA814" s="186">
        <f>_xll.qlCalendarAdvance(Calendar,BA813,AY814,"f",,Trigger)</f>
        <v>44999</v>
      </c>
      <c r="BB814" s="186">
        <f>_xll.qlInterestRateIndexMaturity(Currency&amp;"ibor"&amp;$I$1,BA814,Trigger)</f>
        <v>45091</v>
      </c>
      <c r="BC814" s="359">
        <f>_xll.qlIndexFixing($AC$5,AZ814,,_xll.ohTrigger(Trigger,Quote!$V$2))</f>
        <v>1.4989212866434563E-2</v>
      </c>
      <c r="BD814" s="359" t="e">
        <f>_xll.qlIndexFixing($BE$1,AZ814,TRUE,_xll.ohTrigger(Trigger,Quote!$V$2))</f>
        <v>#NUM!</v>
      </c>
    </row>
    <row r="815" spans="51:56" ht="11.25" customHeight="1" x14ac:dyDescent="0.25">
      <c r="AY815" s="187" t="s">
        <v>90</v>
      </c>
      <c r="AZ815" s="186">
        <f>_xll.qlInterestRateIndexFixingDate(Currency&amp;"ibor"&amp;$I$1,BA815,Trigger)</f>
        <v>45002</v>
      </c>
      <c r="BA815" s="186">
        <f>_xll.qlCalendarAdvance(Calendar,BA814,AY815,"f",,Trigger)</f>
        <v>45006</v>
      </c>
      <c r="BB815" s="186">
        <f>_xll.qlInterestRateIndexMaturity(Currency&amp;"ibor"&amp;$I$1,BA815,Trigger)</f>
        <v>45098</v>
      </c>
      <c r="BC815" s="359">
        <f>_xll.qlIndexFixing($AC$5,AZ815,,_xll.ohTrigger(Trigger,Quote!$V$2))</f>
        <v>1.4967874779155715E-2</v>
      </c>
      <c r="BD815" s="359" t="e">
        <f>_xll.qlIndexFixing($BE$1,AZ815,TRUE,_xll.ohTrigger(Trigger,Quote!$V$2))</f>
        <v>#NUM!</v>
      </c>
    </row>
    <row r="816" spans="51:56" ht="11.25" customHeight="1" x14ac:dyDescent="0.25">
      <c r="AY816" s="187" t="s">
        <v>90</v>
      </c>
      <c r="AZ816" s="186">
        <f>_xll.qlInterestRateIndexFixingDate(Currency&amp;"ibor"&amp;$I$1,BA816,Trigger)</f>
        <v>45009</v>
      </c>
      <c r="BA816" s="186">
        <f>_xll.qlCalendarAdvance(Calendar,BA815,AY816,"f",,Trigger)</f>
        <v>45013</v>
      </c>
      <c r="BB816" s="186">
        <f>_xll.qlInterestRateIndexMaturity(Currency&amp;"ibor"&amp;$I$1,BA816,Trigger)</f>
        <v>45105</v>
      </c>
      <c r="BC816" s="359">
        <f>_xll.qlIndexFixing($AC$5,AZ816,,_xll.ohTrigger(Trigger,Quote!$V$2))</f>
        <v>1.4946229793355486E-2</v>
      </c>
      <c r="BD816" s="359" t="e">
        <f>_xll.qlIndexFixing($BE$1,AZ816,TRUE,_xll.ohTrigger(Trigger,Quote!$V$2))</f>
        <v>#NUM!</v>
      </c>
    </row>
    <row r="817" spans="51:56" ht="11.25" customHeight="1" x14ac:dyDescent="0.25">
      <c r="AY817" s="187" t="s">
        <v>90</v>
      </c>
      <c r="AZ817" s="186">
        <f>_xll.qlInterestRateIndexFixingDate(Currency&amp;"ibor"&amp;$I$1,BA817,Trigger)</f>
        <v>45016</v>
      </c>
      <c r="BA817" s="186">
        <f>_xll.qlCalendarAdvance(Calendar,BA816,AY817,"f",,Trigger)</f>
        <v>45020</v>
      </c>
      <c r="BB817" s="186">
        <f>_xll.qlInterestRateIndexMaturity(Currency&amp;"ibor"&amp;$I$1,BA817,Trigger)</f>
        <v>45111</v>
      </c>
      <c r="BC817" s="359">
        <f>_xll.qlIndexFixing($AC$5,AZ817,,_xll.ohTrigger(Trigger,Quote!$V$2))</f>
        <v>1.4926872820062052E-2</v>
      </c>
      <c r="BD817" s="359" t="e">
        <f>_xll.qlIndexFixing($BE$1,AZ817,TRUE,_xll.ohTrigger(Trigger,Quote!$V$2))</f>
        <v>#NUM!</v>
      </c>
    </row>
    <row r="818" spans="51:56" ht="11.25" customHeight="1" x14ac:dyDescent="0.25">
      <c r="AY818" s="187" t="s">
        <v>90</v>
      </c>
      <c r="AZ818" s="186">
        <f>_xll.qlInterestRateIndexFixingDate(Currency&amp;"ibor"&amp;$I$1,BA818,Trigger)</f>
        <v>45021</v>
      </c>
      <c r="BA818" s="186">
        <f>_xll.qlCalendarAdvance(Calendar,BA817,AY818,"f",,Trigger)</f>
        <v>45027</v>
      </c>
      <c r="BB818" s="186">
        <f>_xll.qlInterestRateIndexMaturity(Currency&amp;"ibor"&amp;$I$1,BA818,Trigger)</f>
        <v>45118</v>
      </c>
      <c r="BC818" s="359">
        <f>_xll.qlIndexFixing($AC$5,AZ818,,_xll.ohTrigger(Trigger,Quote!$V$2))</f>
        <v>1.4903936138081516E-2</v>
      </c>
      <c r="BD818" s="359" t="e">
        <f>_xll.qlIndexFixing($BE$1,AZ818,TRUE,_xll.ohTrigger(Trigger,Quote!$V$2))</f>
        <v>#NUM!</v>
      </c>
    </row>
    <row r="819" spans="51:56" ht="11.25" customHeight="1" x14ac:dyDescent="0.25">
      <c r="AY819" s="187" t="s">
        <v>90</v>
      </c>
      <c r="AZ819" s="186">
        <f>_xll.qlInterestRateIndexFixingDate(Currency&amp;"ibor"&amp;$I$1,BA819,Trigger)</f>
        <v>45030</v>
      </c>
      <c r="BA819" s="186">
        <f>_xll.qlCalendarAdvance(Calendar,BA818,AY819,"f",,Trigger)</f>
        <v>45034</v>
      </c>
      <c r="BB819" s="186">
        <f>_xll.qlInterestRateIndexMaturity(Currency&amp;"ibor"&amp;$I$1,BA819,Trigger)</f>
        <v>45125</v>
      </c>
      <c r="BC819" s="359">
        <f>_xll.qlIndexFixing($AC$5,AZ819,,_xll.ohTrigger(Trigger,Quote!$V$2))</f>
        <v>1.4880689218324413E-2</v>
      </c>
      <c r="BD819" s="359" t="e">
        <f>_xll.qlIndexFixing($BE$1,AZ819,TRUE,_xll.ohTrigger(Trigger,Quote!$V$2))</f>
        <v>#NUM!</v>
      </c>
    </row>
    <row r="820" spans="51:56" ht="11.25" customHeight="1" x14ac:dyDescent="0.25">
      <c r="AY820" s="187" t="s">
        <v>90</v>
      </c>
      <c r="AZ820" s="186">
        <f>_xll.qlInterestRateIndexFixingDate(Currency&amp;"ibor"&amp;$I$1,BA820,Trigger)</f>
        <v>45037</v>
      </c>
      <c r="BA820" s="186">
        <f>_xll.qlCalendarAdvance(Calendar,BA819,AY820,"f",,Trigger)</f>
        <v>45041</v>
      </c>
      <c r="BB820" s="186">
        <f>_xll.qlInterestRateIndexMaturity(Currency&amp;"ibor"&amp;$I$1,BA820,Trigger)</f>
        <v>45132</v>
      </c>
      <c r="BC820" s="359">
        <f>_xll.qlIndexFixing($AC$5,AZ820,,_xll.ohTrigger(Trigger,Quote!$V$2))</f>
        <v>1.4857132066241327E-2</v>
      </c>
      <c r="BD820" s="359" t="e">
        <f>_xll.qlIndexFixing($BE$1,AZ820,TRUE,_xll.ohTrigger(Trigger,Quote!$V$2))</f>
        <v>#NUM!</v>
      </c>
    </row>
    <row r="821" spans="51:56" ht="11.25" customHeight="1" x14ac:dyDescent="0.25">
      <c r="AY821" s="187" t="s">
        <v>90</v>
      </c>
      <c r="AZ821" s="186">
        <f>_xll.qlInterestRateIndexFixingDate(Currency&amp;"ibor"&amp;$I$1,BA821,Trigger)</f>
        <v>45043</v>
      </c>
      <c r="BA821" s="186">
        <f>_xll.qlCalendarAdvance(Calendar,BA820,AY821,"f",,Trigger)</f>
        <v>45048</v>
      </c>
      <c r="BB821" s="186">
        <f>_xll.qlInterestRateIndexMaturity(Currency&amp;"ibor"&amp;$I$1,BA821,Trigger)</f>
        <v>45140</v>
      </c>
      <c r="BC821" s="359">
        <f>_xll.qlIndexFixing($AC$5,AZ821,,_xll.ohTrigger(Trigger,Quote!$V$2))</f>
        <v>1.4833401566664356E-2</v>
      </c>
      <c r="BD821" s="359" t="e">
        <f>_xll.qlIndexFixing($BE$1,AZ821,TRUE,_xll.ohTrigger(Trigger,Quote!$V$2))</f>
        <v>#NUM!</v>
      </c>
    </row>
    <row r="822" spans="51:56" ht="11.25" customHeight="1" x14ac:dyDescent="0.25">
      <c r="AY822" s="187" t="s">
        <v>90</v>
      </c>
      <c r="AZ822" s="186">
        <f>_xll.qlInterestRateIndexFixingDate(Currency&amp;"ibor"&amp;$I$1,BA822,Trigger)</f>
        <v>45051</v>
      </c>
      <c r="BA822" s="186">
        <f>_xll.qlCalendarAdvance(Calendar,BA821,AY822,"f",,Trigger)</f>
        <v>45055</v>
      </c>
      <c r="BB822" s="186">
        <f>_xll.qlInterestRateIndexMaturity(Currency&amp;"ibor"&amp;$I$1,BA822,Trigger)</f>
        <v>45147</v>
      </c>
      <c r="BC822" s="359">
        <f>_xll.qlIndexFixing($AC$5,AZ822,,_xll.ohTrigger(Trigger,Quote!$V$2))</f>
        <v>1.4809915298821639E-2</v>
      </c>
      <c r="BD822" s="359" t="e">
        <f>_xll.qlIndexFixing($BE$1,AZ822,TRUE,_xll.ohTrigger(Trigger,Quote!$V$2))</f>
        <v>#NUM!</v>
      </c>
    </row>
    <row r="823" spans="51:56" ht="11.25" customHeight="1" x14ac:dyDescent="0.25">
      <c r="AY823" s="187" t="s">
        <v>90</v>
      </c>
      <c r="AZ823" s="186">
        <f>_xll.qlInterestRateIndexFixingDate(Currency&amp;"ibor"&amp;$I$1,BA823,Trigger)</f>
        <v>45058</v>
      </c>
      <c r="BA823" s="186">
        <f>_xll.qlCalendarAdvance(Calendar,BA822,AY823,"f",,Trigger)</f>
        <v>45062</v>
      </c>
      <c r="BB823" s="186">
        <f>_xll.qlInterestRateIndexMaturity(Currency&amp;"ibor"&amp;$I$1,BA823,Trigger)</f>
        <v>45154</v>
      </c>
      <c r="BC823" s="359">
        <f>_xll.qlIndexFixing($AC$5,AZ823,,_xll.ohTrigger(Trigger,Quote!$V$2))</f>
        <v>1.4786122169491399E-2</v>
      </c>
      <c r="BD823" s="359" t="e">
        <f>_xll.qlIndexFixing($BE$1,AZ823,TRUE,_xll.ohTrigger(Trigger,Quote!$V$2))</f>
        <v>#NUM!</v>
      </c>
    </row>
    <row r="824" spans="51:56" ht="11.25" customHeight="1" x14ac:dyDescent="0.25">
      <c r="AY824" s="187" t="s">
        <v>90</v>
      </c>
      <c r="AZ824" s="186">
        <f>_xll.qlInterestRateIndexFixingDate(Currency&amp;"ibor"&amp;$I$1,BA824,Trigger)</f>
        <v>45065</v>
      </c>
      <c r="BA824" s="186">
        <f>_xll.qlCalendarAdvance(Calendar,BA823,AY824,"f",,Trigger)</f>
        <v>45069</v>
      </c>
      <c r="BB824" s="186">
        <f>_xll.qlInterestRateIndexMaturity(Currency&amp;"ibor"&amp;$I$1,BA824,Trigger)</f>
        <v>45161</v>
      </c>
      <c r="BC824" s="359">
        <f>_xll.qlIndexFixing($AC$5,AZ824,,_xll.ohTrigger(Trigger,Quote!$V$2))</f>
        <v>1.476202218425178E-2</v>
      </c>
      <c r="BD824" s="359" t="e">
        <f>_xll.qlIndexFixing($BE$1,AZ824,TRUE,_xll.ohTrigger(Trigger,Quote!$V$2))</f>
        <v>#NUM!</v>
      </c>
    </row>
    <row r="825" spans="51:56" ht="11.25" customHeight="1" x14ac:dyDescent="0.25">
      <c r="AY825" s="187" t="s">
        <v>90</v>
      </c>
      <c r="AZ825" s="186">
        <f>_xll.qlInterestRateIndexFixingDate(Currency&amp;"ibor"&amp;$I$1,BA825,Trigger)</f>
        <v>45072</v>
      </c>
      <c r="BA825" s="186">
        <f>_xll.qlCalendarAdvance(Calendar,BA824,AY825,"f",,Trigger)</f>
        <v>45076</v>
      </c>
      <c r="BB825" s="186">
        <f>_xll.qlInterestRateIndexMaturity(Currency&amp;"ibor"&amp;$I$1,BA825,Trigger)</f>
        <v>45168</v>
      </c>
      <c r="BC825" s="359">
        <f>_xll.qlIndexFixing($AC$5,AZ825,,_xll.ohTrigger(Trigger,Quote!$V$2))</f>
        <v>1.4737615348751308E-2</v>
      </c>
      <c r="BD825" s="359" t="e">
        <f>_xll.qlIndexFixing($BE$1,AZ825,TRUE,_xll.ohTrigger(Trigger,Quote!$V$2))</f>
        <v>#NUM!</v>
      </c>
    </row>
    <row r="826" spans="51:56" ht="11.25" customHeight="1" x14ac:dyDescent="0.25">
      <c r="AY826" s="187" t="s">
        <v>90</v>
      </c>
      <c r="AZ826" s="186">
        <f>_xll.qlInterestRateIndexFixingDate(Currency&amp;"ibor"&amp;$I$1,BA826,Trigger)</f>
        <v>45079</v>
      </c>
      <c r="BA826" s="186">
        <f>_xll.qlCalendarAdvance(Calendar,BA825,AY826,"f",,Trigger)</f>
        <v>45083</v>
      </c>
      <c r="BB826" s="186">
        <f>_xll.qlInterestRateIndexMaturity(Currency&amp;"ibor"&amp;$I$1,BA826,Trigger)</f>
        <v>45175</v>
      </c>
      <c r="BC826" s="359">
        <f>_xll.qlIndexFixing($AC$5,AZ826,,_xll.ohTrigger(Trigger,Quote!$V$2))</f>
        <v>1.4758810397317978E-2</v>
      </c>
      <c r="BD826" s="359" t="e">
        <f>_xll.qlIndexFixing($BE$1,AZ826,TRUE,_xll.ohTrigger(Trigger,Quote!$V$2))</f>
        <v>#NUM!</v>
      </c>
    </row>
    <row r="827" spans="51:56" ht="11.25" customHeight="1" x14ac:dyDescent="0.25">
      <c r="AY827" s="187" t="s">
        <v>90</v>
      </c>
      <c r="AZ827" s="186">
        <f>_xll.qlInterestRateIndexFixingDate(Currency&amp;"ibor"&amp;$I$1,BA827,Trigger)</f>
        <v>45086</v>
      </c>
      <c r="BA827" s="186">
        <f>_xll.qlCalendarAdvance(Calendar,BA826,AY827,"f",,Trigger)</f>
        <v>45090</v>
      </c>
      <c r="BB827" s="186">
        <f>_xll.qlInterestRateIndexMaturity(Currency&amp;"ibor"&amp;$I$1,BA827,Trigger)</f>
        <v>45182</v>
      </c>
      <c r="BC827" s="359">
        <f>_xll.qlIndexFixing($AC$5,AZ827,,_xll.ohTrigger(Trigger,Quote!$V$2))</f>
        <v>1.4798325443485322E-2</v>
      </c>
      <c r="BD827" s="359" t="e">
        <f>_xll.qlIndexFixing($BE$1,AZ827,TRUE,_xll.ohTrigger(Trigger,Quote!$V$2))</f>
        <v>#NUM!</v>
      </c>
    </row>
    <row r="828" spans="51:56" ht="11.25" customHeight="1" x14ac:dyDescent="0.25">
      <c r="AY828" s="187" t="s">
        <v>90</v>
      </c>
      <c r="AZ828" s="186">
        <f>_xll.qlInterestRateIndexFixingDate(Currency&amp;"ibor"&amp;$I$1,BA828,Trigger)</f>
        <v>45093</v>
      </c>
      <c r="BA828" s="186">
        <f>_xll.qlCalendarAdvance(Calendar,BA827,AY828,"f",,Trigger)</f>
        <v>45097</v>
      </c>
      <c r="BB828" s="186">
        <f>_xll.qlInterestRateIndexMaturity(Currency&amp;"ibor"&amp;$I$1,BA828,Trigger)</f>
        <v>45189</v>
      </c>
      <c r="BC828" s="359">
        <f>_xll.qlIndexFixing($AC$5,AZ828,,_xll.ohTrigger(Trigger,Quote!$V$2))</f>
        <v>1.4837840887188584E-2</v>
      </c>
      <c r="BD828" s="359" t="e">
        <f>_xll.qlIndexFixing($BE$1,AZ828,TRUE,_xll.ohTrigger(Trigger,Quote!$V$2))</f>
        <v>#NUM!</v>
      </c>
    </row>
    <row r="829" spans="51:56" ht="11.25" customHeight="1" x14ac:dyDescent="0.25">
      <c r="AY829" s="187" t="s">
        <v>90</v>
      </c>
      <c r="AZ829" s="186">
        <f>_xll.qlInterestRateIndexFixingDate(Currency&amp;"ibor"&amp;$I$1,BA829,Trigger)</f>
        <v>45100</v>
      </c>
      <c r="BA829" s="186">
        <f>_xll.qlCalendarAdvance(Calendar,BA828,AY829,"f",,Trigger)</f>
        <v>45104</v>
      </c>
      <c r="BB829" s="186">
        <f>_xll.qlInterestRateIndexMaturity(Currency&amp;"ibor"&amp;$I$1,BA829,Trigger)</f>
        <v>45196</v>
      </c>
      <c r="BC829" s="359">
        <f>_xll.qlIndexFixing($AC$5,AZ829,,_xll.ohTrigger(Trigger,Quote!$V$2))</f>
        <v>1.4877356728430371E-2</v>
      </c>
      <c r="BD829" s="359" t="e">
        <f>_xll.qlIndexFixing($BE$1,AZ829,TRUE,_xll.ohTrigger(Trigger,Quote!$V$2))</f>
        <v>#NUM!</v>
      </c>
    </row>
    <row r="830" spans="51:56" ht="11.25" customHeight="1" x14ac:dyDescent="0.25">
      <c r="AY830" s="187" t="s">
        <v>90</v>
      </c>
      <c r="AZ830" s="186">
        <f>_xll.qlInterestRateIndexFixingDate(Currency&amp;"ibor"&amp;$I$1,BA830,Trigger)</f>
        <v>45107</v>
      </c>
      <c r="BA830" s="186">
        <f>_xll.qlCalendarAdvance(Calendar,BA829,AY830,"f",,Trigger)</f>
        <v>45111</v>
      </c>
      <c r="BB830" s="186">
        <f>_xll.qlInterestRateIndexMaturity(Currency&amp;"ibor"&amp;$I$1,BA830,Trigger)</f>
        <v>45203</v>
      </c>
      <c r="BC830" s="359">
        <f>_xll.qlIndexFixing($AC$5,AZ830,,_xll.ohTrigger(Trigger,Quote!$V$2))</f>
        <v>1.4916872967215894E-2</v>
      </c>
      <c r="BD830" s="359" t="e">
        <f>_xll.qlIndexFixing($BE$1,AZ830,TRUE,_xll.ohTrigger(Trigger,Quote!$V$2))</f>
        <v>#NUM!</v>
      </c>
    </row>
    <row r="831" spans="51:56" ht="11.25" customHeight="1" x14ac:dyDescent="0.25">
      <c r="AY831" s="187" t="s">
        <v>90</v>
      </c>
      <c r="AZ831" s="186">
        <f>_xll.qlInterestRateIndexFixingDate(Currency&amp;"ibor"&amp;$I$1,BA831,Trigger)</f>
        <v>45114</v>
      </c>
      <c r="BA831" s="186">
        <f>_xll.qlCalendarAdvance(Calendar,BA830,AY831,"f",,Trigger)</f>
        <v>45118</v>
      </c>
      <c r="BB831" s="186">
        <f>_xll.qlInterestRateIndexMaturity(Currency&amp;"ibor"&amp;$I$1,BA831,Trigger)</f>
        <v>45210</v>
      </c>
      <c r="BC831" s="359">
        <f>_xll.qlIndexFixing($AC$5,AZ831,,_xll.ohTrigger(Trigger,Quote!$V$2))</f>
        <v>1.4956389603547761E-2</v>
      </c>
      <c r="BD831" s="359" t="e">
        <f>_xll.qlIndexFixing($BE$1,AZ831,TRUE,_xll.ohTrigger(Trigger,Quote!$V$2))</f>
        <v>#NUM!</v>
      </c>
    </row>
    <row r="832" spans="51:56" ht="11.25" customHeight="1" x14ac:dyDescent="0.25">
      <c r="AY832" s="187" t="s">
        <v>90</v>
      </c>
      <c r="AZ832" s="186">
        <f>_xll.qlInterestRateIndexFixingDate(Currency&amp;"ibor"&amp;$I$1,BA832,Trigger)</f>
        <v>45121</v>
      </c>
      <c r="BA832" s="186">
        <f>_xll.qlCalendarAdvance(Calendar,BA831,AY832,"f",,Trigger)</f>
        <v>45125</v>
      </c>
      <c r="BB832" s="186">
        <f>_xll.qlInterestRateIndexMaturity(Currency&amp;"ibor"&amp;$I$1,BA832,Trigger)</f>
        <v>45217</v>
      </c>
      <c r="BC832" s="359">
        <f>_xll.qlIndexFixing($AC$5,AZ832,,_xll.ohTrigger(Trigger,Quote!$V$2))</f>
        <v>1.4995906637430317E-2</v>
      </c>
      <c r="BD832" s="359" t="e">
        <f>_xll.qlIndexFixing($BE$1,AZ832,TRUE,_xll.ohTrigger(Trigger,Quote!$V$2))</f>
        <v>#NUM!</v>
      </c>
    </row>
    <row r="833" spans="51:56" ht="11.25" customHeight="1" x14ac:dyDescent="0.25">
      <c r="AY833" s="187" t="s">
        <v>90</v>
      </c>
      <c r="AZ833" s="186">
        <f>_xll.qlInterestRateIndexFixingDate(Currency&amp;"ibor"&amp;$I$1,BA833,Trigger)</f>
        <v>45128</v>
      </c>
      <c r="BA833" s="186">
        <f>_xll.qlCalendarAdvance(Calendar,BA832,AY833,"f",,Trigger)</f>
        <v>45132</v>
      </c>
      <c r="BB833" s="186">
        <f>_xll.qlInterestRateIndexMaturity(Currency&amp;"ibor"&amp;$I$1,BA833,Trigger)</f>
        <v>45224</v>
      </c>
      <c r="BC833" s="359">
        <f>_xll.qlIndexFixing($AC$5,AZ833,,_xll.ohTrigger(Trigger,Quote!$V$2))</f>
        <v>1.5035424068868772E-2</v>
      </c>
      <c r="BD833" s="359" t="e">
        <f>_xll.qlIndexFixing($BE$1,AZ833,TRUE,_xll.ohTrigger(Trigger,Quote!$V$2))</f>
        <v>#NUM!</v>
      </c>
    </row>
    <row r="834" spans="51:56" ht="11.25" customHeight="1" x14ac:dyDescent="0.25">
      <c r="AY834" s="187" t="s">
        <v>90</v>
      </c>
      <c r="AZ834" s="186">
        <f>_xll.qlInterestRateIndexFixingDate(Currency&amp;"ibor"&amp;$I$1,BA834,Trigger)</f>
        <v>45135</v>
      </c>
      <c r="BA834" s="186">
        <f>_xll.qlCalendarAdvance(Calendar,BA833,AY834,"f",,Trigger)</f>
        <v>45139</v>
      </c>
      <c r="BB834" s="186">
        <f>_xll.qlInterestRateIndexMaturity(Currency&amp;"ibor"&amp;$I$1,BA834,Trigger)</f>
        <v>45231</v>
      </c>
      <c r="BC834" s="359">
        <f>_xll.qlIndexFixing($AC$5,AZ834,,_xll.ohTrigger(Trigger,Quote!$V$2))</f>
        <v>1.5074941897865736E-2</v>
      </c>
      <c r="BD834" s="359" t="e">
        <f>_xll.qlIndexFixing($BE$1,AZ834,TRUE,_xll.ohTrigger(Trigger,Quote!$V$2))</f>
        <v>#NUM!</v>
      </c>
    </row>
    <row r="835" spans="51:56" ht="11.25" customHeight="1" x14ac:dyDescent="0.25">
      <c r="AY835" s="187" t="s">
        <v>90</v>
      </c>
      <c r="AZ835" s="186">
        <f>_xll.qlInterestRateIndexFixingDate(Currency&amp;"ibor"&amp;$I$1,BA835,Trigger)</f>
        <v>45142</v>
      </c>
      <c r="BA835" s="186">
        <f>_xll.qlCalendarAdvance(Calendar,BA834,AY835,"f",,Trigger)</f>
        <v>45146</v>
      </c>
      <c r="BB835" s="186">
        <f>_xll.qlInterestRateIndexMaturity(Currency&amp;"ibor"&amp;$I$1,BA835,Trigger)</f>
        <v>45238</v>
      </c>
      <c r="BC835" s="359">
        <f>_xll.qlIndexFixing($AC$5,AZ835,,_xll.ohTrigger(Trigger,Quote!$V$2))</f>
        <v>1.5114460124424682E-2</v>
      </c>
      <c r="BD835" s="359" t="e">
        <f>_xll.qlIndexFixing($BE$1,AZ835,TRUE,_xll.ohTrigger(Trigger,Quote!$V$2))</f>
        <v>#NUM!</v>
      </c>
    </row>
    <row r="836" spans="51:56" ht="11.25" customHeight="1" x14ac:dyDescent="0.25">
      <c r="AY836" s="187" t="s">
        <v>90</v>
      </c>
      <c r="AZ836" s="186">
        <f>_xll.qlInterestRateIndexFixingDate(Currency&amp;"ibor"&amp;$I$1,BA836,Trigger)</f>
        <v>45149</v>
      </c>
      <c r="BA836" s="186">
        <f>_xll.qlCalendarAdvance(Calendar,BA835,AY836,"f",,Trigger)</f>
        <v>45153</v>
      </c>
      <c r="BB836" s="186">
        <f>_xll.qlInterestRateIndexMaturity(Currency&amp;"ibor"&amp;$I$1,BA836,Trigger)</f>
        <v>45245</v>
      </c>
      <c r="BC836" s="359">
        <f>_xll.qlIndexFixing($AC$5,AZ836,,_xll.ohTrigger(Trigger,Quote!$V$2))</f>
        <v>1.5153978748552564E-2</v>
      </c>
      <c r="BD836" s="359" t="e">
        <f>_xll.qlIndexFixing($BE$1,AZ836,TRUE,_xll.ohTrigger(Trigger,Quote!$V$2))</f>
        <v>#NUM!</v>
      </c>
    </row>
    <row r="837" spans="51:56" ht="11.25" customHeight="1" x14ac:dyDescent="0.25">
      <c r="AY837" s="187" t="s">
        <v>90</v>
      </c>
      <c r="AZ837" s="186">
        <f>_xll.qlInterestRateIndexFixingDate(Currency&amp;"ibor"&amp;$I$1,BA837,Trigger)</f>
        <v>45156</v>
      </c>
      <c r="BA837" s="186">
        <f>_xll.qlCalendarAdvance(Calendar,BA836,AY837,"f",,Trigger)</f>
        <v>45160</v>
      </c>
      <c r="BB837" s="186">
        <f>_xll.qlInterestRateIndexMaturity(Currency&amp;"ibor"&amp;$I$1,BA837,Trigger)</f>
        <v>45252</v>
      </c>
      <c r="BC837" s="359">
        <f>_xll.qlIndexFixing($AC$5,AZ837,,_xll.ohTrigger(Trigger,Quote!$V$2))</f>
        <v>1.5193497770250249E-2</v>
      </c>
      <c r="BD837" s="359" t="e">
        <f>_xll.qlIndexFixing($BE$1,AZ837,TRUE,_xll.ohTrigger(Trigger,Quote!$V$2))</f>
        <v>#NUM!</v>
      </c>
    </row>
    <row r="838" spans="51:56" ht="11.25" customHeight="1" x14ac:dyDescent="0.25">
      <c r="AY838" s="187" t="s">
        <v>90</v>
      </c>
      <c r="AZ838" s="186">
        <f>_xll.qlInterestRateIndexFixingDate(Currency&amp;"ibor"&amp;$I$1,BA838,Trigger)</f>
        <v>45163</v>
      </c>
      <c r="BA838" s="186">
        <f>_xll.qlCalendarAdvance(Calendar,BA837,AY838,"f",,Trigger)</f>
        <v>45167</v>
      </c>
      <c r="BB838" s="186">
        <f>_xll.qlInterestRateIndexMaturity(Currency&amp;"ibor"&amp;$I$1,BA838,Trigger)</f>
        <v>45259</v>
      </c>
      <c r="BC838" s="359">
        <f>_xll.qlIndexFixing($AC$5,AZ838,,_xll.ohTrigger(Trigger,Quote!$V$2))</f>
        <v>1.5233017189522951E-2</v>
      </c>
      <c r="BD838" s="359" t="e">
        <f>_xll.qlIndexFixing($BE$1,AZ838,TRUE,_xll.ohTrigger(Trigger,Quote!$V$2))</f>
        <v>#NUM!</v>
      </c>
    </row>
    <row r="839" spans="51:56" ht="11.25" customHeight="1" x14ac:dyDescent="0.25">
      <c r="AY839" s="187" t="s">
        <v>90</v>
      </c>
      <c r="AZ839" s="186">
        <f>_xll.qlInterestRateIndexFixingDate(Currency&amp;"ibor"&amp;$I$1,BA839,Trigger)</f>
        <v>45170</v>
      </c>
      <c r="BA839" s="186">
        <f>_xll.qlCalendarAdvance(Calendar,BA838,AY839,"f",,Trigger)</f>
        <v>45174</v>
      </c>
      <c r="BB839" s="186">
        <f>_xll.qlInterestRateIndexMaturity(Currency&amp;"ibor"&amp;$I$1,BA839,Trigger)</f>
        <v>45265</v>
      </c>
      <c r="BC839" s="359">
        <f>_xll.qlIndexFixing($AC$5,AZ839,,_xll.ohTrigger(Trigger,Quote!$V$2))</f>
        <v>1.5269390734984272E-2</v>
      </c>
      <c r="BD839" s="359" t="e">
        <f>_xll.qlIndexFixing($BE$1,AZ839,TRUE,_xll.ohTrigger(Trigger,Quote!$V$2))</f>
        <v>#NUM!</v>
      </c>
    </row>
    <row r="840" spans="51:56" ht="11.25" customHeight="1" x14ac:dyDescent="0.25">
      <c r="AY840" s="187" t="s">
        <v>90</v>
      </c>
      <c r="AZ840" s="186">
        <f>_xll.qlInterestRateIndexFixingDate(Currency&amp;"ibor"&amp;$I$1,BA840,Trigger)</f>
        <v>45177</v>
      </c>
      <c r="BA840" s="186">
        <f>_xll.qlCalendarAdvance(Calendar,BA839,AY840,"f",,Trigger)</f>
        <v>45181</v>
      </c>
      <c r="BB840" s="186">
        <f>_xll.qlInterestRateIndexMaturity(Currency&amp;"ibor"&amp;$I$1,BA840,Trigger)</f>
        <v>45272</v>
      </c>
      <c r="BC840" s="359">
        <f>_xll.qlIndexFixing($AC$5,AZ840,,_xll.ohTrigger(Trigger,Quote!$V$2))</f>
        <v>1.5308909245873447E-2</v>
      </c>
      <c r="BD840" s="359" t="e">
        <f>_xll.qlIndexFixing($BE$1,AZ840,TRUE,_xll.ohTrigger(Trigger,Quote!$V$2))</f>
        <v>#NUM!</v>
      </c>
    </row>
    <row r="841" spans="51:56" ht="11.25" customHeight="1" x14ac:dyDescent="0.25">
      <c r="AY841" s="187" t="s">
        <v>90</v>
      </c>
      <c r="AZ841" s="186">
        <f>_xll.qlInterestRateIndexFixingDate(Currency&amp;"ibor"&amp;$I$1,BA841,Trigger)</f>
        <v>45184</v>
      </c>
      <c r="BA841" s="186">
        <f>_xll.qlCalendarAdvance(Calendar,BA840,AY841,"f",,Trigger)</f>
        <v>45188</v>
      </c>
      <c r="BB841" s="186">
        <f>_xll.qlInterestRateIndexMaturity(Currency&amp;"ibor"&amp;$I$1,BA841,Trigger)</f>
        <v>45279</v>
      </c>
      <c r="BC841" s="359">
        <f>_xll.qlIndexFixing($AC$5,AZ841,,_xll.ohTrigger(Trigger,Quote!$V$2))</f>
        <v>1.5348428150011133E-2</v>
      </c>
      <c r="BD841" s="359" t="e">
        <f>_xll.qlIndexFixing($BE$1,AZ841,TRUE,_xll.ohTrigger(Trigger,Quote!$V$2))</f>
        <v>#NUM!</v>
      </c>
    </row>
    <row r="842" spans="51:56" ht="11.25" customHeight="1" x14ac:dyDescent="0.25">
      <c r="AY842" s="187" t="s">
        <v>90</v>
      </c>
      <c r="AZ842" s="186">
        <f>_xll.qlInterestRateIndexFixingDate(Currency&amp;"ibor"&amp;$I$1,BA842,Trigger)</f>
        <v>45191</v>
      </c>
      <c r="BA842" s="186">
        <f>_xll.qlCalendarAdvance(Calendar,BA841,AY842,"f",,Trigger)</f>
        <v>45195</v>
      </c>
      <c r="BB842" s="186">
        <f>_xll.qlInterestRateIndexMaturity(Currency&amp;"ibor"&amp;$I$1,BA842,Trigger)</f>
        <v>45287</v>
      </c>
      <c r="BC842" s="359">
        <f>_xll.qlIndexFixing($AC$5,AZ842,,_xll.ohTrigger(Trigger,Quote!$V$2))</f>
        <v>1.5391098842444722E-2</v>
      </c>
      <c r="BD842" s="359" t="e">
        <f>_xll.qlIndexFixing($BE$1,AZ842,TRUE,_xll.ohTrigger(Trigger,Quote!$V$2))</f>
        <v>#NUM!</v>
      </c>
    </row>
    <row r="843" spans="51:56" ht="11.25" customHeight="1" x14ac:dyDescent="0.25">
      <c r="AY843" s="187" t="s">
        <v>90</v>
      </c>
      <c r="AZ843" s="186">
        <f>_xll.qlInterestRateIndexFixingDate(Currency&amp;"ibor"&amp;$I$1,BA843,Trigger)</f>
        <v>45198</v>
      </c>
      <c r="BA843" s="186">
        <f>_xll.qlCalendarAdvance(Calendar,BA842,AY843,"f",,Trigger)</f>
        <v>45202</v>
      </c>
      <c r="BB843" s="186">
        <f>_xll.qlInterestRateIndexMaturity(Currency&amp;"ibor"&amp;$I$1,BA843,Trigger)</f>
        <v>45294</v>
      </c>
      <c r="BC843" s="359">
        <f>_xll.qlIndexFixing($AC$5,AZ843,,_xll.ohTrigger(Trigger,Quote!$V$2))</f>
        <v>1.5430620249652457E-2</v>
      </c>
      <c r="BD843" s="359" t="e">
        <f>_xll.qlIndexFixing($BE$1,AZ843,TRUE,_xll.ohTrigger(Trigger,Quote!$V$2))</f>
        <v>#NUM!</v>
      </c>
    </row>
    <row r="844" spans="51:56" ht="11.25" customHeight="1" x14ac:dyDescent="0.25">
      <c r="AY844" s="187" t="s">
        <v>90</v>
      </c>
      <c r="AZ844" s="186">
        <f>_xll.qlInterestRateIndexFixingDate(Currency&amp;"ibor"&amp;$I$1,BA844,Trigger)</f>
        <v>45205</v>
      </c>
      <c r="BA844" s="186">
        <f>_xll.qlCalendarAdvance(Calendar,BA843,AY844,"f",,Trigger)</f>
        <v>45209</v>
      </c>
      <c r="BB844" s="186">
        <f>_xll.qlInterestRateIndexMaturity(Currency&amp;"ibor"&amp;$I$1,BA844,Trigger)</f>
        <v>45301</v>
      </c>
      <c r="BC844" s="359">
        <f>_xll.qlIndexFixing($AC$5,AZ844,,_xll.ohTrigger(Trigger,Quote!$V$2))</f>
        <v>1.5470142054459539E-2</v>
      </c>
      <c r="BD844" s="359" t="e">
        <f>_xll.qlIndexFixing($BE$1,AZ844,TRUE,_xll.ohTrigger(Trigger,Quote!$V$2))</f>
        <v>#NUM!</v>
      </c>
    </row>
    <row r="845" spans="51:56" ht="11.25" customHeight="1" x14ac:dyDescent="0.25">
      <c r="AY845" s="187" t="s">
        <v>90</v>
      </c>
      <c r="AZ845" s="186">
        <f>_xll.qlInterestRateIndexFixingDate(Currency&amp;"ibor"&amp;$I$1,BA845,Trigger)</f>
        <v>45212</v>
      </c>
      <c r="BA845" s="186">
        <f>_xll.qlCalendarAdvance(Calendar,BA844,AY845,"f",,Trigger)</f>
        <v>45216</v>
      </c>
      <c r="BB845" s="186">
        <f>_xll.qlInterestRateIndexMaturity(Currency&amp;"ibor"&amp;$I$1,BA845,Trigger)</f>
        <v>45308</v>
      </c>
      <c r="BC845" s="359">
        <f>_xll.qlIndexFixing($AC$5,AZ845,,_xll.ohTrigger(Trigger,Quote!$V$2))</f>
        <v>1.5509664256869438E-2</v>
      </c>
      <c r="BD845" s="359" t="e">
        <f>_xll.qlIndexFixing($BE$1,AZ845,TRUE,_xll.ohTrigger(Trigger,Quote!$V$2))</f>
        <v>#NUM!</v>
      </c>
    </row>
    <row r="846" spans="51:56" ht="11.25" customHeight="1" x14ac:dyDescent="0.25">
      <c r="AY846" s="187" t="s">
        <v>90</v>
      </c>
      <c r="AZ846" s="186">
        <f>_xll.qlInterestRateIndexFixingDate(Currency&amp;"ibor"&amp;$I$1,BA846,Trigger)</f>
        <v>45219</v>
      </c>
      <c r="BA846" s="186">
        <f>_xll.qlCalendarAdvance(Calendar,BA845,AY846,"f",,Trigger)</f>
        <v>45223</v>
      </c>
      <c r="BB846" s="186">
        <f>_xll.qlInterestRateIndexMaturity(Currency&amp;"ibor"&amp;$I$1,BA846,Trigger)</f>
        <v>45315</v>
      </c>
      <c r="BC846" s="359">
        <f>_xll.qlIndexFixing($AC$5,AZ846,,_xll.ohTrigger(Trigger,Quote!$V$2))</f>
        <v>1.5549186856885633E-2</v>
      </c>
      <c r="BD846" s="359" t="e">
        <f>_xll.qlIndexFixing($BE$1,AZ846,TRUE,_xll.ohTrigger(Trigger,Quote!$V$2))</f>
        <v>#NUM!</v>
      </c>
    </row>
    <row r="847" spans="51:56" ht="11.25" customHeight="1" x14ac:dyDescent="0.25">
      <c r="AY847" s="187" t="s">
        <v>90</v>
      </c>
      <c r="AZ847" s="186">
        <f>_xll.qlInterestRateIndexFixingDate(Currency&amp;"ibor"&amp;$I$1,BA847,Trigger)</f>
        <v>45226</v>
      </c>
      <c r="BA847" s="186">
        <f>_xll.qlCalendarAdvance(Calendar,BA846,AY847,"f",,Trigger)</f>
        <v>45230</v>
      </c>
      <c r="BB847" s="186">
        <f>_xll.qlInterestRateIndexMaturity(Currency&amp;"ibor"&amp;$I$1,BA847,Trigger)</f>
        <v>45322</v>
      </c>
      <c r="BC847" s="359">
        <f>_xll.qlIndexFixing($AC$5,AZ847,,_xll.ohTrigger(Trigger,Quote!$V$2))</f>
        <v>1.5588709854513338E-2</v>
      </c>
      <c r="BD847" s="359" t="e">
        <f>_xll.qlIndexFixing($BE$1,AZ847,TRUE,_xll.ohTrigger(Trigger,Quote!$V$2))</f>
        <v>#NUM!</v>
      </c>
    </row>
    <row r="848" spans="51:56" ht="11.25" customHeight="1" x14ac:dyDescent="0.25">
      <c r="AY848" s="187" t="s">
        <v>90</v>
      </c>
      <c r="AZ848" s="186">
        <f>_xll.qlInterestRateIndexFixingDate(Currency&amp;"ibor"&amp;$I$1,BA848,Trigger)</f>
        <v>45233</v>
      </c>
      <c r="BA848" s="186">
        <f>_xll.qlCalendarAdvance(Calendar,BA847,AY848,"f",,Trigger)</f>
        <v>45237</v>
      </c>
      <c r="BB848" s="186">
        <f>_xll.qlInterestRateIndexMaturity(Currency&amp;"ibor"&amp;$I$1,BA848,Trigger)</f>
        <v>45329</v>
      </c>
      <c r="BC848" s="359">
        <f>_xll.qlIndexFixing($AC$5,AZ848,,_xll.ohTrigger(Trigger,Quote!$V$2))</f>
        <v>1.5628233249756898E-2</v>
      </c>
      <c r="BD848" s="359" t="e">
        <f>_xll.qlIndexFixing($BE$1,AZ848,TRUE,_xll.ohTrigger(Trigger,Quote!$V$2))</f>
        <v>#NUM!</v>
      </c>
    </row>
    <row r="849" spans="51:56" ht="11.25" customHeight="1" x14ac:dyDescent="0.25">
      <c r="AY849" s="187" t="s">
        <v>90</v>
      </c>
      <c r="AZ849" s="186">
        <f>_xll.qlInterestRateIndexFixingDate(Currency&amp;"ibor"&amp;$I$1,BA849,Trigger)</f>
        <v>45240</v>
      </c>
      <c r="BA849" s="186">
        <f>_xll.qlCalendarAdvance(Calendar,BA848,AY849,"f",,Trigger)</f>
        <v>45244</v>
      </c>
      <c r="BB849" s="186">
        <f>_xll.qlInterestRateIndexMaturity(Currency&amp;"ibor"&amp;$I$1,BA849,Trigger)</f>
        <v>45336</v>
      </c>
      <c r="BC849" s="359">
        <f>_xll.qlIndexFixing($AC$5,AZ849,,_xll.ohTrigger(Trigger,Quote!$V$2))</f>
        <v>1.5667757042618045E-2</v>
      </c>
      <c r="BD849" s="359" t="e">
        <f>_xll.qlIndexFixing($BE$1,AZ849,TRUE,_xll.ohTrigger(Trigger,Quote!$V$2))</f>
        <v>#NUM!</v>
      </c>
    </row>
    <row r="850" spans="51:56" ht="11.25" customHeight="1" x14ac:dyDescent="0.25">
      <c r="AY850" s="187" t="s">
        <v>90</v>
      </c>
      <c r="AZ850" s="186">
        <f>_xll.qlInterestRateIndexFixingDate(Currency&amp;"ibor"&amp;$I$1,BA850,Trigger)</f>
        <v>45247</v>
      </c>
      <c r="BA850" s="186">
        <f>_xll.qlCalendarAdvance(Calendar,BA849,AY850,"f",,Trigger)</f>
        <v>45251</v>
      </c>
      <c r="BB850" s="186">
        <f>_xll.qlInterestRateIndexMaturity(Currency&amp;"ibor"&amp;$I$1,BA850,Trigger)</f>
        <v>45343</v>
      </c>
      <c r="BC850" s="359">
        <f>_xll.qlIndexFixing($AC$5,AZ850,,_xll.ohTrigger(Trigger,Quote!$V$2))</f>
        <v>1.5707281233103738E-2</v>
      </c>
      <c r="BD850" s="359" t="e">
        <f>_xll.qlIndexFixing($BE$1,AZ850,TRUE,_xll.ohTrigger(Trigger,Quote!$V$2))</f>
        <v>#NUM!</v>
      </c>
    </row>
    <row r="851" spans="51:56" ht="11.25" customHeight="1" x14ac:dyDescent="0.25">
      <c r="AY851" s="187" t="s">
        <v>90</v>
      </c>
      <c r="AZ851" s="186">
        <f>_xll.qlInterestRateIndexFixingDate(Currency&amp;"ibor"&amp;$I$1,BA851,Trigger)</f>
        <v>45254</v>
      </c>
      <c r="BA851" s="186">
        <f>_xll.qlCalendarAdvance(Calendar,BA850,AY851,"f",,Trigger)</f>
        <v>45258</v>
      </c>
      <c r="BB851" s="186">
        <f>_xll.qlInterestRateIndexMaturity(Currency&amp;"ibor"&amp;$I$1,BA851,Trigger)</f>
        <v>45350</v>
      </c>
      <c r="BC851" s="359">
        <f>_xll.qlIndexFixing($AC$5,AZ851,,_xll.ohTrigger(Trigger,Quote!$V$2))</f>
        <v>1.5746805821214838E-2</v>
      </c>
      <c r="BD851" s="359" t="e">
        <f>_xll.qlIndexFixing($BE$1,AZ851,TRUE,_xll.ohTrigger(Trigger,Quote!$V$2))</f>
        <v>#NUM!</v>
      </c>
    </row>
    <row r="852" spans="51:56" ht="11.25" customHeight="1" x14ac:dyDescent="0.25">
      <c r="AY852" s="187" t="s">
        <v>90</v>
      </c>
      <c r="AZ852" s="186">
        <f>_xll.qlInterestRateIndexFixingDate(Currency&amp;"ibor"&amp;$I$1,BA852,Trigger)</f>
        <v>45261</v>
      </c>
      <c r="BA852" s="186">
        <f>_xll.qlCalendarAdvance(Calendar,BA851,AY852,"f",,Trigger)</f>
        <v>45265</v>
      </c>
      <c r="BB852" s="186">
        <f>_xll.qlInterestRateIndexMaturity(Currency&amp;"ibor"&amp;$I$1,BA852,Trigger)</f>
        <v>45356</v>
      </c>
      <c r="BC852" s="359">
        <f>_xll.qlIndexFixing($AC$5,AZ852,,_xll.ohTrigger(Trigger,Quote!$V$2))</f>
        <v>1.5783162051045605E-2</v>
      </c>
      <c r="BD852" s="359" t="e">
        <f>_xll.qlIndexFixing($BE$1,AZ852,TRUE,_xll.ohTrigger(Trigger,Quote!$V$2))</f>
        <v>#NUM!</v>
      </c>
    </row>
    <row r="853" spans="51:56" ht="11.25" customHeight="1" x14ac:dyDescent="0.25">
      <c r="AY853" s="187" t="s">
        <v>90</v>
      </c>
      <c r="AZ853" s="186">
        <f>_xll.qlInterestRateIndexFixingDate(Currency&amp;"ibor"&amp;$I$1,BA853,Trigger)</f>
        <v>45268</v>
      </c>
      <c r="BA853" s="186">
        <f>_xll.qlCalendarAdvance(Calendar,BA852,AY853,"f",,Trigger)</f>
        <v>45272</v>
      </c>
      <c r="BB853" s="186">
        <f>_xll.qlInterestRateIndexMaturity(Currency&amp;"ibor"&amp;$I$1,BA853,Trigger)</f>
        <v>45363</v>
      </c>
      <c r="BC853" s="359">
        <f>_xll.qlIndexFixing($AC$5,AZ853,,_xll.ohTrigger(Trigger,Quote!$V$2))</f>
        <v>1.5822685674470233E-2</v>
      </c>
      <c r="BD853" s="359" t="e">
        <f>_xll.qlIndexFixing($BE$1,AZ853,TRUE,_xll.ohTrigger(Trigger,Quote!$V$2))</f>
        <v>#NUM!</v>
      </c>
    </row>
    <row r="854" spans="51:56" ht="11.25" customHeight="1" x14ac:dyDescent="0.25">
      <c r="AY854" s="187" t="s">
        <v>90</v>
      </c>
      <c r="AZ854" s="186">
        <f>_xll.qlInterestRateIndexFixingDate(Currency&amp;"ibor"&amp;$I$1,BA854,Trigger)</f>
        <v>45275</v>
      </c>
      <c r="BA854" s="186">
        <f>_xll.qlCalendarAdvance(Calendar,BA853,AY854,"f",,Trigger)</f>
        <v>45279</v>
      </c>
      <c r="BB854" s="186">
        <f>_xll.qlInterestRateIndexMaturity(Currency&amp;"ibor"&amp;$I$1,BA854,Trigger)</f>
        <v>45370</v>
      </c>
      <c r="BC854" s="359">
        <f>_xll.qlIndexFixing($AC$5,AZ854,,_xll.ohTrigger(Trigger,Quote!$V$2))</f>
        <v>1.5862209691193438E-2</v>
      </c>
      <c r="BD854" s="359" t="e">
        <f>_xll.qlIndexFixing($BE$1,AZ854,TRUE,_xll.ohTrigger(Trigger,Quote!$V$2))</f>
        <v>#NUM!</v>
      </c>
    </row>
    <row r="855" spans="51:56" ht="11.25" customHeight="1" x14ac:dyDescent="0.25">
      <c r="AY855" s="187" t="s">
        <v>90</v>
      </c>
      <c r="AZ855" s="186">
        <f>_xll.qlInterestRateIndexFixingDate(Currency&amp;"ibor"&amp;$I$1,BA855,Trigger)</f>
        <v>45281</v>
      </c>
      <c r="BA855" s="186">
        <f>_xll.qlCalendarAdvance(Calendar,BA854,AY855,"f",,Trigger)</f>
        <v>45287</v>
      </c>
      <c r="BB855" s="186">
        <f>_xll.qlInterestRateIndexMaturity(Currency&amp;"ibor"&amp;$I$1,BA855,Trigger)</f>
        <v>45378</v>
      </c>
      <c r="BC855" s="359">
        <f>_xll.qlIndexFixing($AC$5,AZ855,,_xll.ohTrigger(Trigger,Quote!$V$2))</f>
        <v>1.5907380477616383E-2</v>
      </c>
      <c r="BD855" s="359" t="e">
        <f>_xll.qlIndexFixing($BE$1,AZ855,TRUE,_xll.ohTrigger(Trigger,Quote!$V$2))</f>
        <v>#NUM!</v>
      </c>
    </row>
    <row r="856" spans="51:56" ht="11.25" customHeight="1" x14ac:dyDescent="0.25">
      <c r="AY856" s="187" t="s">
        <v>90</v>
      </c>
      <c r="AZ856" s="186">
        <f>_xll.qlInterestRateIndexFixingDate(Currency&amp;"ibor"&amp;$I$1,BA856,Trigger)</f>
        <v>45289</v>
      </c>
      <c r="BA856" s="186">
        <f>_xll.qlCalendarAdvance(Calendar,BA855,AY856,"f",,Trigger)</f>
        <v>45294</v>
      </c>
      <c r="BB856" s="186">
        <f>_xll.qlInterestRateIndexMaturity(Currency&amp;"ibor"&amp;$I$1,BA856,Trigger)</f>
        <v>45385</v>
      </c>
      <c r="BC856" s="359">
        <f>_xll.qlIndexFixing($AC$5,AZ856,,_xll.ohTrigger(Trigger,Quote!$V$2))</f>
        <v>1.5946905337137947E-2</v>
      </c>
      <c r="BD856" s="359" t="e">
        <f>_xll.qlIndexFixing($BE$1,AZ856,TRUE,_xll.ohTrigger(Trigger,Quote!$V$2))</f>
        <v>#NUM!</v>
      </c>
    </row>
    <row r="857" spans="51:56" ht="11.25" customHeight="1" x14ac:dyDescent="0.25">
      <c r="AY857" s="187" t="s">
        <v>90</v>
      </c>
      <c r="AZ857" s="186">
        <f>_xll.qlInterestRateIndexFixingDate(Currency&amp;"ibor"&amp;$I$1,BA857,Trigger)</f>
        <v>45299</v>
      </c>
      <c r="BA857" s="186">
        <f>_xll.qlCalendarAdvance(Calendar,BA856,AY857,"f",,Trigger)</f>
        <v>45301</v>
      </c>
      <c r="BB857" s="186">
        <f>_xll.qlInterestRateIndexMaturity(Currency&amp;"ibor"&amp;$I$1,BA857,Trigger)</f>
        <v>45392</v>
      </c>
      <c r="BC857" s="359">
        <f>_xll.qlIndexFixing($AC$5,AZ857,,_xll.ohTrigger(Trigger,Quote!$V$2))</f>
        <v>1.5986430589970391E-2</v>
      </c>
      <c r="BD857" s="359" t="e">
        <f>_xll.qlIndexFixing($BE$1,AZ857,TRUE,_xll.ohTrigger(Trigger,Quote!$V$2))</f>
        <v>#NUM!</v>
      </c>
    </row>
    <row r="858" spans="51:56" ht="11.25" customHeight="1" x14ac:dyDescent="0.25">
      <c r="AY858" s="187" t="s">
        <v>90</v>
      </c>
      <c r="AZ858" s="186">
        <f>_xll.qlInterestRateIndexFixingDate(Currency&amp;"ibor"&amp;$I$1,BA858,Trigger)</f>
        <v>45306</v>
      </c>
      <c r="BA858" s="186">
        <f>_xll.qlCalendarAdvance(Calendar,BA857,AY858,"f",,Trigger)</f>
        <v>45308</v>
      </c>
      <c r="BB858" s="186">
        <f>_xll.qlInterestRateIndexMaturity(Currency&amp;"ibor"&amp;$I$1,BA858,Trigger)</f>
        <v>45399</v>
      </c>
      <c r="BC858" s="359">
        <f>_xll.qlIndexFixing($AC$5,AZ858,,_xll.ohTrigger(Trigger,Quote!$V$2))</f>
        <v>1.6025956236118102E-2</v>
      </c>
      <c r="BD858" s="359" t="e">
        <f>_xll.qlIndexFixing($BE$1,AZ858,TRUE,_xll.ohTrigger(Trigger,Quote!$V$2))</f>
        <v>#NUM!</v>
      </c>
    </row>
    <row r="859" spans="51:56" ht="11.25" customHeight="1" x14ac:dyDescent="0.25">
      <c r="AY859" s="187" t="s">
        <v>90</v>
      </c>
      <c r="AZ859" s="186">
        <f>_xll.qlInterestRateIndexFixingDate(Currency&amp;"ibor"&amp;$I$1,BA859,Trigger)</f>
        <v>45313</v>
      </c>
      <c r="BA859" s="186">
        <f>_xll.qlCalendarAdvance(Calendar,BA858,AY859,"f",,Trigger)</f>
        <v>45315</v>
      </c>
      <c r="BB859" s="186">
        <f>_xll.qlInterestRateIndexMaturity(Currency&amp;"ibor"&amp;$I$1,BA859,Trigger)</f>
        <v>45406</v>
      </c>
      <c r="BC859" s="359">
        <f>_xll.qlIndexFixing($AC$5,AZ859,,_xll.ohTrigger(Trigger,Quote!$V$2))</f>
        <v>1.6065482275586358E-2</v>
      </c>
      <c r="BD859" s="359" t="e">
        <f>_xll.qlIndexFixing($BE$1,AZ859,TRUE,_xll.ohTrigger(Trigger,Quote!$V$2))</f>
        <v>#NUM!</v>
      </c>
    </row>
    <row r="860" spans="51:56" ht="11.25" customHeight="1" x14ac:dyDescent="0.25">
      <c r="AY860" s="187" t="s">
        <v>90</v>
      </c>
      <c r="AZ860" s="186">
        <f>_xll.qlInterestRateIndexFixingDate(Currency&amp;"ibor"&amp;$I$1,BA860,Trigger)</f>
        <v>45320</v>
      </c>
      <c r="BA860" s="186">
        <f>_xll.qlCalendarAdvance(Calendar,BA859,AY860,"f",,Trigger)</f>
        <v>45322</v>
      </c>
      <c r="BB860" s="186">
        <f>_xll.qlInterestRateIndexMaturity(Currency&amp;"ibor"&amp;$I$1,BA860,Trigger)</f>
        <v>45412</v>
      </c>
      <c r="BC860" s="359">
        <f>_xll.qlIndexFixing($AC$5,AZ860,,_xll.ohTrigger(Trigger,Quote!$V$2))</f>
        <v>1.6101825760020283E-2</v>
      </c>
      <c r="BD860" s="359" t="e">
        <f>_xll.qlIndexFixing($BE$1,AZ860,TRUE,_xll.ohTrigger(Trigger,Quote!$V$2))</f>
        <v>#NUM!</v>
      </c>
    </row>
    <row r="861" spans="51:56" ht="11.25" customHeight="1" x14ac:dyDescent="0.25">
      <c r="AY861" s="187" t="s">
        <v>90</v>
      </c>
      <c r="AZ861" s="186">
        <f>_xll.qlInterestRateIndexFixingDate(Currency&amp;"ibor"&amp;$I$1,BA861,Trigger)</f>
        <v>45327</v>
      </c>
      <c r="BA861" s="186">
        <f>_xll.qlCalendarAdvance(Calendar,BA860,AY861,"f",,Trigger)</f>
        <v>45329</v>
      </c>
      <c r="BB861" s="186">
        <f>_xll.qlInterestRateIndexMaturity(Currency&amp;"ibor"&amp;$I$1,BA861,Trigger)</f>
        <v>45419</v>
      </c>
      <c r="BC861" s="359">
        <f>_xll.qlIndexFixing($AC$5,AZ861,,_xll.ohTrigger(Trigger,Quote!$V$2))</f>
        <v>1.6141350791543552E-2</v>
      </c>
      <c r="BD861" s="359" t="e">
        <f>_xll.qlIndexFixing($BE$1,AZ861,TRUE,_xll.ohTrigger(Trigger,Quote!$V$2))</f>
        <v>#NUM!</v>
      </c>
    </row>
    <row r="862" spans="51:56" ht="11.25" customHeight="1" x14ac:dyDescent="0.25">
      <c r="AY862" s="187" t="s">
        <v>90</v>
      </c>
      <c r="AZ862" s="186">
        <f>_xll.qlInterestRateIndexFixingDate(Currency&amp;"ibor"&amp;$I$1,BA862,Trigger)</f>
        <v>45334</v>
      </c>
      <c r="BA862" s="186">
        <f>_xll.qlCalendarAdvance(Calendar,BA861,AY862,"f",,Trigger)</f>
        <v>45336</v>
      </c>
      <c r="BB862" s="186">
        <f>_xll.qlInterestRateIndexMaturity(Currency&amp;"ibor"&amp;$I$1,BA862,Trigger)</f>
        <v>45426</v>
      </c>
      <c r="BC862" s="359">
        <f>_xll.qlIndexFixing($AC$5,AZ862,,_xll.ohTrigger(Trigger,Quote!$V$2))</f>
        <v>1.618087621205877E-2</v>
      </c>
      <c r="BD862" s="359" t="e">
        <f>_xll.qlIndexFixing($BE$1,AZ862,TRUE,_xll.ohTrigger(Trigger,Quote!$V$2))</f>
        <v>#NUM!</v>
      </c>
    </row>
    <row r="863" spans="51:56" ht="11.25" customHeight="1" x14ac:dyDescent="0.25">
      <c r="AY863" s="187" t="s">
        <v>90</v>
      </c>
      <c r="AZ863" s="186">
        <f>_xll.qlInterestRateIndexFixingDate(Currency&amp;"ibor"&amp;$I$1,BA863,Trigger)</f>
        <v>45341</v>
      </c>
      <c r="BA863" s="186">
        <f>_xll.qlCalendarAdvance(Calendar,BA862,AY863,"f",,Trigger)</f>
        <v>45343</v>
      </c>
      <c r="BB863" s="186">
        <f>_xll.qlInterestRateIndexMaturity(Currency&amp;"ibor"&amp;$I$1,BA863,Trigger)</f>
        <v>45433</v>
      </c>
      <c r="BC863" s="359">
        <f>_xll.qlIndexFixing($AC$5,AZ863,,_xll.ohTrigger(Trigger,Quote!$V$2))</f>
        <v>1.6220402021568603E-2</v>
      </c>
      <c r="BD863" s="359" t="e">
        <f>_xll.qlIndexFixing($BE$1,AZ863,TRUE,_xll.ohTrigger(Trigger,Quote!$V$2))</f>
        <v>#NUM!</v>
      </c>
    </row>
    <row r="864" spans="51:56" ht="11.25" customHeight="1" x14ac:dyDescent="0.25">
      <c r="AY864" s="187" t="s">
        <v>90</v>
      </c>
      <c r="AZ864" s="186">
        <f>_xll.qlInterestRateIndexFixingDate(Currency&amp;"ibor"&amp;$I$1,BA864,Trigger)</f>
        <v>45348</v>
      </c>
      <c r="BA864" s="186">
        <f>_xll.qlCalendarAdvance(Calendar,BA863,AY864,"f",,Trigger)</f>
        <v>45350</v>
      </c>
      <c r="BB864" s="186">
        <f>_xll.qlInterestRateIndexMaturity(Currency&amp;"ibor"&amp;$I$1,BA864,Trigger)</f>
        <v>45440</v>
      </c>
      <c r="BC864" s="359">
        <f>_xll.qlIndexFixing($AC$5,AZ864,,_xll.ohTrigger(Trigger,Quote!$V$2))</f>
        <v>1.6259928220077491E-2</v>
      </c>
      <c r="BD864" s="359" t="e">
        <f>_xll.qlIndexFixing($BE$1,AZ864,TRUE,_xll.ohTrigger(Trigger,Quote!$V$2))</f>
        <v>#NUM!</v>
      </c>
    </row>
    <row r="865" spans="51:56" ht="11.25" customHeight="1" x14ac:dyDescent="0.25">
      <c r="AY865" s="187" t="s">
        <v>90</v>
      </c>
      <c r="AZ865" s="186">
        <f>_xll.qlInterestRateIndexFixingDate(Currency&amp;"ibor"&amp;$I$1,BA865,Trigger)</f>
        <v>45355</v>
      </c>
      <c r="BA865" s="186">
        <f>_xll.qlCalendarAdvance(Calendar,BA864,AY865,"f",,Trigger)</f>
        <v>45357</v>
      </c>
      <c r="BB865" s="186">
        <f>_xll.qlInterestRateIndexMaturity(Currency&amp;"ibor"&amp;$I$1,BA865,Trigger)</f>
        <v>45449</v>
      </c>
      <c r="BC865" s="359">
        <f>_xll.qlIndexFixing($AC$5,AZ865,,_xll.ohTrigger(Trigger,Quote!$V$2))</f>
        <v>1.6266407643353131E-2</v>
      </c>
      <c r="BD865" s="359" t="e">
        <f>_xll.qlIndexFixing($BE$1,AZ865,TRUE,_xll.ohTrigger(Trigger,Quote!$V$2))</f>
        <v>#NUM!</v>
      </c>
    </row>
    <row r="866" spans="51:56" ht="11.25" customHeight="1" x14ac:dyDescent="0.25">
      <c r="AY866" s="187" t="s">
        <v>90</v>
      </c>
      <c r="AZ866" s="186">
        <f>_xll.qlInterestRateIndexFixingDate(Currency&amp;"ibor"&amp;$I$1,BA866,Trigger)</f>
        <v>45362</v>
      </c>
      <c r="BA866" s="186">
        <f>_xll.qlCalendarAdvance(Calendar,BA865,AY866,"f",,Trigger)</f>
        <v>45364</v>
      </c>
      <c r="BB866" s="186">
        <f>_xll.qlInterestRateIndexMaturity(Currency&amp;"ibor"&amp;$I$1,BA866,Trigger)</f>
        <v>45456</v>
      </c>
      <c r="BC866" s="359">
        <f>_xll.qlIndexFixing($AC$5,AZ866,,_xll.ohTrigger(Trigger,Quote!$V$2))</f>
        <v>1.621365290216286E-2</v>
      </c>
      <c r="BD866" s="359" t="e">
        <f>_xll.qlIndexFixing($BE$1,AZ866,TRUE,_xll.ohTrigger(Trigger,Quote!$V$2))</f>
        <v>#NUM!</v>
      </c>
    </row>
    <row r="867" spans="51:56" ht="11.25" customHeight="1" x14ac:dyDescent="0.25">
      <c r="AY867" s="187" t="s">
        <v>90</v>
      </c>
      <c r="AZ867" s="186">
        <f>_xll.qlInterestRateIndexFixingDate(Currency&amp;"ibor"&amp;$I$1,BA867,Trigger)</f>
        <v>45369</v>
      </c>
      <c r="BA867" s="186">
        <f>_xll.qlCalendarAdvance(Calendar,BA866,AY867,"f",,Trigger)</f>
        <v>45371</v>
      </c>
      <c r="BB867" s="186">
        <f>_xll.qlInterestRateIndexMaturity(Currency&amp;"ibor"&amp;$I$1,BA867,Trigger)</f>
        <v>45463</v>
      </c>
      <c r="BC867" s="359">
        <f>_xll.qlIndexFixing($AC$5,AZ867,,_xll.ohTrigger(Trigger,Quote!$V$2))</f>
        <v>1.6160508195901924E-2</v>
      </c>
      <c r="BD867" s="359" t="e">
        <f>_xll.qlIndexFixing($BE$1,AZ867,TRUE,_xll.ohTrigger(Trigger,Quote!$V$2))</f>
        <v>#NUM!</v>
      </c>
    </row>
    <row r="868" spans="51:56" ht="11.25" customHeight="1" x14ac:dyDescent="0.25">
      <c r="AY868" s="187" t="s">
        <v>90</v>
      </c>
      <c r="AZ868" s="186">
        <f>_xll.qlInterestRateIndexFixingDate(Currency&amp;"ibor"&amp;$I$1,BA868,Trigger)</f>
        <v>45376</v>
      </c>
      <c r="BA868" s="186">
        <f>_xll.qlCalendarAdvance(Calendar,BA867,AY868,"f",,Trigger)</f>
        <v>45378</v>
      </c>
      <c r="BB868" s="186">
        <f>_xll.qlInterestRateIndexMaturity(Currency&amp;"ibor"&amp;$I$1,BA868,Trigger)</f>
        <v>45470</v>
      </c>
      <c r="BC868" s="359">
        <f>_xll.qlIndexFixing($AC$5,AZ868,,_xll.ohTrigger(Trigger,Quote!$V$2))</f>
        <v>1.6106973540413294E-2</v>
      </c>
      <c r="BD868" s="359" t="e">
        <f>_xll.qlIndexFixing($BE$1,AZ868,TRUE,_xll.ohTrigger(Trigger,Quote!$V$2))</f>
        <v>#NUM!</v>
      </c>
    </row>
    <row r="869" spans="51:56" ht="11.25" customHeight="1" x14ac:dyDescent="0.25">
      <c r="AY869" s="187" t="s">
        <v>90</v>
      </c>
      <c r="AZ869" s="186">
        <f>_xll.qlInterestRateIndexFixingDate(Currency&amp;"ibor"&amp;$I$1,BA869,Trigger)</f>
        <v>45379</v>
      </c>
      <c r="BA869" s="186">
        <f>_xll.qlCalendarAdvance(Calendar,BA868,AY869,"f",,Trigger)</f>
        <v>45385</v>
      </c>
      <c r="BB869" s="186">
        <f>_xll.qlInterestRateIndexMaturity(Currency&amp;"ibor"&amp;$I$1,BA869,Trigger)</f>
        <v>45476</v>
      </c>
      <c r="BC869" s="359">
        <f>_xll.qlIndexFixing($AC$5,AZ869,,_xll.ohTrigger(Trigger,Quote!$V$2))</f>
        <v>1.6058873712364426E-2</v>
      </c>
      <c r="BD869" s="359" t="e">
        <f>_xll.qlIndexFixing($BE$1,AZ869,TRUE,_xll.ohTrigger(Trigger,Quote!$V$2))</f>
        <v>#NUM!</v>
      </c>
    </row>
    <row r="870" spans="51:56" ht="11.25" customHeight="1" x14ac:dyDescent="0.25">
      <c r="AY870" s="187" t="s">
        <v>90</v>
      </c>
      <c r="AZ870" s="186">
        <f>_xll.qlInterestRateIndexFixingDate(Currency&amp;"ibor"&amp;$I$1,BA870,Trigger)</f>
        <v>45390</v>
      </c>
      <c r="BA870" s="186">
        <f>_xll.qlCalendarAdvance(Calendar,BA869,AY870,"f",,Trigger)</f>
        <v>45392</v>
      </c>
      <c r="BB870" s="186">
        <f>_xll.qlInterestRateIndexMaturity(Currency&amp;"ibor"&amp;$I$1,BA870,Trigger)</f>
        <v>45483</v>
      </c>
      <c r="BC870" s="359">
        <f>_xll.qlIndexFixing($AC$5,AZ870,,_xll.ohTrigger(Trigger,Quote!$V$2))</f>
        <v>1.6003586773317324E-2</v>
      </c>
      <c r="BD870" s="359" t="e">
        <f>_xll.qlIndexFixing($BE$1,AZ870,TRUE,_xll.ohTrigger(Trigger,Quote!$V$2))</f>
        <v>#NUM!</v>
      </c>
    </row>
    <row r="871" spans="51:56" ht="11.25" customHeight="1" x14ac:dyDescent="0.25">
      <c r="AY871" s="187" t="s">
        <v>90</v>
      </c>
      <c r="AZ871" s="186">
        <f>_xll.qlInterestRateIndexFixingDate(Currency&amp;"ibor"&amp;$I$1,BA871,Trigger)</f>
        <v>45397</v>
      </c>
      <c r="BA871" s="186">
        <f>_xll.qlCalendarAdvance(Calendar,BA870,AY871,"f",,Trigger)</f>
        <v>45399</v>
      </c>
      <c r="BB871" s="186">
        <f>_xll.qlInterestRateIndexMaturity(Currency&amp;"ibor"&amp;$I$1,BA871,Trigger)</f>
        <v>45490</v>
      </c>
      <c r="BC871" s="359">
        <f>_xll.qlIndexFixing($AC$5,AZ871,,_xll.ohTrigger(Trigger,Quote!$V$2))</f>
        <v>1.5947905676127614E-2</v>
      </c>
      <c r="BD871" s="359" t="e">
        <f>_xll.qlIndexFixing($BE$1,AZ871,TRUE,_xll.ohTrigger(Trigger,Quote!$V$2))</f>
        <v>#NUM!</v>
      </c>
    </row>
    <row r="872" spans="51:56" ht="11.25" customHeight="1" x14ac:dyDescent="0.25">
      <c r="AY872" s="187" t="s">
        <v>90</v>
      </c>
      <c r="AZ872" s="186">
        <f>_xll.qlInterestRateIndexFixingDate(Currency&amp;"ibor"&amp;$I$1,BA872,Trigger)</f>
        <v>45404</v>
      </c>
      <c r="BA872" s="186">
        <f>_xll.qlCalendarAdvance(Calendar,BA871,AY872,"f",,Trigger)</f>
        <v>45406</v>
      </c>
      <c r="BB872" s="186">
        <f>_xll.qlInterestRateIndexMaturity(Currency&amp;"ibor"&amp;$I$1,BA872,Trigger)</f>
        <v>45497</v>
      </c>
      <c r="BC872" s="359">
        <f>_xll.qlIndexFixing($AC$5,AZ872,,_xll.ohTrigger(Trigger,Quote!$V$2))</f>
        <v>1.5891830437393884E-2</v>
      </c>
      <c r="BD872" s="359" t="e">
        <f>_xll.qlIndexFixing($BE$1,AZ872,TRUE,_xll.ohTrigger(Trigger,Quote!$V$2))</f>
        <v>#NUM!</v>
      </c>
    </row>
    <row r="873" spans="51:56" ht="11.25" customHeight="1" x14ac:dyDescent="0.25">
      <c r="AY873" s="187" t="s">
        <v>90</v>
      </c>
      <c r="AZ873" s="186">
        <f>_xll.qlInterestRateIndexFixingDate(Currency&amp;"ibor"&amp;$I$1,BA873,Trigger)</f>
        <v>45411</v>
      </c>
      <c r="BA873" s="186">
        <f>_xll.qlCalendarAdvance(Calendar,BA872,AY873,"f",,Trigger)</f>
        <v>45414</v>
      </c>
      <c r="BB873" s="186">
        <f>_xll.qlInterestRateIndexMaturity(Currency&amp;"ibor"&amp;$I$1,BA873,Trigger)</f>
        <v>45506</v>
      </c>
      <c r="BC873" s="359">
        <f>_xll.qlIndexFixing($AC$5,AZ873,,_xll.ohTrigger(Trigger,Quote!$V$2))</f>
        <v>1.5825493453592614E-2</v>
      </c>
      <c r="BD873" s="359" t="e">
        <f>_xll.qlIndexFixing($BE$1,AZ873,TRUE,_xll.ohTrigger(Trigger,Quote!$V$2))</f>
        <v>#NUM!</v>
      </c>
    </row>
    <row r="874" spans="51:56" ht="11.25" customHeight="1" x14ac:dyDescent="0.25">
      <c r="AY874" s="187" t="s">
        <v>90</v>
      </c>
      <c r="AZ874" s="186">
        <f>_xll.qlInterestRateIndexFixingDate(Currency&amp;"ibor"&amp;$I$1,BA874,Trigger)</f>
        <v>45419</v>
      </c>
      <c r="BA874" s="186">
        <f>_xll.qlCalendarAdvance(Calendar,BA873,AY874,"f",,Trigger)</f>
        <v>45421</v>
      </c>
      <c r="BB874" s="186">
        <f>_xll.qlInterestRateIndexMaturity(Currency&amp;"ibor"&amp;$I$1,BA874,Trigger)</f>
        <v>45513</v>
      </c>
      <c r="BC874" s="359">
        <f>_xll.qlIndexFixing($AC$5,AZ874,,_xll.ohTrigger(Trigger,Quote!$V$2))</f>
        <v>1.5769563750183995E-2</v>
      </c>
      <c r="BD874" s="359" t="e">
        <f>_xll.qlIndexFixing($BE$1,AZ874,TRUE,_xll.ohTrigger(Trigger,Quote!$V$2))</f>
        <v>#NUM!</v>
      </c>
    </row>
    <row r="875" spans="51:56" ht="11.25" customHeight="1" x14ac:dyDescent="0.25">
      <c r="AY875" s="187" t="s">
        <v>90</v>
      </c>
      <c r="AZ875" s="186">
        <f>_xll.qlInterestRateIndexFixingDate(Currency&amp;"ibor"&amp;$I$1,BA875,Trigger)</f>
        <v>45426</v>
      </c>
      <c r="BA875" s="186">
        <f>_xll.qlCalendarAdvance(Calendar,BA874,AY875,"f",,Trigger)</f>
        <v>45428</v>
      </c>
      <c r="BB875" s="186">
        <f>_xll.qlInterestRateIndexMaturity(Currency&amp;"ibor"&amp;$I$1,BA875,Trigger)</f>
        <v>45520</v>
      </c>
      <c r="BC875" s="359">
        <f>_xll.qlIndexFixing($AC$5,AZ875,,_xll.ohTrigger(Trigger,Quote!$V$2))</f>
        <v>1.57132442140849E-2</v>
      </c>
      <c r="BD875" s="359" t="e">
        <f>_xll.qlIndexFixing($BE$1,AZ875,TRUE,_xll.ohTrigger(Trigger,Quote!$V$2))</f>
        <v>#NUM!</v>
      </c>
    </row>
    <row r="876" spans="51:56" ht="11.25" customHeight="1" x14ac:dyDescent="0.25">
      <c r="AY876" s="187" t="s">
        <v>90</v>
      </c>
      <c r="AZ876" s="186">
        <f>_xll.qlInterestRateIndexFixingDate(Currency&amp;"ibor"&amp;$I$1,BA876,Trigger)</f>
        <v>45433</v>
      </c>
      <c r="BA876" s="186">
        <f>_xll.qlCalendarAdvance(Calendar,BA875,AY876,"f",,Trigger)</f>
        <v>45435</v>
      </c>
      <c r="BB876" s="186">
        <f>_xll.qlInterestRateIndexMaturity(Currency&amp;"ibor"&amp;$I$1,BA876,Trigger)</f>
        <v>45527</v>
      </c>
      <c r="BC876" s="359">
        <f>_xll.qlIndexFixing($AC$5,AZ876,,_xll.ohTrigger(Trigger,Quote!$V$2))</f>
        <v>1.5656534862082769E-2</v>
      </c>
      <c r="BD876" s="359" t="e">
        <f>_xll.qlIndexFixing($BE$1,AZ876,TRUE,_xll.ohTrigger(Trigger,Quote!$V$2))</f>
        <v>#NUM!</v>
      </c>
    </row>
    <row r="877" spans="51:56" ht="11.25" customHeight="1" x14ac:dyDescent="0.25">
      <c r="AY877" s="187" t="s">
        <v>90</v>
      </c>
      <c r="AZ877" s="186">
        <f>_xll.qlInterestRateIndexFixingDate(Currency&amp;"ibor"&amp;$I$1,BA877,Trigger)</f>
        <v>45440</v>
      </c>
      <c r="BA877" s="186">
        <f>_xll.qlCalendarAdvance(Calendar,BA876,AY877,"f",,Trigger)</f>
        <v>45442</v>
      </c>
      <c r="BB877" s="186">
        <f>_xll.qlInterestRateIndexMaturity(Currency&amp;"ibor"&amp;$I$1,BA877,Trigger)</f>
        <v>45534</v>
      </c>
      <c r="BC877" s="359">
        <f>_xll.qlIndexFixing($AC$5,AZ877,,_xll.ohTrigger(Trigger,Quote!$V$2))</f>
        <v>1.5599435711080604E-2</v>
      </c>
      <c r="BD877" s="359" t="e">
        <f>_xll.qlIndexFixing($BE$1,AZ877,TRUE,_xll.ohTrigger(Trigger,Quote!$V$2))</f>
        <v>#NUM!</v>
      </c>
    </row>
    <row r="878" spans="51:56" ht="11.25" customHeight="1" x14ac:dyDescent="0.25">
      <c r="AY878" s="187" t="s">
        <v>90</v>
      </c>
      <c r="AZ878" s="186">
        <f>_xll.qlInterestRateIndexFixingDate(Currency&amp;"ibor"&amp;$I$1,BA878,Trigger)</f>
        <v>45447</v>
      </c>
      <c r="BA878" s="186">
        <f>_xll.qlCalendarAdvance(Calendar,BA877,AY878,"f",,Trigger)</f>
        <v>45449</v>
      </c>
      <c r="BB878" s="186">
        <f>_xll.qlInterestRateIndexMaturity(Currency&amp;"ibor"&amp;$I$1,BA878,Trigger)</f>
        <v>45541</v>
      </c>
      <c r="BC878" s="359">
        <f>_xll.qlIndexFixing($AC$5,AZ878,,_xll.ohTrigger(Trigger,Quote!$V$2))</f>
        <v>1.5581370870008009E-2</v>
      </c>
      <c r="BD878" s="359" t="e">
        <f>_xll.qlIndexFixing($BE$1,AZ878,TRUE,_xll.ohTrigger(Trigger,Quote!$V$2))</f>
        <v>#NUM!</v>
      </c>
    </row>
    <row r="879" spans="51:56" ht="11.25" customHeight="1" x14ac:dyDescent="0.25">
      <c r="AY879" s="187" t="s">
        <v>90</v>
      </c>
      <c r="AZ879" s="186">
        <f>_xll.qlInterestRateIndexFixingDate(Currency&amp;"ibor"&amp;$I$1,BA879,Trigger)</f>
        <v>45454</v>
      </c>
      <c r="BA879" s="186">
        <f>_xll.qlCalendarAdvance(Calendar,BA878,AY879,"f",,Trigger)</f>
        <v>45456</v>
      </c>
      <c r="BB879" s="186">
        <f>_xll.qlInterestRateIndexMaturity(Currency&amp;"ibor"&amp;$I$1,BA879,Trigger)</f>
        <v>45548</v>
      </c>
      <c r="BC879" s="359">
        <f>_xll.qlIndexFixing($AC$5,AZ879,,_xll.ohTrigger(Trigger,Quote!$V$2))</f>
        <v>1.5615760336111496E-2</v>
      </c>
      <c r="BD879" s="359" t="e">
        <f>_xll.qlIndexFixing($BE$1,AZ879,TRUE,_xll.ohTrigger(Trigger,Quote!$V$2))</f>
        <v>#NUM!</v>
      </c>
    </row>
    <row r="880" spans="51:56" ht="11.25" customHeight="1" x14ac:dyDescent="0.25">
      <c r="AY880" s="187" t="s">
        <v>90</v>
      </c>
      <c r="AZ880" s="186">
        <f>_xll.qlInterestRateIndexFixingDate(Currency&amp;"ibor"&amp;$I$1,BA880,Trigger)</f>
        <v>45461</v>
      </c>
      <c r="BA880" s="186">
        <f>_xll.qlCalendarAdvance(Calendar,BA879,AY880,"f",,Trigger)</f>
        <v>45463</v>
      </c>
      <c r="BB880" s="186">
        <f>_xll.qlInterestRateIndexMaturity(Currency&amp;"ibor"&amp;$I$1,BA880,Trigger)</f>
        <v>45555</v>
      </c>
      <c r="BC880" s="359">
        <f>_xll.qlIndexFixing($AC$5,AZ880,,_xll.ohTrigger(Trigger,Quote!$V$2))</f>
        <v>1.5650150103245487E-2</v>
      </c>
      <c r="BD880" s="359" t="e">
        <f>_xll.qlIndexFixing($BE$1,AZ880,TRUE,_xll.ohTrigger(Trigger,Quote!$V$2))</f>
        <v>#NUM!</v>
      </c>
    </row>
    <row r="881" spans="51:56" ht="11.25" customHeight="1" x14ac:dyDescent="0.25">
      <c r="AY881" s="187" t="s">
        <v>90</v>
      </c>
      <c r="AZ881" s="186">
        <f>_xll.qlInterestRateIndexFixingDate(Currency&amp;"ibor"&amp;$I$1,BA881,Trigger)</f>
        <v>45468</v>
      </c>
      <c r="BA881" s="186">
        <f>_xll.qlCalendarAdvance(Calendar,BA880,AY881,"f",,Trigger)</f>
        <v>45470</v>
      </c>
      <c r="BB881" s="186">
        <f>_xll.qlInterestRateIndexMaturity(Currency&amp;"ibor"&amp;$I$1,BA881,Trigger)</f>
        <v>45562</v>
      </c>
      <c r="BC881" s="359">
        <f>_xll.qlIndexFixing($AC$5,AZ881,,_xll.ohTrigger(Trigger,Quote!$V$2))</f>
        <v>1.5684540171413457E-2</v>
      </c>
      <c r="BD881" s="359" t="e">
        <f>_xll.qlIndexFixing($BE$1,AZ881,TRUE,_xll.ohTrigger(Trigger,Quote!$V$2))</f>
        <v>#NUM!</v>
      </c>
    </row>
    <row r="882" spans="51:56" ht="11.25" customHeight="1" x14ac:dyDescent="0.25">
      <c r="AY882" s="187" t="s">
        <v>90</v>
      </c>
      <c r="AZ882" s="186">
        <f>_xll.qlInterestRateIndexFixingDate(Currency&amp;"ibor"&amp;$I$1,BA882,Trigger)</f>
        <v>45475</v>
      </c>
      <c r="BA882" s="186">
        <f>_xll.qlCalendarAdvance(Calendar,BA881,AY882,"f",,Trigger)</f>
        <v>45477</v>
      </c>
      <c r="BB882" s="186">
        <f>_xll.qlInterestRateIndexMaturity(Currency&amp;"ibor"&amp;$I$1,BA882,Trigger)</f>
        <v>45569</v>
      </c>
      <c r="BC882" s="359">
        <f>_xll.qlIndexFixing($AC$5,AZ882,,_xll.ohTrigger(Trigger,Quote!$V$2))</f>
        <v>1.5718930540615409E-2</v>
      </c>
      <c r="BD882" s="359" t="e">
        <f>_xll.qlIndexFixing($BE$1,AZ882,TRUE,_xll.ohTrigger(Trigger,Quote!$V$2))</f>
        <v>#NUM!</v>
      </c>
    </row>
    <row r="883" spans="51:56" ht="11.25" customHeight="1" x14ac:dyDescent="0.25">
      <c r="AY883" s="187" t="s">
        <v>90</v>
      </c>
      <c r="AZ883" s="186">
        <f>_xll.qlInterestRateIndexFixingDate(Currency&amp;"ibor"&amp;$I$1,BA883,Trigger)</f>
        <v>45482</v>
      </c>
      <c r="BA883" s="186">
        <f>_xll.qlCalendarAdvance(Calendar,BA882,AY883,"f",,Trigger)</f>
        <v>45484</v>
      </c>
      <c r="BB883" s="186">
        <f>_xll.qlInterestRateIndexMaturity(Currency&amp;"ibor"&amp;$I$1,BA883,Trigger)</f>
        <v>45576</v>
      </c>
      <c r="BC883" s="359">
        <f>_xll.qlIndexFixing($AC$5,AZ883,,_xll.ohTrigger(Trigger,Quote!$V$2))</f>
        <v>1.5753321210857422E-2</v>
      </c>
      <c r="BD883" s="359" t="e">
        <f>_xll.qlIndexFixing($BE$1,AZ883,TRUE,_xll.ohTrigger(Trigger,Quote!$V$2))</f>
        <v>#NUM!</v>
      </c>
    </row>
    <row r="884" spans="51:56" ht="11.25" customHeight="1" x14ac:dyDescent="0.25">
      <c r="AY884" s="187" t="s">
        <v>90</v>
      </c>
      <c r="AZ884" s="186">
        <f>_xll.qlInterestRateIndexFixingDate(Currency&amp;"ibor"&amp;$I$1,BA884,Trigger)</f>
        <v>45489</v>
      </c>
      <c r="BA884" s="186">
        <f>_xll.qlCalendarAdvance(Calendar,BA883,AY884,"f",,Trigger)</f>
        <v>45491</v>
      </c>
      <c r="BB884" s="186">
        <f>_xll.qlInterestRateIndexMaturity(Currency&amp;"ibor"&amp;$I$1,BA884,Trigger)</f>
        <v>45583</v>
      </c>
      <c r="BC884" s="359">
        <f>_xll.qlIndexFixing($AC$5,AZ884,,_xll.ohTrigger(Trigger,Quote!$V$2))</f>
        <v>1.57877121821395E-2</v>
      </c>
      <c r="BD884" s="359" t="e">
        <f>_xll.qlIndexFixing($BE$1,AZ884,TRUE,_xll.ohTrigger(Trigger,Quote!$V$2))</f>
        <v>#NUM!</v>
      </c>
    </row>
    <row r="885" spans="51:56" ht="11.25" customHeight="1" x14ac:dyDescent="0.25">
      <c r="AY885" s="187" t="s">
        <v>90</v>
      </c>
      <c r="AZ885" s="186">
        <f>_xll.qlInterestRateIndexFixingDate(Currency&amp;"ibor"&amp;$I$1,BA885,Trigger)</f>
        <v>45496</v>
      </c>
      <c r="BA885" s="186">
        <f>_xll.qlCalendarAdvance(Calendar,BA884,AY885,"f",,Trigger)</f>
        <v>45498</v>
      </c>
      <c r="BB885" s="186">
        <f>_xll.qlInterestRateIndexMaturity(Currency&amp;"ibor"&amp;$I$1,BA885,Trigger)</f>
        <v>45590</v>
      </c>
      <c r="BC885" s="359">
        <f>_xll.qlIndexFixing($AC$5,AZ885,,_xll.ohTrigger(Trigger,Quote!$V$2))</f>
        <v>1.5822103454465115E-2</v>
      </c>
      <c r="BD885" s="359" t="e">
        <f>_xll.qlIndexFixing($BE$1,AZ885,TRUE,_xll.ohTrigger(Trigger,Quote!$V$2))</f>
        <v>#NUM!</v>
      </c>
    </row>
    <row r="886" spans="51:56" ht="11.25" customHeight="1" x14ac:dyDescent="0.25">
      <c r="AY886" s="187" t="s">
        <v>90</v>
      </c>
      <c r="AZ886" s="186">
        <f>_xll.qlInterestRateIndexFixingDate(Currency&amp;"ibor"&amp;$I$1,BA886,Trigger)</f>
        <v>45503</v>
      </c>
      <c r="BA886" s="186">
        <f>_xll.qlCalendarAdvance(Calendar,BA885,AY886,"f",,Trigger)</f>
        <v>45505</v>
      </c>
      <c r="BB886" s="186">
        <f>_xll.qlInterestRateIndexMaturity(Currency&amp;"ibor"&amp;$I$1,BA886,Trigger)</f>
        <v>45597</v>
      </c>
      <c r="BC886" s="359">
        <f>_xll.qlIndexFixing($AC$5,AZ886,,_xll.ohTrigger(Trigger,Quote!$V$2))</f>
        <v>1.5856495027836873E-2</v>
      </c>
      <c r="BD886" s="359" t="e">
        <f>_xll.qlIndexFixing($BE$1,AZ886,TRUE,_xll.ohTrigger(Trigger,Quote!$V$2))</f>
        <v>#NUM!</v>
      </c>
    </row>
    <row r="887" spans="51:56" ht="11.25" customHeight="1" x14ac:dyDescent="0.25">
      <c r="AY887" s="187" t="s">
        <v>90</v>
      </c>
      <c r="AZ887" s="186">
        <f>_xll.qlInterestRateIndexFixingDate(Currency&amp;"ibor"&amp;$I$1,BA887,Trigger)</f>
        <v>45510</v>
      </c>
      <c r="BA887" s="186">
        <f>_xll.qlCalendarAdvance(Calendar,BA886,AY887,"f",,Trigger)</f>
        <v>45512</v>
      </c>
      <c r="BB887" s="186">
        <f>_xll.qlInterestRateIndexMaturity(Currency&amp;"ibor"&amp;$I$1,BA887,Trigger)</f>
        <v>45604</v>
      </c>
      <c r="BC887" s="359">
        <f>_xll.qlIndexFixing($AC$5,AZ887,,_xll.ohTrigger(Trigger,Quote!$V$2))</f>
        <v>1.5890886902258254E-2</v>
      </c>
      <c r="BD887" s="359" t="e">
        <f>_xll.qlIndexFixing($BE$1,AZ887,TRUE,_xll.ohTrigger(Trigger,Quote!$V$2))</f>
        <v>#NUM!</v>
      </c>
    </row>
    <row r="888" spans="51:56" ht="11.25" customHeight="1" x14ac:dyDescent="0.25">
      <c r="AY888" s="187" t="s">
        <v>90</v>
      </c>
      <c r="AZ888" s="186">
        <f>_xll.qlInterestRateIndexFixingDate(Currency&amp;"ibor"&amp;$I$1,BA888,Trigger)</f>
        <v>45517</v>
      </c>
      <c r="BA888" s="186">
        <f>_xll.qlCalendarAdvance(Calendar,BA887,AY888,"f",,Trigger)</f>
        <v>45519</v>
      </c>
      <c r="BB888" s="186">
        <f>_xll.qlInterestRateIndexMaturity(Currency&amp;"ibor"&amp;$I$1,BA888,Trigger)</f>
        <v>45611</v>
      </c>
      <c r="BC888" s="359">
        <f>_xll.qlIndexFixing($AC$5,AZ888,,_xll.ohTrigger(Trigger,Quote!$V$2))</f>
        <v>1.5925279077730121E-2</v>
      </c>
      <c r="BD888" s="359" t="e">
        <f>_xll.qlIndexFixing($BE$1,AZ888,TRUE,_xll.ohTrigger(Trigger,Quote!$V$2))</f>
        <v>#NUM!</v>
      </c>
    </row>
    <row r="889" spans="51:56" ht="11.25" customHeight="1" x14ac:dyDescent="0.25">
      <c r="AY889" s="187" t="s">
        <v>90</v>
      </c>
      <c r="AZ889" s="186">
        <f>_xll.qlInterestRateIndexFixingDate(Currency&amp;"ibor"&amp;$I$1,BA889,Trigger)</f>
        <v>45524</v>
      </c>
      <c r="BA889" s="186">
        <f>_xll.qlCalendarAdvance(Calendar,BA888,AY889,"f",,Trigger)</f>
        <v>45526</v>
      </c>
      <c r="BB889" s="186">
        <f>_xll.qlInterestRateIndexMaturity(Currency&amp;"ibor"&amp;$I$1,BA889,Trigger)</f>
        <v>45618</v>
      </c>
      <c r="BC889" s="359">
        <f>_xll.qlIndexFixing($AC$5,AZ889,,_xll.ohTrigger(Trigger,Quote!$V$2))</f>
        <v>1.5959671554255952E-2</v>
      </c>
      <c r="BD889" s="359" t="e">
        <f>_xll.qlIndexFixing($BE$1,AZ889,TRUE,_xll.ohTrigger(Trigger,Quote!$V$2))</f>
        <v>#NUM!</v>
      </c>
    </row>
    <row r="890" spans="51:56" ht="11.25" customHeight="1" x14ac:dyDescent="0.25">
      <c r="AY890" s="187" t="s">
        <v>90</v>
      </c>
      <c r="AZ890" s="186">
        <f>_xll.qlInterestRateIndexFixingDate(Currency&amp;"ibor"&amp;$I$1,BA890,Trigger)</f>
        <v>45531</v>
      </c>
      <c r="BA890" s="186">
        <f>_xll.qlCalendarAdvance(Calendar,BA889,AY890,"f",,Trigger)</f>
        <v>45533</v>
      </c>
      <c r="BB890" s="186">
        <f>_xll.qlInterestRateIndexMaturity(Currency&amp;"ibor"&amp;$I$1,BA890,Trigger)</f>
        <v>45625</v>
      </c>
      <c r="BC890" s="359">
        <f>_xll.qlIndexFixing($AC$5,AZ890,,_xll.ohTrigger(Trigger,Quote!$V$2))</f>
        <v>1.5994064331838358E-2</v>
      </c>
      <c r="BD890" s="359" t="e">
        <f>_xll.qlIndexFixing($BE$1,AZ890,TRUE,_xll.ohTrigger(Trigger,Quote!$V$2))</f>
        <v>#NUM!</v>
      </c>
    </row>
    <row r="891" spans="51:56" ht="11.25" customHeight="1" x14ac:dyDescent="0.25">
      <c r="AY891" s="187" t="s">
        <v>90</v>
      </c>
      <c r="AZ891" s="186">
        <f>_xll.qlInterestRateIndexFixingDate(Currency&amp;"ibor"&amp;$I$1,BA891,Trigger)</f>
        <v>45538</v>
      </c>
      <c r="BA891" s="186">
        <f>_xll.qlCalendarAdvance(Calendar,BA890,AY891,"f",,Trigger)</f>
        <v>45540</v>
      </c>
      <c r="BB891" s="186">
        <f>_xll.qlInterestRateIndexMaturity(Currency&amp;"ibor"&amp;$I$1,BA891,Trigger)</f>
        <v>45631</v>
      </c>
      <c r="BC891" s="359">
        <f>_xll.qlIndexFixing($AC$5,AZ891,,_xll.ohTrigger(Trigger,Quote!$V$2))</f>
        <v>1.6025644531196887E-2</v>
      </c>
      <c r="BD891" s="359" t="e">
        <f>_xll.qlIndexFixing($BE$1,AZ891,TRUE,_xll.ohTrigger(Trigger,Quote!$V$2))</f>
        <v>#NUM!</v>
      </c>
    </row>
    <row r="892" spans="51:56" ht="11.25" customHeight="1" x14ac:dyDescent="0.25">
      <c r="AY892" s="187" t="s">
        <v>90</v>
      </c>
      <c r="AZ892" s="186">
        <f>_xll.qlInterestRateIndexFixingDate(Currency&amp;"ibor"&amp;$I$1,BA892,Trigger)</f>
        <v>45545</v>
      </c>
      <c r="BA892" s="186">
        <f>_xll.qlCalendarAdvance(Calendar,BA891,AY892,"f",,Trigger)</f>
        <v>45547</v>
      </c>
      <c r="BB892" s="186">
        <f>_xll.qlInterestRateIndexMaturity(Currency&amp;"ibor"&amp;$I$1,BA892,Trigger)</f>
        <v>45638</v>
      </c>
      <c r="BC892" s="359">
        <f>_xll.qlIndexFixing($AC$5,AZ892,,_xll.ohTrigger(Trigger,Quote!$V$2))</f>
        <v>1.6060036359843377E-2</v>
      </c>
      <c r="BD892" s="359" t="e">
        <f>_xll.qlIndexFixing($BE$1,AZ892,TRUE,_xll.ohTrigger(Trigger,Quote!$V$2))</f>
        <v>#NUM!</v>
      </c>
    </row>
    <row r="893" spans="51:56" ht="11.25" customHeight="1" x14ac:dyDescent="0.25">
      <c r="AY893" s="187" t="s">
        <v>90</v>
      </c>
      <c r="AZ893" s="186">
        <f>_xll.qlInterestRateIndexFixingDate(Currency&amp;"ibor"&amp;$I$1,BA893,Trigger)</f>
        <v>45552</v>
      </c>
      <c r="BA893" s="186">
        <f>_xll.qlCalendarAdvance(Calendar,BA892,AY893,"f",,Trigger)</f>
        <v>45554</v>
      </c>
      <c r="BB893" s="186">
        <f>_xll.qlInterestRateIndexMaturity(Currency&amp;"ibor"&amp;$I$1,BA893,Trigger)</f>
        <v>45645</v>
      </c>
      <c r="BC893" s="359">
        <f>_xll.qlIndexFixing($AC$5,AZ893,,_xll.ohTrigger(Trigger,Quote!$V$2))</f>
        <v>1.6094428486268374E-2</v>
      </c>
      <c r="BD893" s="359" t="e">
        <f>_xll.qlIndexFixing($BE$1,AZ893,TRUE,_xll.ohTrigger(Trigger,Quote!$V$2))</f>
        <v>#NUM!</v>
      </c>
    </row>
    <row r="894" spans="51:56" ht="11.25" customHeight="1" x14ac:dyDescent="0.25">
      <c r="AY894" s="187" t="s">
        <v>90</v>
      </c>
      <c r="AZ894" s="186">
        <f>_xll.qlInterestRateIndexFixingDate(Currency&amp;"ibor"&amp;$I$1,BA894,Trigger)</f>
        <v>45559</v>
      </c>
      <c r="BA894" s="186">
        <f>_xll.qlCalendarAdvance(Calendar,BA893,AY894,"f",,Trigger)</f>
        <v>45561</v>
      </c>
      <c r="BB894" s="186">
        <f>_xll.qlInterestRateIndexMaturity(Currency&amp;"ibor"&amp;$I$1,BA894,Trigger)</f>
        <v>45653</v>
      </c>
      <c r="BC894" s="359">
        <f>_xll.qlIndexFixing($AC$5,AZ894,,_xll.ohTrigger(Trigger,Quote!$V$2))</f>
        <v>1.6131638452791024E-2</v>
      </c>
      <c r="BD894" s="359" t="e">
        <f>_xll.qlIndexFixing($BE$1,AZ894,TRUE,_xll.ohTrigger(Trigger,Quote!$V$2))</f>
        <v>#NUM!</v>
      </c>
    </row>
    <row r="895" spans="51:56" ht="11.25" customHeight="1" x14ac:dyDescent="0.25">
      <c r="AY895" s="187" t="s">
        <v>90</v>
      </c>
      <c r="AZ895" s="186">
        <f>_xll.qlInterestRateIndexFixingDate(Currency&amp;"ibor"&amp;$I$1,BA895,Trigger)</f>
        <v>45566</v>
      </c>
      <c r="BA895" s="186">
        <f>_xll.qlCalendarAdvance(Calendar,BA894,AY895,"f",,Trigger)</f>
        <v>45568</v>
      </c>
      <c r="BB895" s="186">
        <f>_xll.qlInterestRateIndexMaturity(Currency&amp;"ibor"&amp;$I$1,BA895,Trigger)</f>
        <v>45660</v>
      </c>
      <c r="BC895" s="359">
        <f>_xll.qlIndexFixing($AC$5,AZ895,,_xll.ohTrigger(Trigger,Quote!$V$2))</f>
        <v>1.6166032735696251E-2</v>
      </c>
      <c r="BD895" s="359" t="e">
        <f>_xll.qlIndexFixing($BE$1,AZ895,TRUE,_xll.ohTrigger(Trigger,Quote!$V$2))</f>
        <v>#NUM!</v>
      </c>
    </row>
    <row r="896" spans="51:56" ht="11.25" customHeight="1" x14ac:dyDescent="0.25">
      <c r="AY896" s="187" t="s">
        <v>90</v>
      </c>
      <c r="AZ896" s="186">
        <f>_xll.qlInterestRateIndexFixingDate(Currency&amp;"ibor"&amp;$I$1,BA896,Trigger)</f>
        <v>45573</v>
      </c>
      <c r="BA896" s="186">
        <f>_xll.qlCalendarAdvance(Calendar,BA895,AY896,"f",,Trigger)</f>
        <v>45575</v>
      </c>
      <c r="BB896" s="186">
        <f>_xll.qlInterestRateIndexMaturity(Currency&amp;"ibor"&amp;$I$1,BA896,Trigger)</f>
        <v>45667</v>
      </c>
      <c r="BC896" s="359">
        <f>_xll.qlIndexFixing($AC$5,AZ896,,_xll.ohTrigger(Trigger,Quote!$V$2))</f>
        <v>1.6200427319675425E-2</v>
      </c>
      <c r="BD896" s="359" t="e">
        <f>_xll.qlIndexFixing($BE$1,AZ896,TRUE,_xll.ohTrigger(Trigger,Quote!$V$2))</f>
        <v>#NUM!</v>
      </c>
    </row>
    <row r="897" spans="51:56" ht="11.25" customHeight="1" x14ac:dyDescent="0.25">
      <c r="AY897" s="187" t="s">
        <v>90</v>
      </c>
      <c r="AZ897" s="186">
        <f>_xll.qlInterestRateIndexFixingDate(Currency&amp;"ibor"&amp;$I$1,BA897,Trigger)</f>
        <v>45580</v>
      </c>
      <c r="BA897" s="186">
        <f>_xll.qlCalendarAdvance(Calendar,BA896,AY897,"f",,Trigger)</f>
        <v>45582</v>
      </c>
      <c r="BB897" s="186">
        <f>_xll.qlInterestRateIndexMaturity(Currency&amp;"ibor"&amp;$I$1,BA897,Trigger)</f>
        <v>45674</v>
      </c>
      <c r="BC897" s="359">
        <f>_xll.qlIndexFixing($AC$5,AZ897,,_xll.ohTrigger(Trigger,Quote!$V$2))</f>
        <v>1.6234822204729417E-2</v>
      </c>
      <c r="BD897" s="359" t="e">
        <f>_xll.qlIndexFixing($BE$1,AZ897,TRUE,_xll.ohTrigger(Trigger,Quote!$V$2))</f>
        <v>#NUM!</v>
      </c>
    </row>
    <row r="898" spans="51:56" ht="11.25" customHeight="1" x14ac:dyDescent="0.25">
      <c r="AY898" s="187" t="s">
        <v>90</v>
      </c>
      <c r="AZ898" s="186">
        <f>_xll.qlInterestRateIndexFixingDate(Currency&amp;"ibor"&amp;$I$1,BA898,Trigger)</f>
        <v>45587</v>
      </c>
      <c r="BA898" s="186">
        <f>_xll.qlCalendarAdvance(Calendar,BA897,AY898,"f",,Trigger)</f>
        <v>45589</v>
      </c>
      <c r="BB898" s="186">
        <f>_xll.qlInterestRateIndexMaturity(Currency&amp;"ibor"&amp;$I$1,BA898,Trigger)</f>
        <v>45681</v>
      </c>
      <c r="BC898" s="359">
        <f>_xll.qlIndexFixing($AC$5,AZ898,,_xll.ohTrigger(Trigger,Quote!$V$2))</f>
        <v>1.6269217390860832E-2</v>
      </c>
      <c r="BD898" s="359" t="e">
        <f>_xll.qlIndexFixing($BE$1,AZ898,TRUE,_xll.ohTrigger(Trigger,Quote!$V$2))</f>
        <v>#NUM!</v>
      </c>
    </row>
    <row r="899" spans="51:56" ht="11.25" customHeight="1" x14ac:dyDescent="0.25">
      <c r="AY899" s="187" t="s">
        <v>90</v>
      </c>
      <c r="AZ899" s="186">
        <f>_xll.qlInterestRateIndexFixingDate(Currency&amp;"ibor"&amp;$I$1,BA899,Trigger)</f>
        <v>45594</v>
      </c>
      <c r="BA899" s="186">
        <f>_xll.qlCalendarAdvance(Calendar,BA898,AY899,"f",,Trigger)</f>
        <v>45596</v>
      </c>
      <c r="BB899" s="186">
        <f>_xll.qlInterestRateIndexMaturity(Currency&amp;"ibor"&amp;$I$1,BA899,Trigger)</f>
        <v>45688</v>
      </c>
      <c r="BC899" s="359">
        <f>_xll.qlIndexFixing($AC$5,AZ899,,_xll.ohTrigger(Trigger,Quote!$V$2))</f>
        <v>1.630361287807228E-2</v>
      </c>
      <c r="BD899" s="359" t="e">
        <f>_xll.qlIndexFixing($BE$1,AZ899,TRUE,_xll.ohTrigger(Trigger,Quote!$V$2))</f>
        <v>#NUM!</v>
      </c>
    </row>
    <row r="900" spans="51:56" ht="11.25" customHeight="1" x14ac:dyDescent="0.25">
      <c r="AY900" s="187" t="s">
        <v>90</v>
      </c>
      <c r="AZ900" s="186">
        <f>_xll.qlInterestRateIndexFixingDate(Currency&amp;"ibor"&amp;$I$1,BA900,Trigger)</f>
        <v>45601</v>
      </c>
      <c r="BA900" s="186">
        <f>_xll.qlCalendarAdvance(Calendar,BA899,AY900,"f",,Trigger)</f>
        <v>45603</v>
      </c>
      <c r="BB900" s="186">
        <f>_xll.qlInterestRateIndexMaturity(Currency&amp;"ibor"&amp;$I$1,BA900,Trigger)</f>
        <v>45695</v>
      </c>
      <c r="BC900" s="359">
        <f>_xll.qlIndexFixing($AC$5,AZ900,,_xll.ohTrigger(Trigger,Quote!$V$2))</f>
        <v>1.6338008666368101E-2</v>
      </c>
      <c r="BD900" s="359" t="e">
        <f>_xll.qlIndexFixing($BE$1,AZ900,TRUE,_xll.ohTrigger(Trigger,Quote!$V$2))</f>
        <v>#NUM!</v>
      </c>
    </row>
    <row r="901" spans="51:56" ht="11.25" customHeight="1" x14ac:dyDescent="0.25">
      <c r="AY901" s="187" t="s">
        <v>90</v>
      </c>
      <c r="AZ901" s="186">
        <f>_xll.qlInterestRateIndexFixingDate(Currency&amp;"ibor"&amp;$I$1,BA901,Trigger)</f>
        <v>45608</v>
      </c>
      <c r="BA901" s="186">
        <f>_xll.qlCalendarAdvance(Calendar,BA900,AY901,"f",,Trigger)</f>
        <v>45610</v>
      </c>
      <c r="BB901" s="186">
        <f>_xll.qlInterestRateIndexMaturity(Currency&amp;"ibor"&amp;$I$1,BA901,Trigger)</f>
        <v>45702</v>
      </c>
      <c r="BC901" s="359">
        <f>_xll.qlIndexFixing($AC$5,AZ901,,_xll.ohTrigger(Trigger,Quote!$V$2))</f>
        <v>1.6372404755748297E-2</v>
      </c>
      <c r="BD901" s="359" t="e">
        <f>_xll.qlIndexFixing($BE$1,AZ901,TRUE,_xll.ohTrigger(Trigger,Quote!$V$2))</f>
        <v>#NUM!</v>
      </c>
    </row>
    <row r="902" spans="51:56" ht="11.25" customHeight="1" x14ac:dyDescent="0.25">
      <c r="AY902" s="187" t="s">
        <v>90</v>
      </c>
      <c r="AZ902" s="186">
        <f>_xll.qlInterestRateIndexFixingDate(Currency&amp;"ibor"&amp;$I$1,BA902,Trigger)</f>
        <v>45615</v>
      </c>
      <c r="BA902" s="186">
        <f>_xll.qlCalendarAdvance(Calendar,BA901,AY902,"f",,Trigger)</f>
        <v>45617</v>
      </c>
      <c r="BB902" s="186">
        <f>_xll.qlInterestRateIndexMaturity(Currency&amp;"ibor"&amp;$I$1,BA902,Trigger)</f>
        <v>45709</v>
      </c>
      <c r="BC902" s="359">
        <f>_xll.qlIndexFixing($AC$5,AZ902,,_xll.ohTrigger(Trigger,Quote!$V$2))</f>
        <v>1.6406801146217211E-2</v>
      </c>
      <c r="BD902" s="359" t="e">
        <f>_xll.qlIndexFixing($BE$1,AZ902,TRUE,_xll.ohTrigger(Trigger,Quote!$V$2))</f>
        <v>#NUM!</v>
      </c>
    </row>
    <row r="903" spans="51:56" ht="11.25" customHeight="1" x14ac:dyDescent="0.25">
      <c r="AY903" s="187" t="s">
        <v>90</v>
      </c>
      <c r="AZ903" s="186">
        <f>_xll.qlInterestRateIndexFixingDate(Currency&amp;"ibor"&amp;$I$1,BA903,Trigger)</f>
        <v>45622</v>
      </c>
      <c r="BA903" s="186">
        <f>_xll.qlCalendarAdvance(Calendar,BA902,AY903,"f",,Trigger)</f>
        <v>45624</v>
      </c>
      <c r="BB903" s="186">
        <f>_xll.qlInterestRateIndexMaturity(Currency&amp;"ibor"&amp;$I$1,BA903,Trigger)</f>
        <v>45716</v>
      </c>
      <c r="BC903" s="359">
        <f>_xll.qlIndexFixing($AC$5,AZ903,,_xll.ohTrigger(Trigger,Quote!$V$2))</f>
        <v>1.6441197837777453E-2</v>
      </c>
      <c r="BD903" s="359" t="e">
        <f>_xll.qlIndexFixing($BE$1,AZ903,TRUE,_xll.ohTrigger(Trigger,Quote!$V$2))</f>
        <v>#NUM!</v>
      </c>
    </row>
    <row r="904" spans="51:56" ht="11.25" customHeight="1" x14ac:dyDescent="0.25">
      <c r="AY904" s="187" t="s">
        <v>90</v>
      </c>
      <c r="AZ904" s="186">
        <f>_xll.qlInterestRateIndexFixingDate(Currency&amp;"ibor"&amp;$I$1,BA904,Trigger)</f>
        <v>45629</v>
      </c>
      <c r="BA904" s="186">
        <f>_xll.qlCalendarAdvance(Calendar,BA903,AY904,"f",,Trigger)</f>
        <v>45631</v>
      </c>
      <c r="BB904" s="186">
        <f>_xll.qlInterestRateIndexMaturity(Currency&amp;"ibor"&amp;$I$1,BA904,Trigger)</f>
        <v>45721</v>
      </c>
      <c r="BC904" s="359">
        <f>_xll.qlIndexFixing($AC$5,AZ904,,_xll.ohTrigger(Trigger,Quote!$V$2))</f>
        <v>1.6469928469081907E-2</v>
      </c>
      <c r="BD904" s="359" t="e">
        <f>_xll.qlIndexFixing($BE$1,AZ904,TRUE,_xll.ohTrigger(Trigger,Quote!$V$2))</f>
        <v>#NUM!</v>
      </c>
    </row>
    <row r="905" spans="51:56" ht="11.25" customHeight="1" x14ac:dyDescent="0.25">
      <c r="AY905" s="187" t="s">
        <v>90</v>
      </c>
      <c r="AZ905" s="186">
        <f>_xll.qlInterestRateIndexFixingDate(Currency&amp;"ibor"&amp;$I$1,BA905,Trigger)</f>
        <v>45636</v>
      </c>
      <c r="BA905" s="186">
        <f>_xll.qlCalendarAdvance(Calendar,BA904,AY905,"f",,Trigger)</f>
        <v>45638</v>
      </c>
      <c r="BB905" s="186">
        <f>_xll.qlInterestRateIndexMaturity(Currency&amp;"ibor"&amp;$I$1,BA905,Trigger)</f>
        <v>45728</v>
      </c>
      <c r="BC905" s="359">
        <f>_xll.qlIndexFixing($AC$5,AZ905,,_xll.ohTrigger(Trigger,Quote!$V$2))</f>
        <v>1.6504322575816133E-2</v>
      </c>
      <c r="BD905" s="359" t="e">
        <f>_xll.qlIndexFixing($BE$1,AZ905,TRUE,_xll.ohTrigger(Trigger,Quote!$V$2))</f>
        <v>#NUM!</v>
      </c>
    </row>
    <row r="906" spans="51:56" ht="11.25" customHeight="1" x14ac:dyDescent="0.25">
      <c r="AY906" s="187" t="s">
        <v>90</v>
      </c>
      <c r="AZ906" s="186">
        <f>_xll.qlInterestRateIndexFixingDate(Currency&amp;"ibor"&amp;$I$1,BA906,Trigger)</f>
        <v>45643</v>
      </c>
      <c r="BA906" s="186">
        <f>_xll.qlCalendarAdvance(Calendar,BA905,AY906,"f",,Trigger)</f>
        <v>45645</v>
      </c>
      <c r="BB906" s="186">
        <f>_xll.qlInterestRateIndexMaturity(Currency&amp;"ibor"&amp;$I$1,BA906,Trigger)</f>
        <v>45735</v>
      </c>
      <c r="BC906" s="359">
        <f>_xll.qlIndexFixing($AC$5,AZ906,,_xll.ohTrigger(Trigger,Quote!$V$2))</f>
        <v>1.6538716977075651E-2</v>
      </c>
      <c r="BD906" s="359" t="e">
        <f>_xll.qlIndexFixing($BE$1,AZ906,TRUE,_xll.ohTrigger(Trigger,Quote!$V$2))</f>
        <v>#NUM!</v>
      </c>
    </row>
    <row r="907" spans="51:56" ht="11.25" customHeight="1" x14ac:dyDescent="0.25">
      <c r="AY907" s="187" t="s">
        <v>90</v>
      </c>
      <c r="AZ907" s="186">
        <f>_xll.qlInterestRateIndexFixingDate(Currency&amp;"ibor"&amp;$I$1,BA907,Trigger)</f>
        <v>45649</v>
      </c>
      <c r="BA907" s="186">
        <f>_xll.qlCalendarAdvance(Calendar,BA906,AY907,"f",,Trigger)</f>
        <v>45653</v>
      </c>
      <c r="BB907" s="186">
        <f>_xll.qlInterestRateIndexMaturity(Currency&amp;"ibor"&amp;$I$1,BA907,Trigger)</f>
        <v>45743</v>
      </c>
      <c r="BC907" s="359">
        <f>_xll.qlIndexFixing($AC$5,AZ907,,_xll.ohTrigger(Trigger,Quote!$V$2))</f>
        <v>1.657802522487728E-2</v>
      </c>
      <c r="BD907" s="359" t="e">
        <f>_xll.qlIndexFixing($BE$1,AZ907,TRUE,_xll.ohTrigger(Trigger,Quote!$V$2))</f>
        <v>#NUM!</v>
      </c>
    </row>
    <row r="908" spans="51:56" ht="11.25" customHeight="1" x14ac:dyDescent="0.25">
      <c r="AY908" s="187" t="s">
        <v>90</v>
      </c>
      <c r="AZ908" s="186">
        <f>_xll.qlInterestRateIndexFixingDate(Currency&amp;"ibor"&amp;$I$1,BA908,Trigger)</f>
        <v>45657</v>
      </c>
      <c r="BA908" s="186">
        <f>_xll.qlCalendarAdvance(Calendar,BA907,AY908,"f",,Trigger)</f>
        <v>45660</v>
      </c>
      <c r="BB908" s="186">
        <f>_xll.qlInterestRateIndexMaturity(Currency&amp;"ibor"&amp;$I$1,BA908,Trigger)</f>
        <v>45750</v>
      </c>
      <c r="BC908" s="359">
        <f>_xll.qlIndexFixing($AC$5,AZ908,,_xll.ohTrigger(Trigger,Quote!$V$2))</f>
        <v>1.6612420257272831E-2</v>
      </c>
      <c r="BD908" s="359" t="e">
        <f>_xll.qlIndexFixing($BE$1,AZ908,TRUE,_xll.ohTrigger(Trigger,Quote!$V$2))</f>
        <v>#NUM!</v>
      </c>
    </row>
    <row r="909" spans="51:56" ht="11.25" customHeight="1" x14ac:dyDescent="0.25">
      <c r="AY909" s="187" t="s">
        <v>90</v>
      </c>
      <c r="AZ909" s="186">
        <f>_xll.qlInterestRateIndexFixingDate(Currency&amp;"ibor"&amp;$I$1,BA909,Trigger)</f>
        <v>45665</v>
      </c>
      <c r="BA909" s="186">
        <f>_xll.qlCalendarAdvance(Calendar,BA908,AY909,"f",,Trigger)</f>
        <v>45667</v>
      </c>
      <c r="BB909" s="186">
        <f>_xll.qlInterestRateIndexMaturity(Currency&amp;"ibor"&amp;$I$1,BA909,Trigger)</f>
        <v>45757</v>
      </c>
      <c r="BC909" s="359">
        <f>_xll.qlIndexFixing($AC$5,AZ909,,_xll.ohTrigger(Trigger,Quote!$V$2))</f>
        <v>1.6646815584201669E-2</v>
      </c>
      <c r="BD909" s="359" t="e">
        <f>_xll.qlIndexFixing($BE$1,AZ909,TRUE,_xll.ohTrigger(Trigger,Quote!$V$2))</f>
        <v>#NUM!</v>
      </c>
    </row>
    <row r="910" spans="51:56" ht="11.25" customHeight="1" x14ac:dyDescent="0.25">
      <c r="AY910" s="187" t="s">
        <v>90</v>
      </c>
      <c r="AZ910" s="186">
        <f>_xll.qlInterestRateIndexFixingDate(Currency&amp;"ibor"&amp;$I$1,BA910,Trigger)</f>
        <v>45672</v>
      </c>
      <c r="BA910" s="186">
        <f>_xll.qlCalendarAdvance(Calendar,BA909,AY910,"f",,Trigger)</f>
        <v>45674</v>
      </c>
      <c r="BB910" s="186">
        <f>_xll.qlInterestRateIndexMaturity(Currency&amp;"ibor"&amp;$I$1,BA910,Trigger)</f>
        <v>45764</v>
      </c>
      <c r="BC910" s="359">
        <f>_xll.qlIndexFixing($AC$5,AZ910,,_xll.ohTrigger(Trigger,Quote!$V$2))</f>
        <v>1.6681211205668234E-2</v>
      </c>
      <c r="BD910" s="359" t="e">
        <f>_xll.qlIndexFixing($BE$1,AZ910,TRUE,_xll.ohTrigger(Trigger,Quote!$V$2))</f>
        <v>#NUM!</v>
      </c>
    </row>
    <row r="911" spans="51:56" ht="11.25" customHeight="1" x14ac:dyDescent="0.25">
      <c r="AY911" s="187" t="s">
        <v>90</v>
      </c>
      <c r="AZ911" s="186">
        <f>_xll.qlInterestRateIndexFixingDate(Currency&amp;"ibor"&amp;$I$1,BA911,Trigger)</f>
        <v>45679</v>
      </c>
      <c r="BA911" s="186">
        <f>_xll.qlCalendarAdvance(Calendar,BA910,AY911,"f",,Trigger)</f>
        <v>45681</v>
      </c>
      <c r="BB911" s="186">
        <f>_xll.qlInterestRateIndexMaturity(Currency&amp;"ibor"&amp;$I$1,BA911,Trigger)</f>
        <v>45771</v>
      </c>
      <c r="BC911" s="359">
        <f>_xll.qlIndexFixing($AC$5,AZ911,,_xll.ohTrigger(Trigger,Quote!$V$2))</f>
        <v>1.6715607121672527E-2</v>
      </c>
      <c r="BD911" s="359" t="e">
        <f>_xll.qlIndexFixing($BE$1,AZ911,TRUE,_xll.ohTrigger(Trigger,Quote!$V$2))</f>
        <v>#NUM!</v>
      </c>
    </row>
    <row r="912" spans="51:56" ht="11.25" customHeight="1" x14ac:dyDescent="0.25">
      <c r="AY912" s="187" t="s">
        <v>90</v>
      </c>
      <c r="AZ912" s="186">
        <f>_xll.qlInterestRateIndexFixingDate(Currency&amp;"ibor"&amp;$I$1,BA912,Trigger)</f>
        <v>45686</v>
      </c>
      <c r="BA912" s="186">
        <f>_xll.qlCalendarAdvance(Calendar,BA911,AY912,"f",,Trigger)</f>
        <v>45688</v>
      </c>
      <c r="BB912" s="186">
        <f>_xll.qlInterestRateIndexMaturity(Currency&amp;"ibor"&amp;$I$1,BA912,Trigger)</f>
        <v>45777</v>
      </c>
      <c r="BC912" s="359">
        <f>_xll.qlIndexFixing($AC$5,AZ912,,_xll.ohTrigger(Trigger,Quote!$V$2))</f>
        <v>1.6747157442841738E-2</v>
      </c>
      <c r="BD912" s="359" t="e">
        <f>_xll.qlIndexFixing($BE$1,AZ912,TRUE,_xll.ohTrigger(Trigger,Quote!$V$2))</f>
        <v>#NUM!</v>
      </c>
    </row>
    <row r="913" spans="51:56" ht="11.25" customHeight="1" x14ac:dyDescent="0.25">
      <c r="AY913" s="187" t="s">
        <v>90</v>
      </c>
      <c r="AZ913" s="186">
        <f>_xll.qlInterestRateIndexFixingDate(Currency&amp;"ibor"&amp;$I$1,BA913,Trigger)</f>
        <v>45693</v>
      </c>
      <c r="BA913" s="186">
        <f>_xll.qlCalendarAdvance(Calendar,BA912,AY913,"f",,Trigger)</f>
        <v>45695</v>
      </c>
      <c r="BB913" s="186">
        <f>_xll.qlInterestRateIndexMaturity(Currency&amp;"ibor"&amp;$I$1,BA913,Trigger)</f>
        <v>45784</v>
      </c>
      <c r="BC913" s="359">
        <f>_xll.qlIndexFixing($AC$5,AZ913,,_xll.ohTrigger(Trigger,Quote!$V$2))</f>
        <v>1.6781552328476182E-2</v>
      </c>
      <c r="BD913" s="359" t="e">
        <f>_xll.qlIndexFixing($BE$1,AZ913,TRUE,_xll.ohTrigger(Trigger,Quote!$V$2))</f>
        <v>#NUM!</v>
      </c>
    </row>
    <row r="914" spans="51:56" ht="11.25" customHeight="1" x14ac:dyDescent="0.25">
      <c r="AY914" s="187" t="s">
        <v>90</v>
      </c>
      <c r="AZ914" s="186">
        <f>_xll.qlInterestRateIndexFixingDate(Currency&amp;"ibor"&amp;$I$1,BA914,Trigger)</f>
        <v>45700</v>
      </c>
      <c r="BA914" s="186">
        <f>_xll.qlCalendarAdvance(Calendar,BA913,AY914,"f",,Trigger)</f>
        <v>45702</v>
      </c>
      <c r="BB914" s="186">
        <f>_xll.qlInterestRateIndexMaturity(Currency&amp;"ibor"&amp;$I$1,BA914,Trigger)</f>
        <v>45791</v>
      </c>
      <c r="BC914" s="359">
        <f>_xll.qlIndexFixing($AC$5,AZ914,,_xll.ohTrigger(Trigger,Quote!$V$2))</f>
        <v>1.6815947505370677E-2</v>
      </c>
      <c r="BD914" s="359" t="e">
        <f>_xll.qlIndexFixing($BE$1,AZ914,TRUE,_xll.ohTrigger(Trigger,Quote!$V$2))</f>
        <v>#NUM!</v>
      </c>
    </row>
    <row r="915" spans="51:56" ht="11.25" customHeight="1" x14ac:dyDescent="0.25">
      <c r="AY915" s="187" t="s">
        <v>90</v>
      </c>
      <c r="AZ915" s="186">
        <f>_xll.qlInterestRateIndexFixingDate(Currency&amp;"ibor"&amp;$I$1,BA915,Trigger)</f>
        <v>45707</v>
      </c>
      <c r="BA915" s="186">
        <f>_xll.qlCalendarAdvance(Calendar,BA914,AY915,"f",,Trigger)</f>
        <v>45709</v>
      </c>
      <c r="BB915" s="186">
        <f>_xll.qlInterestRateIndexMaturity(Currency&amp;"ibor"&amp;$I$1,BA915,Trigger)</f>
        <v>45798</v>
      </c>
      <c r="BC915" s="359">
        <f>_xll.qlIndexFixing($AC$5,AZ915,,_xll.ohTrigger(Trigger,Quote!$V$2))</f>
        <v>1.6850342973528817E-2</v>
      </c>
      <c r="BD915" s="359" t="e">
        <f>_xll.qlIndexFixing($BE$1,AZ915,TRUE,_xll.ohTrigger(Trigger,Quote!$V$2))</f>
        <v>#NUM!</v>
      </c>
    </row>
    <row r="916" spans="51:56" ht="11.25" customHeight="1" x14ac:dyDescent="0.25">
      <c r="AY916" s="187" t="s">
        <v>90</v>
      </c>
      <c r="AZ916" s="186">
        <f>_xll.qlInterestRateIndexFixingDate(Currency&amp;"ibor"&amp;$I$1,BA916,Trigger)</f>
        <v>45714</v>
      </c>
      <c r="BA916" s="186">
        <f>_xll.qlCalendarAdvance(Calendar,BA915,AY916,"f",,Trigger)</f>
        <v>45716</v>
      </c>
      <c r="BB916" s="186">
        <f>_xll.qlInterestRateIndexMaturity(Currency&amp;"ibor"&amp;$I$1,BA916,Trigger)</f>
        <v>45807</v>
      </c>
      <c r="BC916" s="359">
        <f>_xll.qlIndexFixing($AC$5,AZ916,,_xll.ohTrigger(Trigger,Quote!$V$2))</f>
        <v>1.6890443750662253E-2</v>
      </c>
      <c r="BD916" s="359" t="e">
        <f>_xll.qlIndexFixing($BE$1,AZ916,TRUE,_xll.ohTrigger(Trigger,Quote!$V$2))</f>
        <v>#NUM!</v>
      </c>
    </row>
    <row r="917" spans="51:56" ht="11.25" customHeight="1" x14ac:dyDescent="0.25">
      <c r="AY917" s="187" t="s">
        <v>90</v>
      </c>
      <c r="AZ917" s="186">
        <f>_xll.qlInterestRateIndexFixingDate(Currency&amp;"ibor"&amp;$I$1,BA917,Trigger)</f>
        <v>45721</v>
      </c>
      <c r="BA917" s="186">
        <f>_xll.qlCalendarAdvance(Calendar,BA916,AY917,"f",,Trigger)</f>
        <v>45723</v>
      </c>
      <c r="BB917" s="186">
        <f>_xll.qlInterestRateIndexMaturity(Currency&amp;"ibor"&amp;$I$1,BA917,Trigger)</f>
        <v>45817</v>
      </c>
      <c r="BC917" s="359">
        <f>_xll.qlIndexFixing($AC$5,AZ917,,_xll.ohTrigger(Trigger,Quote!$V$2))</f>
        <v>1.6860934044414824E-2</v>
      </c>
      <c r="BD917" s="359" t="e">
        <f>_xll.qlIndexFixing($BE$1,AZ917,TRUE,_xll.ohTrigger(Trigger,Quote!$V$2))</f>
        <v>#NUM!</v>
      </c>
    </row>
    <row r="918" spans="51:56" ht="11.25" customHeight="1" x14ac:dyDescent="0.25">
      <c r="AY918" s="187" t="s">
        <v>90</v>
      </c>
      <c r="AZ918" s="186">
        <f>_xll.qlInterestRateIndexFixingDate(Currency&amp;"ibor"&amp;$I$1,BA918,Trigger)</f>
        <v>45728</v>
      </c>
      <c r="BA918" s="186">
        <f>_xll.qlCalendarAdvance(Calendar,BA917,AY918,"f",,Trigger)</f>
        <v>45730</v>
      </c>
      <c r="BB918" s="186">
        <f>_xll.qlInterestRateIndexMaturity(Currency&amp;"ibor"&amp;$I$1,BA918,Trigger)</f>
        <v>45824</v>
      </c>
      <c r="BC918" s="359">
        <f>_xll.qlIndexFixing($AC$5,AZ918,,_xll.ohTrigger(Trigger,Quote!$V$2))</f>
        <v>1.6822588521951998E-2</v>
      </c>
      <c r="BD918" s="359" t="e">
        <f>_xll.qlIndexFixing($BE$1,AZ918,TRUE,_xll.ohTrigger(Trigger,Quote!$V$2))</f>
        <v>#NUM!</v>
      </c>
    </row>
    <row r="919" spans="51:56" ht="11.25" customHeight="1" x14ac:dyDescent="0.25">
      <c r="AY919" s="187" t="s">
        <v>90</v>
      </c>
      <c r="AZ919" s="186">
        <f>_xll.qlInterestRateIndexFixingDate(Currency&amp;"ibor"&amp;$I$1,BA919,Trigger)</f>
        <v>45735</v>
      </c>
      <c r="BA919" s="186">
        <f>_xll.qlCalendarAdvance(Calendar,BA918,AY919,"f",,Trigger)</f>
        <v>45737</v>
      </c>
      <c r="BB919" s="186">
        <f>_xll.qlInterestRateIndexMaturity(Currency&amp;"ibor"&amp;$I$1,BA919,Trigger)</f>
        <v>45831</v>
      </c>
      <c r="BC919" s="359">
        <f>_xll.qlIndexFixing($AC$5,AZ919,,_xll.ohTrigger(Trigger,Quote!$V$2))</f>
        <v>1.6783966547870986E-2</v>
      </c>
      <c r="BD919" s="359" t="e">
        <f>_xll.qlIndexFixing($BE$1,AZ919,TRUE,_xll.ohTrigger(Trigger,Quote!$V$2))</f>
        <v>#NUM!</v>
      </c>
    </row>
    <row r="920" spans="51:56" ht="11.25" customHeight="1" x14ac:dyDescent="0.25">
      <c r="AY920" s="187" t="s">
        <v>90</v>
      </c>
      <c r="AZ920" s="186">
        <f>_xll.qlInterestRateIndexFixingDate(Currency&amp;"ibor"&amp;$I$1,BA920,Trigger)</f>
        <v>45742</v>
      </c>
      <c r="BA920" s="186">
        <f>_xll.qlCalendarAdvance(Calendar,BA919,AY920,"f",,Trigger)</f>
        <v>45744</v>
      </c>
      <c r="BB920" s="186">
        <f>_xll.qlInterestRateIndexMaturity(Currency&amp;"ibor"&amp;$I$1,BA920,Trigger)</f>
        <v>45838</v>
      </c>
      <c r="BC920" s="359">
        <f>_xll.qlIndexFixing($AC$5,AZ920,,_xll.ohTrigger(Trigger,Quote!$V$2))</f>
        <v>1.6745068130508935E-2</v>
      </c>
      <c r="BD920" s="359" t="e">
        <f>_xll.qlIndexFixing($BE$1,AZ920,TRUE,_xll.ohTrigger(Trigger,Quote!$V$2))</f>
        <v>#NUM!</v>
      </c>
    </row>
    <row r="921" spans="51:56" ht="11.25" customHeight="1" x14ac:dyDescent="0.25">
      <c r="AY921" s="187" t="s">
        <v>90</v>
      </c>
      <c r="AZ921" s="186">
        <f>_xll.qlInterestRateIndexFixingDate(Currency&amp;"ibor"&amp;$I$1,BA921,Trigger)</f>
        <v>45749</v>
      </c>
      <c r="BA921" s="186">
        <f>_xll.qlCalendarAdvance(Calendar,BA920,AY921,"f",,Trigger)</f>
        <v>45751</v>
      </c>
      <c r="BB921" s="186">
        <f>_xll.qlInterestRateIndexMaturity(Currency&amp;"ibor"&amp;$I$1,BA921,Trigger)</f>
        <v>45842</v>
      </c>
      <c r="BC921" s="359">
        <f>_xll.qlIndexFixing($AC$5,AZ921,,_xll.ohTrigger(Trigger,Quote!$V$2))</f>
        <v>1.6717929163087852E-2</v>
      </c>
      <c r="BD921" s="359" t="e">
        <f>_xll.qlIndexFixing($BE$1,AZ921,TRUE,_xll.ohTrigger(Trigger,Quote!$V$2))</f>
        <v>#NUM!</v>
      </c>
    </row>
    <row r="922" spans="51:56" ht="11.25" customHeight="1" x14ac:dyDescent="0.25">
      <c r="AY922" s="187" t="s">
        <v>90</v>
      </c>
      <c r="AZ922" s="186">
        <f>_xll.qlInterestRateIndexFixingDate(Currency&amp;"ibor"&amp;$I$1,BA922,Trigger)</f>
        <v>45756</v>
      </c>
      <c r="BA922" s="186">
        <f>_xll.qlCalendarAdvance(Calendar,BA921,AY922,"f",,Trigger)</f>
        <v>45758</v>
      </c>
      <c r="BB922" s="186">
        <f>_xll.qlInterestRateIndexMaturity(Currency&amp;"ibor"&amp;$I$1,BA922,Trigger)</f>
        <v>45849</v>
      </c>
      <c r="BC922" s="359">
        <f>_xll.qlIndexFixing($AC$5,AZ922,,_xll.ohTrigger(Trigger,Quote!$V$2))</f>
        <v>1.6676171374561514E-2</v>
      </c>
      <c r="BD922" s="359" t="e">
        <f>_xll.qlIndexFixing($BE$1,AZ922,TRUE,_xll.ohTrigger(Trigger,Quote!$V$2))</f>
        <v>#NUM!</v>
      </c>
    </row>
    <row r="923" spans="51:56" ht="11.25" customHeight="1" x14ac:dyDescent="0.25">
      <c r="AY923" s="187" t="s">
        <v>90</v>
      </c>
      <c r="AZ923" s="186">
        <f>_xll.qlInterestRateIndexFixingDate(Currency&amp;"ibor"&amp;$I$1,BA923,Trigger)</f>
        <v>45763</v>
      </c>
      <c r="BA923" s="186">
        <f>_xll.qlCalendarAdvance(Calendar,BA922,AY923,"f",,Trigger)</f>
        <v>45769</v>
      </c>
      <c r="BB923" s="186">
        <f>_xll.qlInterestRateIndexMaturity(Currency&amp;"ibor"&amp;$I$1,BA923,Trigger)</f>
        <v>45860</v>
      </c>
      <c r="BC923" s="359">
        <f>_xll.qlIndexFixing($AC$5,AZ923,,_xll.ohTrigger(Trigger,Quote!$V$2))</f>
        <v>1.6609975228675428E-2</v>
      </c>
      <c r="BD923" s="359" t="e">
        <f>_xll.qlIndexFixing($BE$1,AZ923,TRUE,_xll.ohTrigger(Trigger,Quote!$V$2))</f>
        <v>#NUM!</v>
      </c>
    </row>
    <row r="924" spans="51:56" ht="11.25" customHeight="1" x14ac:dyDescent="0.25">
      <c r="AY924" s="187" t="s">
        <v>90</v>
      </c>
      <c r="AZ924" s="186">
        <f>_xll.qlInterestRateIndexFixingDate(Currency&amp;"ibor"&amp;$I$1,BA924,Trigger)</f>
        <v>45772</v>
      </c>
      <c r="BA924" s="186">
        <f>_xll.qlCalendarAdvance(Calendar,BA923,AY924,"f",,Trigger)</f>
        <v>45776</v>
      </c>
      <c r="BB924" s="186">
        <f>_xll.qlInterestRateIndexMaturity(Currency&amp;"ibor"&amp;$I$1,BA924,Trigger)</f>
        <v>45867</v>
      </c>
      <c r="BC924" s="359">
        <f>_xll.qlIndexFixing($AC$5,AZ924,,_xll.ohTrigger(Trigger,Quote!$V$2))</f>
        <v>1.6567483390897815E-2</v>
      </c>
      <c r="BD924" s="359" t="e">
        <f>_xll.qlIndexFixing($BE$1,AZ924,TRUE,_xll.ohTrigger(Trigger,Quote!$V$2))</f>
        <v>#NUM!</v>
      </c>
    </row>
    <row r="925" spans="51:56" ht="11.25" customHeight="1" x14ac:dyDescent="0.25">
      <c r="AY925" s="187" t="s">
        <v>90</v>
      </c>
      <c r="AZ925" s="186">
        <f>_xll.qlInterestRateIndexFixingDate(Currency&amp;"ibor"&amp;$I$1,BA925,Trigger)</f>
        <v>45779</v>
      </c>
      <c r="BA925" s="186">
        <f>_xll.qlCalendarAdvance(Calendar,BA924,AY925,"f",,Trigger)</f>
        <v>45783</v>
      </c>
      <c r="BB925" s="186">
        <f>_xll.qlInterestRateIndexMaturity(Currency&amp;"ibor"&amp;$I$1,BA925,Trigger)</f>
        <v>45875</v>
      </c>
      <c r="BC925" s="359">
        <f>_xll.qlIndexFixing($AC$5,AZ925,,_xll.ohTrigger(Trigger,Quote!$V$2))</f>
        <v>1.6524167376750609E-2</v>
      </c>
      <c r="BD925" s="359" t="e">
        <f>_xll.qlIndexFixing($BE$1,AZ925,TRUE,_xll.ohTrigger(Trigger,Quote!$V$2))</f>
        <v>#NUM!</v>
      </c>
    </row>
    <row r="926" spans="51:56" ht="11.25" customHeight="1" x14ac:dyDescent="0.25">
      <c r="AY926" s="187" t="s">
        <v>90</v>
      </c>
      <c r="AZ926" s="186">
        <f>_xll.qlInterestRateIndexFixingDate(Currency&amp;"ibor"&amp;$I$1,BA926,Trigger)</f>
        <v>45786</v>
      </c>
      <c r="BA926" s="186">
        <f>_xll.qlCalendarAdvance(Calendar,BA925,AY926,"f",,Trigger)</f>
        <v>45790</v>
      </c>
      <c r="BB926" s="186">
        <f>_xll.qlInterestRateIndexMaturity(Currency&amp;"ibor"&amp;$I$1,BA926,Trigger)</f>
        <v>45882</v>
      </c>
      <c r="BC926" s="359">
        <f>_xll.qlIndexFixing($AC$5,AZ926,,_xll.ohTrigger(Trigger,Quote!$V$2))</f>
        <v>1.6481904267521805E-2</v>
      </c>
      <c r="BD926" s="359" t="e">
        <f>_xll.qlIndexFixing($BE$1,AZ926,TRUE,_xll.ohTrigger(Trigger,Quote!$V$2))</f>
        <v>#NUM!</v>
      </c>
    </row>
    <row r="927" spans="51:56" ht="11.25" customHeight="1" x14ac:dyDescent="0.25">
      <c r="AY927" s="187" t="s">
        <v>90</v>
      </c>
      <c r="AZ927" s="186">
        <f>_xll.qlInterestRateIndexFixingDate(Currency&amp;"ibor"&amp;$I$1,BA927,Trigger)</f>
        <v>45793</v>
      </c>
      <c r="BA927" s="186">
        <f>_xll.qlCalendarAdvance(Calendar,BA926,AY927,"f",,Trigger)</f>
        <v>45797</v>
      </c>
      <c r="BB927" s="186">
        <f>_xll.qlInterestRateIndexMaturity(Currency&amp;"ibor"&amp;$I$1,BA927,Trigger)</f>
        <v>45889</v>
      </c>
      <c r="BC927" s="359">
        <f>_xll.qlIndexFixing($AC$5,AZ927,,_xll.ohTrigger(Trigger,Quote!$V$2))</f>
        <v>1.6439358811905867E-2</v>
      </c>
      <c r="BD927" s="359" t="e">
        <f>_xll.qlIndexFixing($BE$1,AZ927,TRUE,_xll.ohTrigger(Trigger,Quote!$V$2))</f>
        <v>#NUM!</v>
      </c>
    </row>
    <row r="928" spans="51:56" ht="11.25" customHeight="1" x14ac:dyDescent="0.25">
      <c r="AY928" s="187" t="s">
        <v>90</v>
      </c>
      <c r="AZ928" s="186">
        <f>_xll.qlInterestRateIndexFixingDate(Currency&amp;"ibor"&amp;$I$1,BA928,Trigger)</f>
        <v>45800</v>
      </c>
      <c r="BA928" s="186">
        <f>_xll.qlCalendarAdvance(Calendar,BA927,AY928,"f",,Trigger)</f>
        <v>45804</v>
      </c>
      <c r="BB928" s="186">
        <f>_xll.qlInterestRateIndexMaturity(Currency&amp;"ibor"&amp;$I$1,BA928,Trigger)</f>
        <v>45896</v>
      </c>
      <c r="BC928" s="359">
        <f>_xll.qlIndexFixing($AC$5,AZ928,,_xll.ohTrigger(Trigger,Quote!$V$2))</f>
        <v>1.6396531019082398E-2</v>
      </c>
      <c r="BD928" s="359" t="e">
        <f>_xll.qlIndexFixing($BE$1,AZ928,TRUE,_xll.ohTrigger(Trigger,Quote!$V$2))</f>
        <v>#NUM!</v>
      </c>
    </row>
    <row r="929" spans="51:56" ht="11.25" customHeight="1" x14ac:dyDescent="0.25">
      <c r="AY929" s="187" t="s">
        <v>90</v>
      </c>
      <c r="AZ929" s="186">
        <f>_xll.qlInterestRateIndexFixingDate(Currency&amp;"ibor"&amp;$I$1,BA929,Trigger)</f>
        <v>45807</v>
      </c>
      <c r="BA929" s="186">
        <f>_xll.qlCalendarAdvance(Calendar,BA928,AY929,"f",,Trigger)</f>
        <v>45811</v>
      </c>
      <c r="BB929" s="186">
        <f>_xll.qlInterestRateIndexMaturity(Currency&amp;"ibor"&amp;$I$1,BA929,Trigger)</f>
        <v>45903</v>
      </c>
      <c r="BC929" s="359">
        <f>_xll.qlIndexFixing($AC$5,AZ929,,_xll.ohTrigger(Trigger,Quote!$V$2))</f>
        <v>1.636397954461519E-2</v>
      </c>
      <c r="BD929" s="359" t="e">
        <f>_xll.qlIndexFixing($BE$1,AZ929,TRUE,_xll.ohTrigger(Trigger,Quote!$V$2))</f>
        <v>#NUM!</v>
      </c>
    </row>
    <row r="930" spans="51:56" ht="11.25" customHeight="1" x14ac:dyDescent="0.25">
      <c r="AY930" s="187" t="s">
        <v>90</v>
      </c>
      <c r="AZ930" s="186">
        <f>_xll.qlInterestRateIndexFixingDate(Currency&amp;"ibor"&amp;$I$1,BA930,Trigger)</f>
        <v>45814</v>
      </c>
      <c r="BA930" s="186">
        <f>_xll.qlCalendarAdvance(Calendar,BA929,AY930,"f",,Trigger)</f>
        <v>45818</v>
      </c>
      <c r="BB930" s="186">
        <f>_xll.qlInterestRateIndexMaturity(Currency&amp;"ibor"&amp;$I$1,BA930,Trigger)</f>
        <v>45910</v>
      </c>
      <c r="BC930" s="359">
        <f>_xll.qlIndexFixing($AC$5,AZ930,,_xll.ohTrigger(Trigger,Quote!$V$2))</f>
        <v>1.6394659089716969E-2</v>
      </c>
      <c r="BD930" s="359" t="e">
        <f>_xll.qlIndexFixing($BE$1,AZ930,TRUE,_xll.ohTrigger(Trigger,Quote!$V$2))</f>
        <v>#NUM!</v>
      </c>
    </row>
    <row r="931" spans="51:56" ht="11.25" customHeight="1" x14ac:dyDescent="0.25">
      <c r="AY931" s="187" t="s">
        <v>90</v>
      </c>
      <c r="AZ931" s="186">
        <f>_xll.qlInterestRateIndexFixingDate(Currency&amp;"ibor"&amp;$I$1,BA931,Trigger)</f>
        <v>45821</v>
      </c>
      <c r="BA931" s="186">
        <f>_xll.qlCalendarAdvance(Calendar,BA930,AY931,"f",,Trigger)</f>
        <v>45825</v>
      </c>
      <c r="BB931" s="186">
        <f>_xll.qlInterestRateIndexMaturity(Currency&amp;"ibor"&amp;$I$1,BA931,Trigger)</f>
        <v>45917</v>
      </c>
      <c r="BC931" s="359">
        <f>_xll.qlIndexFixing($AC$5,AZ931,,_xll.ohTrigger(Trigger,Quote!$V$2))</f>
        <v>1.6425338874354965E-2</v>
      </c>
      <c r="BD931" s="359" t="e">
        <f>_xll.qlIndexFixing($BE$1,AZ931,TRUE,_xll.ohTrigger(Trigger,Quote!$V$2))</f>
        <v>#NUM!</v>
      </c>
    </row>
    <row r="932" spans="51:56" ht="11.25" customHeight="1" x14ac:dyDescent="0.25">
      <c r="AY932" s="187" t="s">
        <v>90</v>
      </c>
      <c r="AZ932" s="186">
        <f>_xll.qlInterestRateIndexFixingDate(Currency&amp;"ibor"&amp;$I$1,BA932,Trigger)</f>
        <v>45828</v>
      </c>
      <c r="BA932" s="186">
        <f>_xll.qlCalendarAdvance(Calendar,BA931,AY932,"f",,Trigger)</f>
        <v>45832</v>
      </c>
      <c r="BB932" s="186">
        <f>_xll.qlInterestRateIndexMaturity(Currency&amp;"ibor"&amp;$I$1,BA932,Trigger)</f>
        <v>45924</v>
      </c>
      <c r="BC932" s="359">
        <f>_xll.qlIndexFixing($AC$5,AZ932,,_xll.ohTrigger(Trigger,Quote!$V$2))</f>
        <v>1.6456018898530912E-2</v>
      </c>
      <c r="BD932" s="359" t="e">
        <f>_xll.qlIndexFixing($BE$1,AZ932,TRUE,_xll.ohTrigger(Trigger,Quote!$V$2))</f>
        <v>#NUM!</v>
      </c>
    </row>
    <row r="933" spans="51:56" ht="11.25" customHeight="1" x14ac:dyDescent="0.25">
      <c r="AY933" s="187" t="s">
        <v>90</v>
      </c>
      <c r="AZ933" s="186">
        <f>_xll.qlInterestRateIndexFixingDate(Currency&amp;"ibor"&amp;$I$1,BA933,Trigger)</f>
        <v>45835</v>
      </c>
      <c r="BA933" s="186">
        <f>_xll.qlCalendarAdvance(Calendar,BA932,AY933,"f",,Trigger)</f>
        <v>45839</v>
      </c>
      <c r="BB933" s="186">
        <f>_xll.qlInterestRateIndexMaturity(Currency&amp;"ibor"&amp;$I$1,BA933,Trigger)</f>
        <v>45931</v>
      </c>
      <c r="BC933" s="359">
        <f>_xll.qlIndexFixing($AC$5,AZ933,,_xll.ohTrigger(Trigger,Quote!$V$2))</f>
        <v>1.6486699162245686E-2</v>
      </c>
      <c r="BD933" s="359" t="e">
        <f>_xll.qlIndexFixing($BE$1,AZ933,TRUE,_xll.ohTrigger(Trigger,Quote!$V$2))</f>
        <v>#NUM!</v>
      </c>
    </row>
    <row r="934" spans="51:56" ht="11.25" customHeight="1" x14ac:dyDescent="0.25">
      <c r="AY934" s="187" t="s">
        <v>90</v>
      </c>
      <c r="AZ934" s="186">
        <f>_xll.qlInterestRateIndexFixingDate(Currency&amp;"ibor"&amp;$I$1,BA934,Trigger)</f>
        <v>45842</v>
      </c>
      <c r="BA934" s="186">
        <f>_xll.qlCalendarAdvance(Calendar,BA933,AY934,"f",,Trigger)</f>
        <v>45846</v>
      </c>
      <c r="BB934" s="186">
        <f>_xll.qlInterestRateIndexMaturity(Currency&amp;"ibor"&amp;$I$1,BA934,Trigger)</f>
        <v>45938</v>
      </c>
      <c r="BC934" s="359">
        <f>_xll.qlIndexFixing($AC$5,AZ934,,_xll.ohTrigger(Trigger,Quote!$V$2))</f>
        <v>1.6517379665502756E-2</v>
      </c>
      <c r="BD934" s="359" t="e">
        <f>_xll.qlIndexFixing($BE$1,AZ934,TRUE,_xll.ohTrigger(Trigger,Quote!$V$2))</f>
        <v>#NUM!</v>
      </c>
    </row>
    <row r="935" spans="51:56" ht="11.25" customHeight="1" x14ac:dyDescent="0.25">
      <c r="AY935" s="187" t="s">
        <v>90</v>
      </c>
      <c r="AZ935" s="186">
        <f>_xll.qlInterestRateIndexFixingDate(Currency&amp;"ibor"&amp;$I$1,BA935,Trigger)</f>
        <v>45849</v>
      </c>
      <c r="BA935" s="186">
        <f>_xll.qlCalendarAdvance(Calendar,BA934,AY935,"f",,Trigger)</f>
        <v>45853</v>
      </c>
      <c r="BB935" s="186">
        <f>_xll.qlInterestRateIndexMaturity(Currency&amp;"ibor"&amp;$I$1,BA935,Trigger)</f>
        <v>45945</v>
      </c>
      <c r="BC935" s="359">
        <f>_xll.qlIndexFixing($AC$5,AZ935,,_xll.ohTrigger(Trigger,Quote!$V$2))</f>
        <v>1.6548060408302995E-2</v>
      </c>
      <c r="BD935" s="359" t="e">
        <f>_xll.qlIndexFixing($BE$1,AZ935,TRUE,_xll.ohTrigger(Trigger,Quote!$V$2))</f>
        <v>#NUM!</v>
      </c>
    </row>
    <row r="936" spans="51:56" ht="11.25" customHeight="1" x14ac:dyDescent="0.25">
      <c r="AY936" s="187" t="s">
        <v>90</v>
      </c>
      <c r="AZ936" s="186">
        <f>_xll.qlInterestRateIndexFixingDate(Currency&amp;"ibor"&amp;$I$1,BA936,Trigger)</f>
        <v>45856</v>
      </c>
      <c r="BA936" s="186">
        <f>_xll.qlCalendarAdvance(Calendar,BA935,AY936,"f",,Trigger)</f>
        <v>45860</v>
      </c>
      <c r="BB936" s="186">
        <f>_xll.qlInterestRateIndexMaturity(Currency&amp;"ibor"&amp;$I$1,BA936,Trigger)</f>
        <v>45952</v>
      </c>
      <c r="BC936" s="359">
        <f>_xll.qlIndexFixing($AC$5,AZ936,,_xll.ohTrigger(Trigger,Quote!$V$2))</f>
        <v>1.657874139064814E-2</v>
      </c>
      <c r="BD936" s="359" t="e">
        <f>_xll.qlIndexFixing($BE$1,AZ936,TRUE,_xll.ohTrigger(Trigger,Quote!$V$2))</f>
        <v>#NUM!</v>
      </c>
    </row>
    <row r="937" spans="51:56" ht="11.25" customHeight="1" x14ac:dyDescent="0.25">
      <c r="AY937" s="187" t="s">
        <v>90</v>
      </c>
      <c r="AZ937" s="186">
        <f>_xll.qlInterestRateIndexFixingDate(Currency&amp;"ibor"&amp;$I$1,BA937,Trigger)</f>
        <v>45863</v>
      </c>
      <c r="BA937" s="186">
        <f>_xll.qlCalendarAdvance(Calendar,BA936,AY937,"f",,Trigger)</f>
        <v>45867</v>
      </c>
      <c r="BB937" s="186">
        <f>_xll.qlInterestRateIndexMaturity(Currency&amp;"ibor"&amp;$I$1,BA937,Trigger)</f>
        <v>45959</v>
      </c>
      <c r="BC937" s="359">
        <f>_xll.qlIndexFixing($AC$5,AZ937,,_xll.ohTrigger(Trigger,Quote!$V$2))</f>
        <v>1.6609422612540798E-2</v>
      </c>
      <c r="BD937" s="359" t="e">
        <f>_xll.qlIndexFixing($BE$1,AZ937,TRUE,_xll.ohTrigger(Trigger,Quote!$V$2))</f>
        <v>#NUM!</v>
      </c>
    </row>
    <row r="938" spans="51:56" ht="11.25" customHeight="1" x14ac:dyDescent="0.25">
      <c r="AY938" s="187" t="s">
        <v>90</v>
      </c>
      <c r="AZ938" s="186">
        <f>_xll.qlInterestRateIndexFixingDate(Currency&amp;"ibor"&amp;$I$1,BA938,Trigger)</f>
        <v>45870</v>
      </c>
      <c r="BA938" s="186">
        <f>_xll.qlCalendarAdvance(Calendar,BA937,AY938,"f",,Trigger)</f>
        <v>45874</v>
      </c>
      <c r="BB938" s="186">
        <f>_xll.qlInterestRateIndexMaturity(Currency&amp;"ibor"&amp;$I$1,BA938,Trigger)</f>
        <v>45966</v>
      </c>
      <c r="BC938" s="359">
        <f>_xll.qlIndexFixing($AC$5,AZ938,,_xll.ohTrigger(Trigger,Quote!$V$2))</f>
        <v>1.6640104073983576E-2</v>
      </c>
      <c r="BD938" s="359" t="e">
        <f>_xll.qlIndexFixing($BE$1,AZ938,TRUE,_xll.ohTrigger(Trigger,Quote!$V$2))</f>
        <v>#NUM!</v>
      </c>
    </row>
    <row r="939" spans="51:56" ht="11.25" customHeight="1" x14ac:dyDescent="0.25">
      <c r="AY939" s="187" t="s">
        <v>90</v>
      </c>
      <c r="AZ939" s="186">
        <f>_xll.qlInterestRateIndexFixingDate(Currency&amp;"ibor"&amp;$I$1,BA939,Trigger)</f>
        <v>45877</v>
      </c>
      <c r="BA939" s="186">
        <f>_xll.qlCalendarAdvance(Calendar,BA938,AY939,"f",,Trigger)</f>
        <v>45881</v>
      </c>
      <c r="BB939" s="186">
        <f>_xll.qlInterestRateIndexMaturity(Currency&amp;"ibor"&amp;$I$1,BA939,Trigger)</f>
        <v>45973</v>
      </c>
      <c r="BC939" s="359">
        <f>_xll.qlIndexFixing($AC$5,AZ939,,_xll.ohTrigger(Trigger,Quote!$V$2))</f>
        <v>1.6670785774976469E-2</v>
      </c>
      <c r="BD939" s="359" t="e">
        <f>_xll.qlIndexFixing($BE$1,AZ939,TRUE,_xll.ohTrigger(Trigger,Quote!$V$2))</f>
        <v>#NUM!</v>
      </c>
    </row>
    <row r="940" spans="51:56" ht="11.25" customHeight="1" x14ac:dyDescent="0.25">
      <c r="AY940" s="187" t="s">
        <v>90</v>
      </c>
      <c r="AZ940" s="186">
        <f>_xll.qlInterestRateIndexFixingDate(Currency&amp;"ibor"&amp;$I$1,BA940,Trigger)</f>
        <v>45884</v>
      </c>
      <c r="BA940" s="186">
        <f>_xll.qlCalendarAdvance(Calendar,BA939,AY940,"f",,Trigger)</f>
        <v>45888</v>
      </c>
      <c r="BB940" s="186">
        <f>_xll.qlInterestRateIndexMaturity(Currency&amp;"ibor"&amp;$I$1,BA940,Trigger)</f>
        <v>45980</v>
      </c>
      <c r="BC940" s="359">
        <f>_xll.qlIndexFixing($AC$5,AZ940,,_xll.ohTrigger(Trigger,Quote!$V$2))</f>
        <v>1.6701467715521223E-2</v>
      </c>
      <c r="BD940" s="359" t="e">
        <f>_xll.qlIndexFixing($BE$1,AZ940,TRUE,_xll.ohTrigger(Trigger,Quote!$V$2))</f>
        <v>#NUM!</v>
      </c>
    </row>
    <row r="941" spans="51:56" ht="11.25" customHeight="1" x14ac:dyDescent="0.25">
      <c r="AY941" s="187" t="s">
        <v>90</v>
      </c>
      <c r="AZ941" s="186">
        <f>_xll.qlInterestRateIndexFixingDate(Currency&amp;"ibor"&amp;$I$1,BA941,Trigger)</f>
        <v>45891</v>
      </c>
      <c r="BA941" s="186">
        <f>_xll.qlCalendarAdvance(Calendar,BA940,AY941,"f",,Trigger)</f>
        <v>45895</v>
      </c>
      <c r="BB941" s="186">
        <f>_xll.qlInterestRateIndexMaturity(Currency&amp;"ibor"&amp;$I$1,BA941,Trigger)</f>
        <v>45987</v>
      </c>
      <c r="BC941" s="359">
        <f>_xll.qlIndexFixing($AC$5,AZ941,,_xll.ohTrigger(Trigger,Quote!$V$2))</f>
        <v>1.6732149895622175E-2</v>
      </c>
      <c r="BD941" s="359" t="e">
        <f>_xll.qlIndexFixing($BE$1,AZ941,TRUE,_xll.ohTrigger(Trigger,Quote!$V$2))</f>
        <v>#NUM!</v>
      </c>
    </row>
    <row r="942" spans="51:56" ht="11.25" customHeight="1" x14ac:dyDescent="0.25">
      <c r="AY942" s="187" t="s">
        <v>90</v>
      </c>
      <c r="AZ942" s="186">
        <f>_xll.qlInterestRateIndexFixingDate(Currency&amp;"ibor"&amp;$I$1,BA942,Trigger)</f>
        <v>45898</v>
      </c>
      <c r="BA942" s="186">
        <f>_xll.qlCalendarAdvance(Calendar,BA941,AY942,"f",,Trigger)</f>
        <v>45902</v>
      </c>
      <c r="BB942" s="186">
        <f>_xll.qlInterestRateIndexMaturity(Currency&amp;"ibor"&amp;$I$1,BA942,Trigger)</f>
        <v>45993</v>
      </c>
      <c r="BC942" s="359">
        <f>_xll.qlIndexFixing($AC$5,AZ942,,_xll.ohTrigger(Trigger,Quote!$V$2))</f>
        <v>1.6760251102452762E-2</v>
      </c>
      <c r="BD942" s="359" t="e">
        <f>_xll.qlIndexFixing($BE$1,AZ942,TRUE,_xll.ohTrigger(Trigger,Quote!$V$2))</f>
        <v>#NUM!</v>
      </c>
    </row>
    <row r="943" spans="51:56" ht="11.25" customHeight="1" x14ac:dyDescent="0.25">
      <c r="AY943" s="187" t="s">
        <v>90</v>
      </c>
      <c r="AZ943" s="186">
        <f>_xll.qlInterestRateIndexFixingDate(Currency&amp;"ibor"&amp;$I$1,BA943,Trigger)</f>
        <v>45905</v>
      </c>
      <c r="BA943" s="186">
        <f>_xll.qlCalendarAdvance(Calendar,BA942,AY943,"f",,Trigger)</f>
        <v>45909</v>
      </c>
      <c r="BB943" s="186">
        <f>_xll.qlInterestRateIndexMaturity(Currency&amp;"ibor"&amp;$I$1,BA943,Trigger)</f>
        <v>46000</v>
      </c>
      <c r="BC943" s="359">
        <f>_xll.qlIndexFixing($AC$5,AZ943,,_xll.ohTrigger(Trigger,Quote!$V$2))</f>
        <v>1.6790932317837324E-2</v>
      </c>
      <c r="BD943" s="359" t="e">
        <f>_xll.qlIndexFixing($BE$1,AZ943,TRUE,_xll.ohTrigger(Trigger,Quote!$V$2))</f>
        <v>#NUM!</v>
      </c>
    </row>
    <row r="944" spans="51:56" ht="11.25" customHeight="1" x14ac:dyDescent="0.25">
      <c r="AY944" s="187" t="s">
        <v>90</v>
      </c>
      <c r="AZ944" s="186">
        <f>_xll.qlInterestRateIndexFixingDate(Currency&amp;"ibor"&amp;$I$1,BA944,Trigger)</f>
        <v>45912</v>
      </c>
      <c r="BA944" s="186">
        <f>_xll.qlCalendarAdvance(Calendar,BA943,AY944,"f",,Trigger)</f>
        <v>45916</v>
      </c>
      <c r="BB944" s="186">
        <f>_xll.qlInterestRateIndexMaturity(Currency&amp;"ibor"&amp;$I$1,BA944,Trigger)</f>
        <v>46007</v>
      </c>
      <c r="BC944" s="359">
        <f>_xll.qlIndexFixing($AC$5,AZ944,,_xll.ohTrigger(Trigger,Quote!$V$2))</f>
        <v>1.6821613770166416E-2</v>
      </c>
      <c r="BD944" s="359" t="e">
        <f>_xll.qlIndexFixing($BE$1,AZ944,TRUE,_xll.ohTrigger(Trigger,Quote!$V$2))</f>
        <v>#NUM!</v>
      </c>
    </row>
    <row r="945" spans="51:56" ht="11.25" customHeight="1" x14ac:dyDescent="0.25">
      <c r="AY945" s="187" t="s">
        <v>90</v>
      </c>
      <c r="AZ945" s="186">
        <f>_xll.qlInterestRateIndexFixingDate(Currency&amp;"ibor"&amp;$I$1,BA945,Trigger)</f>
        <v>45919</v>
      </c>
      <c r="BA945" s="186">
        <f>_xll.qlCalendarAdvance(Calendar,BA944,AY945,"f",,Trigger)</f>
        <v>45923</v>
      </c>
      <c r="BB945" s="186">
        <f>_xll.qlInterestRateIndexMaturity(Currency&amp;"ibor"&amp;$I$1,BA945,Trigger)</f>
        <v>46014</v>
      </c>
      <c r="BC945" s="359">
        <f>_xll.qlIndexFixing($AC$5,AZ945,,_xll.ohTrigger(Trigger,Quote!$V$2))</f>
        <v>1.6852295459441793E-2</v>
      </c>
      <c r="BD945" s="359" t="e">
        <f>_xll.qlIndexFixing($BE$1,AZ945,TRUE,_xll.ohTrigger(Trigger,Quote!$V$2))</f>
        <v>#NUM!</v>
      </c>
    </row>
    <row r="946" spans="51:56" ht="11.25" customHeight="1" x14ac:dyDescent="0.25">
      <c r="AY946" s="187" t="s">
        <v>90</v>
      </c>
      <c r="AZ946" s="186">
        <f>_xll.qlInterestRateIndexFixingDate(Currency&amp;"ibor"&amp;$I$1,BA946,Trigger)</f>
        <v>45926</v>
      </c>
      <c r="BA946" s="186">
        <f>_xll.qlCalendarAdvance(Calendar,BA945,AY946,"f",,Trigger)</f>
        <v>45930</v>
      </c>
      <c r="BB946" s="186">
        <f>_xll.qlInterestRateIndexMaturity(Currency&amp;"ibor"&amp;$I$1,BA946,Trigger)</f>
        <v>46022</v>
      </c>
      <c r="BC946" s="359">
        <f>_xll.qlIndexFixing($AC$5,AZ946,,_xll.ohTrigger(Trigger,Quote!$V$2))</f>
        <v>1.6885564389509052E-2</v>
      </c>
      <c r="BD946" s="359" t="e">
        <f>_xll.qlIndexFixing($BE$1,AZ946,TRUE,_xll.ohTrigger(Trigger,Quote!$V$2))</f>
        <v>#NUM!</v>
      </c>
    </row>
    <row r="947" spans="51:56" ht="11.25" customHeight="1" x14ac:dyDescent="0.25">
      <c r="AY947" s="187" t="s">
        <v>90</v>
      </c>
      <c r="AZ947" s="186">
        <f>_xll.qlInterestRateIndexFixingDate(Currency&amp;"ibor"&amp;$I$1,BA947,Trigger)</f>
        <v>45933</v>
      </c>
      <c r="BA947" s="186">
        <f>_xll.qlCalendarAdvance(Calendar,BA946,AY947,"f",,Trigger)</f>
        <v>45937</v>
      </c>
      <c r="BB947" s="186">
        <f>_xll.qlInterestRateIndexMaturity(Currency&amp;"ibor"&amp;$I$1,BA947,Trigger)</f>
        <v>46029</v>
      </c>
      <c r="BC947" s="359">
        <f>_xll.qlIndexFixing($AC$5,AZ947,,_xll.ohTrigger(Trigger,Quote!$V$2))</f>
        <v>1.6916248006977622E-2</v>
      </c>
      <c r="BD947" s="359" t="e">
        <f>_xll.qlIndexFixing($BE$1,AZ947,TRUE,_xll.ohTrigger(Trigger,Quote!$V$2))</f>
        <v>#NUM!</v>
      </c>
    </row>
    <row r="948" spans="51:56" ht="11.25" customHeight="1" x14ac:dyDescent="0.25">
      <c r="AY948" s="187" t="s">
        <v>90</v>
      </c>
      <c r="AZ948" s="186">
        <f>_xll.qlInterestRateIndexFixingDate(Currency&amp;"ibor"&amp;$I$1,BA948,Trigger)</f>
        <v>45940</v>
      </c>
      <c r="BA948" s="186">
        <f>_xll.qlCalendarAdvance(Calendar,BA947,AY948,"f",,Trigger)</f>
        <v>45944</v>
      </c>
      <c r="BB948" s="186">
        <f>_xll.qlInterestRateIndexMaturity(Currency&amp;"ibor"&amp;$I$1,BA948,Trigger)</f>
        <v>46036</v>
      </c>
      <c r="BC948" s="359">
        <f>_xll.qlIndexFixing($AC$5,AZ948,,_xll.ohTrigger(Trigger,Quote!$V$2))</f>
        <v>1.6946931864012818E-2</v>
      </c>
      <c r="BD948" s="359" t="e">
        <f>_xll.qlIndexFixing($BE$1,AZ948,TRUE,_xll.ohTrigger(Trigger,Quote!$V$2))</f>
        <v>#NUM!</v>
      </c>
    </row>
    <row r="949" spans="51:56" ht="11.25" customHeight="1" x14ac:dyDescent="0.25">
      <c r="AY949" s="187" t="s">
        <v>90</v>
      </c>
      <c r="AZ949" s="186">
        <f>_xll.qlInterestRateIndexFixingDate(Currency&amp;"ibor"&amp;$I$1,BA949,Trigger)</f>
        <v>45947</v>
      </c>
      <c r="BA949" s="186">
        <f>_xll.qlCalendarAdvance(Calendar,BA948,AY949,"f",,Trigger)</f>
        <v>45951</v>
      </c>
      <c r="BB949" s="186">
        <f>_xll.qlInterestRateIndexMaturity(Currency&amp;"ibor"&amp;$I$1,BA949,Trigger)</f>
        <v>46043</v>
      </c>
      <c r="BC949" s="359">
        <f>_xll.qlIndexFixing($AC$5,AZ949,,_xll.ohTrigger(Trigger,Quote!$V$2))</f>
        <v>1.6977615960618118E-2</v>
      </c>
      <c r="BD949" s="359" t="e">
        <f>_xll.qlIndexFixing($BE$1,AZ949,TRUE,_xll.ohTrigger(Trigger,Quote!$V$2))</f>
        <v>#NUM!</v>
      </c>
    </row>
    <row r="950" spans="51:56" ht="11.25" customHeight="1" x14ac:dyDescent="0.25">
      <c r="AY950" s="187" t="s">
        <v>90</v>
      </c>
      <c r="AZ950" s="186">
        <f>_xll.qlInterestRateIndexFixingDate(Currency&amp;"ibor"&amp;$I$1,BA950,Trigger)</f>
        <v>45954</v>
      </c>
      <c r="BA950" s="186">
        <f>_xll.qlCalendarAdvance(Calendar,BA949,AY950,"f",,Trigger)</f>
        <v>45958</v>
      </c>
      <c r="BB950" s="186">
        <f>_xll.qlInterestRateIndexMaturity(Currency&amp;"ibor"&amp;$I$1,BA950,Trigger)</f>
        <v>46050</v>
      </c>
      <c r="BC950" s="359">
        <f>_xll.qlIndexFixing($AC$5,AZ950,,_xll.ohTrigger(Trigger,Quote!$V$2))</f>
        <v>1.7008300296794388E-2</v>
      </c>
      <c r="BD950" s="359" t="e">
        <f>_xll.qlIndexFixing($BE$1,AZ950,TRUE,_xll.ohTrigger(Trigger,Quote!$V$2))</f>
        <v>#NUM!</v>
      </c>
    </row>
    <row r="951" spans="51:56" ht="11.25" customHeight="1" x14ac:dyDescent="0.25">
      <c r="AY951" s="187" t="s">
        <v>90</v>
      </c>
      <c r="AZ951" s="186">
        <f>_xll.qlInterestRateIndexFixingDate(Currency&amp;"ibor"&amp;$I$1,BA951,Trigger)</f>
        <v>45961</v>
      </c>
      <c r="BA951" s="186">
        <f>_xll.qlCalendarAdvance(Calendar,BA950,AY951,"f",,Trigger)</f>
        <v>45965</v>
      </c>
      <c r="BB951" s="186">
        <f>_xll.qlInterestRateIndexMaturity(Currency&amp;"ibor"&amp;$I$1,BA951,Trigger)</f>
        <v>46057</v>
      </c>
      <c r="BC951" s="359">
        <f>_xll.qlIndexFixing($AC$5,AZ951,,_xll.ohTrigger(Trigger,Quote!$V$2))</f>
        <v>1.7038984872544238E-2</v>
      </c>
      <c r="BD951" s="359" t="e">
        <f>_xll.qlIndexFixing($BE$1,AZ951,TRUE,_xll.ohTrigger(Trigger,Quote!$V$2))</f>
        <v>#NUM!</v>
      </c>
    </row>
    <row r="952" spans="51:56" ht="11.25" customHeight="1" x14ac:dyDescent="0.25">
      <c r="AY952" s="187" t="s">
        <v>90</v>
      </c>
      <c r="AZ952" s="186">
        <f>_xll.qlInterestRateIndexFixingDate(Currency&amp;"ibor"&amp;$I$1,BA952,Trigger)</f>
        <v>45968</v>
      </c>
      <c r="BA952" s="186">
        <f>_xll.qlCalendarAdvance(Calendar,BA951,AY952,"f",,Trigger)</f>
        <v>45972</v>
      </c>
      <c r="BB952" s="186">
        <f>_xll.qlInterestRateIndexMaturity(Currency&amp;"ibor"&amp;$I$1,BA952,Trigger)</f>
        <v>46064</v>
      </c>
      <c r="BC952" s="359">
        <f>_xll.qlIndexFixing($AC$5,AZ952,,_xll.ohTrigger(Trigger,Quote!$V$2))</f>
        <v>1.706966968787027E-2</v>
      </c>
      <c r="BD952" s="359" t="e">
        <f>_xll.qlIndexFixing($BE$1,AZ952,TRUE,_xll.ohTrigger(Trigger,Quote!$V$2))</f>
        <v>#NUM!</v>
      </c>
    </row>
    <row r="953" spans="51:56" ht="11.25" customHeight="1" x14ac:dyDescent="0.25">
      <c r="AY953" s="187" t="s">
        <v>90</v>
      </c>
      <c r="AZ953" s="186">
        <f>_xll.qlInterestRateIndexFixingDate(Currency&amp;"ibor"&amp;$I$1,BA953,Trigger)</f>
        <v>45975</v>
      </c>
      <c r="BA953" s="186">
        <f>_xll.qlCalendarAdvance(Calendar,BA952,AY953,"f",,Trigger)</f>
        <v>45979</v>
      </c>
      <c r="BB953" s="186">
        <f>_xll.qlInterestRateIndexMaturity(Currency&amp;"ibor"&amp;$I$1,BA953,Trigger)</f>
        <v>46071</v>
      </c>
      <c r="BC953" s="359">
        <f>_xll.qlIndexFixing($AC$5,AZ953,,_xll.ohTrigger(Trigger,Quote!$V$2))</f>
        <v>1.7100354742772491E-2</v>
      </c>
      <c r="BD953" s="359" t="e">
        <f>_xll.qlIndexFixing($BE$1,AZ953,TRUE,_xll.ohTrigger(Trigger,Quote!$V$2))</f>
        <v>#NUM!</v>
      </c>
    </row>
    <row r="954" spans="51:56" ht="11.25" customHeight="1" x14ac:dyDescent="0.25">
      <c r="AY954" s="187" t="s">
        <v>90</v>
      </c>
      <c r="AZ954" s="186">
        <f>_xll.qlInterestRateIndexFixingDate(Currency&amp;"ibor"&amp;$I$1,BA954,Trigger)</f>
        <v>45982</v>
      </c>
      <c r="BA954" s="186">
        <f>_xll.qlCalendarAdvance(Calendar,BA953,AY954,"f",,Trigger)</f>
        <v>45986</v>
      </c>
      <c r="BB954" s="186">
        <f>_xll.qlInterestRateIndexMaturity(Currency&amp;"ibor"&amp;$I$1,BA954,Trigger)</f>
        <v>46078</v>
      </c>
      <c r="BC954" s="359">
        <f>_xll.qlIndexFixing($AC$5,AZ954,,_xll.ohTrigger(Trigger,Quote!$V$2))</f>
        <v>1.713104003725437E-2</v>
      </c>
      <c r="BD954" s="359" t="e">
        <f>_xll.qlIndexFixing($BE$1,AZ954,TRUE,_xll.ohTrigger(Trigger,Quote!$V$2))</f>
        <v>#NUM!</v>
      </c>
    </row>
    <row r="955" spans="51:56" ht="11.25" customHeight="1" x14ac:dyDescent="0.25">
      <c r="AY955" s="187" t="s">
        <v>90</v>
      </c>
      <c r="AZ955" s="186">
        <f>_xll.qlInterestRateIndexFixingDate(Currency&amp;"ibor"&amp;$I$1,BA955,Trigger)</f>
        <v>45989</v>
      </c>
      <c r="BA955" s="186">
        <f>_xll.qlCalendarAdvance(Calendar,BA954,AY955,"f",,Trigger)</f>
        <v>45993</v>
      </c>
      <c r="BB955" s="186">
        <f>_xll.qlInterestRateIndexMaturity(Currency&amp;"ibor"&amp;$I$1,BA955,Trigger)</f>
        <v>46083</v>
      </c>
      <c r="BC955" s="359">
        <f>_xll.qlIndexFixing($AC$5,AZ955,,_xll.ohTrigger(Trigger,Quote!$V$2))</f>
        <v>1.7156525420712221E-2</v>
      </c>
      <c r="BD955" s="359" t="e">
        <f>_xll.qlIndexFixing($BE$1,AZ955,TRUE,_xll.ohTrigger(Trigger,Quote!$V$2))</f>
        <v>#NUM!</v>
      </c>
    </row>
    <row r="956" spans="51:56" ht="11.25" customHeight="1" x14ac:dyDescent="0.25">
      <c r="AY956" s="187" t="s">
        <v>90</v>
      </c>
      <c r="AZ956" s="186">
        <f>_xll.qlInterestRateIndexFixingDate(Currency&amp;"ibor"&amp;$I$1,BA956,Trigger)</f>
        <v>45996</v>
      </c>
      <c r="BA956" s="186">
        <f>_xll.qlCalendarAdvance(Calendar,BA955,AY956,"f",,Trigger)</f>
        <v>46000</v>
      </c>
      <c r="BB956" s="186">
        <f>_xll.qlInterestRateIndexMaturity(Currency&amp;"ibor"&amp;$I$1,BA956,Trigger)</f>
        <v>46090</v>
      </c>
      <c r="BC956" s="359">
        <f>_xll.qlIndexFixing($AC$5,AZ956,,_xll.ohTrigger(Trigger,Quote!$V$2))</f>
        <v>1.7187208239138663E-2</v>
      </c>
      <c r="BD956" s="359" t="e">
        <f>_xll.qlIndexFixing($BE$1,AZ956,TRUE,_xll.ohTrigger(Trigger,Quote!$V$2))</f>
        <v>#NUM!</v>
      </c>
    </row>
    <row r="957" spans="51:56" ht="11.25" customHeight="1" x14ac:dyDescent="0.25">
      <c r="AY957" s="187" t="s">
        <v>90</v>
      </c>
      <c r="AZ957" s="186">
        <f>_xll.qlInterestRateIndexFixingDate(Currency&amp;"ibor"&amp;$I$1,BA957,Trigger)</f>
        <v>46003</v>
      </c>
      <c r="BA957" s="186">
        <f>_xll.qlCalendarAdvance(Calendar,BA956,AY957,"f",,Trigger)</f>
        <v>46007</v>
      </c>
      <c r="BB957" s="186">
        <f>_xll.qlInterestRateIndexMaturity(Currency&amp;"ibor"&amp;$I$1,BA957,Trigger)</f>
        <v>46097</v>
      </c>
      <c r="BC957" s="359">
        <f>_xll.qlIndexFixing($AC$5,AZ957,,_xll.ohTrigger(Trigger,Quote!$V$2))</f>
        <v>1.7217891291918974E-2</v>
      </c>
      <c r="BD957" s="359" t="e">
        <f>_xll.qlIndexFixing($BE$1,AZ957,TRUE,_xll.ohTrigger(Trigger,Quote!$V$2))</f>
        <v>#NUM!</v>
      </c>
    </row>
    <row r="958" spans="51:56" ht="11.25" customHeight="1" x14ac:dyDescent="0.25">
      <c r="AY958" s="187" t="s">
        <v>90</v>
      </c>
      <c r="AZ958" s="186">
        <f>_xll.qlInterestRateIndexFixingDate(Currency&amp;"ibor"&amp;$I$1,BA958,Trigger)</f>
        <v>46010</v>
      </c>
      <c r="BA958" s="186">
        <f>_xll.qlCalendarAdvance(Calendar,BA957,AY958,"f",,Trigger)</f>
        <v>46014</v>
      </c>
      <c r="BB958" s="186">
        <f>_xll.qlInterestRateIndexMaturity(Currency&amp;"ibor"&amp;$I$1,BA958,Trigger)</f>
        <v>46104</v>
      </c>
      <c r="BC958" s="359">
        <f>_xll.qlIndexFixing($AC$5,AZ958,,_xll.ohTrigger(Trigger,Quote!$V$2))</f>
        <v>1.7248574579054932E-2</v>
      </c>
      <c r="BD958" s="359" t="e">
        <f>_xll.qlIndexFixing($BE$1,AZ958,TRUE,_xll.ohTrigger(Trigger,Quote!$V$2))</f>
        <v>#NUM!</v>
      </c>
    </row>
    <row r="959" spans="51:56" ht="11.25" customHeight="1" x14ac:dyDescent="0.25">
      <c r="AY959" s="187" t="s">
        <v>90</v>
      </c>
      <c r="AZ959" s="186">
        <f>_xll.qlInterestRateIndexFixingDate(Currency&amp;"ibor"&amp;$I$1,BA959,Trigger)</f>
        <v>46015</v>
      </c>
      <c r="BA959" s="186">
        <f>_xll.qlCalendarAdvance(Calendar,BA958,AY959,"f",,Trigger)</f>
        <v>46021</v>
      </c>
      <c r="BB959" s="186">
        <f>_xll.qlInterestRateIndexMaturity(Currency&amp;"ibor"&amp;$I$1,BA959,Trigger)</f>
        <v>46111</v>
      </c>
      <c r="BC959" s="359">
        <f>_xll.qlIndexFixing($AC$5,AZ959,,_xll.ohTrigger(Trigger,Quote!$V$2))</f>
        <v>1.7279258100548311E-2</v>
      </c>
      <c r="BD959" s="359" t="e">
        <f>_xll.qlIndexFixing($BE$1,AZ959,TRUE,_xll.ohTrigger(Trigger,Quote!$V$2))</f>
        <v>#NUM!</v>
      </c>
    </row>
    <row r="960" spans="51:56" ht="11.25" customHeight="1" x14ac:dyDescent="0.25">
      <c r="AY960" s="187" t="s">
        <v>90</v>
      </c>
      <c r="AZ960" s="186">
        <f>_xll.qlInterestRateIndexFixingDate(Currency&amp;"ibor"&amp;$I$1,BA960,Trigger)</f>
        <v>46024</v>
      </c>
      <c r="BA960" s="186">
        <f>_xll.qlCalendarAdvance(Calendar,BA959,AY960,"f",,Trigger)</f>
        <v>46028</v>
      </c>
      <c r="BB960" s="186">
        <f>_xll.qlInterestRateIndexMaturity(Currency&amp;"ibor"&amp;$I$1,BA960,Trigger)</f>
        <v>46119</v>
      </c>
      <c r="BC960" s="359">
        <f>_xll.qlIndexFixing($AC$5,AZ960,,_xll.ohTrigger(Trigger,Quote!$V$2))</f>
        <v>1.731254923347262E-2</v>
      </c>
      <c r="BD960" s="359" t="e">
        <f>_xll.qlIndexFixing($BE$1,AZ960,TRUE,_xll.ohTrigger(Trigger,Quote!$V$2))</f>
        <v>#NUM!</v>
      </c>
    </row>
    <row r="961" spans="51:56" ht="11.25" customHeight="1" x14ac:dyDescent="0.25">
      <c r="AY961" s="187" t="s">
        <v>90</v>
      </c>
      <c r="AZ961" s="186">
        <f>_xll.qlInterestRateIndexFixingDate(Currency&amp;"ibor"&amp;$I$1,BA961,Trigger)</f>
        <v>46031</v>
      </c>
      <c r="BA961" s="186">
        <f>_xll.qlCalendarAdvance(Calendar,BA960,AY961,"f",,Trigger)</f>
        <v>46035</v>
      </c>
      <c r="BB961" s="186">
        <f>_xll.qlInterestRateIndexMaturity(Currency&amp;"ibor"&amp;$I$1,BA961,Trigger)</f>
        <v>46125</v>
      </c>
      <c r="BC961" s="359">
        <f>_xll.qlIndexFixing($AC$5,AZ961,,_xll.ohTrigger(Trigger,Quote!$V$2))</f>
        <v>1.7340625846613555E-2</v>
      </c>
      <c r="BD961" s="359" t="e">
        <f>_xll.qlIndexFixing($BE$1,AZ961,TRUE,_xll.ohTrigger(Trigger,Quote!$V$2))</f>
        <v>#NUM!</v>
      </c>
    </row>
    <row r="962" spans="51:56" ht="11.25" customHeight="1" x14ac:dyDescent="0.25">
      <c r="AY962" s="187" t="s">
        <v>90</v>
      </c>
      <c r="AZ962" s="186">
        <f>_xll.qlInterestRateIndexFixingDate(Currency&amp;"ibor"&amp;$I$1,BA962,Trigger)</f>
        <v>46038</v>
      </c>
      <c r="BA962" s="186">
        <f>_xll.qlCalendarAdvance(Calendar,BA961,AY962,"f",,Trigger)</f>
        <v>46042</v>
      </c>
      <c r="BB962" s="186">
        <f>_xll.qlInterestRateIndexMaturity(Currency&amp;"ibor"&amp;$I$1,BA962,Trigger)</f>
        <v>46132</v>
      </c>
      <c r="BC962" s="359">
        <f>_xll.qlIndexFixing($AC$5,AZ962,,_xll.ohTrigger(Trigger,Quote!$V$2))</f>
        <v>1.7371310071188972E-2</v>
      </c>
      <c r="BD962" s="359" t="e">
        <f>_xll.qlIndexFixing($BE$1,AZ962,TRUE,_xll.ohTrigger(Trigger,Quote!$V$2))</f>
        <v>#NUM!</v>
      </c>
    </row>
    <row r="963" spans="51:56" ht="11.25" customHeight="1" x14ac:dyDescent="0.25">
      <c r="AY963" s="187" t="s">
        <v>90</v>
      </c>
      <c r="AZ963" s="186">
        <f>_xll.qlInterestRateIndexFixingDate(Currency&amp;"ibor"&amp;$I$1,BA963,Trigger)</f>
        <v>46045</v>
      </c>
      <c r="BA963" s="186">
        <f>_xll.qlCalendarAdvance(Calendar,BA962,AY963,"f",,Trigger)</f>
        <v>46049</v>
      </c>
      <c r="BB963" s="186">
        <f>_xll.qlInterestRateIndexMaturity(Currency&amp;"ibor"&amp;$I$1,BA963,Trigger)</f>
        <v>46139</v>
      </c>
      <c r="BC963" s="359">
        <f>_xll.qlIndexFixing($AC$5,AZ963,,_xll.ohTrigger(Trigger,Quote!$V$2))</f>
        <v>1.7401994530128917E-2</v>
      </c>
      <c r="BD963" s="359" t="e">
        <f>_xll.qlIndexFixing($BE$1,AZ963,TRUE,_xll.ohTrigger(Trigger,Quote!$V$2))</f>
        <v>#NUM!</v>
      </c>
    </row>
    <row r="964" spans="51:56" ht="11.25" customHeight="1" x14ac:dyDescent="0.25">
      <c r="AY964" s="187" t="s">
        <v>90</v>
      </c>
      <c r="AZ964" s="186">
        <f>_xll.qlInterestRateIndexFixingDate(Currency&amp;"ibor"&amp;$I$1,BA964,Trigger)</f>
        <v>46052</v>
      </c>
      <c r="BA964" s="186">
        <f>_xll.qlCalendarAdvance(Calendar,BA963,AY964,"f",,Trigger)</f>
        <v>46056</v>
      </c>
      <c r="BB964" s="186">
        <f>_xll.qlInterestRateIndexMaturity(Currency&amp;"ibor"&amp;$I$1,BA964,Trigger)</f>
        <v>46146</v>
      </c>
      <c r="BC964" s="359">
        <f>_xll.qlIndexFixing($AC$5,AZ964,,_xll.ohTrigger(Trigger,Quote!$V$2))</f>
        <v>1.7432679223435166E-2</v>
      </c>
      <c r="BD964" s="359" t="e">
        <f>_xll.qlIndexFixing($BE$1,AZ964,TRUE,_xll.ohTrigger(Trigger,Quote!$V$2))</f>
        <v>#NUM!</v>
      </c>
    </row>
    <row r="965" spans="51:56" ht="11.25" customHeight="1" x14ac:dyDescent="0.25">
      <c r="AY965" s="187" t="s">
        <v>90</v>
      </c>
      <c r="AZ965" s="186">
        <f>_xll.qlInterestRateIndexFixingDate(Currency&amp;"ibor"&amp;$I$1,BA965,Trigger)</f>
        <v>46059</v>
      </c>
      <c r="BA965" s="186">
        <f>_xll.qlCalendarAdvance(Calendar,BA964,AY965,"f",,Trigger)</f>
        <v>46063</v>
      </c>
      <c r="BB965" s="186">
        <f>_xll.qlInterestRateIndexMaturity(Currency&amp;"ibor"&amp;$I$1,BA965,Trigger)</f>
        <v>46153</v>
      </c>
      <c r="BC965" s="359">
        <f>_xll.qlIndexFixing($AC$5,AZ965,,_xll.ohTrigger(Trigger,Quote!$V$2))</f>
        <v>1.7463364151109495E-2</v>
      </c>
      <c r="BD965" s="359" t="e">
        <f>_xll.qlIndexFixing($BE$1,AZ965,TRUE,_xll.ohTrigger(Trigger,Quote!$V$2))</f>
        <v>#NUM!</v>
      </c>
    </row>
    <row r="966" spans="51:56" ht="11.25" customHeight="1" x14ac:dyDescent="0.25">
      <c r="AY966" s="187" t="s">
        <v>90</v>
      </c>
      <c r="AZ966" s="186">
        <f>_xll.qlInterestRateIndexFixingDate(Currency&amp;"ibor"&amp;$I$1,BA966,Trigger)</f>
        <v>46066</v>
      </c>
      <c r="BA966" s="186">
        <f>_xll.qlCalendarAdvance(Calendar,BA965,AY966,"f",,Trigger)</f>
        <v>46070</v>
      </c>
      <c r="BB966" s="186">
        <f>_xll.qlInterestRateIndexMaturity(Currency&amp;"ibor"&amp;$I$1,BA966,Trigger)</f>
        <v>46160</v>
      </c>
      <c r="BC966" s="359">
        <f>_xll.qlIndexFixing($AC$5,AZ966,,_xll.ohTrigger(Trigger,Quote!$V$2))</f>
        <v>1.7494049313153681E-2</v>
      </c>
      <c r="BD966" s="359" t="e">
        <f>_xll.qlIndexFixing($BE$1,AZ966,TRUE,_xll.ohTrigger(Trigger,Quote!$V$2))</f>
        <v>#NUM!</v>
      </c>
    </row>
    <row r="967" spans="51:56" ht="11.25" customHeight="1" x14ac:dyDescent="0.25">
      <c r="AY967" s="187" t="s">
        <v>90</v>
      </c>
      <c r="AZ967" s="186">
        <f>_xll.qlInterestRateIndexFixingDate(Currency&amp;"ibor"&amp;$I$1,BA967,Trigger)</f>
        <v>46073</v>
      </c>
      <c r="BA967" s="186">
        <f>_xll.qlCalendarAdvance(Calendar,BA966,AY967,"f",,Trigger)</f>
        <v>46077</v>
      </c>
      <c r="BB967" s="186">
        <f>_xll.qlInterestRateIndexMaturity(Currency&amp;"ibor"&amp;$I$1,BA967,Trigger)</f>
        <v>46167</v>
      </c>
      <c r="BC967" s="359">
        <f>_xll.qlIndexFixing($AC$5,AZ967,,_xll.ohTrigger(Trigger,Quote!$V$2))</f>
        <v>1.7524734709568612E-2</v>
      </c>
      <c r="BD967" s="359" t="e">
        <f>_xll.qlIndexFixing($BE$1,AZ967,TRUE,_xll.ohTrigger(Trigger,Quote!$V$2))</f>
        <v>#NUM!</v>
      </c>
    </row>
    <row r="968" spans="51:56" ht="11.25" customHeight="1" x14ac:dyDescent="0.25">
      <c r="AY968" s="187" t="s">
        <v>90</v>
      </c>
      <c r="AZ968" s="186">
        <f>_xll.qlInterestRateIndexFixingDate(Currency&amp;"ibor"&amp;$I$1,BA968,Trigger)</f>
        <v>46080</v>
      </c>
      <c r="BA968" s="186">
        <f>_xll.qlCalendarAdvance(Calendar,BA967,AY968,"f",,Trigger)</f>
        <v>46084</v>
      </c>
      <c r="BB968" s="186">
        <f>_xll.qlInterestRateIndexMaturity(Currency&amp;"ibor"&amp;$I$1,BA968,Trigger)</f>
        <v>46176</v>
      </c>
      <c r="BC968" s="359">
        <f>_xll.qlIndexFixing($AC$5,AZ968,,_xll.ohTrigger(Trigger,Quote!$V$2))</f>
        <v>1.7538539723413436E-2</v>
      </c>
      <c r="BD968" s="359" t="e">
        <f>_xll.qlIndexFixing($BE$1,AZ968,TRUE,_xll.ohTrigger(Trigger,Quote!$V$2))</f>
        <v>#NUM!</v>
      </c>
    </row>
    <row r="969" spans="51:56" ht="11.25" customHeight="1" x14ac:dyDescent="0.25">
      <c r="AY969" s="187" t="s">
        <v>90</v>
      </c>
      <c r="AZ969" s="186">
        <f>_xll.qlInterestRateIndexFixingDate(Currency&amp;"ibor"&amp;$I$1,BA969,Trigger)</f>
        <v>46087</v>
      </c>
      <c r="BA969" s="186">
        <f>_xll.qlCalendarAdvance(Calendar,BA968,AY969,"f",,Trigger)</f>
        <v>46091</v>
      </c>
      <c r="BB969" s="186">
        <f>_xll.qlInterestRateIndexMaturity(Currency&amp;"ibor"&amp;$I$1,BA969,Trigger)</f>
        <v>46183</v>
      </c>
      <c r="BC969" s="359">
        <f>_xll.qlIndexFixing($AC$5,AZ969,,_xll.ohTrigger(Trigger,Quote!$V$2))</f>
        <v>1.7491637087596507E-2</v>
      </c>
      <c r="BD969" s="359" t="e">
        <f>_xll.qlIndexFixing($BE$1,AZ969,TRUE,_xll.ohTrigger(Trigger,Quote!$V$2))</f>
        <v>#NUM!</v>
      </c>
    </row>
    <row r="970" spans="51:56" ht="11.25" customHeight="1" x14ac:dyDescent="0.25">
      <c r="AY970" s="187" t="s">
        <v>90</v>
      </c>
      <c r="AZ970" s="186">
        <f>_xll.qlInterestRateIndexFixingDate(Currency&amp;"ibor"&amp;$I$1,BA970,Trigger)</f>
        <v>46094</v>
      </c>
      <c r="BA970" s="186">
        <f>_xll.qlCalendarAdvance(Calendar,BA969,AY970,"f",,Trigger)</f>
        <v>46098</v>
      </c>
      <c r="BB970" s="186">
        <f>_xll.qlInterestRateIndexMaturity(Currency&amp;"ibor"&amp;$I$1,BA970,Trigger)</f>
        <v>46190</v>
      </c>
      <c r="BC970" s="359">
        <f>_xll.qlIndexFixing($AC$5,AZ970,,_xll.ohTrigger(Trigger,Quote!$V$2))</f>
        <v>1.7444465669725569E-2</v>
      </c>
      <c r="BD970" s="359" t="e">
        <f>_xll.qlIndexFixing($BE$1,AZ970,TRUE,_xll.ohTrigger(Trigger,Quote!$V$2))</f>
        <v>#NUM!</v>
      </c>
    </row>
    <row r="971" spans="51:56" ht="11.25" customHeight="1" x14ac:dyDescent="0.25">
      <c r="AY971" s="187" t="s">
        <v>90</v>
      </c>
      <c r="AZ971" s="186">
        <f>_xll.qlInterestRateIndexFixingDate(Currency&amp;"ibor"&amp;$I$1,BA971,Trigger)</f>
        <v>46101</v>
      </c>
      <c r="BA971" s="186">
        <f>_xll.qlCalendarAdvance(Calendar,BA970,AY971,"f",,Trigger)</f>
        <v>46105</v>
      </c>
      <c r="BB971" s="186">
        <f>_xll.qlInterestRateIndexMaturity(Currency&amp;"ibor"&amp;$I$1,BA971,Trigger)</f>
        <v>46197</v>
      </c>
      <c r="BC971" s="359">
        <f>_xll.qlIndexFixing($AC$5,AZ971,,_xll.ohTrigger(Trigger,Quote!$V$2))</f>
        <v>1.7397025479492005E-2</v>
      </c>
      <c r="BD971" s="359" t="e">
        <f>_xll.qlIndexFixing($BE$1,AZ971,TRUE,_xll.ohTrigger(Trigger,Quote!$V$2))</f>
        <v>#NUM!</v>
      </c>
    </row>
    <row r="972" spans="51:56" ht="11.25" customHeight="1" x14ac:dyDescent="0.25">
      <c r="AY972" s="187" t="s">
        <v>90</v>
      </c>
      <c r="AZ972" s="186">
        <f>_xll.qlInterestRateIndexFixingDate(Currency&amp;"ibor"&amp;$I$1,BA972,Trigger)</f>
        <v>46108</v>
      </c>
      <c r="BA972" s="186">
        <f>_xll.qlCalendarAdvance(Calendar,BA971,AY972,"f",,Trigger)</f>
        <v>46112</v>
      </c>
      <c r="BB972" s="186">
        <f>_xll.qlInterestRateIndexMaturity(Currency&amp;"ibor"&amp;$I$1,BA972,Trigger)</f>
        <v>46203</v>
      </c>
      <c r="BC972" s="359">
        <f>_xll.qlIndexFixing($AC$5,AZ972,,_xll.ohTrigger(Trigger,Quote!$V$2))</f>
        <v>1.7354374768057394E-2</v>
      </c>
      <c r="BD972" s="359" t="e">
        <f>_xll.qlIndexFixing($BE$1,AZ972,TRUE,_xll.ohTrigger(Trigger,Quote!$V$2))</f>
        <v>#NUM!</v>
      </c>
    </row>
    <row r="973" spans="51:56" ht="11.25" customHeight="1" x14ac:dyDescent="0.25">
      <c r="AY973" s="187" t="s">
        <v>90</v>
      </c>
      <c r="AZ973" s="186">
        <f>_xll.qlInterestRateIndexFixingDate(Currency&amp;"ibor"&amp;$I$1,BA973,Trigger)</f>
        <v>46113</v>
      </c>
      <c r="BA973" s="186">
        <f>_xll.qlCalendarAdvance(Calendar,BA972,AY973,"f",,Trigger)</f>
        <v>46119</v>
      </c>
      <c r="BB973" s="186">
        <f>_xll.qlInterestRateIndexMaturity(Currency&amp;"ibor"&amp;$I$1,BA973,Trigger)</f>
        <v>46210</v>
      </c>
      <c r="BC973" s="359">
        <f>_xll.qlIndexFixing($AC$5,AZ973,,_xll.ohTrigger(Trigger,Quote!$V$2))</f>
        <v>1.7305573796148603E-2</v>
      </c>
      <c r="BD973" s="359" t="e">
        <f>_xll.qlIndexFixing($BE$1,AZ973,TRUE,_xll.ohTrigger(Trigger,Quote!$V$2))</f>
        <v>#NUM!</v>
      </c>
    </row>
    <row r="974" spans="51:56" ht="11.25" customHeight="1" x14ac:dyDescent="0.25">
      <c r="AY974" s="187" t="s">
        <v>90</v>
      </c>
      <c r="AZ974" s="186">
        <f>_xll.qlInterestRateIndexFixingDate(Currency&amp;"ibor"&amp;$I$1,BA974,Trigger)</f>
        <v>46122</v>
      </c>
      <c r="BA974" s="186">
        <f>_xll.qlCalendarAdvance(Calendar,BA973,AY974,"f",,Trigger)</f>
        <v>46126</v>
      </c>
      <c r="BB974" s="186">
        <f>_xll.qlInterestRateIndexMaturity(Currency&amp;"ibor"&amp;$I$1,BA974,Trigger)</f>
        <v>46217</v>
      </c>
      <c r="BC974" s="359">
        <f>_xll.qlIndexFixing($AC$5,AZ974,,_xll.ohTrigger(Trigger,Quote!$V$2))</f>
        <v>1.7256501148096258E-2</v>
      </c>
      <c r="BD974" s="359" t="e">
        <f>_xll.qlIndexFixing($BE$1,AZ974,TRUE,_xll.ohTrigger(Trigger,Quote!$V$2))</f>
        <v>#NUM!</v>
      </c>
    </row>
    <row r="975" spans="51:56" ht="11.25" customHeight="1" x14ac:dyDescent="0.25">
      <c r="AY975" s="187" t="s">
        <v>90</v>
      </c>
      <c r="AZ975" s="186">
        <f>_xll.qlInterestRateIndexFixingDate(Currency&amp;"ibor"&amp;$I$1,BA975,Trigger)</f>
        <v>46129</v>
      </c>
      <c r="BA975" s="186">
        <f>_xll.qlCalendarAdvance(Calendar,BA974,AY975,"f",,Trigger)</f>
        <v>46133</v>
      </c>
      <c r="BB975" s="186">
        <f>_xll.qlInterestRateIndexMaturity(Currency&amp;"ibor"&amp;$I$1,BA975,Trigger)</f>
        <v>46224</v>
      </c>
      <c r="BC975" s="359">
        <f>_xll.qlIndexFixing($AC$5,AZ975,,_xll.ohTrigger(Trigger,Quote!$V$2))</f>
        <v>1.7207156833981076E-2</v>
      </c>
      <c r="BD975" s="359" t="e">
        <f>_xll.qlIndexFixing($BE$1,AZ975,TRUE,_xll.ohTrigger(Trigger,Quote!$V$2))</f>
        <v>#NUM!</v>
      </c>
    </row>
    <row r="976" spans="51:56" ht="11.25" customHeight="1" x14ac:dyDescent="0.25">
      <c r="AY976" s="187" t="s">
        <v>90</v>
      </c>
      <c r="AZ976" s="186">
        <f>_xll.qlInterestRateIndexFixingDate(Currency&amp;"ibor"&amp;$I$1,BA976,Trigger)</f>
        <v>46136</v>
      </c>
      <c r="BA976" s="186">
        <f>_xll.qlCalendarAdvance(Calendar,BA975,AY976,"f",,Trigger)</f>
        <v>46140</v>
      </c>
      <c r="BB976" s="186">
        <f>_xll.qlInterestRateIndexMaturity(Currency&amp;"ibor"&amp;$I$1,BA976,Trigger)</f>
        <v>46231</v>
      </c>
      <c r="BC976" s="359">
        <f>_xll.qlIndexFixing($AC$5,AZ976,,_xll.ohTrigger(Trigger,Quote!$V$2))</f>
        <v>1.7157540863940009E-2</v>
      </c>
      <c r="BD976" s="359" t="e">
        <f>_xll.qlIndexFixing($BE$1,AZ976,TRUE,_xll.ohTrigger(Trigger,Quote!$V$2))</f>
        <v>#NUM!</v>
      </c>
    </row>
    <row r="977" spans="51:56" ht="11.25" customHeight="1" x14ac:dyDescent="0.25">
      <c r="AY977" s="187" t="s">
        <v>90</v>
      </c>
      <c r="AZ977" s="186">
        <f>_xll.qlInterestRateIndexFixingDate(Currency&amp;"ibor"&amp;$I$1,BA977,Trigger)</f>
        <v>46142</v>
      </c>
      <c r="BA977" s="186">
        <f>_xll.qlCalendarAdvance(Calendar,BA976,AY977,"f",,Trigger)</f>
        <v>46147</v>
      </c>
      <c r="BB977" s="186">
        <f>_xll.qlInterestRateIndexMaturity(Currency&amp;"ibor"&amp;$I$1,BA977,Trigger)</f>
        <v>46239</v>
      </c>
      <c r="BC977" s="359">
        <f>_xll.qlIndexFixing($AC$5,AZ977,,_xll.ohTrigger(Trigger,Quote!$V$2))</f>
        <v>1.7106740668096681E-2</v>
      </c>
      <c r="BD977" s="359" t="e">
        <f>_xll.qlIndexFixing($BE$1,AZ977,TRUE,_xll.ohTrigger(Trigger,Quote!$V$2))</f>
        <v>#NUM!</v>
      </c>
    </row>
    <row r="978" spans="51:56" ht="11.25" customHeight="1" x14ac:dyDescent="0.25">
      <c r="AY978" s="187" t="s">
        <v>90</v>
      </c>
      <c r="AZ978" s="186">
        <f>_xll.qlInterestRateIndexFixingDate(Currency&amp;"ibor"&amp;$I$1,BA978,Trigger)</f>
        <v>46150</v>
      </c>
      <c r="BA978" s="186">
        <f>_xll.qlCalendarAdvance(Calendar,BA977,AY978,"f",,Trigger)</f>
        <v>46154</v>
      </c>
      <c r="BB978" s="186">
        <f>_xll.qlInterestRateIndexMaturity(Currency&amp;"ibor"&amp;$I$1,BA978,Trigger)</f>
        <v>46246</v>
      </c>
      <c r="BC978" s="359">
        <f>_xll.qlIndexFixing($AC$5,AZ978,,_xll.ohTrigger(Trigger,Quote!$V$2))</f>
        <v>1.7057419347293542E-2</v>
      </c>
      <c r="BD978" s="359" t="e">
        <f>_xll.qlIndexFixing($BE$1,AZ978,TRUE,_xll.ohTrigger(Trigger,Quote!$V$2))</f>
        <v>#NUM!</v>
      </c>
    </row>
    <row r="979" spans="51:56" ht="11.25" customHeight="1" x14ac:dyDescent="0.25">
      <c r="AY979" s="187" t="s">
        <v>90</v>
      </c>
      <c r="AZ979" s="186">
        <f>_xll.qlInterestRateIndexFixingDate(Currency&amp;"ibor"&amp;$I$1,BA979,Trigger)</f>
        <v>46157</v>
      </c>
      <c r="BA979" s="186">
        <f>_xll.qlCalendarAdvance(Calendar,BA978,AY979,"f",,Trigger)</f>
        <v>46161</v>
      </c>
      <c r="BB979" s="186">
        <f>_xll.qlInterestRateIndexMaturity(Currency&amp;"ibor"&amp;$I$1,BA979,Trigger)</f>
        <v>46253</v>
      </c>
      <c r="BC979" s="359">
        <f>_xll.qlIndexFixing($AC$5,AZ979,,_xll.ohTrigger(Trigger,Quote!$V$2))</f>
        <v>1.7007829333637221E-2</v>
      </c>
      <c r="BD979" s="359" t="e">
        <f>_xll.qlIndexFixing($BE$1,AZ979,TRUE,_xll.ohTrigger(Trigger,Quote!$V$2))</f>
        <v>#NUM!</v>
      </c>
    </row>
    <row r="980" spans="51:56" ht="11.25" customHeight="1" x14ac:dyDescent="0.25">
      <c r="AY980" s="187" t="s">
        <v>90</v>
      </c>
      <c r="AZ980" s="186">
        <f>_xll.qlInterestRateIndexFixingDate(Currency&amp;"ibor"&amp;$I$1,BA980,Trigger)</f>
        <v>46164</v>
      </c>
      <c r="BA980" s="186">
        <f>_xll.qlCalendarAdvance(Calendar,BA979,AY980,"f",,Trigger)</f>
        <v>46168</v>
      </c>
      <c r="BB980" s="186">
        <f>_xll.qlInterestRateIndexMaturity(Currency&amp;"ibor"&amp;$I$1,BA980,Trigger)</f>
        <v>46260</v>
      </c>
      <c r="BC980" s="359">
        <f>_xll.qlIndexFixing($AC$5,AZ980,,_xll.ohTrigger(Trigger,Quote!$V$2))</f>
        <v>1.6957970637314346E-2</v>
      </c>
      <c r="BD980" s="359" t="e">
        <f>_xll.qlIndexFixing($BE$1,AZ980,TRUE,_xll.ohTrigger(Trigger,Quote!$V$2))</f>
        <v>#NUM!</v>
      </c>
    </row>
    <row r="981" spans="51:56" ht="11.25" customHeight="1" x14ac:dyDescent="0.25">
      <c r="AY981" s="187" t="s">
        <v>90</v>
      </c>
      <c r="AZ981" s="186">
        <f>_xll.qlInterestRateIndexFixingDate(Currency&amp;"ibor"&amp;$I$1,BA981,Trigger)</f>
        <v>46171</v>
      </c>
      <c r="BA981" s="186">
        <f>_xll.qlCalendarAdvance(Calendar,BA980,AY981,"f",,Trigger)</f>
        <v>46175</v>
      </c>
      <c r="BB981" s="186">
        <f>_xll.qlInterestRateIndexMaturity(Currency&amp;"ibor"&amp;$I$1,BA981,Trigger)</f>
        <v>46267</v>
      </c>
      <c r="BC981" s="359">
        <f>_xll.qlIndexFixing($AC$5,AZ981,,_xll.ohTrigger(Trigger,Quote!$V$2))</f>
        <v>1.6918898527061903E-2</v>
      </c>
      <c r="BD981" s="359" t="e">
        <f>_xll.qlIndexFixing($BE$1,AZ981,TRUE,_xll.ohTrigger(Trigger,Quote!$V$2))</f>
        <v>#NUM!</v>
      </c>
    </row>
    <row r="982" spans="51:56" ht="11.25" customHeight="1" x14ac:dyDescent="0.25">
      <c r="AY982" s="187" t="s">
        <v>90</v>
      </c>
      <c r="AZ982" s="186">
        <f>_xll.qlInterestRateIndexFixingDate(Currency&amp;"ibor"&amp;$I$1,BA982,Trigger)</f>
        <v>46178</v>
      </c>
      <c r="BA982" s="186">
        <f>_xll.qlCalendarAdvance(Calendar,BA981,AY982,"f",,Trigger)</f>
        <v>46182</v>
      </c>
      <c r="BB982" s="186">
        <f>_xll.qlInterestRateIndexMaturity(Currency&amp;"ibor"&amp;$I$1,BA982,Trigger)</f>
        <v>46274</v>
      </c>
      <c r="BC982" s="359">
        <f>_xll.qlIndexFixing($AC$5,AZ982,,_xll.ohTrigger(Trigger,Quote!$V$2))</f>
        <v>1.6946042932325427E-2</v>
      </c>
      <c r="BD982" s="359" t="e">
        <f>_xll.qlIndexFixing($BE$1,AZ982,TRUE,_xll.ohTrigger(Trigger,Quote!$V$2))</f>
        <v>#NUM!</v>
      </c>
    </row>
    <row r="983" spans="51:56" ht="11.25" customHeight="1" x14ac:dyDescent="0.25">
      <c r="AY983" s="187" t="s">
        <v>90</v>
      </c>
      <c r="AZ983" s="186">
        <f>_xll.qlInterestRateIndexFixingDate(Currency&amp;"ibor"&amp;$I$1,BA983,Trigger)</f>
        <v>46185</v>
      </c>
      <c r="BA983" s="186">
        <f>_xll.qlCalendarAdvance(Calendar,BA982,AY983,"f",,Trigger)</f>
        <v>46189</v>
      </c>
      <c r="BB983" s="186">
        <f>_xll.qlInterestRateIndexMaturity(Currency&amp;"ibor"&amp;$I$1,BA983,Trigger)</f>
        <v>46281</v>
      </c>
      <c r="BC983" s="359">
        <f>_xll.qlIndexFixing($AC$5,AZ983,,_xll.ohTrigger(Trigger,Quote!$V$2))</f>
        <v>1.6973187525076368E-2</v>
      </c>
      <c r="BD983" s="359" t="e">
        <f>_xll.qlIndexFixing($BE$1,AZ983,TRUE,_xll.ohTrigger(Trigger,Quote!$V$2))</f>
        <v>#NUM!</v>
      </c>
    </row>
    <row r="984" spans="51:56" ht="11.25" customHeight="1" x14ac:dyDescent="0.25">
      <c r="AY984" s="187" t="s">
        <v>90</v>
      </c>
      <c r="AZ984" s="186">
        <f>_xll.qlInterestRateIndexFixingDate(Currency&amp;"ibor"&amp;$I$1,BA984,Trigger)</f>
        <v>46192</v>
      </c>
      <c r="BA984" s="186">
        <f>_xll.qlCalendarAdvance(Calendar,BA983,AY984,"f",,Trigger)</f>
        <v>46196</v>
      </c>
      <c r="BB984" s="186">
        <f>_xll.qlInterestRateIndexMaturity(Currency&amp;"ibor"&amp;$I$1,BA984,Trigger)</f>
        <v>46288</v>
      </c>
      <c r="BC984" s="359">
        <f>_xll.qlIndexFixing($AC$5,AZ984,,_xll.ohTrigger(Trigger,Quote!$V$2))</f>
        <v>1.7000332305316463E-2</v>
      </c>
      <c r="BD984" s="359" t="e">
        <f>_xll.qlIndexFixing($BE$1,AZ984,TRUE,_xll.ohTrigger(Trigger,Quote!$V$2))</f>
        <v>#NUM!</v>
      </c>
    </row>
    <row r="985" spans="51:56" ht="11.25" customHeight="1" x14ac:dyDescent="0.25">
      <c r="AY985" s="187" t="s">
        <v>90</v>
      </c>
      <c r="AZ985" s="186">
        <f>_xll.qlInterestRateIndexFixingDate(Currency&amp;"ibor"&amp;$I$1,BA985,Trigger)</f>
        <v>46199</v>
      </c>
      <c r="BA985" s="186">
        <f>_xll.qlCalendarAdvance(Calendar,BA984,AY985,"f",,Trigger)</f>
        <v>46203</v>
      </c>
      <c r="BB985" s="186">
        <f>_xll.qlInterestRateIndexMaturity(Currency&amp;"ibor"&amp;$I$1,BA985,Trigger)</f>
        <v>46295</v>
      </c>
      <c r="BC985" s="359">
        <f>_xll.qlIndexFixing($AC$5,AZ985,,_xll.ohTrigger(Trigger,Quote!$V$2))</f>
        <v>1.7027477273045714E-2</v>
      </c>
      <c r="BD985" s="359" t="e">
        <f>_xll.qlIndexFixing($BE$1,AZ985,TRUE,_xll.ohTrigger(Trigger,Quote!$V$2))</f>
        <v>#NUM!</v>
      </c>
    </row>
    <row r="986" spans="51:56" ht="11.25" customHeight="1" x14ac:dyDescent="0.25">
      <c r="AY986" s="187" t="s">
        <v>90</v>
      </c>
      <c r="AZ986" s="186">
        <f>_xll.qlInterestRateIndexFixingDate(Currency&amp;"ibor"&amp;$I$1,BA986,Trigger)</f>
        <v>46206</v>
      </c>
      <c r="BA986" s="186">
        <f>_xll.qlCalendarAdvance(Calendar,BA985,AY986,"f",,Trigger)</f>
        <v>46210</v>
      </c>
      <c r="BB986" s="186">
        <f>_xll.qlInterestRateIndexMaturity(Currency&amp;"ibor"&amp;$I$1,BA986,Trigger)</f>
        <v>46302</v>
      </c>
      <c r="BC986" s="359">
        <f>_xll.qlIndexFixing($AC$5,AZ986,,_xll.ohTrigger(Trigger,Quote!$V$2))</f>
        <v>1.7054622428266726E-2</v>
      </c>
      <c r="BD986" s="359" t="e">
        <f>_xll.qlIndexFixing($BE$1,AZ986,TRUE,_xll.ohTrigger(Trigger,Quote!$V$2))</f>
        <v>#NUM!</v>
      </c>
    </row>
    <row r="987" spans="51:56" ht="11.25" customHeight="1" x14ac:dyDescent="0.25">
      <c r="AY987" s="187" t="s">
        <v>90</v>
      </c>
      <c r="AZ987" s="186">
        <f>_xll.qlInterestRateIndexFixingDate(Currency&amp;"ibor"&amp;$I$1,BA987,Trigger)</f>
        <v>46213</v>
      </c>
      <c r="BA987" s="186">
        <f>_xll.qlCalendarAdvance(Calendar,BA986,AY987,"f",,Trigger)</f>
        <v>46217</v>
      </c>
      <c r="BB987" s="186">
        <f>_xll.qlInterestRateIndexMaturity(Currency&amp;"ibor"&amp;$I$1,BA987,Trigger)</f>
        <v>46309</v>
      </c>
      <c r="BC987" s="359">
        <f>_xll.qlIndexFixing($AC$5,AZ987,,_xll.ohTrigger(Trigger,Quote!$V$2))</f>
        <v>1.7081767770980368E-2</v>
      </c>
      <c r="BD987" s="359" t="e">
        <f>_xll.qlIndexFixing($BE$1,AZ987,TRUE,_xll.ohTrigger(Trigger,Quote!$V$2))</f>
        <v>#NUM!</v>
      </c>
    </row>
    <row r="988" spans="51:56" ht="11.25" customHeight="1" x14ac:dyDescent="0.25">
      <c r="AY988" s="187" t="s">
        <v>90</v>
      </c>
      <c r="AZ988" s="186">
        <f>_xll.qlInterestRateIndexFixingDate(Currency&amp;"ibor"&amp;$I$1,BA988,Trigger)</f>
        <v>46220</v>
      </c>
      <c r="BA988" s="186">
        <f>_xll.qlCalendarAdvance(Calendar,BA987,AY988,"f",,Trigger)</f>
        <v>46224</v>
      </c>
      <c r="BB988" s="186">
        <f>_xll.qlInterestRateIndexMaturity(Currency&amp;"ibor"&amp;$I$1,BA988,Trigger)</f>
        <v>46316</v>
      </c>
      <c r="BC988" s="359">
        <f>_xll.qlIndexFixing($AC$5,AZ988,,_xll.ohTrigger(Trigger,Quote!$V$2))</f>
        <v>1.7108913301187509E-2</v>
      </c>
      <c r="BD988" s="359" t="e">
        <f>_xll.qlIndexFixing($BE$1,AZ988,TRUE,_xll.ohTrigger(Trigger,Quote!$V$2))</f>
        <v>#NUM!</v>
      </c>
    </row>
    <row r="989" spans="51:56" ht="11.25" customHeight="1" x14ac:dyDescent="0.25">
      <c r="AY989" s="187" t="s">
        <v>90</v>
      </c>
      <c r="AZ989" s="186">
        <f>_xll.qlInterestRateIndexFixingDate(Currency&amp;"ibor"&amp;$I$1,BA989,Trigger)</f>
        <v>46227</v>
      </c>
      <c r="BA989" s="186">
        <f>_xll.qlCalendarAdvance(Calendar,BA988,AY989,"f",,Trigger)</f>
        <v>46231</v>
      </c>
      <c r="BB989" s="186">
        <f>_xll.qlInterestRateIndexMaturity(Currency&amp;"ibor"&amp;$I$1,BA989,Trigger)</f>
        <v>46323</v>
      </c>
      <c r="BC989" s="359">
        <f>_xll.qlIndexFixing($AC$5,AZ989,,_xll.ohTrigger(Trigger,Quote!$V$2))</f>
        <v>1.7136059018889885E-2</v>
      </c>
      <c r="BD989" s="359" t="e">
        <f>_xll.qlIndexFixing($BE$1,AZ989,TRUE,_xll.ohTrigger(Trigger,Quote!$V$2))</f>
        <v>#NUM!</v>
      </c>
    </row>
    <row r="990" spans="51:56" ht="11.25" customHeight="1" x14ac:dyDescent="0.25">
      <c r="AY990" s="187" t="s">
        <v>90</v>
      </c>
      <c r="AZ990" s="186">
        <f>_xll.qlInterestRateIndexFixingDate(Currency&amp;"ibor"&amp;$I$1,BA990,Trigger)</f>
        <v>46234</v>
      </c>
      <c r="BA990" s="186">
        <f>_xll.qlCalendarAdvance(Calendar,BA989,AY990,"f",,Trigger)</f>
        <v>46238</v>
      </c>
      <c r="BB990" s="186">
        <f>_xll.qlInterestRateIndexMaturity(Currency&amp;"ibor"&amp;$I$1,BA990,Trigger)</f>
        <v>46330</v>
      </c>
      <c r="BC990" s="359">
        <f>_xll.qlIndexFixing($AC$5,AZ990,,_xll.ohTrigger(Trigger,Quote!$V$2))</f>
        <v>1.7163204924089237E-2</v>
      </c>
      <c r="BD990" s="359" t="e">
        <f>_xll.qlIndexFixing($BE$1,AZ990,TRUE,_xll.ohTrigger(Trigger,Quote!$V$2))</f>
        <v>#NUM!</v>
      </c>
    </row>
    <row r="991" spans="51:56" ht="11.25" customHeight="1" x14ac:dyDescent="0.25">
      <c r="AY991" s="187" t="s">
        <v>90</v>
      </c>
      <c r="AZ991" s="186">
        <f>_xll.qlInterestRateIndexFixingDate(Currency&amp;"ibor"&amp;$I$1,BA991,Trigger)</f>
        <v>46241</v>
      </c>
      <c r="BA991" s="186">
        <f>_xll.qlCalendarAdvance(Calendar,BA990,AY991,"f",,Trigger)</f>
        <v>46245</v>
      </c>
      <c r="BB991" s="186">
        <f>_xll.qlInterestRateIndexMaturity(Currency&amp;"ibor"&amp;$I$1,BA991,Trigger)</f>
        <v>46337</v>
      </c>
      <c r="BC991" s="359">
        <f>_xll.qlIndexFixing($AC$5,AZ991,,_xll.ohTrigger(Trigger,Quote!$V$2))</f>
        <v>1.7190351016786429E-2</v>
      </c>
      <c r="BD991" s="359" t="e">
        <f>_xll.qlIndexFixing($BE$1,AZ991,TRUE,_xll.ohTrigger(Trigger,Quote!$V$2))</f>
        <v>#NUM!</v>
      </c>
    </row>
    <row r="992" spans="51:56" ht="11.25" customHeight="1" x14ac:dyDescent="0.25">
      <c r="AY992" s="187" t="s">
        <v>90</v>
      </c>
      <c r="AZ992" s="186">
        <f>_xll.qlInterestRateIndexFixingDate(Currency&amp;"ibor"&amp;$I$1,BA992,Trigger)</f>
        <v>46248</v>
      </c>
      <c r="BA992" s="186">
        <f>_xll.qlCalendarAdvance(Calendar,BA991,AY992,"f",,Trigger)</f>
        <v>46252</v>
      </c>
      <c r="BB992" s="186">
        <f>_xll.qlInterestRateIndexMaturity(Currency&amp;"ibor"&amp;$I$1,BA992,Trigger)</f>
        <v>46344</v>
      </c>
      <c r="BC992" s="359">
        <f>_xll.qlIndexFixing($AC$5,AZ992,,_xll.ohTrigger(Trigger,Quote!$V$2))</f>
        <v>1.7217497296983207E-2</v>
      </c>
      <c r="BD992" s="359" t="e">
        <f>_xll.qlIndexFixing($BE$1,AZ992,TRUE,_xll.ohTrigger(Trigger,Quote!$V$2))</f>
        <v>#NUM!</v>
      </c>
    </row>
    <row r="993" spans="51:56" ht="11.25" customHeight="1" x14ac:dyDescent="0.25">
      <c r="AY993" s="187" t="s">
        <v>90</v>
      </c>
      <c r="AZ993" s="186">
        <f>_xll.qlInterestRateIndexFixingDate(Currency&amp;"ibor"&amp;$I$1,BA993,Trigger)</f>
        <v>46255</v>
      </c>
      <c r="BA993" s="186">
        <f>_xll.qlCalendarAdvance(Calendar,BA992,AY993,"f",,Trigger)</f>
        <v>46259</v>
      </c>
      <c r="BB993" s="186">
        <f>_xll.qlInterestRateIndexMaturity(Currency&amp;"ibor"&amp;$I$1,BA993,Trigger)</f>
        <v>46351</v>
      </c>
      <c r="BC993" s="359">
        <f>_xll.qlIndexFixing($AC$5,AZ993,,_xll.ohTrigger(Trigger,Quote!$V$2))</f>
        <v>1.7244643764679563E-2</v>
      </c>
      <c r="BD993" s="359" t="e">
        <f>_xll.qlIndexFixing($BE$1,AZ993,TRUE,_xll.ohTrigger(Trigger,Quote!$V$2))</f>
        <v>#NUM!</v>
      </c>
    </row>
    <row r="994" spans="51:56" ht="11.25" customHeight="1" x14ac:dyDescent="0.25">
      <c r="AY994" s="187" t="s">
        <v>90</v>
      </c>
      <c r="AZ994" s="186">
        <f>_xll.qlInterestRateIndexFixingDate(Currency&amp;"ibor"&amp;$I$1,BA994,Trigger)</f>
        <v>46262</v>
      </c>
      <c r="BA994" s="186">
        <f>_xll.qlCalendarAdvance(Calendar,BA993,AY994,"f",,Trigger)</f>
        <v>46266</v>
      </c>
      <c r="BB994" s="186">
        <f>_xll.qlInterestRateIndexMaturity(Currency&amp;"ibor"&amp;$I$1,BA994,Trigger)</f>
        <v>46357</v>
      </c>
      <c r="BC994" s="359">
        <f>_xll.qlIndexFixing($AC$5,AZ994,,_xll.ohTrigger(Trigger,Quote!$V$2))</f>
        <v>1.7269437748505187E-2</v>
      </c>
      <c r="BD994" s="359" t="e">
        <f>_xll.qlIndexFixing($BE$1,AZ994,TRUE,_xll.ohTrigger(Trigger,Quote!$V$2))</f>
        <v>#NUM!</v>
      </c>
    </row>
    <row r="995" spans="51:56" ht="11.25" customHeight="1" x14ac:dyDescent="0.25">
      <c r="AY995" s="187" t="s">
        <v>90</v>
      </c>
      <c r="AZ995" s="186">
        <f>_xll.qlInterestRateIndexFixingDate(Currency&amp;"ibor"&amp;$I$1,BA995,Trigger)</f>
        <v>46269</v>
      </c>
      <c r="BA995" s="186">
        <f>_xll.qlCalendarAdvance(Calendar,BA994,AY995,"f",,Trigger)</f>
        <v>46273</v>
      </c>
      <c r="BB995" s="186">
        <f>_xll.qlInterestRateIndexMaturity(Currency&amp;"ibor"&amp;$I$1,BA995,Trigger)</f>
        <v>46364</v>
      </c>
      <c r="BC995" s="359">
        <f>_xll.qlIndexFixing($AC$5,AZ995,,_xll.ohTrigger(Trigger,Quote!$V$2))</f>
        <v>1.7296583277407695E-2</v>
      </c>
      <c r="BD995" s="359" t="e">
        <f>_xll.qlIndexFixing($BE$1,AZ995,TRUE,_xll.ohTrigger(Trigger,Quote!$V$2))</f>
        <v>#NUM!</v>
      </c>
    </row>
    <row r="996" spans="51:56" ht="11.25" customHeight="1" x14ac:dyDescent="0.25">
      <c r="AY996" s="187" t="s">
        <v>90</v>
      </c>
      <c r="AZ996" s="186">
        <f>_xll.qlInterestRateIndexFixingDate(Currency&amp;"ibor"&amp;$I$1,BA996,Trigger)</f>
        <v>46276</v>
      </c>
      <c r="BA996" s="186">
        <f>_xll.qlCalendarAdvance(Calendar,BA995,AY996,"f",,Trigger)</f>
        <v>46280</v>
      </c>
      <c r="BB996" s="186">
        <f>_xll.qlInterestRateIndexMaturity(Currency&amp;"ibor"&amp;$I$1,BA996,Trigger)</f>
        <v>46371</v>
      </c>
      <c r="BC996" s="359">
        <f>_xll.qlIndexFixing($AC$5,AZ996,,_xll.ohTrigger(Trigger,Quote!$V$2))</f>
        <v>1.7323728991768886E-2</v>
      </c>
      <c r="BD996" s="359" t="e">
        <f>_xll.qlIndexFixing($BE$1,AZ996,TRUE,_xll.ohTrigger(Trigger,Quote!$V$2))</f>
        <v>#NUM!</v>
      </c>
    </row>
    <row r="997" spans="51:56" ht="11.25" customHeight="1" x14ac:dyDescent="0.25">
      <c r="AY997" s="187" t="s">
        <v>90</v>
      </c>
      <c r="AZ997" s="186">
        <f>_xll.qlInterestRateIndexFixingDate(Currency&amp;"ibor"&amp;$I$1,BA997,Trigger)</f>
        <v>46283</v>
      </c>
      <c r="BA997" s="186">
        <f>_xll.qlCalendarAdvance(Calendar,BA996,AY997,"f",,Trigger)</f>
        <v>46287</v>
      </c>
      <c r="BB997" s="186">
        <f>_xll.qlInterestRateIndexMaturity(Currency&amp;"ibor"&amp;$I$1,BA997,Trigger)</f>
        <v>46378</v>
      </c>
      <c r="BC997" s="359">
        <f>_xll.qlIndexFixing($AC$5,AZ997,,_xll.ohTrigger(Trigger,Quote!$V$2))</f>
        <v>1.7350874891586997E-2</v>
      </c>
      <c r="BD997" s="359" t="e">
        <f>_xll.qlIndexFixing($BE$1,AZ997,TRUE,_xll.ohTrigger(Trigger,Quote!$V$2))</f>
        <v>#NUM!</v>
      </c>
    </row>
    <row r="998" spans="51:56" ht="11.25" customHeight="1" x14ac:dyDescent="0.25">
      <c r="AY998" s="187" t="s">
        <v>90</v>
      </c>
      <c r="AZ998" s="186">
        <f>_xll.qlInterestRateIndexFixingDate(Currency&amp;"ibor"&amp;$I$1,BA998,Trigger)</f>
        <v>46290</v>
      </c>
      <c r="BA998" s="186">
        <f>_xll.qlCalendarAdvance(Calendar,BA997,AY998,"f",,Trigger)</f>
        <v>46294</v>
      </c>
      <c r="BB998" s="186">
        <f>_xll.qlInterestRateIndexMaturity(Currency&amp;"ibor"&amp;$I$1,BA998,Trigger)</f>
        <v>46385</v>
      </c>
      <c r="BC998" s="359">
        <f>_xll.qlIndexFixing($AC$5,AZ998,,_xll.ohTrigger(Trigger,Quote!$V$2))</f>
        <v>1.7378020976866429E-2</v>
      </c>
      <c r="BD998" s="359" t="e">
        <f>_xll.qlIndexFixing($BE$1,AZ998,TRUE,_xll.ohTrigger(Trigger,Quote!$V$2))</f>
        <v>#NUM!</v>
      </c>
    </row>
    <row r="999" spans="51:56" ht="11.25" customHeight="1" x14ac:dyDescent="0.25">
      <c r="AY999" s="187" t="s">
        <v>90</v>
      </c>
      <c r="AZ999" s="186">
        <f>_xll.qlInterestRateIndexFixingDate(Currency&amp;"ibor"&amp;$I$1,BA999,Trigger)</f>
        <v>46297</v>
      </c>
      <c r="BA999" s="186">
        <f>_xll.qlCalendarAdvance(Calendar,BA998,AY999,"f",,Trigger)</f>
        <v>46301</v>
      </c>
      <c r="BB999" s="186">
        <f>_xll.qlInterestRateIndexMaturity(Currency&amp;"ibor"&amp;$I$1,BA999,Trigger)</f>
        <v>46393</v>
      </c>
      <c r="BC999" s="359">
        <f>_xll.qlIndexFixing($AC$5,AZ999,,_xll.ohTrigger(Trigger,Quote!$V$2))</f>
        <v>1.7407526508441011E-2</v>
      </c>
      <c r="BD999" s="359" t="e">
        <f>_xll.qlIndexFixing($BE$1,AZ999,TRUE,_xll.ohTrigger(Trigger,Quote!$V$2))</f>
        <v>#NUM!</v>
      </c>
    </row>
    <row r="1000" spans="51:56" ht="11.25" customHeight="1" x14ac:dyDescent="0.25">
      <c r="AY1000" s="187" t="s">
        <v>90</v>
      </c>
      <c r="AZ1000" s="186">
        <f>_xll.qlInterestRateIndexFixingDate(Currency&amp;"ibor"&amp;$I$1,BA1000,Trigger)</f>
        <v>46304</v>
      </c>
      <c r="BA1000" s="186">
        <f>_xll.qlCalendarAdvance(Calendar,BA999,AY1000,"f",,Trigger)</f>
        <v>46308</v>
      </c>
      <c r="BB1000" s="186">
        <f>_xll.qlInterestRateIndexMaturity(Currency&amp;"ibor"&amp;$I$1,BA1000,Trigger)</f>
        <v>46400</v>
      </c>
      <c r="BC1000" s="359">
        <f>_xll.qlIndexFixing($AC$5,AZ1000,,_xll.ohTrigger(Trigger,Quote!$V$2))</f>
        <v>1.743467428867701E-2</v>
      </c>
      <c r="BD1000" s="359" t="e">
        <f>_xll.qlIndexFixing($BE$1,AZ1000,TRUE,_xll.ohTrigger(Trigger,Quote!$V$2))</f>
        <v>#NUM!</v>
      </c>
    </row>
    <row r="1001" spans="51:56" ht="11.25" customHeight="1" x14ac:dyDescent="0.25">
      <c r="AY1001" s="187" t="s">
        <v>90</v>
      </c>
      <c r="AZ1001" s="186">
        <f>_xll.qlInterestRateIndexFixingDate(Currency&amp;"ibor"&amp;$I$1,BA1001,Trigger)</f>
        <v>46311</v>
      </c>
      <c r="BA1001" s="186">
        <f>_xll.qlCalendarAdvance(Calendar,BA1000,AY1001,"f",,Trigger)</f>
        <v>46315</v>
      </c>
      <c r="BB1001" s="186">
        <f>_xll.qlInterestRateIndexMaturity(Currency&amp;"ibor"&amp;$I$1,BA1001,Trigger)</f>
        <v>46407</v>
      </c>
      <c r="BC1001" s="359">
        <f>_xll.qlIndexFixing($AC$5,AZ1001,,_xll.ohTrigger(Trigger,Quote!$V$2))</f>
        <v>1.7461822256423884E-2</v>
      </c>
      <c r="BD1001" s="359" t="e">
        <f>_xll.qlIndexFixing($BE$1,AZ1001,TRUE,_xll.ohTrigger(Trigger,Quote!$V$2))</f>
        <v>#NUM!</v>
      </c>
    </row>
    <row r="1002" spans="51:56" ht="11.25" customHeight="1" x14ac:dyDescent="0.25">
      <c r="AY1002" s="187" t="s">
        <v>90</v>
      </c>
      <c r="AZ1002" s="186">
        <f>_xll.qlInterestRateIndexFixingDate(Currency&amp;"ibor"&amp;$I$1,BA1002,Trigger)</f>
        <v>46318</v>
      </c>
      <c r="BA1002" s="186">
        <f>_xll.qlCalendarAdvance(Calendar,BA1001,AY1002,"f",,Trigger)</f>
        <v>46322</v>
      </c>
      <c r="BB1002" s="186">
        <f>_xll.qlInterestRateIndexMaturity(Currency&amp;"ibor"&amp;$I$1,BA1002,Trigger)</f>
        <v>46414</v>
      </c>
      <c r="BC1002" s="359">
        <f>_xll.qlIndexFixing($AC$5,AZ1002,,_xll.ohTrigger(Trigger,Quote!$V$2))</f>
        <v>1.7488970411683374E-2</v>
      </c>
      <c r="BD1002" s="359" t="e">
        <f>_xll.qlIndexFixing($BE$1,AZ1002,TRUE,_xll.ohTrigger(Trigger,Quote!$V$2))</f>
        <v>#NUM!</v>
      </c>
    </row>
    <row r="1003" spans="51:56" ht="11.25" customHeight="1" x14ac:dyDescent="0.25">
      <c r="AY1003" s="187" t="s">
        <v>90</v>
      </c>
      <c r="AZ1003" s="186">
        <f>_xll.qlInterestRateIndexFixingDate(Currency&amp;"ibor"&amp;$I$1,BA1003,Trigger)</f>
        <v>46325</v>
      </c>
      <c r="BA1003" s="186">
        <f>_xll.qlCalendarAdvance(Calendar,BA1002,AY1003,"f",,Trigger)</f>
        <v>46329</v>
      </c>
      <c r="BB1003" s="186">
        <f>_xll.qlInterestRateIndexMaturity(Currency&amp;"ibor"&amp;$I$1,BA1003,Trigger)</f>
        <v>46421</v>
      </c>
      <c r="BC1003" s="359">
        <f>_xll.qlIndexFixing($AC$5,AZ1003,,_xll.ohTrigger(Trigger,Quote!$V$2))</f>
        <v>1.7516118754455478E-2</v>
      </c>
      <c r="BD1003" s="359" t="e">
        <f>_xll.qlIndexFixing($BE$1,AZ1003,TRUE,_xll.ohTrigger(Trigger,Quote!$V$2))</f>
        <v>#NUM!</v>
      </c>
    </row>
    <row r="1004" spans="51:56" ht="11.25" customHeight="1" x14ac:dyDescent="0.25">
      <c r="AY1004" s="187" t="s">
        <v>90</v>
      </c>
      <c r="AZ1004" s="186">
        <f>_xll.qlInterestRateIndexFixingDate(Currency&amp;"ibor"&amp;$I$1,BA1004,Trigger)</f>
        <v>46332</v>
      </c>
      <c r="BA1004" s="186">
        <f>_xll.qlCalendarAdvance(Calendar,BA1003,AY1004,"f",,Trigger)</f>
        <v>46336</v>
      </c>
      <c r="BB1004" s="186">
        <f>_xll.qlInterestRateIndexMaturity(Currency&amp;"ibor"&amp;$I$1,BA1004,Trigger)</f>
        <v>46428</v>
      </c>
      <c r="BC1004" s="359">
        <f>_xll.qlIndexFixing($AC$5,AZ1004,,_xll.ohTrigger(Trigger,Quote!$V$2))</f>
        <v>1.7543267284742804E-2</v>
      </c>
      <c r="BD1004" s="359" t="e">
        <f>_xll.qlIndexFixing($BE$1,AZ1004,TRUE,_xll.ohTrigger(Trigger,Quote!$V$2))</f>
        <v>#NUM!</v>
      </c>
    </row>
    <row r="1005" spans="51:56" ht="11.25" customHeight="1" x14ac:dyDescent="0.25">
      <c r="AY1005" s="187" t="s">
        <v>90</v>
      </c>
      <c r="AZ1005" s="186">
        <f>_xll.qlInterestRateIndexFixingDate(Currency&amp;"ibor"&amp;$I$1,BA1005,Trigger)</f>
        <v>46339</v>
      </c>
      <c r="BA1005" s="186">
        <f>_xll.qlCalendarAdvance(Calendar,BA1004,AY1005,"f",,Trigger)</f>
        <v>46343</v>
      </c>
      <c r="BB1005" s="186">
        <f>_xll.qlInterestRateIndexMaturity(Currency&amp;"ibor"&amp;$I$1,BA1005,Trigger)</f>
        <v>46435</v>
      </c>
      <c r="BC1005" s="359">
        <f>_xll.qlIndexFixing($AC$5,AZ1005,,_xll.ohTrigger(Trigger,Quote!$V$2))</f>
        <v>1.7570416002545348E-2</v>
      </c>
      <c r="BD1005" s="359" t="e">
        <f>_xll.qlIndexFixing($BE$1,AZ1005,TRUE,_xll.ohTrigger(Trigger,Quote!$V$2))</f>
        <v>#NUM!</v>
      </c>
    </row>
    <row r="1006" spans="51:56" ht="11.25" customHeight="1" x14ac:dyDescent="0.25">
      <c r="AY1006" s="187" t="s">
        <v>90</v>
      </c>
      <c r="AZ1006" s="186">
        <f>_xll.qlInterestRateIndexFixingDate(Currency&amp;"ibor"&amp;$I$1,BA1006,Trigger)</f>
        <v>46346</v>
      </c>
      <c r="BA1006" s="186">
        <f>_xll.qlCalendarAdvance(Calendar,BA1005,AY1006,"f",,Trigger)</f>
        <v>46350</v>
      </c>
      <c r="BB1006" s="186">
        <f>_xll.qlInterestRateIndexMaturity(Currency&amp;"ibor"&amp;$I$1,BA1006,Trigger)</f>
        <v>46442</v>
      </c>
      <c r="BC1006" s="359">
        <f>_xll.qlIndexFixing($AC$5,AZ1006,,_xll.ohTrigger(Trigger,Quote!$V$2))</f>
        <v>1.7597564907864852E-2</v>
      </c>
      <c r="BD1006" s="359" t="e">
        <f>_xll.qlIndexFixing($BE$1,AZ1006,TRUE,_xll.ohTrigger(Trigger,Quote!$V$2))</f>
        <v>#NUM!</v>
      </c>
    </row>
    <row r="1007" spans="51:56" ht="11.25" customHeight="1" x14ac:dyDescent="0.25">
      <c r="AY1007" s="187" t="s">
        <v>90</v>
      </c>
      <c r="AZ1007" s="186">
        <f>_xll.qlInterestRateIndexFixingDate(Currency&amp;"ibor"&amp;$I$1,BA1007,Trigger)</f>
        <v>46353</v>
      </c>
      <c r="BA1007" s="186">
        <f>_xll.qlCalendarAdvance(Calendar,BA1006,AY1007,"f",,Trigger)</f>
        <v>46357</v>
      </c>
      <c r="BB1007" s="186">
        <f>_xll.qlInterestRateIndexMaturity(Currency&amp;"ibor"&amp;$I$1,BA1007,Trigger)</f>
        <v>46447</v>
      </c>
      <c r="BC1007" s="359">
        <f>_xll.qlIndexFixing($AC$5,AZ1007,,_xll.ohTrigger(Trigger,Quote!$V$2))</f>
        <v>1.7619974384243342E-2</v>
      </c>
      <c r="BD1007" s="359" t="e">
        <f>_xll.qlIndexFixing($BE$1,AZ1007,TRUE,_xll.ohTrigger(Trigger,Quote!$V$2))</f>
        <v>#NUM!</v>
      </c>
    </row>
    <row r="1008" spans="51:56" ht="11.25" customHeight="1" x14ac:dyDescent="0.25">
      <c r="AY1008" s="187" t="s">
        <v>90</v>
      </c>
      <c r="AZ1008" s="186">
        <f>_xll.qlInterestRateIndexFixingDate(Currency&amp;"ibor"&amp;$I$1,BA1008,Trigger)</f>
        <v>46360</v>
      </c>
      <c r="BA1008" s="186">
        <f>_xll.qlCalendarAdvance(Calendar,BA1007,AY1008,"f",,Trigger)</f>
        <v>46364</v>
      </c>
      <c r="BB1008" s="186">
        <f>_xll.qlInterestRateIndexMaturity(Currency&amp;"ibor"&amp;$I$1,BA1008,Trigger)</f>
        <v>46454</v>
      </c>
      <c r="BC1008" s="359">
        <f>_xll.qlIndexFixing($AC$5,AZ1008,,_xll.ohTrigger(Trigger,Quote!$V$2))</f>
        <v>1.7647120984134013E-2</v>
      </c>
      <c r="BD1008" s="359" t="e">
        <f>_xll.qlIndexFixing($BE$1,AZ1008,TRUE,_xll.ohTrigger(Trigger,Quote!$V$2))</f>
        <v>#NUM!</v>
      </c>
    </row>
    <row r="1009" spans="51:56" ht="11.25" customHeight="1" x14ac:dyDescent="0.25">
      <c r="AY1009" s="187" t="s">
        <v>90</v>
      </c>
      <c r="AZ1009" s="186">
        <f>_xll.qlInterestRateIndexFixingDate(Currency&amp;"ibor"&amp;$I$1,BA1009,Trigger)</f>
        <v>46367</v>
      </c>
      <c r="BA1009" s="186">
        <f>_xll.qlCalendarAdvance(Calendar,BA1008,AY1009,"f",,Trigger)</f>
        <v>46371</v>
      </c>
      <c r="BB1009" s="186">
        <f>_xll.qlInterestRateIndexMaturity(Currency&amp;"ibor"&amp;$I$1,BA1009,Trigger)</f>
        <v>46461</v>
      </c>
      <c r="BC1009" s="359">
        <f>_xll.qlIndexFixing($AC$5,AZ1009,,_xll.ohTrigger(Trigger,Quote!$V$2))</f>
        <v>1.767426776745129E-2</v>
      </c>
      <c r="BD1009" s="359" t="e">
        <f>_xll.qlIndexFixing($BE$1,AZ1009,TRUE,_xll.ohTrigger(Trigger,Quote!$V$2))</f>
        <v>#NUM!</v>
      </c>
    </row>
    <row r="1010" spans="51:56" ht="11.25" customHeight="1" x14ac:dyDescent="0.25">
      <c r="AY1010" s="187" t="s">
        <v>90</v>
      </c>
      <c r="AZ1010" s="186">
        <f>_xll.qlInterestRateIndexFixingDate(Currency&amp;"ibor"&amp;$I$1,BA1010,Trigger)</f>
        <v>46374</v>
      </c>
      <c r="BA1010" s="186">
        <f>_xll.qlCalendarAdvance(Calendar,BA1009,AY1010,"f",,Trigger)</f>
        <v>46378</v>
      </c>
      <c r="BB1010" s="186">
        <f>_xll.qlInterestRateIndexMaturity(Currency&amp;"ibor"&amp;$I$1,BA1010,Trigger)</f>
        <v>46468</v>
      </c>
      <c r="BC1010" s="359">
        <f>_xll.qlIndexFixing($AC$5,AZ1010,,_xll.ohTrigger(Trigger,Quote!$V$2))</f>
        <v>1.7701414734196952E-2</v>
      </c>
      <c r="BD1010" s="359" t="e">
        <f>_xll.qlIndexFixing($BE$1,AZ1010,TRUE,_xll.ohTrigger(Trigger,Quote!$V$2))</f>
        <v>#NUM!</v>
      </c>
    </row>
    <row r="1011" spans="51:56" ht="11.25" customHeight="1" x14ac:dyDescent="0.25">
      <c r="AY1011" s="187" t="s">
        <v>90</v>
      </c>
      <c r="AZ1011" s="186">
        <f>_xll.qlInterestRateIndexFixingDate(Currency&amp;"ibor"&amp;$I$1,BA1011,Trigger)</f>
        <v>46380</v>
      </c>
      <c r="BA1011" s="186">
        <f>_xll.qlCalendarAdvance(Calendar,BA1010,AY1011,"f",,Trigger)</f>
        <v>46385</v>
      </c>
      <c r="BB1011" s="186">
        <f>_xll.qlInterestRateIndexMaturity(Currency&amp;"ibor"&amp;$I$1,BA1011,Trigger)</f>
        <v>46476</v>
      </c>
      <c r="BC1011" s="359">
        <f>_xll.qlIndexFixing($AC$5,AZ1011,,_xll.ohTrigger(Trigger,Quote!$V$2))</f>
        <v>1.7730936962905751E-2</v>
      </c>
      <c r="BD1011" s="359" t="e">
        <f>_xll.qlIndexFixing($BE$1,AZ1011,TRUE,_xll.ohTrigger(Trigger,Quote!$V$2))</f>
        <v>#NUM!</v>
      </c>
    </row>
    <row r="1012" spans="51:56" ht="11.25" customHeight="1" x14ac:dyDescent="0.25">
      <c r="AY1012" s="187" t="s">
        <v>90</v>
      </c>
      <c r="AZ1012" s="186">
        <f>_xll.qlInterestRateIndexFixingDate(Currency&amp;"ibor"&amp;$I$1,BA1012,Trigger)</f>
        <v>46387</v>
      </c>
      <c r="BA1012" s="186">
        <f>_xll.qlCalendarAdvance(Calendar,BA1011,AY1012,"f",,Trigger)</f>
        <v>46392</v>
      </c>
      <c r="BB1012" s="186">
        <f>_xll.qlInterestRateIndexMaturity(Currency&amp;"ibor"&amp;$I$1,BA1012,Trigger)</f>
        <v>46482</v>
      </c>
      <c r="BC1012" s="359">
        <f>_xll.qlIndexFixing($AC$5,AZ1012,,_xll.ohTrigger(Trigger,Quote!$V$2))</f>
        <v>1.775570921797609E-2</v>
      </c>
      <c r="BD1012" s="359" t="e">
        <f>_xll.qlIndexFixing($BE$1,AZ1012,TRUE,_xll.ohTrigger(Trigger,Quote!$V$2))</f>
        <v>#NUM!</v>
      </c>
    </row>
    <row r="1013" spans="51:56" ht="11.25" customHeight="1" x14ac:dyDescent="0.25">
      <c r="AY1013" s="187" t="s">
        <v>90</v>
      </c>
      <c r="AZ1013" s="186">
        <f>_xll.qlInterestRateIndexFixingDate(Currency&amp;"ibor"&amp;$I$1,BA1013,Trigger)</f>
        <v>46395</v>
      </c>
      <c r="BA1013" s="186">
        <f>_xll.qlCalendarAdvance(Calendar,BA1012,AY1013,"f",,Trigger)</f>
        <v>46399</v>
      </c>
      <c r="BB1013" s="186">
        <f>_xll.qlInterestRateIndexMaturity(Currency&amp;"ibor"&amp;$I$1,BA1013,Trigger)</f>
        <v>46489</v>
      </c>
      <c r="BC1013" s="359">
        <f>_xll.qlIndexFixing($AC$5,AZ1013,,_xll.ohTrigger(Trigger,Quote!$V$2))</f>
        <v>1.7782856735011343E-2</v>
      </c>
      <c r="BD1013" s="359" t="e">
        <f>_xll.qlIndexFixing($BE$1,AZ1013,TRUE,_xll.ohTrigger(Trigger,Quote!$V$2))</f>
        <v>#NUM!</v>
      </c>
    </row>
    <row r="1014" spans="51:56" ht="11.25" customHeight="1" x14ac:dyDescent="0.25">
      <c r="AY1014" s="187" t="s">
        <v>90</v>
      </c>
      <c r="AZ1014" s="186">
        <f>_xll.qlInterestRateIndexFixingDate(Currency&amp;"ibor"&amp;$I$1,BA1014,Trigger)</f>
        <v>46402</v>
      </c>
      <c r="BA1014" s="186">
        <f>_xll.qlCalendarAdvance(Calendar,BA1013,AY1014,"f",,Trigger)</f>
        <v>46406</v>
      </c>
      <c r="BB1014" s="186">
        <f>_xll.qlInterestRateIndexMaturity(Currency&amp;"ibor"&amp;$I$1,BA1014,Trigger)</f>
        <v>46496</v>
      </c>
      <c r="BC1014" s="359">
        <f>_xll.qlIndexFixing($AC$5,AZ1014,,_xll.ohTrigger(Trigger,Quote!$V$2))</f>
        <v>1.7810004435480309E-2</v>
      </c>
      <c r="BD1014" s="359" t="e">
        <f>_xll.qlIndexFixing($BE$1,AZ1014,TRUE,_xll.ohTrigger(Trigger,Quote!$V$2))</f>
        <v>#NUM!</v>
      </c>
    </row>
    <row r="1015" spans="51:56" ht="11.25" customHeight="1" x14ac:dyDescent="0.25">
      <c r="AY1015" s="187" t="s">
        <v>90</v>
      </c>
      <c r="AZ1015" s="186">
        <f>_xll.qlInterestRateIndexFixingDate(Currency&amp;"ibor"&amp;$I$1,BA1015,Trigger)</f>
        <v>46409</v>
      </c>
      <c r="BA1015" s="186">
        <f>_xll.qlCalendarAdvance(Calendar,BA1014,AY1015,"f",,Trigger)</f>
        <v>46413</v>
      </c>
      <c r="BB1015" s="186">
        <f>_xll.qlInterestRateIndexMaturity(Currency&amp;"ibor"&amp;$I$1,BA1015,Trigger)</f>
        <v>46503</v>
      </c>
      <c r="BC1015" s="359">
        <f>_xll.qlIndexFixing($AC$5,AZ1015,,_xll.ohTrigger(Trigger,Quote!$V$2))</f>
        <v>1.7837152319382987E-2</v>
      </c>
      <c r="BD1015" s="359" t="e">
        <f>_xll.qlIndexFixing($BE$1,AZ1015,TRUE,_xll.ohTrigger(Trigger,Quote!$V$2))</f>
        <v>#NUM!</v>
      </c>
    </row>
    <row r="1016" spans="51:56" ht="11.25" customHeight="1" x14ac:dyDescent="0.25">
      <c r="AY1016" s="187" t="s">
        <v>90</v>
      </c>
      <c r="AZ1016" s="186">
        <f>_xll.qlInterestRateIndexFixingDate(Currency&amp;"ibor"&amp;$I$1,BA1016,Trigger)</f>
        <v>46416</v>
      </c>
      <c r="BA1016" s="186">
        <f>_xll.qlCalendarAdvance(Calendar,BA1015,AY1016,"f",,Trigger)</f>
        <v>46420</v>
      </c>
      <c r="BB1016" s="186">
        <f>_xll.qlInterestRateIndexMaturity(Currency&amp;"ibor"&amp;$I$1,BA1016,Trigger)</f>
        <v>46510</v>
      </c>
      <c r="BC1016" s="359">
        <f>_xll.qlIndexFixing($AC$5,AZ1016,,_xll.ohTrigger(Trigger,Quote!$V$2))</f>
        <v>1.7864300386721155E-2</v>
      </c>
      <c r="BD1016" s="359" t="e">
        <f>_xll.qlIndexFixing($BE$1,AZ1016,TRUE,_xll.ohTrigger(Trigger,Quote!$V$2))</f>
        <v>#NUM!</v>
      </c>
    </row>
    <row r="1017" spans="51:56" ht="11.25" customHeight="1" x14ac:dyDescent="0.25">
      <c r="AY1017" s="187" t="s">
        <v>90</v>
      </c>
      <c r="AZ1017" s="186">
        <f>_xll.qlInterestRateIndexFixingDate(Currency&amp;"ibor"&amp;$I$1,BA1017,Trigger)</f>
        <v>46423</v>
      </c>
      <c r="BA1017" s="186">
        <f>_xll.qlCalendarAdvance(Calendar,BA1016,AY1017,"f",,Trigger)</f>
        <v>46427</v>
      </c>
      <c r="BB1017" s="186">
        <f>_xll.qlInterestRateIndexMaturity(Currency&amp;"ibor"&amp;$I$1,BA1017,Trigger)</f>
        <v>46517</v>
      </c>
      <c r="BC1017" s="359">
        <f>_xll.qlIndexFixing($AC$5,AZ1017,,_xll.ohTrigger(Trigger,Quote!$V$2))</f>
        <v>1.7891448637494811E-2</v>
      </c>
      <c r="BD1017" s="359" t="e">
        <f>_xll.qlIndexFixing($BE$1,AZ1017,TRUE,_xll.ohTrigger(Trigger,Quote!$V$2))</f>
        <v>#NUM!</v>
      </c>
    </row>
    <row r="1018" spans="51:56" ht="11.25" customHeight="1" x14ac:dyDescent="0.25">
      <c r="AY1018" s="187" t="s">
        <v>90</v>
      </c>
      <c r="AZ1018" s="186">
        <f>_xll.qlInterestRateIndexFixingDate(Currency&amp;"ibor"&amp;$I$1,BA1018,Trigger)</f>
        <v>46430</v>
      </c>
      <c r="BA1018" s="186">
        <f>_xll.qlCalendarAdvance(Calendar,BA1017,AY1018,"f",,Trigger)</f>
        <v>46434</v>
      </c>
      <c r="BB1018" s="186">
        <f>_xll.qlInterestRateIndexMaturity(Currency&amp;"ibor"&amp;$I$1,BA1018,Trigger)</f>
        <v>46524</v>
      </c>
      <c r="BC1018" s="359">
        <f>_xll.qlIndexFixing($AC$5,AZ1018,,_xll.ohTrigger(Trigger,Quote!$V$2))</f>
        <v>1.7918597071706621E-2</v>
      </c>
      <c r="BD1018" s="359" t="e">
        <f>_xll.qlIndexFixing($BE$1,AZ1018,TRUE,_xll.ohTrigger(Trigger,Quote!$V$2))</f>
        <v>#NUM!</v>
      </c>
    </row>
    <row r="1019" spans="51:56" ht="11.25" customHeight="1" x14ac:dyDescent="0.25">
      <c r="AY1019" s="187" t="s">
        <v>90</v>
      </c>
      <c r="AZ1019" s="186">
        <f>_xll.qlInterestRateIndexFixingDate(Currency&amp;"ibor"&amp;$I$1,BA1019,Trigger)</f>
        <v>46437</v>
      </c>
      <c r="BA1019" s="186">
        <f>_xll.qlCalendarAdvance(Calendar,BA1018,AY1019,"f",,Trigger)</f>
        <v>46441</v>
      </c>
      <c r="BB1019" s="186">
        <f>_xll.qlInterestRateIndexMaturity(Currency&amp;"ibor"&amp;$I$1,BA1019,Trigger)</f>
        <v>46531</v>
      </c>
      <c r="BC1019" s="359">
        <f>_xll.qlIndexFixing($AC$5,AZ1019,,_xll.ohTrigger(Trigger,Quote!$V$2))</f>
        <v>1.7945745689357473E-2</v>
      </c>
      <c r="BD1019" s="359" t="e">
        <f>_xll.qlIndexFixing($BE$1,AZ1019,TRUE,_xll.ohTrigger(Trigger,Quote!$V$2))</f>
        <v>#NUM!</v>
      </c>
    </row>
    <row r="1020" spans="51:56" ht="11.25" customHeight="1" x14ac:dyDescent="0.25">
      <c r="AY1020" s="187" t="s">
        <v>90</v>
      </c>
      <c r="AZ1020" s="186">
        <f>_xll.qlInterestRateIndexFixingDate(Currency&amp;"ibor"&amp;$I$1,BA1020,Trigger)</f>
        <v>46444</v>
      </c>
      <c r="BA1020" s="186">
        <f>_xll.qlCalendarAdvance(Calendar,BA1019,AY1020,"f",,Trigger)</f>
        <v>46448</v>
      </c>
      <c r="BB1020" s="186">
        <f>_xll.qlInterestRateIndexMaturity(Currency&amp;"ibor"&amp;$I$1,BA1020,Trigger)</f>
        <v>46540</v>
      </c>
      <c r="BC1020" s="359">
        <f>_xll.qlIndexFixing($AC$5,AZ1020,,_xll.ohTrigger(Trigger,Quote!$V$2))</f>
        <v>1.7963498410187295E-2</v>
      </c>
      <c r="BD1020" s="359" t="e">
        <f>_xll.qlIndexFixing($BE$1,AZ1020,TRUE,_xll.ohTrigger(Trigger,Quote!$V$2))</f>
        <v>#NUM!</v>
      </c>
    </row>
    <row r="1021" spans="51:56" ht="11.25" customHeight="1" x14ac:dyDescent="0.25">
      <c r="AY1021" s="187" t="s">
        <v>90</v>
      </c>
      <c r="AZ1021" s="186">
        <f>_xll.qlInterestRateIndexFixingDate(Currency&amp;"ibor"&amp;$I$1,BA1021,Trigger)</f>
        <v>46451</v>
      </c>
      <c r="BA1021" s="186">
        <f>_xll.qlCalendarAdvance(Calendar,BA1020,AY1021,"f",,Trigger)</f>
        <v>46455</v>
      </c>
      <c r="BB1021" s="186">
        <f>_xll.qlInterestRateIndexMaturity(Currency&amp;"ibor"&amp;$I$1,BA1021,Trigger)</f>
        <v>46547</v>
      </c>
      <c r="BC1021" s="359">
        <f>_xll.qlIndexFixing($AC$5,AZ1021,,_xll.ohTrigger(Trigger,Quote!$V$2))</f>
        <v>1.7891273894360165E-2</v>
      </c>
      <c r="BD1021" s="359" t="e">
        <f>_xll.qlIndexFixing($BE$1,AZ1021,TRUE,_xll.ohTrigger(Trigger,Quote!$V$2))</f>
        <v>#NUM!</v>
      </c>
    </row>
    <row r="1022" spans="51:56" ht="11.25" customHeight="1" x14ac:dyDescent="0.25">
      <c r="AY1022" s="187" t="s">
        <v>90</v>
      </c>
      <c r="AZ1022" s="186">
        <f>_xll.qlInterestRateIndexFixingDate(Currency&amp;"ibor"&amp;$I$1,BA1022,Trigger)</f>
        <v>46458</v>
      </c>
      <c r="BA1022" s="186">
        <f>_xll.qlCalendarAdvance(Calendar,BA1021,AY1022,"f",,Trigger)</f>
        <v>46462</v>
      </c>
      <c r="BB1022" s="186">
        <f>_xll.qlInterestRateIndexMaturity(Currency&amp;"ibor"&amp;$I$1,BA1022,Trigger)</f>
        <v>46554</v>
      </c>
      <c r="BC1022" s="359">
        <f>_xll.qlIndexFixing($AC$5,AZ1022,,_xll.ohTrigger(Trigger,Quote!$V$2))</f>
        <v>1.7818734230832921E-2</v>
      </c>
      <c r="BD1022" s="359" t="e">
        <f>_xll.qlIndexFixing($BE$1,AZ1022,TRUE,_xll.ohTrigger(Trigger,Quote!$V$2))</f>
        <v>#NUM!</v>
      </c>
    </row>
    <row r="1023" spans="51:56" ht="11.25" customHeight="1" x14ac:dyDescent="0.25">
      <c r="AY1023" s="187" t="s">
        <v>90</v>
      </c>
      <c r="AZ1023" s="186">
        <f>_xll.qlInterestRateIndexFixingDate(Currency&amp;"ibor"&amp;$I$1,BA1023,Trigger)</f>
        <v>46465</v>
      </c>
      <c r="BA1023" s="186">
        <f>_xll.qlCalendarAdvance(Calendar,BA1022,AY1023,"f",,Trigger)</f>
        <v>46469</v>
      </c>
      <c r="BB1023" s="186">
        <f>_xll.qlInterestRateIndexMaturity(Currency&amp;"ibor"&amp;$I$1,BA1023,Trigger)</f>
        <v>46561</v>
      </c>
      <c r="BC1023" s="359">
        <f>_xll.qlIndexFixing($AC$5,AZ1023,,_xll.ohTrigger(Trigger,Quote!$V$2))</f>
        <v>1.7745879437103748E-2</v>
      </c>
      <c r="BD1023" s="359" t="e">
        <f>_xll.qlIndexFixing($BE$1,AZ1023,TRUE,_xll.ohTrigger(Trigger,Quote!$V$2))</f>
        <v>#NUM!</v>
      </c>
    </row>
    <row r="1024" spans="51:56" ht="11.25" customHeight="1" x14ac:dyDescent="0.25">
      <c r="AY1024" s="187" t="s">
        <v>90</v>
      </c>
      <c r="AZ1024" s="186">
        <f>_xll.qlInterestRateIndexFixingDate(Currency&amp;"ibor"&amp;$I$1,BA1024,Trigger)</f>
        <v>46470</v>
      </c>
      <c r="BA1024" s="186">
        <f>_xll.qlCalendarAdvance(Calendar,BA1023,AY1024,"f",,Trigger)</f>
        <v>46476</v>
      </c>
      <c r="BB1024" s="186">
        <f>_xll.qlInterestRateIndexMaturity(Currency&amp;"ibor"&amp;$I$1,BA1024,Trigger)</f>
        <v>46568</v>
      </c>
      <c r="BC1024" s="359">
        <f>_xll.qlIndexFixing($AC$5,AZ1024,,_xll.ohTrigger(Trigger,Quote!$V$2))</f>
        <v>1.7672709530742063E-2</v>
      </c>
      <c r="BD1024" s="359" t="e">
        <f>_xll.qlIndexFixing($BE$1,AZ1024,TRUE,_xll.ohTrigger(Trigger,Quote!$V$2))</f>
        <v>#NUM!</v>
      </c>
    </row>
    <row r="1025" spans="51:56" ht="11.25" customHeight="1" x14ac:dyDescent="0.25">
      <c r="AY1025" s="187" t="s">
        <v>90</v>
      </c>
      <c r="AZ1025" s="186">
        <f>_xll.qlInterestRateIndexFixingDate(Currency&amp;"ibor"&amp;$I$1,BA1025,Trigger)</f>
        <v>46479</v>
      </c>
      <c r="BA1025" s="186">
        <f>_xll.qlCalendarAdvance(Calendar,BA1024,AY1025,"f",,Trigger)</f>
        <v>46483</v>
      </c>
      <c r="BB1025" s="186">
        <f>_xll.qlInterestRateIndexMaturity(Currency&amp;"ibor"&amp;$I$1,BA1025,Trigger)</f>
        <v>46574</v>
      </c>
      <c r="BC1025" s="359">
        <f>_xll.qlIndexFixing($AC$5,AZ1025,,_xll.ohTrigger(Trigger,Quote!$V$2))</f>
        <v>1.7605758967016903E-2</v>
      </c>
      <c r="BD1025" s="359" t="e">
        <f>_xll.qlIndexFixing($BE$1,AZ1025,TRUE,_xll.ohTrigger(Trigger,Quote!$V$2))</f>
        <v>#NUM!</v>
      </c>
    </row>
    <row r="1026" spans="51:56" ht="11.25" customHeight="1" x14ac:dyDescent="0.25">
      <c r="AY1026" s="187" t="s">
        <v>90</v>
      </c>
      <c r="AZ1026" s="186">
        <f>_xll.qlInterestRateIndexFixingDate(Currency&amp;"ibor"&amp;$I$1,BA1026,Trigger)</f>
        <v>46486</v>
      </c>
      <c r="BA1026" s="186">
        <f>_xll.qlCalendarAdvance(Calendar,BA1025,AY1026,"f",,Trigger)</f>
        <v>46490</v>
      </c>
      <c r="BB1026" s="186">
        <f>_xll.qlInterestRateIndexMaturity(Currency&amp;"ibor"&amp;$I$1,BA1026,Trigger)</f>
        <v>46581</v>
      </c>
      <c r="BC1026" s="359">
        <f>_xll.qlIndexFixing($AC$5,AZ1026,,_xll.ohTrigger(Trigger,Quote!$V$2))</f>
        <v>1.7530898787799166E-2</v>
      </c>
      <c r="BD1026" s="359" t="e">
        <f>_xll.qlIndexFixing($BE$1,AZ1026,TRUE,_xll.ohTrigger(Trigger,Quote!$V$2))</f>
        <v>#NUM!</v>
      </c>
    </row>
    <row r="1027" spans="51:56" ht="11.25" customHeight="1" x14ac:dyDescent="0.25">
      <c r="AY1027" s="187" t="s">
        <v>90</v>
      </c>
      <c r="AZ1027" s="186">
        <f>_xll.qlInterestRateIndexFixingDate(Currency&amp;"ibor"&amp;$I$1,BA1027,Trigger)</f>
        <v>46493</v>
      </c>
      <c r="BA1027" s="186">
        <f>_xll.qlCalendarAdvance(Calendar,BA1026,AY1027,"f",,Trigger)</f>
        <v>46497</v>
      </c>
      <c r="BB1027" s="186">
        <f>_xll.qlInterestRateIndexMaturity(Currency&amp;"ibor"&amp;$I$1,BA1027,Trigger)</f>
        <v>46588</v>
      </c>
      <c r="BC1027" s="359">
        <f>_xll.qlIndexFixing($AC$5,AZ1027,,_xll.ohTrigger(Trigger,Quote!$V$2))</f>
        <v>1.7455720111448584E-2</v>
      </c>
      <c r="BD1027" s="359" t="e">
        <f>_xll.qlIndexFixing($BE$1,AZ1027,TRUE,_xll.ohTrigger(Trigger,Quote!$V$2))</f>
        <v>#NUM!</v>
      </c>
    </row>
    <row r="1028" spans="51:56" ht="11.25" customHeight="1" x14ac:dyDescent="0.25">
      <c r="AY1028" s="187" t="s">
        <v>90</v>
      </c>
      <c r="AZ1028" s="186">
        <f>_xll.qlInterestRateIndexFixingDate(Currency&amp;"ibor"&amp;$I$1,BA1028,Trigger)</f>
        <v>46500</v>
      </c>
      <c r="BA1028" s="186">
        <f>_xll.qlCalendarAdvance(Calendar,BA1027,AY1028,"f",,Trigger)</f>
        <v>46504</v>
      </c>
      <c r="BB1028" s="186">
        <f>_xll.qlInterestRateIndexMaturity(Currency&amp;"ibor"&amp;$I$1,BA1028,Trigger)</f>
        <v>46595</v>
      </c>
      <c r="BC1028" s="359">
        <f>_xll.qlIndexFixing($AC$5,AZ1028,,_xll.ohTrigger(Trigger,Quote!$V$2))</f>
        <v>1.7380222956095714E-2</v>
      </c>
      <c r="BD1028" s="359" t="e">
        <f>_xll.qlIndexFixing($BE$1,AZ1028,TRUE,_xll.ohTrigger(Trigger,Quote!$V$2))</f>
        <v>#NUM!</v>
      </c>
    </row>
    <row r="1029" spans="51:56" ht="11.25" customHeight="1" x14ac:dyDescent="0.25">
      <c r="AY1029" s="187" t="s">
        <v>90</v>
      </c>
      <c r="AZ1029" s="186">
        <f>_xll.qlInterestRateIndexFixingDate(Currency&amp;"ibor"&amp;$I$1,BA1029,Trigger)</f>
        <v>46507</v>
      </c>
      <c r="BA1029" s="186">
        <f>_xll.qlCalendarAdvance(Calendar,BA1028,AY1029,"f",,Trigger)</f>
        <v>46511</v>
      </c>
      <c r="BB1029" s="186">
        <f>_xll.qlInterestRateIndexMaturity(Currency&amp;"ibor"&amp;$I$1,BA1029,Trigger)</f>
        <v>46603</v>
      </c>
      <c r="BC1029" s="359">
        <f>_xll.qlIndexFixing($AC$5,AZ1029,,_xll.ohTrigger(Trigger,Quote!$V$2))</f>
        <v>1.7302133929775008E-2</v>
      </c>
      <c r="BD1029" s="359" t="e">
        <f>_xll.qlIndexFixing($BE$1,AZ1029,TRUE,_xll.ohTrigger(Trigger,Quote!$V$2))</f>
        <v>#NUM!</v>
      </c>
    </row>
    <row r="1030" spans="51:56" ht="11.25" customHeight="1" x14ac:dyDescent="0.25">
      <c r="AY1030" s="187" t="s">
        <v>90</v>
      </c>
      <c r="AZ1030" s="186">
        <f>_xll.qlInterestRateIndexFixingDate(Currency&amp;"ibor"&amp;$I$1,BA1030,Trigger)</f>
        <v>46514</v>
      </c>
      <c r="BA1030" s="186">
        <f>_xll.qlCalendarAdvance(Calendar,BA1029,AY1030,"f",,Trigger)</f>
        <v>46518</v>
      </c>
      <c r="BB1030" s="186">
        <f>_xll.qlInterestRateIndexMaturity(Currency&amp;"ibor"&amp;$I$1,BA1030,Trigger)</f>
        <v>46610</v>
      </c>
      <c r="BC1030" s="359">
        <f>_xll.qlIndexFixing($AC$5,AZ1030,,_xll.ohTrigger(Trigger,Quote!$V$2))</f>
        <v>1.7227073720872739E-2</v>
      </c>
      <c r="BD1030" s="359" t="e">
        <f>_xll.qlIndexFixing($BE$1,AZ1030,TRUE,_xll.ohTrigger(Trigger,Quote!$V$2))</f>
        <v>#NUM!</v>
      </c>
    </row>
    <row r="1031" spans="51:56" ht="11.25" customHeight="1" x14ac:dyDescent="0.25">
      <c r="AY1031" s="187" t="s">
        <v>90</v>
      </c>
      <c r="AZ1031" s="186">
        <f>_xll.qlInterestRateIndexFixingDate(Currency&amp;"ibor"&amp;$I$1,BA1031,Trigger)</f>
        <v>46521</v>
      </c>
      <c r="BA1031" s="186">
        <f>_xll.qlCalendarAdvance(Calendar,BA1030,AY1031,"f",,Trigger)</f>
        <v>46525</v>
      </c>
      <c r="BB1031" s="186">
        <f>_xll.qlInterestRateIndexMaturity(Currency&amp;"ibor"&amp;$I$1,BA1031,Trigger)</f>
        <v>46617</v>
      </c>
      <c r="BC1031" s="359">
        <f>_xll.qlIndexFixing($AC$5,AZ1031,,_xll.ohTrigger(Trigger,Quote!$V$2))</f>
        <v>1.715169852446222E-2</v>
      </c>
      <c r="BD1031" s="359" t="e">
        <f>_xll.qlIndexFixing($BE$1,AZ1031,TRUE,_xll.ohTrigger(Trigger,Quote!$V$2))</f>
        <v>#NUM!</v>
      </c>
    </row>
    <row r="1032" spans="51:56" ht="11.25" customHeight="1" x14ac:dyDescent="0.25">
      <c r="AY1032" s="187" t="s">
        <v>90</v>
      </c>
      <c r="AZ1032" s="186">
        <f>_xll.qlInterestRateIndexFixingDate(Currency&amp;"ibor"&amp;$I$1,BA1032,Trigger)</f>
        <v>46528</v>
      </c>
      <c r="BA1032" s="186">
        <f>_xll.qlCalendarAdvance(Calendar,BA1031,AY1032,"f",,Trigger)</f>
        <v>46532</v>
      </c>
      <c r="BB1032" s="186">
        <f>_xll.qlInterestRateIndexMaturity(Currency&amp;"ibor"&amp;$I$1,BA1032,Trigger)</f>
        <v>46624</v>
      </c>
      <c r="BC1032" s="359">
        <f>_xll.qlIndexFixing($AC$5,AZ1032,,_xll.ohTrigger(Trigger,Quote!$V$2))</f>
        <v>1.7076008358720213E-2</v>
      </c>
      <c r="BD1032" s="359" t="e">
        <f>_xll.qlIndexFixing($BE$1,AZ1032,TRUE,_xll.ohTrigger(Trigger,Quote!$V$2))</f>
        <v>#NUM!</v>
      </c>
    </row>
    <row r="1033" spans="51:56" ht="11.25" customHeight="1" x14ac:dyDescent="0.25">
      <c r="AY1033" s="187" t="s">
        <v>90</v>
      </c>
      <c r="AZ1033" s="186">
        <f>_xll.qlInterestRateIndexFixingDate(Currency&amp;"ibor"&amp;$I$1,BA1033,Trigger)</f>
        <v>46535</v>
      </c>
      <c r="BA1033" s="186">
        <f>_xll.qlCalendarAdvance(Calendar,BA1032,AY1033,"f",,Trigger)</f>
        <v>46539</v>
      </c>
      <c r="BB1033" s="186">
        <f>_xll.qlInterestRateIndexMaturity(Currency&amp;"ibor"&amp;$I$1,BA1033,Trigger)</f>
        <v>46631</v>
      </c>
      <c r="BC1033" s="359">
        <f>_xll.qlIndexFixing($AC$5,AZ1033,,_xll.ohTrigger(Trigger,Quote!$V$2))</f>
        <v>1.7000003241900818E-2</v>
      </c>
      <c r="BD1033" s="359" t="e">
        <f>_xll.qlIndexFixing($BE$1,AZ1033,TRUE,_xll.ohTrigger(Trigger,Quote!$V$2))</f>
        <v>#NUM!</v>
      </c>
    </row>
    <row r="1034" spans="51:56" ht="11.25" customHeight="1" x14ac:dyDescent="0.25">
      <c r="AY1034" s="187" t="s">
        <v>90</v>
      </c>
      <c r="AZ1034" s="186">
        <f>_xll.qlInterestRateIndexFixingDate(Currency&amp;"ibor"&amp;$I$1,BA1034,Trigger)</f>
        <v>46542</v>
      </c>
      <c r="BA1034" s="186">
        <f>_xll.qlCalendarAdvance(Calendar,BA1033,AY1034,"f",,Trigger)</f>
        <v>46546</v>
      </c>
      <c r="BB1034" s="186">
        <f>_xll.qlInterestRateIndexMaturity(Currency&amp;"ibor"&amp;$I$1,BA1034,Trigger)</f>
        <v>46638</v>
      </c>
      <c r="BC1034" s="359">
        <f>_xll.qlIndexFixing($AC$5,AZ1034,,_xll.ohTrigger(Trigger,Quote!$V$2))</f>
        <v>1.702298966579122E-2</v>
      </c>
      <c r="BD1034" s="359" t="e">
        <f>_xll.qlIndexFixing($BE$1,AZ1034,TRUE,_xll.ohTrigger(Trigger,Quote!$V$2))</f>
        <v>#NUM!</v>
      </c>
    </row>
    <row r="1035" spans="51:56" ht="11.25" customHeight="1" x14ac:dyDescent="0.25">
      <c r="AY1035" s="187" t="s">
        <v>90</v>
      </c>
      <c r="AZ1035" s="186">
        <f>_xll.qlInterestRateIndexFixingDate(Currency&amp;"ibor"&amp;$I$1,BA1035,Trigger)</f>
        <v>46549</v>
      </c>
      <c r="BA1035" s="186">
        <f>_xll.qlCalendarAdvance(Calendar,BA1034,AY1035,"f",,Trigger)</f>
        <v>46553</v>
      </c>
      <c r="BB1035" s="186">
        <f>_xll.qlInterestRateIndexMaturity(Currency&amp;"ibor"&amp;$I$1,BA1035,Trigger)</f>
        <v>46645</v>
      </c>
      <c r="BC1035" s="359">
        <f>_xll.qlIndexFixing($AC$5,AZ1035,,_xll.ohTrigger(Trigger,Quote!$V$2))</f>
        <v>1.704597622412625E-2</v>
      </c>
      <c r="BD1035" s="359" t="e">
        <f>_xll.qlIndexFixing($BE$1,AZ1035,TRUE,_xll.ohTrigger(Trigger,Quote!$V$2))</f>
        <v>#NUM!</v>
      </c>
    </row>
    <row r="1036" spans="51:56" ht="11.25" customHeight="1" x14ac:dyDescent="0.25">
      <c r="AY1036" s="187" t="s">
        <v>90</v>
      </c>
      <c r="AZ1036" s="186">
        <f>_xll.qlInterestRateIndexFixingDate(Currency&amp;"ibor"&amp;$I$1,BA1036,Trigger)</f>
        <v>46556</v>
      </c>
      <c r="BA1036" s="186">
        <f>_xll.qlCalendarAdvance(Calendar,BA1035,AY1036,"f",,Trigger)</f>
        <v>46560</v>
      </c>
      <c r="BB1036" s="186">
        <f>_xll.qlInterestRateIndexMaturity(Currency&amp;"ibor"&amp;$I$1,BA1036,Trigger)</f>
        <v>46652</v>
      </c>
      <c r="BC1036" s="359">
        <f>_xll.qlIndexFixing($AC$5,AZ1036,,_xll.ohTrigger(Trigger,Quote!$V$2))</f>
        <v>1.706896291690678E-2</v>
      </c>
      <c r="BD1036" s="359" t="e">
        <f>_xll.qlIndexFixing($BE$1,AZ1036,TRUE,_xll.ohTrigger(Trigger,Quote!$V$2))</f>
        <v>#NUM!</v>
      </c>
    </row>
    <row r="1037" spans="51:56" ht="11.25" customHeight="1" x14ac:dyDescent="0.25">
      <c r="AY1037" s="187" t="s">
        <v>90</v>
      </c>
      <c r="AZ1037" s="186">
        <f>_xll.qlInterestRateIndexFixingDate(Currency&amp;"ibor"&amp;$I$1,BA1037,Trigger)</f>
        <v>46563</v>
      </c>
      <c r="BA1037" s="186">
        <f>_xll.qlCalendarAdvance(Calendar,BA1036,AY1037,"f",,Trigger)</f>
        <v>46567</v>
      </c>
      <c r="BB1037" s="186">
        <f>_xll.qlInterestRateIndexMaturity(Currency&amp;"ibor"&amp;$I$1,BA1037,Trigger)</f>
        <v>46659</v>
      </c>
      <c r="BC1037" s="359">
        <f>_xll.qlIndexFixing($AC$5,AZ1037,,_xll.ohTrigger(Trigger,Quote!$V$2))</f>
        <v>1.7091949744135412E-2</v>
      </c>
      <c r="BD1037" s="359" t="e">
        <f>_xll.qlIndexFixing($BE$1,AZ1037,TRUE,_xll.ohTrigger(Trigger,Quote!$V$2))</f>
        <v>#NUM!</v>
      </c>
    </row>
    <row r="1038" spans="51:56" ht="11.25" customHeight="1" x14ac:dyDescent="0.25">
      <c r="AY1038" s="187" t="s">
        <v>90</v>
      </c>
      <c r="AZ1038" s="186">
        <f>_xll.qlInterestRateIndexFixingDate(Currency&amp;"ibor"&amp;$I$1,BA1038,Trigger)</f>
        <v>46570</v>
      </c>
      <c r="BA1038" s="186">
        <f>_xll.qlCalendarAdvance(Calendar,BA1037,AY1038,"f",,Trigger)</f>
        <v>46574</v>
      </c>
      <c r="BB1038" s="186">
        <f>_xll.qlInterestRateIndexMaturity(Currency&amp;"ibor"&amp;$I$1,BA1038,Trigger)</f>
        <v>46666</v>
      </c>
      <c r="BC1038" s="359">
        <f>_xll.qlIndexFixing($AC$5,AZ1038,,_xll.ohTrigger(Trigger,Quote!$V$2))</f>
        <v>1.7114936705810411E-2</v>
      </c>
      <c r="BD1038" s="359" t="e">
        <f>_xll.qlIndexFixing($BE$1,AZ1038,TRUE,_xll.ohTrigger(Trigger,Quote!$V$2))</f>
        <v>#NUM!</v>
      </c>
    </row>
    <row r="1039" spans="51:56" ht="11.25" customHeight="1" x14ac:dyDescent="0.25">
      <c r="AY1039" s="187" t="s">
        <v>90</v>
      </c>
      <c r="AZ1039" s="186">
        <f>_xll.qlInterestRateIndexFixingDate(Currency&amp;"ibor"&amp;$I$1,BA1039,Trigger)</f>
        <v>46577</v>
      </c>
      <c r="BA1039" s="186">
        <f>_xll.qlCalendarAdvance(Calendar,BA1038,AY1039,"f",,Trigger)</f>
        <v>46581</v>
      </c>
      <c r="BB1039" s="186">
        <f>_xll.qlInterestRateIndexMaturity(Currency&amp;"ibor"&amp;$I$1,BA1039,Trigger)</f>
        <v>46673</v>
      </c>
      <c r="BC1039" s="359">
        <f>_xll.qlIndexFixing($AC$5,AZ1039,,_xll.ohTrigger(Trigger,Quote!$V$2))</f>
        <v>1.7137923801934386E-2</v>
      </c>
      <c r="BD1039" s="359" t="e">
        <f>_xll.qlIndexFixing($BE$1,AZ1039,TRUE,_xll.ohTrigger(Trigger,Quote!$V$2))</f>
        <v>#NUM!</v>
      </c>
    </row>
    <row r="1040" spans="51:56" ht="11.25" customHeight="1" x14ac:dyDescent="0.25">
      <c r="AY1040" s="187" t="s">
        <v>90</v>
      </c>
      <c r="AZ1040" s="186">
        <f>_xll.qlInterestRateIndexFixingDate(Currency&amp;"ibor"&amp;$I$1,BA1040,Trigger)</f>
        <v>46584</v>
      </c>
      <c r="BA1040" s="186">
        <f>_xll.qlCalendarAdvance(Calendar,BA1039,AY1040,"f",,Trigger)</f>
        <v>46588</v>
      </c>
      <c r="BB1040" s="186">
        <f>_xll.qlInterestRateIndexMaturity(Currency&amp;"ibor"&amp;$I$1,BA1040,Trigger)</f>
        <v>46680</v>
      </c>
      <c r="BC1040" s="359">
        <f>_xll.qlIndexFixing($AC$5,AZ1040,,_xll.ohTrigger(Trigger,Quote!$V$2))</f>
        <v>1.7160911032508205E-2</v>
      </c>
      <c r="BD1040" s="359" t="e">
        <f>_xll.qlIndexFixing($BE$1,AZ1040,TRUE,_xll.ohTrigger(Trigger,Quote!$V$2))</f>
        <v>#NUM!</v>
      </c>
    </row>
    <row r="1041" spans="51:56" ht="11.25" customHeight="1" x14ac:dyDescent="0.25">
      <c r="AY1041" s="187" t="s">
        <v>90</v>
      </c>
      <c r="AZ1041" s="186">
        <f>_xll.qlInterestRateIndexFixingDate(Currency&amp;"ibor"&amp;$I$1,BA1041,Trigger)</f>
        <v>46591</v>
      </c>
      <c r="BA1041" s="186">
        <f>_xll.qlCalendarAdvance(Calendar,BA1040,AY1041,"f",,Trigger)</f>
        <v>46595</v>
      </c>
      <c r="BB1041" s="186">
        <f>_xll.qlInterestRateIndexMaturity(Currency&amp;"ibor"&amp;$I$1,BA1041,Trigger)</f>
        <v>46687</v>
      </c>
      <c r="BC1041" s="359">
        <f>_xll.qlIndexFixing($AC$5,AZ1041,,_xll.ohTrigger(Trigger,Quote!$V$2))</f>
        <v>1.7183898397530994E-2</v>
      </c>
      <c r="BD1041" s="359" t="e">
        <f>_xll.qlIndexFixing($BE$1,AZ1041,TRUE,_xll.ohTrigger(Trigger,Quote!$V$2))</f>
        <v>#NUM!</v>
      </c>
    </row>
    <row r="1042" spans="51:56" ht="11.25" customHeight="1" x14ac:dyDescent="0.25">
      <c r="AY1042" s="187" t="s">
        <v>90</v>
      </c>
      <c r="AZ1042" s="186">
        <f>_xll.qlInterestRateIndexFixingDate(Currency&amp;"ibor"&amp;$I$1,BA1042,Trigger)</f>
        <v>46598</v>
      </c>
      <c r="BA1042" s="186">
        <f>_xll.qlCalendarAdvance(Calendar,BA1041,AY1042,"f",,Trigger)</f>
        <v>46602</v>
      </c>
      <c r="BB1042" s="186">
        <f>_xll.qlInterestRateIndexMaturity(Currency&amp;"ibor"&amp;$I$1,BA1042,Trigger)</f>
        <v>46694</v>
      </c>
      <c r="BC1042" s="359">
        <f>_xll.qlIndexFixing($AC$5,AZ1042,,_xll.ohTrigger(Trigger,Quote!$V$2))</f>
        <v>1.7206885897005364E-2</v>
      </c>
      <c r="BD1042" s="359" t="e">
        <f>_xll.qlIndexFixing($BE$1,AZ1042,TRUE,_xll.ohTrigger(Trigger,Quote!$V$2))</f>
        <v>#NUM!</v>
      </c>
    </row>
    <row r="1043" spans="51:56" ht="11.25" customHeight="1" x14ac:dyDescent="0.25">
      <c r="AY1043" s="187" t="s">
        <v>90</v>
      </c>
      <c r="AZ1043" s="186">
        <f>_xll.qlInterestRateIndexFixingDate(Currency&amp;"ibor"&amp;$I$1,BA1043,Trigger)</f>
        <v>46605</v>
      </c>
      <c r="BA1043" s="186">
        <f>_xll.qlCalendarAdvance(Calendar,BA1042,AY1043,"f",,Trigger)</f>
        <v>46609</v>
      </c>
      <c r="BB1043" s="186">
        <f>_xll.qlInterestRateIndexMaturity(Currency&amp;"ibor"&amp;$I$1,BA1043,Trigger)</f>
        <v>46701</v>
      </c>
      <c r="BC1043" s="359">
        <f>_xll.qlIndexFixing($AC$5,AZ1043,,_xll.ohTrigger(Trigger,Quote!$V$2))</f>
        <v>1.7229873530930449E-2</v>
      </c>
      <c r="BD1043" s="359" t="e">
        <f>_xll.qlIndexFixing($BE$1,AZ1043,TRUE,_xll.ohTrigger(Trigger,Quote!$V$2))</f>
        <v>#NUM!</v>
      </c>
    </row>
    <row r="1044" spans="51:56" ht="11.25" customHeight="1" x14ac:dyDescent="0.25">
      <c r="AY1044" s="187" t="s">
        <v>90</v>
      </c>
      <c r="AZ1044" s="186">
        <f>_xll.qlInterestRateIndexFixingDate(Currency&amp;"ibor"&amp;$I$1,BA1044,Trigger)</f>
        <v>46612</v>
      </c>
      <c r="BA1044" s="186">
        <f>_xll.qlCalendarAdvance(Calendar,BA1043,AY1044,"f",,Trigger)</f>
        <v>46616</v>
      </c>
      <c r="BB1044" s="186">
        <f>_xll.qlInterestRateIndexMaturity(Currency&amp;"ibor"&amp;$I$1,BA1044,Trigger)</f>
        <v>46708</v>
      </c>
      <c r="BC1044" s="359">
        <f>_xll.qlIndexFixing($AC$5,AZ1044,,_xll.ohTrigger(Trigger,Quote!$V$2))</f>
        <v>1.725286129930885E-2</v>
      </c>
      <c r="BD1044" s="359" t="e">
        <f>_xll.qlIndexFixing($BE$1,AZ1044,TRUE,_xll.ohTrigger(Trigger,Quote!$V$2))</f>
        <v>#NUM!</v>
      </c>
    </row>
    <row r="1045" spans="51:56" ht="11.25" customHeight="1" x14ac:dyDescent="0.25">
      <c r="AY1045" s="187" t="s">
        <v>90</v>
      </c>
      <c r="AZ1045" s="186">
        <f>_xll.qlInterestRateIndexFixingDate(Currency&amp;"ibor"&amp;$I$1,BA1045,Trigger)</f>
        <v>46619</v>
      </c>
      <c r="BA1045" s="186">
        <f>_xll.qlCalendarAdvance(Calendar,BA1044,AY1045,"f",,Trigger)</f>
        <v>46623</v>
      </c>
      <c r="BB1045" s="186">
        <f>_xll.qlInterestRateIndexMaturity(Currency&amp;"ibor"&amp;$I$1,BA1045,Trigger)</f>
        <v>46715</v>
      </c>
      <c r="BC1045" s="359">
        <f>_xll.qlIndexFixing($AC$5,AZ1045,,_xll.ohTrigger(Trigger,Quote!$V$2))</f>
        <v>1.7275849202139697E-2</v>
      </c>
      <c r="BD1045" s="359" t="e">
        <f>_xll.qlIndexFixing($BE$1,AZ1045,TRUE,_xll.ohTrigger(Trigger,Quote!$V$2))</f>
        <v>#NUM!</v>
      </c>
    </row>
    <row r="1046" spans="51:56" ht="11.25" customHeight="1" x14ac:dyDescent="0.25">
      <c r="AY1046" s="187" t="s">
        <v>90</v>
      </c>
      <c r="AZ1046" s="186">
        <f>_xll.qlInterestRateIndexFixingDate(Currency&amp;"ibor"&amp;$I$1,BA1046,Trigger)</f>
        <v>46626</v>
      </c>
      <c r="BA1046" s="186">
        <f>_xll.qlCalendarAdvance(Calendar,BA1045,AY1046,"f",,Trigger)</f>
        <v>46630</v>
      </c>
      <c r="BB1046" s="186">
        <f>_xll.qlInterestRateIndexMaturity(Currency&amp;"ibor"&amp;$I$1,BA1046,Trigger)</f>
        <v>46721</v>
      </c>
      <c r="BC1046" s="359">
        <f>_xll.qlIndexFixing($AC$5,AZ1046,,_xll.ohTrigger(Trigger,Quote!$V$2))</f>
        <v>1.7296780304096284E-2</v>
      </c>
      <c r="BD1046" s="359" t="e">
        <f>_xll.qlIndexFixing($BE$1,AZ1046,TRUE,_xll.ohTrigger(Trigger,Quote!$V$2))</f>
        <v>#NUM!</v>
      </c>
    </row>
    <row r="1047" spans="51:56" ht="11.25" customHeight="1" x14ac:dyDescent="0.25">
      <c r="AY1047" s="187" t="s">
        <v>90</v>
      </c>
      <c r="AZ1047" s="186">
        <f>_xll.qlInterestRateIndexFixingDate(Currency&amp;"ibor"&amp;$I$1,BA1047,Trigger)</f>
        <v>46633</v>
      </c>
      <c r="BA1047" s="186">
        <f>_xll.qlCalendarAdvance(Calendar,BA1046,AY1047,"f",,Trigger)</f>
        <v>46637</v>
      </c>
      <c r="BB1047" s="186">
        <f>_xll.qlInterestRateIndexMaturity(Currency&amp;"ibor"&amp;$I$1,BA1047,Trigger)</f>
        <v>46728</v>
      </c>
      <c r="BC1047" s="359">
        <f>_xll.qlIndexFixing($AC$5,AZ1047,,_xll.ohTrigger(Trigger,Quote!$V$2))</f>
        <v>1.731976736343098E-2</v>
      </c>
      <c r="BD1047" s="359" t="e">
        <f>_xll.qlIndexFixing($BE$1,AZ1047,TRUE,_xll.ohTrigger(Trigger,Quote!$V$2))</f>
        <v>#NUM!</v>
      </c>
    </row>
    <row r="1048" spans="51:56" ht="11.25" customHeight="1" x14ac:dyDescent="0.25">
      <c r="AY1048" s="187" t="s">
        <v>90</v>
      </c>
      <c r="AZ1048" s="186">
        <f>_xll.qlInterestRateIndexFixingDate(Currency&amp;"ibor"&amp;$I$1,BA1048,Trigger)</f>
        <v>46640</v>
      </c>
      <c r="BA1048" s="186">
        <f>_xll.qlCalendarAdvance(Calendar,BA1047,AY1048,"f",,Trigger)</f>
        <v>46644</v>
      </c>
      <c r="BB1048" s="186">
        <f>_xll.qlInterestRateIndexMaturity(Currency&amp;"ibor"&amp;$I$1,BA1048,Trigger)</f>
        <v>46735</v>
      </c>
      <c r="BC1048" s="359">
        <f>_xll.qlIndexFixing($AC$5,AZ1048,,_xll.ohTrigger(Trigger,Quote!$V$2))</f>
        <v>1.7342754555754677E-2</v>
      </c>
      <c r="BD1048" s="359" t="e">
        <f>_xll.qlIndexFixing($BE$1,AZ1048,TRUE,_xll.ohTrigger(Trigger,Quote!$V$2))</f>
        <v>#NUM!</v>
      </c>
    </row>
    <row r="1049" spans="51:56" ht="11.25" customHeight="1" x14ac:dyDescent="0.25">
      <c r="AY1049" s="187" t="s">
        <v>90</v>
      </c>
      <c r="AZ1049" s="186">
        <f>_xll.qlInterestRateIndexFixingDate(Currency&amp;"ibor"&amp;$I$1,BA1049,Trigger)</f>
        <v>46647</v>
      </c>
      <c r="BA1049" s="186">
        <f>_xll.qlCalendarAdvance(Calendar,BA1048,AY1049,"f",,Trigger)</f>
        <v>46651</v>
      </c>
      <c r="BB1049" s="186">
        <f>_xll.qlInterestRateIndexMaturity(Currency&amp;"ibor"&amp;$I$1,BA1049,Trigger)</f>
        <v>46742</v>
      </c>
      <c r="BC1049" s="359">
        <f>_xll.qlIndexFixing($AC$5,AZ1049,,_xll.ohTrigger(Trigger,Quote!$V$2))</f>
        <v>1.736574188106562E-2</v>
      </c>
      <c r="BD1049" s="359" t="e">
        <f>_xll.qlIndexFixing($BE$1,AZ1049,TRUE,_xll.ohTrigger(Trigger,Quote!$V$2))</f>
        <v>#NUM!</v>
      </c>
    </row>
    <row r="1050" spans="51:56" ht="11.25" customHeight="1" x14ac:dyDescent="0.25">
      <c r="AY1050" s="187" t="s">
        <v>90</v>
      </c>
      <c r="AZ1050" s="186">
        <f>_xll.qlInterestRateIndexFixingDate(Currency&amp;"ibor"&amp;$I$1,BA1050,Trigger)</f>
        <v>46654</v>
      </c>
      <c r="BA1050" s="186">
        <f>_xll.qlCalendarAdvance(Calendar,BA1049,AY1050,"f",,Trigger)</f>
        <v>46658</v>
      </c>
      <c r="BB1050" s="186">
        <f>_xll.qlInterestRateIndexMaturity(Currency&amp;"ibor"&amp;$I$1,BA1050,Trigger)</f>
        <v>46749</v>
      </c>
      <c r="BC1050" s="359">
        <f>_xll.qlIndexFixing($AC$5,AZ1050,,_xll.ohTrigger(Trigger,Quote!$V$2))</f>
        <v>1.7388729339366447E-2</v>
      </c>
      <c r="BD1050" s="359" t="e">
        <f>_xll.qlIndexFixing($BE$1,AZ1050,TRUE,_xll.ohTrigger(Trigger,Quote!$V$2))</f>
        <v>#NUM!</v>
      </c>
    </row>
    <row r="1051" spans="51:56" ht="11.25" customHeight="1" x14ac:dyDescent="0.25">
      <c r="AY1051" s="187" t="s">
        <v>90</v>
      </c>
      <c r="AZ1051" s="186">
        <f>_xll.qlInterestRateIndexFixingDate(Currency&amp;"ibor"&amp;$I$1,BA1051,Trigger)</f>
        <v>46661</v>
      </c>
      <c r="BA1051" s="186">
        <f>_xll.qlCalendarAdvance(Calendar,BA1050,AY1051,"f",,Trigger)</f>
        <v>46665</v>
      </c>
      <c r="BB1051" s="186">
        <f>_xll.qlInterestRateIndexMaturity(Currency&amp;"ibor"&amp;$I$1,BA1051,Trigger)</f>
        <v>46757</v>
      </c>
      <c r="BC1051" s="359">
        <f>_xll.qlIndexFixing($AC$5,AZ1051,,_xll.ohTrigger(Trigger,Quote!$V$2))</f>
        <v>1.7413779442683575E-2</v>
      </c>
      <c r="BD1051" s="359" t="e">
        <f>_xll.qlIndexFixing($BE$1,AZ1051,TRUE,_xll.ohTrigger(Trigger,Quote!$V$2))</f>
        <v>#NUM!</v>
      </c>
    </row>
    <row r="1052" spans="51:56" ht="11.25" customHeight="1" x14ac:dyDescent="0.25">
      <c r="AY1052" s="187" t="s">
        <v>90</v>
      </c>
      <c r="AZ1052" s="186">
        <f>_xll.qlInterestRateIndexFixingDate(Currency&amp;"ibor"&amp;$I$1,BA1052,Trigger)</f>
        <v>46668</v>
      </c>
      <c r="BA1052" s="186">
        <f>_xll.qlCalendarAdvance(Calendar,BA1051,AY1052,"f",,Trigger)</f>
        <v>46672</v>
      </c>
      <c r="BB1052" s="186">
        <f>_xll.qlInterestRateIndexMaturity(Currency&amp;"ibor"&amp;$I$1,BA1052,Trigger)</f>
        <v>46764</v>
      </c>
      <c r="BC1052" s="359">
        <f>_xll.qlIndexFixing($AC$5,AZ1052,,_xll.ohTrigger(Trigger,Quote!$V$2))</f>
        <v>1.743676828670937E-2</v>
      </c>
      <c r="BD1052" s="359" t="e">
        <f>_xll.qlIndexFixing($BE$1,AZ1052,TRUE,_xll.ohTrigger(Trigger,Quote!$V$2))</f>
        <v>#NUM!</v>
      </c>
    </row>
    <row r="1053" spans="51:56" ht="11.25" customHeight="1" x14ac:dyDescent="0.25">
      <c r="AY1053" s="187" t="s">
        <v>90</v>
      </c>
      <c r="AZ1053" s="186">
        <f>_xll.qlInterestRateIndexFixingDate(Currency&amp;"ibor"&amp;$I$1,BA1053,Trigger)</f>
        <v>46675</v>
      </c>
      <c r="BA1053" s="186">
        <f>_xll.qlCalendarAdvance(Calendar,BA1052,AY1053,"f",,Trigger)</f>
        <v>46679</v>
      </c>
      <c r="BB1053" s="186">
        <f>_xll.qlInterestRateIndexMaturity(Currency&amp;"ibor"&amp;$I$1,BA1053,Trigger)</f>
        <v>46771</v>
      </c>
      <c r="BC1053" s="359">
        <f>_xll.qlIndexFixing($AC$5,AZ1053,,_xll.ohTrigger(Trigger,Quote!$V$2))</f>
        <v>1.74597572651937E-2</v>
      </c>
      <c r="BD1053" s="359" t="e">
        <f>_xll.qlIndexFixing($BE$1,AZ1053,TRUE,_xll.ohTrigger(Trigger,Quote!$V$2))</f>
        <v>#NUM!</v>
      </c>
    </row>
    <row r="1054" spans="51:56" ht="11.25" customHeight="1" x14ac:dyDescent="0.25">
      <c r="AY1054" s="187" t="s">
        <v>90</v>
      </c>
      <c r="AZ1054" s="186">
        <f>_xll.qlInterestRateIndexFixingDate(Currency&amp;"ibor"&amp;$I$1,BA1054,Trigger)</f>
        <v>46682</v>
      </c>
      <c r="BA1054" s="186">
        <f>_xll.qlCalendarAdvance(Calendar,BA1053,AY1054,"f",,Trigger)</f>
        <v>46686</v>
      </c>
      <c r="BB1054" s="186">
        <f>_xll.qlInterestRateIndexMaturity(Currency&amp;"ibor"&amp;$I$1,BA1054,Trigger)</f>
        <v>46778</v>
      </c>
      <c r="BC1054" s="359">
        <f>_xll.qlIndexFixing($AC$5,AZ1054,,_xll.ohTrigger(Trigger,Quote!$V$2))</f>
        <v>1.7482746378137428E-2</v>
      </c>
      <c r="BD1054" s="359" t="e">
        <f>_xll.qlIndexFixing($BE$1,AZ1054,TRUE,_xll.ohTrigger(Trigger,Quote!$V$2))</f>
        <v>#NUM!</v>
      </c>
    </row>
    <row r="1055" spans="51:56" ht="11.25" customHeight="1" x14ac:dyDescent="0.25">
      <c r="AY1055" s="187" t="s">
        <v>90</v>
      </c>
      <c r="AZ1055" s="186">
        <f>_xll.qlInterestRateIndexFixingDate(Currency&amp;"ibor"&amp;$I$1,BA1055,Trigger)</f>
        <v>46689</v>
      </c>
      <c r="BA1055" s="186">
        <f>_xll.qlCalendarAdvance(Calendar,BA1054,AY1055,"f",,Trigger)</f>
        <v>46693</v>
      </c>
      <c r="BB1055" s="186">
        <f>_xll.qlInterestRateIndexMaturity(Currency&amp;"ibor"&amp;$I$1,BA1055,Trigger)</f>
        <v>46785</v>
      </c>
      <c r="BC1055" s="359">
        <f>_xll.qlIndexFixing($AC$5,AZ1055,,_xll.ohTrigger(Trigger,Quote!$V$2))</f>
        <v>1.7505735625542296E-2</v>
      </c>
      <c r="BD1055" s="359" t="e">
        <f>_xll.qlIndexFixing($BE$1,AZ1055,TRUE,_xll.ohTrigger(Trigger,Quote!$V$2))</f>
        <v>#NUM!</v>
      </c>
    </row>
    <row r="1056" spans="51:56" ht="11.25" customHeight="1" x14ac:dyDescent="0.25">
      <c r="AY1056" s="187" t="s">
        <v>90</v>
      </c>
      <c r="AZ1056" s="186">
        <f>_xll.qlInterestRateIndexFixingDate(Currency&amp;"ibor"&amp;$I$1,BA1056,Trigger)</f>
        <v>46696</v>
      </c>
      <c r="BA1056" s="186">
        <f>_xll.qlCalendarAdvance(Calendar,BA1055,AY1056,"f",,Trigger)</f>
        <v>46700</v>
      </c>
      <c r="BB1056" s="186">
        <f>_xll.qlInterestRateIndexMaturity(Currency&amp;"ibor"&amp;$I$1,BA1056,Trigger)</f>
        <v>46792</v>
      </c>
      <c r="BC1056" s="359">
        <f>_xll.qlIndexFixing($AC$5,AZ1056,,_xll.ohTrigger(Trigger,Quote!$V$2))</f>
        <v>1.752872500741004E-2</v>
      </c>
      <c r="BD1056" s="359" t="e">
        <f>_xll.qlIndexFixing($BE$1,AZ1056,TRUE,_xll.ohTrigger(Trigger,Quote!$V$2))</f>
        <v>#NUM!</v>
      </c>
    </row>
    <row r="1057" spans="51:56" ht="11.25" customHeight="1" x14ac:dyDescent="0.25">
      <c r="AY1057" s="187" t="s">
        <v>90</v>
      </c>
      <c r="AZ1057" s="186">
        <f>_xll.qlInterestRateIndexFixingDate(Currency&amp;"ibor"&amp;$I$1,BA1057,Trigger)</f>
        <v>46703</v>
      </c>
      <c r="BA1057" s="186">
        <f>_xll.qlCalendarAdvance(Calendar,BA1056,AY1057,"f",,Trigger)</f>
        <v>46707</v>
      </c>
      <c r="BB1057" s="186">
        <f>_xll.qlInterestRateIndexMaturity(Currency&amp;"ibor"&amp;$I$1,BA1057,Trigger)</f>
        <v>46799</v>
      </c>
      <c r="BC1057" s="359">
        <f>_xll.qlIndexFixing($AC$5,AZ1057,,_xll.ohTrigger(Trigger,Quote!$V$2))</f>
        <v>1.755171452373892E-2</v>
      </c>
      <c r="BD1057" s="359" t="e">
        <f>_xll.qlIndexFixing($BE$1,AZ1057,TRUE,_xll.ohTrigger(Trigger,Quote!$V$2))</f>
        <v>#NUM!</v>
      </c>
    </row>
    <row r="1058" spans="51:56" ht="11.25" customHeight="1" x14ac:dyDescent="0.25">
      <c r="AY1058" s="187" t="s">
        <v>90</v>
      </c>
      <c r="AZ1058" s="186">
        <f>_xll.qlInterestRateIndexFixingDate(Currency&amp;"ibor"&amp;$I$1,BA1058,Trigger)</f>
        <v>46710</v>
      </c>
      <c r="BA1058" s="186">
        <f>_xll.qlCalendarAdvance(Calendar,BA1057,AY1058,"f",,Trigger)</f>
        <v>46714</v>
      </c>
      <c r="BB1058" s="186">
        <f>_xll.qlInterestRateIndexMaturity(Currency&amp;"ibor"&amp;$I$1,BA1058,Trigger)</f>
        <v>46806</v>
      </c>
      <c r="BC1058" s="359">
        <f>_xll.qlIndexFixing($AC$5,AZ1058,,_xll.ohTrigger(Trigger,Quote!$V$2))</f>
        <v>1.7574704174532413E-2</v>
      </c>
      <c r="BD1058" s="359" t="e">
        <f>_xll.qlIndexFixing($BE$1,AZ1058,TRUE,_xll.ohTrigger(Trigger,Quote!$V$2))</f>
        <v>#NUM!</v>
      </c>
    </row>
    <row r="1059" spans="51:56" ht="11.25" customHeight="1" x14ac:dyDescent="0.25">
      <c r="AY1059" s="187" t="s">
        <v>90</v>
      </c>
      <c r="AZ1059" s="186">
        <f>_xll.qlInterestRateIndexFixingDate(Currency&amp;"ibor"&amp;$I$1,BA1059,Trigger)</f>
        <v>46717</v>
      </c>
      <c r="BA1059" s="186">
        <f>_xll.qlCalendarAdvance(Calendar,BA1058,AY1059,"f",,Trigger)</f>
        <v>46721</v>
      </c>
      <c r="BB1059" s="186">
        <f>_xll.qlInterestRateIndexMaturity(Currency&amp;"ibor"&amp;$I$1,BA1059,Trigger)</f>
        <v>46812</v>
      </c>
      <c r="BC1059" s="359">
        <f>_xll.qlIndexFixing($AC$5,AZ1059,,_xll.ohTrigger(Trigger,Quote!$V$2))</f>
        <v>1.7595622448707344E-2</v>
      </c>
      <c r="BD1059" s="359" t="e">
        <f>_xll.qlIndexFixing($BE$1,AZ1059,TRUE,_xll.ohTrigger(Trigger,Quote!$V$2))</f>
        <v>#NUM!</v>
      </c>
    </row>
    <row r="1060" spans="51:56" ht="11.25" customHeight="1" x14ac:dyDescent="0.25">
      <c r="AY1060" s="187" t="s">
        <v>90</v>
      </c>
      <c r="AZ1060" s="186">
        <f>_xll.qlInterestRateIndexFixingDate(Currency&amp;"ibor"&amp;$I$1,BA1060,Trigger)</f>
        <v>46724</v>
      </c>
      <c r="BA1060" s="186">
        <f>_xll.qlCalendarAdvance(Calendar,BA1059,AY1060,"f",,Trigger)</f>
        <v>46728</v>
      </c>
      <c r="BB1060" s="186">
        <f>_xll.qlInterestRateIndexMaturity(Currency&amp;"ibor"&amp;$I$1,BA1060,Trigger)</f>
        <v>46819</v>
      </c>
      <c r="BC1060" s="359">
        <f>_xll.qlIndexFixing($AC$5,AZ1060,,_xll.ohTrigger(Trigger,Quote!$V$2))</f>
        <v>1.7618611236941258E-2</v>
      </c>
      <c r="BD1060" s="359" t="e">
        <f>_xll.qlIndexFixing($BE$1,AZ1060,TRUE,_xll.ohTrigger(Trigger,Quote!$V$2))</f>
        <v>#NUM!</v>
      </c>
    </row>
    <row r="1061" spans="51:56" ht="11.25" customHeight="1" x14ac:dyDescent="0.25">
      <c r="AY1061" s="187" t="s">
        <v>90</v>
      </c>
      <c r="AZ1061" s="186">
        <f>_xll.qlInterestRateIndexFixingDate(Currency&amp;"ibor"&amp;$I$1,BA1061,Trigger)</f>
        <v>46731</v>
      </c>
      <c r="BA1061" s="186">
        <f>_xll.qlCalendarAdvance(Calendar,BA1060,AY1061,"f",,Trigger)</f>
        <v>46735</v>
      </c>
      <c r="BB1061" s="186">
        <f>_xll.qlInterestRateIndexMaturity(Currency&amp;"ibor"&amp;$I$1,BA1061,Trigger)</f>
        <v>46826</v>
      </c>
      <c r="BC1061" s="359">
        <f>_xll.qlIndexFixing($AC$5,AZ1061,,_xll.ohTrigger(Trigger,Quote!$V$2))</f>
        <v>1.7641600158172961E-2</v>
      </c>
      <c r="BD1061" s="359" t="e">
        <f>_xll.qlIndexFixing($BE$1,AZ1061,TRUE,_xll.ohTrigger(Trigger,Quote!$V$2))</f>
        <v>#NUM!</v>
      </c>
    </row>
    <row r="1062" spans="51:56" ht="11.25" customHeight="1" x14ac:dyDescent="0.25">
      <c r="AY1062" s="187" t="s">
        <v>90</v>
      </c>
      <c r="AZ1062" s="186">
        <f>_xll.qlInterestRateIndexFixingDate(Currency&amp;"ibor"&amp;$I$1,BA1062,Trigger)</f>
        <v>46738</v>
      </c>
      <c r="BA1062" s="186">
        <f>_xll.qlCalendarAdvance(Calendar,BA1061,AY1062,"f",,Trigger)</f>
        <v>46742</v>
      </c>
      <c r="BB1062" s="186">
        <f>_xll.qlInterestRateIndexMaturity(Currency&amp;"ibor"&amp;$I$1,BA1062,Trigger)</f>
        <v>46833</v>
      </c>
      <c r="BC1062" s="359">
        <f>_xll.qlIndexFixing($AC$5,AZ1062,,_xll.ohTrigger(Trigger,Quote!$V$2))</f>
        <v>1.7664589212402455E-2</v>
      </c>
      <c r="BD1062" s="359" t="e">
        <f>_xll.qlIndexFixing($BE$1,AZ1062,TRUE,_xll.ohTrigger(Trigger,Quote!$V$2))</f>
        <v>#NUM!</v>
      </c>
    </row>
    <row r="1063" spans="51:56" ht="11.25" customHeight="1" x14ac:dyDescent="0.25">
      <c r="AY1063" s="187" t="s">
        <v>90</v>
      </c>
      <c r="AZ1063" s="186">
        <f>_xll.qlInterestRateIndexFixingDate(Currency&amp;"ibor"&amp;$I$1,BA1063,Trigger)</f>
        <v>46745</v>
      </c>
      <c r="BA1063" s="186">
        <f>_xll.qlCalendarAdvance(Calendar,BA1062,AY1063,"f",,Trigger)</f>
        <v>46749</v>
      </c>
      <c r="BB1063" s="186">
        <f>_xll.qlInterestRateIndexMaturity(Currency&amp;"ibor"&amp;$I$1,BA1063,Trigger)</f>
        <v>46840</v>
      </c>
      <c r="BC1063" s="359">
        <f>_xll.qlIndexFixing($AC$5,AZ1063,,_xll.ohTrigger(Trigger,Quote!$V$2))</f>
        <v>1.768757839963149E-2</v>
      </c>
      <c r="BD1063" s="359" t="e">
        <f>_xll.qlIndexFixing($BE$1,AZ1063,TRUE,_xll.ohTrigger(Trigger,Quote!$V$2))</f>
        <v>#NUM!</v>
      </c>
    </row>
    <row r="1064" spans="51:56" ht="11.25" customHeight="1" x14ac:dyDescent="0.25">
      <c r="AY1064" s="187" t="s">
        <v>90</v>
      </c>
      <c r="AZ1064" s="186">
        <f>_xll.qlInterestRateIndexFixingDate(Currency&amp;"ibor"&amp;$I$1,BA1064,Trigger)</f>
        <v>46752</v>
      </c>
      <c r="BA1064" s="186">
        <f>_xll.qlCalendarAdvance(Calendar,BA1063,AY1064,"f",,Trigger)</f>
        <v>46756</v>
      </c>
      <c r="BB1064" s="186">
        <f>_xll.qlInterestRateIndexMaturity(Currency&amp;"ibor"&amp;$I$1,BA1064,Trigger)</f>
        <v>46847</v>
      </c>
      <c r="BC1064" s="359">
        <f>_xll.qlIndexFixing($AC$5,AZ1064,,_xll.ohTrigger(Trigger,Quote!$V$2))</f>
        <v>1.7710567719860074E-2</v>
      </c>
      <c r="BD1064" s="359" t="e">
        <f>_xll.qlIndexFixing($BE$1,AZ1064,TRUE,_xll.ohTrigger(Trigger,Quote!$V$2))</f>
        <v>#NUM!</v>
      </c>
    </row>
    <row r="1065" spans="51:56" ht="11.25" customHeight="1" x14ac:dyDescent="0.25">
      <c r="AY1065" s="187" t="s">
        <v>90</v>
      </c>
      <c r="AZ1065" s="186">
        <f>_xll.qlInterestRateIndexFixingDate(Currency&amp;"ibor"&amp;$I$1,BA1065,Trigger)</f>
        <v>46759</v>
      </c>
      <c r="BA1065" s="186">
        <f>_xll.qlCalendarAdvance(Calendar,BA1064,AY1065,"f",,Trigger)</f>
        <v>46763</v>
      </c>
      <c r="BB1065" s="186">
        <f>_xll.qlInterestRateIndexMaturity(Currency&amp;"ibor"&amp;$I$1,BA1065,Trigger)</f>
        <v>46854</v>
      </c>
      <c r="BC1065" s="359">
        <f>_xll.qlIndexFixing($AC$5,AZ1065,,_xll.ohTrigger(Trigger,Quote!$V$2))</f>
        <v>1.773355717308996E-2</v>
      </c>
      <c r="BD1065" s="359" t="e">
        <f>_xll.qlIndexFixing($BE$1,AZ1065,TRUE,_xll.ohTrigger(Trigger,Quote!$V$2))</f>
        <v>#NUM!</v>
      </c>
    </row>
    <row r="1066" spans="51:56" ht="11.25" customHeight="1" x14ac:dyDescent="0.25">
      <c r="AY1066" s="187" t="s">
        <v>90</v>
      </c>
      <c r="AZ1066" s="186">
        <f>_xll.qlInterestRateIndexFixingDate(Currency&amp;"ibor"&amp;$I$1,BA1066,Trigger)</f>
        <v>46766</v>
      </c>
      <c r="BA1066" s="186">
        <f>_xll.qlCalendarAdvance(Calendar,BA1065,AY1066,"f",,Trigger)</f>
        <v>46770</v>
      </c>
      <c r="BB1066" s="186">
        <f>_xll.qlInterestRateIndexMaturity(Currency&amp;"ibor"&amp;$I$1,BA1066,Trigger)</f>
        <v>46861</v>
      </c>
      <c r="BC1066" s="359">
        <f>_xll.qlIndexFixing($AC$5,AZ1066,,_xll.ohTrigger(Trigger,Quote!$V$2))</f>
        <v>1.7756546759320268E-2</v>
      </c>
      <c r="BD1066" s="359" t="e">
        <f>_xll.qlIndexFixing($BE$1,AZ1066,TRUE,_xll.ohTrigger(Trigger,Quote!$V$2))</f>
        <v>#NUM!</v>
      </c>
    </row>
    <row r="1067" spans="51:56" ht="11.25" customHeight="1" x14ac:dyDescent="0.25">
      <c r="AY1067" s="187" t="s">
        <v>90</v>
      </c>
      <c r="AZ1067" s="186">
        <f>_xll.qlInterestRateIndexFixingDate(Currency&amp;"ibor"&amp;$I$1,BA1067,Trigger)</f>
        <v>46773</v>
      </c>
      <c r="BA1067" s="186">
        <f>_xll.qlCalendarAdvance(Calendar,BA1066,AY1067,"f",,Trigger)</f>
        <v>46777</v>
      </c>
      <c r="BB1067" s="186">
        <f>_xll.qlInterestRateIndexMaturity(Currency&amp;"ibor"&amp;$I$1,BA1067,Trigger)</f>
        <v>46868</v>
      </c>
      <c r="BC1067" s="359">
        <f>_xll.qlIndexFixing($AC$5,AZ1067,,_xll.ohTrigger(Trigger,Quote!$V$2))</f>
        <v>1.7779536478553633E-2</v>
      </c>
      <c r="BD1067" s="359" t="e">
        <f>_xll.qlIndexFixing($BE$1,AZ1067,TRUE,_xll.ohTrigger(Trigger,Quote!$V$2))</f>
        <v>#NUM!</v>
      </c>
    </row>
    <row r="1068" spans="51:56" ht="11.25" customHeight="1" x14ac:dyDescent="0.25">
      <c r="AY1068" s="187" t="s">
        <v>90</v>
      </c>
      <c r="AZ1068" s="186">
        <f>_xll.qlInterestRateIndexFixingDate(Currency&amp;"ibor"&amp;$I$1,BA1068,Trigger)</f>
        <v>46780</v>
      </c>
      <c r="BA1068" s="186">
        <f>_xll.qlCalendarAdvance(Calendar,BA1067,AY1068,"f",,Trigger)</f>
        <v>46784</v>
      </c>
      <c r="BB1068" s="186">
        <f>_xll.qlInterestRateIndexMaturity(Currency&amp;"ibor"&amp;$I$1,BA1068,Trigger)</f>
        <v>46875</v>
      </c>
      <c r="BC1068" s="359">
        <f>_xll.qlIndexFixing($AC$5,AZ1068,,_xll.ohTrigger(Trigger,Quote!$V$2))</f>
        <v>1.7802526330789183E-2</v>
      </c>
      <c r="BD1068" s="359" t="e">
        <f>_xll.qlIndexFixing($BE$1,AZ1068,TRUE,_xll.ohTrigger(Trigger,Quote!$V$2))</f>
        <v>#NUM!</v>
      </c>
    </row>
    <row r="1069" spans="51:56" ht="11.25" customHeight="1" x14ac:dyDescent="0.25">
      <c r="AY1069" s="187" t="s">
        <v>90</v>
      </c>
      <c r="AZ1069" s="186">
        <f>_xll.qlInterestRateIndexFixingDate(Currency&amp;"ibor"&amp;$I$1,BA1069,Trigger)</f>
        <v>46787</v>
      </c>
      <c r="BA1069" s="186">
        <f>_xll.qlCalendarAdvance(Calendar,BA1068,AY1069,"f",,Trigger)</f>
        <v>46791</v>
      </c>
      <c r="BB1069" s="186">
        <f>_xll.qlInterestRateIndexMaturity(Currency&amp;"ibor"&amp;$I$1,BA1069,Trigger)</f>
        <v>46881</v>
      </c>
      <c r="BC1069" s="359">
        <f>_xll.qlIndexFixing($AC$5,AZ1069,,_xll.ohTrigger(Trigger,Quote!$V$2))</f>
        <v>1.7823433601452443E-2</v>
      </c>
      <c r="BD1069" s="359" t="e">
        <f>_xll.qlIndexFixing($BE$1,AZ1069,TRUE,_xll.ohTrigger(Trigger,Quote!$V$2))</f>
        <v>#NUM!</v>
      </c>
    </row>
    <row r="1070" spans="51:56" ht="11.25" customHeight="1" x14ac:dyDescent="0.25">
      <c r="AY1070" s="187" t="s">
        <v>90</v>
      </c>
      <c r="AZ1070" s="186">
        <f>_xll.qlInterestRateIndexFixingDate(Currency&amp;"ibor"&amp;$I$1,BA1070,Trigger)</f>
        <v>46794</v>
      </c>
      <c r="BA1070" s="186">
        <f>_xll.qlCalendarAdvance(Calendar,BA1069,AY1070,"f",,Trigger)</f>
        <v>46798</v>
      </c>
      <c r="BB1070" s="186">
        <f>_xll.qlInterestRateIndexMaturity(Currency&amp;"ibor"&amp;$I$1,BA1070,Trigger)</f>
        <v>46888</v>
      </c>
      <c r="BC1070" s="359">
        <f>_xll.qlIndexFixing($AC$5,AZ1070,,_xll.ohTrigger(Trigger,Quote!$V$2))</f>
        <v>1.7846422573792431E-2</v>
      </c>
      <c r="BD1070" s="359" t="e">
        <f>_xll.qlIndexFixing($BE$1,AZ1070,TRUE,_xll.ohTrigger(Trigger,Quote!$V$2))</f>
        <v>#NUM!</v>
      </c>
    </row>
    <row r="1071" spans="51:56" ht="11.25" customHeight="1" x14ac:dyDescent="0.25">
      <c r="AY1071" s="187" t="s">
        <v>90</v>
      </c>
      <c r="AZ1071" s="186">
        <f>_xll.qlInterestRateIndexFixingDate(Currency&amp;"ibor"&amp;$I$1,BA1071,Trigger)</f>
        <v>46801</v>
      </c>
      <c r="BA1071" s="186">
        <f>_xll.qlCalendarAdvance(Calendar,BA1070,AY1071,"f",,Trigger)</f>
        <v>46805</v>
      </c>
      <c r="BB1071" s="186">
        <f>_xll.qlInterestRateIndexMaturity(Currency&amp;"ibor"&amp;$I$1,BA1071,Trigger)</f>
        <v>46895</v>
      </c>
      <c r="BC1071" s="359">
        <f>_xll.qlIndexFixing($AC$5,AZ1071,,_xll.ohTrigger(Trigger,Quote!$V$2))</f>
        <v>1.7869411677668978E-2</v>
      </c>
      <c r="BD1071" s="359" t="e">
        <f>_xll.qlIndexFixing($BE$1,AZ1071,TRUE,_xll.ohTrigger(Trigger,Quote!$V$2))</f>
        <v>#NUM!</v>
      </c>
    </row>
    <row r="1072" spans="51:56" ht="11.25" customHeight="1" x14ac:dyDescent="0.25">
      <c r="AY1072" s="187" t="s">
        <v>90</v>
      </c>
      <c r="AZ1072" s="186">
        <f>_xll.qlInterestRateIndexFixingDate(Currency&amp;"ibor"&amp;$I$1,BA1072,Trigger)</f>
        <v>46808</v>
      </c>
      <c r="BA1072" s="186">
        <f>_xll.qlCalendarAdvance(Calendar,BA1071,AY1072,"f",,Trigger)</f>
        <v>46812</v>
      </c>
      <c r="BB1072" s="186">
        <f>_xll.qlInterestRateIndexMaturity(Currency&amp;"ibor"&amp;$I$1,BA1072,Trigger)</f>
        <v>46904</v>
      </c>
      <c r="BC1072" s="359">
        <f>_xll.qlIndexFixing($AC$5,AZ1072,,_xll.ohTrigger(Trigger,Quote!$V$2))</f>
        <v>1.7896573404724621E-2</v>
      </c>
      <c r="BD1072" s="359" t="e">
        <f>_xll.qlIndexFixing($BE$1,AZ1072,TRUE,_xll.ohTrigger(Trigger,Quote!$V$2))</f>
        <v>#NUM!</v>
      </c>
    </row>
    <row r="1073" spans="51:56" ht="11.25" customHeight="1" x14ac:dyDescent="0.25">
      <c r="AY1073" s="187" t="s">
        <v>90</v>
      </c>
      <c r="AZ1073" s="186">
        <f>_xll.qlInterestRateIndexFixingDate(Currency&amp;"ibor"&amp;$I$1,BA1073,Trigger)</f>
        <v>46815</v>
      </c>
      <c r="BA1073" s="186">
        <f>_xll.qlCalendarAdvance(Calendar,BA1072,AY1073,"f",,Trigger)</f>
        <v>46819</v>
      </c>
      <c r="BB1073" s="186">
        <f>_xll.qlInterestRateIndexMaturity(Currency&amp;"ibor"&amp;$I$1,BA1073,Trigger)</f>
        <v>46911</v>
      </c>
      <c r="BC1073" s="359">
        <f>_xll.qlIndexFixing($AC$5,AZ1073,,_xll.ohTrigger(Trigger,Quote!$V$2))</f>
        <v>1.7849397608475155E-2</v>
      </c>
      <c r="BD1073" s="359" t="e">
        <f>_xll.qlIndexFixing($BE$1,AZ1073,TRUE,_xll.ohTrigger(Trigger,Quote!$V$2))</f>
        <v>#NUM!</v>
      </c>
    </row>
    <row r="1074" spans="51:56" ht="11.25" customHeight="1" x14ac:dyDescent="0.25">
      <c r="AY1074" s="187" t="s">
        <v>90</v>
      </c>
      <c r="AZ1074" s="186">
        <f>_xll.qlInterestRateIndexFixingDate(Currency&amp;"ibor"&amp;$I$1,BA1074,Trigger)</f>
        <v>46822</v>
      </c>
      <c r="BA1074" s="186">
        <f>_xll.qlCalendarAdvance(Calendar,BA1073,AY1074,"f",,Trigger)</f>
        <v>46826</v>
      </c>
      <c r="BB1074" s="186">
        <f>_xll.qlInterestRateIndexMaturity(Currency&amp;"ibor"&amp;$I$1,BA1074,Trigger)</f>
        <v>46918</v>
      </c>
      <c r="BC1074" s="359">
        <f>_xll.qlIndexFixing($AC$5,AZ1074,,_xll.ohTrigger(Trigger,Quote!$V$2))</f>
        <v>1.7790304448727041E-2</v>
      </c>
      <c r="BD1074" s="359" t="e">
        <f>_xll.qlIndexFixing($BE$1,AZ1074,TRUE,_xll.ohTrigger(Trigger,Quote!$V$2))</f>
        <v>#NUM!</v>
      </c>
    </row>
    <row r="1075" spans="51:56" ht="11.25" customHeight="1" x14ac:dyDescent="0.25">
      <c r="AY1075" s="187" t="s">
        <v>90</v>
      </c>
      <c r="AZ1075" s="186">
        <f>_xll.qlInterestRateIndexFixingDate(Currency&amp;"ibor"&amp;$I$1,BA1075,Trigger)</f>
        <v>46829</v>
      </c>
      <c r="BA1075" s="186">
        <f>_xll.qlCalendarAdvance(Calendar,BA1074,AY1075,"f",,Trigger)</f>
        <v>46833</v>
      </c>
      <c r="BB1075" s="186">
        <f>_xll.qlInterestRateIndexMaturity(Currency&amp;"ibor"&amp;$I$1,BA1075,Trigger)</f>
        <v>46925</v>
      </c>
      <c r="BC1075" s="359">
        <f>_xll.qlIndexFixing($AC$5,AZ1075,,_xll.ohTrigger(Trigger,Quote!$V$2))</f>
        <v>1.7730971365422257E-2</v>
      </c>
      <c r="BD1075" s="359" t="e">
        <f>_xll.qlIndexFixing($BE$1,AZ1075,TRUE,_xll.ohTrigger(Trigger,Quote!$V$2))</f>
        <v>#NUM!</v>
      </c>
    </row>
    <row r="1076" spans="51:56" ht="11.25" customHeight="1" x14ac:dyDescent="0.25">
      <c r="AY1076" s="187" t="s">
        <v>90</v>
      </c>
      <c r="AZ1076" s="186">
        <f>_xll.qlInterestRateIndexFixingDate(Currency&amp;"ibor"&amp;$I$1,BA1076,Trigger)</f>
        <v>46836</v>
      </c>
      <c r="BA1076" s="186">
        <f>_xll.qlCalendarAdvance(Calendar,BA1075,AY1076,"f",,Trigger)</f>
        <v>46840</v>
      </c>
      <c r="BB1076" s="186">
        <f>_xll.qlInterestRateIndexMaturity(Currency&amp;"ibor"&amp;$I$1,BA1076,Trigger)</f>
        <v>46932</v>
      </c>
      <c r="BC1076" s="359">
        <f>_xll.qlIndexFixing($AC$5,AZ1076,,_xll.ohTrigger(Trigger,Quote!$V$2))</f>
        <v>1.7671398369452085E-2</v>
      </c>
      <c r="BD1076" s="359" t="e">
        <f>_xll.qlIndexFixing($BE$1,AZ1076,TRUE,_xll.ohTrigger(Trigger,Quote!$V$2))</f>
        <v>#NUM!</v>
      </c>
    </row>
    <row r="1077" spans="51:56" ht="11.25" customHeight="1" x14ac:dyDescent="0.25">
      <c r="AY1077" s="187" t="s">
        <v>90</v>
      </c>
      <c r="AZ1077" s="186">
        <f>_xll.qlInterestRateIndexFixingDate(Currency&amp;"ibor"&amp;$I$1,BA1077,Trigger)</f>
        <v>46843</v>
      </c>
      <c r="BA1077" s="186">
        <f>_xll.qlCalendarAdvance(Calendar,BA1076,AY1077,"f",,Trigger)</f>
        <v>46847</v>
      </c>
      <c r="BB1077" s="186">
        <f>_xll.qlInterestRateIndexMaturity(Currency&amp;"ibor"&amp;$I$1,BA1077,Trigger)</f>
        <v>46938</v>
      </c>
      <c r="BC1077" s="359">
        <f>_xll.qlIndexFixing($AC$5,AZ1077,,_xll.ohTrigger(Trigger,Quote!$V$2))</f>
        <v>1.7617091910228467E-2</v>
      </c>
      <c r="BD1077" s="359" t="e">
        <f>_xll.qlIndexFixing($BE$1,AZ1077,TRUE,_xll.ohTrigger(Trigger,Quote!$V$2))</f>
        <v>#NUM!</v>
      </c>
    </row>
    <row r="1078" spans="51:56" ht="11.25" customHeight="1" x14ac:dyDescent="0.25">
      <c r="AY1078" s="187" t="s">
        <v>90</v>
      </c>
      <c r="AZ1078" s="186">
        <f>_xll.qlInterestRateIndexFixingDate(Currency&amp;"ibor"&amp;$I$1,BA1078,Trigger)</f>
        <v>46850</v>
      </c>
      <c r="BA1078" s="186">
        <f>_xll.qlCalendarAdvance(Calendar,BA1077,AY1078,"f",,Trigger)</f>
        <v>46854</v>
      </c>
      <c r="BB1078" s="186">
        <f>_xll.qlInterestRateIndexMaturity(Currency&amp;"ibor"&amp;$I$1,BA1078,Trigger)</f>
        <v>46945</v>
      </c>
      <c r="BC1078" s="359">
        <f>_xll.qlIndexFixing($AC$5,AZ1078,,_xll.ohTrigger(Trigger,Quote!$V$2))</f>
        <v>1.7556164229409671E-2</v>
      </c>
      <c r="BD1078" s="359" t="e">
        <f>_xll.qlIndexFixing($BE$1,AZ1078,TRUE,_xll.ohTrigger(Trigger,Quote!$V$2))</f>
        <v>#NUM!</v>
      </c>
    </row>
    <row r="1079" spans="51:56" ht="11.25" customHeight="1" x14ac:dyDescent="0.25">
      <c r="AY1079" s="187" t="s">
        <v>90</v>
      </c>
      <c r="AZ1079" s="186">
        <f>_xll.qlInterestRateIndexFixingDate(Currency&amp;"ibor"&amp;$I$1,BA1079,Trigger)</f>
        <v>46855</v>
      </c>
      <c r="BA1079" s="186">
        <f>_xll.qlCalendarAdvance(Calendar,BA1078,AY1079,"f",,Trigger)</f>
        <v>46861</v>
      </c>
      <c r="BB1079" s="186">
        <f>_xll.qlInterestRateIndexMaturity(Currency&amp;"ibor"&amp;$I$1,BA1079,Trigger)</f>
        <v>46952</v>
      </c>
      <c r="BC1079" s="359">
        <f>_xll.qlIndexFixing($AC$5,AZ1079,,_xll.ohTrigger(Trigger,Quote!$V$2))</f>
        <v>1.749499405099085E-2</v>
      </c>
      <c r="BD1079" s="359" t="e">
        <f>_xll.qlIndexFixing($BE$1,AZ1079,TRUE,_xll.ohTrigger(Trigger,Quote!$V$2))</f>
        <v>#NUM!</v>
      </c>
    </row>
    <row r="1080" spans="51:56" ht="11.25" customHeight="1" x14ac:dyDescent="0.25">
      <c r="AY1080" s="187" t="s">
        <v>90</v>
      </c>
      <c r="AZ1080" s="186">
        <f>_xll.qlInterestRateIndexFixingDate(Currency&amp;"ibor"&amp;$I$1,BA1080,Trigger)</f>
        <v>46864</v>
      </c>
      <c r="BA1080" s="186">
        <f>_xll.qlCalendarAdvance(Calendar,BA1079,AY1080,"f",,Trigger)</f>
        <v>46868</v>
      </c>
      <c r="BB1080" s="186">
        <f>_xll.qlInterestRateIndexMaturity(Currency&amp;"ibor"&amp;$I$1,BA1080,Trigger)</f>
        <v>46959</v>
      </c>
      <c r="BC1080" s="359">
        <f>_xll.qlIndexFixing($AC$5,AZ1080,,_xll.ohTrigger(Trigger,Quote!$V$2))</f>
        <v>1.7433581386200825E-2</v>
      </c>
      <c r="BD1080" s="359" t="e">
        <f>_xll.qlIndexFixing($BE$1,AZ1080,TRUE,_xll.ohTrigger(Trigger,Quote!$V$2))</f>
        <v>#NUM!</v>
      </c>
    </row>
    <row r="1081" spans="51:56" ht="11.25" customHeight="1" x14ac:dyDescent="0.25">
      <c r="AY1081" s="187" t="s">
        <v>90</v>
      </c>
      <c r="AZ1081" s="186">
        <f>_xll.qlInterestRateIndexFixingDate(Currency&amp;"ibor"&amp;$I$1,BA1081,Trigger)</f>
        <v>46870</v>
      </c>
      <c r="BA1081" s="186">
        <f>_xll.qlCalendarAdvance(Calendar,BA1080,AY1081,"f",,Trigger)</f>
        <v>46875</v>
      </c>
      <c r="BB1081" s="186">
        <f>_xll.qlInterestRateIndexMaturity(Currency&amp;"ibor"&amp;$I$1,BA1081,Trigger)</f>
        <v>46967</v>
      </c>
      <c r="BC1081" s="359">
        <f>_xll.qlIndexFixing($AC$5,AZ1081,,_xll.ohTrigger(Trigger,Quote!$V$2))</f>
        <v>1.7369935083873064E-2</v>
      </c>
      <c r="BD1081" s="359" t="e">
        <f>_xll.qlIndexFixing($BE$1,AZ1081,TRUE,_xll.ohTrigger(Trigger,Quote!$V$2))</f>
        <v>#NUM!</v>
      </c>
    </row>
    <row r="1082" spans="51:56" ht="11.25" customHeight="1" x14ac:dyDescent="0.25">
      <c r="AY1082" s="187" t="s">
        <v>90</v>
      </c>
      <c r="AZ1082" s="186">
        <f>_xll.qlInterestRateIndexFixingDate(Currency&amp;"ibor"&amp;$I$1,BA1082,Trigger)</f>
        <v>46878</v>
      </c>
      <c r="BA1082" s="186">
        <f>_xll.qlCalendarAdvance(Calendar,BA1081,AY1082,"f",,Trigger)</f>
        <v>46882</v>
      </c>
      <c r="BB1082" s="186">
        <f>_xll.qlInterestRateIndexMaturity(Currency&amp;"ibor"&amp;$I$1,BA1082,Trigger)</f>
        <v>46974</v>
      </c>
      <c r="BC1082" s="359">
        <f>_xll.qlIndexFixing($AC$5,AZ1082,,_xll.ohTrigger(Trigger,Quote!$V$2))</f>
        <v>1.7308922843082181E-2</v>
      </c>
      <c r="BD1082" s="359" t="e">
        <f>_xll.qlIndexFixing($BE$1,AZ1082,TRUE,_xll.ohTrigger(Trigger,Quote!$V$2))</f>
        <v>#NUM!</v>
      </c>
    </row>
    <row r="1083" spans="51:56" ht="11.25" customHeight="1" x14ac:dyDescent="0.25">
      <c r="AY1083" s="187" t="s">
        <v>90</v>
      </c>
      <c r="AZ1083" s="186">
        <f>_xll.qlInterestRateIndexFixingDate(Currency&amp;"ibor"&amp;$I$1,BA1083,Trigger)</f>
        <v>46885</v>
      </c>
      <c r="BA1083" s="186">
        <f>_xll.qlCalendarAdvance(Calendar,BA1082,AY1083,"f",,Trigger)</f>
        <v>46889</v>
      </c>
      <c r="BB1083" s="186">
        <f>_xll.qlInterestRateIndexMaturity(Currency&amp;"ibor"&amp;$I$1,BA1083,Trigger)</f>
        <v>46981</v>
      </c>
      <c r="BC1083" s="359">
        <f>_xll.qlIndexFixing($AC$5,AZ1083,,_xll.ohTrigger(Trigger,Quote!$V$2))</f>
        <v>1.7247670767092636E-2</v>
      </c>
      <c r="BD1083" s="359" t="e">
        <f>_xll.qlIndexFixing($BE$1,AZ1083,TRUE,_xll.ohTrigger(Trigger,Quote!$V$2))</f>
        <v>#NUM!</v>
      </c>
    </row>
    <row r="1084" spans="51:56" ht="11.25" customHeight="1" x14ac:dyDescent="0.25">
      <c r="AY1084" s="187" t="s">
        <v>90</v>
      </c>
      <c r="AZ1084" s="186">
        <f>_xll.qlInterestRateIndexFixingDate(Currency&amp;"ibor"&amp;$I$1,BA1084,Trigger)</f>
        <v>46892</v>
      </c>
      <c r="BA1084" s="186">
        <f>_xll.qlCalendarAdvance(Calendar,BA1083,AY1084,"f",,Trigger)</f>
        <v>46896</v>
      </c>
      <c r="BB1084" s="186">
        <f>_xll.qlInterestRateIndexMaturity(Currency&amp;"ibor"&amp;$I$1,BA1084,Trigger)</f>
        <v>46988</v>
      </c>
      <c r="BC1084" s="359">
        <f>_xll.qlIndexFixing($AC$5,AZ1084,,_xll.ohTrigger(Trigger,Quote!$V$2))</f>
        <v>1.7186178867149356E-2</v>
      </c>
      <c r="BD1084" s="359" t="e">
        <f>_xll.qlIndexFixing($BE$1,AZ1084,TRUE,_xll.ohTrigger(Trigger,Quote!$V$2))</f>
        <v>#NUM!</v>
      </c>
    </row>
    <row r="1085" spans="51:56" ht="11.25" customHeight="1" x14ac:dyDescent="0.25">
      <c r="AY1085" s="187" t="s">
        <v>90</v>
      </c>
      <c r="AZ1085" s="186">
        <f>_xll.qlInterestRateIndexFixingDate(Currency&amp;"ibor"&amp;$I$1,BA1085,Trigger)</f>
        <v>46899</v>
      </c>
      <c r="BA1085" s="186">
        <f>_xll.qlCalendarAdvance(Calendar,BA1084,AY1085,"f",,Trigger)</f>
        <v>46903</v>
      </c>
      <c r="BB1085" s="186">
        <f>_xll.qlInterestRateIndexMaturity(Currency&amp;"ibor"&amp;$I$1,BA1085,Trigger)</f>
        <v>46995</v>
      </c>
      <c r="BC1085" s="359">
        <f>_xll.qlIndexFixing($AC$5,AZ1085,,_xll.ohTrigger(Trigger,Quote!$V$2))</f>
        <v>1.7124447154537221E-2</v>
      </c>
      <c r="BD1085" s="359" t="e">
        <f>_xll.qlIndexFixing($BE$1,AZ1085,TRUE,_xll.ohTrigger(Trigger,Quote!$V$2))</f>
        <v>#NUM!</v>
      </c>
    </row>
    <row r="1086" spans="51:56" ht="11.25" customHeight="1" x14ac:dyDescent="0.25">
      <c r="AY1086" s="187" t="s">
        <v>90</v>
      </c>
      <c r="AZ1086" s="186">
        <f>_xll.qlInterestRateIndexFixingDate(Currency&amp;"ibor"&amp;$I$1,BA1086,Trigger)</f>
        <v>46906</v>
      </c>
      <c r="BA1086" s="186">
        <f>_xll.qlCalendarAdvance(Calendar,BA1085,AY1086,"f",,Trigger)</f>
        <v>46910</v>
      </c>
      <c r="BB1086" s="186">
        <f>_xll.qlInterestRateIndexMaturity(Currency&amp;"ibor"&amp;$I$1,BA1086,Trigger)</f>
        <v>47002</v>
      </c>
      <c r="BC1086" s="359">
        <f>_xll.qlIndexFixing($AC$5,AZ1086,,_xll.ohTrigger(Trigger,Quote!$V$2))</f>
        <v>1.712092445031585E-2</v>
      </c>
      <c r="BD1086" s="359" t="e">
        <f>_xll.qlIndexFixing($BE$1,AZ1086,TRUE,_xll.ohTrigger(Trigger,Quote!$V$2))</f>
        <v>#NUM!</v>
      </c>
    </row>
    <row r="1087" spans="51:56" ht="11.25" customHeight="1" x14ac:dyDescent="0.25">
      <c r="AY1087" s="187" t="s">
        <v>90</v>
      </c>
      <c r="AZ1087" s="186">
        <f>_xll.qlInterestRateIndexFixingDate(Currency&amp;"ibor"&amp;$I$1,BA1087,Trigger)</f>
        <v>46913</v>
      </c>
      <c r="BA1087" s="186">
        <f>_xll.qlCalendarAdvance(Calendar,BA1086,AY1087,"f",,Trigger)</f>
        <v>46917</v>
      </c>
      <c r="BB1087" s="186">
        <f>_xll.qlInterestRateIndexMaturity(Currency&amp;"ibor"&amp;$I$1,BA1087,Trigger)</f>
        <v>47009</v>
      </c>
      <c r="BC1087" s="359">
        <f>_xll.qlIndexFixing($AC$5,AZ1087,,_xll.ohTrigger(Trigger,Quote!$V$2))</f>
        <v>1.7140747099042661E-2</v>
      </c>
      <c r="BD1087" s="359" t="e">
        <f>_xll.qlIndexFixing($BE$1,AZ1087,TRUE,_xll.ohTrigger(Trigger,Quote!$V$2))</f>
        <v>#NUM!</v>
      </c>
    </row>
    <row r="1088" spans="51:56" ht="11.25" customHeight="1" x14ac:dyDescent="0.25">
      <c r="AY1088" s="187" t="s">
        <v>90</v>
      </c>
      <c r="AZ1088" s="186">
        <f>_xll.qlInterestRateIndexFixingDate(Currency&amp;"ibor"&amp;$I$1,BA1088,Trigger)</f>
        <v>46920</v>
      </c>
      <c r="BA1088" s="186">
        <f>_xll.qlCalendarAdvance(Calendar,BA1087,AY1088,"f",,Trigger)</f>
        <v>46924</v>
      </c>
      <c r="BB1088" s="186">
        <f>_xll.qlInterestRateIndexMaturity(Currency&amp;"ibor"&amp;$I$1,BA1088,Trigger)</f>
        <v>47016</v>
      </c>
      <c r="BC1088" s="359">
        <f>_xll.qlIndexFixing($AC$5,AZ1088,,_xll.ohTrigger(Trigger,Quote!$V$2))</f>
        <v>1.7160569847749496E-2</v>
      </c>
      <c r="BD1088" s="359" t="e">
        <f>_xll.qlIndexFixing($BE$1,AZ1088,TRUE,_xll.ohTrigger(Trigger,Quote!$V$2))</f>
        <v>#NUM!</v>
      </c>
    </row>
    <row r="1089" spans="51:56" ht="11.25" customHeight="1" x14ac:dyDescent="0.25">
      <c r="AY1089" s="187" t="s">
        <v>90</v>
      </c>
      <c r="AZ1089" s="186">
        <f>_xll.qlInterestRateIndexFixingDate(Currency&amp;"ibor"&amp;$I$1,BA1089,Trigger)</f>
        <v>46927</v>
      </c>
      <c r="BA1089" s="186">
        <f>_xll.qlCalendarAdvance(Calendar,BA1088,AY1089,"f",,Trigger)</f>
        <v>46931</v>
      </c>
      <c r="BB1089" s="186">
        <f>_xll.qlInterestRateIndexMaturity(Currency&amp;"ibor"&amp;$I$1,BA1089,Trigger)</f>
        <v>47023</v>
      </c>
      <c r="BC1089" s="359">
        <f>_xll.qlIndexFixing($AC$5,AZ1089,,_xll.ohTrigger(Trigger,Quote!$V$2))</f>
        <v>1.7180392696437227E-2</v>
      </c>
      <c r="BD1089" s="359" t="e">
        <f>_xll.qlIndexFixing($BE$1,AZ1089,TRUE,_xll.ohTrigger(Trigger,Quote!$V$2))</f>
        <v>#NUM!</v>
      </c>
    </row>
    <row r="1090" spans="51:56" ht="11.25" customHeight="1" x14ac:dyDescent="0.25">
      <c r="AY1090" s="187" t="s">
        <v>90</v>
      </c>
      <c r="AZ1090" s="186">
        <f>_xll.qlInterestRateIndexFixingDate(Currency&amp;"ibor"&amp;$I$1,BA1090,Trigger)</f>
        <v>46934</v>
      </c>
      <c r="BA1090" s="186">
        <f>_xll.qlCalendarAdvance(Calendar,BA1089,AY1090,"f",,Trigger)</f>
        <v>46938</v>
      </c>
      <c r="BB1090" s="186">
        <f>_xll.qlInterestRateIndexMaturity(Currency&amp;"ibor"&amp;$I$1,BA1090,Trigger)</f>
        <v>47030</v>
      </c>
      <c r="BC1090" s="359">
        <f>_xll.qlIndexFixing($AC$5,AZ1090,,_xll.ohTrigger(Trigger,Quote!$V$2))</f>
        <v>1.7200215645105849E-2</v>
      </c>
      <c r="BD1090" s="359" t="e">
        <f>_xll.qlIndexFixing($BE$1,AZ1090,TRUE,_xll.ohTrigger(Trigger,Quote!$V$2))</f>
        <v>#NUM!</v>
      </c>
    </row>
    <row r="1091" spans="51:56" ht="11.25" customHeight="1" x14ac:dyDescent="0.25">
      <c r="AY1091" s="187" t="s">
        <v>90</v>
      </c>
      <c r="AZ1091" s="186">
        <f>_xll.qlInterestRateIndexFixingDate(Currency&amp;"ibor"&amp;$I$1,BA1091,Trigger)</f>
        <v>46941</v>
      </c>
      <c r="BA1091" s="186">
        <f>_xll.qlCalendarAdvance(Calendar,BA1090,AY1091,"f",,Trigger)</f>
        <v>46945</v>
      </c>
      <c r="BB1091" s="186">
        <f>_xll.qlInterestRateIndexMaturity(Currency&amp;"ibor"&amp;$I$1,BA1091,Trigger)</f>
        <v>47037</v>
      </c>
      <c r="BC1091" s="359">
        <f>_xll.qlIndexFixing($AC$5,AZ1091,,_xll.ohTrigger(Trigger,Quote!$V$2))</f>
        <v>1.7220038693754495E-2</v>
      </c>
      <c r="BD1091" s="359" t="e">
        <f>_xll.qlIndexFixing($BE$1,AZ1091,TRUE,_xll.ohTrigger(Trigger,Quote!$V$2))</f>
        <v>#NUM!</v>
      </c>
    </row>
    <row r="1092" spans="51:56" ht="11.25" customHeight="1" x14ac:dyDescent="0.25">
      <c r="AY1092" s="187" t="s">
        <v>90</v>
      </c>
      <c r="AZ1092" s="186">
        <f>_xll.qlInterestRateIndexFixingDate(Currency&amp;"ibor"&amp;$I$1,BA1092,Trigger)</f>
        <v>46948</v>
      </c>
      <c r="BA1092" s="186">
        <f>_xll.qlCalendarAdvance(Calendar,BA1091,AY1092,"f",,Trigger)</f>
        <v>46952</v>
      </c>
      <c r="BB1092" s="186">
        <f>_xll.qlInterestRateIndexMaturity(Currency&amp;"ibor"&amp;$I$1,BA1092,Trigger)</f>
        <v>47044</v>
      </c>
      <c r="BC1092" s="359">
        <f>_xll.qlIndexFixing($AC$5,AZ1092,,_xll.ohTrigger(Trigger,Quote!$V$2))</f>
        <v>1.7239861842386642E-2</v>
      </c>
      <c r="BD1092" s="359" t="e">
        <f>_xll.qlIndexFixing($BE$1,AZ1092,TRUE,_xll.ohTrigger(Trigger,Quote!$V$2))</f>
        <v>#NUM!</v>
      </c>
    </row>
    <row r="1093" spans="51:56" ht="11.25" customHeight="1" x14ac:dyDescent="0.25">
      <c r="AY1093" s="187" t="s">
        <v>90</v>
      </c>
      <c r="AZ1093" s="186">
        <f>_xll.qlInterestRateIndexFixingDate(Currency&amp;"ibor"&amp;$I$1,BA1093,Trigger)</f>
        <v>46955</v>
      </c>
      <c r="BA1093" s="186">
        <f>_xll.qlCalendarAdvance(Calendar,BA1092,AY1093,"f",,Trigger)</f>
        <v>46959</v>
      </c>
      <c r="BB1093" s="186">
        <f>_xll.qlInterestRateIndexMaturity(Currency&amp;"ibor"&amp;$I$1,BA1093,Trigger)</f>
        <v>47051</v>
      </c>
      <c r="BC1093" s="359">
        <f>_xll.qlIndexFixing($AC$5,AZ1093,,_xll.ohTrigger(Trigger,Quote!$V$2))</f>
        <v>1.7259685091000551E-2</v>
      </c>
      <c r="BD1093" s="359" t="e">
        <f>_xll.qlIndexFixing($BE$1,AZ1093,TRUE,_xll.ohTrigger(Trigger,Quote!$V$2))</f>
        <v>#NUM!</v>
      </c>
    </row>
    <row r="1094" spans="51:56" ht="11.25" customHeight="1" x14ac:dyDescent="0.25">
      <c r="AY1094" s="187" t="s">
        <v>90</v>
      </c>
      <c r="AZ1094" s="186">
        <f>_xll.qlInterestRateIndexFixingDate(Currency&amp;"ibor"&amp;$I$1,BA1094,Trigger)</f>
        <v>46962</v>
      </c>
      <c r="BA1094" s="186">
        <f>_xll.qlCalendarAdvance(Calendar,BA1093,AY1094,"f",,Trigger)</f>
        <v>46966</v>
      </c>
      <c r="BB1094" s="186">
        <f>_xll.qlInterestRateIndexMaturity(Currency&amp;"ibor"&amp;$I$1,BA1094,Trigger)</f>
        <v>47058</v>
      </c>
      <c r="BC1094" s="359">
        <f>_xll.qlIndexFixing($AC$5,AZ1094,,_xll.ohTrigger(Trigger,Quote!$V$2))</f>
        <v>1.7279508439597087E-2</v>
      </c>
      <c r="BD1094" s="359" t="e">
        <f>_xll.qlIndexFixing($BE$1,AZ1094,TRUE,_xll.ohTrigger(Trigger,Quote!$V$2))</f>
        <v>#NUM!</v>
      </c>
    </row>
    <row r="1095" spans="51:56" ht="11.25" customHeight="1" x14ac:dyDescent="0.25">
      <c r="AY1095" s="187" t="s">
        <v>90</v>
      </c>
      <c r="AZ1095" s="186">
        <f>_xll.qlInterestRateIndexFixingDate(Currency&amp;"ibor"&amp;$I$1,BA1095,Trigger)</f>
        <v>46969</v>
      </c>
      <c r="BA1095" s="186">
        <f>_xll.qlCalendarAdvance(Calendar,BA1094,AY1095,"f",,Trigger)</f>
        <v>46973</v>
      </c>
      <c r="BB1095" s="186">
        <f>_xll.qlInterestRateIndexMaturity(Currency&amp;"ibor"&amp;$I$1,BA1095,Trigger)</f>
        <v>47065</v>
      </c>
      <c r="BC1095" s="359">
        <f>_xll.qlIndexFixing($AC$5,AZ1095,,_xll.ohTrigger(Trigger,Quote!$V$2))</f>
        <v>1.7299331888177998E-2</v>
      </c>
      <c r="BD1095" s="359" t="e">
        <f>_xll.qlIndexFixing($BE$1,AZ1095,TRUE,_xll.ohTrigger(Trigger,Quote!$V$2))</f>
        <v>#NUM!</v>
      </c>
    </row>
    <row r="1096" spans="51:56" ht="11.25" customHeight="1" x14ac:dyDescent="0.25">
      <c r="AY1096" s="187" t="s">
        <v>90</v>
      </c>
      <c r="AZ1096" s="186">
        <f>_xll.qlInterestRateIndexFixingDate(Currency&amp;"ibor"&amp;$I$1,BA1096,Trigger)</f>
        <v>46976</v>
      </c>
      <c r="BA1096" s="186">
        <f>_xll.qlCalendarAdvance(Calendar,BA1095,AY1096,"f",,Trigger)</f>
        <v>46980</v>
      </c>
      <c r="BB1096" s="186">
        <f>_xll.qlInterestRateIndexMaturity(Currency&amp;"ibor"&amp;$I$1,BA1096,Trigger)</f>
        <v>47072</v>
      </c>
      <c r="BC1096" s="359">
        <f>_xll.qlIndexFixing($AC$5,AZ1096,,_xll.ohTrigger(Trigger,Quote!$V$2))</f>
        <v>1.7319155436742402E-2</v>
      </c>
      <c r="BD1096" s="359" t="e">
        <f>_xll.qlIndexFixing($BE$1,AZ1096,TRUE,_xll.ohTrigger(Trigger,Quote!$V$2))</f>
        <v>#NUM!</v>
      </c>
    </row>
    <row r="1097" spans="51:56" ht="11.25" customHeight="1" x14ac:dyDescent="0.25">
      <c r="AY1097" s="187" t="s">
        <v>90</v>
      </c>
      <c r="AZ1097" s="186">
        <f>_xll.qlInterestRateIndexFixingDate(Currency&amp;"ibor"&amp;$I$1,BA1097,Trigger)</f>
        <v>46983</v>
      </c>
      <c r="BA1097" s="186">
        <f>_xll.qlCalendarAdvance(Calendar,BA1096,AY1097,"f",,Trigger)</f>
        <v>46987</v>
      </c>
      <c r="BB1097" s="186">
        <f>_xll.qlInterestRateIndexMaturity(Currency&amp;"ibor"&amp;$I$1,BA1097,Trigger)</f>
        <v>47079</v>
      </c>
      <c r="BC1097" s="359">
        <f>_xll.qlIndexFixing($AC$5,AZ1097,,_xll.ohTrigger(Trigger,Quote!$V$2))</f>
        <v>1.7338979085291181E-2</v>
      </c>
      <c r="BD1097" s="359" t="e">
        <f>_xll.qlIndexFixing($BE$1,AZ1097,TRUE,_xll.ohTrigger(Trigger,Quote!$V$2))</f>
        <v>#NUM!</v>
      </c>
    </row>
    <row r="1098" spans="51:56" ht="11.25" customHeight="1" x14ac:dyDescent="0.25">
      <c r="AY1098" s="187" t="s">
        <v>90</v>
      </c>
      <c r="AZ1098" s="186">
        <f>_xll.qlInterestRateIndexFixingDate(Currency&amp;"ibor"&amp;$I$1,BA1098,Trigger)</f>
        <v>46990</v>
      </c>
      <c r="BA1098" s="186">
        <f>_xll.qlCalendarAdvance(Calendar,BA1097,AY1098,"f",,Trigger)</f>
        <v>46994</v>
      </c>
      <c r="BB1098" s="186">
        <f>_xll.qlInterestRateIndexMaturity(Currency&amp;"ibor"&amp;$I$1,BA1098,Trigger)</f>
        <v>47086</v>
      </c>
      <c r="BC1098" s="359">
        <f>_xll.qlIndexFixing($AC$5,AZ1098,,_xll.ohTrigger(Trigger,Quote!$V$2))</f>
        <v>1.7358802833825192E-2</v>
      </c>
      <c r="BD1098" s="359" t="e">
        <f>_xll.qlIndexFixing($BE$1,AZ1098,TRUE,_xll.ohTrigger(Trigger,Quote!$V$2))</f>
        <v>#NUM!</v>
      </c>
    </row>
    <row r="1099" spans="51:56" ht="11.25" customHeight="1" x14ac:dyDescent="0.25">
      <c r="AY1099" s="187" t="s">
        <v>90</v>
      </c>
      <c r="AZ1099" s="186">
        <f>_xll.qlInterestRateIndexFixingDate(Currency&amp;"ibor"&amp;$I$1,BA1099,Trigger)</f>
        <v>46997</v>
      </c>
      <c r="BA1099" s="186">
        <f>_xll.qlCalendarAdvance(Calendar,BA1098,AY1099,"f",,Trigger)</f>
        <v>47001</v>
      </c>
      <c r="BB1099" s="186">
        <f>_xll.qlInterestRateIndexMaturity(Currency&amp;"ibor"&amp;$I$1,BA1099,Trigger)</f>
        <v>47092</v>
      </c>
      <c r="BC1099" s="359">
        <f>_xll.qlIndexFixing($AC$5,AZ1099,,_xll.ohTrigger(Trigger,Quote!$V$2))</f>
        <v>1.7376791916788981E-2</v>
      </c>
      <c r="BD1099" s="359" t="e">
        <f>_xll.qlIndexFixing($BE$1,AZ1099,TRUE,_xll.ohTrigger(Trigger,Quote!$V$2))</f>
        <v>#NUM!</v>
      </c>
    </row>
    <row r="1100" spans="51:56" ht="11.25" customHeight="1" x14ac:dyDescent="0.25">
      <c r="AY1100" s="187" t="s">
        <v>90</v>
      </c>
      <c r="AZ1100" s="186">
        <f>_xll.qlInterestRateIndexFixingDate(Currency&amp;"ibor"&amp;$I$1,BA1100,Trigger)</f>
        <v>47004</v>
      </c>
      <c r="BA1100" s="186">
        <f>_xll.qlCalendarAdvance(Calendar,BA1099,AY1100,"f",,Trigger)</f>
        <v>47008</v>
      </c>
      <c r="BB1100" s="186">
        <f>_xll.qlInterestRateIndexMaturity(Currency&amp;"ibor"&amp;$I$1,BA1100,Trigger)</f>
        <v>47099</v>
      </c>
      <c r="BC1100" s="359">
        <f>_xll.qlIndexFixing($AC$5,AZ1100,,_xll.ohTrigger(Trigger,Quote!$V$2))</f>
        <v>1.7396614902848637E-2</v>
      </c>
      <c r="BD1100" s="359" t="e">
        <f>_xll.qlIndexFixing($BE$1,AZ1100,TRUE,_xll.ohTrigger(Trigger,Quote!$V$2))</f>
        <v>#NUM!</v>
      </c>
    </row>
    <row r="1101" spans="51:56" ht="11.25" customHeight="1" x14ac:dyDescent="0.25">
      <c r="AY1101" s="187" t="s">
        <v>90</v>
      </c>
      <c r="AZ1101" s="186">
        <f>_xll.qlInterestRateIndexFixingDate(Currency&amp;"ibor"&amp;$I$1,BA1101,Trigger)</f>
        <v>47011</v>
      </c>
      <c r="BA1101" s="186">
        <f>_xll.qlCalendarAdvance(Calendar,BA1100,AY1101,"f",,Trigger)</f>
        <v>47015</v>
      </c>
      <c r="BB1101" s="186">
        <f>_xll.qlInterestRateIndexMaturity(Currency&amp;"ibor"&amp;$I$1,BA1101,Trigger)</f>
        <v>47106</v>
      </c>
      <c r="BC1101" s="359">
        <f>_xll.qlIndexFixing($AC$5,AZ1101,,_xll.ohTrigger(Trigger,Quote!$V$2))</f>
        <v>1.7416437987801497E-2</v>
      </c>
      <c r="BD1101" s="359" t="e">
        <f>_xll.qlIndexFixing($BE$1,AZ1101,TRUE,_xll.ohTrigger(Trigger,Quote!$V$2))</f>
        <v>#NUM!</v>
      </c>
    </row>
    <row r="1102" spans="51:56" ht="11.25" customHeight="1" x14ac:dyDescent="0.25">
      <c r="AY1102" s="187" t="s">
        <v>90</v>
      </c>
      <c r="AZ1102" s="186">
        <f>_xll.qlInterestRateIndexFixingDate(Currency&amp;"ibor"&amp;$I$1,BA1102,Trigger)</f>
        <v>47018</v>
      </c>
      <c r="BA1102" s="186">
        <f>_xll.qlCalendarAdvance(Calendar,BA1101,AY1102,"f",,Trigger)</f>
        <v>47022</v>
      </c>
      <c r="BB1102" s="186">
        <f>_xll.qlInterestRateIndexMaturity(Currency&amp;"ibor"&amp;$I$1,BA1102,Trigger)</f>
        <v>47114</v>
      </c>
      <c r="BC1102" s="359">
        <f>_xll.qlIndexFixing($AC$5,AZ1102,,_xll.ohTrigger(Trigger,Quote!$V$2))</f>
        <v>1.7438098827817966E-2</v>
      </c>
      <c r="BD1102" s="359" t="e">
        <f>_xll.qlIndexFixing($BE$1,AZ1102,TRUE,_xll.ohTrigger(Trigger,Quote!$V$2))</f>
        <v>#NUM!</v>
      </c>
    </row>
    <row r="1103" spans="51:56" ht="11.25" customHeight="1" x14ac:dyDescent="0.25">
      <c r="AY1103" s="187" t="s">
        <v>90</v>
      </c>
      <c r="AZ1103" s="186">
        <f>_xll.qlInterestRateIndexFixingDate(Currency&amp;"ibor"&amp;$I$1,BA1103,Trigger)</f>
        <v>47025</v>
      </c>
      <c r="BA1103" s="186">
        <f>_xll.qlCalendarAdvance(Calendar,BA1102,AY1103,"f",,Trigger)</f>
        <v>47029</v>
      </c>
      <c r="BB1103" s="186">
        <f>_xll.qlInterestRateIndexMaturity(Currency&amp;"ibor"&amp;$I$1,BA1103,Trigger)</f>
        <v>47121</v>
      </c>
      <c r="BC1103" s="359">
        <f>_xll.qlIndexFixing($AC$5,AZ1103,,_xll.ohTrigger(Trigger,Quote!$V$2))</f>
        <v>1.7457923076283379E-2</v>
      </c>
      <c r="BD1103" s="359" t="e">
        <f>_xll.qlIndexFixing($BE$1,AZ1103,TRUE,_xll.ohTrigger(Trigger,Quote!$V$2))</f>
        <v>#NUM!</v>
      </c>
    </row>
    <row r="1104" spans="51:56" ht="11.25" customHeight="1" x14ac:dyDescent="0.25">
      <c r="AY1104" s="187" t="s">
        <v>90</v>
      </c>
      <c r="AZ1104" s="186">
        <f>_xll.qlInterestRateIndexFixingDate(Currency&amp;"ibor"&amp;$I$1,BA1104,Trigger)</f>
        <v>47032</v>
      </c>
      <c r="BA1104" s="186">
        <f>_xll.qlCalendarAdvance(Calendar,BA1103,AY1104,"f",,Trigger)</f>
        <v>47036</v>
      </c>
      <c r="BB1104" s="186">
        <f>_xll.qlInterestRateIndexMaturity(Currency&amp;"ibor"&amp;$I$1,BA1104,Trigger)</f>
        <v>47128</v>
      </c>
      <c r="BC1104" s="359">
        <f>_xll.qlIndexFixing($AC$5,AZ1104,,_xll.ohTrigger(Trigger,Quote!$V$2))</f>
        <v>1.7477747424737507E-2</v>
      </c>
      <c r="BD1104" s="359" t="e">
        <f>_xll.qlIndexFixing($BE$1,AZ1104,TRUE,_xll.ohTrigger(Trigger,Quote!$V$2))</f>
        <v>#NUM!</v>
      </c>
    </row>
    <row r="1105" spans="51:56" ht="11.25" customHeight="1" x14ac:dyDescent="0.25">
      <c r="AY1105" s="187" t="s">
        <v>90</v>
      </c>
      <c r="AZ1105" s="186">
        <f>_xll.qlInterestRateIndexFixingDate(Currency&amp;"ibor"&amp;$I$1,BA1105,Trigger)</f>
        <v>47039</v>
      </c>
      <c r="BA1105" s="186">
        <f>_xll.qlCalendarAdvance(Calendar,BA1104,AY1105,"f",,Trigger)</f>
        <v>47043</v>
      </c>
      <c r="BB1105" s="186">
        <f>_xll.qlInterestRateIndexMaturity(Currency&amp;"ibor"&amp;$I$1,BA1105,Trigger)</f>
        <v>47135</v>
      </c>
      <c r="BC1105" s="359">
        <f>_xll.qlIndexFixing($AC$5,AZ1105,,_xll.ohTrigger(Trigger,Quote!$V$2))</f>
        <v>1.7497571873180347E-2</v>
      </c>
      <c r="BD1105" s="359" t="e">
        <f>_xll.qlIndexFixing($BE$1,AZ1105,TRUE,_xll.ohTrigger(Trigger,Quote!$V$2))</f>
        <v>#NUM!</v>
      </c>
    </row>
    <row r="1106" spans="51:56" ht="11.25" customHeight="1" x14ac:dyDescent="0.25">
      <c r="AY1106" s="187" t="s">
        <v>90</v>
      </c>
      <c r="AZ1106" s="186">
        <f>_xll.qlInterestRateIndexFixingDate(Currency&amp;"ibor"&amp;$I$1,BA1106,Trigger)</f>
        <v>47046</v>
      </c>
      <c r="BA1106" s="186">
        <f>_xll.qlCalendarAdvance(Calendar,BA1105,AY1106,"f",,Trigger)</f>
        <v>47050</v>
      </c>
      <c r="BB1106" s="186">
        <f>_xll.qlInterestRateIndexMaturity(Currency&amp;"ibor"&amp;$I$1,BA1106,Trigger)</f>
        <v>47142</v>
      </c>
      <c r="BC1106" s="359">
        <f>_xll.qlIndexFixing($AC$5,AZ1106,,_xll.ohTrigger(Trigger,Quote!$V$2))</f>
        <v>1.7517396421611032E-2</v>
      </c>
      <c r="BD1106" s="359" t="e">
        <f>_xll.qlIndexFixing($BE$1,AZ1106,TRUE,_xll.ohTrigger(Trigger,Quote!$V$2))</f>
        <v>#NUM!</v>
      </c>
    </row>
    <row r="1107" spans="51:56" ht="11.25" customHeight="1" x14ac:dyDescent="0.25">
      <c r="AY1107" s="187" t="s">
        <v>90</v>
      </c>
      <c r="AZ1107" s="186">
        <f>_xll.qlInterestRateIndexFixingDate(Currency&amp;"ibor"&amp;$I$1,BA1107,Trigger)</f>
        <v>47053</v>
      </c>
      <c r="BA1107" s="186">
        <f>_xll.qlCalendarAdvance(Calendar,BA1106,AY1107,"f",,Trigger)</f>
        <v>47057</v>
      </c>
      <c r="BB1107" s="186">
        <f>_xll.qlInterestRateIndexMaturity(Currency&amp;"ibor"&amp;$I$1,BA1107,Trigger)</f>
        <v>47149</v>
      </c>
      <c r="BC1107" s="359">
        <f>_xll.qlIndexFixing($AC$5,AZ1107,,_xll.ohTrigger(Trigger,Quote!$V$2))</f>
        <v>1.7537221070032166E-2</v>
      </c>
      <c r="BD1107" s="359" t="e">
        <f>_xll.qlIndexFixing($BE$1,AZ1107,TRUE,_xll.ohTrigger(Trigger,Quote!$V$2))</f>
        <v>#NUM!</v>
      </c>
    </row>
    <row r="1108" spans="51:56" ht="11.25" customHeight="1" x14ac:dyDescent="0.25">
      <c r="AY1108" s="187" t="s">
        <v>90</v>
      </c>
      <c r="AZ1108" s="186">
        <f>_xll.qlInterestRateIndexFixingDate(Currency&amp;"ibor"&amp;$I$1,BA1108,Trigger)</f>
        <v>47060</v>
      </c>
      <c r="BA1108" s="186">
        <f>_xll.qlCalendarAdvance(Calendar,BA1107,AY1108,"f",,Trigger)</f>
        <v>47064</v>
      </c>
      <c r="BB1108" s="186">
        <f>_xll.qlInterestRateIndexMaturity(Currency&amp;"ibor"&amp;$I$1,BA1108,Trigger)</f>
        <v>47156</v>
      </c>
      <c r="BC1108" s="359">
        <f>_xll.qlIndexFixing($AC$5,AZ1108,,_xll.ohTrigger(Trigger,Quote!$V$2))</f>
        <v>1.7557045818442883E-2</v>
      </c>
      <c r="BD1108" s="359" t="e">
        <f>_xll.qlIndexFixing($BE$1,AZ1108,TRUE,_xll.ohTrigger(Trigger,Quote!$V$2))</f>
        <v>#NUM!</v>
      </c>
    </row>
    <row r="1109" spans="51:56" ht="11.25" customHeight="1" x14ac:dyDescent="0.25">
      <c r="AY1109" s="187" t="s">
        <v>90</v>
      </c>
      <c r="AZ1109" s="186">
        <f>_xll.qlInterestRateIndexFixingDate(Currency&amp;"ibor"&amp;$I$1,BA1109,Trigger)</f>
        <v>47067</v>
      </c>
      <c r="BA1109" s="186">
        <f>_xll.qlCalendarAdvance(Calendar,BA1108,AY1109,"f",,Trigger)</f>
        <v>47071</v>
      </c>
      <c r="BB1109" s="186">
        <f>_xll.qlInterestRateIndexMaturity(Currency&amp;"ibor"&amp;$I$1,BA1109,Trigger)</f>
        <v>47163</v>
      </c>
      <c r="BC1109" s="359">
        <f>_xll.qlIndexFixing($AC$5,AZ1109,,_xll.ohTrigger(Trigger,Quote!$V$2))</f>
        <v>1.757687066684405E-2</v>
      </c>
      <c r="BD1109" s="359" t="e">
        <f>_xll.qlIndexFixing($BE$1,AZ1109,TRUE,_xll.ohTrigger(Trigger,Quote!$V$2))</f>
        <v>#NUM!</v>
      </c>
    </row>
    <row r="1110" spans="51:56" ht="11.25" customHeight="1" x14ac:dyDescent="0.25">
      <c r="AY1110" s="187" t="s">
        <v>90</v>
      </c>
      <c r="AZ1110" s="186">
        <f>_xll.qlInterestRateIndexFixingDate(Currency&amp;"ibor"&amp;$I$1,BA1110,Trigger)</f>
        <v>47074</v>
      </c>
      <c r="BA1110" s="186">
        <f>_xll.qlCalendarAdvance(Calendar,BA1109,AY1110,"f",,Trigger)</f>
        <v>47078</v>
      </c>
      <c r="BB1110" s="186">
        <f>_xll.qlInterestRateIndexMaturity(Currency&amp;"ibor"&amp;$I$1,BA1110,Trigger)</f>
        <v>47170</v>
      </c>
      <c r="BC1110" s="359">
        <f>_xll.qlIndexFixing($AC$5,AZ1110,,_xll.ohTrigger(Trigger,Quote!$V$2))</f>
        <v>1.7596695615235667E-2</v>
      </c>
      <c r="BD1110" s="359" t="e">
        <f>_xll.qlIndexFixing($BE$1,AZ1110,TRUE,_xll.ohTrigger(Trigger,Quote!$V$2))</f>
        <v>#NUM!</v>
      </c>
    </row>
    <row r="1111" spans="51:56" ht="11.25" customHeight="1" x14ac:dyDescent="0.25">
      <c r="AY1111" s="187" t="s">
        <v>90</v>
      </c>
      <c r="AZ1111" s="186">
        <f>_xll.qlInterestRateIndexFixingDate(Currency&amp;"ibor"&amp;$I$1,BA1111,Trigger)</f>
        <v>47081</v>
      </c>
      <c r="BA1111" s="186">
        <f>_xll.qlCalendarAdvance(Calendar,BA1110,AY1111,"f",,Trigger)</f>
        <v>47085</v>
      </c>
      <c r="BB1111" s="186">
        <f>_xll.qlInterestRateIndexMaturity(Currency&amp;"ibor"&amp;$I$1,BA1111,Trigger)</f>
        <v>47177</v>
      </c>
      <c r="BC1111" s="359">
        <f>_xll.qlIndexFixing($AC$5,AZ1111,,_xll.ohTrigger(Trigger,Quote!$V$2))</f>
        <v>1.7616520663619475E-2</v>
      </c>
      <c r="BD1111" s="359" t="e">
        <f>_xll.qlIndexFixing($BE$1,AZ1111,TRUE,_xll.ohTrigger(Trigger,Quote!$V$2))</f>
        <v>#NUM!</v>
      </c>
    </row>
    <row r="1112" spans="51:56" ht="11.25" customHeight="1" x14ac:dyDescent="0.25">
      <c r="AY1112" s="187" t="s">
        <v>90</v>
      </c>
      <c r="AZ1112" s="186">
        <f>_xll.qlInterestRateIndexFixingDate(Currency&amp;"ibor"&amp;$I$1,BA1112,Trigger)</f>
        <v>47088</v>
      </c>
      <c r="BA1112" s="186">
        <f>_xll.qlCalendarAdvance(Calendar,BA1111,AY1112,"f",,Trigger)</f>
        <v>47092</v>
      </c>
      <c r="BB1112" s="186">
        <f>_xll.qlInterestRateIndexMaturity(Currency&amp;"ibor"&amp;$I$1,BA1112,Trigger)</f>
        <v>47182</v>
      </c>
      <c r="BC1112" s="359">
        <f>_xll.qlIndexFixing($AC$5,AZ1112,,_xll.ohTrigger(Trigger,Quote!$V$2))</f>
        <v>1.7632651239972041E-2</v>
      </c>
      <c r="BD1112" s="359" t="e">
        <f>_xll.qlIndexFixing($BE$1,AZ1112,TRUE,_xll.ohTrigger(Trigger,Quote!$V$2))</f>
        <v>#NUM!</v>
      </c>
    </row>
    <row r="1113" spans="51:56" ht="11.25" customHeight="1" x14ac:dyDescent="0.25">
      <c r="AY1113" s="187" t="s">
        <v>90</v>
      </c>
      <c r="AZ1113" s="186">
        <f>_xll.qlInterestRateIndexFixingDate(Currency&amp;"ibor"&amp;$I$1,BA1113,Trigger)</f>
        <v>47095</v>
      </c>
      <c r="BA1113" s="186">
        <f>_xll.qlCalendarAdvance(Calendar,BA1112,AY1113,"f",,Trigger)</f>
        <v>47099</v>
      </c>
      <c r="BB1113" s="186">
        <f>_xll.qlInterestRateIndexMaturity(Currency&amp;"ibor"&amp;$I$1,BA1113,Trigger)</f>
        <v>47189</v>
      </c>
      <c r="BC1113" s="359">
        <f>_xll.qlIndexFixing($AC$5,AZ1113,,_xll.ohTrigger(Trigger,Quote!$V$2))</f>
        <v>1.7652474535267082E-2</v>
      </c>
      <c r="BD1113" s="359" t="e">
        <f>_xll.qlIndexFixing($BE$1,AZ1113,TRUE,_xll.ohTrigger(Trigger,Quote!$V$2))</f>
        <v>#NUM!</v>
      </c>
    </row>
    <row r="1114" spans="51:56" ht="11.25" customHeight="1" x14ac:dyDescent="0.25">
      <c r="AY1114" s="187" t="s">
        <v>90</v>
      </c>
      <c r="AZ1114" s="186">
        <f>_xll.qlInterestRateIndexFixingDate(Currency&amp;"ibor"&amp;$I$1,BA1114,Trigger)</f>
        <v>47102</v>
      </c>
      <c r="BA1114" s="186">
        <f>_xll.qlCalendarAdvance(Calendar,BA1113,AY1114,"f",,Trigger)</f>
        <v>47106</v>
      </c>
      <c r="BB1114" s="186">
        <f>_xll.qlInterestRateIndexMaturity(Currency&amp;"ibor"&amp;$I$1,BA1114,Trigger)</f>
        <v>47196</v>
      </c>
      <c r="BC1114" s="359">
        <f>_xll.qlIndexFixing($AC$5,AZ1114,,_xll.ohTrigger(Trigger,Quote!$V$2))</f>
        <v>1.7672297928373659E-2</v>
      </c>
      <c r="BD1114" s="359" t="e">
        <f>_xll.qlIndexFixing($BE$1,AZ1114,TRUE,_xll.ohTrigger(Trigger,Quote!$V$2))</f>
        <v>#NUM!</v>
      </c>
    </row>
    <row r="1115" spans="51:56" ht="11.25" customHeight="1" x14ac:dyDescent="0.25">
      <c r="AY1115" s="187" t="s">
        <v>90</v>
      </c>
      <c r="AZ1115" s="186">
        <f>_xll.qlInterestRateIndexFixingDate(Currency&amp;"ibor"&amp;$I$1,BA1115,Trigger)</f>
        <v>47108</v>
      </c>
      <c r="BA1115" s="186">
        <f>_xll.qlCalendarAdvance(Calendar,BA1114,AY1115,"f",,Trigger)</f>
        <v>47114</v>
      </c>
      <c r="BB1115" s="186">
        <f>_xll.qlInterestRateIndexMaturity(Currency&amp;"ibor"&amp;$I$1,BA1115,Trigger)</f>
        <v>47204</v>
      </c>
      <c r="BC1115" s="359">
        <f>_xll.qlIndexFixing($AC$5,AZ1115,,_xll.ohTrigger(Trigger,Quote!$V$2))</f>
        <v>1.7694953354546961E-2</v>
      </c>
      <c r="BD1115" s="359" t="e">
        <f>_xll.qlIndexFixing($BE$1,AZ1115,TRUE,_xll.ohTrigger(Trigger,Quote!$V$2))</f>
        <v>#NUM!</v>
      </c>
    </row>
    <row r="1116" spans="51:56" ht="11.25" customHeight="1" x14ac:dyDescent="0.25">
      <c r="AY1116" s="187" t="s">
        <v>90</v>
      </c>
      <c r="AZ1116" s="186">
        <f>_xll.qlInterestRateIndexFixingDate(Currency&amp;"ibor"&amp;$I$1,BA1116,Trigger)</f>
        <v>47116</v>
      </c>
      <c r="BA1116" s="186">
        <f>_xll.qlCalendarAdvance(Calendar,BA1115,AY1116,"f",,Trigger)</f>
        <v>47121</v>
      </c>
      <c r="BB1116" s="186">
        <f>_xll.qlInterestRateIndexMaturity(Currency&amp;"ibor"&amp;$I$1,BA1116,Trigger)</f>
        <v>47211</v>
      </c>
      <c r="BC1116" s="359">
        <f>_xll.qlIndexFixing($AC$5,AZ1116,,_xll.ohTrigger(Trigger,Quote!$V$2))</f>
        <v>1.7714776957245881E-2</v>
      </c>
      <c r="BD1116" s="359" t="e">
        <f>_xll.qlIndexFixing($BE$1,AZ1116,TRUE,_xll.ohTrigger(Trigger,Quote!$V$2))</f>
        <v>#NUM!</v>
      </c>
    </row>
    <row r="1117" spans="51:56" ht="11.25" customHeight="1" x14ac:dyDescent="0.25">
      <c r="AY1117" s="187" t="s">
        <v>90</v>
      </c>
      <c r="AZ1117" s="186">
        <f>_xll.qlInterestRateIndexFixingDate(Currency&amp;"ibor"&amp;$I$1,BA1117,Trigger)</f>
        <v>47126</v>
      </c>
      <c r="BA1117" s="186">
        <f>_xll.qlCalendarAdvance(Calendar,BA1116,AY1117,"f",,Trigger)</f>
        <v>47128</v>
      </c>
      <c r="BB1117" s="186">
        <f>_xll.qlInterestRateIndexMaturity(Currency&amp;"ibor"&amp;$I$1,BA1117,Trigger)</f>
        <v>47218</v>
      </c>
      <c r="BC1117" s="359">
        <f>_xll.qlIndexFixing($AC$5,AZ1117,,_xll.ohTrigger(Trigger,Quote!$V$2))</f>
        <v>1.773460065775545E-2</v>
      </c>
      <c r="BD1117" s="359" t="e">
        <f>_xll.qlIndexFixing($BE$1,AZ1117,TRUE,_xll.ohTrigger(Trigger,Quote!$V$2))</f>
        <v>#NUM!</v>
      </c>
    </row>
    <row r="1118" spans="51:56" ht="11.25" customHeight="1" x14ac:dyDescent="0.25">
      <c r="AY1118" s="187" t="s">
        <v>90</v>
      </c>
      <c r="AZ1118" s="186">
        <f>_xll.qlInterestRateIndexFixingDate(Currency&amp;"ibor"&amp;$I$1,BA1118,Trigger)</f>
        <v>47133</v>
      </c>
      <c r="BA1118" s="186">
        <f>_xll.qlCalendarAdvance(Calendar,BA1117,AY1118,"f",,Trigger)</f>
        <v>47135</v>
      </c>
      <c r="BB1118" s="186">
        <f>_xll.qlInterestRateIndexMaturity(Currency&amp;"ibor"&amp;$I$1,BA1118,Trigger)</f>
        <v>47225</v>
      </c>
      <c r="BC1118" s="359">
        <f>_xll.qlIndexFixing($AC$5,AZ1118,,_xll.ohTrigger(Trigger,Quote!$V$2))</f>
        <v>1.7754424456076556E-2</v>
      </c>
      <c r="BD1118" s="359" t="e">
        <f>_xll.qlIndexFixing($BE$1,AZ1118,TRUE,_xll.ohTrigger(Trigger,Quote!$V$2))</f>
        <v>#NUM!</v>
      </c>
    </row>
    <row r="1119" spans="51:56" ht="11.25" customHeight="1" x14ac:dyDescent="0.25">
      <c r="AY1119" s="187" t="s">
        <v>90</v>
      </c>
      <c r="AZ1119" s="186">
        <f>_xll.qlInterestRateIndexFixingDate(Currency&amp;"ibor"&amp;$I$1,BA1119,Trigger)</f>
        <v>47140</v>
      </c>
      <c r="BA1119" s="186">
        <f>_xll.qlCalendarAdvance(Calendar,BA1118,AY1119,"f",,Trigger)</f>
        <v>47142</v>
      </c>
      <c r="BB1119" s="186">
        <f>_xll.qlInterestRateIndexMaturity(Currency&amp;"ibor"&amp;$I$1,BA1119,Trigger)</f>
        <v>47232</v>
      </c>
      <c r="BC1119" s="359">
        <f>_xll.qlIndexFixing($AC$5,AZ1119,,_xll.ohTrigger(Trigger,Quote!$V$2))</f>
        <v>1.7774248352210975E-2</v>
      </c>
      <c r="BD1119" s="359" t="e">
        <f>_xll.qlIndexFixing($BE$1,AZ1119,TRUE,_xll.ohTrigger(Trigger,Quote!$V$2))</f>
        <v>#NUM!</v>
      </c>
    </row>
    <row r="1120" spans="51:56" ht="11.25" customHeight="1" x14ac:dyDescent="0.25">
      <c r="AY1120" s="187" t="s">
        <v>90</v>
      </c>
      <c r="AZ1120" s="186">
        <f>_xll.qlInterestRateIndexFixingDate(Currency&amp;"ibor"&amp;$I$1,BA1120,Trigger)</f>
        <v>47147</v>
      </c>
      <c r="BA1120" s="186">
        <f>_xll.qlCalendarAdvance(Calendar,BA1119,AY1120,"f",,Trigger)</f>
        <v>47149</v>
      </c>
      <c r="BB1120" s="186">
        <f>_xll.qlInterestRateIndexMaturity(Currency&amp;"ibor"&amp;$I$1,BA1120,Trigger)</f>
        <v>47238</v>
      </c>
      <c r="BC1120" s="359">
        <f>_xll.qlIndexFixing($AC$5,AZ1120,,_xll.ohTrigger(Trigger,Quote!$V$2))</f>
        <v>1.7792217308534183E-2</v>
      </c>
      <c r="BD1120" s="359" t="e">
        <f>_xll.qlIndexFixing($BE$1,AZ1120,TRUE,_xll.ohTrigger(Trigger,Quote!$V$2))</f>
        <v>#NUM!</v>
      </c>
    </row>
    <row r="1121" spans="51:56" ht="11.25" customHeight="1" x14ac:dyDescent="0.25">
      <c r="AY1121" s="187" t="s">
        <v>90</v>
      </c>
      <c r="AZ1121" s="186">
        <f>_xll.qlInterestRateIndexFixingDate(Currency&amp;"ibor"&amp;$I$1,BA1121,Trigger)</f>
        <v>47154</v>
      </c>
      <c r="BA1121" s="186">
        <f>_xll.qlCalendarAdvance(Calendar,BA1120,AY1121,"f",,Trigger)</f>
        <v>47156</v>
      </c>
      <c r="BB1121" s="186">
        <f>_xll.qlInterestRateIndexMaturity(Currency&amp;"ibor"&amp;$I$1,BA1121,Trigger)</f>
        <v>47245</v>
      </c>
      <c r="BC1121" s="359">
        <f>_xll.qlIndexFixing($AC$5,AZ1121,,_xll.ohTrigger(Trigger,Quote!$V$2))</f>
        <v>1.7812040415173501E-2</v>
      </c>
      <c r="BD1121" s="359" t="e">
        <f>_xll.qlIndexFixing($BE$1,AZ1121,TRUE,_xll.ohTrigger(Trigger,Quote!$V$2))</f>
        <v>#NUM!</v>
      </c>
    </row>
    <row r="1122" spans="51:56" ht="11.25" customHeight="1" x14ac:dyDescent="0.25">
      <c r="AY1122" s="187" t="s">
        <v>90</v>
      </c>
      <c r="AZ1122" s="186">
        <f>_xll.qlInterestRateIndexFixingDate(Currency&amp;"ibor"&amp;$I$1,BA1122,Trigger)</f>
        <v>47161</v>
      </c>
      <c r="BA1122" s="186">
        <f>_xll.qlCalendarAdvance(Calendar,BA1121,AY1122,"f",,Trigger)</f>
        <v>47163</v>
      </c>
      <c r="BB1122" s="186">
        <f>_xll.qlInterestRateIndexMaturity(Currency&amp;"ibor"&amp;$I$1,BA1122,Trigger)</f>
        <v>47252</v>
      </c>
      <c r="BC1122" s="359">
        <f>_xll.qlIndexFixing($AC$5,AZ1122,,_xll.ohTrigger(Trigger,Quote!$V$2))</f>
        <v>1.783186361853455E-2</v>
      </c>
      <c r="BD1122" s="359" t="e">
        <f>_xll.qlIndexFixing($BE$1,AZ1122,TRUE,_xll.ohTrigger(Trigger,Quote!$V$2))</f>
        <v>#NUM!</v>
      </c>
    </row>
    <row r="1123" spans="51:56" ht="11.25" customHeight="1" x14ac:dyDescent="0.25">
      <c r="AY1123" s="187" t="s">
        <v>90</v>
      </c>
      <c r="AZ1123" s="186">
        <f>_xll.qlInterestRateIndexFixingDate(Currency&amp;"ibor"&amp;$I$1,BA1123,Trigger)</f>
        <v>47168</v>
      </c>
      <c r="BA1123" s="186">
        <f>_xll.qlCalendarAdvance(Calendar,BA1122,AY1123,"f",,Trigger)</f>
        <v>47170</v>
      </c>
      <c r="BB1123" s="186">
        <f>_xll.qlInterestRateIndexMaturity(Currency&amp;"ibor"&amp;$I$1,BA1123,Trigger)</f>
        <v>47259</v>
      </c>
      <c r="BC1123" s="359">
        <f>_xll.qlIndexFixing($AC$5,AZ1123,,_xll.ohTrigger(Trigger,Quote!$V$2))</f>
        <v>1.7851686918619127E-2</v>
      </c>
      <c r="BD1123" s="359" t="e">
        <f>_xll.qlIndexFixing($BE$1,AZ1123,TRUE,_xll.ohTrigger(Trigger,Quote!$V$2))</f>
        <v>#NUM!</v>
      </c>
    </row>
    <row r="1124" spans="51:56" ht="11.25" customHeight="1" x14ac:dyDescent="0.25">
      <c r="AY1124" s="187" t="s">
        <v>90</v>
      </c>
      <c r="AZ1124" s="186">
        <f>_xll.qlInterestRateIndexFixingDate(Currency&amp;"ibor"&amp;$I$1,BA1124,Trigger)</f>
        <v>47175</v>
      </c>
      <c r="BA1124" s="186">
        <f>_xll.qlCalendarAdvance(Calendar,BA1123,AY1124,"f",,Trigger)</f>
        <v>47177</v>
      </c>
      <c r="BB1124" s="186">
        <f>_xll.qlInterestRateIndexMaturity(Currency&amp;"ibor"&amp;$I$1,BA1124,Trigger)</f>
        <v>47269</v>
      </c>
      <c r="BC1124" s="359">
        <f>_xll.qlIndexFixing($AC$5,AZ1124,,_xll.ohTrigger(Trigger,Quote!$V$2))</f>
        <v>1.7877087735698474E-2</v>
      </c>
      <c r="BD1124" s="359" t="e">
        <f>_xll.qlIndexFixing($BE$1,AZ1124,TRUE,_xll.ohTrigger(Trigger,Quote!$V$2))</f>
        <v>#NUM!</v>
      </c>
    </row>
    <row r="1125" spans="51:56" ht="11.25" customHeight="1" x14ac:dyDescent="0.25">
      <c r="AY1125" s="187" t="s">
        <v>90</v>
      </c>
      <c r="AZ1125" s="186">
        <f>_xll.qlInterestRateIndexFixingDate(Currency&amp;"ibor"&amp;$I$1,BA1125,Trigger)</f>
        <v>47182</v>
      </c>
      <c r="BA1125" s="186">
        <f>_xll.qlCalendarAdvance(Calendar,BA1124,AY1125,"f",,Trigger)</f>
        <v>47184</v>
      </c>
      <c r="BB1125" s="186">
        <f>_xll.qlInterestRateIndexMaturity(Currency&amp;"ibor"&amp;$I$1,BA1125,Trigger)</f>
        <v>47276</v>
      </c>
      <c r="BC1125" s="359">
        <f>_xll.qlIndexFixing($AC$5,AZ1125,,_xll.ohTrigger(Trigger,Quote!$V$2))</f>
        <v>1.782425519650712E-2</v>
      </c>
      <c r="BD1125" s="359" t="e">
        <f>_xll.qlIndexFixing($BE$1,AZ1125,TRUE,_xll.ohTrigger(Trigger,Quote!$V$2))</f>
        <v>#NUM!</v>
      </c>
    </row>
    <row r="1126" spans="51:56" ht="11.25" customHeight="1" x14ac:dyDescent="0.25">
      <c r="AY1126" s="187" t="s">
        <v>90</v>
      </c>
      <c r="AZ1126" s="186">
        <f>_xll.qlInterestRateIndexFixingDate(Currency&amp;"ibor"&amp;$I$1,BA1126,Trigger)</f>
        <v>47189</v>
      </c>
      <c r="BA1126" s="186">
        <f>_xll.qlCalendarAdvance(Calendar,BA1125,AY1126,"f",,Trigger)</f>
        <v>47191</v>
      </c>
      <c r="BB1126" s="186">
        <f>_xll.qlInterestRateIndexMaturity(Currency&amp;"ibor"&amp;$I$1,BA1126,Trigger)</f>
        <v>47283</v>
      </c>
      <c r="BC1126" s="359">
        <f>_xll.qlIndexFixing($AC$5,AZ1126,,_xll.ohTrigger(Trigger,Quote!$V$2))</f>
        <v>1.7759098767291634E-2</v>
      </c>
      <c r="BD1126" s="359" t="e">
        <f>_xll.qlIndexFixing($BE$1,AZ1126,TRUE,_xll.ohTrigger(Trigger,Quote!$V$2))</f>
        <v>#NUM!</v>
      </c>
    </row>
    <row r="1127" spans="51:56" ht="11.25" customHeight="1" x14ac:dyDescent="0.25">
      <c r="AY1127" s="187" t="s">
        <v>90</v>
      </c>
      <c r="AZ1127" s="186">
        <f>_xll.qlInterestRateIndexFixingDate(Currency&amp;"ibor"&amp;$I$1,BA1127,Trigger)</f>
        <v>47196</v>
      </c>
      <c r="BA1127" s="186">
        <f>_xll.qlCalendarAdvance(Calendar,BA1126,AY1127,"f",,Trigger)</f>
        <v>47198</v>
      </c>
      <c r="BB1127" s="186">
        <f>_xll.qlInterestRateIndexMaturity(Currency&amp;"ibor"&amp;$I$1,BA1127,Trigger)</f>
        <v>47290</v>
      </c>
      <c r="BC1127" s="359">
        <f>_xll.qlIndexFixing($AC$5,AZ1127,,_xll.ohTrigger(Trigger,Quote!$V$2))</f>
        <v>1.769371181906618E-2</v>
      </c>
      <c r="BD1127" s="359" t="e">
        <f>_xll.qlIndexFixing($BE$1,AZ1127,TRUE,_xll.ohTrigger(Trigger,Quote!$V$2))</f>
        <v>#NUM!</v>
      </c>
    </row>
    <row r="1128" spans="51:56" ht="11.25" customHeight="1" x14ac:dyDescent="0.25">
      <c r="AY1128" s="187" t="s">
        <v>90</v>
      </c>
      <c r="AZ1128" s="186">
        <f>_xll.qlInterestRateIndexFixingDate(Currency&amp;"ibor"&amp;$I$1,BA1128,Trigger)</f>
        <v>47203</v>
      </c>
      <c r="BA1128" s="186">
        <f>_xll.qlCalendarAdvance(Calendar,BA1127,AY1128,"f",,Trigger)</f>
        <v>47205</v>
      </c>
      <c r="BB1128" s="186">
        <f>_xll.qlInterestRateIndexMaturity(Currency&amp;"ibor"&amp;$I$1,BA1128,Trigger)</f>
        <v>47297</v>
      </c>
      <c r="BC1128" s="359">
        <f>_xll.qlIndexFixing($AC$5,AZ1128,,_xll.ohTrigger(Trigger,Quote!$V$2))</f>
        <v>1.7628094363371965E-2</v>
      </c>
      <c r="BD1128" s="359" t="e">
        <f>_xll.qlIndexFixing($BE$1,AZ1128,TRUE,_xll.ohTrigger(Trigger,Quote!$V$2))</f>
        <v>#NUM!</v>
      </c>
    </row>
    <row r="1129" spans="51:56" ht="11.25" customHeight="1" x14ac:dyDescent="0.25">
      <c r="AY1129" s="187" t="s">
        <v>90</v>
      </c>
      <c r="AZ1129" s="186">
        <f>_xll.qlInterestRateIndexFixingDate(Currency&amp;"ibor"&amp;$I$1,BA1129,Trigger)</f>
        <v>47206</v>
      </c>
      <c r="BA1129" s="186">
        <f>_xll.qlCalendarAdvance(Calendar,BA1128,AY1129,"f",,Trigger)</f>
        <v>47212</v>
      </c>
      <c r="BB1129" s="186">
        <f>_xll.qlInterestRateIndexMaturity(Currency&amp;"ibor"&amp;$I$1,BA1129,Trigger)</f>
        <v>47303</v>
      </c>
      <c r="BC1129" s="359">
        <f>_xll.qlIndexFixing($AC$5,AZ1129,,_xll.ohTrigger(Trigger,Quote!$V$2))</f>
        <v>1.7568241098475778E-2</v>
      </c>
      <c r="BD1129" s="359" t="e">
        <f>_xll.qlIndexFixing($BE$1,AZ1129,TRUE,_xll.ohTrigger(Trigger,Quote!$V$2))</f>
        <v>#NUM!</v>
      </c>
    </row>
    <row r="1130" spans="51:56" ht="11.25" customHeight="1" x14ac:dyDescent="0.25">
      <c r="AY1130" s="187" t="s">
        <v>90</v>
      </c>
      <c r="AZ1130" s="186">
        <f>_xll.qlInterestRateIndexFixingDate(Currency&amp;"ibor"&amp;$I$1,BA1130,Trigger)</f>
        <v>47217</v>
      </c>
      <c r="BA1130" s="186">
        <f>_xll.qlCalendarAdvance(Calendar,BA1129,AY1130,"f",,Trigger)</f>
        <v>47219</v>
      </c>
      <c r="BB1130" s="186">
        <f>_xll.qlInterestRateIndexMaturity(Currency&amp;"ibor"&amp;$I$1,BA1130,Trigger)</f>
        <v>47310</v>
      </c>
      <c r="BC1130" s="359">
        <f>_xll.qlIndexFixing($AC$5,AZ1130,,_xll.ohTrigger(Trigger,Quote!$V$2))</f>
        <v>1.7501255274220407E-2</v>
      </c>
      <c r="BD1130" s="359" t="e">
        <f>_xll.qlIndexFixing($BE$1,AZ1130,TRUE,_xll.ohTrigger(Trigger,Quote!$V$2))</f>
        <v>#NUM!</v>
      </c>
    </row>
    <row r="1131" spans="51:56" ht="11.25" customHeight="1" x14ac:dyDescent="0.25">
      <c r="AY1131" s="187" t="s">
        <v>90</v>
      </c>
      <c r="AZ1131" s="186">
        <f>_xll.qlInterestRateIndexFixingDate(Currency&amp;"ibor"&amp;$I$1,BA1131,Trigger)</f>
        <v>47224</v>
      </c>
      <c r="BA1131" s="186">
        <f>_xll.qlCalendarAdvance(Calendar,BA1130,AY1131,"f",,Trigger)</f>
        <v>47226</v>
      </c>
      <c r="BB1131" s="186">
        <f>_xll.qlInterestRateIndexMaturity(Currency&amp;"ibor"&amp;$I$1,BA1131,Trigger)</f>
        <v>47317</v>
      </c>
      <c r="BC1131" s="359">
        <f>_xll.qlIndexFixing($AC$5,AZ1131,,_xll.ohTrigger(Trigger,Quote!$V$2))</f>
        <v>1.7434036461886973E-2</v>
      </c>
      <c r="BD1131" s="359" t="e">
        <f>_xll.qlIndexFixing($BE$1,AZ1131,TRUE,_xll.ohTrigger(Trigger,Quote!$V$2))</f>
        <v>#NUM!</v>
      </c>
    </row>
    <row r="1132" spans="51:56" ht="11.25" customHeight="1" x14ac:dyDescent="0.25">
      <c r="AY1132" s="187" t="s">
        <v>90</v>
      </c>
      <c r="AZ1132" s="186">
        <f>_xll.qlInterestRateIndexFixingDate(Currency&amp;"ibor"&amp;$I$1,BA1132,Trigger)</f>
        <v>47231</v>
      </c>
      <c r="BA1132" s="186">
        <f>_xll.qlCalendarAdvance(Calendar,BA1131,AY1132,"f",,Trigger)</f>
        <v>47233</v>
      </c>
      <c r="BB1132" s="186">
        <f>_xll.qlInterestRateIndexMaturity(Currency&amp;"ibor"&amp;$I$1,BA1132,Trigger)</f>
        <v>47324</v>
      </c>
      <c r="BC1132" s="359">
        <f>_xll.qlIndexFixing($AC$5,AZ1132,,_xll.ohTrigger(Trigger,Quote!$V$2))</f>
        <v>1.7366584673338514E-2</v>
      </c>
      <c r="BD1132" s="359" t="e">
        <f>_xll.qlIndexFixing($BE$1,AZ1132,TRUE,_xll.ohTrigger(Trigger,Quote!$V$2))</f>
        <v>#NUM!</v>
      </c>
    </row>
    <row r="1133" spans="51:56" ht="11.25" customHeight="1" x14ac:dyDescent="0.25">
      <c r="AY1133" s="187" t="s">
        <v>90</v>
      </c>
      <c r="AZ1133" s="186">
        <f>_xll.qlInterestRateIndexFixingDate(Currency&amp;"ibor"&amp;$I$1,BA1133,Trigger)</f>
        <v>47235</v>
      </c>
      <c r="BA1133" s="186">
        <f>_xll.qlCalendarAdvance(Calendar,BA1132,AY1133,"f",,Trigger)</f>
        <v>47240</v>
      </c>
      <c r="BB1133" s="186">
        <f>_xll.qlInterestRateIndexMaturity(Currency&amp;"ibor"&amp;$I$1,BA1133,Trigger)</f>
        <v>47332</v>
      </c>
      <c r="BC1133" s="359">
        <f>_xll.qlIndexFixing($AC$5,AZ1133,,_xll.ohTrigger(Trigger,Quote!$V$2))</f>
        <v>1.7296549879592758E-2</v>
      </c>
      <c r="BD1133" s="359" t="e">
        <f>_xll.qlIndexFixing($BE$1,AZ1133,TRUE,_xll.ohTrigger(Trigger,Quote!$V$2))</f>
        <v>#NUM!</v>
      </c>
    </row>
    <row r="1134" spans="51:56" ht="11.25" customHeight="1" x14ac:dyDescent="0.25">
      <c r="AY1134" s="187" t="s">
        <v>90</v>
      </c>
      <c r="AZ1134" s="186">
        <f>_xll.qlInterestRateIndexFixingDate(Currency&amp;"ibor"&amp;$I$1,BA1134,Trigger)</f>
        <v>47245</v>
      </c>
      <c r="BA1134" s="186">
        <f>_xll.qlCalendarAdvance(Calendar,BA1133,AY1134,"f",,Trigger)</f>
        <v>47247</v>
      </c>
      <c r="BB1134" s="186">
        <f>_xll.qlInterestRateIndexMaturity(Currency&amp;"ibor"&amp;$I$1,BA1134,Trigger)</f>
        <v>47339</v>
      </c>
      <c r="BC1134" s="359">
        <f>_xll.qlIndexFixing($AC$5,AZ1134,,_xll.ohTrigger(Trigger,Quote!$V$2))</f>
        <v>1.7229549623688549E-2</v>
      </c>
      <c r="BD1134" s="359" t="e">
        <f>_xll.qlIndexFixing($BE$1,AZ1134,TRUE,_xll.ohTrigger(Trigger,Quote!$V$2))</f>
        <v>#NUM!</v>
      </c>
    </row>
    <row r="1135" spans="51:56" ht="11.25" customHeight="1" x14ac:dyDescent="0.25">
      <c r="AY1135" s="187" t="s">
        <v>90</v>
      </c>
      <c r="AZ1135" s="186">
        <f>_xll.qlInterestRateIndexFixingDate(Currency&amp;"ibor"&amp;$I$1,BA1135,Trigger)</f>
        <v>47252</v>
      </c>
      <c r="BA1135" s="186">
        <f>_xll.qlCalendarAdvance(Calendar,BA1134,AY1135,"f",,Trigger)</f>
        <v>47254</v>
      </c>
      <c r="BB1135" s="186">
        <f>_xll.qlInterestRateIndexMaturity(Currency&amp;"ibor"&amp;$I$1,BA1135,Trigger)</f>
        <v>47346</v>
      </c>
      <c r="BC1135" s="359">
        <f>_xll.qlIndexFixing($AC$5,AZ1135,,_xll.ohTrigger(Trigger,Quote!$V$2))</f>
        <v>1.7162318942229186E-2</v>
      </c>
      <c r="BD1135" s="359" t="e">
        <f>_xll.qlIndexFixing($BE$1,AZ1135,TRUE,_xll.ohTrigger(Trigger,Quote!$V$2))</f>
        <v>#NUM!</v>
      </c>
    </row>
    <row r="1136" spans="51:56" ht="11.25" customHeight="1" x14ac:dyDescent="0.25">
      <c r="AY1136" s="187" t="s">
        <v>90</v>
      </c>
      <c r="AZ1136" s="186">
        <f>_xll.qlInterestRateIndexFixingDate(Currency&amp;"ibor"&amp;$I$1,BA1136,Trigger)</f>
        <v>47259</v>
      </c>
      <c r="BA1136" s="186">
        <f>_xll.qlCalendarAdvance(Calendar,BA1135,AY1136,"f",,Trigger)</f>
        <v>47261</v>
      </c>
      <c r="BB1136" s="186">
        <f>_xll.qlInterestRateIndexMaturity(Currency&amp;"ibor"&amp;$I$1,BA1136,Trigger)</f>
        <v>47353</v>
      </c>
      <c r="BC1136" s="359">
        <f>_xll.qlIndexFixing($AC$5,AZ1136,,_xll.ohTrigger(Trigger,Quote!$V$2))</f>
        <v>1.7094857847077347E-2</v>
      </c>
      <c r="BD1136" s="359" t="e">
        <f>_xll.qlIndexFixing($BE$1,AZ1136,TRUE,_xll.ohTrigger(Trigger,Quote!$V$2))</f>
        <v>#NUM!</v>
      </c>
    </row>
    <row r="1137" spans="51:56" ht="11.25" customHeight="1" x14ac:dyDescent="0.25">
      <c r="AY1137" s="187" t="s">
        <v>90</v>
      </c>
      <c r="AZ1137" s="186">
        <f>_xll.qlInterestRateIndexFixingDate(Currency&amp;"ibor"&amp;$I$1,BA1137,Trigger)</f>
        <v>47266</v>
      </c>
      <c r="BA1137" s="186">
        <f>_xll.qlCalendarAdvance(Calendar,BA1136,AY1137,"f",,Trigger)</f>
        <v>47268</v>
      </c>
      <c r="BB1137" s="186">
        <f>_xll.qlInterestRateIndexMaturity(Currency&amp;"ibor"&amp;$I$1,BA1137,Trigger)</f>
        <v>47360</v>
      </c>
      <c r="BC1137" s="359">
        <f>_xll.qlIndexFixing($AC$5,AZ1137,,_xll.ohTrigger(Trigger,Quote!$V$2))</f>
        <v>1.7027166350137426E-2</v>
      </c>
      <c r="BD1137" s="359" t="e">
        <f>_xll.qlIndexFixing($BE$1,AZ1137,TRUE,_xll.ohTrigger(Trigger,Quote!$V$2))</f>
        <v>#NUM!</v>
      </c>
    </row>
    <row r="1138" spans="51:56" ht="11.25" customHeight="1" x14ac:dyDescent="0.25">
      <c r="AY1138" s="187" t="s">
        <v>90</v>
      </c>
      <c r="AZ1138" s="186">
        <f>_xll.qlInterestRateIndexFixingDate(Currency&amp;"ibor"&amp;$I$1,BA1138,Trigger)</f>
        <v>47273</v>
      </c>
      <c r="BA1138" s="186">
        <f>_xll.qlCalendarAdvance(Calendar,BA1137,AY1138,"f",,Trigger)</f>
        <v>47275</v>
      </c>
      <c r="BB1138" s="186">
        <f>_xll.qlInterestRateIndexMaturity(Currency&amp;"ibor"&amp;$I$1,BA1138,Trigger)</f>
        <v>47367</v>
      </c>
      <c r="BC1138" s="359">
        <f>_xll.qlIndexFixing($AC$5,AZ1138,,_xll.ohTrigger(Trigger,Quote!$V$2))</f>
        <v>1.7019768399818995E-2</v>
      </c>
      <c r="BD1138" s="359" t="e">
        <f>_xll.qlIndexFixing($BE$1,AZ1138,TRUE,_xll.ohTrigger(Trigger,Quote!$V$2))</f>
        <v>#NUM!</v>
      </c>
    </row>
    <row r="1139" spans="51:56" ht="11.25" customHeight="1" x14ac:dyDescent="0.25">
      <c r="AY1139" s="187" t="s">
        <v>90</v>
      </c>
      <c r="AZ1139" s="186">
        <f>_xll.qlInterestRateIndexFixingDate(Currency&amp;"ibor"&amp;$I$1,BA1139,Trigger)</f>
        <v>47280</v>
      </c>
      <c r="BA1139" s="186">
        <f>_xll.qlCalendarAdvance(Calendar,BA1138,AY1139,"f",,Trigger)</f>
        <v>47282</v>
      </c>
      <c r="BB1139" s="186">
        <f>_xll.qlInterestRateIndexMaturity(Currency&amp;"ibor"&amp;$I$1,BA1139,Trigger)</f>
        <v>47374</v>
      </c>
      <c r="BC1139" s="359">
        <f>_xll.qlIndexFixing($AC$5,AZ1139,,_xll.ohTrigger(Trigger,Quote!$V$2))</f>
        <v>1.7036547173384316E-2</v>
      </c>
      <c r="BD1139" s="359" t="e">
        <f>_xll.qlIndexFixing($BE$1,AZ1139,TRUE,_xll.ohTrigger(Trigger,Quote!$V$2))</f>
        <v>#NUM!</v>
      </c>
    </row>
    <row r="1140" spans="51:56" ht="11.25" customHeight="1" x14ac:dyDescent="0.25">
      <c r="AY1140" s="187" t="s">
        <v>90</v>
      </c>
      <c r="AZ1140" s="186">
        <f>_xll.qlInterestRateIndexFixingDate(Currency&amp;"ibor"&amp;$I$1,BA1140,Trigger)</f>
        <v>47287</v>
      </c>
      <c r="BA1140" s="186">
        <f>_xll.qlCalendarAdvance(Calendar,BA1139,AY1140,"f",,Trigger)</f>
        <v>47289</v>
      </c>
      <c r="BB1140" s="186">
        <f>_xll.qlInterestRateIndexMaturity(Currency&amp;"ibor"&amp;$I$1,BA1140,Trigger)</f>
        <v>47381</v>
      </c>
      <c r="BC1140" s="359">
        <f>_xll.qlIndexFixing($AC$5,AZ1140,,_xll.ohTrigger(Trigger,Quote!$V$2))</f>
        <v>1.7053326018582775E-2</v>
      </c>
      <c r="BD1140" s="359" t="e">
        <f>_xll.qlIndexFixing($BE$1,AZ1140,TRUE,_xll.ohTrigger(Trigger,Quote!$V$2))</f>
        <v>#NUM!</v>
      </c>
    </row>
    <row r="1141" spans="51:56" ht="11.25" customHeight="1" x14ac:dyDescent="0.25">
      <c r="AY1141" s="187" t="s">
        <v>90</v>
      </c>
      <c r="AZ1141" s="186">
        <f>_xll.qlInterestRateIndexFixingDate(Currency&amp;"ibor"&amp;$I$1,BA1141,Trigger)</f>
        <v>47294</v>
      </c>
      <c r="BA1141" s="186">
        <f>_xll.qlCalendarAdvance(Calendar,BA1140,AY1141,"f",,Trigger)</f>
        <v>47296</v>
      </c>
      <c r="BB1141" s="186">
        <f>_xll.qlInterestRateIndexMaturity(Currency&amp;"ibor"&amp;$I$1,BA1141,Trigger)</f>
        <v>47388</v>
      </c>
      <c r="BC1141" s="359">
        <f>_xll.qlIndexFixing($AC$5,AZ1141,,_xll.ohTrigger(Trigger,Quote!$V$2))</f>
        <v>1.7070104935416972E-2</v>
      </c>
      <c r="BD1141" s="359" t="e">
        <f>_xll.qlIndexFixing($BE$1,AZ1141,TRUE,_xll.ohTrigger(Trigger,Quote!$V$2))</f>
        <v>#NUM!</v>
      </c>
    </row>
    <row r="1142" spans="51:56" ht="11.25" customHeight="1" x14ac:dyDescent="0.25">
      <c r="AY1142" s="187" t="s">
        <v>90</v>
      </c>
      <c r="AZ1142" s="186">
        <f>_xll.qlInterestRateIndexFixingDate(Currency&amp;"ibor"&amp;$I$1,BA1142,Trigger)</f>
        <v>47301</v>
      </c>
      <c r="BA1142" s="186">
        <f>_xll.qlCalendarAdvance(Calendar,BA1141,AY1142,"f",,Trigger)</f>
        <v>47303</v>
      </c>
      <c r="BB1142" s="186">
        <f>_xll.qlInterestRateIndexMaturity(Currency&amp;"ibor"&amp;$I$1,BA1142,Trigger)</f>
        <v>47395</v>
      </c>
      <c r="BC1142" s="359">
        <f>_xll.qlIndexFixing($AC$5,AZ1142,,_xll.ohTrigger(Trigger,Quote!$V$2))</f>
        <v>1.7086883923886041E-2</v>
      </c>
      <c r="BD1142" s="359" t="e">
        <f>_xll.qlIndexFixing($BE$1,AZ1142,TRUE,_xll.ohTrigger(Trigger,Quote!$V$2))</f>
        <v>#NUM!</v>
      </c>
    </row>
    <row r="1143" spans="51:56" ht="11.25" customHeight="1" x14ac:dyDescent="0.25">
      <c r="AY1143" s="187" t="s">
        <v>90</v>
      </c>
      <c r="AZ1143" s="186">
        <f>_xll.qlInterestRateIndexFixingDate(Currency&amp;"ibor"&amp;$I$1,BA1143,Trigger)</f>
        <v>47308</v>
      </c>
      <c r="BA1143" s="186">
        <f>_xll.qlCalendarAdvance(Calendar,BA1142,AY1143,"f",,Trigger)</f>
        <v>47310</v>
      </c>
      <c r="BB1143" s="186">
        <f>_xll.qlInterestRateIndexMaturity(Currency&amp;"ibor"&amp;$I$1,BA1143,Trigger)</f>
        <v>47402</v>
      </c>
      <c r="BC1143" s="359">
        <f>_xll.qlIndexFixing($AC$5,AZ1143,,_xll.ohTrigger(Trigger,Quote!$V$2))</f>
        <v>1.7103662983989982E-2</v>
      </c>
      <c r="BD1143" s="359" t="e">
        <f>_xll.qlIndexFixing($BE$1,AZ1143,TRUE,_xll.ohTrigger(Trigger,Quote!$V$2))</f>
        <v>#NUM!</v>
      </c>
    </row>
    <row r="1144" spans="51:56" ht="11.25" customHeight="1" x14ac:dyDescent="0.25">
      <c r="AY1144" s="187" t="s">
        <v>90</v>
      </c>
      <c r="AZ1144" s="186">
        <f>_xll.qlInterestRateIndexFixingDate(Currency&amp;"ibor"&amp;$I$1,BA1144,Trigger)</f>
        <v>47315</v>
      </c>
      <c r="BA1144" s="186">
        <f>_xll.qlCalendarAdvance(Calendar,BA1143,AY1144,"f",,Trigger)</f>
        <v>47317</v>
      </c>
      <c r="BB1144" s="186">
        <f>_xll.qlInterestRateIndexMaturity(Currency&amp;"ibor"&amp;$I$1,BA1144,Trigger)</f>
        <v>47409</v>
      </c>
      <c r="BC1144" s="359">
        <f>_xll.qlIndexFixing($AC$5,AZ1144,,_xll.ohTrigger(Trigger,Quote!$V$2))</f>
        <v>1.7120442115728798E-2</v>
      </c>
      <c r="BD1144" s="359" t="e">
        <f>_xll.qlIndexFixing($BE$1,AZ1144,TRUE,_xll.ohTrigger(Trigger,Quote!$V$2))</f>
        <v>#NUM!</v>
      </c>
    </row>
    <row r="1145" spans="51:56" ht="11.25" customHeight="1" x14ac:dyDescent="0.25">
      <c r="AY1145" s="187" t="s">
        <v>90</v>
      </c>
      <c r="AZ1145" s="186">
        <f>_xll.qlInterestRateIndexFixingDate(Currency&amp;"ibor"&amp;$I$1,BA1145,Trigger)</f>
        <v>47322</v>
      </c>
      <c r="BA1145" s="186">
        <f>_xll.qlCalendarAdvance(Calendar,BA1144,AY1145,"f",,Trigger)</f>
        <v>47324</v>
      </c>
      <c r="BB1145" s="186">
        <f>_xll.qlInterestRateIndexMaturity(Currency&amp;"ibor"&amp;$I$1,BA1145,Trigger)</f>
        <v>47416</v>
      </c>
      <c r="BC1145" s="359">
        <f>_xll.qlIndexFixing($AC$5,AZ1145,,_xll.ohTrigger(Trigger,Quote!$V$2))</f>
        <v>1.713722131910422E-2</v>
      </c>
      <c r="BD1145" s="359" t="e">
        <f>_xll.qlIndexFixing($BE$1,AZ1145,TRUE,_xll.ohTrigger(Trigger,Quote!$V$2))</f>
        <v>#NUM!</v>
      </c>
    </row>
    <row r="1146" spans="51:56" ht="11.25" customHeight="1" x14ac:dyDescent="0.25">
      <c r="AY1146" s="187" t="s">
        <v>90</v>
      </c>
      <c r="AZ1146" s="186">
        <f>_xll.qlInterestRateIndexFixingDate(Currency&amp;"ibor"&amp;$I$1,BA1146,Trigger)</f>
        <v>47329</v>
      </c>
      <c r="BA1146" s="186">
        <f>_xll.qlCalendarAdvance(Calendar,BA1145,AY1146,"f",,Trigger)</f>
        <v>47331</v>
      </c>
      <c r="BB1146" s="186">
        <f>_xll.qlInterestRateIndexMaturity(Currency&amp;"ibor"&amp;$I$1,BA1146,Trigger)</f>
        <v>47423</v>
      </c>
      <c r="BC1146" s="359">
        <f>_xll.qlIndexFixing($AC$5,AZ1146,,_xll.ohTrigger(Trigger,Quote!$V$2))</f>
        <v>1.7154000594115384E-2</v>
      </c>
      <c r="BD1146" s="359" t="e">
        <f>_xll.qlIndexFixing($BE$1,AZ1146,TRUE,_xll.ohTrigger(Trigger,Quote!$V$2))</f>
        <v>#NUM!</v>
      </c>
    </row>
    <row r="1147" spans="51:56" ht="11.25" customHeight="1" x14ac:dyDescent="0.25">
      <c r="AY1147" s="187" t="s">
        <v>90</v>
      </c>
      <c r="AZ1147" s="186">
        <f>_xll.qlInterestRateIndexFixingDate(Currency&amp;"ibor"&amp;$I$1,BA1147,Trigger)</f>
        <v>47336</v>
      </c>
      <c r="BA1147" s="186">
        <f>_xll.qlCalendarAdvance(Calendar,BA1146,AY1147,"f",,Trigger)</f>
        <v>47338</v>
      </c>
      <c r="BB1147" s="186">
        <f>_xll.qlInterestRateIndexMaturity(Currency&amp;"ibor"&amp;$I$1,BA1147,Trigger)</f>
        <v>47430</v>
      </c>
      <c r="BC1147" s="359">
        <f>_xll.qlIndexFixing($AC$5,AZ1147,,_xll.ohTrigger(Trigger,Quote!$V$2))</f>
        <v>1.7170779940763159E-2</v>
      </c>
      <c r="BD1147" s="359" t="e">
        <f>_xll.qlIndexFixing($BE$1,AZ1147,TRUE,_xll.ohTrigger(Trigger,Quote!$V$2))</f>
        <v>#NUM!</v>
      </c>
    </row>
    <row r="1148" spans="51:56" ht="11.25" customHeight="1" x14ac:dyDescent="0.25">
      <c r="AY1148" s="187" t="s">
        <v>90</v>
      </c>
      <c r="AZ1148" s="186">
        <f>_xll.qlInterestRateIndexFixingDate(Currency&amp;"ibor"&amp;$I$1,BA1148,Trigger)</f>
        <v>47343</v>
      </c>
      <c r="BA1148" s="186">
        <f>_xll.qlCalendarAdvance(Calendar,BA1147,AY1148,"f",,Trigger)</f>
        <v>47345</v>
      </c>
      <c r="BB1148" s="186">
        <f>_xll.qlInterestRateIndexMaturity(Currency&amp;"ibor"&amp;$I$1,BA1148,Trigger)</f>
        <v>47437</v>
      </c>
      <c r="BC1148" s="359">
        <f>_xll.qlIndexFixing($AC$5,AZ1148,,_xll.ohTrigger(Trigger,Quote!$V$2))</f>
        <v>1.7187559359048411E-2</v>
      </c>
      <c r="BD1148" s="359" t="e">
        <f>_xll.qlIndexFixing($BE$1,AZ1148,TRUE,_xll.ohTrigger(Trigger,Quote!$V$2))</f>
        <v>#NUM!</v>
      </c>
    </row>
    <row r="1149" spans="51:56" ht="11.25" customHeight="1" x14ac:dyDescent="0.25">
      <c r="AY1149" s="187" t="s">
        <v>90</v>
      </c>
      <c r="AZ1149" s="186">
        <f>_xll.qlInterestRateIndexFixingDate(Currency&amp;"ibor"&amp;$I$1,BA1149,Trigger)</f>
        <v>47350</v>
      </c>
      <c r="BA1149" s="186">
        <f>_xll.qlCalendarAdvance(Calendar,BA1148,AY1149,"f",,Trigger)</f>
        <v>47352</v>
      </c>
      <c r="BB1149" s="186">
        <f>_xll.qlInterestRateIndexMaturity(Currency&amp;"ibor"&amp;$I$1,BA1149,Trigger)</f>
        <v>47444</v>
      </c>
      <c r="BC1149" s="359">
        <f>_xll.qlIndexFixing($AC$5,AZ1149,,_xll.ohTrigger(Trigger,Quote!$V$2))</f>
        <v>1.7204338848969405E-2</v>
      </c>
      <c r="BD1149" s="359" t="e">
        <f>_xll.qlIndexFixing($BE$1,AZ1149,TRUE,_xll.ohTrigger(Trigger,Quote!$V$2))</f>
        <v>#NUM!</v>
      </c>
    </row>
    <row r="1150" spans="51:56" ht="11.25" customHeight="1" x14ac:dyDescent="0.25">
      <c r="AY1150" s="187" t="s">
        <v>90</v>
      </c>
      <c r="AZ1150" s="186">
        <f>_xll.qlInterestRateIndexFixingDate(Currency&amp;"ibor"&amp;$I$1,BA1150,Trigger)</f>
        <v>47357</v>
      </c>
      <c r="BA1150" s="186">
        <f>_xll.qlCalendarAdvance(Calendar,BA1149,AY1150,"f",,Trigger)</f>
        <v>47359</v>
      </c>
      <c r="BB1150" s="186">
        <f>_xll.qlInterestRateIndexMaturity(Currency&amp;"ibor"&amp;$I$1,BA1150,Trigger)</f>
        <v>47451</v>
      </c>
      <c r="BC1150" s="359">
        <f>_xll.qlIndexFixing($AC$5,AZ1150,,_xll.ohTrigger(Trigger,Quote!$V$2))</f>
        <v>1.7221118410527876E-2</v>
      </c>
      <c r="BD1150" s="359" t="e">
        <f>_xll.qlIndexFixing($BE$1,AZ1150,TRUE,_xll.ohTrigger(Trigger,Quote!$V$2))</f>
        <v>#NUM!</v>
      </c>
    </row>
    <row r="1151" spans="51:56" ht="11.25" customHeight="1" x14ac:dyDescent="0.25">
      <c r="AY1151" s="187" t="s">
        <v>90</v>
      </c>
      <c r="AZ1151" s="186">
        <f>_xll.qlInterestRateIndexFixingDate(Currency&amp;"ibor"&amp;$I$1,BA1151,Trigger)</f>
        <v>47364</v>
      </c>
      <c r="BA1151" s="186">
        <f>_xll.qlCalendarAdvance(Calendar,BA1150,AY1151,"f",,Trigger)</f>
        <v>47366</v>
      </c>
      <c r="BB1151" s="186">
        <f>_xll.qlInterestRateIndexMaturity(Currency&amp;"ibor"&amp;$I$1,BA1151,Trigger)</f>
        <v>47457</v>
      </c>
      <c r="BC1151" s="359">
        <f>_xll.qlIndexFixing($AC$5,AZ1151,,_xll.ohTrigger(Trigger,Quote!$V$2))</f>
        <v>1.7236287463063642E-2</v>
      </c>
      <c r="BD1151" s="359" t="e">
        <f>_xll.qlIndexFixing($BE$1,AZ1151,TRUE,_xll.ohTrigger(Trigger,Quote!$V$2))</f>
        <v>#NUM!</v>
      </c>
    </row>
    <row r="1152" spans="51:56" ht="11.25" customHeight="1" x14ac:dyDescent="0.25">
      <c r="AY1152" s="187" t="s">
        <v>90</v>
      </c>
      <c r="AZ1152" s="186">
        <f>_xll.qlInterestRateIndexFixingDate(Currency&amp;"ibor"&amp;$I$1,BA1152,Trigger)</f>
        <v>47371</v>
      </c>
      <c r="BA1152" s="186">
        <f>_xll.qlCalendarAdvance(Calendar,BA1151,AY1152,"f",,Trigger)</f>
        <v>47373</v>
      </c>
      <c r="BB1152" s="186">
        <f>_xll.qlInterestRateIndexMaturity(Currency&amp;"ibor"&amp;$I$1,BA1152,Trigger)</f>
        <v>47464</v>
      </c>
      <c r="BC1152" s="359">
        <f>_xll.qlIndexFixing($AC$5,AZ1152,,_xll.ohTrigger(Trigger,Quote!$V$2))</f>
        <v>1.7253066360768728E-2</v>
      </c>
      <c r="BD1152" s="359" t="e">
        <f>_xll.qlIndexFixing($BE$1,AZ1152,TRUE,_xll.ohTrigger(Trigger,Quote!$V$2))</f>
        <v>#NUM!</v>
      </c>
    </row>
    <row r="1153" spans="51:56" ht="11.25" customHeight="1" x14ac:dyDescent="0.25">
      <c r="AY1153" s="187" t="s">
        <v>90</v>
      </c>
      <c r="AZ1153" s="186">
        <f>_xll.qlInterestRateIndexFixingDate(Currency&amp;"ibor"&amp;$I$1,BA1153,Trigger)</f>
        <v>47378</v>
      </c>
      <c r="BA1153" s="186">
        <f>_xll.qlCalendarAdvance(Calendar,BA1152,AY1153,"f",,Trigger)</f>
        <v>47380</v>
      </c>
      <c r="BB1153" s="186">
        <f>_xll.qlInterestRateIndexMaturity(Currency&amp;"ibor"&amp;$I$1,BA1153,Trigger)</f>
        <v>47471</v>
      </c>
      <c r="BC1153" s="359">
        <f>_xll.qlIndexFixing($AC$5,AZ1153,,_xll.ohTrigger(Trigger,Quote!$V$2))</f>
        <v>1.7269845329327904E-2</v>
      </c>
      <c r="BD1153" s="359" t="e">
        <f>_xll.qlIndexFixing($BE$1,AZ1153,TRUE,_xll.ohTrigger(Trigger,Quote!$V$2))</f>
        <v>#NUM!</v>
      </c>
    </row>
    <row r="1154" spans="51:56" ht="11.25" customHeight="1" x14ac:dyDescent="0.25">
      <c r="AY1154" s="187" t="s">
        <v>90</v>
      </c>
      <c r="AZ1154" s="186">
        <f>_xll.qlInterestRateIndexFixingDate(Currency&amp;"ibor"&amp;$I$1,BA1154,Trigger)</f>
        <v>47385</v>
      </c>
      <c r="BA1154" s="186">
        <f>_xll.qlCalendarAdvance(Calendar,BA1153,AY1154,"f",,Trigger)</f>
        <v>47387</v>
      </c>
      <c r="BB1154" s="186">
        <f>_xll.qlInterestRateIndexMaturity(Currency&amp;"ibor"&amp;$I$1,BA1154,Trigger)</f>
        <v>47479</v>
      </c>
      <c r="BC1154" s="359">
        <f>_xll.qlIndexFixing($AC$5,AZ1154,,_xll.ohTrigger(Trigger,Quote!$V$2))</f>
        <v>1.7288237373142629E-2</v>
      </c>
      <c r="BD1154" s="359" t="e">
        <f>_xll.qlIndexFixing($BE$1,AZ1154,TRUE,_xll.ohTrigger(Trigger,Quote!$V$2))</f>
        <v>#NUM!</v>
      </c>
    </row>
    <row r="1155" spans="51:56" ht="11.25" customHeight="1" x14ac:dyDescent="0.25">
      <c r="AY1155" s="187" t="s">
        <v>90</v>
      </c>
      <c r="AZ1155" s="186">
        <f>_xll.qlInterestRateIndexFixingDate(Currency&amp;"ibor"&amp;$I$1,BA1155,Trigger)</f>
        <v>47392</v>
      </c>
      <c r="BA1155" s="186">
        <f>_xll.qlCalendarAdvance(Calendar,BA1154,AY1155,"f",,Trigger)</f>
        <v>47394</v>
      </c>
      <c r="BB1155" s="186">
        <f>_xll.qlInterestRateIndexMaturity(Currency&amp;"ibor"&amp;$I$1,BA1155,Trigger)</f>
        <v>47486</v>
      </c>
      <c r="BC1155" s="359">
        <f>_xll.qlIndexFixing($AC$5,AZ1155,,_xll.ohTrigger(Trigger,Quote!$V$2))</f>
        <v>1.730501729289197E-2</v>
      </c>
      <c r="BD1155" s="359" t="e">
        <f>_xll.qlIndexFixing($BE$1,AZ1155,TRUE,_xll.ohTrigger(Trigger,Quote!$V$2))</f>
        <v>#NUM!</v>
      </c>
    </row>
    <row r="1156" spans="51:56" ht="11.25" customHeight="1" x14ac:dyDescent="0.25">
      <c r="AY1156" s="187" t="s">
        <v>90</v>
      </c>
      <c r="AZ1156" s="186">
        <f>_xll.qlInterestRateIndexFixingDate(Currency&amp;"ibor"&amp;$I$1,BA1156,Trigger)</f>
        <v>47399</v>
      </c>
      <c r="BA1156" s="186">
        <f>_xll.qlCalendarAdvance(Calendar,BA1155,AY1156,"f",,Trigger)</f>
        <v>47401</v>
      </c>
      <c r="BB1156" s="186">
        <f>_xll.qlInterestRateIndexMaturity(Currency&amp;"ibor"&amp;$I$1,BA1156,Trigger)</f>
        <v>47493</v>
      </c>
      <c r="BC1156" s="359">
        <f>_xll.qlIndexFixing($AC$5,AZ1156,,_xll.ohTrigger(Trigger,Quote!$V$2))</f>
        <v>1.7321797284282264E-2</v>
      </c>
      <c r="BD1156" s="359" t="e">
        <f>_xll.qlIndexFixing($BE$1,AZ1156,TRUE,_xll.ohTrigger(Trigger,Quote!$V$2))</f>
        <v>#NUM!</v>
      </c>
    </row>
    <row r="1157" spans="51:56" ht="11.25" customHeight="1" x14ac:dyDescent="0.25">
      <c r="AY1157" s="187" t="s">
        <v>90</v>
      </c>
      <c r="AZ1157" s="186">
        <f>_xll.qlInterestRateIndexFixingDate(Currency&amp;"ibor"&amp;$I$1,BA1157,Trigger)</f>
        <v>47406</v>
      </c>
      <c r="BA1157" s="186">
        <f>_xll.qlCalendarAdvance(Calendar,BA1156,AY1157,"f",,Trigger)</f>
        <v>47408</v>
      </c>
      <c r="BB1157" s="186">
        <f>_xll.qlInterestRateIndexMaturity(Currency&amp;"ibor"&amp;$I$1,BA1157,Trigger)</f>
        <v>47500</v>
      </c>
      <c r="BC1157" s="359">
        <f>_xll.qlIndexFixing($AC$5,AZ1157,,_xll.ohTrigger(Trigger,Quote!$V$2))</f>
        <v>1.7338577347310907E-2</v>
      </c>
      <c r="BD1157" s="359" t="e">
        <f>_xll.qlIndexFixing($BE$1,AZ1157,TRUE,_xll.ohTrigger(Trigger,Quote!$V$2))</f>
        <v>#NUM!</v>
      </c>
    </row>
    <row r="1158" spans="51:56" ht="11.25" customHeight="1" x14ac:dyDescent="0.25">
      <c r="AY1158" s="187" t="s">
        <v>90</v>
      </c>
      <c r="AZ1158" s="186">
        <f>_xll.qlInterestRateIndexFixingDate(Currency&amp;"ibor"&amp;$I$1,BA1158,Trigger)</f>
        <v>47413</v>
      </c>
      <c r="BA1158" s="186">
        <f>_xll.qlCalendarAdvance(Calendar,BA1157,AY1158,"f",,Trigger)</f>
        <v>47415</v>
      </c>
      <c r="BB1158" s="186">
        <f>_xll.qlInterestRateIndexMaturity(Currency&amp;"ibor"&amp;$I$1,BA1158,Trigger)</f>
        <v>47507</v>
      </c>
      <c r="BC1158" s="359">
        <f>_xll.qlIndexFixing($AC$5,AZ1158,,_xll.ohTrigger(Trigger,Quote!$V$2))</f>
        <v>1.7355357481979632E-2</v>
      </c>
      <c r="BD1158" s="359" t="e">
        <f>_xll.qlIndexFixing($BE$1,AZ1158,TRUE,_xll.ohTrigger(Trigger,Quote!$V$2))</f>
        <v>#NUM!</v>
      </c>
    </row>
    <row r="1159" spans="51:56" ht="11.25" customHeight="1" x14ac:dyDescent="0.25">
      <c r="AY1159" s="187" t="s">
        <v>90</v>
      </c>
      <c r="AZ1159" s="186">
        <f>_xll.qlInterestRateIndexFixingDate(Currency&amp;"ibor"&amp;$I$1,BA1159,Trigger)</f>
        <v>47420</v>
      </c>
      <c r="BA1159" s="186">
        <f>_xll.qlCalendarAdvance(Calendar,BA1158,AY1159,"f",,Trigger)</f>
        <v>47422</v>
      </c>
      <c r="BB1159" s="186">
        <f>_xll.qlInterestRateIndexMaturity(Currency&amp;"ibor"&amp;$I$1,BA1159,Trigger)</f>
        <v>47514</v>
      </c>
      <c r="BC1159" s="359">
        <f>_xll.qlIndexFixing($AC$5,AZ1159,,_xll.ohTrigger(Trigger,Quote!$V$2))</f>
        <v>1.7372137688287576E-2</v>
      </c>
      <c r="BD1159" s="359" t="e">
        <f>_xll.qlIndexFixing($BE$1,AZ1159,TRUE,_xll.ohTrigger(Trigger,Quote!$V$2))</f>
        <v>#NUM!</v>
      </c>
    </row>
    <row r="1160" spans="51:56" ht="11.25" customHeight="1" x14ac:dyDescent="0.25">
      <c r="AY1160" s="187" t="s">
        <v>90</v>
      </c>
      <c r="AZ1160" s="186">
        <f>_xll.qlInterestRateIndexFixingDate(Currency&amp;"ibor"&amp;$I$1,BA1160,Trigger)</f>
        <v>47427</v>
      </c>
      <c r="BA1160" s="186">
        <f>_xll.qlCalendarAdvance(Calendar,BA1159,AY1160,"f",,Trigger)</f>
        <v>47429</v>
      </c>
      <c r="BB1160" s="186">
        <f>_xll.qlInterestRateIndexMaturity(Currency&amp;"ibor"&amp;$I$1,BA1160,Trigger)</f>
        <v>47521</v>
      </c>
      <c r="BC1160" s="359">
        <f>_xll.qlIndexFixing($AC$5,AZ1160,,_xll.ohTrigger(Trigger,Quote!$V$2))</f>
        <v>1.738891796623734E-2</v>
      </c>
      <c r="BD1160" s="359" t="e">
        <f>_xll.qlIndexFixing($BE$1,AZ1160,TRUE,_xll.ohTrigger(Trigger,Quote!$V$2))</f>
        <v>#NUM!</v>
      </c>
    </row>
    <row r="1161" spans="51:56" ht="11.25" customHeight="1" x14ac:dyDescent="0.25">
      <c r="AY1161" s="187" t="s">
        <v>90</v>
      </c>
      <c r="AZ1161" s="186">
        <f>_xll.qlInterestRateIndexFixingDate(Currency&amp;"ibor"&amp;$I$1,BA1161,Trigger)</f>
        <v>47434</v>
      </c>
      <c r="BA1161" s="186">
        <f>_xll.qlCalendarAdvance(Calendar,BA1160,AY1161,"f",,Trigger)</f>
        <v>47436</v>
      </c>
      <c r="BB1161" s="186">
        <f>_xll.qlInterestRateIndexMaturity(Currency&amp;"ibor"&amp;$I$1,BA1161,Trigger)</f>
        <v>47528</v>
      </c>
      <c r="BC1161" s="359">
        <f>_xll.qlIndexFixing($AC$5,AZ1161,,_xll.ohTrigger(Trigger,Quote!$V$2))</f>
        <v>1.7405698315827191E-2</v>
      </c>
      <c r="BD1161" s="359" t="e">
        <f>_xll.qlIndexFixing($BE$1,AZ1161,TRUE,_xll.ohTrigger(Trigger,Quote!$V$2))</f>
        <v>#NUM!</v>
      </c>
    </row>
    <row r="1162" spans="51:56" ht="11.25" customHeight="1" x14ac:dyDescent="0.25">
      <c r="AY1162" s="187" t="s">
        <v>90</v>
      </c>
      <c r="AZ1162" s="186">
        <f>_xll.qlInterestRateIndexFixingDate(Currency&amp;"ibor"&amp;$I$1,BA1162,Trigger)</f>
        <v>47441</v>
      </c>
      <c r="BA1162" s="186">
        <f>_xll.qlCalendarAdvance(Calendar,BA1161,AY1162,"f",,Trigger)</f>
        <v>47443</v>
      </c>
      <c r="BB1162" s="186">
        <f>_xll.qlInterestRateIndexMaturity(Currency&amp;"ibor"&amp;$I$1,BA1162,Trigger)</f>
        <v>47535</v>
      </c>
      <c r="BC1162" s="359">
        <f>_xll.qlIndexFixing($AC$5,AZ1162,,_xll.ohTrigger(Trigger,Quote!$V$2))</f>
        <v>1.7422478737057996E-2</v>
      </c>
      <c r="BD1162" s="359" t="e">
        <f>_xll.qlIndexFixing($BE$1,AZ1162,TRUE,_xll.ohTrigger(Trigger,Quote!$V$2))</f>
        <v>#NUM!</v>
      </c>
    </row>
    <row r="1163" spans="51:56" ht="11.25" customHeight="1" x14ac:dyDescent="0.25">
      <c r="AY1163" s="187" t="s">
        <v>90</v>
      </c>
      <c r="AZ1163" s="186">
        <f>_xll.qlInterestRateIndexFixingDate(Currency&amp;"ibor"&amp;$I$1,BA1163,Trigger)</f>
        <v>47448</v>
      </c>
      <c r="BA1163" s="186">
        <f>_xll.qlCalendarAdvance(Calendar,BA1162,AY1163,"f",,Trigger)</f>
        <v>47450</v>
      </c>
      <c r="BB1163" s="186">
        <f>_xll.qlInterestRateIndexMaturity(Currency&amp;"ibor"&amp;$I$1,BA1163,Trigger)</f>
        <v>47542</v>
      </c>
      <c r="BC1163" s="359">
        <f>_xll.qlIndexFixing($AC$5,AZ1163,,_xll.ohTrigger(Trigger,Quote!$V$2))</f>
        <v>1.7439259229929758E-2</v>
      </c>
      <c r="BD1163" s="359" t="e">
        <f>_xll.qlIndexFixing($BE$1,AZ1163,TRUE,_xll.ohTrigger(Trigger,Quote!$V$2))</f>
        <v>#NUM!</v>
      </c>
    </row>
    <row r="1164" spans="51:56" ht="11.25" customHeight="1" x14ac:dyDescent="0.25">
      <c r="AY1164" s="187" t="s">
        <v>90</v>
      </c>
      <c r="AZ1164" s="186">
        <f>_xll.qlInterestRateIndexFixingDate(Currency&amp;"ibor"&amp;$I$1,BA1164,Trigger)</f>
        <v>47455</v>
      </c>
      <c r="BA1164" s="186">
        <f>_xll.qlCalendarAdvance(Calendar,BA1163,AY1164,"f",,Trigger)</f>
        <v>47457</v>
      </c>
      <c r="BB1164" s="186">
        <f>_xll.qlInterestRateIndexMaturity(Currency&amp;"ibor"&amp;$I$1,BA1164,Trigger)</f>
        <v>47547</v>
      </c>
      <c r="BC1164" s="359">
        <f>_xll.qlIndexFixing($AC$5,AZ1164,,_xll.ohTrigger(Trigger,Quote!$V$2))</f>
        <v>1.7452797655686858E-2</v>
      </c>
      <c r="BD1164" s="359" t="e">
        <f>_xll.qlIndexFixing($BE$1,AZ1164,TRUE,_xll.ohTrigger(Trigger,Quote!$V$2))</f>
        <v>#NUM!</v>
      </c>
    </row>
    <row r="1165" spans="51:56" ht="11.25" customHeight="1" x14ac:dyDescent="0.25">
      <c r="AY1165" s="187" t="s">
        <v>90</v>
      </c>
      <c r="AZ1165" s="186">
        <f>_xll.qlInterestRateIndexFixingDate(Currency&amp;"ibor"&amp;$I$1,BA1165,Trigger)</f>
        <v>47462</v>
      </c>
      <c r="BA1165" s="186">
        <f>_xll.qlCalendarAdvance(Calendar,BA1164,AY1165,"f",,Trigger)</f>
        <v>47464</v>
      </c>
      <c r="BB1165" s="186">
        <f>_xll.qlInterestRateIndexMaturity(Currency&amp;"ibor"&amp;$I$1,BA1165,Trigger)</f>
        <v>47554</v>
      </c>
      <c r="BC1165" s="359">
        <f>_xll.qlIndexFixing($AC$5,AZ1165,,_xll.ohTrigger(Trigger,Quote!$V$2))</f>
        <v>1.7469576657398456E-2</v>
      </c>
      <c r="BD1165" s="359" t="e">
        <f>_xll.qlIndexFixing($BE$1,AZ1165,TRUE,_xll.ohTrigger(Trigger,Quote!$V$2))</f>
        <v>#NUM!</v>
      </c>
    </row>
    <row r="1166" spans="51:56" ht="11.25" customHeight="1" x14ac:dyDescent="0.25">
      <c r="AY1166" s="187" t="s">
        <v>90</v>
      </c>
      <c r="AZ1166" s="186">
        <f>_xll.qlInterestRateIndexFixingDate(Currency&amp;"ibor"&amp;$I$1,BA1166,Trigger)</f>
        <v>47469</v>
      </c>
      <c r="BA1166" s="186">
        <f>_xll.qlCalendarAdvance(Calendar,BA1165,AY1166,"f",,Trigger)</f>
        <v>47471</v>
      </c>
      <c r="BB1166" s="186">
        <f>_xll.qlInterestRateIndexMaturity(Currency&amp;"ibor"&amp;$I$1,BA1166,Trigger)</f>
        <v>47561</v>
      </c>
      <c r="BC1166" s="359">
        <f>_xll.qlIndexFixing($AC$5,AZ1166,,_xll.ohTrigger(Trigger,Quote!$V$2))</f>
        <v>1.7486355729187331E-2</v>
      </c>
      <c r="BD1166" s="359" t="e">
        <f>_xll.qlIndexFixing($BE$1,AZ1166,TRUE,_xll.ohTrigger(Trigger,Quote!$V$2))</f>
        <v>#NUM!</v>
      </c>
    </row>
    <row r="1167" spans="51:56" ht="11.25" customHeight="1" x14ac:dyDescent="0.25">
      <c r="AY1167" s="187" t="s">
        <v>90</v>
      </c>
      <c r="AZ1167" s="186">
        <f>_xll.qlInterestRateIndexFixingDate(Currency&amp;"ibor"&amp;$I$1,BA1167,Trigger)</f>
        <v>47473</v>
      </c>
      <c r="BA1167" s="186">
        <f>_xll.qlCalendarAdvance(Calendar,BA1166,AY1167,"f",,Trigger)</f>
        <v>47479</v>
      </c>
      <c r="BB1167" s="186">
        <f>_xll.qlInterestRateIndexMaturity(Currency&amp;"ibor"&amp;$I$1,BA1167,Trigger)</f>
        <v>47569</v>
      </c>
      <c r="BC1167" s="359">
        <f>_xll.qlIndexFixing($AC$5,AZ1167,,_xll.ohTrigger(Trigger,Quote!$V$2))</f>
        <v>1.7505531897041848E-2</v>
      </c>
      <c r="BD1167" s="359" t="e">
        <f>_xll.qlIndexFixing($BE$1,AZ1167,TRUE,_xll.ohTrigger(Trigger,Quote!$V$2))</f>
        <v>#NUM!</v>
      </c>
    </row>
    <row r="1168" spans="51:56" ht="11.25" customHeight="1" x14ac:dyDescent="0.25">
      <c r="AY1168" s="187" t="s">
        <v>90</v>
      </c>
      <c r="AZ1168" s="186">
        <f>_xll.qlInterestRateIndexFixingDate(Currency&amp;"ibor"&amp;$I$1,BA1168,Trigger)</f>
        <v>47483</v>
      </c>
      <c r="BA1168" s="186">
        <f>_xll.qlCalendarAdvance(Calendar,BA1167,AY1168,"f",,Trigger)</f>
        <v>47486</v>
      </c>
      <c r="BB1168" s="186">
        <f>_xll.qlInterestRateIndexMaturity(Currency&amp;"ibor"&amp;$I$1,BA1168,Trigger)</f>
        <v>47576</v>
      </c>
      <c r="BC1168" s="359">
        <f>_xll.qlIndexFixing($AC$5,AZ1168,,_xll.ohTrigger(Trigger,Quote!$V$2))</f>
        <v>1.7522311118998601E-2</v>
      </c>
      <c r="BD1168" s="359" t="e">
        <f>_xll.qlIndexFixing($BE$1,AZ1168,TRUE,_xll.ohTrigger(Trigger,Quote!$V$2))</f>
        <v>#NUM!</v>
      </c>
    </row>
    <row r="1169" spans="51:56" ht="11.25" customHeight="1" x14ac:dyDescent="0.25">
      <c r="AY1169" s="187" t="s">
        <v>90</v>
      </c>
      <c r="AZ1169" s="186">
        <f>_xll.qlInterestRateIndexFixingDate(Currency&amp;"ibor"&amp;$I$1,BA1169,Trigger)</f>
        <v>47491</v>
      </c>
      <c r="BA1169" s="186">
        <f>_xll.qlCalendarAdvance(Calendar,BA1168,AY1169,"f",,Trigger)</f>
        <v>47493</v>
      </c>
      <c r="BB1169" s="186">
        <f>_xll.qlInterestRateIndexMaturity(Currency&amp;"ibor"&amp;$I$1,BA1169,Trigger)</f>
        <v>47583</v>
      </c>
      <c r="BC1169" s="359">
        <f>_xll.qlIndexFixing($AC$5,AZ1169,,_xll.ohTrigger(Trigger,Quote!$V$2))</f>
        <v>1.753909041103352E-2</v>
      </c>
      <c r="BD1169" s="359" t="e">
        <f>_xll.qlIndexFixing($BE$1,AZ1169,TRUE,_xll.ohTrigger(Trigger,Quote!$V$2))</f>
        <v>#NUM!</v>
      </c>
    </row>
    <row r="1170" spans="51:56" ht="11.25" customHeight="1" x14ac:dyDescent="0.25">
      <c r="AY1170" s="187" t="s">
        <v>90</v>
      </c>
      <c r="AZ1170" s="186">
        <f>_xll.qlInterestRateIndexFixingDate(Currency&amp;"ibor"&amp;$I$1,BA1170,Trigger)</f>
        <v>47498</v>
      </c>
      <c r="BA1170" s="186">
        <f>_xll.qlCalendarAdvance(Calendar,BA1169,AY1170,"f",,Trigger)</f>
        <v>47500</v>
      </c>
      <c r="BB1170" s="186">
        <f>_xll.qlInterestRateIndexMaturity(Currency&amp;"ibor"&amp;$I$1,BA1170,Trigger)</f>
        <v>47590</v>
      </c>
      <c r="BC1170" s="359">
        <f>_xll.qlIndexFixing($AC$5,AZ1170,,_xll.ohTrigger(Trigger,Quote!$V$2))</f>
        <v>1.7555869773149269E-2</v>
      </c>
      <c r="BD1170" s="359" t="e">
        <f>_xll.qlIndexFixing($BE$1,AZ1170,TRUE,_xll.ohTrigger(Trigger,Quote!$V$2))</f>
        <v>#NUM!</v>
      </c>
    </row>
    <row r="1171" spans="51:56" ht="11.25" customHeight="1" x14ac:dyDescent="0.25">
      <c r="AY1171" s="187" t="s">
        <v>90</v>
      </c>
      <c r="AZ1171" s="186">
        <f>_xll.qlInterestRateIndexFixingDate(Currency&amp;"ibor"&amp;$I$1,BA1171,Trigger)</f>
        <v>47505</v>
      </c>
      <c r="BA1171" s="186">
        <f>_xll.qlCalendarAdvance(Calendar,BA1170,AY1171,"f",,Trigger)</f>
        <v>47507</v>
      </c>
      <c r="BB1171" s="186">
        <f>_xll.qlInterestRateIndexMaturity(Currency&amp;"ibor"&amp;$I$1,BA1171,Trigger)</f>
        <v>47597</v>
      </c>
      <c r="BC1171" s="359">
        <f>_xll.qlIndexFixing($AC$5,AZ1171,,_xll.ohTrigger(Trigger,Quote!$V$2))</f>
        <v>1.7572649205343183E-2</v>
      </c>
      <c r="BD1171" s="359" t="e">
        <f>_xll.qlIndexFixing($BE$1,AZ1171,TRUE,_xll.ohTrigger(Trigger,Quote!$V$2))</f>
        <v>#NUM!</v>
      </c>
    </row>
    <row r="1172" spans="51:56" ht="11.25" customHeight="1" x14ac:dyDescent="0.25">
      <c r="AY1172" s="187" t="s">
        <v>90</v>
      </c>
      <c r="AZ1172" s="186">
        <f>_xll.qlInterestRateIndexFixingDate(Currency&amp;"ibor"&amp;$I$1,BA1172,Trigger)</f>
        <v>47512</v>
      </c>
      <c r="BA1172" s="186">
        <f>_xll.qlCalendarAdvance(Calendar,BA1171,AY1172,"f",,Trigger)</f>
        <v>47514</v>
      </c>
      <c r="BB1172" s="186">
        <f>_xll.qlInterestRateIndexMaturity(Currency&amp;"ibor"&amp;$I$1,BA1172,Trigger)</f>
        <v>47603</v>
      </c>
      <c r="BC1172" s="359">
        <f>_xll.qlIndexFixing($AC$5,AZ1172,,_xll.ohTrigger(Trigger,Quote!$V$2))</f>
        <v>1.7587801157736813E-2</v>
      </c>
      <c r="BD1172" s="359" t="e">
        <f>_xll.qlIndexFixing($BE$1,AZ1172,TRUE,_xll.ohTrigger(Trigger,Quote!$V$2))</f>
        <v>#NUM!</v>
      </c>
    </row>
    <row r="1173" spans="51:56" ht="11.25" customHeight="1" x14ac:dyDescent="0.25">
      <c r="AY1173" s="187" t="s">
        <v>90</v>
      </c>
      <c r="AZ1173" s="186">
        <f>_xll.qlInterestRateIndexFixingDate(Currency&amp;"ibor"&amp;$I$1,BA1173,Trigger)</f>
        <v>47519</v>
      </c>
      <c r="BA1173" s="186">
        <f>_xll.qlCalendarAdvance(Calendar,BA1172,AY1173,"f",,Trigger)</f>
        <v>47521</v>
      </c>
      <c r="BB1173" s="186">
        <f>_xll.qlInterestRateIndexMaturity(Currency&amp;"ibor"&amp;$I$1,BA1173,Trigger)</f>
        <v>47610</v>
      </c>
      <c r="BC1173" s="359">
        <f>_xll.qlIndexFixing($AC$5,AZ1173,,_xll.ohTrigger(Trigger,Quote!$V$2))</f>
        <v>1.7604579906726561E-2</v>
      </c>
      <c r="BD1173" s="359" t="e">
        <f>_xll.qlIndexFixing($BE$1,AZ1173,TRUE,_xll.ohTrigger(Trigger,Quote!$V$2))</f>
        <v>#NUM!</v>
      </c>
    </row>
    <row r="1174" spans="51:56" ht="11.25" customHeight="1" x14ac:dyDescent="0.25">
      <c r="AY1174" s="187" t="s">
        <v>90</v>
      </c>
      <c r="AZ1174" s="186">
        <f>_xll.qlInterestRateIndexFixingDate(Currency&amp;"ibor"&amp;$I$1,BA1174,Trigger)</f>
        <v>47526</v>
      </c>
      <c r="BA1174" s="186">
        <f>_xll.qlCalendarAdvance(Calendar,BA1173,AY1174,"f",,Trigger)</f>
        <v>47528</v>
      </c>
      <c r="BB1174" s="186">
        <f>_xll.qlInterestRateIndexMaturity(Currency&amp;"ibor"&amp;$I$1,BA1174,Trigger)</f>
        <v>47617</v>
      </c>
      <c r="BC1174" s="359">
        <f>_xll.qlIndexFixing($AC$5,AZ1174,,_xll.ohTrigger(Trigger,Quote!$V$2))</f>
        <v>1.7621358725015482E-2</v>
      </c>
      <c r="BD1174" s="359" t="e">
        <f>_xll.qlIndexFixing($BE$1,AZ1174,TRUE,_xll.ohTrigger(Trigger,Quote!$V$2))</f>
        <v>#NUM!</v>
      </c>
    </row>
    <row r="1175" spans="51:56" ht="11.25" customHeight="1" x14ac:dyDescent="0.25">
      <c r="AY1175" s="187" t="s">
        <v>90</v>
      </c>
      <c r="AZ1175" s="186">
        <f>_xll.qlInterestRateIndexFixingDate(Currency&amp;"ibor"&amp;$I$1,BA1175,Trigger)</f>
        <v>47533</v>
      </c>
      <c r="BA1175" s="186">
        <f>_xll.qlCalendarAdvance(Calendar,BA1174,AY1175,"f",,Trigger)</f>
        <v>47535</v>
      </c>
      <c r="BB1175" s="186">
        <f>_xll.qlInterestRateIndexMaturity(Currency&amp;"ibor"&amp;$I$1,BA1175,Trigger)</f>
        <v>47624</v>
      </c>
      <c r="BC1175" s="359">
        <f>_xll.qlIndexFixing($AC$5,AZ1175,,_xll.ohTrigger(Trigger,Quote!$V$2))</f>
        <v>1.7638137612602682E-2</v>
      </c>
      <c r="BD1175" s="359" t="e">
        <f>_xll.qlIndexFixing($BE$1,AZ1175,TRUE,_xll.ohTrigger(Trigger,Quote!$V$2))</f>
        <v>#NUM!</v>
      </c>
    </row>
    <row r="1176" spans="51:56" ht="11.25" customHeight="1" x14ac:dyDescent="0.25">
      <c r="AY1176" s="187" t="s">
        <v>90</v>
      </c>
      <c r="AZ1176" s="186">
        <f>_xll.qlInterestRateIndexFixingDate(Currency&amp;"ibor"&amp;$I$1,BA1176,Trigger)</f>
        <v>47540</v>
      </c>
      <c r="BA1176" s="186">
        <f>_xll.qlCalendarAdvance(Calendar,BA1175,AY1176,"f",,Trigger)</f>
        <v>47542</v>
      </c>
      <c r="BB1176" s="186">
        <f>_xll.qlInterestRateIndexMaturity(Currency&amp;"ibor"&amp;$I$1,BA1176,Trigger)</f>
        <v>47634</v>
      </c>
      <c r="BC1176" s="359">
        <f>_xll.qlIndexFixing($AC$5,AZ1176,,_xll.ohTrigger(Trigger,Quote!$V$2))</f>
        <v>1.7659809508932173E-2</v>
      </c>
      <c r="BD1176" s="359" t="e">
        <f>_xll.qlIndexFixing($BE$1,AZ1176,TRUE,_xll.ohTrigger(Trigger,Quote!$V$2))</f>
        <v>#NUM!</v>
      </c>
    </row>
    <row r="1177" spans="51:56" ht="11.25" customHeight="1" x14ac:dyDescent="0.25">
      <c r="AY1177" s="187" t="s">
        <v>90</v>
      </c>
      <c r="AZ1177" s="186">
        <f>_xll.qlInterestRateIndexFixingDate(Currency&amp;"ibor"&amp;$I$1,BA1177,Trigger)</f>
        <v>47547</v>
      </c>
      <c r="BA1177" s="186">
        <f>_xll.qlCalendarAdvance(Calendar,BA1176,AY1177,"f",,Trigger)</f>
        <v>47549</v>
      </c>
      <c r="BB1177" s="186">
        <f>_xll.qlInterestRateIndexMaturity(Currency&amp;"ibor"&amp;$I$1,BA1177,Trigger)</f>
        <v>47641</v>
      </c>
      <c r="BC1177" s="359">
        <f>_xll.qlIndexFixing($AC$5,AZ1177,,_xll.ohTrigger(Trigger,Quote!$V$2))</f>
        <v>1.7634318785311576E-2</v>
      </c>
      <c r="BD1177" s="359" t="e">
        <f>_xll.qlIndexFixing($BE$1,AZ1177,TRUE,_xll.ohTrigger(Trigger,Quote!$V$2))</f>
        <v>#NUM!</v>
      </c>
    </row>
    <row r="1178" spans="51:56" ht="11.25" customHeight="1" x14ac:dyDescent="0.25">
      <c r="AY1178" s="187" t="s">
        <v>90</v>
      </c>
      <c r="AZ1178" s="186">
        <f>_xll.qlInterestRateIndexFixingDate(Currency&amp;"ibor"&amp;$I$1,BA1178,Trigger)</f>
        <v>47554</v>
      </c>
      <c r="BA1178" s="186">
        <f>_xll.qlCalendarAdvance(Calendar,BA1177,AY1178,"f",,Trigger)</f>
        <v>47556</v>
      </c>
      <c r="BB1178" s="186">
        <f>_xll.qlInterestRateIndexMaturity(Currency&amp;"ibor"&amp;$I$1,BA1178,Trigger)</f>
        <v>47648</v>
      </c>
      <c r="BC1178" s="359">
        <f>_xll.qlIndexFixing($AC$5,AZ1178,,_xll.ohTrigger(Trigger,Quote!$V$2))</f>
        <v>1.7576976312286878E-2</v>
      </c>
      <c r="BD1178" s="359" t="e">
        <f>_xll.qlIndexFixing($BE$1,AZ1178,TRUE,_xll.ohTrigger(Trigger,Quote!$V$2))</f>
        <v>#NUM!</v>
      </c>
    </row>
    <row r="1179" spans="51:56" ht="11.25" customHeight="1" x14ac:dyDescent="0.25">
      <c r="AY1179" s="187" t="s">
        <v>90</v>
      </c>
      <c r="AZ1179" s="186">
        <f>_xll.qlInterestRateIndexFixingDate(Currency&amp;"ibor"&amp;$I$1,BA1179,Trigger)</f>
        <v>47561</v>
      </c>
      <c r="BA1179" s="186">
        <f>_xll.qlCalendarAdvance(Calendar,BA1178,AY1179,"f",,Trigger)</f>
        <v>47563</v>
      </c>
      <c r="BB1179" s="186">
        <f>_xll.qlInterestRateIndexMaturity(Currency&amp;"ibor"&amp;$I$1,BA1179,Trigger)</f>
        <v>47655</v>
      </c>
      <c r="BC1179" s="359">
        <f>_xll.qlIndexFixing($AC$5,AZ1179,,_xll.ohTrigger(Trigger,Quote!$V$2))</f>
        <v>1.7519446001392578E-2</v>
      </c>
      <c r="BD1179" s="359" t="e">
        <f>_xll.qlIndexFixing($BE$1,AZ1179,TRUE,_xll.ohTrigger(Trigger,Quote!$V$2))</f>
        <v>#NUM!</v>
      </c>
    </row>
    <row r="1180" spans="51:56" ht="11.25" customHeight="1" x14ac:dyDescent="0.25">
      <c r="AY1180" s="187" t="s">
        <v>90</v>
      </c>
      <c r="AZ1180" s="186">
        <f>_xll.qlInterestRateIndexFixingDate(Currency&amp;"ibor"&amp;$I$1,BA1180,Trigger)</f>
        <v>47568</v>
      </c>
      <c r="BA1180" s="186">
        <f>_xll.qlCalendarAdvance(Calendar,BA1179,AY1180,"f",,Trigger)</f>
        <v>47570</v>
      </c>
      <c r="BB1180" s="186">
        <f>_xll.qlInterestRateIndexMaturity(Currency&amp;"ibor"&amp;$I$1,BA1180,Trigger)</f>
        <v>47662</v>
      </c>
      <c r="BC1180" s="359">
        <f>_xll.qlIndexFixing($AC$5,AZ1180,,_xll.ohTrigger(Trigger,Quote!$V$2))</f>
        <v>1.7461727860902918E-2</v>
      </c>
      <c r="BD1180" s="359" t="e">
        <f>_xll.qlIndexFixing($BE$1,AZ1180,TRUE,_xll.ohTrigger(Trigger,Quote!$V$2))</f>
        <v>#NUM!</v>
      </c>
    </row>
    <row r="1181" spans="51:56" ht="11.25" customHeight="1" x14ac:dyDescent="0.25">
      <c r="AY1181" s="187" t="s">
        <v>90</v>
      </c>
      <c r="AZ1181" s="186">
        <f>_xll.qlInterestRateIndexFixingDate(Currency&amp;"ibor"&amp;$I$1,BA1181,Trigger)</f>
        <v>47575</v>
      </c>
      <c r="BA1181" s="186">
        <f>_xll.qlCalendarAdvance(Calendar,BA1180,AY1181,"f",,Trigger)</f>
        <v>47577</v>
      </c>
      <c r="BB1181" s="186">
        <f>_xll.qlInterestRateIndexMaturity(Currency&amp;"ibor"&amp;$I$1,BA1181,Trigger)</f>
        <v>47668</v>
      </c>
      <c r="BC1181" s="359">
        <f>_xll.qlIndexFixing($AC$5,AZ1181,,_xll.ohTrigger(Trigger,Quote!$V$2))</f>
        <v>1.7409266349176999E-2</v>
      </c>
      <c r="BD1181" s="359" t="e">
        <f>_xll.qlIndexFixing($BE$1,AZ1181,TRUE,_xll.ohTrigger(Trigger,Quote!$V$2))</f>
        <v>#NUM!</v>
      </c>
    </row>
    <row r="1182" spans="51:56" ht="11.25" customHeight="1" x14ac:dyDescent="0.25">
      <c r="AY1182" s="187" t="s">
        <v>90</v>
      </c>
      <c r="AZ1182" s="186">
        <f>_xll.qlInterestRateIndexFixingDate(Currency&amp;"ibor"&amp;$I$1,BA1182,Trigger)</f>
        <v>47582</v>
      </c>
      <c r="BA1182" s="186">
        <f>_xll.qlCalendarAdvance(Calendar,BA1181,AY1182,"f",,Trigger)</f>
        <v>47584</v>
      </c>
      <c r="BB1182" s="186">
        <f>_xll.qlInterestRateIndexMaturity(Currency&amp;"ibor"&amp;$I$1,BA1182,Trigger)</f>
        <v>47675</v>
      </c>
      <c r="BC1182" s="359">
        <f>_xll.qlIndexFixing($AC$5,AZ1182,,_xll.ohTrigger(Trigger,Quote!$V$2))</f>
        <v>1.7350379786388839E-2</v>
      </c>
      <c r="BD1182" s="359" t="e">
        <f>_xll.qlIndexFixing($BE$1,AZ1182,TRUE,_xll.ohTrigger(Trigger,Quote!$V$2))</f>
        <v>#NUM!</v>
      </c>
    </row>
    <row r="1183" spans="51:56" ht="11.25" customHeight="1" x14ac:dyDescent="0.25">
      <c r="AY1183" s="187" t="s">
        <v>90</v>
      </c>
      <c r="AZ1183" s="186">
        <f>_xll.qlInterestRateIndexFixingDate(Currency&amp;"ibor"&amp;$I$1,BA1183,Trigger)</f>
        <v>47589</v>
      </c>
      <c r="BA1183" s="186">
        <f>_xll.qlCalendarAdvance(Calendar,BA1182,AY1183,"f",,Trigger)</f>
        <v>47591</v>
      </c>
      <c r="BB1183" s="186">
        <f>_xll.qlInterestRateIndexMaturity(Currency&amp;"ibor"&amp;$I$1,BA1183,Trigger)</f>
        <v>47682</v>
      </c>
      <c r="BC1183" s="359">
        <f>_xll.qlIndexFixing($AC$5,AZ1183,,_xll.ohTrigger(Trigger,Quote!$V$2))</f>
        <v>1.7291303368739176E-2</v>
      </c>
      <c r="BD1183" s="359" t="e">
        <f>_xll.qlIndexFixing($BE$1,AZ1183,TRUE,_xll.ohTrigger(Trigger,Quote!$V$2))</f>
        <v>#NUM!</v>
      </c>
    </row>
    <row r="1184" spans="51:56" ht="11.25" customHeight="1" x14ac:dyDescent="0.25">
      <c r="AY1184" s="187" t="s">
        <v>90</v>
      </c>
      <c r="AZ1184" s="186">
        <f>_xll.qlInterestRateIndexFixingDate(Currency&amp;"ibor"&amp;$I$1,BA1184,Trigger)</f>
        <v>47596</v>
      </c>
      <c r="BA1184" s="186">
        <f>_xll.qlCalendarAdvance(Calendar,BA1183,AY1184,"f",,Trigger)</f>
        <v>47598</v>
      </c>
      <c r="BB1184" s="186">
        <f>_xll.qlInterestRateIndexMaturity(Currency&amp;"ibor"&amp;$I$1,BA1184,Trigger)</f>
        <v>47689</v>
      </c>
      <c r="BC1184" s="359">
        <f>_xll.qlIndexFixing($AC$5,AZ1184,,_xll.ohTrigger(Trigger,Quote!$V$2))</f>
        <v>1.723203710472495E-2</v>
      </c>
      <c r="BD1184" s="359" t="e">
        <f>_xll.qlIndexFixing($BE$1,AZ1184,TRUE,_xll.ohTrigger(Trigger,Quote!$V$2))</f>
        <v>#NUM!</v>
      </c>
    </row>
    <row r="1185" spans="51:56" ht="11.25" customHeight="1" x14ac:dyDescent="0.25">
      <c r="AY1185" s="187" t="s">
        <v>90</v>
      </c>
      <c r="AZ1185" s="186">
        <f>_xll.qlInterestRateIndexFixingDate(Currency&amp;"ibor"&amp;$I$1,BA1185,Trigger)</f>
        <v>47602</v>
      </c>
      <c r="BA1185" s="186">
        <f>_xll.qlCalendarAdvance(Calendar,BA1184,AY1185,"f",,Trigger)</f>
        <v>47605</v>
      </c>
      <c r="BB1185" s="186">
        <f>_xll.qlInterestRateIndexMaturity(Currency&amp;"ibor"&amp;$I$1,BA1185,Trigger)</f>
        <v>47697</v>
      </c>
      <c r="BC1185" s="359">
        <f>_xll.qlIndexFixing($AC$5,AZ1185,,_xll.ohTrigger(Trigger,Quote!$V$2))</f>
        <v>1.7170320005916426E-2</v>
      </c>
      <c r="BD1185" s="359" t="e">
        <f>_xll.qlIndexFixing($BE$1,AZ1185,TRUE,_xll.ohTrigger(Trigger,Quote!$V$2))</f>
        <v>#NUM!</v>
      </c>
    </row>
    <row r="1186" spans="51:56" ht="11.25" customHeight="1" x14ac:dyDescent="0.25">
      <c r="AY1186" s="187" t="s">
        <v>90</v>
      </c>
      <c r="AZ1186" s="186">
        <f>_xll.qlInterestRateIndexFixingDate(Currency&amp;"ibor"&amp;$I$1,BA1186,Trigger)</f>
        <v>47610</v>
      </c>
      <c r="BA1186" s="186">
        <f>_xll.qlCalendarAdvance(Calendar,BA1185,AY1186,"f",,Trigger)</f>
        <v>47612</v>
      </c>
      <c r="BB1186" s="186">
        <f>_xll.qlInterestRateIndexMaturity(Currency&amp;"ibor"&amp;$I$1,BA1186,Trigger)</f>
        <v>47704</v>
      </c>
      <c r="BC1186" s="359">
        <f>_xll.qlIndexFixing($AC$5,AZ1186,,_xll.ohTrigger(Trigger,Quote!$V$2))</f>
        <v>1.7111475063073606E-2</v>
      </c>
      <c r="BD1186" s="359" t="e">
        <f>_xll.qlIndexFixing($BE$1,AZ1186,TRUE,_xll.ohTrigger(Trigger,Quote!$V$2))</f>
        <v>#NUM!</v>
      </c>
    </row>
    <row r="1187" spans="51:56" ht="11.25" customHeight="1" x14ac:dyDescent="0.25">
      <c r="AY1187" s="187" t="s">
        <v>90</v>
      </c>
      <c r="AZ1187" s="186">
        <f>_xll.qlInterestRateIndexFixingDate(Currency&amp;"ibor"&amp;$I$1,BA1187,Trigger)</f>
        <v>47617</v>
      </c>
      <c r="BA1187" s="186">
        <f>_xll.qlCalendarAdvance(Calendar,BA1186,AY1187,"f",,Trigger)</f>
        <v>47619</v>
      </c>
      <c r="BB1187" s="186">
        <f>_xll.qlInterestRateIndexMaturity(Currency&amp;"ibor"&amp;$I$1,BA1187,Trigger)</f>
        <v>47711</v>
      </c>
      <c r="BC1187" s="359">
        <f>_xll.qlIndexFixing($AC$5,AZ1187,,_xll.ohTrigger(Trigger,Quote!$V$2))</f>
        <v>1.7052442349294594E-2</v>
      </c>
      <c r="BD1187" s="359" t="e">
        <f>_xll.qlIndexFixing($BE$1,AZ1187,TRUE,_xll.ohTrigger(Trigger,Quote!$V$2))</f>
        <v>#NUM!</v>
      </c>
    </row>
    <row r="1188" spans="51:56" ht="11.25" customHeight="1" x14ac:dyDescent="0.25">
      <c r="AY1188" s="187" t="s">
        <v>90</v>
      </c>
      <c r="AZ1188" s="186">
        <f>_xll.qlInterestRateIndexFixingDate(Currency&amp;"ibor"&amp;$I$1,BA1188,Trigger)</f>
        <v>47624</v>
      </c>
      <c r="BA1188" s="186">
        <f>_xll.qlCalendarAdvance(Calendar,BA1187,AY1188,"f",,Trigger)</f>
        <v>47626</v>
      </c>
      <c r="BB1188" s="186">
        <f>_xll.qlInterestRateIndexMaturity(Currency&amp;"ibor"&amp;$I$1,BA1188,Trigger)</f>
        <v>47718</v>
      </c>
      <c r="BC1188" s="359">
        <f>_xll.qlIndexFixing($AC$5,AZ1188,,_xll.ohTrigger(Trigger,Quote!$V$2))</f>
        <v>1.6993221873065647E-2</v>
      </c>
      <c r="BD1188" s="359" t="e">
        <f>_xll.qlIndexFixing($BE$1,AZ1188,TRUE,_xll.ohTrigger(Trigger,Quote!$V$2))</f>
        <v>#NUM!</v>
      </c>
    </row>
    <row r="1189" spans="51:56" ht="11.25" customHeight="1" x14ac:dyDescent="0.25">
      <c r="AY1189" s="187" t="s">
        <v>90</v>
      </c>
      <c r="AZ1189" s="186">
        <f>_xll.qlInterestRateIndexFixingDate(Currency&amp;"ibor"&amp;$I$1,BA1189,Trigger)</f>
        <v>47631</v>
      </c>
      <c r="BA1189" s="186">
        <f>_xll.qlCalendarAdvance(Calendar,BA1188,AY1189,"f",,Trigger)</f>
        <v>47633</v>
      </c>
      <c r="BB1189" s="186">
        <f>_xll.qlInterestRateIndexMaturity(Currency&amp;"ibor"&amp;$I$1,BA1189,Trigger)</f>
        <v>47725</v>
      </c>
      <c r="BC1189" s="359">
        <f>_xll.qlIndexFixing($AC$5,AZ1189,,_xll.ohTrigger(Trigger,Quote!$V$2))</f>
        <v>1.693381364290256E-2</v>
      </c>
      <c r="BD1189" s="359" t="e">
        <f>_xll.qlIndexFixing($BE$1,AZ1189,TRUE,_xll.ohTrigger(Trigger,Quote!$V$2))</f>
        <v>#NUM!</v>
      </c>
    </row>
    <row r="1190" spans="51:56" ht="11.25" customHeight="1" x14ac:dyDescent="0.25">
      <c r="AY1190" s="187" t="s">
        <v>90</v>
      </c>
      <c r="AZ1190" s="186">
        <f>_xll.qlInterestRateIndexFixingDate(Currency&amp;"ibor"&amp;$I$1,BA1190,Trigger)</f>
        <v>47638</v>
      </c>
      <c r="BA1190" s="186">
        <f>_xll.qlCalendarAdvance(Calendar,BA1189,AY1190,"f",,Trigger)</f>
        <v>47640</v>
      </c>
      <c r="BB1190" s="186">
        <f>_xll.qlInterestRateIndexMaturity(Currency&amp;"ibor"&amp;$I$1,BA1190,Trigger)</f>
        <v>47732</v>
      </c>
      <c r="BC1190" s="359">
        <f>_xll.qlIndexFixing($AC$5,AZ1190,,_xll.ohTrigger(Trigger,Quote!$V$2))</f>
        <v>1.690590989135058E-2</v>
      </c>
      <c r="BD1190" s="359" t="e">
        <f>_xll.qlIndexFixing($BE$1,AZ1190,TRUE,_xll.ohTrigger(Trigger,Quote!$V$2))</f>
        <v>#NUM!</v>
      </c>
    </row>
    <row r="1191" spans="51:56" ht="11.25" customHeight="1" x14ac:dyDescent="0.25">
      <c r="AY1191" s="187" t="s">
        <v>90</v>
      </c>
      <c r="AZ1191" s="186">
        <f>_xll.qlInterestRateIndexFixingDate(Currency&amp;"ibor"&amp;$I$1,BA1191,Trigger)</f>
        <v>47645</v>
      </c>
      <c r="BA1191" s="186">
        <f>_xll.qlCalendarAdvance(Calendar,BA1190,AY1191,"f",,Trigger)</f>
        <v>47647</v>
      </c>
      <c r="BB1191" s="186">
        <f>_xll.qlInterestRateIndexMaturity(Currency&amp;"ibor"&amp;$I$1,BA1191,Trigger)</f>
        <v>47739</v>
      </c>
      <c r="BC1191" s="359">
        <f>_xll.qlIndexFixing($AC$5,AZ1191,,_xll.ohTrigger(Trigger,Quote!$V$2))</f>
        <v>1.6920208835368107E-2</v>
      </c>
      <c r="BD1191" s="359" t="e">
        <f>_xll.qlIndexFixing($BE$1,AZ1191,TRUE,_xll.ohTrigger(Trigger,Quote!$V$2))</f>
        <v>#NUM!</v>
      </c>
    </row>
    <row r="1192" spans="51:56" ht="11.25" customHeight="1" x14ac:dyDescent="0.25">
      <c r="AY1192" s="187" t="s">
        <v>90</v>
      </c>
      <c r="AZ1192" s="186">
        <f>_xll.qlInterestRateIndexFixingDate(Currency&amp;"ibor"&amp;$I$1,BA1192,Trigger)</f>
        <v>47652</v>
      </c>
      <c r="BA1192" s="186">
        <f>_xll.qlCalendarAdvance(Calendar,BA1191,AY1192,"f",,Trigger)</f>
        <v>47654</v>
      </c>
      <c r="BB1192" s="186">
        <f>_xll.qlInterestRateIndexMaturity(Currency&amp;"ibor"&amp;$I$1,BA1192,Trigger)</f>
        <v>47746</v>
      </c>
      <c r="BC1192" s="359">
        <f>_xll.qlIndexFixing($AC$5,AZ1192,,_xll.ohTrigger(Trigger,Quote!$V$2))</f>
        <v>1.6934507831411847E-2</v>
      </c>
      <c r="BD1192" s="359" t="e">
        <f>_xll.qlIndexFixing($BE$1,AZ1192,TRUE,_xll.ohTrigger(Trigger,Quote!$V$2))</f>
        <v>#NUM!</v>
      </c>
    </row>
    <row r="1193" spans="51:56" ht="11.25" customHeight="1" x14ac:dyDescent="0.25">
      <c r="AY1193" s="187" t="s">
        <v>90</v>
      </c>
      <c r="AZ1193" s="186">
        <f>_xll.qlInterestRateIndexFixingDate(Currency&amp;"ibor"&amp;$I$1,BA1193,Trigger)</f>
        <v>47659</v>
      </c>
      <c r="BA1193" s="186">
        <f>_xll.qlCalendarAdvance(Calendar,BA1192,AY1193,"f",,Trigger)</f>
        <v>47661</v>
      </c>
      <c r="BB1193" s="186">
        <f>_xll.qlInterestRateIndexMaturity(Currency&amp;"ibor"&amp;$I$1,BA1193,Trigger)</f>
        <v>47753</v>
      </c>
      <c r="BC1193" s="359">
        <f>_xll.qlIndexFixing($AC$5,AZ1193,,_xll.ohTrigger(Trigger,Quote!$V$2))</f>
        <v>1.6948806879481793E-2</v>
      </c>
      <c r="BD1193" s="359" t="e">
        <f>_xll.qlIndexFixing($BE$1,AZ1193,TRUE,_xll.ohTrigger(Trigger,Quote!$V$2))</f>
        <v>#NUM!</v>
      </c>
    </row>
    <row r="1194" spans="51:56" ht="11.25" customHeight="1" x14ac:dyDescent="0.25">
      <c r="AY1194" s="187" t="s">
        <v>90</v>
      </c>
      <c r="AZ1194" s="186">
        <f>_xll.qlInterestRateIndexFixingDate(Currency&amp;"ibor"&amp;$I$1,BA1194,Trigger)</f>
        <v>47666</v>
      </c>
      <c r="BA1194" s="186">
        <f>_xll.qlCalendarAdvance(Calendar,BA1193,AY1194,"f",,Trigger)</f>
        <v>47668</v>
      </c>
      <c r="BB1194" s="186">
        <f>_xll.qlInterestRateIndexMaturity(Currency&amp;"ibor"&amp;$I$1,BA1194,Trigger)</f>
        <v>47760</v>
      </c>
      <c r="BC1194" s="359">
        <f>_xll.qlIndexFixing($AC$5,AZ1194,,_xll.ohTrigger(Trigger,Quote!$V$2))</f>
        <v>1.6963105979578817E-2</v>
      </c>
      <c r="BD1194" s="359" t="e">
        <f>_xll.qlIndexFixing($BE$1,AZ1194,TRUE,_xll.ohTrigger(Trigger,Quote!$V$2))</f>
        <v>#NUM!</v>
      </c>
    </row>
    <row r="1195" spans="51:56" ht="11.25" customHeight="1" x14ac:dyDescent="0.25">
      <c r="AY1195" s="187" t="s">
        <v>90</v>
      </c>
      <c r="AZ1195" s="186">
        <f>_xll.qlInterestRateIndexFixingDate(Currency&amp;"ibor"&amp;$I$1,BA1195,Trigger)</f>
        <v>47673</v>
      </c>
      <c r="BA1195" s="186">
        <f>_xll.qlCalendarAdvance(Calendar,BA1194,AY1195,"f",,Trigger)</f>
        <v>47675</v>
      </c>
      <c r="BB1195" s="186">
        <f>_xll.qlInterestRateIndexMaturity(Currency&amp;"ibor"&amp;$I$1,BA1195,Trigger)</f>
        <v>47767</v>
      </c>
      <c r="BC1195" s="359">
        <f>_xll.qlIndexFixing($AC$5,AZ1195,,_xll.ohTrigger(Trigger,Quote!$V$2))</f>
        <v>1.6977405131702053E-2</v>
      </c>
      <c r="BD1195" s="359" t="e">
        <f>_xll.qlIndexFixing($BE$1,AZ1195,TRUE,_xll.ohTrigger(Trigger,Quote!$V$2))</f>
        <v>#NUM!</v>
      </c>
    </row>
    <row r="1196" spans="51:56" ht="11.25" customHeight="1" x14ac:dyDescent="0.25">
      <c r="AY1196" s="187" t="s">
        <v>90</v>
      </c>
      <c r="AZ1196" s="186">
        <f>_xll.qlInterestRateIndexFixingDate(Currency&amp;"ibor"&amp;$I$1,BA1196,Trigger)</f>
        <v>47680</v>
      </c>
      <c r="BA1196" s="186">
        <f>_xll.qlCalendarAdvance(Calendar,BA1195,AY1196,"f",,Trigger)</f>
        <v>47682</v>
      </c>
      <c r="BB1196" s="186">
        <f>_xll.qlInterestRateIndexMaturity(Currency&amp;"ibor"&amp;$I$1,BA1196,Trigger)</f>
        <v>47774</v>
      </c>
      <c r="BC1196" s="359">
        <f>_xll.qlIndexFixing($AC$5,AZ1196,,_xll.ohTrigger(Trigger,Quote!$V$2))</f>
        <v>1.6991704335852367E-2</v>
      </c>
      <c r="BD1196" s="359" t="e">
        <f>_xll.qlIndexFixing($BE$1,AZ1196,TRUE,_xll.ohTrigger(Trigger,Quote!$V$2))</f>
        <v>#NUM!</v>
      </c>
    </row>
    <row r="1197" spans="51:56" ht="11.25" customHeight="1" x14ac:dyDescent="0.25">
      <c r="AY1197" s="187" t="s">
        <v>90</v>
      </c>
      <c r="AZ1197" s="186">
        <f>_xll.qlInterestRateIndexFixingDate(Currency&amp;"ibor"&amp;$I$1,BA1197,Trigger)</f>
        <v>47687</v>
      </c>
      <c r="BA1197" s="186">
        <f>_xll.qlCalendarAdvance(Calendar,BA1196,AY1197,"f",,Trigger)</f>
        <v>47689</v>
      </c>
      <c r="BB1197" s="186">
        <f>_xll.qlInterestRateIndexMaturity(Currency&amp;"ibor"&amp;$I$1,BA1197,Trigger)</f>
        <v>47781</v>
      </c>
      <c r="BC1197" s="359">
        <f>_xll.qlIndexFixing($AC$5,AZ1197,,_xll.ohTrigger(Trigger,Quote!$V$2))</f>
        <v>1.7006003592028886E-2</v>
      </c>
      <c r="BD1197" s="359" t="e">
        <f>_xll.qlIndexFixing($BE$1,AZ1197,TRUE,_xll.ohTrigger(Trigger,Quote!$V$2))</f>
        <v>#NUM!</v>
      </c>
    </row>
    <row r="1198" spans="51:56" ht="11.25" customHeight="1" x14ac:dyDescent="0.25">
      <c r="AY1198" s="187" t="s">
        <v>90</v>
      </c>
      <c r="AZ1198" s="186">
        <f>_xll.qlInterestRateIndexFixingDate(Currency&amp;"ibor"&amp;$I$1,BA1198,Trigger)</f>
        <v>47694</v>
      </c>
      <c r="BA1198" s="186">
        <f>_xll.qlCalendarAdvance(Calendar,BA1197,AY1198,"f",,Trigger)</f>
        <v>47696</v>
      </c>
      <c r="BB1198" s="186">
        <f>_xll.qlInterestRateIndexMaturity(Currency&amp;"ibor"&amp;$I$1,BA1198,Trigger)</f>
        <v>47788</v>
      </c>
      <c r="BC1198" s="359">
        <f>_xll.qlIndexFixing($AC$5,AZ1198,,_xll.ohTrigger(Trigger,Quote!$V$2))</f>
        <v>1.7020302900234225E-2</v>
      </c>
      <c r="BD1198" s="359" t="e">
        <f>_xll.qlIndexFixing($BE$1,AZ1198,TRUE,_xll.ohTrigger(Trigger,Quote!$V$2))</f>
        <v>#NUM!</v>
      </c>
    </row>
    <row r="1199" spans="51:56" ht="11.25" customHeight="1" x14ac:dyDescent="0.25">
      <c r="AY1199" s="187" t="s">
        <v>90</v>
      </c>
      <c r="AZ1199" s="186">
        <f>_xll.qlInterestRateIndexFixingDate(Currency&amp;"ibor"&amp;$I$1,BA1199,Trigger)</f>
        <v>47701</v>
      </c>
      <c r="BA1199" s="186">
        <f>_xll.qlCalendarAdvance(Calendar,BA1198,AY1199,"f",,Trigger)</f>
        <v>47703</v>
      </c>
      <c r="BB1199" s="186">
        <f>_xll.qlInterestRateIndexMaturity(Currency&amp;"ibor"&amp;$I$1,BA1199,Trigger)</f>
        <v>47795</v>
      </c>
      <c r="BC1199" s="359">
        <f>_xll.qlIndexFixing($AC$5,AZ1199,,_xll.ohTrigger(Trigger,Quote!$V$2))</f>
        <v>1.7034602260464906E-2</v>
      </c>
      <c r="BD1199" s="359" t="e">
        <f>_xll.qlIndexFixing($BE$1,AZ1199,TRUE,_xll.ohTrigger(Trigger,Quote!$V$2))</f>
        <v>#NUM!</v>
      </c>
    </row>
    <row r="1200" spans="51:56" ht="11.25" customHeight="1" x14ac:dyDescent="0.25">
      <c r="AY1200" s="187" t="s">
        <v>90</v>
      </c>
      <c r="AZ1200" s="186">
        <f>_xll.qlInterestRateIndexFixingDate(Currency&amp;"ibor"&amp;$I$1,BA1200,Trigger)</f>
        <v>47708</v>
      </c>
      <c r="BA1200" s="186">
        <f>_xll.qlCalendarAdvance(Calendar,BA1199,AY1200,"f",,Trigger)</f>
        <v>47710</v>
      </c>
      <c r="BB1200" s="186">
        <f>_xll.qlInterestRateIndexMaturity(Currency&amp;"ibor"&amp;$I$1,BA1200,Trigger)</f>
        <v>47802</v>
      </c>
      <c r="BC1200" s="359">
        <f>_xll.qlIndexFixing($AC$5,AZ1200,,_xll.ohTrigger(Trigger,Quote!$V$2))</f>
        <v>1.704890167272527E-2</v>
      </c>
      <c r="BD1200" s="359" t="e">
        <f>_xll.qlIndexFixing($BE$1,AZ1200,TRUE,_xll.ohTrigger(Trigger,Quote!$V$2))</f>
        <v>#NUM!</v>
      </c>
    </row>
    <row r="1201" spans="51:56" ht="11.25" customHeight="1" x14ac:dyDescent="0.25">
      <c r="AY1201" s="187" t="s">
        <v>90</v>
      </c>
      <c r="AZ1201" s="186">
        <f>_xll.qlInterestRateIndexFixingDate(Currency&amp;"ibor"&amp;$I$1,BA1201,Trigger)</f>
        <v>47715</v>
      </c>
      <c r="BA1201" s="186">
        <f>_xll.qlCalendarAdvance(Calendar,BA1200,AY1201,"f",,Trigger)</f>
        <v>47717</v>
      </c>
      <c r="BB1201" s="186">
        <f>_xll.qlInterestRateIndexMaturity(Currency&amp;"ibor"&amp;$I$1,BA1201,Trigger)</f>
        <v>47809</v>
      </c>
      <c r="BC1201" s="359">
        <f>_xll.qlIndexFixing($AC$5,AZ1201,,_xll.ohTrigger(Trigger,Quote!$V$2))</f>
        <v>1.7063201137011843E-2</v>
      </c>
      <c r="BD1201" s="359" t="e">
        <f>_xll.qlIndexFixing($BE$1,AZ1201,TRUE,_xll.ohTrigger(Trigger,Quote!$V$2))</f>
        <v>#NUM!</v>
      </c>
    </row>
    <row r="1202" spans="51:56" ht="11.25" customHeight="1" x14ac:dyDescent="0.25">
      <c r="AY1202" s="187" t="s">
        <v>90</v>
      </c>
      <c r="AZ1202" s="186">
        <f>_xll.qlInterestRateIndexFixingDate(Currency&amp;"ibor"&amp;$I$1,BA1202,Trigger)</f>
        <v>47722</v>
      </c>
      <c r="BA1202" s="186">
        <f>_xll.qlCalendarAdvance(Calendar,BA1201,AY1202,"f",,Trigger)</f>
        <v>47724</v>
      </c>
      <c r="BB1202" s="186">
        <f>_xll.qlInterestRateIndexMaturity(Currency&amp;"ibor"&amp;$I$1,BA1202,Trigger)</f>
        <v>47816</v>
      </c>
      <c r="BC1202" s="359">
        <f>_xll.qlIndexFixing($AC$5,AZ1202,,_xll.ohTrigger(Trigger,Quote!$V$2))</f>
        <v>1.7077500653326361E-2</v>
      </c>
      <c r="BD1202" s="359" t="e">
        <f>_xll.qlIndexFixing($BE$1,AZ1202,TRUE,_xll.ohTrigger(Trigger,Quote!$V$2))</f>
        <v>#NUM!</v>
      </c>
    </row>
    <row r="1203" spans="51:56" ht="11.25" customHeight="1" x14ac:dyDescent="0.25">
      <c r="AY1203" s="187" t="s">
        <v>90</v>
      </c>
      <c r="AZ1203" s="186">
        <f>_xll.qlInterestRateIndexFixingDate(Currency&amp;"ibor"&amp;$I$1,BA1203,Trigger)</f>
        <v>47729</v>
      </c>
      <c r="BA1203" s="186">
        <f>_xll.qlCalendarAdvance(Calendar,BA1202,AY1203,"f",,Trigger)</f>
        <v>47731</v>
      </c>
      <c r="BB1203" s="186">
        <f>_xll.qlInterestRateIndexMaturity(Currency&amp;"ibor"&amp;$I$1,BA1203,Trigger)</f>
        <v>47822</v>
      </c>
      <c r="BC1203" s="359">
        <f>_xll.qlIndexFixing($AC$5,AZ1203,,_xll.ohTrigger(Trigger,Quote!$V$2))</f>
        <v>1.7090373730838899E-2</v>
      </c>
      <c r="BD1203" s="359" t="e">
        <f>_xll.qlIndexFixing($BE$1,AZ1203,TRUE,_xll.ohTrigger(Trigger,Quote!$V$2))</f>
        <v>#NUM!</v>
      </c>
    </row>
    <row r="1204" spans="51:56" ht="11.25" customHeight="1" x14ac:dyDescent="0.25">
      <c r="AY1204" s="187" t="s">
        <v>90</v>
      </c>
      <c r="AZ1204" s="186">
        <f>_xll.qlInterestRateIndexFixingDate(Currency&amp;"ibor"&amp;$I$1,BA1204,Trigger)</f>
        <v>47736</v>
      </c>
      <c r="BA1204" s="186">
        <f>_xll.qlCalendarAdvance(Calendar,BA1203,AY1204,"f",,Trigger)</f>
        <v>47738</v>
      </c>
      <c r="BB1204" s="186">
        <f>_xll.qlInterestRateIndexMaturity(Currency&amp;"ibor"&amp;$I$1,BA1204,Trigger)</f>
        <v>47829</v>
      </c>
      <c r="BC1204" s="359">
        <f>_xll.qlIndexFixing($AC$5,AZ1204,,_xll.ohTrigger(Trigger,Quote!$V$2))</f>
        <v>1.7104672669839654E-2</v>
      </c>
      <c r="BD1204" s="359" t="e">
        <f>_xll.qlIndexFixing($BE$1,AZ1204,TRUE,_xll.ohTrigger(Trigger,Quote!$V$2))</f>
        <v>#NUM!</v>
      </c>
    </row>
    <row r="1205" spans="51:56" ht="11.25" customHeight="1" x14ac:dyDescent="0.25">
      <c r="AY1205" s="187" t="s">
        <v>90</v>
      </c>
      <c r="AZ1205" s="186">
        <f>_xll.qlInterestRateIndexFixingDate(Currency&amp;"ibor"&amp;$I$1,BA1205,Trigger)</f>
        <v>47743</v>
      </c>
      <c r="BA1205" s="186">
        <f>_xll.qlCalendarAdvance(Calendar,BA1204,AY1205,"f",,Trigger)</f>
        <v>47745</v>
      </c>
      <c r="BB1205" s="186">
        <f>_xll.qlInterestRateIndexMaturity(Currency&amp;"ibor"&amp;$I$1,BA1205,Trigger)</f>
        <v>47836</v>
      </c>
      <c r="BC1205" s="359">
        <f>_xll.qlIndexFixing($AC$5,AZ1205,,_xll.ohTrigger(Trigger,Quote!$V$2))</f>
        <v>1.7118971660301664E-2</v>
      </c>
      <c r="BD1205" s="359" t="e">
        <f>_xll.qlIndexFixing($BE$1,AZ1205,TRUE,_xll.ohTrigger(Trigger,Quote!$V$2))</f>
        <v>#NUM!</v>
      </c>
    </row>
    <row r="1206" spans="51:56" ht="11.25" customHeight="1" x14ac:dyDescent="0.25">
      <c r="AY1206" s="187" t="s">
        <v>90</v>
      </c>
      <c r="AZ1206" s="186">
        <f>_xll.qlInterestRateIndexFixingDate(Currency&amp;"ibor"&amp;$I$1,BA1206,Trigger)</f>
        <v>47750</v>
      </c>
      <c r="BA1206" s="186">
        <f>_xll.qlCalendarAdvance(Calendar,BA1205,AY1206,"f",,Trigger)</f>
        <v>47752</v>
      </c>
      <c r="BB1206" s="186">
        <f>_xll.qlInterestRateIndexMaturity(Currency&amp;"ibor"&amp;$I$1,BA1206,Trigger)</f>
        <v>47844</v>
      </c>
      <c r="BC1206" s="359">
        <f>_xll.qlIndexFixing($AC$5,AZ1206,,_xll.ohTrigger(Trigger,Quote!$V$2))</f>
        <v>1.7134699238869996E-2</v>
      </c>
      <c r="BD1206" s="359" t="e">
        <f>_xll.qlIndexFixing($BE$1,AZ1206,TRUE,_xll.ohTrigger(Trigger,Quote!$V$2))</f>
        <v>#NUM!</v>
      </c>
    </row>
    <row r="1207" spans="51:56" ht="11.25" customHeight="1" x14ac:dyDescent="0.25">
      <c r="AY1207" s="187" t="s">
        <v>90</v>
      </c>
      <c r="AZ1207" s="186">
        <f>_xll.qlInterestRateIndexFixingDate(Currency&amp;"ibor"&amp;$I$1,BA1207,Trigger)</f>
        <v>47757</v>
      </c>
      <c r="BA1207" s="186">
        <f>_xll.qlCalendarAdvance(Calendar,BA1206,AY1207,"f",,Trigger)</f>
        <v>47759</v>
      </c>
      <c r="BB1207" s="186">
        <f>_xll.qlInterestRateIndexMaturity(Currency&amp;"ibor"&amp;$I$1,BA1207,Trigger)</f>
        <v>47851</v>
      </c>
      <c r="BC1207" s="359">
        <f>_xll.qlIndexFixing($AC$5,AZ1207,,_xll.ohTrigger(Trigger,Quote!$V$2))</f>
        <v>1.714899901532773E-2</v>
      </c>
      <c r="BD1207" s="359" t="e">
        <f>_xll.qlIndexFixing($BE$1,AZ1207,TRUE,_xll.ohTrigger(Trigger,Quote!$V$2))</f>
        <v>#NUM!</v>
      </c>
    </row>
    <row r="1208" spans="51:56" ht="11.25" customHeight="1" x14ac:dyDescent="0.25">
      <c r="AY1208" s="187" t="s">
        <v>90</v>
      </c>
      <c r="AZ1208" s="186">
        <f>_xll.qlInterestRateIndexFixingDate(Currency&amp;"ibor"&amp;$I$1,BA1208,Trigger)</f>
        <v>47764</v>
      </c>
      <c r="BA1208" s="186">
        <f>_xll.qlCalendarAdvance(Calendar,BA1207,AY1208,"f",,Trigger)</f>
        <v>47766</v>
      </c>
      <c r="BB1208" s="186">
        <f>_xll.qlInterestRateIndexMaturity(Currency&amp;"ibor"&amp;$I$1,BA1208,Trigger)</f>
        <v>47858</v>
      </c>
      <c r="BC1208" s="359">
        <f>_xll.qlIndexFixing($AC$5,AZ1208,,_xll.ohTrigger(Trigger,Quote!$V$2))</f>
        <v>1.7163298843814276E-2</v>
      </c>
      <c r="BD1208" s="359" t="e">
        <f>_xll.qlIndexFixing($BE$1,AZ1208,TRUE,_xll.ohTrigger(Trigger,Quote!$V$2))</f>
        <v>#NUM!</v>
      </c>
    </row>
    <row r="1209" spans="51:56" ht="11.25" customHeight="1" x14ac:dyDescent="0.25">
      <c r="AY1209" s="187" t="s">
        <v>90</v>
      </c>
      <c r="AZ1209" s="186">
        <f>_xll.qlInterestRateIndexFixingDate(Currency&amp;"ibor"&amp;$I$1,BA1209,Trigger)</f>
        <v>47771</v>
      </c>
      <c r="BA1209" s="186">
        <f>_xll.qlCalendarAdvance(Calendar,BA1208,AY1209,"f",,Trigger)</f>
        <v>47773</v>
      </c>
      <c r="BB1209" s="186">
        <f>_xll.qlInterestRateIndexMaturity(Currency&amp;"ibor"&amp;$I$1,BA1209,Trigger)</f>
        <v>47865</v>
      </c>
      <c r="BC1209" s="359">
        <f>_xll.qlIndexFixing($AC$5,AZ1209,,_xll.ohTrigger(Trigger,Quote!$V$2))</f>
        <v>1.7177598724330508E-2</v>
      </c>
      <c r="BD1209" s="359" t="e">
        <f>_xll.qlIndexFixing($BE$1,AZ1209,TRUE,_xll.ohTrigger(Trigger,Quote!$V$2))</f>
        <v>#NUM!</v>
      </c>
    </row>
    <row r="1210" spans="51:56" ht="11.25" customHeight="1" x14ac:dyDescent="0.25">
      <c r="AY1210" s="187" t="s">
        <v>90</v>
      </c>
      <c r="AZ1210" s="186">
        <f>_xll.qlInterestRateIndexFixingDate(Currency&amp;"ibor"&amp;$I$1,BA1210,Trigger)</f>
        <v>47778</v>
      </c>
      <c r="BA1210" s="186">
        <f>_xll.qlCalendarAdvance(Calendar,BA1209,AY1210,"f",,Trigger)</f>
        <v>47780</v>
      </c>
      <c r="BB1210" s="186">
        <f>_xll.qlInterestRateIndexMaturity(Currency&amp;"ibor"&amp;$I$1,BA1210,Trigger)</f>
        <v>47872</v>
      </c>
      <c r="BC1210" s="359">
        <f>_xll.qlIndexFixing($AC$5,AZ1210,,_xll.ohTrigger(Trigger,Quote!$V$2))</f>
        <v>1.7191898656876425E-2</v>
      </c>
      <c r="BD1210" s="359" t="e">
        <f>_xll.qlIndexFixing($BE$1,AZ1210,TRUE,_xll.ohTrigger(Trigger,Quote!$V$2))</f>
        <v>#NUM!</v>
      </c>
    </row>
    <row r="1211" spans="51:56" ht="11.25" customHeight="1" x14ac:dyDescent="0.25">
      <c r="AY1211" s="187" t="s">
        <v>90</v>
      </c>
      <c r="AZ1211" s="186">
        <f>_xll.qlInterestRateIndexFixingDate(Currency&amp;"ibor"&amp;$I$1,BA1211,Trigger)</f>
        <v>47785</v>
      </c>
      <c r="BA1211" s="186">
        <f>_xll.qlCalendarAdvance(Calendar,BA1210,AY1211,"f",,Trigger)</f>
        <v>47787</v>
      </c>
      <c r="BB1211" s="186">
        <f>_xll.qlInterestRateIndexMaturity(Currency&amp;"ibor"&amp;$I$1,BA1211,Trigger)</f>
        <v>47879</v>
      </c>
      <c r="BC1211" s="359">
        <f>_xll.qlIndexFixing($AC$5,AZ1211,,_xll.ohTrigger(Trigger,Quote!$V$2))</f>
        <v>1.7206198641451162E-2</v>
      </c>
      <c r="BD1211" s="359" t="e">
        <f>_xll.qlIndexFixing($BE$1,AZ1211,TRUE,_xll.ohTrigger(Trigger,Quote!$V$2))</f>
        <v>#NUM!</v>
      </c>
    </row>
    <row r="1212" spans="51:56" ht="11.25" customHeight="1" x14ac:dyDescent="0.25">
      <c r="AY1212" s="187" t="s">
        <v>90</v>
      </c>
      <c r="AZ1212" s="186">
        <f>_xll.qlInterestRateIndexFixingDate(Currency&amp;"ibor"&amp;$I$1,BA1212,Trigger)</f>
        <v>47792</v>
      </c>
      <c r="BA1212" s="186">
        <f>_xll.qlCalendarAdvance(Calendar,BA1211,AY1212,"f",,Trigger)</f>
        <v>47794</v>
      </c>
      <c r="BB1212" s="186">
        <f>_xll.qlInterestRateIndexMaturity(Currency&amp;"ibor"&amp;$I$1,BA1212,Trigger)</f>
        <v>47886</v>
      </c>
      <c r="BC1212" s="359">
        <f>_xll.qlIndexFixing($AC$5,AZ1212,,_xll.ohTrigger(Trigger,Quote!$V$2))</f>
        <v>1.7220498678056449E-2</v>
      </c>
      <c r="BD1212" s="359" t="e">
        <f>_xll.qlIndexFixing($BE$1,AZ1212,TRUE,_xll.ohTrigger(Trigger,Quote!$V$2))</f>
        <v>#NUM!</v>
      </c>
    </row>
    <row r="1213" spans="51:56" ht="11.25" customHeight="1" x14ac:dyDescent="0.25">
      <c r="AY1213" s="187" t="s">
        <v>90</v>
      </c>
      <c r="AZ1213" s="186">
        <f>_xll.qlInterestRateIndexFixingDate(Currency&amp;"ibor"&amp;$I$1,BA1213,Trigger)</f>
        <v>47799</v>
      </c>
      <c r="BA1213" s="186">
        <f>_xll.qlCalendarAdvance(Calendar,BA1212,AY1213,"f",,Trigger)</f>
        <v>47801</v>
      </c>
      <c r="BB1213" s="186">
        <f>_xll.qlInterestRateIndexMaturity(Currency&amp;"ibor"&amp;$I$1,BA1213,Trigger)</f>
        <v>47893</v>
      </c>
      <c r="BC1213" s="359">
        <f>_xll.qlIndexFixing($AC$5,AZ1213,,_xll.ohTrigger(Trigger,Quote!$V$2))</f>
        <v>1.7234798766691421E-2</v>
      </c>
      <c r="BD1213" s="359" t="e">
        <f>_xll.qlIndexFixing($BE$1,AZ1213,TRUE,_xll.ohTrigger(Trigger,Quote!$V$2))</f>
        <v>#NUM!</v>
      </c>
    </row>
    <row r="1214" spans="51:56" ht="11.25" customHeight="1" x14ac:dyDescent="0.25">
      <c r="AY1214" s="187" t="s">
        <v>90</v>
      </c>
      <c r="AZ1214" s="186">
        <f>_xll.qlInterestRateIndexFixingDate(Currency&amp;"ibor"&amp;$I$1,BA1214,Trigger)</f>
        <v>47806</v>
      </c>
      <c r="BA1214" s="186">
        <f>_xll.qlCalendarAdvance(Calendar,BA1213,AY1214,"f",,Trigger)</f>
        <v>47808</v>
      </c>
      <c r="BB1214" s="186">
        <f>_xll.qlInterestRateIndexMaturity(Currency&amp;"ibor"&amp;$I$1,BA1214,Trigger)</f>
        <v>47900</v>
      </c>
      <c r="BC1214" s="359">
        <f>_xll.qlIndexFixing($AC$5,AZ1214,,_xll.ohTrigger(Trigger,Quote!$V$2))</f>
        <v>1.7249098907356077E-2</v>
      </c>
      <c r="BD1214" s="359" t="e">
        <f>_xll.qlIndexFixing($BE$1,AZ1214,TRUE,_xll.ohTrigger(Trigger,Quote!$V$2))</f>
        <v>#NUM!</v>
      </c>
    </row>
    <row r="1215" spans="51:56" ht="11.25" customHeight="1" x14ac:dyDescent="0.25">
      <c r="AY1215" s="187" t="s">
        <v>90</v>
      </c>
      <c r="AZ1215" s="186">
        <f>_xll.qlInterestRateIndexFixingDate(Currency&amp;"ibor"&amp;$I$1,BA1215,Trigger)</f>
        <v>47813</v>
      </c>
      <c r="BA1215" s="186">
        <f>_xll.qlCalendarAdvance(Calendar,BA1214,AY1215,"f",,Trigger)</f>
        <v>47815</v>
      </c>
      <c r="BB1215" s="186">
        <f>_xll.qlInterestRateIndexMaturity(Currency&amp;"ibor"&amp;$I$1,BA1215,Trigger)</f>
        <v>47907</v>
      </c>
      <c r="BC1215" s="359">
        <f>_xll.qlIndexFixing($AC$5,AZ1215,,_xll.ohTrigger(Trigger,Quote!$V$2))</f>
        <v>1.7263399100052156E-2</v>
      </c>
      <c r="BD1215" s="359" t="e">
        <f>_xll.qlIndexFixing($BE$1,AZ1215,TRUE,_xll.ohTrigger(Trigger,Quote!$V$2))</f>
        <v>#NUM!</v>
      </c>
    </row>
    <row r="1216" spans="51:56" ht="11.25" customHeight="1" x14ac:dyDescent="0.25">
      <c r="AY1216" s="187" t="s">
        <v>90</v>
      </c>
      <c r="AZ1216" s="186">
        <f>_xll.qlInterestRateIndexFixingDate(Currency&amp;"ibor"&amp;$I$1,BA1216,Trigger)</f>
        <v>47820</v>
      </c>
      <c r="BA1216" s="186">
        <f>_xll.qlCalendarAdvance(Calendar,BA1215,AY1216,"f",,Trigger)</f>
        <v>47822</v>
      </c>
      <c r="BB1216" s="186">
        <f>_xll.qlInterestRateIndexMaturity(Currency&amp;"ibor"&amp;$I$1,BA1216,Trigger)</f>
        <v>47912</v>
      </c>
      <c r="BC1216" s="359">
        <f>_xll.qlIndexFixing($AC$5,AZ1216,,_xll.ohTrigger(Trigger,Quote!$V$2))</f>
        <v>1.7274828670180042E-2</v>
      </c>
      <c r="BD1216" s="359" t="e">
        <f>_xll.qlIndexFixing($BE$1,AZ1216,TRUE,_xll.ohTrigger(Trigger,Quote!$V$2))</f>
        <v>#NUM!</v>
      </c>
    </row>
    <row r="1217" spans="51:56" ht="11.25" customHeight="1" x14ac:dyDescent="0.25">
      <c r="AY1217" s="187" t="s">
        <v>90</v>
      </c>
      <c r="AZ1217" s="186">
        <f>_xll.qlInterestRateIndexFixingDate(Currency&amp;"ibor"&amp;$I$1,BA1217,Trigger)</f>
        <v>47827</v>
      </c>
      <c r="BA1217" s="186">
        <f>_xll.qlCalendarAdvance(Calendar,BA1216,AY1217,"f",,Trigger)</f>
        <v>47829</v>
      </c>
      <c r="BB1217" s="186">
        <f>_xll.qlInterestRateIndexMaturity(Currency&amp;"ibor"&amp;$I$1,BA1217,Trigger)</f>
        <v>47919</v>
      </c>
      <c r="BC1217" s="359">
        <f>_xll.qlIndexFixing($AC$5,AZ1217,,_xll.ohTrigger(Trigger,Quote!$V$2))</f>
        <v>1.7289127589542375E-2</v>
      </c>
      <c r="BD1217" s="359" t="e">
        <f>_xll.qlIndexFixing($BE$1,AZ1217,TRUE,_xll.ohTrigger(Trigger,Quote!$V$2))</f>
        <v>#NUM!</v>
      </c>
    </row>
    <row r="1218" spans="51:56" ht="11.25" customHeight="1" x14ac:dyDescent="0.25">
      <c r="AY1218" s="187" t="s">
        <v>90</v>
      </c>
      <c r="AZ1218" s="186">
        <f>_xll.qlInterestRateIndexFixingDate(Currency&amp;"ibor"&amp;$I$1,BA1218,Trigger)</f>
        <v>47834</v>
      </c>
      <c r="BA1218" s="186">
        <f>_xll.qlCalendarAdvance(Calendar,BA1217,AY1218,"f",,Trigger)</f>
        <v>47836</v>
      </c>
      <c r="BB1218" s="186">
        <f>_xll.qlInterestRateIndexMaturity(Currency&amp;"ibor"&amp;$I$1,BA1218,Trigger)</f>
        <v>47926</v>
      </c>
      <c r="BC1218" s="359">
        <f>_xll.qlIndexFixing($AC$5,AZ1218,,_xll.ohTrigger(Trigger,Quote!$V$2))</f>
        <v>1.7303426559799995E-2</v>
      </c>
      <c r="BD1218" s="359" t="e">
        <f>_xll.qlIndexFixing($BE$1,AZ1218,TRUE,_xll.ohTrigger(Trigger,Quote!$V$2))</f>
        <v>#NUM!</v>
      </c>
    </row>
    <row r="1219" spans="51:56" ht="11.25" customHeight="1" x14ac:dyDescent="0.25">
      <c r="AY1219" s="187" t="s">
        <v>90</v>
      </c>
      <c r="AZ1219" s="186">
        <f>_xll.qlInterestRateIndexFixingDate(Currency&amp;"ibor"&amp;$I$1,BA1219,Trigger)</f>
        <v>47840</v>
      </c>
      <c r="BA1219" s="186">
        <f>_xll.qlCalendarAdvance(Calendar,BA1218,AY1219,"f",,Trigger)</f>
        <v>47844</v>
      </c>
      <c r="BB1219" s="186">
        <f>_xll.qlInterestRateIndexMaturity(Currency&amp;"ibor"&amp;$I$1,BA1219,Trigger)</f>
        <v>47934</v>
      </c>
      <c r="BC1219" s="359">
        <f>_xll.qlIndexFixing($AC$5,AZ1219,,_xll.ohTrigger(Trigger,Quote!$V$2))</f>
        <v>1.7319768302414218E-2</v>
      </c>
      <c r="BD1219" s="359" t="e">
        <f>_xll.qlIndexFixing($BE$1,AZ1219,TRUE,_xll.ohTrigger(Trigger,Quote!$V$2))</f>
        <v>#NUM!</v>
      </c>
    </row>
    <row r="1220" spans="51:56" ht="11.25" customHeight="1" x14ac:dyDescent="0.25">
      <c r="AY1220" s="187" t="s">
        <v>90</v>
      </c>
      <c r="AZ1220" s="186">
        <f>_xll.qlInterestRateIndexFixingDate(Currency&amp;"ibor"&amp;$I$1,BA1220,Trigger)</f>
        <v>47848</v>
      </c>
      <c r="BA1220" s="186">
        <f>_xll.qlCalendarAdvance(Calendar,BA1219,AY1220,"f",,Trigger)</f>
        <v>47851</v>
      </c>
      <c r="BB1220" s="186">
        <f>_xll.qlInterestRateIndexMaturity(Currency&amp;"ibor"&amp;$I$1,BA1220,Trigger)</f>
        <v>47941</v>
      </c>
      <c r="BC1220" s="359">
        <f>_xll.qlIndexFixing($AC$5,AZ1220,,_xll.ohTrigger(Trigger,Quote!$V$2))</f>
        <v>1.7334067381733043E-2</v>
      </c>
      <c r="BD1220" s="359" t="e">
        <f>_xll.qlIndexFixing($BE$1,AZ1220,TRUE,_xll.ohTrigger(Trigger,Quote!$V$2))</f>
        <v>#NUM!</v>
      </c>
    </row>
    <row r="1221" spans="51:56" ht="11.25" customHeight="1" x14ac:dyDescent="0.25">
      <c r="AY1221" s="187" t="s">
        <v>90</v>
      </c>
      <c r="AZ1221" s="186">
        <f>_xll.qlInterestRateIndexFixingDate(Currency&amp;"ibor"&amp;$I$1,BA1221,Trigger)</f>
        <v>47856</v>
      </c>
      <c r="BA1221" s="186">
        <f>_xll.qlCalendarAdvance(Calendar,BA1220,AY1221,"f",,Trigger)</f>
        <v>47858</v>
      </c>
      <c r="BB1221" s="186">
        <f>_xll.qlInterestRateIndexMaturity(Currency&amp;"ibor"&amp;$I$1,BA1221,Trigger)</f>
        <v>47948</v>
      </c>
      <c r="BC1221" s="359">
        <f>_xll.qlIndexFixing($AC$5,AZ1221,,_xll.ohTrigger(Trigger,Quote!$V$2))</f>
        <v>1.7348366511947155E-2</v>
      </c>
      <c r="BD1221" s="359" t="e">
        <f>_xll.qlIndexFixing($BE$1,AZ1221,TRUE,_xll.ohTrigger(Trigger,Quote!$V$2))</f>
        <v>#NUM!</v>
      </c>
    </row>
    <row r="1222" spans="51:56" ht="11.25" customHeight="1" x14ac:dyDescent="0.25">
      <c r="AY1222" s="187" t="s">
        <v>90</v>
      </c>
      <c r="AZ1222" s="186">
        <f>_xll.qlInterestRateIndexFixingDate(Currency&amp;"ibor"&amp;$I$1,BA1222,Trigger)</f>
        <v>47863</v>
      </c>
      <c r="BA1222" s="186">
        <f>_xll.qlCalendarAdvance(Calendar,BA1221,AY1222,"f",,Trigger)</f>
        <v>47865</v>
      </c>
      <c r="BB1222" s="186">
        <f>_xll.qlInterestRateIndexMaturity(Currency&amp;"ibor"&amp;$I$1,BA1222,Trigger)</f>
        <v>47955</v>
      </c>
      <c r="BC1222" s="359">
        <f>_xll.qlIndexFixing($AC$5,AZ1222,,_xll.ohTrigger(Trigger,Quote!$V$2))</f>
        <v>1.7362665693056556E-2</v>
      </c>
      <c r="BD1222" s="359" t="e">
        <f>_xll.qlIndexFixing($BE$1,AZ1222,TRUE,_xll.ohTrigger(Trigger,Quote!$V$2))</f>
        <v>#NUM!</v>
      </c>
    </row>
    <row r="1223" spans="51:56" ht="11.25" customHeight="1" x14ac:dyDescent="0.25">
      <c r="AY1223" s="187" t="s">
        <v>90</v>
      </c>
      <c r="AZ1223" s="186">
        <f>_xll.qlInterestRateIndexFixingDate(Currency&amp;"ibor"&amp;$I$1,BA1223,Trigger)</f>
        <v>47870</v>
      </c>
      <c r="BA1223" s="186">
        <f>_xll.qlCalendarAdvance(Calendar,BA1222,AY1223,"f",,Trigger)</f>
        <v>47872</v>
      </c>
      <c r="BB1223" s="186">
        <f>_xll.qlInterestRateIndexMaturity(Currency&amp;"ibor"&amp;$I$1,BA1223,Trigger)</f>
        <v>47962</v>
      </c>
      <c r="BC1223" s="359">
        <f>_xll.qlIndexFixing($AC$5,AZ1223,,_xll.ohTrigger(Trigger,Quote!$V$2))</f>
        <v>1.7376964925062133E-2</v>
      </c>
      <c r="BD1223" s="359" t="e">
        <f>_xll.qlIndexFixing($BE$1,AZ1223,TRUE,_xll.ohTrigger(Trigger,Quote!$V$2))</f>
        <v>#NUM!</v>
      </c>
    </row>
    <row r="1224" spans="51:56" ht="11.25" customHeight="1" x14ac:dyDescent="0.25">
      <c r="AY1224" s="187" t="s">
        <v>90</v>
      </c>
      <c r="AZ1224" s="186">
        <f>_xll.qlInterestRateIndexFixingDate(Currency&amp;"ibor"&amp;$I$1,BA1224,Trigger)</f>
        <v>47877</v>
      </c>
      <c r="BA1224" s="186">
        <f>_xll.qlCalendarAdvance(Calendar,BA1223,AY1224,"f",,Trigger)</f>
        <v>47879</v>
      </c>
      <c r="BB1224" s="186">
        <f>_xll.qlInterestRateIndexMaturity(Currency&amp;"ibor"&amp;$I$1,BA1224,Trigger)</f>
        <v>47968</v>
      </c>
      <c r="BC1224" s="359">
        <f>_xll.qlIndexFixing($AC$5,AZ1224,,_xll.ohTrigger(Trigger,Quote!$V$2))</f>
        <v>1.738982341451192E-2</v>
      </c>
      <c r="BD1224" s="359" t="e">
        <f>_xll.qlIndexFixing($BE$1,AZ1224,TRUE,_xll.ohTrigger(Trigger,Quote!$V$2))</f>
        <v>#NUM!</v>
      </c>
    </row>
    <row r="1225" spans="51:56" ht="11.25" customHeight="1" x14ac:dyDescent="0.25">
      <c r="AY1225" s="187" t="s">
        <v>90</v>
      </c>
      <c r="AZ1225" s="186">
        <f>_xll.qlInterestRateIndexFixingDate(Currency&amp;"ibor"&amp;$I$1,BA1225,Trigger)</f>
        <v>47884</v>
      </c>
      <c r="BA1225" s="186">
        <f>_xll.qlCalendarAdvance(Calendar,BA1224,AY1225,"f",,Trigger)</f>
        <v>47886</v>
      </c>
      <c r="BB1225" s="186">
        <f>_xll.qlInterestRateIndexMaturity(Currency&amp;"ibor"&amp;$I$1,BA1225,Trigger)</f>
        <v>47975</v>
      </c>
      <c r="BC1225" s="359">
        <f>_xll.qlIndexFixing($AC$5,AZ1225,,_xll.ohTrigger(Trigger,Quote!$V$2))</f>
        <v>1.7404122055159153E-2</v>
      </c>
      <c r="BD1225" s="359" t="e">
        <f>_xll.qlIndexFixing($BE$1,AZ1225,TRUE,_xll.ohTrigger(Trigger,Quote!$V$2))</f>
        <v>#NUM!</v>
      </c>
    </row>
    <row r="1226" spans="51:56" ht="11.25" customHeight="1" x14ac:dyDescent="0.25">
      <c r="AY1226" s="187" t="s">
        <v>90</v>
      </c>
      <c r="AZ1226" s="186">
        <f>_xll.qlInterestRateIndexFixingDate(Currency&amp;"ibor"&amp;$I$1,BA1226,Trigger)</f>
        <v>47891</v>
      </c>
      <c r="BA1226" s="186">
        <f>_xll.qlCalendarAdvance(Calendar,BA1225,AY1226,"f",,Trigger)</f>
        <v>47893</v>
      </c>
      <c r="BB1226" s="186">
        <f>_xll.qlInterestRateIndexMaturity(Currency&amp;"ibor"&amp;$I$1,BA1226,Trigger)</f>
        <v>47982</v>
      </c>
      <c r="BC1226" s="359">
        <f>_xll.qlIndexFixing($AC$5,AZ1226,,_xll.ohTrigger(Trigger,Quote!$V$2))</f>
        <v>1.741842074613377E-2</v>
      </c>
      <c r="BD1226" s="359" t="e">
        <f>_xll.qlIndexFixing($BE$1,AZ1226,TRUE,_xll.ohTrigger(Trigger,Quote!$V$2))</f>
        <v>#NUM!</v>
      </c>
    </row>
    <row r="1227" spans="51:56" ht="11.25" customHeight="1" x14ac:dyDescent="0.25">
      <c r="AY1227" s="187" t="s">
        <v>90</v>
      </c>
      <c r="AZ1227" s="186">
        <f>_xll.qlInterestRateIndexFixingDate(Currency&amp;"ibor"&amp;$I$1,BA1227,Trigger)</f>
        <v>47898</v>
      </c>
      <c r="BA1227" s="186">
        <f>_xll.qlCalendarAdvance(Calendar,BA1226,AY1227,"f",,Trigger)</f>
        <v>47900</v>
      </c>
      <c r="BB1227" s="186">
        <f>_xll.qlInterestRateIndexMaturity(Currency&amp;"ibor"&amp;$I$1,BA1227,Trigger)</f>
        <v>47989</v>
      </c>
      <c r="BC1227" s="359">
        <f>_xll.qlIndexFixing($AC$5,AZ1227,,_xll.ohTrigger(Trigger,Quote!$V$2))</f>
        <v>1.7432719487438464E-2</v>
      </c>
      <c r="BD1227" s="359" t="e">
        <f>_xll.qlIndexFixing($BE$1,AZ1227,TRUE,_xll.ohTrigger(Trigger,Quote!$V$2))</f>
        <v>#NUM!</v>
      </c>
    </row>
    <row r="1228" spans="51:56" ht="11.25" customHeight="1" x14ac:dyDescent="0.25">
      <c r="AY1228" s="187" t="s">
        <v>90</v>
      </c>
      <c r="AZ1228" s="186">
        <f>_xll.qlInterestRateIndexFixingDate(Currency&amp;"ibor"&amp;$I$1,BA1228,Trigger)</f>
        <v>47905</v>
      </c>
      <c r="BA1228" s="186">
        <f>_xll.qlCalendarAdvance(Calendar,BA1227,AY1228,"f",,Trigger)</f>
        <v>47907</v>
      </c>
      <c r="BB1228" s="186">
        <f>_xll.qlInterestRateIndexMaturity(Currency&amp;"ibor"&amp;$I$1,BA1228,Trigger)</f>
        <v>47998</v>
      </c>
      <c r="BC1228" s="359">
        <f>_xll.qlIndexFixing($AC$5,AZ1228,,_xll.ohTrigger(Trigger,Quote!$V$2))</f>
        <v>1.7449905530673038E-2</v>
      </c>
      <c r="BD1228" s="359" t="e">
        <f>_xll.qlIndexFixing($BE$1,AZ1228,TRUE,_xll.ohTrigger(Trigger,Quote!$V$2))</f>
        <v>#NUM!</v>
      </c>
    </row>
    <row r="1229" spans="51:56" ht="11.25" customHeight="1" x14ac:dyDescent="0.25">
      <c r="AY1229" s="187" t="s">
        <v>90</v>
      </c>
      <c r="AZ1229" s="186">
        <f>_xll.qlInterestRateIndexFixingDate(Currency&amp;"ibor"&amp;$I$1,BA1229,Trigger)</f>
        <v>47912</v>
      </c>
      <c r="BA1229" s="186">
        <f>_xll.qlCalendarAdvance(Calendar,BA1228,AY1229,"f",,Trigger)</f>
        <v>47914</v>
      </c>
      <c r="BB1229" s="186">
        <f>_xll.qlInterestRateIndexMaturity(Currency&amp;"ibor"&amp;$I$1,BA1229,Trigger)</f>
        <v>48008</v>
      </c>
      <c r="BC1229" s="359">
        <f>_xll.qlIndexFixing($AC$5,AZ1229,,_xll.ohTrigger(Trigger,Quote!$V$2))</f>
        <v>1.739784778320547E-2</v>
      </c>
      <c r="BD1229" s="359" t="e">
        <f>_xll.qlIndexFixing($BE$1,AZ1229,TRUE,_xll.ohTrigger(Trigger,Quote!$V$2))</f>
        <v>#NUM!</v>
      </c>
    </row>
    <row r="1230" spans="51:56" ht="11.25" customHeight="1" x14ac:dyDescent="0.25">
      <c r="AY1230" s="187" t="s">
        <v>90</v>
      </c>
      <c r="AZ1230" s="186">
        <f>_xll.qlInterestRateIndexFixingDate(Currency&amp;"ibor"&amp;$I$1,BA1230,Trigger)</f>
        <v>47919</v>
      </c>
      <c r="BA1230" s="186">
        <f>_xll.qlCalendarAdvance(Calendar,BA1229,AY1230,"f",,Trigger)</f>
        <v>47921</v>
      </c>
      <c r="BB1230" s="186">
        <f>_xll.qlInterestRateIndexMaturity(Currency&amp;"ibor"&amp;$I$1,BA1230,Trigger)</f>
        <v>48015</v>
      </c>
      <c r="BC1230" s="359">
        <f>_xll.qlIndexFixing($AC$5,AZ1230,,_xll.ohTrigger(Trigger,Quote!$V$2))</f>
        <v>1.7341290140070676E-2</v>
      </c>
      <c r="BD1230" s="359" t="e">
        <f>_xll.qlIndexFixing($BE$1,AZ1230,TRUE,_xll.ohTrigger(Trigger,Quote!$V$2))</f>
        <v>#NUM!</v>
      </c>
    </row>
    <row r="1231" spans="51:56" ht="11.25" customHeight="1" x14ac:dyDescent="0.25">
      <c r="AY1231" s="187" t="s">
        <v>90</v>
      </c>
      <c r="AZ1231" s="186">
        <f>_xll.qlInterestRateIndexFixingDate(Currency&amp;"ibor"&amp;$I$1,BA1231,Trigger)</f>
        <v>47926</v>
      </c>
      <c r="BA1231" s="186">
        <f>_xll.qlCalendarAdvance(Calendar,BA1230,AY1231,"f",,Trigger)</f>
        <v>47928</v>
      </c>
      <c r="BB1231" s="186">
        <f>_xll.qlInterestRateIndexMaturity(Currency&amp;"ibor"&amp;$I$1,BA1231,Trigger)</f>
        <v>48022</v>
      </c>
      <c r="BC1231" s="359">
        <f>_xll.qlIndexFixing($AC$5,AZ1231,,_xll.ohTrigger(Trigger,Quote!$V$2))</f>
        <v>1.7284564331322534E-2</v>
      </c>
      <c r="BD1231" s="359" t="e">
        <f>_xll.qlIndexFixing($BE$1,AZ1231,TRUE,_xll.ohTrigger(Trigger,Quote!$V$2))</f>
        <v>#NUM!</v>
      </c>
    </row>
    <row r="1232" spans="51:56" ht="11.25" customHeight="1" x14ac:dyDescent="0.25">
      <c r="AY1232" s="187" t="s">
        <v>90</v>
      </c>
      <c r="AZ1232" s="186">
        <f>_xll.qlInterestRateIndexFixingDate(Currency&amp;"ibor"&amp;$I$1,BA1232,Trigger)</f>
        <v>47933</v>
      </c>
      <c r="BA1232" s="186">
        <f>_xll.qlCalendarAdvance(Calendar,BA1231,AY1232,"f",,Trigger)</f>
        <v>47935</v>
      </c>
      <c r="BB1232" s="186">
        <f>_xll.qlInterestRateIndexMaturity(Currency&amp;"ibor"&amp;$I$1,BA1232,Trigger)</f>
        <v>48029</v>
      </c>
      <c r="BC1232" s="359">
        <f>_xll.qlIndexFixing($AC$5,AZ1232,,_xll.ohTrigger(Trigger,Quote!$V$2))</f>
        <v>1.7227670364421455E-2</v>
      </c>
      <c r="BD1232" s="359" t="e">
        <f>_xll.qlIndexFixing($BE$1,AZ1232,TRUE,_xll.ohTrigger(Trigger,Quote!$V$2))</f>
        <v>#NUM!</v>
      </c>
    </row>
    <row r="1233" spans="51:56" ht="11.25" customHeight="1" x14ac:dyDescent="0.25">
      <c r="AY1233" s="187" t="s">
        <v>90</v>
      </c>
      <c r="AZ1233" s="186">
        <f>_xll.qlInterestRateIndexFixingDate(Currency&amp;"ibor"&amp;$I$1,BA1233,Trigger)</f>
        <v>47940</v>
      </c>
      <c r="BA1233" s="186">
        <f>_xll.qlCalendarAdvance(Calendar,BA1232,AY1233,"f",,Trigger)</f>
        <v>47942</v>
      </c>
      <c r="BB1233" s="186">
        <f>_xll.qlInterestRateIndexMaturity(Currency&amp;"ibor"&amp;$I$1,BA1233,Trigger)</f>
        <v>48033</v>
      </c>
      <c r="BC1233" s="359">
        <f>_xll.qlIndexFixing($AC$5,AZ1233,,_xll.ohTrigger(Trigger,Quote!$V$2))</f>
        <v>1.7186221107455494E-2</v>
      </c>
      <c r="BD1233" s="359" t="e">
        <f>_xll.qlIndexFixing($BE$1,AZ1233,TRUE,_xll.ohTrigger(Trigger,Quote!$V$2))</f>
        <v>#NUM!</v>
      </c>
    </row>
    <row r="1234" spans="51:56" ht="11.25" customHeight="1" x14ac:dyDescent="0.25">
      <c r="AY1234" s="187" t="s">
        <v>90</v>
      </c>
      <c r="AZ1234" s="186">
        <f>_xll.qlInterestRateIndexFixingDate(Currency&amp;"ibor"&amp;$I$1,BA1234,Trigger)</f>
        <v>47947</v>
      </c>
      <c r="BA1234" s="186">
        <f>_xll.qlCalendarAdvance(Calendar,BA1233,AY1234,"f",,Trigger)</f>
        <v>47953</v>
      </c>
      <c r="BB1234" s="186">
        <f>_xll.qlInterestRateIndexMaturity(Currency&amp;"ibor"&amp;$I$1,BA1234,Trigger)</f>
        <v>48044</v>
      </c>
      <c r="BC1234" s="359">
        <f>_xll.qlIndexFixing($AC$5,AZ1234,,_xll.ohTrigger(Trigger,Quote!$V$2))</f>
        <v>1.709263469155425E-2</v>
      </c>
      <c r="BD1234" s="359" t="e">
        <f>_xll.qlIndexFixing($BE$1,AZ1234,TRUE,_xll.ohTrigger(Trigger,Quote!$V$2))</f>
        <v>#NUM!</v>
      </c>
    </row>
    <row r="1235" spans="51:56" ht="11.25" customHeight="1" x14ac:dyDescent="0.25">
      <c r="AY1235" s="187" t="s">
        <v>90</v>
      </c>
      <c r="AZ1235" s="186">
        <f>_xll.qlInterestRateIndexFixingDate(Currency&amp;"ibor"&amp;$I$1,BA1235,Trigger)</f>
        <v>47956</v>
      </c>
      <c r="BA1235" s="186">
        <f>_xll.qlCalendarAdvance(Calendar,BA1234,AY1235,"f",,Trigger)</f>
        <v>47960</v>
      </c>
      <c r="BB1235" s="186">
        <f>_xll.qlInterestRateIndexMaturity(Currency&amp;"ibor"&amp;$I$1,BA1235,Trigger)</f>
        <v>48051</v>
      </c>
      <c r="BC1235" s="359">
        <f>_xll.qlIndexFixing($AC$5,AZ1235,,_xll.ohTrigger(Trigger,Quote!$V$2))</f>
        <v>1.7032856448649974E-2</v>
      </c>
      <c r="BD1235" s="359" t="e">
        <f>_xll.qlIndexFixing($BE$1,AZ1235,TRUE,_xll.ohTrigger(Trigger,Quote!$V$2))</f>
        <v>#NUM!</v>
      </c>
    </row>
    <row r="1236" spans="51:56" ht="11.25" customHeight="1" x14ac:dyDescent="0.25">
      <c r="AY1236" s="187" t="s">
        <v>90</v>
      </c>
      <c r="AZ1236" s="186">
        <f>_xll.qlInterestRateIndexFixingDate(Currency&amp;"ibor"&amp;$I$1,BA1236,Trigger)</f>
        <v>47963</v>
      </c>
      <c r="BA1236" s="186">
        <f>_xll.qlCalendarAdvance(Calendar,BA1235,AY1236,"f",,Trigger)</f>
        <v>47967</v>
      </c>
      <c r="BB1236" s="186">
        <f>_xll.qlInterestRateIndexMaturity(Currency&amp;"ibor"&amp;$I$1,BA1236,Trigger)</f>
        <v>48058</v>
      </c>
      <c r="BC1236" s="359">
        <f>_xll.qlIndexFixing($AC$5,AZ1236,,_xll.ohTrigger(Trigger,Quote!$V$2))</f>
        <v>1.697290457546631E-2</v>
      </c>
      <c r="BD1236" s="359" t="e">
        <f>_xll.qlIndexFixing($BE$1,AZ1236,TRUE,_xll.ohTrigger(Trigger,Quote!$V$2))</f>
        <v>#NUM!</v>
      </c>
    </row>
    <row r="1237" spans="51:56" ht="11.25" customHeight="1" x14ac:dyDescent="0.25">
      <c r="AY1237" s="187" t="s">
        <v>90</v>
      </c>
      <c r="AZ1237" s="186">
        <f>_xll.qlInterestRateIndexFixingDate(Currency&amp;"ibor"&amp;$I$1,BA1237,Trigger)</f>
        <v>47970</v>
      </c>
      <c r="BA1237" s="186">
        <f>_xll.qlCalendarAdvance(Calendar,BA1236,AY1237,"f",,Trigger)</f>
        <v>47974</v>
      </c>
      <c r="BB1237" s="186">
        <f>_xll.qlInterestRateIndexMaturity(Currency&amp;"ibor"&amp;$I$1,BA1237,Trigger)</f>
        <v>48066</v>
      </c>
      <c r="BC1237" s="359">
        <f>_xll.qlIndexFixing($AC$5,AZ1237,,_xll.ohTrigger(Trigger,Quote!$V$2))</f>
        <v>1.691099206489606E-2</v>
      </c>
      <c r="BD1237" s="359" t="e">
        <f>_xll.qlIndexFixing($BE$1,AZ1237,TRUE,_xll.ohTrigger(Trigger,Quote!$V$2))</f>
        <v>#NUM!</v>
      </c>
    </row>
    <row r="1238" spans="51:56" ht="11.25" customHeight="1" x14ac:dyDescent="0.25">
      <c r="AY1238" s="187" t="s">
        <v>90</v>
      </c>
      <c r="AZ1238" s="186">
        <f>_xll.qlInterestRateIndexFixingDate(Currency&amp;"ibor"&amp;$I$1,BA1238,Trigger)</f>
        <v>47977</v>
      </c>
      <c r="BA1238" s="186">
        <f>_xll.qlCalendarAdvance(Calendar,BA1237,AY1238,"f",,Trigger)</f>
        <v>47981</v>
      </c>
      <c r="BB1238" s="186">
        <f>_xll.qlInterestRateIndexMaturity(Currency&amp;"ibor"&amp;$I$1,BA1238,Trigger)</f>
        <v>48073</v>
      </c>
      <c r="BC1238" s="359">
        <f>_xll.qlIndexFixing($AC$5,AZ1238,,_xll.ohTrigger(Trigger,Quote!$V$2))</f>
        <v>1.685147637560442E-2</v>
      </c>
      <c r="BD1238" s="359" t="e">
        <f>_xll.qlIndexFixing($BE$1,AZ1238,TRUE,_xll.ohTrigger(Trigger,Quote!$V$2))</f>
        <v>#NUM!</v>
      </c>
    </row>
    <row r="1239" spans="51:56" ht="11.25" customHeight="1" x14ac:dyDescent="0.25">
      <c r="AY1239" s="187" t="s">
        <v>90</v>
      </c>
      <c r="AZ1239" s="186">
        <f>_xll.qlInterestRateIndexFixingDate(Currency&amp;"ibor"&amp;$I$1,BA1239,Trigger)</f>
        <v>47984</v>
      </c>
      <c r="BA1239" s="186">
        <f>_xll.qlCalendarAdvance(Calendar,BA1238,AY1239,"f",,Trigger)</f>
        <v>47988</v>
      </c>
      <c r="BB1239" s="186">
        <f>_xll.qlInterestRateIndexMaturity(Currency&amp;"ibor"&amp;$I$1,BA1239,Trigger)</f>
        <v>48080</v>
      </c>
      <c r="BC1239" s="359">
        <f>_xll.qlIndexFixing($AC$5,AZ1239,,_xll.ohTrigger(Trigger,Quote!$V$2))</f>
        <v>1.6791788954857639E-2</v>
      </c>
      <c r="BD1239" s="359" t="e">
        <f>_xll.qlIndexFixing($BE$1,AZ1239,TRUE,_xll.ohTrigger(Trigger,Quote!$V$2))</f>
        <v>#NUM!</v>
      </c>
    </row>
    <row r="1240" spans="51:56" ht="11.25" customHeight="1" x14ac:dyDescent="0.25">
      <c r="AY1240" s="187" t="s">
        <v>90</v>
      </c>
      <c r="AZ1240" s="186">
        <f>_xll.qlInterestRateIndexFixingDate(Currency&amp;"ibor"&amp;$I$1,BA1240,Trigger)</f>
        <v>47991</v>
      </c>
      <c r="BA1240" s="186">
        <f>_xll.qlCalendarAdvance(Calendar,BA1239,AY1240,"f",,Trigger)</f>
        <v>47995</v>
      </c>
      <c r="BB1240" s="186">
        <f>_xll.qlInterestRateIndexMaturity(Currency&amp;"ibor"&amp;$I$1,BA1240,Trigger)</f>
        <v>48087</v>
      </c>
      <c r="BC1240" s="359">
        <f>_xll.qlIndexFixing($AC$5,AZ1240,,_xll.ohTrigger(Trigger,Quote!$V$2))</f>
        <v>1.6731929810507695E-2</v>
      </c>
      <c r="BD1240" s="359" t="e">
        <f>_xll.qlIndexFixing($BE$1,AZ1240,TRUE,_xll.ohTrigger(Trigger,Quote!$V$2))</f>
        <v>#NUM!</v>
      </c>
    </row>
    <row r="1241" spans="51:56" ht="11.25" customHeight="1" x14ac:dyDescent="0.25">
      <c r="AY1241" s="187" t="s">
        <v>90</v>
      </c>
      <c r="AZ1241" s="186">
        <f>_xll.qlInterestRateIndexFixingDate(Currency&amp;"ibor"&amp;$I$1,BA1241,Trigger)</f>
        <v>47998</v>
      </c>
      <c r="BA1241" s="186">
        <f>_xll.qlCalendarAdvance(Calendar,BA1240,AY1241,"f",,Trigger)</f>
        <v>48002</v>
      </c>
      <c r="BB1241" s="186">
        <f>_xll.qlInterestRateIndexMaturity(Currency&amp;"ibor"&amp;$I$1,BA1241,Trigger)</f>
        <v>48094</v>
      </c>
      <c r="BC1241" s="359">
        <f>_xll.qlIndexFixing($AC$5,AZ1241,,_xll.ohTrigger(Trigger,Quote!$V$2))</f>
        <v>1.6682203768627904E-2</v>
      </c>
      <c r="BD1241" s="359" t="e">
        <f>_xll.qlIndexFixing($BE$1,AZ1241,TRUE,_xll.ohTrigger(Trigger,Quote!$V$2))</f>
        <v>#NUM!</v>
      </c>
    </row>
    <row r="1242" spans="51:56" ht="11.25" customHeight="1" x14ac:dyDescent="0.25">
      <c r="AY1242" s="187" t="s">
        <v>90</v>
      </c>
      <c r="AZ1242" s="186">
        <f>_xll.qlInterestRateIndexFixingDate(Currency&amp;"ibor"&amp;$I$1,BA1242,Trigger)</f>
        <v>48005</v>
      </c>
      <c r="BA1242" s="186">
        <f>_xll.qlCalendarAdvance(Calendar,BA1241,AY1242,"f",,Trigger)</f>
        <v>48009</v>
      </c>
      <c r="BB1242" s="186">
        <f>_xll.qlInterestRateIndexMaturity(Currency&amp;"ibor"&amp;$I$1,BA1242,Trigger)</f>
        <v>48101</v>
      </c>
      <c r="BC1242" s="359">
        <f>_xll.qlIndexFixing($AC$5,AZ1242,,_xll.ohTrigger(Trigger,Quote!$V$2))</f>
        <v>1.6694233066615185E-2</v>
      </c>
      <c r="BD1242" s="359" t="e">
        <f>_xll.qlIndexFixing($BE$1,AZ1242,TRUE,_xll.ohTrigger(Trigger,Quote!$V$2))</f>
        <v>#NUM!</v>
      </c>
    </row>
    <row r="1243" spans="51:56" ht="11.25" customHeight="1" x14ac:dyDescent="0.25">
      <c r="AY1243" s="187" t="s">
        <v>90</v>
      </c>
      <c r="AZ1243" s="186">
        <f>_xll.qlInterestRateIndexFixingDate(Currency&amp;"ibor"&amp;$I$1,BA1243,Trigger)</f>
        <v>48012</v>
      </c>
      <c r="BA1243" s="186">
        <f>_xll.qlCalendarAdvance(Calendar,BA1242,AY1243,"f",,Trigger)</f>
        <v>48016</v>
      </c>
      <c r="BB1243" s="186">
        <f>_xll.qlInterestRateIndexMaturity(Currency&amp;"ibor"&amp;$I$1,BA1243,Trigger)</f>
        <v>48108</v>
      </c>
      <c r="BC1243" s="359">
        <f>_xll.qlIndexFixing($AC$5,AZ1243,,_xll.ohTrigger(Trigger,Quote!$V$2))</f>
        <v>1.6706262401425184E-2</v>
      </c>
      <c r="BD1243" s="359" t="e">
        <f>_xll.qlIndexFixing($BE$1,AZ1243,TRUE,_xll.ohTrigger(Trigger,Quote!$V$2))</f>
        <v>#NUM!</v>
      </c>
    </row>
    <row r="1244" spans="51:56" ht="11.25" customHeight="1" x14ac:dyDescent="0.25">
      <c r="AY1244" s="187" t="s">
        <v>90</v>
      </c>
      <c r="AZ1244" s="186">
        <f>_xll.qlInterestRateIndexFixingDate(Currency&amp;"ibor"&amp;$I$1,BA1244,Trigger)</f>
        <v>48019</v>
      </c>
      <c r="BA1244" s="186">
        <f>_xll.qlCalendarAdvance(Calendar,BA1243,AY1244,"f",,Trigger)</f>
        <v>48023</v>
      </c>
      <c r="BB1244" s="186">
        <f>_xll.qlInterestRateIndexMaturity(Currency&amp;"ibor"&amp;$I$1,BA1244,Trigger)</f>
        <v>48115</v>
      </c>
      <c r="BC1244" s="359">
        <f>_xll.qlIndexFixing($AC$5,AZ1244,,_xll.ohTrigger(Trigger,Quote!$V$2))</f>
        <v>1.6718291773058769E-2</v>
      </c>
      <c r="BD1244" s="359" t="e">
        <f>_xll.qlIndexFixing($BE$1,AZ1244,TRUE,_xll.ohTrigger(Trigger,Quote!$V$2))</f>
        <v>#NUM!</v>
      </c>
    </row>
    <row r="1245" spans="51:56" ht="11.25" customHeight="1" x14ac:dyDescent="0.25">
      <c r="AY1245" s="187" t="s">
        <v>90</v>
      </c>
      <c r="AZ1245" s="186">
        <f>_xll.qlInterestRateIndexFixingDate(Currency&amp;"ibor"&amp;$I$1,BA1245,Trigger)</f>
        <v>48026</v>
      </c>
      <c r="BA1245" s="186">
        <f>_xll.qlCalendarAdvance(Calendar,BA1244,AY1245,"f",,Trigger)</f>
        <v>48030</v>
      </c>
      <c r="BB1245" s="186">
        <f>_xll.qlInterestRateIndexMaturity(Currency&amp;"ibor"&amp;$I$1,BA1245,Trigger)</f>
        <v>48122</v>
      </c>
      <c r="BC1245" s="359">
        <f>_xll.qlIndexFixing($AC$5,AZ1245,,_xll.ohTrigger(Trigger,Quote!$V$2))</f>
        <v>1.6730321181515944E-2</v>
      </c>
      <c r="BD1245" s="359" t="e">
        <f>_xll.qlIndexFixing($BE$1,AZ1245,TRUE,_xll.ohTrigger(Trigger,Quote!$V$2))</f>
        <v>#NUM!</v>
      </c>
    </row>
    <row r="1246" spans="51:56" ht="11.25" customHeight="1" x14ac:dyDescent="0.25">
      <c r="AY1246" s="187" t="s">
        <v>90</v>
      </c>
      <c r="AZ1246" s="186">
        <f>_xll.qlInterestRateIndexFixingDate(Currency&amp;"ibor"&amp;$I$1,BA1246,Trigger)</f>
        <v>48033</v>
      </c>
      <c r="BA1246" s="186">
        <f>_xll.qlCalendarAdvance(Calendar,BA1245,AY1246,"f",,Trigger)</f>
        <v>48037</v>
      </c>
      <c r="BB1246" s="186">
        <f>_xll.qlInterestRateIndexMaturity(Currency&amp;"ibor"&amp;$I$1,BA1246,Trigger)</f>
        <v>48129</v>
      </c>
      <c r="BC1246" s="359">
        <f>_xll.qlIndexFixing($AC$5,AZ1246,,_xll.ohTrigger(Trigger,Quote!$V$2))</f>
        <v>1.6742350626795837E-2</v>
      </c>
      <c r="BD1246" s="359" t="e">
        <f>_xll.qlIndexFixing($BE$1,AZ1246,TRUE,_xll.ohTrigger(Trigger,Quote!$V$2))</f>
        <v>#NUM!</v>
      </c>
    </row>
    <row r="1247" spans="51:56" ht="11.25" customHeight="1" x14ac:dyDescent="0.25">
      <c r="AY1247" s="187" t="s">
        <v>90</v>
      </c>
      <c r="AZ1247" s="186">
        <f>_xll.qlInterestRateIndexFixingDate(Currency&amp;"ibor"&amp;$I$1,BA1247,Trigger)</f>
        <v>48040</v>
      </c>
      <c r="BA1247" s="186">
        <f>_xll.qlCalendarAdvance(Calendar,BA1246,AY1247,"f",,Trigger)</f>
        <v>48044</v>
      </c>
      <c r="BB1247" s="186">
        <f>_xll.qlInterestRateIndexMaturity(Currency&amp;"ibor"&amp;$I$1,BA1247,Trigger)</f>
        <v>48136</v>
      </c>
      <c r="BC1247" s="359">
        <f>_xll.qlIndexFixing($AC$5,AZ1247,,_xll.ohTrigger(Trigger,Quote!$V$2))</f>
        <v>1.6754380108898449E-2</v>
      </c>
      <c r="BD1247" s="359" t="e">
        <f>_xll.qlIndexFixing($BE$1,AZ1247,TRUE,_xll.ohTrigger(Trigger,Quote!$V$2))</f>
        <v>#NUM!</v>
      </c>
    </row>
    <row r="1248" spans="51:56" ht="11.25" customHeight="1" x14ac:dyDescent="0.25">
      <c r="AY1248" s="187" t="s">
        <v>90</v>
      </c>
      <c r="AZ1248" s="186">
        <f>_xll.qlInterestRateIndexFixingDate(Currency&amp;"ibor"&amp;$I$1,BA1248,Trigger)</f>
        <v>48047</v>
      </c>
      <c r="BA1248" s="186">
        <f>_xll.qlCalendarAdvance(Calendar,BA1247,AY1248,"f",,Trigger)</f>
        <v>48051</v>
      </c>
      <c r="BB1248" s="186">
        <f>_xll.qlInterestRateIndexMaturity(Currency&amp;"ibor"&amp;$I$1,BA1248,Trigger)</f>
        <v>48143</v>
      </c>
      <c r="BC1248" s="359">
        <f>_xll.qlIndexFixing($AC$5,AZ1248,,_xll.ohTrigger(Trigger,Quote!$V$2))</f>
        <v>1.6766409627825517E-2</v>
      </c>
      <c r="BD1248" s="359" t="e">
        <f>_xll.qlIndexFixing($BE$1,AZ1248,TRUE,_xll.ohTrigger(Trigger,Quote!$V$2))</f>
        <v>#NUM!</v>
      </c>
    </row>
    <row r="1249" spans="51:56" ht="11.25" customHeight="1" x14ac:dyDescent="0.25">
      <c r="AY1249" s="187" t="s">
        <v>90</v>
      </c>
      <c r="AZ1249" s="186">
        <f>_xll.qlInterestRateIndexFixingDate(Currency&amp;"ibor"&amp;$I$1,BA1249,Trigger)</f>
        <v>48054</v>
      </c>
      <c r="BA1249" s="186">
        <f>_xll.qlCalendarAdvance(Calendar,BA1248,AY1249,"f",,Trigger)</f>
        <v>48058</v>
      </c>
      <c r="BB1249" s="186">
        <f>_xll.qlInterestRateIndexMaturity(Currency&amp;"ibor"&amp;$I$1,BA1249,Trigger)</f>
        <v>48150</v>
      </c>
      <c r="BC1249" s="359">
        <f>_xll.qlIndexFixing($AC$5,AZ1249,,_xll.ohTrigger(Trigger,Quote!$V$2))</f>
        <v>1.6778439183575303E-2</v>
      </c>
      <c r="BD1249" s="359" t="e">
        <f>_xll.qlIndexFixing($BE$1,AZ1249,TRUE,_xll.ohTrigger(Trigger,Quote!$V$2))</f>
        <v>#NUM!</v>
      </c>
    </row>
    <row r="1250" spans="51:56" ht="11.25" customHeight="1" x14ac:dyDescent="0.25">
      <c r="AY1250" s="187" t="s">
        <v>90</v>
      </c>
      <c r="AZ1250" s="186">
        <f>_xll.qlInterestRateIndexFixingDate(Currency&amp;"ibor"&amp;$I$1,BA1250,Trigger)</f>
        <v>48061</v>
      </c>
      <c r="BA1250" s="186">
        <f>_xll.qlCalendarAdvance(Calendar,BA1249,AY1250,"f",,Trigger)</f>
        <v>48065</v>
      </c>
      <c r="BB1250" s="186">
        <f>_xll.qlInterestRateIndexMaturity(Currency&amp;"ibor"&amp;$I$1,BA1250,Trigger)</f>
        <v>48157</v>
      </c>
      <c r="BC1250" s="359">
        <f>_xll.qlIndexFixing($AC$5,AZ1250,,_xll.ohTrigger(Trigger,Quote!$V$2))</f>
        <v>1.6790468776149547E-2</v>
      </c>
      <c r="BD1250" s="359" t="e">
        <f>_xll.qlIndexFixing($BE$1,AZ1250,TRUE,_xll.ohTrigger(Trigger,Quote!$V$2))</f>
        <v>#NUM!</v>
      </c>
    </row>
    <row r="1251" spans="51:56" ht="11.25" customHeight="1" x14ac:dyDescent="0.25">
      <c r="AY1251" s="187" t="s">
        <v>90</v>
      </c>
      <c r="AZ1251" s="186">
        <f>_xll.qlInterestRateIndexFixingDate(Currency&amp;"ibor"&amp;$I$1,BA1251,Trigger)</f>
        <v>48068</v>
      </c>
      <c r="BA1251" s="186">
        <f>_xll.qlCalendarAdvance(Calendar,BA1250,AY1251,"f",,Trigger)</f>
        <v>48072</v>
      </c>
      <c r="BB1251" s="186">
        <f>_xll.qlInterestRateIndexMaturity(Currency&amp;"ibor"&amp;$I$1,BA1251,Trigger)</f>
        <v>48164</v>
      </c>
      <c r="BC1251" s="359">
        <f>_xll.qlIndexFixing($AC$5,AZ1251,,_xll.ohTrigger(Trigger,Quote!$V$2))</f>
        <v>1.6802498405548247E-2</v>
      </c>
      <c r="BD1251" s="359" t="e">
        <f>_xll.qlIndexFixing($BE$1,AZ1251,TRUE,_xll.ohTrigger(Trigger,Quote!$V$2))</f>
        <v>#NUM!</v>
      </c>
    </row>
    <row r="1252" spans="51:56" ht="11.25" customHeight="1" x14ac:dyDescent="0.25">
      <c r="AY1252" s="187" t="s">
        <v>90</v>
      </c>
      <c r="AZ1252" s="186">
        <f>_xll.qlInterestRateIndexFixingDate(Currency&amp;"ibor"&amp;$I$1,BA1252,Trigger)</f>
        <v>48075</v>
      </c>
      <c r="BA1252" s="186">
        <f>_xll.qlCalendarAdvance(Calendar,BA1251,AY1252,"f",,Trigger)</f>
        <v>48079</v>
      </c>
      <c r="BB1252" s="186">
        <f>_xll.qlInterestRateIndexMaturity(Currency&amp;"ibor"&amp;$I$1,BA1252,Trigger)</f>
        <v>48171</v>
      </c>
      <c r="BC1252" s="359">
        <f>_xll.qlIndexFixing($AC$5,AZ1252,,_xll.ohTrigger(Trigger,Quote!$V$2))</f>
        <v>1.6814528071769665E-2</v>
      </c>
      <c r="BD1252" s="359" t="e">
        <f>_xll.qlIndexFixing($BE$1,AZ1252,TRUE,_xll.ohTrigger(Trigger,Quote!$V$2))</f>
        <v>#NUM!</v>
      </c>
    </row>
    <row r="1253" spans="51:56" ht="11.25" customHeight="1" x14ac:dyDescent="0.25">
      <c r="AY1253" s="187" t="s">
        <v>90</v>
      </c>
      <c r="AZ1253" s="186">
        <f>_xll.qlInterestRateIndexFixingDate(Currency&amp;"ibor"&amp;$I$1,BA1253,Trigger)</f>
        <v>48082</v>
      </c>
      <c r="BA1253" s="186">
        <f>_xll.qlCalendarAdvance(Calendar,BA1252,AY1253,"f",,Trigger)</f>
        <v>48086</v>
      </c>
      <c r="BB1253" s="186">
        <f>_xll.qlInterestRateIndexMaturity(Currency&amp;"ibor"&amp;$I$1,BA1253,Trigger)</f>
        <v>48178</v>
      </c>
      <c r="BC1253" s="359">
        <f>_xll.qlIndexFixing($AC$5,AZ1253,,_xll.ohTrigger(Trigger,Quote!$V$2))</f>
        <v>1.6826557774815541E-2</v>
      </c>
      <c r="BD1253" s="359" t="e">
        <f>_xll.qlIndexFixing($BE$1,AZ1253,TRUE,_xll.ohTrigger(Trigger,Quote!$V$2))</f>
        <v>#NUM!</v>
      </c>
    </row>
    <row r="1254" spans="51:56" ht="11.25" customHeight="1" x14ac:dyDescent="0.25">
      <c r="AY1254" s="187" t="s">
        <v>90</v>
      </c>
      <c r="AZ1254" s="186">
        <f>_xll.qlInterestRateIndexFixingDate(Currency&amp;"ibor"&amp;$I$1,BA1254,Trigger)</f>
        <v>48089</v>
      </c>
      <c r="BA1254" s="186">
        <f>_xll.qlCalendarAdvance(Calendar,BA1253,AY1254,"f",,Trigger)</f>
        <v>48093</v>
      </c>
      <c r="BB1254" s="186">
        <f>_xll.qlInterestRateIndexMaturity(Currency&amp;"ibor"&amp;$I$1,BA1254,Trigger)</f>
        <v>48184</v>
      </c>
      <c r="BC1254" s="359">
        <f>_xll.qlIndexFixing($AC$5,AZ1254,,_xll.ohTrigger(Trigger,Quote!$V$2))</f>
        <v>1.6837335053392868E-2</v>
      </c>
      <c r="BD1254" s="359" t="e">
        <f>_xll.qlIndexFixing($BE$1,AZ1254,TRUE,_xll.ohTrigger(Trigger,Quote!$V$2))</f>
        <v>#NUM!</v>
      </c>
    </row>
    <row r="1255" spans="51:56" ht="11.25" customHeight="1" x14ac:dyDescent="0.25">
      <c r="AY1255" s="187" t="s">
        <v>90</v>
      </c>
      <c r="AZ1255" s="186">
        <f>_xll.qlInterestRateIndexFixingDate(Currency&amp;"ibor"&amp;$I$1,BA1255,Trigger)</f>
        <v>48096</v>
      </c>
      <c r="BA1255" s="186">
        <f>_xll.qlCalendarAdvance(Calendar,BA1254,AY1255,"f",,Trigger)</f>
        <v>48100</v>
      </c>
      <c r="BB1255" s="186">
        <f>_xll.qlInterestRateIndexMaturity(Currency&amp;"ibor"&amp;$I$1,BA1255,Trigger)</f>
        <v>48191</v>
      </c>
      <c r="BC1255" s="359">
        <f>_xll.qlIndexFixing($AC$5,AZ1255,,_xll.ohTrigger(Trigger,Quote!$V$2))</f>
        <v>1.6849364265826932E-2</v>
      </c>
      <c r="BD1255" s="359" t="e">
        <f>_xll.qlIndexFixing($BE$1,AZ1255,TRUE,_xll.ohTrigger(Trigger,Quote!$V$2))</f>
        <v>#NUM!</v>
      </c>
    </row>
    <row r="1256" spans="51:56" ht="11.25" customHeight="1" x14ac:dyDescent="0.25">
      <c r="AY1256" s="187" t="s">
        <v>90</v>
      </c>
      <c r="AZ1256" s="186">
        <f>_xll.qlInterestRateIndexFixingDate(Currency&amp;"ibor"&amp;$I$1,BA1256,Trigger)</f>
        <v>48103</v>
      </c>
      <c r="BA1256" s="186">
        <f>_xll.qlCalendarAdvance(Calendar,BA1255,AY1256,"f",,Trigger)</f>
        <v>48107</v>
      </c>
      <c r="BB1256" s="186">
        <f>_xll.qlInterestRateIndexMaturity(Currency&amp;"ibor"&amp;$I$1,BA1256,Trigger)</f>
        <v>48198</v>
      </c>
      <c r="BC1256" s="359">
        <f>_xll.qlIndexFixing($AC$5,AZ1256,,_xll.ohTrigger(Trigger,Quote!$V$2))</f>
        <v>1.6861393514682847E-2</v>
      </c>
      <c r="BD1256" s="359" t="e">
        <f>_xll.qlIndexFixing($BE$1,AZ1256,TRUE,_xll.ohTrigger(Trigger,Quote!$V$2))</f>
        <v>#NUM!</v>
      </c>
    </row>
    <row r="1257" spans="51:56" ht="11.25" customHeight="1" x14ac:dyDescent="0.25">
      <c r="AY1257" s="187" t="s">
        <v>90</v>
      </c>
      <c r="AZ1257" s="186">
        <f>_xll.qlInterestRateIndexFixingDate(Currency&amp;"ibor"&amp;$I$1,BA1257,Trigger)</f>
        <v>48110</v>
      </c>
      <c r="BA1257" s="186">
        <f>_xll.qlCalendarAdvance(Calendar,BA1256,AY1257,"f",,Trigger)</f>
        <v>48114</v>
      </c>
      <c r="BB1257" s="186">
        <f>_xll.qlInterestRateIndexMaturity(Currency&amp;"ibor"&amp;$I$1,BA1257,Trigger)</f>
        <v>48205</v>
      </c>
      <c r="BC1257" s="359">
        <f>_xll.qlIndexFixing($AC$5,AZ1257,,_xll.ohTrigger(Trigger,Quote!$V$2))</f>
        <v>1.6873422799962377E-2</v>
      </c>
      <c r="BD1257" s="359" t="e">
        <f>_xll.qlIndexFixing($BE$1,AZ1257,TRUE,_xll.ohTrigger(Trigger,Quote!$V$2))</f>
        <v>#NUM!</v>
      </c>
    </row>
    <row r="1258" spans="51:56" ht="11.25" customHeight="1" x14ac:dyDescent="0.25">
      <c r="AY1258" s="187" t="s">
        <v>90</v>
      </c>
      <c r="AZ1258" s="186">
        <f>_xll.qlInterestRateIndexFixingDate(Currency&amp;"ibor"&amp;$I$1,BA1258,Trigger)</f>
        <v>48117</v>
      </c>
      <c r="BA1258" s="186">
        <f>_xll.qlCalendarAdvance(Calendar,BA1257,AY1258,"f",,Trigger)</f>
        <v>48121</v>
      </c>
      <c r="BB1258" s="186">
        <f>_xll.qlInterestRateIndexMaturity(Currency&amp;"ibor"&amp;$I$1,BA1258,Trigger)</f>
        <v>48213</v>
      </c>
      <c r="BC1258" s="359">
        <f>_xll.qlIndexFixing($AC$5,AZ1258,,_xll.ohTrigger(Trigger,Quote!$V$2))</f>
        <v>1.6886706842410028E-2</v>
      </c>
      <c r="BD1258" s="359" t="e">
        <f>_xll.qlIndexFixing($BE$1,AZ1258,TRUE,_xll.ohTrigger(Trigger,Quote!$V$2))</f>
        <v>#NUM!</v>
      </c>
    </row>
    <row r="1259" spans="51:56" ht="11.25" customHeight="1" x14ac:dyDescent="0.25">
      <c r="AY1259" s="187" t="s">
        <v>90</v>
      </c>
      <c r="AZ1259" s="186">
        <f>_xll.qlInterestRateIndexFixingDate(Currency&amp;"ibor"&amp;$I$1,BA1259,Trigger)</f>
        <v>48124</v>
      </c>
      <c r="BA1259" s="186">
        <f>_xll.qlCalendarAdvance(Calendar,BA1258,AY1259,"f",,Trigger)</f>
        <v>48128</v>
      </c>
      <c r="BB1259" s="186">
        <f>_xll.qlInterestRateIndexMaturity(Currency&amp;"ibor"&amp;$I$1,BA1259,Trigger)</f>
        <v>48220</v>
      </c>
      <c r="BC1259" s="359">
        <f>_xll.qlIndexFixing($AC$5,AZ1259,,_xll.ohTrigger(Trigger,Quote!$V$2))</f>
        <v>1.6898736766402644E-2</v>
      </c>
      <c r="BD1259" s="359" t="e">
        <f>_xll.qlIndexFixing($BE$1,AZ1259,TRUE,_xll.ohTrigger(Trigger,Quote!$V$2))</f>
        <v>#NUM!</v>
      </c>
    </row>
    <row r="1260" spans="51:56" ht="11.25" customHeight="1" x14ac:dyDescent="0.25">
      <c r="AY1260" s="187" t="s">
        <v>90</v>
      </c>
      <c r="AZ1260" s="186">
        <f>_xll.qlInterestRateIndexFixingDate(Currency&amp;"ibor"&amp;$I$1,BA1260,Trigger)</f>
        <v>48131</v>
      </c>
      <c r="BA1260" s="186">
        <f>_xll.qlCalendarAdvance(Calendar,BA1259,AY1260,"f",,Trigger)</f>
        <v>48135</v>
      </c>
      <c r="BB1260" s="186">
        <f>_xll.qlInterestRateIndexMaturity(Currency&amp;"ibor"&amp;$I$1,BA1260,Trigger)</f>
        <v>48227</v>
      </c>
      <c r="BC1260" s="359">
        <f>_xll.qlIndexFixing($AC$5,AZ1260,,_xll.ohTrigger(Trigger,Quote!$V$2))</f>
        <v>1.6910766727219716E-2</v>
      </c>
      <c r="BD1260" s="359" t="e">
        <f>_xll.qlIndexFixing($BE$1,AZ1260,TRUE,_xll.ohTrigger(Trigger,Quote!$V$2))</f>
        <v>#NUM!</v>
      </c>
    </row>
    <row r="1261" spans="51:56" ht="11.25" customHeight="1" x14ac:dyDescent="0.25">
      <c r="AY1261" s="187" t="s">
        <v>90</v>
      </c>
      <c r="AZ1261" s="186">
        <f>_xll.qlInterestRateIndexFixingDate(Currency&amp;"ibor"&amp;$I$1,BA1261,Trigger)</f>
        <v>48138</v>
      </c>
      <c r="BA1261" s="186">
        <f>_xll.qlCalendarAdvance(Calendar,BA1260,AY1261,"f",,Trigger)</f>
        <v>48142</v>
      </c>
      <c r="BB1261" s="186">
        <f>_xll.qlInterestRateIndexMaturity(Currency&amp;"ibor"&amp;$I$1,BA1261,Trigger)</f>
        <v>48234</v>
      </c>
      <c r="BC1261" s="359">
        <f>_xll.qlIndexFixing($AC$5,AZ1261,,_xll.ohTrigger(Trigger,Quote!$V$2))</f>
        <v>1.6922796724862983E-2</v>
      </c>
      <c r="BD1261" s="359" t="e">
        <f>_xll.qlIndexFixing($BE$1,AZ1261,TRUE,_xll.ohTrigger(Trigger,Quote!$V$2))</f>
        <v>#NUM!</v>
      </c>
    </row>
    <row r="1262" spans="51:56" ht="11.25" customHeight="1" x14ac:dyDescent="0.25">
      <c r="AY1262" s="187" t="s">
        <v>90</v>
      </c>
      <c r="AZ1262" s="186">
        <f>_xll.qlInterestRateIndexFixingDate(Currency&amp;"ibor"&amp;$I$1,BA1262,Trigger)</f>
        <v>48145</v>
      </c>
      <c r="BA1262" s="186">
        <f>_xll.qlCalendarAdvance(Calendar,BA1261,AY1262,"f",,Trigger)</f>
        <v>48149</v>
      </c>
      <c r="BB1262" s="186">
        <f>_xll.qlInterestRateIndexMaturity(Currency&amp;"ibor"&amp;$I$1,BA1262,Trigger)</f>
        <v>48241</v>
      </c>
      <c r="BC1262" s="359">
        <f>_xll.qlIndexFixing($AC$5,AZ1262,,_xll.ohTrigger(Trigger,Quote!$V$2))</f>
        <v>1.6934826759329835E-2</v>
      </c>
      <c r="BD1262" s="359" t="e">
        <f>_xll.qlIndexFixing($BE$1,AZ1262,TRUE,_xll.ohTrigger(Trigger,Quote!$V$2))</f>
        <v>#NUM!</v>
      </c>
    </row>
    <row r="1263" spans="51:56" ht="11.25" customHeight="1" x14ac:dyDescent="0.25">
      <c r="AY1263" s="187" t="s">
        <v>90</v>
      </c>
      <c r="AZ1263" s="186">
        <f>_xll.qlInterestRateIndexFixingDate(Currency&amp;"ibor"&amp;$I$1,BA1263,Trigger)</f>
        <v>48152</v>
      </c>
      <c r="BA1263" s="186">
        <f>_xll.qlCalendarAdvance(Calendar,BA1262,AY1263,"f",,Trigger)</f>
        <v>48156</v>
      </c>
      <c r="BB1263" s="186">
        <f>_xll.qlInterestRateIndexMaturity(Currency&amp;"ibor"&amp;$I$1,BA1263,Trigger)</f>
        <v>48248</v>
      </c>
      <c r="BC1263" s="359">
        <f>_xll.qlIndexFixing($AC$5,AZ1263,,_xll.ohTrigger(Trigger,Quote!$V$2))</f>
        <v>1.6946856830622012E-2</v>
      </c>
      <c r="BD1263" s="359" t="e">
        <f>_xll.qlIndexFixing($BE$1,AZ1263,TRUE,_xll.ohTrigger(Trigger,Quote!$V$2))</f>
        <v>#NUM!</v>
      </c>
    </row>
    <row r="1264" spans="51:56" ht="11.25" customHeight="1" x14ac:dyDescent="0.25">
      <c r="AY1264" s="187" t="s">
        <v>90</v>
      </c>
      <c r="AZ1264" s="186">
        <f>_xll.qlInterestRateIndexFixingDate(Currency&amp;"ibor"&amp;$I$1,BA1264,Trigger)</f>
        <v>48159</v>
      </c>
      <c r="BA1264" s="186">
        <f>_xll.qlCalendarAdvance(Calendar,BA1263,AY1264,"f",,Trigger)</f>
        <v>48163</v>
      </c>
      <c r="BB1264" s="186">
        <f>_xll.qlInterestRateIndexMaturity(Currency&amp;"ibor"&amp;$I$1,BA1264,Trigger)</f>
        <v>48255</v>
      </c>
      <c r="BC1264" s="359">
        <f>_xll.qlIndexFixing($AC$5,AZ1264,,_xll.ohTrigger(Trigger,Quote!$V$2))</f>
        <v>1.6958886938740387E-2</v>
      </c>
      <c r="BD1264" s="359" t="e">
        <f>_xll.qlIndexFixing($BE$1,AZ1264,TRUE,_xll.ohTrigger(Trigger,Quote!$V$2))</f>
        <v>#NUM!</v>
      </c>
    </row>
    <row r="1265" spans="51:56" ht="11.25" customHeight="1" x14ac:dyDescent="0.25">
      <c r="AY1265" s="187" t="s">
        <v>90</v>
      </c>
      <c r="AZ1265" s="186">
        <f>_xll.qlInterestRateIndexFixingDate(Currency&amp;"ibor"&amp;$I$1,BA1265,Trigger)</f>
        <v>48166</v>
      </c>
      <c r="BA1265" s="186">
        <f>_xll.qlCalendarAdvance(Calendar,BA1264,AY1265,"f",,Trigger)</f>
        <v>48170</v>
      </c>
      <c r="BB1265" s="186">
        <f>_xll.qlInterestRateIndexMaturity(Currency&amp;"ibor"&amp;$I$1,BA1265,Trigger)</f>
        <v>48262</v>
      </c>
      <c r="BC1265" s="359">
        <f>_xll.qlIndexFixing($AC$5,AZ1265,,_xll.ohTrigger(Trigger,Quote!$V$2))</f>
        <v>1.6970917083683215E-2</v>
      </c>
      <c r="BD1265" s="359" t="e">
        <f>_xll.qlIndexFixing($BE$1,AZ1265,TRUE,_xll.ohTrigger(Trigger,Quote!$V$2))</f>
        <v>#NUM!</v>
      </c>
    </row>
    <row r="1266" spans="51:56" ht="11.25" customHeight="1" x14ac:dyDescent="0.25">
      <c r="AY1266" s="187" t="s">
        <v>90</v>
      </c>
      <c r="AZ1266" s="186">
        <f>_xll.qlInterestRateIndexFixingDate(Currency&amp;"ibor"&amp;$I$1,BA1266,Trigger)</f>
        <v>48173</v>
      </c>
      <c r="BA1266" s="186">
        <f>_xll.qlCalendarAdvance(Calendar,BA1265,AY1266,"f",,Trigger)</f>
        <v>48177</v>
      </c>
      <c r="BB1266" s="186">
        <f>_xll.qlInterestRateIndexMaturity(Currency&amp;"ibor"&amp;$I$1,BA1266,Trigger)</f>
        <v>48269</v>
      </c>
      <c r="BC1266" s="359">
        <f>_xll.qlIndexFixing($AC$5,AZ1266,,_xll.ohTrigger(Trigger,Quote!$V$2))</f>
        <v>1.6982947265452238E-2</v>
      </c>
      <c r="BD1266" s="359" t="e">
        <f>_xll.qlIndexFixing($BE$1,AZ1266,TRUE,_xll.ohTrigger(Trigger,Quote!$V$2))</f>
        <v>#NUM!</v>
      </c>
    </row>
    <row r="1267" spans="51:56" ht="11.25" customHeight="1" x14ac:dyDescent="0.25">
      <c r="AY1267" s="187" t="s">
        <v>90</v>
      </c>
      <c r="AZ1267" s="186">
        <f>_xll.qlInterestRateIndexFixingDate(Currency&amp;"ibor"&amp;$I$1,BA1267,Trigger)</f>
        <v>48180</v>
      </c>
      <c r="BA1267" s="186">
        <f>_xll.qlCalendarAdvance(Calendar,BA1266,AY1267,"f",,Trigger)</f>
        <v>48184</v>
      </c>
      <c r="BB1267" s="186">
        <f>_xll.qlInterestRateIndexMaturity(Currency&amp;"ibor"&amp;$I$1,BA1267,Trigger)</f>
        <v>48275</v>
      </c>
      <c r="BC1267" s="359">
        <f>_xll.qlIndexFixing($AC$5,AZ1267,,_xll.ohTrigger(Trigger,Quote!$V$2))</f>
        <v>1.6993717656014123E-2</v>
      </c>
      <c r="BD1267" s="359" t="e">
        <f>_xll.qlIndexFixing($BE$1,AZ1267,TRUE,_xll.ohTrigger(Trigger,Quote!$V$2))</f>
        <v>#NUM!</v>
      </c>
    </row>
    <row r="1268" spans="51:56" ht="11.25" customHeight="1" x14ac:dyDescent="0.25">
      <c r="AY1268" s="187" t="s">
        <v>90</v>
      </c>
      <c r="AZ1268" s="186">
        <f>_xll.qlInterestRateIndexFixingDate(Currency&amp;"ibor"&amp;$I$1,BA1268,Trigger)</f>
        <v>48187</v>
      </c>
      <c r="BA1268" s="186">
        <f>_xll.qlCalendarAdvance(Calendar,BA1267,AY1268,"f",,Trigger)</f>
        <v>48191</v>
      </c>
      <c r="BB1268" s="186">
        <f>_xll.qlInterestRateIndexMaturity(Currency&amp;"ibor"&amp;$I$1,BA1268,Trigger)</f>
        <v>48282</v>
      </c>
      <c r="BC1268" s="359">
        <f>_xll.qlIndexFixing($AC$5,AZ1268,,_xll.ohTrigger(Trigger,Quote!$V$2))</f>
        <v>1.7005747341948103E-2</v>
      </c>
      <c r="BD1268" s="359" t="e">
        <f>_xll.qlIndexFixing($BE$1,AZ1268,TRUE,_xll.ohTrigger(Trigger,Quote!$V$2))</f>
        <v>#NUM!</v>
      </c>
    </row>
    <row r="1269" spans="51:56" ht="11.25" customHeight="1" x14ac:dyDescent="0.25">
      <c r="AY1269" s="187" t="s">
        <v>90</v>
      </c>
      <c r="AZ1269" s="186">
        <f>_xll.qlInterestRateIndexFixingDate(Currency&amp;"ibor"&amp;$I$1,BA1269,Trigger)</f>
        <v>48194</v>
      </c>
      <c r="BA1269" s="186">
        <f>_xll.qlCalendarAdvance(Calendar,BA1268,AY1269,"f",,Trigger)</f>
        <v>48198</v>
      </c>
      <c r="BB1269" s="186">
        <f>_xll.qlInterestRateIndexMaturity(Currency&amp;"ibor"&amp;$I$1,BA1269,Trigger)</f>
        <v>48289</v>
      </c>
      <c r="BC1269" s="359">
        <f>_xll.qlIndexFixing($AC$5,AZ1269,,_xll.ohTrigger(Trigger,Quote!$V$2))</f>
        <v>1.7017777064305701E-2</v>
      </c>
      <c r="BD1269" s="359" t="e">
        <f>_xll.qlIndexFixing($BE$1,AZ1269,TRUE,_xll.ohTrigger(Trigger,Quote!$V$2))</f>
        <v>#NUM!</v>
      </c>
    </row>
    <row r="1270" spans="51:56" ht="11.25" customHeight="1" x14ac:dyDescent="0.25">
      <c r="AY1270" s="187" t="s">
        <v>90</v>
      </c>
      <c r="AZ1270" s="186">
        <f>_xll.qlInterestRateIndexFixingDate(Currency&amp;"ibor"&amp;$I$1,BA1270,Trigger)</f>
        <v>48201</v>
      </c>
      <c r="BA1270" s="186">
        <f>_xll.qlCalendarAdvance(Calendar,BA1269,AY1270,"f",,Trigger)</f>
        <v>48205</v>
      </c>
      <c r="BB1270" s="186">
        <f>_xll.qlInterestRateIndexMaturity(Currency&amp;"ibor"&amp;$I$1,BA1270,Trigger)</f>
        <v>48296</v>
      </c>
      <c r="BC1270" s="359">
        <f>_xll.qlIndexFixing($AC$5,AZ1270,,_xll.ohTrigger(Trigger,Quote!$V$2))</f>
        <v>1.7029806823087783E-2</v>
      </c>
      <c r="BD1270" s="359" t="e">
        <f>_xll.qlIndexFixing($BE$1,AZ1270,TRUE,_xll.ohTrigger(Trigger,Quote!$V$2))</f>
        <v>#NUM!</v>
      </c>
    </row>
    <row r="1271" spans="51:56" ht="11.25" customHeight="1" x14ac:dyDescent="0.25">
      <c r="AY1271" s="187" t="s">
        <v>90</v>
      </c>
      <c r="AZ1271" s="186">
        <f>_xll.qlInterestRateIndexFixingDate(Currency&amp;"ibor"&amp;$I$1,BA1271,Trigger)</f>
        <v>48206</v>
      </c>
      <c r="BA1271" s="186">
        <f>_xll.qlCalendarAdvance(Calendar,BA1270,AY1271,"f",,Trigger)</f>
        <v>48212</v>
      </c>
      <c r="BB1271" s="186">
        <f>_xll.qlInterestRateIndexMaturity(Currency&amp;"ibor"&amp;$I$1,BA1271,Trigger)</f>
        <v>48303</v>
      </c>
      <c r="BC1271" s="359">
        <f>_xll.qlIndexFixing($AC$5,AZ1271,,_xll.ohTrigger(Trigger,Quote!$V$2))</f>
        <v>1.704183661829348E-2</v>
      </c>
      <c r="BD1271" s="359" t="e">
        <f>_xll.qlIndexFixing($BE$1,AZ1271,TRUE,_xll.ohTrigger(Trigger,Quote!$V$2))</f>
        <v>#NUM!</v>
      </c>
    </row>
    <row r="1272" spans="51:56" ht="11.25" customHeight="1" x14ac:dyDescent="0.25">
      <c r="AY1272" s="187" t="s">
        <v>90</v>
      </c>
      <c r="AZ1272" s="186">
        <f>_xll.qlInterestRateIndexFixingDate(Currency&amp;"ibor"&amp;$I$1,BA1272,Trigger)</f>
        <v>48215</v>
      </c>
      <c r="BA1272" s="186">
        <f>_xll.qlCalendarAdvance(Calendar,BA1271,AY1272,"f",,Trigger)</f>
        <v>48219</v>
      </c>
      <c r="BB1272" s="186">
        <f>_xll.qlInterestRateIndexMaturity(Currency&amp;"ibor"&amp;$I$1,BA1272,Trigger)</f>
        <v>48310</v>
      </c>
      <c r="BC1272" s="359">
        <f>_xll.qlIndexFixing($AC$5,AZ1272,,_xll.ohTrigger(Trigger,Quote!$V$2))</f>
        <v>1.7053866449923665E-2</v>
      </c>
      <c r="BD1272" s="359" t="e">
        <f>_xll.qlIndexFixing($BE$1,AZ1272,TRUE,_xll.ohTrigger(Trigger,Quote!$V$2))</f>
        <v>#NUM!</v>
      </c>
    </row>
    <row r="1273" spans="51:56" ht="11.25" customHeight="1" x14ac:dyDescent="0.25">
      <c r="AY1273" s="187" t="s">
        <v>90</v>
      </c>
      <c r="AZ1273" s="186">
        <f>_xll.qlInterestRateIndexFixingDate(Currency&amp;"ibor"&amp;$I$1,BA1273,Trigger)</f>
        <v>48222</v>
      </c>
      <c r="BA1273" s="186">
        <f>_xll.qlCalendarAdvance(Calendar,BA1272,AY1273,"f",,Trigger)</f>
        <v>48226</v>
      </c>
      <c r="BB1273" s="186">
        <f>_xll.qlInterestRateIndexMaturity(Currency&amp;"ibor"&amp;$I$1,BA1273,Trigger)</f>
        <v>48317</v>
      </c>
      <c r="BC1273" s="359">
        <f>_xll.qlIndexFixing($AC$5,AZ1273,,_xll.ohTrigger(Trigger,Quote!$V$2))</f>
        <v>1.7065896317978339E-2</v>
      </c>
      <c r="BD1273" s="359" t="e">
        <f>_xll.qlIndexFixing($BE$1,AZ1273,TRUE,_xll.ohTrigger(Trigger,Quote!$V$2))</f>
        <v>#NUM!</v>
      </c>
    </row>
    <row r="1274" spans="51:56" ht="11.25" customHeight="1" x14ac:dyDescent="0.25">
      <c r="AY1274" s="187" t="s">
        <v>90</v>
      </c>
      <c r="AZ1274" s="186">
        <f>_xll.qlInterestRateIndexFixingDate(Currency&amp;"ibor"&amp;$I$1,BA1274,Trigger)</f>
        <v>48229</v>
      </c>
      <c r="BA1274" s="186">
        <f>_xll.qlCalendarAdvance(Calendar,BA1273,AY1274,"f",,Trigger)</f>
        <v>48233</v>
      </c>
      <c r="BB1274" s="186">
        <f>_xll.qlInterestRateIndexMaturity(Currency&amp;"ibor"&amp;$I$1,BA1274,Trigger)</f>
        <v>48324</v>
      </c>
      <c r="BC1274" s="359">
        <f>_xll.qlIndexFixing($AC$5,AZ1274,,_xll.ohTrigger(Trigger,Quote!$V$2))</f>
        <v>1.7077926222457504E-2</v>
      </c>
      <c r="BD1274" s="359" t="e">
        <f>_xll.qlIndexFixing($BE$1,AZ1274,TRUE,_xll.ohTrigger(Trigger,Quote!$V$2))</f>
        <v>#NUM!</v>
      </c>
    </row>
    <row r="1275" spans="51:56" ht="11.25" customHeight="1" x14ac:dyDescent="0.25">
      <c r="AY1275" s="187" t="s">
        <v>90</v>
      </c>
      <c r="AZ1275" s="186">
        <f>_xll.qlInterestRateIndexFixingDate(Currency&amp;"ibor"&amp;$I$1,BA1275,Trigger)</f>
        <v>48236</v>
      </c>
      <c r="BA1275" s="186">
        <f>_xll.qlCalendarAdvance(Calendar,BA1274,AY1275,"f",,Trigger)</f>
        <v>48240</v>
      </c>
      <c r="BB1275" s="186">
        <f>_xll.qlInterestRateIndexMaturity(Currency&amp;"ibor"&amp;$I$1,BA1275,Trigger)</f>
        <v>48331</v>
      </c>
      <c r="BC1275" s="359">
        <f>_xll.qlIndexFixing($AC$5,AZ1275,,_xll.ohTrigger(Trigger,Quote!$V$2))</f>
        <v>1.708995616336028E-2</v>
      </c>
      <c r="BD1275" s="359" t="e">
        <f>_xll.qlIndexFixing($BE$1,AZ1275,TRUE,_xll.ohTrigger(Trigger,Quote!$V$2))</f>
        <v>#NUM!</v>
      </c>
    </row>
    <row r="1276" spans="51:56" ht="11.25" customHeight="1" x14ac:dyDescent="0.25">
      <c r="AY1276" s="187" t="s">
        <v>90</v>
      </c>
      <c r="AZ1276" s="186">
        <f>_xll.qlInterestRateIndexFixingDate(Currency&amp;"ibor"&amp;$I$1,BA1276,Trigger)</f>
        <v>48243</v>
      </c>
      <c r="BA1276" s="186">
        <f>_xll.qlCalendarAdvance(Calendar,BA1275,AY1276,"f",,Trigger)</f>
        <v>48247</v>
      </c>
      <c r="BB1276" s="186">
        <f>_xll.qlInterestRateIndexMaturity(Currency&amp;"ibor"&amp;$I$1,BA1276,Trigger)</f>
        <v>48337</v>
      </c>
      <c r="BC1276" s="359">
        <f>_xll.qlIndexFixing($AC$5,AZ1276,,_xll.ohTrigger(Trigger,Quote!$V$2))</f>
        <v>1.7100721267281571E-2</v>
      </c>
      <c r="BD1276" s="359" t="e">
        <f>_xll.qlIndexFixing($BE$1,AZ1276,TRUE,_xll.ohTrigger(Trigger,Quote!$V$2))</f>
        <v>#NUM!</v>
      </c>
    </row>
    <row r="1277" spans="51:56" ht="11.25" customHeight="1" x14ac:dyDescent="0.25">
      <c r="AY1277" s="187" t="s">
        <v>90</v>
      </c>
      <c r="AZ1277" s="186">
        <f>_xll.qlInterestRateIndexFixingDate(Currency&amp;"ibor"&amp;$I$1,BA1277,Trigger)</f>
        <v>48250</v>
      </c>
      <c r="BA1277" s="186">
        <f>_xll.qlCalendarAdvance(Calendar,BA1276,AY1277,"f",,Trigger)</f>
        <v>48254</v>
      </c>
      <c r="BB1277" s="186">
        <f>_xll.qlInterestRateIndexMaturity(Currency&amp;"ibor"&amp;$I$1,BA1277,Trigger)</f>
        <v>48344</v>
      </c>
      <c r="BC1277" s="359">
        <f>_xll.qlIndexFixing($AC$5,AZ1277,,_xll.ohTrigger(Trigger,Quote!$V$2))</f>
        <v>1.7112750708013102E-2</v>
      </c>
      <c r="BD1277" s="359" t="e">
        <f>_xll.qlIndexFixing($BE$1,AZ1277,TRUE,_xll.ohTrigger(Trigger,Quote!$V$2))</f>
        <v>#NUM!</v>
      </c>
    </row>
    <row r="1278" spans="51:56" ht="11.25" customHeight="1" x14ac:dyDescent="0.25">
      <c r="AY1278" s="187" t="s">
        <v>90</v>
      </c>
      <c r="AZ1278" s="186">
        <f>_xll.qlInterestRateIndexFixingDate(Currency&amp;"ibor"&amp;$I$1,BA1278,Trigger)</f>
        <v>48257</v>
      </c>
      <c r="BA1278" s="186">
        <f>_xll.qlCalendarAdvance(Calendar,BA1277,AY1278,"f",,Trigger)</f>
        <v>48261</v>
      </c>
      <c r="BB1278" s="186">
        <f>_xll.qlInterestRateIndexMaturity(Currency&amp;"ibor"&amp;$I$1,BA1278,Trigger)</f>
        <v>48351</v>
      </c>
      <c r="BC1278" s="359">
        <f>_xll.qlIndexFixing($AC$5,AZ1278,,_xll.ohTrigger(Trigger,Quote!$V$2))</f>
        <v>1.7124780184769151E-2</v>
      </c>
      <c r="BD1278" s="359" t="e">
        <f>_xll.qlIndexFixing($BE$1,AZ1278,TRUE,_xll.ohTrigger(Trigger,Quote!$V$2))</f>
        <v>#NUM!</v>
      </c>
    </row>
    <row r="1279" spans="51:56" ht="11.25" customHeight="1" x14ac:dyDescent="0.25">
      <c r="AY1279" s="187" t="s">
        <v>90</v>
      </c>
      <c r="AZ1279" s="186">
        <f>_xll.qlInterestRateIndexFixingDate(Currency&amp;"ibor"&amp;$I$1,BA1279,Trigger)</f>
        <v>48264</v>
      </c>
      <c r="BA1279" s="186">
        <f>_xll.qlCalendarAdvance(Calendar,BA1278,AY1279,"f",,Trigger)</f>
        <v>48268</v>
      </c>
      <c r="BB1279" s="186">
        <f>_xll.qlInterestRateIndexMaturity(Currency&amp;"ibor"&amp;$I$1,BA1279,Trigger)</f>
        <v>48358</v>
      </c>
      <c r="BC1279" s="359">
        <f>_xll.qlIndexFixing($AC$5,AZ1279,,_xll.ohTrigger(Trigger,Quote!$V$2))</f>
        <v>1.7136809697547939E-2</v>
      </c>
      <c r="BD1279" s="359" t="e">
        <f>_xll.qlIndexFixing($BE$1,AZ1279,TRUE,_xll.ohTrigger(Trigger,Quote!$V$2))</f>
        <v>#NUM!</v>
      </c>
    </row>
    <row r="1280" spans="51:56" ht="11.25" customHeight="1" x14ac:dyDescent="0.25">
      <c r="AY1280" s="187" t="s">
        <v>90</v>
      </c>
      <c r="AZ1280" s="186">
        <f>_xll.qlInterestRateIndexFixingDate(Currency&amp;"ibor"&amp;$I$1,BA1280,Trigger)</f>
        <v>48271</v>
      </c>
      <c r="BA1280" s="186">
        <f>_xll.qlCalendarAdvance(Calendar,BA1279,AY1280,"f",,Trigger)</f>
        <v>48275</v>
      </c>
      <c r="BB1280" s="186">
        <f>_xll.qlInterestRateIndexMaturity(Currency&amp;"ibor"&amp;$I$1,BA1280,Trigger)</f>
        <v>48367</v>
      </c>
      <c r="BC1280" s="359">
        <f>_xll.qlIndexFixing($AC$5,AZ1280,,_xll.ohTrigger(Trigger,Quote!$V$2))</f>
        <v>1.7140342360347928E-2</v>
      </c>
      <c r="BD1280" s="359" t="e">
        <f>_xll.qlIndexFixing($BE$1,AZ1280,TRUE,_xll.ohTrigger(Trigger,Quote!$V$2))</f>
        <v>#NUM!</v>
      </c>
    </row>
    <row r="1281" spans="51:56" ht="11.25" customHeight="1" x14ac:dyDescent="0.25">
      <c r="AY1281" s="187" t="s">
        <v>90</v>
      </c>
      <c r="AZ1281" s="186">
        <f>_xll.qlInterestRateIndexFixingDate(Currency&amp;"ibor"&amp;$I$1,BA1281,Trigger)</f>
        <v>48278</v>
      </c>
      <c r="BA1281" s="186">
        <f>_xll.qlCalendarAdvance(Calendar,BA1280,AY1281,"f",,Trigger)</f>
        <v>48282</v>
      </c>
      <c r="BB1281" s="186">
        <f>_xll.qlInterestRateIndexMaturity(Currency&amp;"ibor"&amp;$I$1,BA1281,Trigger)</f>
        <v>48374</v>
      </c>
      <c r="BC1281" s="359">
        <f>_xll.qlIndexFixing($AC$5,AZ1281,,_xll.ohTrigger(Trigger,Quote!$V$2))</f>
        <v>1.7075055079606306E-2</v>
      </c>
      <c r="BD1281" s="359" t="e">
        <f>_xll.qlIndexFixing($BE$1,AZ1281,TRUE,_xll.ohTrigger(Trigger,Quote!$V$2))</f>
        <v>#NUM!</v>
      </c>
    </row>
    <row r="1282" spans="51:56" ht="11.25" customHeight="1" x14ac:dyDescent="0.25">
      <c r="AY1282" s="187" t="s">
        <v>90</v>
      </c>
      <c r="AZ1282" s="186">
        <f>_xll.qlInterestRateIndexFixingDate(Currency&amp;"ibor"&amp;$I$1,BA1282,Trigger)</f>
        <v>48285</v>
      </c>
      <c r="BA1282" s="186">
        <f>_xll.qlCalendarAdvance(Calendar,BA1281,AY1282,"f",,Trigger)</f>
        <v>48289</v>
      </c>
      <c r="BB1282" s="186">
        <f>_xll.qlInterestRateIndexMaturity(Currency&amp;"ibor"&amp;$I$1,BA1282,Trigger)</f>
        <v>48381</v>
      </c>
      <c r="BC1282" s="359">
        <f>_xll.qlIndexFixing($AC$5,AZ1282,,_xll.ohTrigger(Trigger,Quote!$V$2))</f>
        <v>1.700959494429229E-2</v>
      </c>
      <c r="BD1282" s="359" t="e">
        <f>_xll.qlIndexFixing($BE$1,AZ1282,TRUE,_xll.ohTrigger(Trigger,Quote!$V$2))</f>
        <v>#NUM!</v>
      </c>
    </row>
    <row r="1283" spans="51:56" ht="11.25" customHeight="1" x14ac:dyDescent="0.25">
      <c r="AY1283" s="187" t="s">
        <v>90</v>
      </c>
      <c r="AZ1283" s="186">
        <f>_xll.qlInterestRateIndexFixingDate(Currency&amp;"ibor"&amp;$I$1,BA1283,Trigger)</f>
        <v>48292</v>
      </c>
      <c r="BA1283" s="186">
        <f>_xll.qlCalendarAdvance(Calendar,BA1282,AY1283,"f",,Trigger)</f>
        <v>48296</v>
      </c>
      <c r="BB1283" s="186">
        <f>_xll.qlInterestRateIndexMaturity(Currency&amp;"ibor"&amp;$I$1,BA1283,Trigger)</f>
        <v>48388</v>
      </c>
      <c r="BC1283" s="359">
        <f>_xll.qlIndexFixing($AC$5,AZ1283,,_xll.ohTrigger(Trigger,Quote!$V$2))</f>
        <v>1.6943961963077205E-2</v>
      </c>
      <c r="BD1283" s="359" t="e">
        <f>_xll.qlIndexFixing($BE$1,AZ1283,TRUE,_xll.ohTrigger(Trigger,Quote!$V$2))</f>
        <v>#NUM!</v>
      </c>
    </row>
    <row r="1284" spans="51:56" ht="11.25" customHeight="1" x14ac:dyDescent="0.25">
      <c r="AY1284" s="187" t="s">
        <v>90</v>
      </c>
      <c r="AZ1284" s="186">
        <f>_xll.qlInterestRateIndexFixingDate(Currency&amp;"ibor"&amp;$I$1,BA1284,Trigger)</f>
        <v>48297</v>
      </c>
      <c r="BA1284" s="186">
        <f>_xll.qlCalendarAdvance(Calendar,BA1283,AY1284,"f",,Trigger)</f>
        <v>48303</v>
      </c>
      <c r="BB1284" s="186">
        <f>_xll.qlInterestRateIndexMaturity(Currency&amp;"ibor"&amp;$I$1,BA1284,Trigger)</f>
        <v>48395</v>
      </c>
      <c r="BC1284" s="359">
        <f>_xll.qlIndexFixing($AC$5,AZ1284,,_xll.ohTrigger(Trigger,Quote!$V$2))</f>
        <v>1.6878156144658436E-2</v>
      </c>
      <c r="BD1284" s="359" t="e">
        <f>_xll.qlIndexFixing($BE$1,AZ1284,TRUE,_xll.ohTrigger(Trigger,Quote!$V$2))</f>
        <v>#NUM!</v>
      </c>
    </row>
    <row r="1285" spans="51:56" ht="11.25" customHeight="1" x14ac:dyDescent="0.25">
      <c r="AY1285" s="187" t="s">
        <v>90</v>
      </c>
      <c r="AZ1285" s="186">
        <f>_xll.qlInterestRateIndexFixingDate(Currency&amp;"ibor"&amp;$I$1,BA1285,Trigger)</f>
        <v>48306</v>
      </c>
      <c r="BA1285" s="186">
        <f>_xll.qlCalendarAdvance(Calendar,BA1284,AY1285,"f",,Trigger)</f>
        <v>48310</v>
      </c>
      <c r="BB1285" s="186">
        <f>_xll.qlInterestRateIndexMaturity(Currency&amp;"ibor"&amp;$I$1,BA1285,Trigger)</f>
        <v>48401</v>
      </c>
      <c r="BC1285" s="359">
        <f>_xll.qlIndexFixing($AC$5,AZ1285,,_xll.ohTrigger(Trigger,Quote!$V$2))</f>
        <v>1.6817814910522855E-2</v>
      </c>
      <c r="BD1285" s="359" t="e">
        <f>_xll.qlIndexFixing($BE$1,AZ1285,TRUE,_xll.ohTrigger(Trigger,Quote!$V$2))</f>
        <v>#NUM!</v>
      </c>
    </row>
    <row r="1286" spans="51:56" ht="11.25" customHeight="1" x14ac:dyDescent="0.25">
      <c r="AY1286" s="187" t="s">
        <v>90</v>
      </c>
      <c r="AZ1286" s="186">
        <f>_xll.qlInterestRateIndexFixingDate(Currency&amp;"ibor"&amp;$I$1,BA1286,Trigger)</f>
        <v>48313</v>
      </c>
      <c r="BA1286" s="186">
        <f>_xll.qlCalendarAdvance(Calendar,BA1285,AY1286,"f",,Trigger)</f>
        <v>48317</v>
      </c>
      <c r="BB1286" s="186">
        <f>_xll.qlInterestRateIndexMaturity(Currency&amp;"ibor"&amp;$I$1,BA1286,Trigger)</f>
        <v>48408</v>
      </c>
      <c r="BC1286" s="359">
        <f>_xll.qlIndexFixing($AC$5,AZ1286,,_xll.ohTrigger(Trigger,Quote!$V$2))</f>
        <v>1.6750832452295819E-2</v>
      </c>
      <c r="BD1286" s="359" t="e">
        <f>_xll.qlIndexFixing($BE$1,AZ1286,TRUE,_xll.ohTrigger(Trigger,Quote!$V$2))</f>
        <v>#NUM!</v>
      </c>
    </row>
    <row r="1287" spans="51:56" ht="11.25" customHeight="1" x14ac:dyDescent="0.25">
      <c r="AY1287" s="187" t="s">
        <v>90</v>
      </c>
      <c r="AZ1287" s="186">
        <f>_xll.qlInterestRateIndexFixingDate(Currency&amp;"ibor"&amp;$I$1,BA1287,Trigger)</f>
        <v>48320</v>
      </c>
      <c r="BA1287" s="186">
        <f>_xll.qlCalendarAdvance(Calendar,BA1286,AY1287,"f",,Trigger)</f>
        <v>48324</v>
      </c>
      <c r="BB1287" s="186">
        <f>_xll.qlInterestRateIndexMaturity(Currency&amp;"ibor"&amp;$I$1,BA1287,Trigger)</f>
        <v>48415</v>
      </c>
      <c r="BC1287" s="359">
        <f>_xll.qlIndexFixing($AC$5,AZ1287,,_xll.ohTrigger(Trigger,Quote!$V$2))</f>
        <v>1.6683675295560814E-2</v>
      </c>
      <c r="BD1287" s="359" t="e">
        <f>_xll.qlIndexFixing($BE$1,AZ1287,TRUE,_xll.ohTrigger(Trigger,Quote!$V$2))</f>
        <v>#NUM!</v>
      </c>
    </row>
    <row r="1288" spans="51:56" ht="11.25" customHeight="1" x14ac:dyDescent="0.25">
      <c r="AY1288" s="187" t="s">
        <v>90</v>
      </c>
      <c r="AZ1288" s="186">
        <f>_xll.qlInterestRateIndexFixingDate(Currency&amp;"ibor"&amp;$I$1,BA1288,Trigger)</f>
        <v>48327</v>
      </c>
      <c r="BA1288" s="186">
        <f>_xll.qlCalendarAdvance(Calendar,BA1287,AY1288,"f",,Trigger)</f>
        <v>48331</v>
      </c>
      <c r="BB1288" s="186">
        <f>_xll.qlInterestRateIndexMaturity(Currency&amp;"ibor"&amp;$I$1,BA1288,Trigger)</f>
        <v>48422</v>
      </c>
      <c r="BC1288" s="359">
        <f>_xll.qlIndexFixing($AC$5,AZ1288,,_xll.ohTrigger(Trigger,Quote!$V$2))</f>
        <v>1.6616343449216215E-2</v>
      </c>
      <c r="BD1288" s="359" t="e">
        <f>_xll.qlIndexFixing($BE$1,AZ1288,TRUE,_xll.ohTrigger(Trigger,Quote!$V$2))</f>
        <v>#NUM!</v>
      </c>
    </row>
    <row r="1289" spans="51:56" ht="11.25" customHeight="1" x14ac:dyDescent="0.25">
      <c r="AY1289" s="187" t="s">
        <v>90</v>
      </c>
      <c r="AZ1289" s="186">
        <f>_xll.qlInterestRateIndexFixingDate(Currency&amp;"ibor"&amp;$I$1,BA1289,Trigger)</f>
        <v>48334</v>
      </c>
      <c r="BA1289" s="186">
        <f>_xll.qlCalendarAdvance(Calendar,BA1288,AY1289,"f",,Trigger)</f>
        <v>48338</v>
      </c>
      <c r="BB1289" s="186">
        <f>_xll.qlInterestRateIndexMaturity(Currency&amp;"ibor"&amp;$I$1,BA1289,Trigger)</f>
        <v>48430</v>
      </c>
      <c r="BC1289" s="359">
        <f>_xll.qlIndexFixing($AC$5,AZ1289,,_xll.ohTrigger(Trigger,Quote!$V$2))</f>
        <v>1.654653480046989E-2</v>
      </c>
      <c r="BD1289" s="359" t="e">
        <f>_xll.qlIndexFixing($BE$1,AZ1289,TRUE,_xll.ohTrigger(Trigger,Quote!$V$2))</f>
        <v>#NUM!</v>
      </c>
    </row>
    <row r="1290" spans="51:56" ht="11.25" customHeight="1" x14ac:dyDescent="0.25">
      <c r="AY1290" s="187" t="s">
        <v>90</v>
      </c>
      <c r="AZ1290" s="186">
        <f>_xll.qlInterestRateIndexFixingDate(Currency&amp;"ibor"&amp;$I$1,BA1290,Trigger)</f>
        <v>48341</v>
      </c>
      <c r="BA1290" s="186">
        <f>_xll.qlCalendarAdvance(Calendar,BA1289,AY1290,"f",,Trigger)</f>
        <v>48345</v>
      </c>
      <c r="BB1290" s="186">
        <f>_xll.qlInterestRateIndexMaturity(Currency&amp;"ibor"&amp;$I$1,BA1290,Trigger)</f>
        <v>48437</v>
      </c>
      <c r="BC1290" s="359">
        <f>_xll.qlIndexFixing($AC$5,AZ1290,,_xll.ohTrigger(Trigger,Quote!$V$2))</f>
        <v>1.6479692142724552E-2</v>
      </c>
      <c r="BD1290" s="359" t="e">
        <f>_xll.qlIndexFixing($BE$1,AZ1290,TRUE,_xll.ohTrigger(Trigger,Quote!$V$2))</f>
        <v>#NUM!</v>
      </c>
    </row>
    <row r="1291" spans="51:56" ht="11.25" customHeight="1" x14ac:dyDescent="0.25">
      <c r="AY1291" s="187" t="s">
        <v>90</v>
      </c>
      <c r="AZ1291" s="186">
        <f>_xll.qlInterestRateIndexFixingDate(Currency&amp;"ibor"&amp;$I$1,BA1291,Trigger)</f>
        <v>48348</v>
      </c>
      <c r="BA1291" s="186">
        <f>_xll.qlCalendarAdvance(Calendar,BA1290,AY1291,"f",,Trigger)</f>
        <v>48352</v>
      </c>
      <c r="BB1291" s="186">
        <f>_xll.qlInterestRateIndexMaturity(Currency&amp;"ibor"&amp;$I$1,BA1291,Trigger)</f>
        <v>48444</v>
      </c>
      <c r="BC1291" s="359">
        <f>_xll.qlIndexFixing($AC$5,AZ1291,,_xll.ohTrigger(Trigger,Quote!$V$2))</f>
        <v>1.6412676709287203E-2</v>
      </c>
      <c r="BD1291" s="359" t="e">
        <f>_xll.qlIndexFixing($BE$1,AZ1291,TRUE,_xll.ohTrigger(Trigger,Quote!$V$2))</f>
        <v>#NUM!</v>
      </c>
    </row>
    <row r="1292" spans="51:56" ht="11.25" customHeight="1" x14ac:dyDescent="0.25">
      <c r="AY1292" s="187" t="s">
        <v>90</v>
      </c>
      <c r="AZ1292" s="186">
        <f>_xll.qlInterestRateIndexFixingDate(Currency&amp;"ibor"&amp;$I$1,BA1292,Trigger)</f>
        <v>48355</v>
      </c>
      <c r="BA1292" s="186">
        <f>_xll.qlCalendarAdvance(Calendar,BA1291,AY1292,"f",,Trigger)</f>
        <v>48359</v>
      </c>
      <c r="BB1292" s="186">
        <f>_xll.qlInterestRateIndexMaturity(Currency&amp;"ibor"&amp;$I$1,BA1292,Trigger)</f>
        <v>48451</v>
      </c>
      <c r="BC1292" s="359">
        <f>_xll.qlIndexFixing($AC$5,AZ1292,,_xll.ohTrigger(Trigger,Quote!$V$2))</f>
        <v>1.6345488509035954E-2</v>
      </c>
      <c r="BD1292" s="359" t="e">
        <f>_xll.qlIndexFixing($BE$1,AZ1292,TRUE,_xll.ohTrigger(Trigger,Quote!$V$2))</f>
        <v>#NUM!</v>
      </c>
    </row>
    <row r="1293" spans="51:56" ht="11.25" customHeight="1" x14ac:dyDescent="0.25">
      <c r="AY1293" s="187" t="s">
        <v>90</v>
      </c>
      <c r="AZ1293" s="186">
        <f>_xll.qlInterestRateIndexFixingDate(Currency&amp;"ibor"&amp;$I$1,BA1293,Trigger)</f>
        <v>48362</v>
      </c>
      <c r="BA1293" s="186">
        <f>_xll.qlCalendarAdvance(Calendar,BA1292,AY1293,"f",,Trigger)</f>
        <v>48366</v>
      </c>
      <c r="BB1293" s="186">
        <f>_xll.qlInterestRateIndexMaturity(Currency&amp;"ibor"&amp;$I$1,BA1293,Trigger)</f>
        <v>48458</v>
      </c>
      <c r="BC1293" s="359">
        <f>_xll.qlIndexFixing($AC$5,AZ1293,,_xll.ohTrigger(Trigger,Quote!$V$2))</f>
        <v>1.6278127550872382E-2</v>
      </c>
      <c r="BD1293" s="359" t="e">
        <f>_xll.qlIndexFixing($BE$1,AZ1293,TRUE,_xll.ohTrigger(Trigger,Quote!$V$2))</f>
        <v>#NUM!</v>
      </c>
    </row>
    <row r="1294" spans="51:56" ht="11.25" customHeight="1" x14ac:dyDescent="0.25">
      <c r="AY1294" s="187" t="s">
        <v>90</v>
      </c>
      <c r="AZ1294" s="186">
        <f>_xll.qlInterestRateIndexFixingDate(Currency&amp;"ibor"&amp;$I$1,BA1294,Trigger)</f>
        <v>48369</v>
      </c>
      <c r="BA1294" s="186">
        <f>_xll.qlCalendarAdvance(Calendar,BA1293,AY1294,"f",,Trigger)</f>
        <v>48373</v>
      </c>
      <c r="BB1294" s="186">
        <f>_xll.qlInterestRateIndexMaturity(Currency&amp;"ibor"&amp;$I$1,BA1294,Trigger)</f>
        <v>48465</v>
      </c>
      <c r="BC1294" s="359">
        <f>_xll.qlIndexFixing($AC$5,AZ1294,,_xll.ohTrigger(Trigger,Quote!$V$2))</f>
        <v>1.6287869974265623E-2</v>
      </c>
      <c r="BD1294" s="359" t="e">
        <f>_xll.qlIndexFixing($BE$1,AZ1294,TRUE,_xll.ohTrigger(Trigger,Quote!$V$2))</f>
        <v>#NUM!</v>
      </c>
    </row>
    <row r="1295" spans="51:56" ht="11.25" customHeight="1" x14ac:dyDescent="0.25">
      <c r="AY1295" s="187" t="s">
        <v>90</v>
      </c>
      <c r="AZ1295" s="186">
        <f>_xll.qlInterestRateIndexFixingDate(Currency&amp;"ibor"&amp;$I$1,BA1295,Trigger)</f>
        <v>48376</v>
      </c>
      <c r="BA1295" s="186">
        <f>_xll.qlCalendarAdvance(Calendar,BA1294,AY1295,"f",,Trigger)</f>
        <v>48380</v>
      </c>
      <c r="BB1295" s="186">
        <f>_xll.qlInterestRateIndexMaturity(Currency&amp;"ibor"&amp;$I$1,BA1295,Trigger)</f>
        <v>48472</v>
      </c>
      <c r="BC1295" s="359">
        <f>_xll.qlIndexFixing($AC$5,AZ1295,,_xll.ohTrigger(Trigger,Quote!$V$2))</f>
        <v>1.6297612421816061E-2</v>
      </c>
      <c r="BD1295" s="359" t="e">
        <f>_xll.qlIndexFixing($BE$1,AZ1295,TRUE,_xll.ohTrigger(Trigger,Quote!$V$2))</f>
        <v>#NUM!</v>
      </c>
    </row>
    <row r="1296" spans="51:56" ht="11.25" customHeight="1" x14ac:dyDescent="0.25">
      <c r="AY1296" s="187" t="s">
        <v>90</v>
      </c>
      <c r="AZ1296" s="186">
        <f>_xll.qlInterestRateIndexFixingDate(Currency&amp;"ibor"&amp;$I$1,BA1296,Trigger)</f>
        <v>48383</v>
      </c>
      <c r="BA1296" s="186">
        <f>_xll.qlCalendarAdvance(Calendar,BA1295,AY1296,"f",,Trigger)</f>
        <v>48387</v>
      </c>
      <c r="BB1296" s="186">
        <f>_xll.qlInterestRateIndexMaturity(Currency&amp;"ibor"&amp;$I$1,BA1296,Trigger)</f>
        <v>48479</v>
      </c>
      <c r="BC1296" s="359">
        <f>_xll.qlIndexFixing($AC$5,AZ1296,,_xll.ohTrigger(Trigger,Quote!$V$2))</f>
        <v>1.6307354893520219E-2</v>
      </c>
      <c r="BD1296" s="359" t="e">
        <f>_xll.qlIndexFixing($BE$1,AZ1296,TRUE,_xll.ohTrigger(Trigger,Quote!$V$2))</f>
        <v>#NUM!</v>
      </c>
    </row>
    <row r="1297" spans="51:56" ht="11.25" customHeight="1" x14ac:dyDescent="0.25">
      <c r="AY1297" s="187" t="s">
        <v>90</v>
      </c>
      <c r="AZ1297" s="186">
        <f>_xll.qlInterestRateIndexFixingDate(Currency&amp;"ibor"&amp;$I$1,BA1297,Trigger)</f>
        <v>48390</v>
      </c>
      <c r="BA1297" s="186">
        <f>_xll.qlCalendarAdvance(Calendar,BA1296,AY1297,"f",,Trigger)</f>
        <v>48394</v>
      </c>
      <c r="BB1297" s="186">
        <f>_xll.qlInterestRateIndexMaturity(Currency&amp;"ibor"&amp;$I$1,BA1297,Trigger)</f>
        <v>48486</v>
      </c>
      <c r="BC1297" s="359">
        <f>_xll.qlIndexFixing($AC$5,AZ1297,,_xll.ohTrigger(Trigger,Quote!$V$2))</f>
        <v>1.631709738937984E-2</v>
      </c>
      <c r="BD1297" s="359" t="e">
        <f>_xll.qlIndexFixing($BE$1,AZ1297,TRUE,_xll.ohTrigger(Trigger,Quote!$V$2))</f>
        <v>#NUM!</v>
      </c>
    </row>
    <row r="1298" spans="51:56" ht="11.25" customHeight="1" x14ac:dyDescent="0.25">
      <c r="AY1298" s="187" t="s">
        <v>90</v>
      </c>
      <c r="AZ1298" s="186">
        <f>_xll.qlInterestRateIndexFixingDate(Currency&amp;"ibor"&amp;$I$1,BA1298,Trigger)</f>
        <v>48397</v>
      </c>
      <c r="BA1298" s="186">
        <f>_xll.qlCalendarAdvance(Calendar,BA1297,AY1298,"f",,Trigger)</f>
        <v>48401</v>
      </c>
      <c r="BB1298" s="186">
        <f>_xll.qlInterestRateIndexMaturity(Currency&amp;"ibor"&amp;$I$1,BA1298,Trigger)</f>
        <v>48493</v>
      </c>
      <c r="BC1298" s="359">
        <f>_xll.qlIndexFixing($AC$5,AZ1298,,_xll.ohTrigger(Trigger,Quote!$V$2))</f>
        <v>1.6326839909396658E-2</v>
      </c>
      <c r="BD1298" s="359" t="e">
        <f>_xll.qlIndexFixing($BE$1,AZ1298,TRUE,_xll.ohTrigger(Trigger,Quote!$V$2))</f>
        <v>#NUM!</v>
      </c>
    </row>
    <row r="1299" spans="51:56" ht="11.25" customHeight="1" x14ac:dyDescent="0.25">
      <c r="AY1299" s="187" t="s">
        <v>90</v>
      </c>
      <c r="AZ1299" s="186">
        <f>_xll.qlInterestRateIndexFixingDate(Currency&amp;"ibor"&amp;$I$1,BA1299,Trigger)</f>
        <v>48404</v>
      </c>
      <c r="BA1299" s="186">
        <f>_xll.qlCalendarAdvance(Calendar,BA1298,AY1299,"f",,Trigger)</f>
        <v>48408</v>
      </c>
      <c r="BB1299" s="186">
        <f>_xll.qlInterestRateIndexMaturity(Currency&amp;"ibor"&amp;$I$1,BA1299,Trigger)</f>
        <v>48500</v>
      </c>
      <c r="BC1299" s="359">
        <f>_xll.qlIndexFixing($AC$5,AZ1299,,_xll.ohTrigger(Trigger,Quote!$V$2))</f>
        <v>1.6336582453568067E-2</v>
      </c>
      <c r="BD1299" s="359" t="e">
        <f>_xll.qlIndexFixing($BE$1,AZ1299,TRUE,_xll.ohTrigger(Trigger,Quote!$V$2))</f>
        <v>#NUM!</v>
      </c>
    </row>
    <row r="1300" spans="51:56" ht="11.25" customHeight="1" x14ac:dyDescent="0.25">
      <c r="AY1300" s="187" t="s">
        <v>90</v>
      </c>
      <c r="AZ1300" s="186">
        <f>_xll.qlInterestRateIndexFixingDate(Currency&amp;"ibor"&amp;$I$1,BA1300,Trigger)</f>
        <v>48411</v>
      </c>
      <c r="BA1300" s="186">
        <f>_xll.qlCalendarAdvance(Calendar,BA1299,AY1300,"f",,Trigger)</f>
        <v>48415</v>
      </c>
      <c r="BB1300" s="186">
        <f>_xll.qlInterestRateIndexMaturity(Currency&amp;"ibor"&amp;$I$1,BA1300,Trigger)</f>
        <v>48507</v>
      </c>
      <c r="BC1300" s="359">
        <f>_xll.qlIndexFixing($AC$5,AZ1300,,_xll.ohTrigger(Trigger,Quote!$V$2))</f>
        <v>1.6346325021894936E-2</v>
      </c>
      <c r="BD1300" s="359" t="e">
        <f>_xll.qlIndexFixing($BE$1,AZ1300,TRUE,_xll.ohTrigger(Trigger,Quote!$V$2))</f>
        <v>#NUM!</v>
      </c>
    </row>
    <row r="1301" spans="51:56" ht="11.25" customHeight="1" x14ac:dyDescent="0.25">
      <c r="AY1301" s="187" t="s">
        <v>90</v>
      </c>
      <c r="AZ1301" s="186">
        <f>_xll.qlInterestRateIndexFixingDate(Currency&amp;"ibor"&amp;$I$1,BA1301,Trigger)</f>
        <v>48418</v>
      </c>
      <c r="BA1301" s="186">
        <f>_xll.qlCalendarAdvance(Calendar,BA1300,AY1301,"f",,Trigger)</f>
        <v>48422</v>
      </c>
      <c r="BB1301" s="186">
        <f>_xll.qlInterestRateIndexMaturity(Currency&amp;"ibor"&amp;$I$1,BA1301,Trigger)</f>
        <v>48514</v>
      </c>
      <c r="BC1301" s="359">
        <f>_xll.qlIndexFixing($AC$5,AZ1301,,_xll.ohTrigger(Trigger,Quote!$V$2))</f>
        <v>1.6356067614379004E-2</v>
      </c>
      <c r="BD1301" s="359" t="e">
        <f>_xll.qlIndexFixing($BE$1,AZ1301,TRUE,_xll.ohTrigger(Trigger,Quote!$V$2))</f>
        <v>#NUM!</v>
      </c>
    </row>
    <row r="1302" spans="51:56" ht="11.25" customHeight="1" x14ac:dyDescent="0.25">
      <c r="AY1302" s="187" t="s">
        <v>90</v>
      </c>
      <c r="AZ1302" s="186">
        <f>_xll.qlInterestRateIndexFixingDate(Currency&amp;"ibor"&amp;$I$1,BA1302,Trigger)</f>
        <v>48425</v>
      </c>
      <c r="BA1302" s="186">
        <f>_xll.qlCalendarAdvance(Calendar,BA1301,AY1302,"f",,Trigger)</f>
        <v>48429</v>
      </c>
      <c r="BB1302" s="186">
        <f>_xll.qlInterestRateIndexMaturity(Currency&amp;"ibor"&amp;$I$1,BA1302,Trigger)</f>
        <v>48521</v>
      </c>
      <c r="BC1302" s="359">
        <f>_xll.qlIndexFixing($AC$5,AZ1302,,_xll.ohTrigger(Trigger,Quote!$V$2))</f>
        <v>1.6365810231018532E-2</v>
      </c>
      <c r="BD1302" s="359" t="e">
        <f>_xll.qlIndexFixing($BE$1,AZ1302,TRUE,_xll.ohTrigger(Trigger,Quote!$V$2))</f>
        <v>#NUM!</v>
      </c>
    </row>
    <row r="1303" spans="51:56" ht="11.25" customHeight="1" x14ac:dyDescent="0.25">
      <c r="AY1303" s="187" t="s">
        <v>90</v>
      </c>
      <c r="AZ1303" s="186">
        <f>_xll.qlInterestRateIndexFixingDate(Currency&amp;"ibor"&amp;$I$1,BA1303,Trigger)</f>
        <v>48432</v>
      </c>
      <c r="BA1303" s="186">
        <f>_xll.qlCalendarAdvance(Calendar,BA1302,AY1303,"f",,Trigger)</f>
        <v>48436</v>
      </c>
      <c r="BB1303" s="186">
        <f>_xll.qlInterestRateIndexMaturity(Currency&amp;"ibor"&amp;$I$1,BA1303,Trigger)</f>
        <v>48528</v>
      </c>
      <c r="BC1303" s="359">
        <f>_xll.qlIndexFixing($AC$5,AZ1303,,_xll.ohTrigger(Trigger,Quote!$V$2))</f>
        <v>1.6375552871813519E-2</v>
      </c>
      <c r="BD1303" s="359" t="e">
        <f>_xll.qlIndexFixing($BE$1,AZ1303,TRUE,_xll.ohTrigger(Trigger,Quote!$V$2))</f>
        <v>#NUM!</v>
      </c>
    </row>
    <row r="1304" spans="51:56" ht="11.25" customHeight="1" x14ac:dyDescent="0.25">
      <c r="AY1304" s="187" t="s">
        <v>90</v>
      </c>
      <c r="AZ1304" s="186">
        <f>_xll.qlInterestRateIndexFixingDate(Currency&amp;"ibor"&amp;$I$1,BA1304,Trigger)</f>
        <v>48439</v>
      </c>
      <c r="BA1304" s="186">
        <f>_xll.qlCalendarAdvance(Calendar,BA1303,AY1304,"f",,Trigger)</f>
        <v>48443</v>
      </c>
      <c r="BB1304" s="186">
        <f>_xll.qlInterestRateIndexMaturity(Currency&amp;"ibor"&amp;$I$1,BA1304,Trigger)</f>
        <v>48535</v>
      </c>
      <c r="BC1304" s="359">
        <f>_xll.qlIndexFixing($AC$5,AZ1304,,_xll.ohTrigger(Trigger,Quote!$V$2))</f>
        <v>1.6385295536764839E-2</v>
      </c>
      <c r="BD1304" s="359" t="e">
        <f>_xll.qlIndexFixing($BE$1,AZ1304,TRUE,_xll.ohTrigger(Trigger,Quote!$V$2))</f>
        <v>#NUM!</v>
      </c>
    </row>
    <row r="1305" spans="51:56" ht="11.25" customHeight="1" x14ac:dyDescent="0.25">
      <c r="AY1305" s="187" t="s">
        <v>90</v>
      </c>
      <c r="AZ1305" s="186">
        <f>_xll.qlInterestRateIndexFixingDate(Currency&amp;"ibor"&amp;$I$1,BA1305,Trigger)</f>
        <v>48446</v>
      </c>
      <c r="BA1305" s="186">
        <f>_xll.qlCalendarAdvance(Calendar,BA1304,AY1305,"f",,Trigger)</f>
        <v>48450</v>
      </c>
      <c r="BB1305" s="186">
        <f>_xll.qlInterestRateIndexMaturity(Currency&amp;"ibor"&amp;$I$1,BA1305,Trigger)</f>
        <v>48542</v>
      </c>
      <c r="BC1305" s="359">
        <f>_xll.qlIndexFixing($AC$5,AZ1305,,_xll.ohTrigger(Trigger,Quote!$V$2))</f>
        <v>1.6395038225872485E-2</v>
      </c>
      <c r="BD1305" s="359" t="e">
        <f>_xll.qlIndexFixing($BE$1,AZ1305,TRUE,_xll.ohTrigger(Trigger,Quote!$V$2))</f>
        <v>#NUM!</v>
      </c>
    </row>
    <row r="1306" spans="51:56" ht="11.25" customHeight="1" x14ac:dyDescent="0.25">
      <c r="AY1306" s="187" t="s">
        <v>90</v>
      </c>
      <c r="AZ1306" s="186">
        <f>_xll.qlInterestRateIndexFixingDate(Currency&amp;"ibor"&amp;$I$1,BA1306,Trigger)</f>
        <v>48453</v>
      </c>
      <c r="BA1306" s="186">
        <f>_xll.qlCalendarAdvance(Calendar,BA1305,AY1306,"f",,Trigger)</f>
        <v>48457</v>
      </c>
      <c r="BB1306" s="186">
        <f>_xll.qlInterestRateIndexMaturity(Currency&amp;"ibor"&amp;$I$1,BA1306,Trigger)</f>
        <v>48548</v>
      </c>
      <c r="BC1306" s="359">
        <f>_xll.qlIndexFixing($AC$5,AZ1306,,_xll.ohTrigger(Trigger,Quote!$V$2))</f>
        <v>1.6403711815398615E-2</v>
      </c>
      <c r="BD1306" s="359" t="e">
        <f>_xll.qlIndexFixing($BE$1,AZ1306,TRUE,_xll.ohTrigger(Trigger,Quote!$V$2))</f>
        <v>#NUM!</v>
      </c>
    </row>
    <row r="1307" spans="51:56" ht="11.25" customHeight="1" x14ac:dyDescent="0.25">
      <c r="AY1307" s="187" t="s">
        <v>90</v>
      </c>
      <c r="AZ1307" s="186">
        <f>_xll.qlInterestRateIndexFixingDate(Currency&amp;"ibor"&amp;$I$1,BA1307,Trigger)</f>
        <v>48460</v>
      </c>
      <c r="BA1307" s="186">
        <f>_xll.qlCalendarAdvance(Calendar,BA1306,AY1307,"f",,Trigger)</f>
        <v>48464</v>
      </c>
      <c r="BB1307" s="186">
        <f>_xll.qlInterestRateIndexMaturity(Currency&amp;"ibor"&amp;$I$1,BA1307,Trigger)</f>
        <v>48555</v>
      </c>
      <c r="BC1307" s="359">
        <f>_xll.qlIndexFixing($AC$5,AZ1307,,_xll.ohTrigger(Trigger,Quote!$V$2))</f>
        <v>1.6413454107952835E-2</v>
      </c>
      <c r="BD1307" s="359" t="e">
        <f>_xll.qlIndexFixing($BE$1,AZ1307,TRUE,_xll.ohTrigger(Trigger,Quote!$V$2))</f>
        <v>#NUM!</v>
      </c>
    </row>
    <row r="1308" spans="51:56" ht="11.25" customHeight="1" x14ac:dyDescent="0.25">
      <c r="AY1308" s="187" t="s">
        <v>90</v>
      </c>
      <c r="AZ1308" s="186">
        <f>_xll.qlInterestRateIndexFixingDate(Currency&amp;"ibor"&amp;$I$1,BA1308,Trigger)</f>
        <v>48467</v>
      </c>
      <c r="BA1308" s="186">
        <f>_xll.qlCalendarAdvance(Calendar,BA1307,AY1308,"f",,Trigger)</f>
        <v>48471</v>
      </c>
      <c r="BB1308" s="186">
        <f>_xll.qlInterestRateIndexMaturity(Currency&amp;"ibor"&amp;$I$1,BA1308,Trigger)</f>
        <v>48562</v>
      </c>
      <c r="BC1308" s="359">
        <f>_xll.qlIndexFixing($AC$5,AZ1308,,_xll.ohTrigger(Trigger,Quote!$V$2))</f>
        <v>1.6423196424400911E-2</v>
      </c>
      <c r="BD1308" s="359" t="e">
        <f>_xll.qlIndexFixing($BE$1,AZ1308,TRUE,_xll.ohTrigger(Trigger,Quote!$V$2))</f>
        <v>#NUM!</v>
      </c>
    </row>
    <row r="1309" spans="51:56" ht="11.25" customHeight="1" x14ac:dyDescent="0.25">
      <c r="AY1309" s="187" t="s">
        <v>90</v>
      </c>
      <c r="AZ1309" s="186">
        <f>_xll.qlInterestRateIndexFixingDate(Currency&amp;"ibor"&amp;$I$1,BA1309,Trigger)</f>
        <v>48474</v>
      </c>
      <c r="BA1309" s="186">
        <f>_xll.qlCalendarAdvance(Calendar,BA1308,AY1309,"f",,Trigger)</f>
        <v>48478</v>
      </c>
      <c r="BB1309" s="186">
        <f>_xll.qlInterestRateIndexMaturity(Currency&amp;"ibor"&amp;$I$1,BA1309,Trigger)</f>
        <v>48569</v>
      </c>
      <c r="BC1309" s="359">
        <f>_xll.qlIndexFixing($AC$5,AZ1309,,_xll.ohTrigger(Trigger,Quote!$V$2))</f>
        <v>1.6432938764741081E-2</v>
      </c>
      <c r="BD1309" s="359" t="e">
        <f>_xll.qlIndexFixing($BE$1,AZ1309,TRUE,_xll.ohTrigger(Trigger,Quote!$V$2))</f>
        <v>#NUM!</v>
      </c>
    </row>
    <row r="1310" spans="51:56" ht="11.25" customHeight="1" x14ac:dyDescent="0.25">
      <c r="AY1310" s="187" t="s">
        <v>90</v>
      </c>
      <c r="AZ1310" s="186">
        <f>_xll.qlInterestRateIndexFixingDate(Currency&amp;"ibor"&amp;$I$1,BA1310,Trigger)</f>
        <v>48481</v>
      </c>
      <c r="BA1310" s="186">
        <f>_xll.qlCalendarAdvance(Calendar,BA1309,AY1310,"f",,Trigger)</f>
        <v>48485</v>
      </c>
      <c r="BB1310" s="186">
        <f>_xll.qlInterestRateIndexMaturity(Currency&amp;"ibor"&amp;$I$1,BA1310,Trigger)</f>
        <v>48576</v>
      </c>
      <c r="BC1310" s="359">
        <f>_xll.qlIndexFixing($AC$5,AZ1310,,_xll.ohTrigger(Trigger,Quote!$V$2))</f>
        <v>1.6442681128974228E-2</v>
      </c>
      <c r="BD1310" s="359" t="e">
        <f>_xll.qlIndexFixing($BE$1,AZ1310,TRUE,_xll.ohTrigger(Trigger,Quote!$V$2))</f>
        <v>#NUM!</v>
      </c>
    </row>
    <row r="1311" spans="51:56" ht="11.25" customHeight="1" x14ac:dyDescent="0.25">
      <c r="AY1311" s="187" t="s">
        <v>90</v>
      </c>
      <c r="AZ1311" s="186">
        <f>_xll.qlInterestRateIndexFixingDate(Currency&amp;"ibor"&amp;$I$1,BA1311,Trigger)</f>
        <v>48488</v>
      </c>
      <c r="BA1311" s="186">
        <f>_xll.qlCalendarAdvance(Calendar,BA1310,AY1311,"f",,Trigger)</f>
        <v>48492</v>
      </c>
      <c r="BB1311" s="186">
        <f>_xll.qlInterestRateIndexMaturity(Currency&amp;"ibor"&amp;$I$1,BA1311,Trigger)</f>
        <v>48584</v>
      </c>
      <c r="BC1311" s="359">
        <f>_xll.qlIndexFixing($AC$5,AZ1311,,_xll.ohTrigger(Trigger,Quote!$V$2))</f>
        <v>1.6453494867800404E-2</v>
      </c>
      <c r="BD1311" s="359" t="e">
        <f>_xll.qlIndexFixing($BE$1,AZ1311,TRUE,_xll.ohTrigger(Trigger,Quote!$V$2))</f>
        <v>#NUM!</v>
      </c>
    </row>
    <row r="1312" spans="51:56" ht="11.25" customHeight="1" x14ac:dyDescent="0.25">
      <c r="AY1312" s="187" t="s">
        <v>90</v>
      </c>
      <c r="AZ1312" s="186">
        <f>_xll.qlInterestRateIndexFixingDate(Currency&amp;"ibor"&amp;$I$1,BA1312,Trigger)</f>
        <v>48495</v>
      </c>
      <c r="BA1312" s="186">
        <f>_xll.qlCalendarAdvance(Calendar,BA1311,AY1312,"f",,Trigger)</f>
        <v>48499</v>
      </c>
      <c r="BB1312" s="186">
        <f>_xll.qlInterestRateIndexMaturity(Currency&amp;"ibor"&amp;$I$1,BA1312,Trigger)</f>
        <v>48591</v>
      </c>
      <c r="BC1312" s="359">
        <f>_xll.qlIndexFixing($AC$5,AZ1312,,_xll.ohTrigger(Trigger,Quote!$V$2))</f>
        <v>1.6463237726001483E-2</v>
      </c>
      <c r="BD1312" s="359" t="e">
        <f>_xll.qlIndexFixing($BE$1,AZ1312,TRUE,_xll.ohTrigger(Trigger,Quote!$V$2))</f>
        <v>#NUM!</v>
      </c>
    </row>
    <row r="1313" spans="51:56" ht="11.25" customHeight="1" x14ac:dyDescent="0.25">
      <c r="AY1313" s="187" t="s">
        <v>90</v>
      </c>
      <c r="AZ1313" s="186">
        <f>_xll.qlInterestRateIndexFixingDate(Currency&amp;"ibor"&amp;$I$1,BA1313,Trigger)</f>
        <v>48502</v>
      </c>
      <c r="BA1313" s="186">
        <f>_xll.qlCalendarAdvance(Calendar,BA1312,AY1313,"f",,Trigger)</f>
        <v>48506</v>
      </c>
      <c r="BB1313" s="186">
        <f>_xll.qlInterestRateIndexMaturity(Currency&amp;"ibor"&amp;$I$1,BA1313,Trigger)</f>
        <v>48598</v>
      </c>
      <c r="BC1313" s="359">
        <f>_xll.qlIndexFixing($AC$5,AZ1313,,_xll.ohTrigger(Trigger,Quote!$V$2))</f>
        <v>1.6472980608360634E-2</v>
      </c>
      <c r="BD1313" s="359" t="e">
        <f>_xll.qlIndexFixing($BE$1,AZ1313,TRUE,_xll.ohTrigger(Trigger,Quote!$V$2))</f>
        <v>#NUM!</v>
      </c>
    </row>
    <row r="1314" spans="51:56" ht="11.25" customHeight="1" x14ac:dyDescent="0.25">
      <c r="AY1314" s="187" t="s">
        <v>90</v>
      </c>
      <c r="AZ1314" s="186">
        <f>_xll.qlInterestRateIndexFixingDate(Currency&amp;"ibor"&amp;$I$1,BA1314,Trigger)</f>
        <v>48509</v>
      </c>
      <c r="BA1314" s="186">
        <f>_xll.qlCalendarAdvance(Calendar,BA1313,AY1314,"f",,Trigger)</f>
        <v>48513</v>
      </c>
      <c r="BB1314" s="186">
        <f>_xll.qlInterestRateIndexMaturity(Currency&amp;"ibor"&amp;$I$1,BA1314,Trigger)</f>
        <v>48605</v>
      </c>
      <c r="BC1314" s="359">
        <f>_xll.qlIndexFixing($AC$5,AZ1314,,_xll.ohTrigger(Trigger,Quote!$V$2))</f>
        <v>1.6482723514876112E-2</v>
      </c>
      <c r="BD1314" s="359" t="e">
        <f>_xll.qlIndexFixing($BE$1,AZ1314,TRUE,_xll.ohTrigger(Trigger,Quote!$V$2))</f>
        <v>#NUM!</v>
      </c>
    </row>
    <row r="1315" spans="51:56" ht="11.25" customHeight="1" x14ac:dyDescent="0.25">
      <c r="AY1315" s="187" t="s">
        <v>90</v>
      </c>
      <c r="AZ1315" s="186">
        <f>_xll.qlInterestRateIndexFixingDate(Currency&amp;"ibor"&amp;$I$1,BA1315,Trigger)</f>
        <v>48516</v>
      </c>
      <c r="BA1315" s="186">
        <f>_xll.qlCalendarAdvance(Calendar,BA1314,AY1315,"f",,Trigger)</f>
        <v>48520</v>
      </c>
      <c r="BB1315" s="186">
        <f>_xll.qlInterestRateIndexMaturity(Currency&amp;"ibor"&amp;$I$1,BA1315,Trigger)</f>
        <v>48612</v>
      </c>
      <c r="BC1315" s="359">
        <f>_xll.qlIndexFixing($AC$5,AZ1315,,_xll.ohTrigger(Trigger,Quote!$V$2))</f>
        <v>1.6492466445547915E-2</v>
      </c>
      <c r="BD1315" s="359" t="e">
        <f>_xll.qlIndexFixing($BE$1,AZ1315,TRUE,_xll.ohTrigger(Trigger,Quote!$V$2))</f>
        <v>#NUM!</v>
      </c>
    </row>
    <row r="1316" spans="51:56" ht="11.25" customHeight="1" x14ac:dyDescent="0.25">
      <c r="AY1316" s="187" t="s">
        <v>90</v>
      </c>
      <c r="AZ1316" s="186">
        <f>_xll.qlInterestRateIndexFixingDate(Currency&amp;"ibor"&amp;$I$1,BA1316,Trigger)</f>
        <v>48523</v>
      </c>
      <c r="BA1316" s="186">
        <f>_xll.qlCalendarAdvance(Calendar,BA1315,AY1316,"f",,Trigger)</f>
        <v>48527</v>
      </c>
      <c r="BB1316" s="186">
        <f>_xll.qlInterestRateIndexMaturity(Currency&amp;"ibor"&amp;$I$1,BA1316,Trigger)</f>
        <v>48619</v>
      </c>
      <c r="BC1316" s="359">
        <f>_xll.qlIndexFixing($AC$5,AZ1316,,_xll.ohTrigger(Trigger,Quote!$V$2))</f>
        <v>1.6502209400376919E-2</v>
      </c>
      <c r="BD1316" s="359" t="e">
        <f>_xll.qlIndexFixing($BE$1,AZ1316,TRUE,_xll.ohTrigger(Trigger,Quote!$V$2))</f>
        <v>#NUM!</v>
      </c>
    </row>
    <row r="1317" spans="51:56" ht="11.25" customHeight="1" x14ac:dyDescent="0.25">
      <c r="AY1317" s="187" t="s">
        <v>90</v>
      </c>
      <c r="AZ1317" s="186">
        <f>_xll.qlInterestRateIndexFixingDate(Currency&amp;"ibor"&amp;$I$1,BA1317,Trigger)</f>
        <v>48530</v>
      </c>
      <c r="BA1317" s="186">
        <f>_xll.qlCalendarAdvance(Calendar,BA1316,AY1317,"f",,Trigger)</f>
        <v>48534</v>
      </c>
      <c r="BB1317" s="186">
        <f>_xll.qlInterestRateIndexMaturity(Currency&amp;"ibor"&amp;$I$1,BA1317,Trigger)</f>
        <v>48626</v>
      </c>
      <c r="BC1317" s="359">
        <f>_xll.qlIndexFixing($AC$5,AZ1317,,_xll.ohTrigger(Trigger,Quote!$V$2))</f>
        <v>1.6511952379363124E-2</v>
      </c>
      <c r="BD1317" s="359" t="e">
        <f>_xll.qlIndexFixing($BE$1,AZ1317,TRUE,_xll.ohTrigger(Trigger,Quote!$V$2))</f>
        <v>#NUM!</v>
      </c>
    </row>
    <row r="1318" spans="51:56" ht="11.25" customHeight="1" x14ac:dyDescent="0.25">
      <c r="AY1318" s="187" t="s">
        <v>90</v>
      </c>
      <c r="AZ1318" s="186">
        <f>_xll.qlInterestRateIndexFixingDate(Currency&amp;"ibor"&amp;$I$1,BA1318,Trigger)</f>
        <v>48537</v>
      </c>
      <c r="BA1318" s="186">
        <f>_xll.qlCalendarAdvance(Calendar,BA1317,AY1318,"f",,Trigger)</f>
        <v>48541</v>
      </c>
      <c r="BB1318" s="186">
        <f>_xll.qlInterestRateIndexMaturity(Currency&amp;"ibor"&amp;$I$1,BA1318,Trigger)</f>
        <v>48633</v>
      </c>
      <c r="BC1318" s="359">
        <f>_xll.qlIndexFixing($AC$5,AZ1318,,_xll.ohTrigger(Trigger,Quote!$V$2))</f>
        <v>1.6521695382504784E-2</v>
      </c>
      <c r="BD1318" s="359" t="e">
        <f>_xll.qlIndexFixing($BE$1,AZ1318,TRUE,_xll.ohTrigger(Trigger,Quote!$V$2))</f>
        <v>#NUM!</v>
      </c>
    </row>
    <row r="1319" spans="51:56" ht="11.25" customHeight="1" x14ac:dyDescent="0.25">
      <c r="AY1319" s="187" t="s">
        <v>90</v>
      </c>
      <c r="AZ1319" s="186">
        <f>_xll.qlInterestRateIndexFixingDate(Currency&amp;"ibor"&amp;$I$1,BA1319,Trigger)</f>
        <v>48544</v>
      </c>
      <c r="BA1319" s="186">
        <f>_xll.qlCalendarAdvance(Calendar,BA1318,AY1319,"f",,Trigger)</f>
        <v>48548</v>
      </c>
      <c r="BB1319" s="186">
        <f>_xll.qlInterestRateIndexMaturity(Currency&amp;"ibor"&amp;$I$1,BA1319,Trigger)</f>
        <v>48638</v>
      </c>
      <c r="BC1319" s="359">
        <f>_xll.qlIndexFixing($AC$5,AZ1319,,_xll.ohTrigger(Trigger,Quote!$V$2))</f>
        <v>1.6529288630185768E-2</v>
      </c>
      <c r="BD1319" s="359" t="e">
        <f>_xll.qlIndexFixing($BE$1,AZ1319,TRUE,_xll.ohTrigger(Trigger,Quote!$V$2))</f>
        <v>#NUM!</v>
      </c>
    </row>
    <row r="1320" spans="51:56" ht="11.25" customHeight="1" x14ac:dyDescent="0.25">
      <c r="AY1320" s="187" t="s">
        <v>90</v>
      </c>
      <c r="AZ1320" s="186">
        <f>_xll.qlInterestRateIndexFixingDate(Currency&amp;"ibor"&amp;$I$1,BA1320,Trigger)</f>
        <v>48551</v>
      </c>
      <c r="BA1320" s="186">
        <f>_xll.qlCalendarAdvance(Calendar,BA1319,AY1320,"f",,Trigger)</f>
        <v>48555</v>
      </c>
      <c r="BB1320" s="186">
        <f>_xll.qlInterestRateIndexMaturity(Currency&amp;"ibor"&amp;$I$1,BA1320,Trigger)</f>
        <v>48645</v>
      </c>
      <c r="BC1320" s="359">
        <f>_xll.qlIndexFixing($AC$5,AZ1320,,_xll.ohTrigger(Trigger,Quote!$V$2))</f>
        <v>1.6539030785114761E-2</v>
      </c>
      <c r="BD1320" s="359" t="e">
        <f>_xll.qlIndexFixing($BE$1,AZ1320,TRUE,_xll.ohTrigger(Trigger,Quote!$V$2))</f>
        <v>#NUM!</v>
      </c>
    </row>
    <row r="1321" spans="51:56" ht="11.25" customHeight="1" x14ac:dyDescent="0.25">
      <c r="AY1321" s="187" t="s">
        <v>90</v>
      </c>
      <c r="AZ1321" s="186">
        <f>_xll.qlInterestRateIndexFixingDate(Currency&amp;"ibor"&amp;$I$1,BA1321,Trigger)</f>
        <v>48558</v>
      </c>
      <c r="BA1321" s="186">
        <f>_xll.qlCalendarAdvance(Calendar,BA1320,AY1321,"f",,Trigger)</f>
        <v>48562</v>
      </c>
      <c r="BB1321" s="186">
        <f>_xll.qlInterestRateIndexMaturity(Currency&amp;"ibor"&amp;$I$1,BA1321,Trigger)</f>
        <v>48652</v>
      </c>
      <c r="BC1321" s="359">
        <f>_xll.qlIndexFixing($AC$5,AZ1321,,_xll.ohTrigger(Trigger,Quote!$V$2))</f>
        <v>1.6548772963673741E-2</v>
      </c>
      <c r="BD1321" s="359" t="e">
        <f>_xll.qlIndexFixing($BE$1,AZ1321,TRUE,_xll.ohTrigger(Trigger,Quote!$V$2))</f>
        <v>#NUM!</v>
      </c>
    </row>
    <row r="1322" spans="51:56" ht="11.25" customHeight="1" x14ac:dyDescent="0.25">
      <c r="AY1322" s="187" t="s">
        <v>90</v>
      </c>
      <c r="AZ1322" s="186">
        <f>_xll.qlInterestRateIndexFixingDate(Currency&amp;"ibor"&amp;$I$1,BA1322,Trigger)</f>
        <v>48565</v>
      </c>
      <c r="BA1322" s="186">
        <f>_xll.qlCalendarAdvance(Calendar,BA1321,AY1322,"f",,Trigger)</f>
        <v>48569</v>
      </c>
      <c r="BB1322" s="186">
        <f>_xll.qlInterestRateIndexMaturity(Currency&amp;"ibor"&amp;$I$1,BA1322,Trigger)</f>
        <v>48659</v>
      </c>
      <c r="BC1322" s="359">
        <f>_xll.qlIndexFixing($AC$5,AZ1322,,_xll.ohTrigger(Trigger,Quote!$V$2))</f>
        <v>1.6558515165862708E-2</v>
      </c>
      <c r="BD1322" s="359" t="e">
        <f>_xll.qlIndexFixing($BE$1,AZ1322,TRUE,_xll.ohTrigger(Trigger,Quote!$V$2))</f>
        <v>#NUM!</v>
      </c>
    </row>
    <row r="1323" spans="51:56" ht="11.25" customHeight="1" x14ac:dyDescent="0.25">
      <c r="AY1323" s="187" t="s">
        <v>90</v>
      </c>
      <c r="AZ1323" s="186">
        <f>_xll.qlInterestRateIndexFixingDate(Currency&amp;"ibor"&amp;$I$1,BA1323,Trigger)</f>
        <v>48572</v>
      </c>
      <c r="BA1323" s="186">
        <f>_xll.qlCalendarAdvance(Calendar,BA1322,AY1323,"f",,Trigger)</f>
        <v>48576</v>
      </c>
      <c r="BB1323" s="186">
        <f>_xll.qlInterestRateIndexMaturity(Currency&amp;"ibor"&amp;$I$1,BA1323,Trigger)</f>
        <v>48666</v>
      </c>
      <c r="BC1323" s="359">
        <f>_xll.qlIndexFixing($AC$5,AZ1323,,_xll.ohTrigger(Trigger,Quote!$V$2))</f>
        <v>1.6568257391681662E-2</v>
      </c>
      <c r="BD1323" s="359" t="e">
        <f>_xll.qlIndexFixing($BE$1,AZ1323,TRUE,_xll.ohTrigger(Trigger,Quote!$V$2))</f>
        <v>#NUM!</v>
      </c>
    </row>
    <row r="1324" spans="51:56" ht="11.25" customHeight="1" x14ac:dyDescent="0.25">
      <c r="AY1324" s="187" t="s">
        <v>90</v>
      </c>
      <c r="AZ1324" s="186">
        <f>_xll.qlInterestRateIndexFixingDate(Currency&amp;"ibor"&amp;$I$1,BA1324,Trigger)</f>
        <v>48579</v>
      </c>
      <c r="BA1324" s="186">
        <f>_xll.qlCalendarAdvance(Calendar,BA1323,AY1324,"f",,Trigger)</f>
        <v>48583</v>
      </c>
      <c r="BB1324" s="186">
        <f>_xll.qlInterestRateIndexMaturity(Currency&amp;"ibor"&amp;$I$1,BA1324,Trigger)</f>
        <v>48673</v>
      </c>
      <c r="BC1324" s="359">
        <f>_xll.qlIndexFixing($AC$5,AZ1324,,_xll.ohTrigger(Trigger,Quote!$V$2))</f>
        <v>1.6577999641130603E-2</v>
      </c>
      <c r="BD1324" s="359" t="e">
        <f>_xll.qlIndexFixing($BE$1,AZ1324,TRUE,_xll.ohTrigger(Trigger,Quote!$V$2))</f>
        <v>#NUM!</v>
      </c>
    </row>
    <row r="1325" spans="51:56" ht="11.25" customHeight="1" x14ac:dyDescent="0.25">
      <c r="AY1325" s="187" t="s">
        <v>90</v>
      </c>
      <c r="AZ1325" s="186">
        <f>_xll.qlInterestRateIndexFixingDate(Currency&amp;"ibor"&amp;$I$1,BA1325,Trigger)</f>
        <v>48586</v>
      </c>
      <c r="BA1325" s="186">
        <f>_xll.qlCalendarAdvance(Calendar,BA1324,AY1325,"f",,Trigger)</f>
        <v>48590</v>
      </c>
      <c r="BB1325" s="186">
        <f>_xll.qlInterestRateIndexMaturity(Currency&amp;"ibor"&amp;$I$1,BA1325,Trigger)</f>
        <v>48680</v>
      </c>
      <c r="BC1325" s="359">
        <f>_xll.qlIndexFixing($AC$5,AZ1325,,_xll.ohTrigger(Trigger,Quote!$V$2))</f>
        <v>1.6587741914209531E-2</v>
      </c>
      <c r="BD1325" s="359" t="e">
        <f>_xll.qlIndexFixing($BE$1,AZ1325,TRUE,_xll.ohTrigger(Trigger,Quote!$V$2))</f>
        <v>#NUM!</v>
      </c>
    </row>
    <row r="1326" spans="51:56" ht="11.25" customHeight="1" x14ac:dyDescent="0.25">
      <c r="AY1326" s="187" t="s">
        <v>90</v>
      </c>
      <c r="AZ1326" s="186">
        <f>_xll.qlInterestRateIndexFixingDate(Currency&amp;"ibor"&amp;$I$1,BA1326,Trigger)</f>
        <v>48593</v>
      </c>
      <c r="BA1326" s="186">
        <f>_xll.qlCalendarAdvance(Calendar,BA1325,AY1326,"f",,Trigger)</f>
        <v>48597</v>
      </c>
      <c r="BB1326" s="186">
        <f>_xll.qlInterestRateIndexMaturity(Currency&amp;"ibor"&amp;$I$1,BA1326,Trigger)</f>
        <v>48688</v>
      </c>
      <c r="BC1326" s="359">
        <f>_xll.qlIndexFixing($AC$5,AZ1326,,_xll.ohTrigger(Trigger,Quote!$V$2))</f>
        <v>1.6598562206165946E-2</v>
      </c>
      <c r="BD1326" s="359" t="e">
        <f>_xll.qlIndexFixing($BE$1,AZ1326,TRUE,_xll.ohTrigger(Trigger,Quote!$V$2))</f>
        <v>#NUM!</v>
      </c>
    </row>
    <row r="1327" spans="51:56" ht="11.25" customHeight="1" x14ac:dyDescent="0.25">
      <c r="AY1327" s="187" t="s">
        <v>90</v>
      </c>
      <c r="AZ1327" s="186">
        <f>_xll.qlInterestRateIndexFixingDate(Currency&amp;"ibor"&amp;$I$1,BA1327,Trigger)</f>
        <v>48600</v>
      </c>
      <c r="BA1327" s="186">
        <f>_xll.qlCalendarAdvance(Calendar,BA1326,AY1327,"f",,Trigger)</f>
        <v>48604</v>
      </c>
      <c r="BB1327" s="186">
        <f>_xll.qlInterestRateIndexMaturity(Currency&amp;"ibor"&amp;$I$1,BA1327,Trigger)</f>
        <v>48694</v>
      </c>
      <c r="BC1327" s="359">
        <f>_xll.qlIndexFixing($AC$5,AZ1327,,_xll.ohTrigger(Trigger,Quote!$V$2))</f>
        <v>1.6607226531257346E-2</v>
      </c>
      <c r="BD1327" s="359" t="e">
        <f>_xll.qlIndexFixing($BE$1,AZ1327,TRUE,_xll.ohTrigger(Trigger,Quote!$V$2))</f>
        <v>#NUM!</v>
      </c>
    </row>
    <row r="1328" spans="51:56" ht="11.25" customHeight="1" x14ac:dyDescent="0.25">
      <c r="AY1328" s="187" t="s">
        <v>90</v>
      </c>
      <c r="AZ1328" s="186">
        <f>_xll.qlInterestRateIndexFixingDate(Currency&amp;"ibor"&amp;$I$1,BA1328,Trigger)</f>
        <v>48607</v>
      </c>
      <c r="BA1328" s="186">
        <f>_xll.qlCalendarAdvance(Calendar,BA1327,AY1328,"f",,Trigger)</f>
        <v>48611</v>
      </c>
      <c r="BB1328" s="186">
        <f>_xll.qlInterestRateIndexMaturity(Currency&amp;"ibor"&amp;$I$1,BA1328,Trigger)</f>
        <v>48701</v>
      </c>
      <c r="BC1328" s="359">
        <f>_xll.qlIndexFixing($AC$5,AZ1328,,_xll.ohTrigger(Trigger,Quote!$V$2))</f>
        <v>1.6616968875225346E-2</v>
      </c>
      <c r="BD1328" s="359" t="e">
        <f>_xll.qlIndexFixing($BE$1,AZ1328,TRUE,_xll.ohTrigger(Trigger,Quote!$V$2))</f>
        <v>#NUM!</v>
      </c>
    </row>
    <row r="1329" spans="51:56" ht="11.25" customHeight="1" x14ac:dyDescent="0.25">
      <c r="AY1329" s="187" t="s">
        <v>90</v>
      </c>
      <c r="AZ1329" s="186">
        <f>_xll.qlInterestRateIndexFixingDate(Currency&amp;"ibor"&amp;$I$1,BA1329,Trigger)</f>
        <v>48614</v>
      </c>
      <c r="BA1329" s="186">
        <f>_xll.qlCalendarAdvance(Calendar,BA1328,AY1329,"f",,Trigger)</f>
        <v>48618</v>
      </c>
      <c r="BB1329" s="186">
        <f>_xll.qlInterestRateIndexMaturity(Currency&amp;"ibor"&amp;$I$1,BA1329,Trigger)</f>
        <v>48708</v>
      </c>
      <c r="BC1329" s="359">
        <f>_xll.qlIndexFixing($AC$5,AZ1329,,_xll.ohTrigger(Trigger,Quote!$V$2))</f>
        <v>1.662671124282511E-2</v>
      </c>
      <c r="BD1329" s="359" t="e">
        <f>_xll.qlIndexFixing($BE$1,AZ1329,TRUE,_xll.ohTrigger(Trigger,Quote!$V$2))</f>
        <v>#NUM!</v>
      </c>
    </row>
    <row r="1330" spans="51:56" ht="11.25" customHeight="1" x14ac:dyDescent="0.25">
      <c r="AY1330" s="187" t="s">
        <v>90</v>
      </c>
      <c r="AZ1330" s="186">
        <f>_xll.qlInterestRateIndexFixingDate(Currency&amp;"ibor"&amp;$I$1,BA1330,Trigger)</f>
        <v>48621</v>
      </c>
      <c r="BA1330" s="186">
        <f>_xll.qlCalendarAdvance(Calendar,BA1329,AY1330,"f",,Trigger)</f>
        <v>48625</v>
      </c>
      <c r="BB1330" s="186">
        <f>_xll.qlInterestRateIndexMaturity(Currency&amp;"ibor"&amp;$I$1,BA1330,Trigger)</f>
        <v>48715</v>
      </c>
      <c r="BC1330" s="359">
        <f>_xll.qlIndexFixing($AC$5,AZ1330,,_xll.ohTrigger(Trigger,Quote!$V$2))</f>
        <v>1.6636453634053971E-2</v>
      </c>
      <c r="BD1330" s="359" t="e">
        <f>_xll.qlIndexFixing($BE$1,AZ1330,TRUE,_xll.ohTrigger(Trigger,Quote!$V$2))</f>
        <v>#NUM!</v>
      </c>
    </row>
    <row r="1331" spans="51:56" ht="11.25" customHeight="1" x14ac:dyDescent="0.25">
      <c r="AY1331" s="187" t="s">
        <v>90</v>
      </c>
      <c r="AZ1331" s="186">
        <f>_xll.qlInterestRateIndexFixingDate(Currency&amp;"ibor"&amp;$I$1,BA1331,Trigger)</f>
        <v>48628</v>
      </c>
      <c r="BA1331" s="186">
        <f>_xll.qlCalendarAdvance(Calendar,BA1330,AY1331,"f",,Trigger)</f>
        <v>48632</v>
      </c>
      <c r="BB1331" s="186">
        <f>_xll.qlInterestRateIndexMaturity(Currency&amp;"ibor"&amp;$I$1,BA1331,Trigger)</f>
        <v>48722</v>
      </c>
      <c r="BC1331" s="359">
        <f>_xll.qlIndexFixing($AC$5,AZ1331,,_xll.ohTrigger(Trigger,Quote!$V$2))</f>
        <v>1.6646196048913708E-2</v>
      </c>
      <c r="BD1331" s="359" t="e">
        <f>_xll.qlIndexFixing($BE$1,AZ1331,TRUE,_xll.ohTrigger(Trigger,Quote!$V$2))</f>
        <v>#NUM!</v>
      </c>
    </row>
    <row r="1332" spans="51:56" ht="11.25" customHeight="1" x14ac:dyDescent="0.25">
      <c r="AY1332" s="187" t="s">
        <v>90</v>
      </c>
      <c r="AZ1332" s="186">
        <f>_xll.qlInterestRateIndexFixingDate(Currency&amp;"ibor"&amp;$I$1,BA1332,Trigger)</f>
        <v>48635</v>
      </c>
      <c r="BA1332" s="186">
        <f>_xll.qlCalendarAdvance(Calendar,BA1331,AY1332,"f",,Trigger)</f>
        <v>48639</v>
      </c>
      <c r="BB1332" s="186">
        <f>_xll.qlInterestRateIndexMaturity(Currency&amp;"ibor"&amp;$I$1,BA1332,Trigger)</f>
        <v>48731</v>
      </c>
      <c r="BC1332" s="359">
        <f>_xll.qlIndexFixing($AC$5,AZ1332,,_xll.ohTrigger(Trigger,Quote!$V$2))</f>
        <v>1.6658099963009487E-2</v>
      </c>
      <c r="BD1332" s="359" t="e">
        <f>_xll.qlIndexFixing($BE$1,AZ1332,TRUE,_xll.ohTrigger(Trigger,Quote!$V$2))</f>
        <v>#NUM!</v>
      </c>
    </row>
    <row r="1333" spans="51:56" ht="11.25" customHeight="1" x14ac:dyDescent="0.25">
      <c r="AY1333" s="187" t="s">
        <v>90</v>
      </c>
      <c r="AZ1333" s="186">
        <f>_xll.qlInterestRateIndexFixingDate(Currency&amp;"ibor"&amp;$I$1,BA1333,Trigger)</f>
        <v>48642</v>
      </c>
      <c r="BA1333" s="186">
        <f>_xll.qlCalendarAdvance(Calendar,BA1332,AY1333,"f",,Trigger)</f>
        <v>48646</v>
      </c>
      <c r="BB1333" s="186">
        <f>_xll.qlInterestRateIndexMaturity(Currency&amp;"ibor"&amp;$I$1,BA1333,Trigger)</f>
        <v>48738</v>
      </c>
      <c r="BC1333" s="359">
        <f>_xll.qlIndexFixing($AC$5,AZ1333,,_xll.ohTrigger(Trigger,Quote!$V$2))</f>
        <v>1.6603115955623231E-2</v>
      </c>
      <c r="BD1333" s="359" t="e">
        <f>_xll.qlIndexFixing($BE$1,AZ1333,TRUE,_xll.ohTrigger(Trigger,Quote!$V$2))</f>
        <v>#NUM!</v>
      </c>
    </row>
    <row r="1334" spans="51:56" ht="11.25" customHeight="1" x14ac:dyDescent="0.25">
      <c r="AY1334" s="187" t="s">
        <v>90</v>
      </c>
      <c r="AZ1334" s="186">
        <f>_xll.qlInterestRateIndexFixingDate(Currency&amp;"ibor"&amp;$I$1,BA1334,Trigger)</f>
        <v>48649</v>
      </c>
      <c r="BA1334" s="186">
        <f>_xll.qlCalendarAdvance(Calendar,BA1333,AY1334,"f",,Trigger)</f>
        <v>48653</v>
      </c>
      <c r="BB1334" s="186">
        <f>_xll.qlInterestRateIndexMaturity(Currency&amp;"ibor"&amp;$I$1,BA1334,Trigger)</f>
        <v>48745</v>
      </c>
      <c r="BC1334" s="359">
        <f>_xll.qlIndexFixing($AC$5,AZ1334,,_xll.ohTrigger(Trigger,Quote!$V$2))</f>
        <v>1.6547995128277263E-2</v>
      </c>
      <c r="BD1334" s="359" t="e">
        <f>_xll.qlIndexFixing($BE$1,AZ1334,TRUE,_xll.ohTrigger(Trigger,Quote!$V$2))</f>
        <v>#NUM!</v>
      </c>
    </row>
    <row r="1335" spans="51:56" ht="11.25" customHeight="1" x14ac:dyDescent="0.25">
      <c r="AY1335" s="187" t="s">
        <v>90</v>
      </c>
      <c r="AZ1335" s="186">
        <f>_xll.qlInterestRateIndexFixingDate(Currency&amp;"ibor"&amp;$I$1,BA1335,Trigger)</f>
        <v>48656</v>
      </c>
      <c r="BA1335" s="186">
        <f>_xll.qlCalendarAdvance(Calendar,BA1334,AY1335,"f",,Trigger)</f>
        <v>48660</v>
      </c>
      <c r="BB1335" s="186">
        <f>_xll.qlInterestRateIndexMaturity(Currency&amp;"ibor"&amp;$I$1,BA1335,Trigger)</f>
        <v>48752</v>
      </c>
      <c r="BC1335" s="359">
        <f>_xll.qlIndexFixing($AC$5,AZ1335,,_xll.ohTrigger(Trigger,Quote!$V$2))</f>
        <v>1.6492737486753919E-2</v>
      </c>
      <c r="BD1335" s="359" t="e">
        <f>_xll.qlIndexFixing($BE$1,AZ1335,TRUE,_xll.ohTrigger(Trigger,Quote!$V$2))</f>
        <v>#NUM!</v>
      </c>
    </row>
    <row r="1336" spans="51:56" ht="11.25" customHeight="1" x14ac:dyDescent="0.25">
      <c r="AY1336" s="187" t="s">
        <v>90</v>
      </c>
      <c r="AZ1336" s="186">
        <f>_xll.qlInterestRateIndexFixingDate(Currency&amp;"ibor"&amp;$I$1,BA1336,Trigger)</f>
        <v>48663</v>
      </c>
      <c r="BA1336" s="186">
        <f>_xll.qlCalendarAdvance(Calendar,BA1335,AY1336,"f",,Trigger)</f>
        <v>48667</v>
      </c>
      <c r="BB1336" s="186">
        <f>_xll.qlInterestRateIndexMaturity(Currency&amp;"ibor"&amp;$I$1,BA1336,Trigger)</f>
        <v>48759</v>
      </c>
      <c r="BC1336" s="359">
        <f>_xll.qlIndexFixing($AC$5,AZ1336,,_xll.ohTrigger(Trigger,Quote!$V$2))</f>
        <v>1.6437343036841606E-2</v>
      </c>
      <c r="BD1336" s="359" t="e">
        <f>_xll.qlIndexFixing($BE$1,AZ1336,TRUE,_xll.ohTrigger(Trigger,Quote!$V$2))</f>
        <v>#NUM!</v>
      </c>
    </row>
    <row r="1337" spans="51:56" ht="11.25" customHeight="1" x14ac:dyDescent="0.25">
      <c r="AY1337" s="187" t="s">
        <v>90</v>
      </c>
      <c r="AZ1337" s="186">
        <f>_xll.qlInterestRateIndexFixingDate(Currency&amp;"ibor"&amp;$I$1,BA1337,Trigger)</f>
        <v>48670</v>
      </c>
      <c r="BA1337" s="186">
        <f>_xll.qlCalendarAdvance(Calendar,BA1336,AY1337,"f",,Trigger)</f>
        <v>48674</v>
      </c>
      <c r="BB1337" s="186">
        <f>_xll.qlInterestRateIndexMaturity(Currency&amp;"ibor"&amp;$I$1,BA1337,Trigger)</f>
        <v>48765</v>
      </c>
      <c r="BC1337" s="359">
        <f>_xll.qlIndexFixing($AC$5,AZ1337,,_xll.ohTrigger(Trigger,Quote!$V$2))</f>
        <v>1.6386607882876006E-2</v>
      </c>
      <c r="BD1337" s="359" t="e">
        <f>_xll.qlIndexFixing($BE$1,AZ1337,TRUE,_xll.ohTrigger(Trigger,Quote!$V$2))</f>
        <v>#NUM!</v>
      </c>
    </row>
    <row r="1338" spans="51:56" ht="11.25" customHeight="1" x14ac:dyDescent="0.25">
      <c r="AY1338" s="187" t="s">
        <v>90</v>
      </c>
      <c r="AZ1338" s="186">
        <f>_xll.qlInterestRateIndexFixingDate(Currency&amp;"ibor"&amp;$I$1,BA1338,Trigger)</f>
        <v>48677</v>
      </c>
      <c r="BA1338" s="186">
        <f>_xll.qlCalendarAdvance(Calendar,BA1337,AY1338,"f",,Trigger)</f>
        <v>48681</v>
      </c>
      <c r="BB1338" s="186">
        <f>_xll.qlInterestRateIndexMaturity(Currency&amp;"ibor"&amp;$I$1,BA1338,Trigger)</f>
        <v>48772</v>
      </c>
      <c r="BC1338" s="359">
        <f>_xll.qlIndexFixing($AC$5,AZ1338,,_xll.ohTrigger(Trigger,Quote!$V$2))</f>
        <v>1.6330243392773926E-2</v>
      </c>
      <c r="BD1338" s="359" t="e">
        <f>_xll.qlIndexFixing($BE$1,AZ1338,TRUE,_xll.ohTrigger(Trigger,Quote!$V$2))</f>
        <v>#NUM!</v>
      </c>
    </row>
    <row r="1339" spans="51:56" ht="11.25" customHeight="1" x14ac:dyDescent="0.25">
      <c r="AY1339" s="187" t="s">
        <v>90</v>
      </c>
      <c r="AZ1339" s="186">
        <f>_xll.qlInterestRateIndexFixingDate(Currency&amp;"ibor"&amp;$I$1,BA1339,Trigger)</f>
        <v>48682</v>
      </c>
      <c r="BA1339" s="186">
        <f>_xll.qlCalendarAdvance(Calendar,BA1338,AY1339,"f",,Trigger)</f>
        <v>48688</v>
      </c>
      <c r="BB1339" s="186">
        <f>_xll.qlInterestRateIndexMaturity(Currency&amp;"ibor"&amp;$I$1,BA1339,Trigger)</f>
        <v>48779</v>
      </c>
      <c r="BC1339" s="359">
        <f>_xll.qlIndexFixing($AC$5,AZ1339,,_xll.ohTrigger(Trigger,Quote!$V$2))</f>
        <v>1.6273740617134099E-2</v>
      </c>
      <c r="BD1339" s="359" t="e">
        <f>_xll.qlIndexFixing($BE$1,AZ1339,TRUE,_xll.ohTrigger(Trigger,Quote!$V$2))</f>
        <v>#NUM!</v>
      </c>
    </row>
    <row r="1340" spans="51:56" ht="11.25" customHeight="1" x14ac:dyDescent="0.25">
      <c r="AY1340" s="187" t="s">
        <v>90</v>
      </c>
      <c r="AZ1340" s="186">
        <f>_xll.qlInterestRateIndexFixingDate(Currency&amp;"ibor"&amp;$I$1,BA1340,Trigger)</f>
        <v>48691</v>
      </c>
      <c r="BA1340" s="186">
        <f>_xll.qlCalendarAdvance(Calendar,BA1339,AY1340,"f",,Trigger)</f>
        <v>48695</v>
      </c>
      <c r="BB1340" s="186">
        <f>_xll.qlInterestRateIndexMaturity(Currency&amp;"ibor"&amp;$I$1,BA1340,Trigger)</f>
        <v>48786</v>
      </c>
      <c r="BC1340" s="359">
        <f>_xll.qlIndexFixing($AC$5,AZ1340,,_xll.ohTrigger(Trigger,Quote!$V$2))</f>
        <v>1.621709956187882E-2</v>
      </c>
      <c r="BD1340" s="359" t="e">
        <f>_xll.qlIndexFixing($BE$1,AZ1340,TRUE,_xll.ohTrigger(Trigger,Quote!$V$2))</f>
        <v>#NUM!</v>
      </c>
    </row>
    <row r="1341" spans="51:56" ht="11.25" customHeight="1" x14ac:dyDescent="0.25">
      <c r="AY1341" s="187" t="s">
        <v>90</v>
      </c>
      <c r="AZ1341" s="186">
        <f>_xll.qlInterestRateIndexFixingDate(Currency&amp;"ibor"&amp;$I$1,BA1341,Trigger)</f>
        <v>48698</v>
      </c>
      <c r="BA1341" s="186">
        <f>_xll.qlCalendarAdvance(Calendar,BA1340,AY1341,"f",,Trigger)</f>
        <v>48702</v>
      </c>
      <c r="BB1341" s="186">
        <f>_xll.qlInterestRateIndexMaturity(Currency&amp;"ibor"&amp;$I$1,BA1341,Trigger)</f>
        <v>48794</v>
      </c>
      <c r="BC1341" s="359">
        <f>_xll.qlIndexFixing($AC$5,AZ1341,,_xll.ohTrigger(Trigger,Quote!$V$2))</f>
        <v>1.6158318865259928E-2</v>
      </c>
      <c r="BD1341" s="359" t="e">
        <f>_xll.qlIndexFixing($BE$1,AZ1341,TRUE,_xll.ohTrigger(Trigger,Quote!$V$2))</f>
        <v>#NUM!</v>
      </c>
    </row>
    <row r="1342" spans="51:56" ht="11.25" customHeight="1" x14ac:dyDescent="0.25">
      <c r="AY1342" s="187" t="s">
        <v>90</v>
      </c>
      <c r="AZ1342" s="186">
        <f>_xll.qlInterestRateIndexFixingDate(Currency&amp;"ibor"&amp;$I$1,BA1342,Trigger)</f>
        <v>48705</v>
      </c>
      <c r="BA1342" s="186">
        <f>_xll.qlCalendarAdvance(Calendar,BA1341,AY1342,"f",,Trigger)</f>
        <v>48709</v>
      </c>
      <c r="BB1342" s="186">
        <f>_xll.qlInterestRateIndexMaturity(Currency&amp;"ibor"&amp;$I$1,BA1342,Trigger)</f>
        <v>48801</v>
      </c>
      <c r="BC1342" s="359">
        <f>_xll.qlIndexFixing($AC$5,AZ1342,,_xll.ohTrigger(Trigger,Quote!$V$2))</f>
        <v>1.6102103687492375E-2</v>
      </c>
      <c r="BD1342" s="359" t="e">
        <f>_xll.qlIndexFixing($BE$1,AZ1342,TRUE,_xll.ohTrigger(Trigger,Quote!$V$2))</f>
        <v>#NUM!</v>
      </c>
    </row>
    <row r="1343" spans="51:56" ht="11.25" customHeight="1" x14ac:dyDescent="0.25">
      <c r="AY1343" s="187" t="s">
        <v>90</v>
      </c>
      <c r="AZ1343" s="186">
        <f>_xll.qlInterestRateIndexFixingDate(Currency&amp;"ibor"&amp;$I$1,BA1343,Trigger)</f>
        <v>48712</v>
      </c>
      <c r="BA1343" s="186">
        <f>_xll.qlCalendarAdvance(Calendar,BA1342,AY1343,"f",,Trigger)</f>
        <v>48716</v>
      </c>
      <c r="BB1343" s="186">
        <f>_xll.qlInterestRateIndexMaturity(Currency&amp;"ibor"&amp;$I$1,BA1343,Trigger)</f>
        <v>48808</v>
      </c>
      <c r="BC1343" s="359">
        <f>_xll.qlIndexFixing($AC$5,AZ1343,,_xll.ohTrigger(Trigger,Quote!$V$2))</f>
        <v>1.6045751742291788E-2</v>
      </c>
      <c r="BD1343" s="359" t="e">
        <f>_xll.qlIndexFixing($BE$1,AZ1343,TRUE,_xll.ohTrigger(Trigger,Quote!$V$2))</f>
        <v>#NUM!</v>
      </c>
    </row>
    <row r="1344" spans="51:56" ht="11.25" customHeight="1" x14ac:dyDescent="0.25">
      <c r="AY1344" s="187" t="s">
        <v>90</v>
      </c>
      <c r="AZ1344" s="186">
        <f>_xll.qlInterestRateIndexFixingDate(Currency&amp;"ibor"&amp;$I$1,BA1344,Trigger)</f>
        <v>48719</v>
      </c>
      <c r="BA1344" s="186">
        <f>_xll.qlCalendarAdvance(Calendar,BA1343,AY1344,"f",,Trigger)</f>
        <v>48723</v>
      </c>
      <c r="BB1344" s="186">
        <f>_xll.qlInterestRateIndexMaturity(Currency&amp;"ibor"&amp;$I$1,BA1344,Trigger)</f>
        <v>48815</v>
      </c>
      <c r="BC1344" s="359">
        <f>_xll.qlIndexFixing($AC$5,AZ1344,,_xll.ohTrigger(Trigger,Quote!$V$2))</f>
        <v>1.5989263035566491E-2</v>
      </c>
      <c r="BD1344" s="359" t="e">
        <f>_xll.qlIndexFixing($BE$1,AZ1344,TRUE,_xll.ohTrigger(Trigger,Quote!$V$2))</f>
        <v>#NUM!</v>
      </c>
    </row>
    <row r="1345" spans="51:56" ht="11.25" customHeight="1" x14ac:dyDescent="0.25">
      <c r="AY1345" s="187" t="s">
        <v>90</v>
      </c>
      <c r="AZ1345" s="186">
        <f>_xll.qlInterestRateIndexFixingDate(Currency&amp;"ibor"&amp;$I$1,BA1345,Trigger)</f>
        <v>48726</v>
      </c>
      <c r="BA1345" s="186">
        <f>_xll.qlCalendarAdvance(Calendar,BA1344,AY1345,"f",,Trigger)</f>
        <v>48730</v>
      </c>
      <c r="BB1345" s="186">
        <f>_xll.qlInterestRateIndexMaturity(Currency&amp;"ibor"&amp;$I$1,BA1345,Trigger)</f>
        <v>48822</v>
      </c>
      <c r="BC1345" s="359">
        <f>_xll.qlIndexFixing($AC$5,AZ1345,,_xll.ohTrigger(Trigger,Quote!$V$2))</f>
        <v>1.5932637573237828E-2</v>
      </c>
      <c r="BD1345" s="359" t="e">
        <f>_xll.qlIndexFixing($BE$1,AZ1345,TRUE,_xll.ohTrigger(Trigger,Quote!$V$2))</f>
        <v>#NUM!</v>
      </c>
    </row>
    <row r="1346" spans="51:56" ht="11.25" customHeight="1" x14ac:dyDescent="0.25">
      <c r="AY1346" s="187" t="s">
        <v>90</v>
      </c>
      <c r="AZ1346" s="186">
        <f>_xll.qlInterestRateIndexFixingDate(Currency&amp;"ibor"&amp;$I$1,BA1346,Trigger)</f>
        <v>48733</v>
      </c>
      <c r="BA1346" s="186">
        <f>_xll.qlCalendarAdvance(Calendar,BA1345,AY1346,"f",,Trigger)</f>
        <v>48737</v>
      </c>
      <c r="BB1346" s="186">
        <f>_xll.qlInterestRateIndexMaturity(Currency&amp;"ibor"&amp;$I$1,BA1346,Trigger)</f>
        <v>48829</v>
      </c>
      <c r="BC1346" s="359">
        <f>_xll.qlIndexFixing($AC$5,AZ1346,,_xll.ohTrigger(Trigger,Quote!$V$2))</f>
        <v>1.593133721127624E-2</v>
      </c>
      <c r="BD1346" s="359" t="e">
        <f>_xll.qlIndexFixing($BE$1,AZ1346,TRUE,_xll.ohTrigger(Trigger,Quote!$V$2))</f>
        <v>#NUM!</v>
      </c>
    </row>
    <row r="1347" spans="51:56" ht="11.25" customHeight="1" x14ac:dyDescent="0.25">
      <c r="AY1347" s="187" t="s">
        <v>90</v>
      </c>
      <c r="AZ1347" s="186">
        <f>_xll.qlInterestRateIndexFixingDate(Currency&amp;"ibor"&amp;$I$1,BA1347,Trigger)</f>
        <v>48740</v>
      </c>
      <c r="BA1347" s="186">
        <f>_xll.qlCalendarAdvance(Calendar,BA1346,AY1347,"f",,Trigger)</f>
        <v>48744</v>
      </c>
      <c r="BB1347" s="186">
        <f>_xll.qlInterestRateIndexMaturity(Currency&amp;"ibor"&amp;$I$1,BA1347,Trigger)</f>
        <v>48836</v>
      </c>
      <c r="BC1347" s="359">
        <f>_xll.qlIndexFixing($AC$5,AZ1347,,_xll.ohTrigger(Trigger,Quote!$V$2))</f>
        <v>1.5939270738189921E-2</v>
      </c>
      <c r="BD1347" s="359" t="e">
        <f>_xll.qlIndexFixing($BE$1,AZ1347,TRUE,_xll.ohTrigger(Trigger,Quote!$V$2))</f>
        <v>#NUM!</v>
      </c>
    </row>
    <row r="1348" spans="51:56" ht="11.25" customHeight="1" x14ac:dyDescent="0.25">
      <c r="AY1348" s="187" t="s">
        <v>90</v>
      </c>
      <c r="AZ1348" s="186">
        <f>_xll.qlInterestRateIndexFixingDate(Currency&amp;"ibor"&amp;$I$1,BA1348,Trigger)</f>
        <v>48747</v>
      </c>
      <c r="BA1348" s="186">
        <f>_xll.qlCalendarAdvance(Calendar,BA1347,AY1348,"f",,Trigger)</f>
        <v>48751</v>
      </c>
      <c r="BB1348" s="186">
        <f>_xll.qlInterestRateIndexMaturity(Currency&amp;"ibor"&amp;$I$1,BA1348,Trigger)</f>
        <v>48843</v>
      </c>
      <c r="BC1348" s="359">
        <f>_xll.qlIndexFixing($AC$5,AZ1348,,_xll.ohTrigger(Trigger,Quote!$V$2))</f>
        <v>1.5947204281123825E-2</v>
      </c>
      <c r="BD1348" s="359" t="e">
        <f>_xll.qlIndexFixing($BE$1,AZ1348,TRUE,_xll.ohTrigger(Trigger,Quote!$V$2))</f>
        <v>#NUM!</v>
      </c>
    </row>
    <row r="1349" spans="51:56" ht="11.25" customHeight="1" x14ac:dyDescent="0.25">
      <c r="AY1349" s="187" t="s">
        <v>90</v>
      </c>
      <c r="AZ1349" s="186">
        <f>_xll.qlInterestRateIndexFixingDate(Currency&amp;"ibor"&amp;$I$1,BA1349,Trigger)</f>
        <v>48754</v>
      </c>
      <c r="BA1349" s="186">
        <f>_xll.qlCalendarAdvance(Calendar,BA1348,AY1349,"f",,Trigger)</f>
        <v>48758</v>
      </c>
      <c r="BB1349" s="186">
        <f>_xll.qlInterestRateIndexMaturity(Currency&amp;"ibor"&amp;$I$1,BA1349,Trigger)</f>
        <v>48850</v>
      </c>
      <c r="BC1349" s="359">
        <f>_xll.qlIndexFixing($AC$5,AZ1349,,_xll.ohTrigger(Trigger,Quote!$V$2))</f>
        <v>1.5955137840077092E-2</v>
      </c>
      <c r="BD1349" s="359" t="e">
        <f>_xll.qlIndexFixing($BE$1,AZ1349,TRUE,_xll.ohTrigger(Trigger,Quote!$V$2))</f>
        <v>#NUM!</v>
      </c>
    </row>
    <row r="1350" spans="51:56" ht="11.25" customHeight="1" x14ac:dyDescent="0.25">
      <c r="AY1350" s="187" t="s">
        <v>90</v>
      </c>
      <c r="AZ1350" s="186">
        <f>_xll.qlInterestRateIndexFixingDate(Currency&amp;"ibor"&amp;$I$1,BA1350,Trigger)</f>
        <v>48761</v>
      </c>
      <c r="BA1350" s="186">
        <f>_xll.qlCalendarAdvance(Calendar,BA1349,AY1350,"f",,Trigger)</f>
        <v>48765</v>
      </c>
      <c r="BB1350" s="186">
        <f>_xll.qlInterestRateIndexMaturity(Currency&amp;"ibor"&amp;$I$1,BA1350,Trigger)</f>
        <v>48857</v>
      </c>
      <c r="BC1350" s="359">
        <f>_xll.qlIndexFixing($AC$5,AZ1350,,_xll.ohTrigger(Trigger,Quote!$V$2))</f>
        <v>1.5963071415050586E-2</v>
      </c>
      <c r="BD1350" s="359" t="e">
        <f>_xll.qlIndexFixing($BE$1,AZ1350,TRUE,_xll.ohTrigger(Trigger,Quote!$V$2))</f>
        <v>#NUM!</v>
      </c>
    </row>
    <row r="1351" spans="51:56" ht="11.25" customHeight="1" x14ac:dyDescent="0.25">
      <c r="AY1351" s="187" t="s">
        <v>90</v>
      </c>
      <c r="AZ1351" s="186">
        <f>_xll.qlInterestRateIndexFixingDate(Currency&amp;"ibor"&amp;$I$1,BA1351,Trigger)</f>
        <v>48768</v>
      </c>
      <c r="BA1351" s="186">
        <f>_xll.qlCalendarAdvance(Calendar,BA1350,AY1351,"f",,Trigger)</f>
        <v>48772</v>
      </c>
      <c r="BB1351" s="186">
        <f>_xll.qlInterestRateIndexMaturity(Currency&amp;"ibor"&amp;$I$1,BA1351,Trigger)</f>
        <v>48864</v>
      </c>
      <c r="BC1351" s="359">
        <f>_xll.qlIndexFixing($AC$5,AZ1351,,_xll.ohTrigger(Trigger,Quote!$V$2))</f>
        <v>1.5971005006043443E-2</v>
      </c>
      <c r="BD1351" s="359" t="e">
        <f>_xll.qlIndexFixing($BE$1,AZ1351,TRUE,_xll.ohTrigger(Trigger,Quote!$V$2))</f>
        <v>#NUM!</v>
      </c>
    </row>
    <row r="1352" spans="51:56" ht="11.25" customHeight="1" x14ac:dyDescent="0.25">
      <c r="AY1352" s="187" t="s">
        <v>90</v>
      </c>
      <c r="AZ1352" s="186">
        <f>_xll.qlInterestRateIndexFixingDate(Currency&amp;"ibor"&amp;$I$1,BA1352,Trigger)</f>
        <v>48775</v>
      </c>
      <c r="BA1352" s="186">
        <f>_xll.qlCalendarAdvance(Calendar,BA1351,AY1352,"f",,Trigger)</f>
        <v>48779</v>
      </c>
      <c r="BB1352" s="186">
        <f>_xll.qlInterestRateIndexMaturity(Currency&amp;"ibor"&amp;$I$1,BA1352,Trigger)</f>
        <v>48871</v>
      </c>
      <c r="BC1352" s="359">
        <f>_xll.qlIndexFixing($AC$5,AZ1352,,_xll.ohTrigger(Trigger,Quote!$V$2))</f>
        <v>1.5978938613056524E-2</v>
      </c>
      <c r="BD1352" s="359" t="e">
        <f>_xll.qlIndexFixing($BE$1,AZ1352,TRUE,_xll.ohTrigger(Trigger,Quote!$V$2))</f>
        <v>#NUM!</v>
      </c>
    </row>
    <row r="1353" spans="51:56" ht="11.25" customHeight="1" x14ac:dyDescent="0.25">
      <c r="AY1353" s="187" t="s">
        <v>90</v>
      </c>
      <c r="AZ1353" s="186">
        <f>_xll.qlInterestRateIndexFixingDate(Currency&amp;"ibor"&amp;$I$1,BA1353,Trigger)</f>
        <v>48782</v>
      </c>
      <c r="BA1353" s="186">
        <f>_xll.qlCalendarAdvance(Calendar,BA1352,AY1353,"f",,Trigger)</f>
        <v>48786</v>
      </c>
      <c r="BB1353" s="186">
        <f>_xll.qlInterestRateIndexMaturity(Currency&amp;"ibor"&amp;$I$1,BA1353,Trigger)</f>
        <v>48878</v>
      </c>
      <c r="BC1353" s="359">
        <f>_xll.qlIndexFixing($AC$5,AZ1353,,_xll.ohTrigger(Trigger,Quote!$V$2))</f>
        <v>1.59868722360881E-2</v>
      </c>
      <c r="BD1353" s="359" t="e">
        <f>_xll.qlIndexFixing($BE$1,AZ1353,TRUE,_xll.ohTrigger(Trigger,Quote!$V$2))</f>
        <v>#NUM!</v>
      </c>
    </row>
    <row r="1354" spans="51:56" ht="11.25" customHeight="1" x14ac:dyDescent="0.25">
      <c r="AY1354" s="187" t="s">
        <v>90</v>
      </c>
      <c r="AZ1354" s="186">
        <f>_xll.qlInterestRateIndexFixingDate(Currency&amp;"ibor"&amp;$I$1,BA1354,Trigger)</f>
        <v>48789</v>
      </c>
      <c r="BA1354" s="186">
        <f>_xll.qlCalendarAdvance(Calendar,BA1353,AY1354,"f",,Trigger)</f>
        <v>48793</v>
      </c>
      <c r="BB1354" s="186">
        <f>_xll.qlInterestRateIndexMaturity(Currency&amp;"ibor"&amp;$I$1,BA1354,Trigger)</f>
        <v>48885</v>
      </c>
      <c r="BC1354" s="359">
        <f>_xll.qlIndexFixing($AC$5,AZ1354,,_xll.ohTrigger(Trigger,Quote!$V$2))</f>
        <v>1.5994805875141641E-2</v>
      </c>
      <c r="BD1354" s="359" t="e">
        <f>_xll.qlIndexFixing($BE$1,AZ1354,TRUE,_xll.ohTrigger(Trigger,Quote!$V$2))</f>
        <v>#NUM!</v>
      </c>
    </row>
    <row r="1355" spans="51:56" ht="11.25" customHeight="1" x14ac:dyDescent="0.25">
      <c r="AY1355" s="187" t="s">
        <v>90</v>
      </c>
      <c r="AZ1355" s="186">
        <f>_xll.qlInterestRateIndexFixingDate(Currency&amp;"ibor"&amp;$I$1,BA1355,Trigger)</f>
        <v>48796</v>
      </c>
      <c r="BA1355" s="186">
        <f>_xll.qlCalendarAdvance(Calendar,BA1354,AY1355,"f",,Trigger)</f>
        <v>48800</v>
      </c>
      <c r="BB1355" s="186">
        <f>_xll.qlInterestRateIndexMaturity(Currency&amp;"ibor"&amp;$I$1,BA1355,Trigger)</f>
        <v>48892</v>
      </c>
      <c r="BC1355" s="359">
        <f>_xll.qlIndexFixing($AC$5,AZ1355,,_xll.ohTrigger(Trigger,Quote!$V$2))</f>
        <v>1.600273953021367E-2</v>
      </c>
      <c r="BD1355" s="359" t="e">
        <f>_xll.qlIndexFixing($BE$1,AZ1355,TRUE,_xll.ohTrigger(Trigger,Quote!$V$2))</f>
        <v>#NUM!</v>
      </c>
    </row>
    <row r="1356" spans="51:56" ht="11.25" customHeight="1" x14ac:dyDescent="0.25">
      <c r="AY1356" s="187" t="s">
        <v>90</v>
      </c>
      <c r="AZ1356" s="186">
        <f>_xll.qlInterestRateIndexFixingDate(Currency&amp;"ibor"&amp;$I$1,BA1356,Trigger)</f>
        <v>48803</v>
      </c>
      <c r="BA1356" s="186">
        <f>_xll.qlCalendarAdvance(Calendar,BA1355,AY1356,"f",,Trigger)</f>
        <v>48807</v>
      </c>
      <c r="BB1356" s="186">
        <f>_xll.qlInterestRateIndexMaturity(Currency&amp;"ibor"&amp;$I$1,BA1356,Trigger)</f>
        <v>48899</v>
      </c>
      <c r="BC1356" s="359">
        <f>_xll.qlIndexFixing($AC$5,AZ1356,,_xll.ohTrigger(Trigger,Quote!$V$2))</f>
        <v>1.6010673201305062E-2</v>
      </c>
      <c r="BD1356" s="359" t="e">
        <f>_xll.qlIndexFixing($BE$1,AZ1356,TRUE,_xll.ohTrigger(Trigger,Quote!$V$2))</f>
        <v>#NUM!</v>
      </c>
    </row>
    <row r="1357" spans="51:56" ht="11.25" customHeight="1" x14ac:dyDescent="0.25">
      <c r="AY1357" s="187" t="s">
        <v>90</v>
      </c>
      <c r="AZ1357" s="186">
        <f>_xll.qlInterestRateIndexFixingDate(Currency&amp;"ibor"&amp;$I$1,BA1357,Trigger)</f>
        <v>48810</v>
      </c>
      <c r="BA1357" s="186">
        <f>_xll.qlCalendarAdvance(Calendar,BA1356,AY1357,"f",,Trigger)</f>
        <v>48814</v>
      </c>
      <c r="BB1357" s="186">
        <f>_xll.qlInterestRateIndexMaturity(Currency&amp;"ibor"&amp;$I$1,BA1357,Trigger)</f>
        <v>48906</v>
      </c>
      <c r="BC1357" s="359">
        <f>_xll.qlIndexFixing($AC$5,AZ1357,,_xll.ohTrigger(Trigger,Quote!$V$2))</f>
        <v>1.601860688841842E-2</v>
      </c>
      <c r="BD1357" s="359" t="e">
        <f>_xll.qlIndexFixing($BE$1,AZ1357,TRUE,_xll.ohTrigger(Trigger,Quote!$V$2))</f>
        <v>#NUM!</v>
      </c>
    </row>
    <row r="1358" spans="51:56" ht="11.25" customHeight="1" x14ac:dyDescent="0.25">
      <c r="AY1358" s="187" t="s">
        <v>90</v>
      </c>
      <c r="AZ1358" s="186">
        <f>_xll.qlInterestRateIndexFixingDate(Currency&amp;"ibor"&amp;$I$1,BA1358,Trigger)</f>
        <v>48817</v>
      </c>
      <c r="BA1358" s="186">
        <f>_xll.qlCalendarAdvance(Calendar,BA1357,AY1358,"f",,Trigger)</f>
        <v>48821</v>
      </c>
      <c r="BB1358" s="186">
        <f>_xll.qlInterestRateIndexMaturity(Currency&amp;"ibor"&amp;$I$1,BA1358,Trigger)</f>
        <v>48913</v>
      </c>
      <c r="BC1358" s="359">
        <f>_xll.qlIndexFixing($AC$5,AZ1358,,_xll.ohTrigger(Trigger,Quote!$V$2))</f>
        <v>1.6026540591549399E-2</v>
      </c>
      <c r="BD1358" s="359" t="e">
        <f>_xll.qlIndexFixing($BE$1,AZ1358,TRUE,_xll.ohTrigger(Trigger,Quote!$V$2))</f>
        <v>#NUM!</v>
      </c>
    </row>
    <row r="1359" spans="51:56" ht="11.25" customHeight="1" x14ac:dyDescent="0.25">
      <c r="AY1359" s="187" t="s">
        <v>90</v>
      </c>
      <c r="AZ1359" s="186">
        <f>_xll.qlInterestRateIndexFixingDate(Currency&amp;"ibor"&amp;$I$1,BA1359,Trigger)</f>
        <v>48824</v>
      </c>
      <c r="BA1359" s="186">
        <f>_xll.qlCalendarAdvance(Calendar,BA1358,AY1359,"f",,Trigger)</f>
        <v>48828</v>
      </c>
      <c r="BB1359" s="186">
        <f>_xll.qlInterestRateIndexMaturity(Currency&amp;"ibor"&amp;$I$1,BA1359,Trigger)</f>
        <v>48919</v>
      </c>
      <c r="BC1359" s="359">
        <f>_xll.qlIndexFixing($AC$5,AZ1359,,_xll.ohTrigger(Trigger,Quote!$V$2))</f>
        <v>1.6033551043772968E-2</v>
      </c>
      <c r="BD1359" s="359" t="e">
        <f>_xll.qlIndexFixing($BE$1,AZ1359,TRUE,_xll.ohTrigger(Trigger,Quote!$V$2))</f>
        <v>#NUM!</v>
      </c>
    </row>
    <row r="1360" spans="51:56" ht="11.25" customHeight="1" x14ac:dyDescent="0.25">
      <c r="AY1360" s="187" t="s">
        <v>90</v>
      </c>
      <c r="AZ1360" s="186">
        <f>_xll.qlInterestRateIndexFixingDate(Currency&amp;"ibor"&amp;$I$1,BA1360,Trigger)</f>
        <v>48831</v>
      </c>
      <c r="BA1360" s="186">
        <f>_xll.qlCalendarAdvance(Calendar,BA1359,AY1360,"f",,Trigger)</f>
        <v>48835</v>
      </c>
      <c r="BB1360" s="186">
        <f>_xll.qlInterestRateIndexMaturity(Currency&amp;"ibor"&amp;$I$1,BA1360,Trigger)</f>
        <v>48926</v>
      </c>
      <c r="BC1360" s="359">
        <f>_xll.qlIndexFixing($AC$5,AZ1360,,_xll.ohTrigger(Trigger,Quote!$V$2))</f>
        <v>1.6041484425085732E-2</v>
      </c>
      <c r="BD1360" s="359" t="e">
        <f>_xll.qlIndexFixing($BE$1,AZ1360,TRUE,_xll.ohTrigger(Trigger,Quote!$V$2))</f>
        <v>#NUM!</v>
      </c>
    </row>
    <row r="1361" spans="51:56" ht="11.25" customHeight="1" x14ac:dyDescent="0.25">
      <c r="AY1361" s="187" t="s">
        <v>90</v>
      </c>
      <c r="AZ1361" s="186">
        <f>_xll.qlInterestRateIndexFixingDate(Currency&amp;"ibor"&amp;$I$1,BA1361,Trigger)</f>
        <v>48838</v>
      </c>
      <c r="BA1361" s="186">
        <f>_xll.qlCalendarAdvance(Calendar,BA1360,AY1361,"f",,Trigger)</f>
        <v>48842</v>
      </c>
      <c r="BB1361" s="186">
        <f>_xll.qlInterestRateIndexMaturity(Currency&amp;"ibor"&amp;$I$1,BA1361,Trigger)</f>
        <v>48933</v>
      </c>
      <c r="BC1361" s="359">
        <f>_xll.qlIndexFixing($AC$5,AZ1361,,_xll.ohTrigger(Trigger,Quote!$V$2))</f>
        <v>1.6049417822243405E-2</v>
      </c>
      <c r="BD1361" s="359" t="e">
        <f>_xll.qlIndexFixing($BE$1,AZ1361,TRUE,_xll.ohTrigger(Trigger,Quote!$V$2))</f>
        <v>#NUM!</v>
      </c>
    </row>
    <row r="1362" spans="51:56" ht="11.25" customHeight="1" x14ac:dyDescent="0.25">
      <c r="AY1362" s="187" t="s">
        <v>90</v>
      </c>
      <c r="AZ1362" s="186">
        <f>_xll.qlInterestRateIndexFixingDate(Currency&amp;"ibor"&amp;$I$1,BA1362,Trigger)</f>
        <v>48845</v>
      </c>
      <c r="BA1362" s="186">
        <f>_xll.qlCalendarAdvance(Calendar,BA1361,AY1362,"f",,Trigger)</f>
        <v>48849</v>
      </c>
      <c r="BB1362" s="186">
        <f>_xll.qlInterestRateIndexMaturity(Currency&amp;"ibor"&amp;$I$1,BA1362,Trigger)</f>
        <v>48940</v>
      </c>
      <c r="BC1362" s="359">
        <f>_xll.qlIndexFixing($AC$5,AZ1362,,_xll.ohTrigger(Trigger,Quote!$V$2))</f>
        <v>1.6057351235246865E-2</v>
      </c>
      <c r="BD1362" s="359" t="e">
        <f>_xll.qlIndexFixing($BE$1,AZ1362,TRUE,_xll.ohTrigger(Trigger,Quote!$V$2))</f>
        <v>#NUM!</v>
      </c>
    </row>
    <row r="1363" spans="51:56" ht="11.25" customHeight="1" x14ac:dyDescent="0.25">
      <c r="AY1363" s="187" t="s">
        <v>90</v>
      </c>
      <c r="AZ1363" s="186">
        <f>_xll.qlInterestRateIndexFixingDate(Currency&amp;"ibor"&amp;$I$1,BA1363,Trigger)</f>
        <v>48852</v>
      </c>
      <c r="BA1363" s="186">
        <f>_xll.qlCalendarAdvance(Calendar,BA1362,AY1363,"f",,Trigger)</f>
        <v>48856</v>
      </c>
      <c r="BB1363" s="186">
        <f>_xll.qlInterestRateIndexMaturity(Currency&amp;"ibor"&amp;$I$1,BA1363,Trigger)</f>
        <v>48948</v>
      </c>
      <c r="BC1363" s="359">
        <f>_xll.qlIndexFixing($AC$5,AZ1363,,_xll.ohTrigger(Trigger,Quote!$V$2))</f>
        <v>1.6066209347511202E-2</v>
      </c>
      <c r="BD1363" s="359" t="e">
        <f>_xll.qlIndexFixing($BE$1,AZ1363,TRUE,_xll.ohTrigger(Trigger,Quote!$V$2))</f>
        <v>#NUM!</v>
      </c>
    </row>
    <row r="1364" spans="51:56" ht="11.25" customHeight="1" x14ac:dyDescent="0.25">
      <c r="AY1364" s="187" t="s">
        <v>90</v>
      </c>
      <c r="AZ1364" s="186">
        <f>_xll.qlInterestRateIndexFixingDate(Currency&amp;"ibor"&amp;$I$1,BA1364,Trigger)</f>
        <v>48859</v>
      </c>
      <c r="BA1364" s="186">
        <f>_xll.qlCalendarAdvance(Calendar,BA1363,AY1364,"f",,Trigger)</f>
        <v>48863</v>
      </c>
      <c r="BB1364" s="186">
        <f>_xll.qlInterestRateIndexMaturity(Currency&amp;"ibor"&amp;$I$1,BA1364,Trigger)</f>
        <v>48955</v>
      </c>
      <c r="BC1364" s="359">
        <f>_xll.qlIndexFixing($AC$5,AZ1364,,_xll.ohTrigger(Trigger,Quote!$V$2))</f>
        <v>1.6074143146764423E-2</v>
      </c>
      <c r="BD1364" s="359" t="e">
        <f>_xll.qlIndexFixing($BE$1,AZ1364,TRUE,_xll.ohTrigger(Trigger,Quote!$V$2))</f>
        <v>#NUM!</v>
      </c>
    </row>
    <row r="1365" spans="51:56" ht="11.25" customHeight="1" x14ac:dyDescent="0.25">
      <c r="AY1365" s="187" t="s">
        <v>90</v>
      </c>
      <c r="AZ1365" s="186">
        <f>_xll.qlInterestRateIndexFixingDate(Currency&amp;"ibor"&amp;$I$1,BA1365,Trigger)</f>
        <v>48866</v>
      </c>
      <c r="BA1365" s="186">
        <f>_xll.qlCalendarAdvance(Calendar,BA1364,AY1365,"f",,Trigger)</f>
        <v>48870</v>
      </c>
      <c r="BB1365" s="186">
        <f>_xll.qlInterestRateIndexMaturity(Currency&amp;"ibor"&amp;$I$1,BA1365,Trigger)</f>
        <v>48962</v>
      </c>
      <c r="BC1365" s="359">
        <f>_xll.qlIndexFixing($AC$5,AZ1365,,_xll.ohTrigger(Trigger,Quote!$V$2))</f>
        <v>1.608207696203787E-2</v>
      </c>
      <c r="BD1365" s="359" t="e">
        <f>_xll.qlIndexFixing($BE$1,AZ1365,TRUE,_xll.ohTrigger(Trigger,Quote!$V$2))</f>
        <v>#NUM!</v>
      </c>
    </row>
    <row r="1366" spans="51:56" ht="11.25" customHeight="1" x14ac:dyDescent="0.25">
      <c r="AY1366" s="187" t="s">
        <v>90</v>
      </c>
      <c r="AZ1366" s="186">
        <f>_xll.qlInterestRateIndexFixingDate(Currency&amp;"ibor"&amp;$I$1,BA1366,Trigger)</f>
        <v>48873</v>
      </c>
      <c r="BA1366" s="186">
        <f>_xll.qlCalendarAdvance(Calendar,BA1365,AY1366,"f",,Trigger)</f>
        <v>48877</v>
      </c>
      <c r="BB1366" s="186">
        <f>_xll.qlInterestRateIndexMaturity(Currency&amp;"ibor"&amp;$I$1,BA1366,Trigger)</f>
        <v>48969</v>
      </c>
      <c r="BC1366" s="359">
        <f>_xll.qlIndexFixing($AC$5,AZ1366,,_xll.ohTrigger(Trigger,Quote!$V$2))</f>
        <v>1.6090010793330681E-2</v>
      </c>
      <c r="BD1366" s="359" t="e">
        <f>_xll.qlIndexFixing($BE$1,AZ1366,TRUE,_xll.ohTrigger(Trigger,Quote!$V$2))</f>
        <v>#NUM!</v>
      </c>
    </row>
    <row r="1367" spans="51:56" ht="11.25" customHeight="1" x14ac:dyDescent="0.25">
      <c r="AY1367" s="187" t="s">
        <v>90</v>
      </c>
      <c r="AZ1367" s="186">
        <f>_xll.qlInterestRateIndexFixingDate(Currency&amp;"ibor"&amp;$I$1,BA1367,Trigger)</f>
        <v>48880</v>
      </c>
      <c r="BA1367" s="186">
        <f>_xll.qlCalendarAdvance(Calendar,BA1366,AY1367,"f",,Trigger)</f>
        <v>48884</v>
      </c>
      <c r="BB1367" s="186">
        <f>_xll.qlInterestRateIndexMaturity(Currency&amp;"ibor"&amp;$I$1,BA1367,Trigger)</f>
        <v>48976</v>
      </c>
      <c r="BC1367" s="359">
        <f>_xll.qlIndexFixing($AC$5,AZ1367,,_xll.ohTrigger(Trigger,Quote!$V$2))</f>
        <v>1.6097944640643718E-2</v>
      </c>
      <c r="BD1367" s="359" t="e">
        <f>_xll.qlIndexFixing($BE$1,AZ1367,TRUE,_xll.ohTrigger(Trigger,Quote!$V$2))</f>
        <v>#NUM!</v>
      </c>
    </row>
    <row r="1368" spans="51:56" ht="11.25" customHeight="1" x14ac:dyDescent="0.25">
      <c r="AY1368" s="187" t="s">
        <v>90</v>
      </c>
      <c r="AZ1368" s="186">
        <f>_xll.qlInterestRateIndexFixingDate(Currency&amp;"ibor"&amp;$I$1,BA1368,Trigger)</f>
        <v>48887</v>
      </c>
      <c r="BA1368" s="186">
        <f>_xll.qlCalendarAdvance(Calendar,BA1367,AY1368,"f",,Trigger)</f>
        <v>48891</v>
      </c>
      <c r="BB1368" s="186">
        <f>_xll.qlInterestRateIndexMaturity(Currency&amp;"ibor"&amp;$I$1,BA1368,Trigger)</f>
        <v>48983</v>
      </c>
      <c r="BC1368" s="359">
        <f>_xll.qlIndexFixing($AC$5,AZ1368,,_xll.ohTrigger(Trigger,Quote!$V$2))</f>
        <v>1.6105878503977853E-2</v>
      </c>
      <c r="BD1368" s="359" t="e">
        <f>_xll.qlIndexFixing($BE$1,AZ1368,TRUE,_xll.ohTrigger(Trigger,Quote!$V$2))</f>
        <v>#NUM!</v>
      </c>
    </row>
    <row r="1369" spans="51:56" ht="11.25" customHeight="1" x14ac:dyDescent="0.25">
      <c r="AY1369" s="187" t="s">
        <v>90</v>
      </c>
      <c r="AZ1369" s="186">
        <f>_xll.qlInterestRateIndexFixingDate(Currency&amp;"ibor"&amp;$I$1,BA1369,Trigger)</f>
        <v>48894</v>
      </c>
      <c r="BA1369" s="186">
        <f>_xll.qlCalendarAdvance(Calendar,BA1368,AY1369,"f",,Trigger)</f>
        <v>48898</v>
      </c>
      <c r="BB1369" s="186">
        <f>_xll.qlInterestRateIndexMaturity(Currency&amp;"ibor"&amp;$I$1,BA1369,Trigger)</f>
        <v>48990</v>
      </c>
      <c r="BC1369" s="359">
        <f>_xll.qlIndexFixing($AC$5,AZ1369,,_xll.ohTrigger(Trigger,Quote!$V$2))</f>
        <v>1.6113812383332215E-2</v>
      </c>
      <c r="BD1369" s="359" t="e">
        <f>_xll.qlIndexFixing($BE$1,AZ1369,TRUE,_xll.ohTrigger(Trigger,Quote!$V$2))</f>
        <v>#NUM!</v>
      </c>
    </row>
    <row r="1370" spans="51:56" ht="11.25" customHeight="1" x14ac:dyDescent="0.25">
      <c r="AY1370" s="187" t="s">
        <v>90</v>
      </c>
      <c r="AZ1370" s="186">
        <f>_xll.qlInterestRateIndexFixingDate(Currency&amp;"ibor"&amp;$I$1,BA1370,Trigger)</f>
        <v>48901</v>
      </c>
      <c r="BA1370" s="186">
        <f>_xll.qlCalendarAdvance(Calendar,BA1369,AY1370,"f",,Trigger)</f>
        <v>48905</v>
      </c>
      <c r="BB1370" s="186">
        <f>_xll.qlInterestRateIndexMaturity(Currency&amp;"ibor"&amp;$I$1,BA1370,Trigger)</f>
        <v>48997</v>
      </c>
      <c r="BC1370" s="359">
        <f>_xll.qlIndexFixing($AC$5,AZ1370,,_xll.ohTrigger(Trigger,Quote!$V$2))</f>
        <v>1.612174627870594E-2</v>
      </c>
      <c r="BD1370" s="359" t="e">
        <f>_xll.qlIndexFixing($BE$1,AZ1370,TRUE,_xll.ohTrigger(Trigger,Quote!$V$2))</f>
        <v>#NUM!</v>
      </c>
    </row>
    <row r="1371" spans="51:56" ht="11.25" customHeight="1" x14ac:dyDescent="0.25">
      <c r="AY1371" s="187" t="s">
        <v>90</v>
      </c>
      <c r="AZ1371" s="186">
        <f>_xll.qlInterestRateIndexFixingDate(Currency&amp;"ibor"&amp;$I$1,BA1371,Trigger)</f>
        <v>48908</v>
      </c>
      <c r="BA1371" s="186">
        <f>_xll.qlCalendarAdvance(Calendar,BA1370,AY1371,"f",,Trigger)</f>
        <v>48912</v>
      </c>
      <c r="BB1371" s="186">
        <f>_xll.qlInterestRateIndexMaturity(Currency&amp;"ibor"&amp;$I$1,BA1371,Trigger)</f>
        <v>49003</v>
      </c>
      <c r="BC1371" s="359">
        <f>_xll.qlIndexFixing($AC$5,AZ1371,,_xll.ohTrigger(Trigger,Quote!$V$2))</f>
        <v>1.6128752665321683E-2</v>
      </c>
      <c r="BD1371" s="359" t="e">
        <f>_xll.qlIndexFixing($BE$1,AZ1371,TRUE,_xll.ohTrigger(Trigger,Quote!$V$2))</f>
        <v>#NUM!</v>
      </c>
    </row>
    <row r="1372" spans="51:56" ht="11.25" customHeight="1" x14ac:dyDescent="0.25">
      <c r="AY1372" s="187" t="s">
        <v>90</v>
      </c>
      <c r="AZ1372" s="186">
        <f>_xll.qlInterestRateIndexFixingDate(Currency&amp;"ibor"&amp;$I$1,BA1372,Trigger)</f>
        <v>48915</v>
      </c>
      <c r="BA1372" s="186">
        <f>_xll.qlCalendarAdvance(Calendar,BA1371,AY1372,"f",,Trigger)</f>
        <v>48919</v>
      </c>
      <c r="BB1372" s="186">
        <f>_xll.qlInterestRateIndexMaturity(Currency&amp;"ibor"&amp;$I$1,BA1372,Trigger)</f>
        <v>49009</v>
      </c>
      <c r="BC1372" s="359">
        <f>_xll.qlIndexFixing($AC$5,AZ1372,,_xll.ohTrigger(Trigger,Quote!$V$2))</f>
        <v>1.6135758417597401E-2</v>
      </c>
      <c r="BD1372" s="359" t="e">
        <f>_xll.qlIndexFixing($BE$1,AZ1372,TRUE,_xll.ohTrigger(Trigger,Quote!$V$2))</f>
        <v>#NUM!</v>
      </c>
    </row>
    <row r="1373" spans="51:56" ht="11.25" customHeight="1" x14ac:dyDescent="0.25">
      <c r="AY1373" s="187" t="s">
        <v>90</v>
      </c>
      <c r="AZ1373" s="186">
        <f>_xll.qlInterestRateIndexFixingDate(Currency&amp;"ibor"&amp;$I$1,BA1373,Trigger)</f>
        <v>48922</v>
      </c>
      <c r="BA1373" s="186">
        <f>_xll.qlCalendarAdvance(Calendar,BA1372,AY1373,"f",,Trigger)</f>
        <v>48926</v>
      </c>
      <c r="BB1373" s="186">
        <f>_xll.qlInterestRateIndexMaturity(Currency&amp;"ibor"&amp;$I$1,BA1373,Trigger)</f>
        <v>49016</v>
      </c>
      <c r="BC1373" s="359">
        <f>_xll.qlIndexFixing($AC$5,AZ1373,,_xll.ohTrigger(Trigger,Quote!$V$2))</f>
        <v>1.6143691648809799E-2</v>
      </c>
      <c r="BD1373" s="359" t="e">
        <f>_xll.qlIndexFixing($BE$1,AZ1373,TRUE,_xll.ohTrigger(Trigger,Quote!$V$2))</f>
        <v>#NUM!</v>
      </c>
    </row>
    <row r="1374" spans="51:56" ht="11.25" customHeight="1" x14ac:dyDescent="0.25">
      <c r="AY1374" s="187" t="s">
        <v>90</v>
      </c>
      <c r="AZ1374" s="186">
        <f>_xll.qlInterestRateIndexFixingDate(Currency&amp;"ibor"&amp;$I$1,BA1374,Trigger)</f>
        <v>48929</v>
      </c>
      <c r="BA1374" s="186">
        <f>_xll.qlCalendarAdvance(Calendar,BA1373,AY1374,"f",,Trigger)</f>
        <v>48933</v>
      </c>
      <c r="BB1374" s="186">
        <f>_xll.qlInterestRateIndexMaturity(Currency&amp;"ibor"&amp;$I$1,BA1374,Trigger)</f>
        <v>49023</v>
      </c>
      <c r="BC1374" s="359">
        <f>_xll.qlIndexFixing($AC$5,AZ1374,,_xll.ohTrigger(Trigger,Quote!$V$2))</f>
        <v>1.6151624895693217E-2</v>
      </c>
      <c r="BD1374" s="359" t="e">
        <f>_xll.qlIndexFixing($BE$1,AZ1374,TRUE,_xll.ohTrigger(Trigger,Quote!$V$2))</f>
        <v>#NUM!</v>
      </c>
    </row>
    <row r="1375" spans="51:56" ht="11.25" customHeight="1" x14ac:dyDescent="0.25">
      <c r="AY1375" s="187" t="s">
        <v>90</v>
      </c>
      <c r="AZ1375" s="186">
        <f>_xll.qlInterestRateIndexFixingDate(Currency&amp;"ibor"&amp;$I$1,BA1375,Trigger)</f>
        <v>48935</v>
      </c>
      <c r="BA1375" s="186">
        <f>_xll.qlCalendarAdvance(Calendar,BA1374,AY1375,"f",,Trigger)</f>
        <v>48940</v>
      </c>
      <c r="BB1375" s="186">
        <f>_xll.qlInterestRateIndexMaturity(Currency&amp;"ibor"&amp;$I$1,BA1375,Trigger)</f>
        <v>49030</v>
      </c>
      <c r="BC1375" s="359">
        <f>_xll.qlIndexFixing($AC$5,AZ1375,,_xll.ohTrigger(Trigger,Quote!$V$2))</f>
        <v>1.6159558158247656E-2</v>
      </c>
      <c r="BD1375" s="359" t="e">
        <f>_xll.qlIndexFixing($BE$1,AZ1375,TRUE,_xll.ohTrigger(Trigger,Quote!$V$2))</f>
        <v>#NUM!</v>
      </c>
    </row>
    <row r="1376" spans="51:56" ht="11.25" customHeight="1" x14ac:dyDescent="0.25">
      <c r="AY1376" s="187" t="s">
        <v>90</v>
      </c>
      <c r="AZ1376" s="186">
        <f>_xll.qlInterestRateIndexFixingDate(Currency&amp;"ibor"&amp;$I$1,BA1376,Trigger)</f>
        <v>48943</v>
      </c>
      <c r="BA1376" s="186">
        <f>_xll.qlCalendarAdvance(Calendar,BA1375,AY1376,"f",,Trigger)</f>
        <v>48947</v>
      </c>
      <c r="BB1376" s="186">
        <f>_xll.qlInterestRateIndexMaturity(Currency&amp;"ibor"&amp;$I$1,BA1376,Trigger)</f>
        <v>49037</v>
      </c>
      <c r="BC1376" s="359">
        <f>_xll.qlIndexFixing($AC$5,AZ1376,,_xll.ohTrigger(Trigger,Quote!$V$2))</f>
        <v>1.6167491436472226E-2</v>
      </c>
      <c r="BD1376" s="359" t="e">
        <f>_xll.qlIndexFixing($BE$1,AZ1376,TRUE,_xll.ohTrigger(Trigger,Quote!$V$2))</f>
        <v>#NUM!</v>
      </c>
    </row>
    <row r="1377" spans="51:56" ht="11.25" customHeight="1" x14ac:dyDescent="0.25">
      <c r="AY1377" s="187" t="s">
        <v>90</v>
      </c>
      <c r="AZ1377" s="186">
        <f>_xll.qlInterestRateIndexFixingDate(Currency&amp;"ibor"&amp;$I$1,BA1377,Trigger)</f>
        <v>48950</v>
      </c>
      <c r="BA1377" s="186">
        <f>_xll.qlCalendarAdvance(Calendar,BA1376,AY1377,"f",,Trigger)</f>
        <v>48954</v>
      </c>
      <c r="BB1377" s="186">
        <f>_xll.qlInterestRateIndexMaturity(Currency&amp;"ibor"&amp;$I$1,BA1377,Trigger)</f>
        <v>49045</v>
      </c>
      <c r="BC1377" s="359">
        <f>_xll.qlIndexFixing($AC$5,AZ1377,,_xll.ohTrigger(Trigger,Quote!$V$2))</f>
        <v>1.6176354331755322E-2</v>
      </c>
      <c r="BD1377" s="359" t="e">
        <f>_xll.qlIndexFixing($BE$1,AZ1377,TRUE,_xll.ohTrigger(Trigger,Quote!$V$2))</f>
        <v>#NUM!</v>
      </c>
    </row>
    <row r="1378" spans="51:56" ht="11.25" customHeight="1" x14ac:dyDescent="0.25">
      <c r="AY1378" s="187" t="s">
        <v>90</v>
      </c>
      <c r="AZ1378" s="186">
        <f>_xll.qlInterestRateIndexFixingDate(Currency&amp;"ibor"&amp;$I$1,BA1378,Trigger)</f>
        <v>48957</v>
      </c>
      <c r="BA1378" s="186">
        <f>_xll.qlCalendarAdvance(Calendar,BA1377,AY1378,"f",,Trigger)</f>
        <v>48961</v>
      </c>
      <c r="BB1378" s="186">
        <f>_xll.qlInterestRateIndexMaturity(Currency&amp;"ibor"&amp;$I$1,BA1378,Trigger)</f>
        <v>49051</v>
      </c>
      <c r="BC1378" s="359">
        <f>_xll.qlIndexFixing($AC$5,AZ1378,,_xll.ohTrigger(Trigger,Quote!$V$2))</f>
        <v>1.6183358039934426E-2</v>
      </c>
      <c r="BD1378" s="359" t="e">
        <f>_xll.qlIndexFixing($BE$1,AZ1378,TRUE,_xll.ohTrigger(Trigger,Quote!$V$2))</f>
        <v>#NUM!</v>
      </c>
    </row>
    <row r="1379" spans="51:56" ht="11.25" customHeight="1" x14ac:dyDescent="0.25">
      <c r="AY1379" s="187" t="s">
        <v>90</v>
      </c>
      <c r="AZ1379" s="186">
        <f>_xll.qlInterestRateIndexFixingDate(Currency&amp;"ibor"&amp;$I$1,BA1379,Trigger)</f>
        <v>48964</v>
      </c>
      <c r="BA1379" s="186">
        <f>_xll.qlCalendarAdvance(Calendar,BA1378,AY1379,"f",,Trigger)</f>
        <v>48968</v>
      </c>
      <c r="BB1379" s="186">
        <f>_xll.qlInterestRateIndexMaturity(Currency&amp;"ibor"&amp;$I$1,BA1379,Trigger)</f>
        <v>49058</v>
      </c>
      <c r="BC1379" s="359">
        <f>_xll.qlIndexFixing($AC$5,AZ1379,,_xll.ohTrigger(Trigger,Quote!$V$2))</f>
        <v>1.6191291365172944E-2</v>
      </c>
      <c r="BD1379" s="359" t="e">
        <f>_xll.qlIndexFixing($BE$1,AZ1379,TRUE,_xll.ohTrigger(Trigger,Quote!$V$2))</f>
        <v>#NUM!</v>
      </c>
    </row>
    <row r="1380" spans="51:56" ht="11.25" customHeight="1" x14ac:dyDescent="0.25">
      <c r="AY1380" s="187" t="s">
        <v>90</v>
      </c>
      <c r="AZ1380" s="186">
        <f>_xll.qlInterestRateIndexFixingDate(Currency&amp;"ibor"&amp;$I$1,BA1380,Trigger)</f>
        <v>48971</v>
      </c>
      <c r="BA1380" s="186">
        <f>_xll.qlCalendarAdvance(Calendar,BA1379,AY1380,"f",,Trigger)</f>
        <v>48975</v>
      </c>
      <c r="BB1380" s="186">
        <f>_xll.qlInterestRateIndexMaturity(Currency&amp;"ibor"&amp;$I$1,BA1380,Trigger)</f>
        <v>49062</v>
      </c>
      <c r="BC1380" s="359">
        <f>_xll.qlIndexFixing($AC$5,AZ1380,,_xll.ohTrigger(Trigger,Quote!$V$2))</f>
        <v>1.6196433058880983E-2</v>
      </c>
      <c r="BD1380" s="359" t="e">
        <f>_xll.qlIndexFixing($BE$1,AZ1380,TRUE,_xll.ohTrigger(Trigger,Quote!$V$2))</f>
        <v>#NUM!</v>
      </c>
    </row>
    <row r="1381" spans="51:56" ht="11.25" customHeight="1" x14ac:dyDescent="0.25">
      <c r="AY1381" s="187" t="s">
        <v>90</v>
      </c>
      <c r="AZ1381" s="186">
        <f>_xll.qlInterestRateIndexFixingDate(Currency&amp;"ibor"&amp;$I$1,BA1381,Trigger)</f>
        <v>48978</v>
      </c>
      <c r="BA1381" s="186">
        <f>_xll.qlCalendarAdvance(Calendar,BA1380,AY1381,"f",,Trigger)</f>
        <v>48982</v>
      </c>
      <c r="BB1381" s="186">
        <f>_xll.qlInterestRateIndexMaturity(Currency&amp;"ibor"&amp;$I$1,BA1381,Trigger)</f>
        <v>49072</v>
      </c>
      <c r="BC1381" s="359">
        <f>_xll.qlIndexFixing($AC$5,AZ1381,,_xll.ohTrigger(Trigger,Quote!$V$2))</f>
        <v>1.6207158062661264E-2</v>
      </c>
      <c r="BD1381" s="359" t="e">
        <f>_xll.qlIndexFixing($BE$1,AZ1381,TRUE,_xll.ohTrigger(Trigger,Quote!$V$2))</f>
        <v>#NUM!</v>
      </c>
    </row>
    <row r="1382" spans="51:56" ht="11.25" customHeight="1" x14ac:dyDescent="0.25">
      <c r="AY1382" s="187" t="s">
        <v>90</v>
      </c>
      <c r="AZ1382" s="186">
        <f>_xll.qlInterestRateIndexFixingDate(Currency&amp;"ibor"&amp;$I$1,BA1382,Trigger)</f>
        <v>48985</v>
      </c>
      <c r="BA1382" s="186">
        <f>_xll.qlCalendarAdvance(Calendar,BA1381,AY1382,"f",,Trigger)</f>
        <v>48989</v>
      </c>
      <c r="BB1382" s="186">
        <f>_xll.qlInterestRateIndexMaturity(Currency&amp;"ibor"&amp;$I$1,BA1382,Trigger)</f>
        <v>49079</v>
      </c>
      <c r="BC1382" s="359">
        <f>_xll.qlIndexFixing($AC$5,AZ1382,,_xll.ohTrigger(Trigger,Quote!$V$2))</f>
        <v>1.6215091434911955E-2</v>
      </c>
      <c r="BD1382" s="359" t="e">
        <f>_xll.qlIndexFixing($BE$1,AZ1382,TRUE,_xll.ohTrigger(Trigger,Quote!$V$2))</f>
        <v>#NUM!</v>
      </c>
    </row>
    <row r="1383" spans="51:56" ht="11.25" customHeight="1" x14ac:dyDescent="0.25">
      <c r="AY1383" s="187" t="s">
        <v>90</v>
      </c>
      <c r="AZ1383" s="186">
        <f>_xll.qlInterestRateIndexFixingDate(Currency&amp;"ibor"&amp;$I$1,BA1383,Trigger)</f>
        <v>48992</v>
      </c>
      <c r="BA1383" s="186">
        <f>_xll.qlCalendarAdvance(Calendar,BA1382,AY1383,"f",,Trigger)</f>
        <v>48996</v>
      </c>
      <c r="BB1383" s="186">
        <f>_xll.qlInterestRateIndexMaturity(Currency&amp;"ibor"&amp;$I$1,BA1383,Trigger)</f>
        <v>49086</v>
      </c>
      <c r="BC1383" s="359">
        <f>_xll.qlIndexFixing($AC$5,AZ1383,,_xll.ohTrigger(Trigger,Quote!$V$2))</f>
        <v>1.6223024822834553E-2</v>
      </c>
      <c r="BD1383" s="359" t="e">
        <f>_xll.qlIndexFixing($BE$1,AZ1383,TRUE,_xll.ohTrigger(Trigger,Quote!$V$2))</f>
        <v>#NUM!</v>
      </c>
    </row>
    <row r="1384" spans="51:56" ht="11.25" customHeight="1" x14ac:dyDescent="0.25">
      <c r="AY1384" s="187" t="s">
        <v>90</v>
      </c>
      <c r="AZ1384" s="186">
        <f>_xll.qlInterestRateIndexFixingDate(Currency&amp;"ibor"&amp;$I$1,BA1384,Trigger)</f>
        <v>48999</v>
      </c>
      <c r="BA1384" s="186">
        <f>_xll.qlCalendarAdvance(Calendar,BA1383,AY1384,"f",,Trigger)</f>
        <v>49003</v>
      </c>
      <c r="BB1384" s="186">
        <f>_xll.qlInterestRateIndexMaturity(Currency&amp;"ibor"&amp;$I$1,BA1384,Trigger)</f>
        <v>49095</v>
      </c>
      <c r="BC1384" s="359">
        <f>_xll.qlIndexFixing($AC$5,AZ1384,,_xll.ohTrigger(Trigger,Quote!$V$2))</f>
        <v>1.6232822496106379E-2</v>
      </c>
      <c r="BD1384" s="359" t="e">
        <f>_xll.qlIndexFixing($BE$1,AZ1384,TRUE,_xll.ohTrigger(Trigger,Quote!$V$2))</f>
        <v>#NUM!</v>
      </c>
    </row>
    <row r="1385" spans="51:56" ht="11.25" customHeight="1" x14ac:dyDescent="0.25">
      <c r="AY1385" s="187" t="s">
        <v>90</v>
      </c>
      <c r="AZ1385" s="186">
        <f>_xll.qlInterestRateIndexFixingDate(Currency&amp;"ibor"&amp;$I$1,BA1385,Trigger)</f>
        <v>49006</v>
      </c>
      <c r="BA1385" s="186">
        <f>_xll.qlCalendarAdvance(Calendar,BA1384,AY1385,"f",,Trigger)</f>
        <v>49010</v>
      </c>
      <c r="BB1385" s="186">
        <f>_xll.qlInterestRateIndexMaturity(Currency&amp;"ibor"&amp;$I$1,BA1385,Trigger)</f>
        <v>49102</v>
      </c>
      <c r="BC1385" s="359">
        <f>_xll.qlIndexFixing($AC$5,AZ1385,,_xll.ohTrigger(Trigger,Quote!$V$2))</f>
        <v>1.6185172093696455E-2</v>
      </c>
      <c r="BD1385" s="359" t="e">
        <f>_xll.qlIndexFixing($BE$1,AZ1385,TRUE,_xll.ohTrigger(Trigger,Quote!$V$2))</f>
        <v>#NUM!</v>
      </c>
    </row>
    <row r="1386" spans="51:56" ht="11.25" customHeight="1" x14ac:dyDescent="0.25">
      <c r="AY1386" s="187" t="s">
        <v>90</v>
      </c>
      <c r="AZ1386" s="186">
        <f>_xll.qlInterestRateIndexFixingDate(Currency&amp;"ibor"&amp;$I$1,BA1386,Trigger)</f>
        <v>49013</v>
      </c>
      <c r="BA1386" s="186">
        <f>_xll.qlCalendarAdvance(Calendar,BA1385,AY1386,"f",,Trigger)</f>
        <v>49017</v>
      </c>
      <c r="BB1386" s="186">
        <f>_xll.qlInterestRateIndexMaturity(Currency&amp;"ibor"&amp;$I$1,BA1386,Trigger)</f>
        <v>49109</v>
      </c>
      <c r="BC1386" s="359">
        <f>_xll.qlIndexFixing($AC$5,AZ1386,,_xll.ohTrigger(Trigger,Quote!$V$2))</f>
        <v>1.6128137071279341E-2</v>
      </c>
      <c r="BD1386" s="359" t="e">
        <f>_xll.qlIndexFixing($BE$1,AZ1386,TRUE,_xll.ohTrigger(Trigger,Quote!$V$2))</f>
        <v>#NUM!</v>
      </c>
    </row>
    <row r="1387" spans="51:56" ht="11.25" customHeight="1" x14ac:dyDescent="0.25">
      <c r="AY1387" s="187" t="s">
        <v>90</v>
      </c>
      <c r="AZ1387" s="186">
        <f>_xll.qlInterestRateIndexFixingDate(Currency&amp;"ibor"&amp;$I$1,BA1387,Trigger)</f>
        <v>49020</v>
      </c>
      <c r="BA1387" s="186">
        <f>_xll.qlCalendarAdvance(Calendar,BA1386,AY1387,"f",,Trigger)</f>
        <v>49024</v>
      </c>
      <c r="BB1387" s="186">
        <f>_xll.qlInterestRateIndexMaturity(Currency&amp;"ibor"&amp;$I$1,BA1387,Trigger)</f>
        <v>49116</v>
      </c>
      <c r="BC1387" s="359">
        <f>_xll.qlIndexFixing($AC$5,AZ1387,,_xll.ohTrigger(Trigger,Quote!$V$2))</f>
        <v>1.6070972251147911E-2</v>
      </c>
      <c r="BD1387" s="359" t="e">
        <f>_xll.qlIndexFixing($BE$1,AZ1387,TRUE,_xll.ohTrigger(Trigger,Quote!$V$2))</f>
        <v>#NUM!</v>
      </c>
    </row>
    <row r="1388" spans="51:56" ht="11.25" customHeight="1" x14ac:dyDescent="0.25">
      <c r="AY1388" s="187" t="s">
        <v>90</v>
      </c>
      <c r="AZ1388" s="186">
        <f>_xll.qlInterestRateIndexFixingDate(Currency&amp;"ibor"&amp;$I$1,BA1388,Trigger)</f>
        <v>49027</v>
      </c>
      <c r="BA1388" s="186">
        <f>_xll.qlCalendarAdvance(Calendar,BA1387,AY1388,"f",,Trigger)</f>
        <v>49031</v>
      </c>
      <c r="BB1388" s="186">
        <f>_xll.qlInterestRateIndexMaturity(Currency&amp;"ibor"&amp;$I$1,BA1388,Trigger)</f>
        <v>49123</v>
      </c>
      <c r="BC1388" s="359">
        <f>_xll.qlIndexFixing($AC$5,AZ1388,,_xll.ohTrigger(Trigger,Quote!$V$2))</f>
        <v>1.6013677638990659E-2</v>
      </c>
      <c r="BD1388" s="359" t="e">
        <f>_xll.qlIndexFixing($BE$1,AZ1388,TRUE,_xll.ohTrigger(Trigger,Quote!$V$2))</f>
        <v>#NUM!</v>
      </c>
    </row>
    <row r="1389" spans="51:56" ht="11.25" customHeight="1" x14ac:dyDescent="0.25">
      <c r="AY1389" s="187" t="s">
        <v>90</v>
      </c>
      <c r="AZ1389" s="186">
        <f>_xll.qlInterestRateIndexFixingDate(Currency&amp;"ibor"&amp;$I$1,BA1389,Trigger)</f>
        <v>49034</v>
      </c>
      <c r="BA1389" s="186">
        <f>_xll.qlCalendarAdvance(Calendar,BA1388,AY1389,"f",,Trigger)</f>
        <v>49038</v>
      </c>
      <c r="BB1389" s="186">
        <f>_xll.qlInterestRateIndexMaturity(Currency&amp;"ibor"&amp;$I$1,BA1389,Trigger)</f>
        <v>49129</v>
      </c>
      <c r="BC1389" s="359">
        <f>_xll.qlIndexFixing($AC$5,AZ1389,,_xll.ohTrigger(Trigger,Quote!$V$2))</f>
        <v>1.5961305646336216E-2</v>
      </c>
      <c r="BD1389" s="359" t="e">
        <f>_xll.qlIndexFixing($BE$1,AZ1389,TRUE,_xll.ohTrigger(Trigger,Quote!$V$2))</f>
        <v>#NUM!</v>
      </c>
    </row>
    <row r="1390" spans="51:56" ht="11.25" customHeight="1" x14ac:dyDescent="0.25">
      <c r="AY1390" s="187" t="s">
        <v>90</v>
      </c>
      <c r="AZ1390" s="186">
        <f>_xll.qlInterestRateIndexFixingDate(Currency&amp;"ibor"&amp;$I$1,BA1390,Trigger)</f>
        <v>49039</v>
      </c>
      <c r="BA1390" s="186">
        <f>_xll.qlCalendarAdvance(Calendar,BA1389,AY1390,"f",,Trigger)</f>
        <v>49045</v>
      </c>
      <c r="BB1390" s="186">
        <f>_xll.qlInterestRateIndexMaturity(Currency&amp;"ibor"&amp;$I$1,BA1390,Trigger)</f>
        <v>49136</v>
      </c>
      <c r="BC1390" s="359">
        <f>_xll.qlIndexFixing($AC$5,AZ1390,,_xll.ohTrigger(Trigger,Quote!$V$2))</f>
        <v>1.5903053185424117E-2</v>
      </c>
      <c r="BD1390" s="359" t="e">
        <f>_xll.qlIndexFixing($BE$1,AZ1390,TRUE,_xll.ohTrigger(Trigger,Quote!$V$2))</f>
        <v>#NUM!</v>
      </c>
    </row>
    <row r="1391" spans="51:56" ht="11.25" customHeight="1" x14ac:dyDescent="0.25">
      <c r="AY1391" s="187" t="s">
        <v>90</v>
      </c>
      <c r="AZ1391" s="186">
        <f>_xll.qlInterestRateIndexFixingDate(Currency&amp;"ibor"&amp;$I$1,BA1391,Trigger)</f>
        <v>49048</v>
      </c>
      <c r="BA1391" s="186">
        <f>_xll.qlCalendarAdvance(Calendar,BA1390,AY1391,"f",,Trigger)</f>
        <v>49052</v>
      </c>
      <c r="BB1391" s="186">
        <f>_xll.qlInterestRateIndexMaturity(Currency&amp;"ibor"&amp;$I$1,BA1391,Trigger)</f>
        <v>49143</v>
      </c>
      <c r="BC1391" s="359">
        <f>_xll.qlIndexFixing($AC$5,AZ1391,,_xll.ohTrigger(Trigger,Quote!$V$2))</f>
        <v>1.5844669531166599E-2</v>
      </c>
      <c r="BD1391" s="359" t="e">
        <f>_xll.qlIndexFixing($BE$1,AZ1391,TRUE,_xll.ohTrigger(Trigger,Quote!$V$2))</f>
        <v>#NUM!</v>
      </c>
    </row>
    <row r="1392" spans="51:56" ht="11.25" customHeight="1" x14ac:dyDescent="0.25">
      <c r="AY1392" s="187" t="s">
        <v>90</v>
      </c>
      <c r="AZ1392" s="186">
        <f>_xll.qlInterestRateIndexFixingDate(Currency&amp;"ibor"&amp;$I$1,BA1392,Trigger)</f>
        <v>49055</v>
      </c>
      <c r="BA1392" s="186">
        <f>_xll.qlCalendarAdvance(Calendar,BA1391,AY1392,"f",,Trigger)</f>
        <v>49059</v>
      </c>
      <c r="BB1392" s="186">
        <f>_xll.qlInterestRateIndexMaturity(Currency&amp;"ibor"&amp;$I$1,BA1392,Trigger)</f>
        <v>49150</v>
      </c>
      <c r="BC1392" s="359">
        <f>_xll.qlIndexFixing($AC$5,AZ1392,,_xll.ohTrigger(Trigger,Quote!$V$2))</f>
        <v>1.5786154689373524E-2</v>
      </c>
      <c r="BD1392" s="359" t="e">
        <f>_xll.qlIndexFixing($BE$1,AZ1392,TRUE,_xll.ohTrigger(Trigger,Quote!$V$2))</f>
        <v>#NUM!</v>
      </c>
    </row>
    <row r="1393" spans="51:56" ht="11.25" customHeight="1" x14ac:dyDescent="0.25">
      <c r="AY1393" s="187" t="s">
        <v>90</v>
      </c>
      <c r="AZ1393" s="186">
        <f>_xll.qlInterestRateIndexFixingDate(Currency&amp;"ibor"&amp;$I$1,BA1393,Trigger)</f>
        <v>49061</v>
      </c>
      <c r="BA1393" s="186">
        <f>_xll.qlCalendarAdvance(Calendar,BA1392,AY1393,"f",,Trigger)</f>
        <v>49066</v>
      </c>
      <c r="BB1393" s="186">
        <f>_xll.qlInterestRateIndexMaturity(Currency&amp;"ibor"&amp;$I$1,BA1393,Trigger)</f>
        <v>49158</v>
      </c>
      <c r="BC1393" s="359">
        <f>_xll.qlIndexFixing($AC$5,AZ1393,,_xll.ohTrigger(Trigger,Quote!$V$2))</f>
        <v>1.5725257897851827E-2</v>
      </c>
      <c r="BD1393" s="359" t="e">
        <f>_xll.qlIndexFixing($BE$1,AZ1393,TRUE,_xll.ohTrigger(Trigger,Quote!$V$2))</f>
        <v>#NUM!</v>
      </c>
    </row>
    <row r="1394" spans="51:56" ht="11.25" customHeight="1" x14ac:dyDescent="0.25">
      <c r="AY1394" s="187" t="s">
        <v>90</v>
      </c>
      <c r="AZ1394" s="186">
        <f>_xll.qlInterestRateIndexFixingDate(Currency&amp;"ibor"&amp;$I$1,BA1394,Trigger)</f>
        <v>49069</v>
      </c>
      <c r="BA1394" s="186">
        <f>_xll.qlCalendarAdvance(Calendar,BA1393,AY1394,"f",,Trigger)</f>
        <v>49073</v>
      </c>
      <c r="BB1394" s="186">
        <f>_xll.qlInterestRateIndexMaturity(Currency&amp;"ibor"&amp;$I$1,BA1394,Trigger)</f>
        <v>49165</v>
      </c>
      <c r="BC1394" s="359">
        <f>_xll.qlIndexFixing($AC$5,AZ1394,,_xll.ohTrigger(Trigger,Quote!$V$2))</f>
        <v>1.5667184653738273E-2</v>
      </c>
      <c r="BD1394" s="359" t="e">
        <f>_xll.qlIndexFixing($BE$1,AZ1394,TRUE,_xll.ohTrigger(Trigger,Quote!$V$2))</f>
        <v>#NUM!</v>
      </c>
    </row>
    <row r="1395" spans="51:56" ht="11.25" customHeight="1" x14ac:dyDescent="0.25">
      <c r="AY1395" s="187" t="s">
        <v>90</v>
      </c>
      <c r="AZ1395" s="186">
        <f>_xll.qlInterestRateIndexFixingDate(Currency&amp;"ibor"&amp;$I$1,BA1395,Trigger)</f>
        <v>49076</v>
      </c>
      <c r="BA1395" s="186">
        <f>_xll.qlCalendarAdvance(Calendar,BA1394,AY1395,"f",,Trigger)</f>
        <v>49080</v>
      </c>
      <c r="BB1395" s="186">
        <f>_xll.qlInterestRateIndexMaturity(Currency&amp;"ibor"&amp;$I$1,BA1395,Trigger)</f>
        <v>49172</v>
      </c>
      <c r="BC1395" s="359">
        <f>_xll.qlIndexFixing($AC$5,AZ1395,,_xll.ohTrigger(Trigger,Quote!$V$2))</f>
        <v>1.560898165778675E-2</v>
      </c>
      <c r="BD1395" s="359" t="e">
        <f>_xll.qlIndexFixing($BE$1,AZ1395,TRUE,_xll.ohTrigger(Trigger,Quote!$V$2))</f>
        <v>#NUM!</v>
      </c>
    </row>
    <row r="1396" spans="51:56" ht="11.25" customHeight="1" x14ac:dyDescent="0.25">
      <c r="AY1396" s="187" t="s">
        <v>90</v>
      </c>
      <c r="AZ1396" s="186">
        <f>_xll.qlInterestRateIndexFixingDate(Currency&amp;"ibor"&amp;$I$1,BA1396,Trigger)</f>
        <v>49083</v>
      </c>
      <c r="BA1396" s="186">
        <f>_xll.qlCalendarAdvance(Calendar,BA1395,AY1396,"f",,Trigger)</f>
        <v>49087</v>
      </c>
      <c r="BB1396" s="186">
        <f>_xll.qlInterestRateIndexMaturity(Currency&amp;"ibor"&amp;$I$1,BA1396,Trigger)</f>
        <v>49179</v>
      </c>
      <c r="BC1396" s="359">
        <f>_xll.qlIndexFixing($AC$5,AZ1396,,_xll.ohTrigger(Trigger,Quote!$V$2))</f>
        <v>1.5550648915784799E-2</v>
      </c>
      <c r="BD1396" s="359" t="e">
        <f>_xll.qlIndexFixing($BE$1,AZ1396,TRUE,_xll.ohTrigger(Trigger,Quote!$V$2))</f>
        <v>#NUM!</v>
      </c>
    </row>
    <row r="1397" spans="51:56" ht="11.25" customHeight="1" x14ac:dyDescent="0.25">
      <c r="AY1397" s="187" t="s">
        <v>90</v>
      </c>
      <c r="AZ1397" s="186">
        <f>_xll.qlInterestRateIndexFixingDate(Currency&amp;"ibor"&amp;$I$1,BA1397,Trigger)</f>
        <v>49090</v>
      </c>
      <c r="BA1397" s="186">
        <f>_xll.qlCalendarAdvance(Calendar,BA1396,AY1397,"f",,Trigger)</f>
        <v>49094</v>
      </c>
      <c r="BB1397" s="186">
        <f>_xll.qlInterestRateIndexMaturity(Currency&amp;"ibor"&amp;$I$1,BA1397,Trigger)</f>
        <v>49186</v>
      </c>
      <c r="BC1397" s="359">
        <f>_xll.qlIndexFixing($AC$5,AZ1397,,_xll.ohTrigger(Trigger,Quote!$V$2))</f>
        <v>1.5492186433542559E-2</v>
      </c>
      <c r="BD1397" s="359" t="e">
        <f>_xll.qlIndexFixing($BE$1,AZ1397,TRUE,_xll.ohTrigger(Trigger,Quote!$V$2))</f>
        <v>#NUM!</v>
      </c>
    </row>
    <row r="1398" spans="51:56" ht="11.25" customHeight="1" x14ac:dyDescent="0.25">
      <c r="AY1398" s="187" t="s">
        <v>90</v>
      </c>
      <c r="AZ1398" s="186">
        <f>_xll.qlInterestRateIndexFixingDate(Currency&amp;"ibor"&amp;$I$1,BA1398,Trigger)</f>
        <v>49097</v>
      </c>
      <c r="BA1398" s="186">
        <f>_xll.qlCalendarAdvance(Calendar,BA1397,AY1398,"f",,Trigger)</f>
        <v>49101</v>
      </c>
      <c r="BB1398" s="186">
        <f>_xll.qlInterestRateIndexMaturity(Currency&amp;"ibor"&amp;$I$1,BA1398,Trigger)</f>
        <v>49193</v>
      </c>
      <c r="BC1398" s="359">
        <f>_xll.qlIndexFixing($AC$5,AZ1398,,_xll.ohTrigger(Trigger,Quote!$V$2))</f>
        <v>1.5479899087004926E-2</v>
      </c>
      <c r="BD1398" s="359" t="e">
        <f>_xll.qlIndexFixing($BE$1,AZ1398,TRUE,_xll.ohTrigger(Trigger,Quote!$V$2))</f>
        <v>#NUM!</v>
      </c>
    </row>
    <row r="1399" spans="51:56" ht="11.25" customHeight="1" x14ac:dyDescent="0.25">
      <c r="AY1399" s="187" t="s">
        <v>90</v>
      </c>
      <c r="AZ1399" s="186">
        <f>_xll.qlInterestRateIndexFixingDate(Currency&amp;"ibor"&amp;$I$1,BA1399,Trigger)</f>
        <v>49104</v>
      </c>
      <c r="BA1399" s="186">
        <f>_xll.qlCalendarAdvance(Calendar,BA1398,AY1399,"f",,Trigger)</f>
        <v>49108</v>
      </c>
      <c r="BB1399" s="186">
        <f>_xll.qlInterestRateIndexMaturity(Currency&amp;"ibor"&amp;$I$1,BA1399,Trigger)</f>
        <v>49200</v>
      </c>
      <c r="BC1399" s="359">
        <f>_xll.qlIndexFixing($AC$5,AZ1399,,_xll.ohTrigger(Trigger,Quote!$V$2))</f>
        <v>1.5486115163817338E-2</v>
      </c>
      <c r="BD1399" s="359" t="e">
        <f>_xll.qlIndexFixing($BE$1,AZ1399,TRUE,_xll.ohTrigger(Trigger,Quote!$V$2))</f>
        <v>#NUM!</v>
      </c>
    </row>
    <row r="1400" spans="51:56" ht="11.25" customHeight="1" x14ac:dyDescent="0.25">
      <c r="AY1400" s="187" t="s">
        <v>90</v>
      </c>
      <c r="AZ1400" s="186">
        <f>_xll.qlInterestRateIndexFixingDate(Currency&amp;"ibor"&amp;$I$1,BA1400,Trigger)</f>
        <v>49111</v>
      </c>
      <c r="BA1400" s="186">
        <f>_xll.qlCalendarAdvance(Calendar,BA1399,AY1400,"f",,Trigger)</f>
        <v>49115</v>
      </c>
      <c r="BB1400" s="186">
        <f>_xll.qlInterestRateIndexMaturity(Currency&amp;"ibor"&amp;$I$1,BA1400,Trigger)</f>
        <v>49207</v>
      </c>
      <c r="BC1400" s="359">
        <f>_xll.qlIndexFixing($AC$5,AZ1400,,_xll.ohTrigger(Trigger,Quote!$V$2))</f>
        <v>1.5492331250466231E-2</v>
      </c>
      <c r="BD1400" s="359" t="e">
        <f>_xll.qlIndexFixing($BE$1,AZ1400,TRUE,_xll.ohTrigger(Trigger,Quote!$V$2))</f>
        <v>#NUM!</v>
      </c>
    </row>
    <row r="1401" spans="51:56" ht="11.25" customHeight="1" x14ac:dyDescent="0.25">
      <c r="AY1401" s="187" t="s">
        <v>90</v>
      </c>
      <c r="AZ1401" s="186">
        <f>_xll.qlInterestRateIndexFixingDate(Currency&amp;"ibor"&amp;$I$1,BA1401,Trigger)</f>
        <v>49118</v>
      </c>
      <c r="BA1401" s="186">
        <f>_xll.qlCalendarAdvance(Calendar,BA1400,AY1401,"f",,Trigger)</f>
        <v>49122</v>
      </c>
      <c r="BB1401" s="186">
        <f>_xll.qlInterestRateIndexMaturity(Currency&amp;"ibor"&amp;$I$1,BA1401,Trigger)</f>
        <v>49214</v>
      </c>
      <c r="BC1401" s="359">
        <f>_xll.qlIndexFixing($AC$5,AZ1401,,_xll.ohTrigger(Trigger,Quote!$V$2))</f>
        <v>1.5498547346949864E-2</v>
      </c>
      <c r="BD1401" s="359" t="e">
        <f>_xll.qlIndexFixing($BE$1,AZ1401,TRUE,_xll.ohTrigger(Trigger,Quote!$V$2))</f>
        <v>#NUM!</v>
      </c>
    </row>
    <row r="1402" spans="51:56" ht="11.25" customHeight="1" x14ac:dyDescent="0.25">
      <c r="AY1402" s="187" t="s">
        <v>90</v>
      </c>
      <c r="AZ1402" s="186">
        <f>_xll.qlInterestRateIndexFixingDate(Currency&amp;"ibor"&amp;$I$1,BA1402,Trigger)</f>
        <v>49125</v>
      </c>
      <c r="BA1402" s="186">
        <f>_xll.qlCalendarAdvance(Calendar,BA1401,AY1402,"f",,Trigger)</f>
        <v>49129</v>
      </c>
      <c r="BB1402" s="186">
        <f>_xll.qlInterestRateIndexMaturity(Currency&amp;"ibor"&amp;$I$1,BA1402,Trigger)</f>
        <v>49221</v>
      </c>
      <c r="BC1402" s="359">
        <f>_xll.qlIndexFixing($AC$5,AZ1402,,_xll.ohTrigger(Trigger,Quote!$V$2))</f>
        <v>1.5504763453269977E-2</v>
      </c>
      <c r="BD1402" s="359" t="e">
        <f>_xll.qlIndexFixing($BE$1,AZ1402,TRUE,_xll.ohTrigger(Trigger,Quote!$V$2))</f>
        <v>#NUM!</v>
      </c>
    </row>
    <row r="1403" spans="51:56" ht="11.25" customHeight="1" x14ac:dyDescent="0.25">
      <c r="AY1403" s="187" t="s">
        <v>90</v>
      </c>
      <c r="AZ1403" s="186">
        <f>_xll.qlInterestRateIndexFixingDate(Currency&amp;"ibor"&amp;$I$1,BA1403,Trigger)</f>
        <v>49132</v>
      </c>
      <c r="BA1403" s="186">
        <f>_xll.qlCalendarAdvance(Calendar,BA1402,AY1403,"f",,Trigger)</f>
        <v>49136</v>
      </c>
      <c r="BB1403" s="186">
        <f>_xll.qlInterestRateIndexMaturity(Currency&amp;"ibor"&amp;$I$1,BA1403,Trigger)</f>
        <v>49228</v>
      </c>
      <c r="BC1403" s="359">
        <f>_xll.qlIndexFixing($AC$5,AZ1403,,_xll.ohTrigger(Trigger,Quote!$V$2))</f>
        <v>1.55109795694257E-2</v>
      </c>
      <c r="BD1403" s="359" t="e">
        <f>_xll.qlIndexFixing($BE$1,AZ1403,TRUE,_xll.ohTrigger(Trigger,Quote!$V$2))</f>
        <v>#NUM!</v>
      </c>
    </row>
    <row r="1404" spans="51:56" ht="11.25" customHeight="1" x14ac:dyDescent="0.25">
      <c r="AY1404" s="187" t="s">
        <v>90</v>
      </c>
      <c r="AZ1404" s="186">
        <f>_xll.qlInterestRateIndexFixingDate(Currency&amp;"ibor"&amp;$I$1,BA1404,Trigger)</f>
        <v>49139</v>
      </c>
      <c r="BA1404" s="186">
        <f>_xll.qlCalendarAdvance(Calendar,BA1403,AY1404,"f",,Trigger)</f>
        <v>49143</v>
      </c>
      <c r="BB1404" s="186">
        <f>_xll.qlInterestRateIndexMaturity(Currency&amp;"ibor"&amp;$I$1,BA1404,Trigger)</f>
        <v>49235</v>
      </c>
      <c r="BC1404" s="359">
        <f>_xll.qlIndexFixing($AC$5,AZ1404,,_xll.ohTrigger(Trigger,Quote!$V$2))</f>
        <v>1.5517195695417036E-2</v>
      </c>
      <c r="BD1404" s="359" t="e">
        <f>_xll.qlIndexFixing($BE$1,AZ1404,TRUE,_xll.ohTrigger(Trigger,Quote!$V$2))</f>
        <v>#NUM!</v>
      </c>
    </row>
    <row r="1405" spans="51:56" ht="11.25" customHeight="1" x14ac:dyDescent="0.25">
      <c r="AY1405" s="187" t="s">
        <v>90</v>
      </c>
      <c r="AZ1405" s="186">
        <f>_xll.qlInterestRateIndexFixingDate(Currency&amp;"ibor"&amp;$I$1,BA1405,Trigger)</f>
        <v>49146</v>
      </c>
      <c r="BA1405" s="186">
        <f>_xll.qlCalendarAdvance(Calendar,BA1404,AY1405,"f",,Trigger)</f>
        <v>49150</v>
      </c>
      <c r="BB1405" s="186">
        <f>_xll.qlInterestRateIndexMaturity(Currency&amp;"ibor"&amp;$I$1,BA1405,Trigger)</f>
        <v>49242</v>
      </c>
      <c r="BC1405" s="359">
        <f>_xll.qlIndexFixing($AC$5,AZ1405,,_xll.ohTrigger(Trigger,Quote!$V$2))</f>
        <v>1.5523411831243112E-2</v>
      </c>
      <c r="BD1405" s="359" t="e">
        <f>_xll.qlIndexFixing($BE$1,AZ1405,TRUE,_xll.ohTrigger(Trigger,Quote!$V$2))</f>
        <v>#NUM!</v>
      </c>
    </row>
    <row r="1406" spans="51:56" ht="11.25" customHeight="1" x14ac:dyDescent="0.25">
      <c r="AY1406" s="187" t="s">
        <v>90</v>
      </c>
      <c r="AZ1406" s="186">
        <f>_xll.qlInterestRateIndexFixingDate(Currency&amp;"ibor"&amp;$I$1,BA1406,Trigger)</f>
        <v>49153</v>
      </c>
      <c r="BA1406" s="186">
        <f>_xll.qlCalendarAdvance(Calendar,BA1405,AY1406,"f",,Trigger)</f>
        <v>49157</v>
      </c>
      <c r="BB1406" s="186">
        <f>_xll.qlInterestRateIndexMaturity(Currency&amp;"ibor"&amp;$I$1,BA1406,Trigger)</f>
        <v>49249</v>
      </c>
      <c r="BC1406" s="359">
        <f>_xll.qlIndexFixing($AC$5,AZ1406,,_xll.ohTrigger(Trigger,Quote!$V$2))</f>
        <v>1.5529627976905666E-2</v>
      </c>
      <c r="BD1406" s="359" t="e">
        <f>_xll.qlIndexFixing($BE$1,AZ1406,TRUE,_xll.ohTrigger(Trigger,Quote!$V$2))</f>
        <v>#NUM!</v>
      </c>
    </row>
    <row r="1407" spans="51:56" ht="11.25" customHeight="1" x14ac:dyDescent="0.25">
      <c r="AY1407" s="187" t="s">
        <v>90</v>
      </c>
      <c r="AZ1407" s="186">
        <f>_xll.qlInterestRateIndexFixingDate(Currency&amp;"ibor"&amp;$I$1,BA1407,Trigger)</f>
        <v>49160</v>
      </c>
      <c r="BA1407" s="186">
        <f>_xll.qlCalendarAdvance(Calendar,BA1406,AY1407,"f",,Trigger)</f>
        <v>49164</v>
      </c>
      <c r="BB1407" s="186">
        <f>_xll.qlInterestRateIndexMaturity(Currency&amp;"ibor"&amp;$I$1,BA1407,Trigger)</f>
        <v>49256</v>
      </c>
      <c r="BC1407" s="359">
        <f>_xll.qlIndexFixing($AC$5,AZ1407,,_xll.ohTrigger(Trigger,Quote!$V$2))</f>
        <v>1.5535844132404702E-2</v>
      </c>
      <c r="BD1407" s="359" t="e">
        <f>_xll.qlIndexFixing($BE$1,AZ1407,TRUE,_xll.ohTrigger(Trigger,Quote!$V$2))</f>
        <v>#NUM!</v>
      </c>
    </row>
    <row r="1408" spans="51:56" ht="11.25" customHeight="1" x14ac:dyDescent="0.25">
      <c r="AY1408" s="187" t="s">
        <v>90</v>
      </c>
      <c r="AZ1408" s="186">
        <f>_xll.qlInterestRateIndexFixingDate(Currency&amp;"ibor"&amp;$I$1,BA1408,Trigger)</f>
        <v>49167</v>
      </c>
      <c r="BA1408" s="186">
        <f>_xll.qlCalendarAdvance(Calendar,BA1407,AY1408,"f",,Trigger)</f>
        <v>49171</v>
      </c>
      <c r="BB1408" s="186">
        <f>_xll.qlInterestRateIndexMaturity(Currency&amp;"ibor"&amp;$I$1,BA1408,Trigger)</f>
        <v>49263</v>
      </c>
      <c r="BC1408" s="359">
        <f>_xll.qlIndexFixing($AC$5,AZ1408,,_xll.ohTrigger(Trigger,Quote!$V$2))</f>
        <v>1.5542060297738478E-2</v>
      </c>
      <c r="BD1408" s="359" t="e">
        <f>_xll.qlIndexFixing($BE$1,AZ1408,TRUE,_xll.ohTrigger(Trigger,Quote!$V$2))</f>
        <v>#NUM!</v>
      </c>
    </row>
    <row r="1409" spans="51:56" ht="11.25" customHeight="1" x14ac:dyDescent="0.25">
      <c r="AY1409" s="187" t="s">
        <v>90</v>
      </c>
      <c r="AZ1409" s="186">
        <f>_xll.qlInterestRateIndexFixingDate(Currency&amp;"ibor"&amp;$I$1,BA1409,Trigger)</f>
        <v>49174</v>
      </c>
      <c r="BA1409" s="186">
        <f>_xll.qlCalendarAdvance(Calendar,BA1408,AY1409,"f",,Trigger)</f>
        <v>49178</v>
      </c>
      <c r="BB1409" s="186">
        <f>_xll.qlInterestRateIndexMaturity(Currency&amp;"ibor"&amp;$I$1,BA1409,Trigger)</f>
        <v>49270</v>
      </c>
      <c r="BC1409" s="359">
        <f>_xll.qlIndexFixing($AC$5,AZ1409,,_xll.ohTrigger(Trigger,Quote!$V$2))</f>
        <v>1.5548276472908735E-2</v>
      </c>
      <c r="BD1409" s="359" t="e">
        <f>_xll.qlIndexFixing($BE$1,AZ1409,TRUE,_xll.ohTrigger(Trigger,Quote!$V$2))</f>
        <v>#NUM!</v>
      </c>
    </row>
    <row r="1410" spans="51:56" ht="11.25" customHeight="1" x14ac:dyDescent="0.25">
      <c r="AY1410" s="187" t="s">
        <v>90</v>
      </c>
      <c r="AZ1410" s="186">
        <f>_xll.qlInterestRateIndexFixingDate(Currency&amp;"ibor"&amp;$I$1,BA1410,Trigger)</f>
        <v>49181</v>
      </c>
      <c r="BA1410" s="186">
        <f>_xll.qlCalendarAdvance(Calendar,BA1409,AY1410,"f",,Trigger)</f>
        <v>49185</v>
      </c>
      <c r="BB1410" s="186">
        <f>_xll.qlInterestRateIndexMaturity(Currency&amp;"ibor"&amp;$I$1,BA1410,Trigger)</f>
        <v>49277</v>
      </c>
      <c r="BC1410" s="359">
        <f>_xll.qlIndexFixing($AC$5,AZ1410,,_xll.ohTrigger(Trigger,Quote!$V$2))</f>
        <v>1.5554492657914601E-2</v>
      </c>
      <c r="BD1410" s="359" t="e">
        <f>_xll.qlIndexFixing($BE$1,AZ1410,TRUE,_xll.ohTrigger(Trigger,Quote!$V$2))</f>
        <v>#NUM!</v>
      </c>
    </row>
    <row r="1411" spans="51:56" ht="11.25" customHeight="1" x14ac:dyDescent="0.25">
      <c r="AY1411" s="187" t="s">
        <v>90</v>
      </c>
      <c r="AZ1411" s="186">
        <f>_xll.qlInterestRateIndexFixingDate(Currency&amp;"ibor"&amp;$I$1,BA1411,Trigger)</f>
        <v>49188</v>
      </c>
      <c r="BA1411" s="186">
        <f>_xll.qlCalendarAdvance(Calendar,BA1410,AY1411,"f",,Trigger)</f>
        <v>49192</v>
      </c>
      <c r="BB1411" s="186">
        <f>_xll.qlInterestRateIndexMaturity(Currency&amp;"ibor"&amp;$I$1,BA1411,Trigger)</f>
        <v>49283</v>
      </c>
      <c r="BC1411" s="359">
        <f>_xll.qlIndexFixing($AC$5,AZ1411,,_xll.ohTrigger(Trigger,Quote!$V$2))</f>
        <v>1.5559929007864442E-2</v>
      </c>
      <c r="BD1411" s="359" t="e">
        <f>_xll.qlIndexFixing($BE$1,AZ1411,TRUE,_xll.ohTrigger(Trigger,Quote!$V$2))</f>
        <v>#NUM!</v>
      </c>
    </row>
    <row r="1412" spans="51:56" ht="11.25" customHeight="1" x14ac:dyDescent="0.25">
      <c r="AY1412" s="187" t="s">
        <v>90</v>
      </c>
      <c r="AZ1412" s="186">
        <f>_xll.qlInterestRateIndexFixingDate(Currency&amp;"ibor"&amp;$I$1,BA1412,Trigger)</f>
        <v>49195</v>
      </c>
      <c r="BA1412" s="186">
        <f>_xll.qlCalendarAdvance(Calendar,BA1411,AY1412,"f",,Trigger)</f>
        <v>49199</v>
      </c>
      <c r="BB1412" s="186">
        <f>_xll.qlInterestRateIndexMaturity(Currency&amp;"ibor"&amp;$I$1,BA1412,Trigger)</f>
        <v>49290</v>
      </c>
      <c r="BC1412" s="359">
        <f>_xll.qlIndexFixing($AC$5,AZ1412,,_xll.ohTrigger(Trigger,Quote!$V$2))</f>
        <v>1.5566144943641091E-2</v>
      </c>
      <c r="BD1412" s="359" t="e">
        <f>_xll.qlIndexFixing($BE$1,AZ1412,TRUE,_xll.ohTrigger(Trigger,Quote!$V$2))</f>
        <v>#NUM!</v>
      </c>
    </row>
    <row r="1413" spans="51:56" ht="11.25" customHeight="1" x14ac:dyDescent="0.25">
      <c r="AY1413" s="187" t="s">
        <v>90</v>
      </c>
      <c r="AZ1413" s="186">
        <f>_xll.qlInterestRateIndexFixingDate(Currency&amp;"ibor"&amp;$I$1,BA1413,Trigger)</f>
        <v>49202</v>
      </c>
      <c r="BA1413" s="186">
        <f>_xll.qlCalendarAdvance(Calendar,BA1412,AY1413,"f",,Trigger)</f>
        <v>49206</v>
      </c>
      <c r="BB1413" s="186">
        <f>_xll.qlInterestRateIndexMaturity(Currency&amp;"ibor"&amp;$I$1,BA1413,Trigger)</f>
        <v>49297</v>
      </c>
      <c r="BC1413" s="359">
        <f>_xll.qlIndexFixing($AC$5,AZ1413,,_xll.ohTrigger(Trigger,Quote!$V$2))</f>
        <v>1.5572360889147098E-2</v>
      </c>
      <c r="BD1413" s="359" t="e">
        <f>_xll.qlIndexFixing($BE$1,AZ1413,TRUE,_xll.ohTrigger(Trigger,Quote!$V$2))</f>
        <v>#NUM!</v>
      </c>
    </row>
    <row r="1414" spans="51:56" ht="11.25" customHeight="1" x14ac:dyDescent="0.25">
      <c r="AY1414" s="187" t="s">
        <v>90</v>
      </c>
      <c r="AZ1414" s="186">
        <f>_xll.qlInterestRateIndexFixingDate(Currency&amp;"ibor"&amp;$I$1,BA1414,Trigger)</f>
        <v>49209</v>
      </c>
      <c r="BA1414" s="186">
        <f>_xll.qlCalendarAdvance(Calendar,BA1413,AY1414,"f",,Trigger)</f>
        <v>49213</v>
      </c>
      <c r="BB1414" s="186">
        <f>_xll.qlInterestRateIndexMaturity(Currency&amp;"ibor"&amp;$I$1,BA1414,Trigger)</f>
        <v>49305</v>
      </c>
      <c r="BC1414" s="359">
        <f>_xll.qlIndexFixing($AC$5,AZ1414,,_xll.ohTrigger(Trigger,Quote!$V$2))</f>
        <v>1.557935749629678E-2</v>
      </c>
      <c r="BD1414" s="359" t="e">
        <f>_xll.qlIndexFixing($BE$1,AZ1414,TRUE,_xll.ohTrigger(Trigger,Quote!$V$2))</f>
        <v>#NUM!</v>
      </c>
    </row>
    <row r="1415" spans="51:56" ht="11.25" customHeight="1" x14ac:dyDescent="0.25">
      <c r="AY1415" s="187" t="s">
        <v>90</v>
      </c>
      <c r="AZ1415" s="186">
        <f>_xll.qlInterestRateIndexFixingDate(Currency&amp;"ibor"&amp;$I$1,BA1415,Trigger)</f>
        <v>49216</v>
      </c>
      <c r="BA1415" s="186">
        <f>_xll.qlCalendarAdvance(Calendar,BA1414,AY1415,"f",,Trigger)</f>
        <v>49220</v>
      </c>
      <c r="BB1415" s="186">
        <f>_xll.qlInterestRateIndexMaturity(Currency&amp;"ibor"&amp;$I$1,BA1415,Trigger)</f>
        <v>49312</v>
      </c>
      <c r="BC1415" s="359">
        <f>_xll.qlIndexFixing($AC$5,AZ1415,,_xll.ohTrigger(Trigger,Quote!$V$2))</f>
        <v>1.5585573730481568E-2</v>
      </c>
      <c r="BD1415" s="359" t="e">
        <f>_xll.qlIndexFixing($BE$1,AZ1415,TRUE,_xll.ohTrigger(Trigger,Quote!$V$2))</f>
        <v>#NUM!</v>
      </c>
    </row>
    <row r="1416" spans="51:56" ht="11.25" customHeight="1" x14ac:dyDescent="0.25">
      <c r="AY1416" s="187" t="s">
        <v>90</v>
      </c>
      <c r="AZ1416" s="186">
        <f>_xll.qlInterestRateIndexFixingDate(Currency&amp;"ibor"&amp;$I$1,BA1416,Trigger)</f>
        <v>49223</v>
      </c>
      <c r="BA1416" s="186">
        <f>_xll.qlCalendarAdvance(Calendar,BA1415,AY1416,"f",,Trigger)</f>
        <v>49227</v>
      </c>
      <c r="BB1416" s="186">
        <f>_xll.qlInterestRateIndexMaturity(Currency&amp;"ibor"&amp;$I$1,BA1416,Trigger)</f>
        <v>49319</v>
      </c>
      <c r="BC1416" s="359">
        <f>_xll.qlIndexFixing($AC$5,AZ1416,,_xll.ohTrigger(Trigger,Quote!$V$2))</f>
        <v>1.5591789974501967E-2</v>
      </c>
      <c r="BD1416" s="359" t="e">
        <f>_xll.qlIndexFixing($BE$1,AZ1416,TRUE,_xll.ohTrigger(Trigger,Quote!$V$2))</f>
        <v>#NUM!</v>
      </c>
    </row>
    <row r="1417" spans="51:56" ht="11.25" customHeight="1" x14ac:dyDescent="0.25">
      <c r="AY1417" s="187" t="s">
        <v>90</v>
      </c>
      <c r="AZ1417" s="186">
        <f>_xll.qlInterestRateIndexFixingDate(Currency&amp;"ibor"&amp;$I$1,BA1417,Trigger)</f>
        <v>49230</v>
      </c>
      <c r="BA1417" s="186">
        <f>_xll.qlCalendarAdvance(Calendar,BA1416,AY1417,"f",,Trigger)</f>
        <v>49234</v>
      </c>
      <c r="BB1417" s="186">
        <f>_xll.qlInterestRateIndexMaturity(Currency&amp;"ibor"&amp;$I$1,BA1417,Trigger)</f>
        <v>49326</v>
      </c>
      <c r="BC1417" s="359">
        <f>_xll.qlIndexFixing($AC$5,AZ1417,,_xll.ohTrigger(Trigger,Quote!$V$2))</f>
        <v>1.5598006228359714E-2</v>
      </c>
      <c r="BD1417" s="359" t="e">
        <f>_xll.qlIndexFixing($BE$1,AZ1417,TRUE,_xll.ohTrigger(Trigger,Quote!$V$2))</f>
        <v>#NUM!</v>
      </c>
    </row>
    <row r="1418" spans="51:56" ht="11.25" customHeight="1" x14ac:dyDescent="0.25">
      <c r="AY1418" s="187" t="s">
        <v>90</v>
      </c>
      <c r="AZ1418" s="186">
        <f>_xll.qlInterestRateIndexFixingDate(Currency&amp;"ibor"&amp;$I$1,BA1418,Trigger)</f>
        <v>49237</v>
      </c>
      <c r="BA1418" s="186">
        <f>_xll.qlCalendarAdvance(Calendar,BA1417,AY1418,"f",,Trigger)</f>
        <v>49241</v>
      </c>
      <c r="BB1418" s="186">
        <f>_xll.qlInterestRateIndexMaturity(Currency&amp;"ibor"&amp;$I$1,BA1418,Trigger)</f>
        <v>49333</v>
      </c>
      <c r="BC1418" s="359">
        <f>_xll.qlIndexFixing($AC$5,AZ1418,,_xll.ohTrigger(Trigger,Quote!$V$2))</f>
        <v>1.5604222492052204E-2</v>
      </c>
      <c r="BD1418" s="359" t="e">
        <f>_xll.qlIndexFixing($BE$1,AZ1418,TRUE,_xll.ohTrigger(Trigger,Quote!$V$2))</f>
        <v>#NUM!</v>
      </c>
    </row>
    <row r="1419" spans="51:56" ht="11.25" customHeight="1" x14ac:dyDescent="0.25">
      <c r="AY1419" s="187" t="s">
        <v>90</v>
      </c>
      <c r="AZ1419" s="186">
        <f>_xll.qlInterestRateIndexFixingDate(Currency&amp;"ibor"&amp;$I$1,BA1419,Trigger)</f>
        <v>49244</v>
      </c>
      <c r="BA1419" s="186">
        <f>_xll.qlCalendarAdvance(Calendar,BA1418,AY1419,"f",,Trigger)</f>
        <v>49248</v>
      </c>
      <c r="BB1419" s="186">
        <f>_xll.qlInterestRateIndexMaturity(Currency&amp;"ibor"&amp;$I$1,BA1419,Trigger)</f>
        <v>49340</v>
      </c>
      <c r="BC1419" s="359">
        <f>_xll.qlIndexFixing($AC$5,AZ1419,,_xll.ohTrigger(Trigger,Quote!$V$2))</f>
        <v>1.5610438765581172E-2</v>
      </c>
      <c r="BD1419" s="359" t="e">
        <f>_xll.qlIndexFixing($BE$1,AZ1419,TRUE,_xll.ohTrigger(Trigger,Quote!$V$2))</f>
        <v>#NUM!</v>
      </c>
    </row>
    <row r="1420" spans="51:56" ht="11.25" customHeight="1" x14ac:dyDescent="0.25">
      <c r="AY1420" s="187" t="s">
        <v>90</v>
      </c>
      <c r="AZ1420" s="186">
        <f>_xll.qlInterestRateIndexFixingDate(Currency&amp;"ibor"&amp;$I$1,BA1420,Trigger)</f>
        <v>49251</v>
      </c>
      <c r="BA1420" s="186">
        <f>_xll.qlCalendarAdvance(Calendar,BA1419,AY1420,"f",,Trigger)</f>
        <v>49255</v>
      </c>
      <c r="BB1420" s="186">
        <f>_xll.qlInterestRateIndexMaturity(Currency&amp;"ibor"&amp;$I$1,BA1420,Trigger)</f>
        <v>49347</v>
      </c>
      <c r="BC1420" s="359">
        <f>_xll.qlIndexFixing($AC$5,AZ1420,,_xll.ohTrigger(Trigger,Quote!$V$2))</f>
        <v>1.561665504894575E-2</v>
      </c>
      <c r="BD1420" s="359" t="e">
        <f>_xll.qlIndexFixing($BE$1,AZ1420,TRUE,_xll.ohTrigger(Trigger,Quote!$V$2))</f>
        <v>#NUM!</v>
      </c>
    </row>
    <row r="1421" spans="51:56" ht="11.25" customHeight="1" x14ac:dyDescent="0.25">
      <c r="AY1421" s="187" t="s">
        <v>90</v>
      </c>
      <c r="AZ1421" s="186">
        <f>_xll.qlInterestRateIndexFixingDate(Currency&amp;"ibor"&amp;$I$1,BA1421,Trigger)</f>
        <v>49258</v>
      </c>
      <c r="BA1421" s="186">
        <f>_xll.qlCalendarAdvance(Calendar,BA1420,AY1421,"f",,Trigger)</f>
        <v>49262</v>
      </c>
      <c r="BB1421" s="186">
        <f>_xll.qlInterestRateIndexMaturity(Currency&amp;"ibor"&amp;$I$1,BA1421,Trigger)</f>
        <v>49354</v>
      </c>
      <c r="BC1421" s="359">
        <f>_xll.qlIndexFixing($AC$5,AZ1421,,_xll.ohTrigger(Trigger,Quote!$V$2))</f>
        <v>1.5622871342146809E-2</v>
      </c>
      <c r="BD1421" s="359" t="e">
        <f>_xll.qlIndexFixing($BE$1,AZ1421,TRUE,_xll.ohTrigger(Trigger,Quote!$V$2))</f>
        <v>#NUM!</v>
      </c>
    </row>
    <row r="1422" spans="51:56" ht="11.25" customHeight="1" x14ac:dyDescent="0.25">
      <c r="AY1422" s="187" t="s">
        <v>90</v>
      </c>
      <c r="AZ1422" s="186">
        <f>_xll.qlInterestRateIndexFixingDate(Currency&amp;"ibor"&amp;$I$1,BA1422,Trigger)</f>
        <v>49265</v>
      </c>
      <c r="BA1422" s="186">
        <f>_xll.qlCalendarAdvance(Calendar,BA1421,AY1422,"f",,Trigger)</f>
        <v>49269</v>
      </c>
      <c r="BB1422" s="186">
        <f>_xll.qlInterestRateIndexMaturity(Currency&amp;"ibor"&amp;$I$1,BA1422,Trigger)</f>
        <v>49361</v>
      </c>
      <c r="BC1422" s="359">
        <f>_xll.qlIndexFixing($AC$5,AZ1422,,_xll.ohTrigger(Trigger,Quote!$V$2))</f>
        <v>1.5629087645183479E-2</v>
      </c>
      <c r="BD1422" s="359" t="e">
        <f>_xll.qlIndexFixing($BE$1,AZ1422,TRUE,_xll.ohTrigger(Trigger,Quote!$V$2))</f>
        <v>#NUM!</v>
      </c>
    </row>
    <row r="1423" spans="51:56" ht="11.25" customHeight="1" x14ac:dyDescent="0.25">
      <c r="AY1423" s="187" t="s">
        <v>90</v>
      </c>
      <c r="AZ1423" s="186">
        <f>_xll.qlInterestRateIndexFixingDate(Currency&amp;"ibor"&amp;$I$1,BA1423,Trigger)</f>
        <v>49272</v>
      </c>
      <c r="BA1423" s="186">
        <f>_xll.qlCalendarAdvance(Calendar,BA1422,AY1423,"f",,Trigger)</f>
        <v>49276</v>
      </c>
      <c r="BB1423" s="186">
        <f>_xll.qlInterestRateIndexMaturity(Currency&amp;"ibor"&amp;$I$1,BA1423,Trigger)</f>
        <v>49368</v>
      </c>
      <c r="BC1423" s="359">
        <f>_xll.qlIndexFixing($AC$5,AZ1423,,_xll.ohTrigger(Trigger,Quote!$V$2))</f>
        <v>1.5635303958055759E-2</v>
      </c>
      <c r="BD1423" s="359" t="e">
        <f>_xll.qlIndexFixing($BE$1,AZ1423,TRUE,_xll.ohTrigger(Trigger,Quote!$V$2))</f>
        <v>#NUM!</v>
      </c>
    </row>
    <row r="1424" spans="51:56" ht="11.25" customHeight="1" x14ac:dyDescent="0.25">
      <c r="AY1424" s="187" t="s">
        <v>90</v>
      </c>
      <c r="AZ1424" s="186">
        <f>_xll.qlInterestRateIndexFixingDate(Currency&amp;"ibor"&amp;$I$1,BA1424,Trigger)</f>
        <v>49279</v>
      </c>
      <c r="BA1424" s="186">
        <f>_xll.qlCalendarAdvance(Calendar,BA1423,AY1424,"f",,Trigger)</f>
        <v>49283</v>
      </c>
      <c r="BB1424" s="186">
        <f>_xll.qlInterestRateIndexMaturity(Currency&amp;"ibor"&amp;$I$1,BA1424,Trigger)</f>
        <v>49373</v>
      </c>
      <c r="BC1424" s="359">
        <f>_xll.qlIndexFixing($AC$5,AZ1424,,_xll.ohTrigger(Trigger,Quote!$V$2))</f>
        <v>1.5639953631199077E-2</v>
      </c>
      <c r="BD1424" s="359" t="e">
        <f>_xll.qlIndexFixing($BE$1,AZ1424,TRUE,_xll.ohTrigger(Trigger,Quote!$V$2))</f>
        <v>#NUM!</v>
      </c>
    </row>
    <row r="1425" spans="51:56" ht="11.25" customHeight="1" x14ac:dyDescent="0.25">
      <c r="AY1425" s="187" t="s">
        <v>90</v>
      </c>
      <c r="AZ1425" s="186">
        <f>_xll.qlInterestRateIndexFixingDate(Currency&amp;"ibor"&amp;$I$1,BA1425,Trigger)</f>
        <v>49286</v>
      </c>
      <c r="BA1425" s="186">
        <f>_xll.qlCalendarAdvance(Calendar,BA1424,AY1425,"f",,Trigger)</f>
        <v>49290</v>
      </c>
      <c r="BB1425" s="186">
        <f>_xll.qlInterestRateIndexMaturity(Currency&amp;"ibor"&amp;$I$1,BA1425,Trigger)</f>
        <v>49380</v>
      </c>
      <c r="BC1425" s="359">
        <f>_xll.qlIndexFixing($AC$5,AZ1425,,_xll.ohTrigger(Trigger,Quote!$V$2))</f>
        <v>1.5646169423180645E-2</v>
      </c>
      <c r="BD1425" s="359" t="e">
        <f>_xll.qlIndexFixing($BE$1,AZ1425,TRUE,_xll.ohTrigger(Trigger,Quote!$V$2))</f>
        <v>#NUM!</v>
      </c>
    </row>
    <row r="1426" spans="51:56" ht="11.25" customHeight="1" x14ac:dyDescent="0.25">
      <c r="AY1426" s="187" t="s">
        <v>90</v>
      </c>
      <c r="AZ1426" s="186">
        <f>_xll.qlInterestRateIndexFixingDate(Currency&amp;"ibor"&amp;$I$1,BA1426,Trigger)</f>
        <v>49293</v>
      </c>
      <c r="BA1426" s="186">
        <f>_xll.qlCalendarAdvance(Calendar,BA1425,AY1426,"f",,Trigger)</f>
        <v>49297</v>
      </c>
      <c r="BB1426" s="186">
        <f>_xll.qlInterestRateIndexMaturity(Currency&amp;"ibor"&amp;$I$1,BA1426,Trigger)</f>
        <v>49387</v>
      </c>
      <c r="BC1426" s="359">
        <f>_xll.qlIndexFixing($AC$5,AZ1426,,_xll.ohTrigger(Trigger,Quote!$V$2))</f>
        <v>1.5652385224782961E-2</v>
      </c>
      <c r="BD1426" s="359" t="e">
        <f>_xll.qlIndexFixing($BE$1,AZ1426,TRUE,_xll.ohTrigger(Trigger,Quote!$V$2))</f>
        <v>#NUM!</v>
      </c>
    </row>
    <row r="1427" spans="51:56" ht="11.25" customHeight="1" x14ac:dyDescent="0.25">
      <c r="AY1427" s="187" t="s">
        <v>90</v>
      </c>
      <c r="AZ1427" s="186">
        <f>_xll.qlInterestRateIndexFixingDate(Currency&amp;"ibor"&amp;$I$1,BA1427,Trigger)</f>
        <v>49299</v>
      </c>
      <c r="BA1427" s="186">
        <f>_xll.qlCalendarAdvance(Calendar,BA1426,AY1427,"f",,Trigger)</f>
        <v>49305</v>
      </c>
      <c r="BB1427" s="186">
        <f>_xll.qlInterestRateIndexMaturity(Currency&amp;"ibor"&amp;$I$1,BA1427,Trigger)</f>
        <v>49395</v>
      </c>
      <c r="BC1427" s="359">
        <f>_xll.qlIndexFixing($AC$5,AZ1427,,_xll.ohTrigger(Trigger,Quote!$V$2))</f>
        <v>1.5659489009823169E-2</v>
      </c>
      <c r="BD1427" s="359" t="e">
        <f>_xll.qlIndexFixing($BE$1,AZ1427,TRUE,_xll.ohTrigger(Trigger,Quote!$V$2))</f>
        <v>#NUM!</v>
      </c>
    </row>
    <row r="1428" spans="51:56" ht="11.25" customHeight="1" x14ac:dyDescent="0.25">
      <c r="AY1428" s="187" t="s">
        <v>90</v>
      </c>
      <c r="AZ1428" s="186">
        <f>_xll.qlInterestRateIndexFixingDate(Currency&amp;"ibor"&amp;$I$1,BA1428,Trigger)</f>
        <v>49307</v>
      </c>
      <c r="BA1428" s="186">
        <f>_xll.qlCalendarAdvance(Calendar,BA1427,AY1428,"f",,Trigger)</f>
        <v>49312</v>
      </c>
      <c r="BB1428" s="186">
        <f>_xll.qlInterestRateIndexMaturity(Currency&amp;"ibor"&amp;$I$1,BA1428,Trigger)</f>
        <v>49402</v>
      </c>
      <c r="BC1428" s="359">
        <f>_xll.qlIndexFixing($AC$5,AZ1428,,_xll.ohTrigger(Trigger,Quote!$V$2))</f>
        <v>1.5665704832042771E-2</v>
      </c>
      <c r="BD1428" s="359" t="e">
        <f>_xll.qlIndexFixing($BE$1,AZ1428,TRUE,_xll.ohTrigger(Trigger,Quote!$V$2))</f>
        <v>#NUM!</v>
      </c>
    </row>
    <row r="1429" spans="51:56" ht="11.25" customHeight="1" x14ac:dyDescent="0.25">
      <c r="AY1429" s="187" t="s">
        <v>90</v>
      </c>
      <c r="AZ1429" s="186">
        <f>_xll.qlInterestRateIndexFixingDate(Currency&amp;"ibor"&amp;$I$1,BA1429,Trigger)</f>
        <v>49317</v>
      </c>
      <c r="BA1429" s="186">
        <f>_xll.qlCalendarAdvance(Calendar,BA1428,AY1429,"f",,Trigger)</f>
        <v>49319</v>
      </c>
      <c r="BB1429" s="186">
        <f>_xll.qlInterestRateIndexMaturity(Currency&amp;"ibor"&amp;$I$1,BA1429,Trigger)</f>
        <v>49409</v>
      </c>
      <c r="BC1429" s="359">
        <f>_xll.qlIndexFixing($AC$5,AZ1429,,_xll.ohTrigger(Trigger,Quote!$V$2))</f>
        <v>1.5671920663884897E-2</v>
      </c>
      <c r="BD1429" s="359" t="e">
        <f>_xll.qlIndexFixing($BE$1,AZ1429,TRUE,_xll.ohTrigger(Trigger,Quote!$V$2))</f>
        <v>#NUM!</v>
      </c>
    </row>
    <row r="1430" spans="51:56" ht="11.25" customHeight="1" x14ac:dyDescent="0.25">
      <c r="AY1430" s="187" t="s">
        <v>90</v>
      </c>
      <c r="AZ1430" s="186">
        <f>_xll.qlInterestRateIndexFixingDate(Currency&amp;"ibor"&amp;$I$1,BA1430,Trigger)</f>
        <v>49324</v>
      </c>
      <c r="BA1430" s="186">
        <f>_xll.qlCalendarAdvance(Calendar,BA1429,AY1430,"f",,Trigger)</f>
        <v>49326</v>
      </c>
      <c r="BB1430" s="186">
        <f>_xll.qlInterestRateIndexMaturity(Currency&amp;"ibor"&amp;$I$1,BA1430,Trigger)</f>
        <v>49416</v>
      </c>
      <c r="BC1430" s="359">
        <f>_xll.qlIndexFixing($AC$5,AZ1430,,_xll.ohTrigger(Trigger,Quote!$V$2))</f>
        <v>1.5678136505346885E-2</v>
      </c>
      <c r="BD1430" s="359" t="e">
        <f>_xll.qlIndexFixing($BE$1,AZ1430,TRUE,_xll.ohTrigger(Trigger,Quote!$V$2))</f>
        <v>#NUM!</v>
      </c>
    </row>
    <row r="1431" spans="51:56" ht="11.25" customHeight="1" x14ac:dyDescent="0.25">
      <c r="AY1431" s="187" t="s">
        <v>90</v>
      </c>
      <c r="AZ1431" s="186">
        <f>_xll.qlInterestRateIndexFixingDate(Currency&amp;"ibor"&amp;$I$1,BA1431,Trigger)</f>
        <v>49331</v>
      </c>
      <c r="BA1431" s="186">
        <f>_xll.qlCalendarAdvance(Calendar,BA1430,AY1431,"f",,Trigger)</f>
        <v>49333</v>
      </c>
      <c r="BB1431" s="186">
        <f>_xll.qlInterestRateIndexMaturity(Currency&amp;"ibor"&amp;$I$1,BA1431,Trigger)</f>
        <v>49423</v>
      </c>
      <c r="BC1431" s="359">
        <f>_xll.qlIndexFixing($AC$5,AZ1431,,_xll.ohTrigger(Trigger,Quote!$V$2))</f>
        <v>1.5684352356430509E-2</v>
      </c>
      <c r="BD1431" s="359" t="e">
        <f>_xll.qlIndexFixing($BE$1,AZ1431,TRUE,_xll.ohTrigger(Trigger,Quote!$V$2))</f>
        <v>#NUM!</v>
      </c>
    </row>
    <row r="1432" spans="51:56" ht="11.25" customHeight="1" x14ac:dyDescent="0.25">
      <c r="AY1432" s="187" t="s">
        <v>90</v>
      </c>
      <c r="AZ1432" s="186">
        <f>_xll.qlInterestRateIndexFixingDate(Currency&amp;"ibor"&amp;$I$1,BA1432,Trigger)</f>
        <v>49338</v>
      </c>
      <c r="BA1432" s="186">
        <f>_xll.qlCalendarAdvance(Calendar,BA1431,AY1432,"f",,Trigger)</f>
        <v>49340</v>
      </c>
      <c r="BB1432" s="186">
        <f>_xll.qlInterestRateIndexMaturity(Currency&amp;"ibor"&amp;$I$1,BA1432,Trigger)</f>
        <v>49429</v>
      </c>
      <c r="BC1432" s="359">
        <f>_xll.qlIndexFixing($AC$5,AZ1432,,_xll.ohTrigger(Trigger,Quote!$V$2))</f>
        <v>1.5689782761240698E-2</v>
      </c>
      <c r="BD1432" s="359" t="e">
        <f>_xll.qlIndexFixing($BE$1,AZ1432,TRUE,_xll.ohTrigger(Trigger,Quote!$V$2))</f>
        <v>#NUM!</v>
      </c>
    </row>
    <row r="1433" spans="51:56" ht="11.25" customHeight="1" x14ac:dyDescent="0.25">
      <c r="AY1433" s="187" t="s">
        <v>90</v>
      </c>
      <c r="AZ1433" s="186">
        <f>_xll.qlInterestRateIndexFixingDate(Currency&amp;"ibor"&amp;$I$1,BA1433,Trigger)</f>
        <v>49345</v>
      </c>
      <c r="BA1433" s="186">
        <f>_xll.qlCalendarAdvance(Calendar,BA1432,AY1433,"f",,Trigger)</f>
        <v>49347</v>
      </c>
      <c r="BB1433" s="186">
        <f>_xll.qlInterestRateIndexMaturity(Currency&amp;"ibor"&amp;$I$1,BA1433,Trigger)</f>
        <v>49436</v>
      </c>
      <c r="BC1433" s="359">
        <f>_xll.qlIndexFixing($AC$5,AZ1433,,_xll.ohTrigger(Trigger,Quote!$V$2))</f>
        <v>1.5695998360451751E-2</v>
      </c>
      <c r="BD1433" s="359" t="e">
        <f>_xll.qlIndexFixing($BE$1,AZ1433,TRUE,_xll.ohTrigger(Trigger,Quote!$V$2))</f>
        <v>#NUM!</v>
      </c>
    </row>
    <row r="1434" spans="51:56" ht="11.25" customHeight="1" x14ac:dyDescent="0.25">
      <c r="AY1434" s="187" t="s">
        <v>90</v>
      </c>
      <c r="AZ1434" s="186">
        <f>_xll.qlInterestRateIndexFixingDate(Currency&amp;"ibor"&amp;$I$1,BA1434,Trigger)</f>
        <v>49352</v>
      </c>
      <c r="BA1434" s="186">
        <f>_xll.qlCalendarAdvance(Calendar,BA1433,AY1434,"f",,Trigger)</f>
        <v>49354</v>
      </c>
      <c r="BB1434" s="186">
        <f>_xll.qlInterestRateIndexMaturity(Currency&amp;"ibor"&amp;$I$1,BA1434,Trigger)</f>
        <v>49443</v>
      </c>
      <c r="BC1434" s="359">
        <f>_xll.qlIndexFixing($AC$5,AZ1434,,_xll.ohTrigger(Trigger,Quote!$V$2))</f>
        <v>1.570221396917789E-2</v>
      </c>
      <c r="BD1434" s="359" t="e">
        <f>_xll.qlIndexFixing($BE$1,AZ1434,TRUE,_xll.ohTrigger(Trigger,Quote!$V$2))</f>
        <v>#NUM!</v>
      </c>
    </row>
    <row r="1435" spans="51:56" ht="11.25" customHeight="1" x14ac:dyDescent="0.25">
      <c r="AY1435" s="187" t="s">
        <v>90</v>
      </c>
      <c r="AZ1435" s="186">
        <f>_xll.qlInterestRateIndexFixingDate(Currency&amp;"ibor"&amp;$I$1,BA1435,Trigger)</f>
        <v>49359</v>
      </c>
      <c r="BA1435" s="186">
        <f>_xll.qlCalendarAdvance(Calendar,BA1434,AY1435,"f",,Trigger)</f>
        <v>49361</v>
      </c>
      <c r="BB1435" s="186">
        <f>_xll.qlInterestRateIndexMaturity(Currency&amp;"ibor"&amp;$I$1,BA1435,Trigger)</f>
        <v>49450</v>
      </c>
      <c r="BC1435" s="359">
        <f>_xll.qlIndexFixing($AC$5,AZ1435,,_xll.ohTrigger(Trigger,Quote!$V$2))</f>
        <v>1.5708429587417319E-2</v>
      </c>
      <c r="BD1435" s="359" t="e">
        <f>_xll.qlIndexFixing($BE$1,AZ1435,TRUE,_xll.ohTrigger(Trigger,Quote!$V$2))</f>
        <v>#NUM!</v>
      </c>
    </row>
    <row r="1436" spans="51:56" ht="11.25" customHeight="1" x14ac:dyDescent="0.25">
      <c r="AY1436" s="187" t="s">
        <v>90</v>
      </c>
      <c r="AZ1436" s="186">
        <f>_xll.qlInterestRateIndexFixingDate(Currency&amp;"ibor"&amp;$I$1,BA1436,Trigger)</f>
        <v>49366</v>
      </c>
      <c r="BA1436" s="186">
        <f>_xll.qlCalendarAdvance(Calendar,BA1435,AY1436,"f",,Trigger)</f>
        <v>49368</v>
      </c>
      <c r="BB1436" s="186">
        <f>_xll.qlInterestRateIndexMaturity(Currency&amp;"ibor"&amp;$I$1,BA1436,Trigger)</f>
        <v>49460</v>
      </c>
      <c r="BC1436" s="359">
        <f>_xll.qlIndexFixing($AC$5,AZ1436,,_xll.ohTrigger(Trigger,Quote!$V$2))</f>
        <v>1.5717004984253224E-2</v>
      </c>
      <c r="BD1436" s="359" t="e">
        <f>_xll.qlIndexFixing($BE$1,AZ1436,TRUE,_xll.ohTrigger(Trigger,Quote!$V$2))</f>
        <v>#NUM!</v>
      </c>
    </row>
    <row r="1437" spans="51:56" ht="11.25" customHeight="1" x14ac:dyDescent="0.25">
      <c r="AY1437" s="187" t="s">
        <v>90</v>
      </c>
      <c r="AZ1437" s="186">
        <f>_xll.qlInterestRateIndexFixingDate(Currency&amp;"ibor"&amp;$I$1,BA1437,Trigger)</f>
        <v>49373</v>
      </c>
      <c r="BA1437" s="186">
        <f>_xll.qlCalendarAdvance(Calendar,BA1436,AY1437,"f",,Trigger)</f>
        <v>49375</v>
      </c>
      <c r="BB1437" s="186">
        <f>_xll.qlInterestRateIndexMaturity(Currency&amp;"ibor"&amp;$I$1,BA1437,Trigger)</f>
        <v>49467</v>
      </c>
      <c r="BC1437" s="359">
        <f>_xll.qlIndexFixing($AC$5,AZ1437,,_xll.ohTrigger(Trigger,Quote!$V$2))</f>
        <v>1.5669571329292854E-2</v>
      </c>
      <c r="BD1437" s="359" t="e">
        <f>_xll.qlIndexFixing($BE$1,AZ1437,TRUE,_xll.ohTrigger(Trigger,Quote!$V$2))</f>
        <v>#NUM!</v>
      </c>
    </row>
    <row r="1438" spans="51:56" ht="11.25" customHeight="1" x14ac:dyDescent="0.25">
      <c r="AY1438" s="187" t="s">
        <v>90</v>
      </c>
      <c r="AZ1438" s="186">
        <f>_xll.qlInterestRateIndexFixingDate(Currency&amp;"ibor"&amp;$I$1,BA1438,Trigger)</f>
        <v>49380</v>
      </c>
      <c r="BA1438" s="186">
        <f>_xll.qlCalendarAdvance(Calendar,BA1437,AY1438,"f",,Trigger)</f>
        <v>49382</v>
      </c>
      <c r="BB1438" s="186">
        <f>_xll.qlInterestRateIndexMaturity(Currency&amp;"ibor"&amp;$I$1,BA1438,Trigger)</f>
        <v>49474</v>
      </c>
      <c r="BC1438" s="359">
        <f>_xll.qlIndexFixing($AC$5,AZ1438,,_xll.ohTrigger(Trigger,Quote!$V$2))</f>
        <v>1.5613085507803952E-2</v>
      </c>
      <c r="BD1438" s="359" t="e">
        <f>_xll.qlIndexFixing($BE$1,AZ1438,TRUE,_xll.ohTrigger(Trigger,Quote!$V$2))</f>
        <v>#NUM!</v>
      </c>
    </row>
    <row r="1439" spans="51:56" ht="11.25" customHeight="1" x14ac:dyDescent="0.25">
      <c r="AY1439" s="187" t="s">
        <v>90</v>
      </c>
      <c r="AZ1439" s="186">
        <f>_xll.qlInterestRateIndexFixingDate(Currency&amp;"ibor"&amp;$I$1,BA1439,Trigger)</f>
        <v>49387</v>
      </c>
      <c r="BA1439" s="186">
        <f>_xll.qlCalendarAdvance(Calendar,BA1438,AY1439,"f",,Trigger)</f>
        <v>49389</v>
      </c>
      <c r="BB1439" s="186">
        <f>_xll.qlInterestRateIndexMaturity(Currency&amp;"ibor"&amp;$I$1,BA1439,Trigger)</f>
        <v>49481</v>
      </c>
      <c r="BC1439" s="359">
        <f>_xll.qlIndexFixing($AC$5,AZ1439,,_xll.ohTrigger(Trigger,Quote!$V$2))</f>
        <v>1.5556480709813357E-2</v>
      </c>
      <c r="BD1439" s="359" t="e">
        <f>_xll.qlIndexFixing($BE$1,AZ1439,TRUE,_xll.ohTrigger(Trigger,Quote!$V$2))</f>
        <v>#NUM!</v>
      </c>
    </row>
    <row r="1440" spans="51:56" ht="11.25" customHeight="1" x14ac:dyDescent="0.25">
      <c r="AY1440" s="187" t="s">
        <v>90</v>
      </c>
      <c r="AZ1440" s="186">
        <f>_xll.qlInterestRateIndexFixingDate(Currency&amp;"ibor"&amp;$I$1,BA1440,Trigger)</f>
        <v>49390</v>
      </c>
      <c r="BA1440" s="186">
        <f>_xll.qlCalendarAdvance(Calendar,BA1439,AY1440,"f",,Trigger)</f>
        <v>49396</v>
      </c>
      <c r="BB1440" s="186">
        <f>_xll.qlInterestRateIndexMaturity(Currency&amp;"ibor"&amp;$I$1,BA1440,Trigger)</f>
        <v>49488</v>
      </c>
      <c r="BC1440" s="359">
        <f>_xll.qlIndexFixing($AC$5,AZ1440,,_xll.ohTrigger(Trigger,Quote!$V$2))</f>
        <v>1.5499756940486501E-2</v>
      </c>
      <c r="BD1440" s="359" t="e">
        <f>_xll.qlIndexFixing($BE$1,AZ1440,TRUE,_xll.ohTrigger(Trigger,Quote!$V$2))</f>
        <v>#NUM!</v>
      </c>
    </row>
    <row r="1441" spans="51:56" ht="11.25" customHeight="1" x14ac:dyDescent="0.25">
      <c r="AY1441" s="187" t="s">
        <v>90</v>
      </c>
      <c r="AZ1441" s="186">
        <f>_xll.qlInterestRateIndexFixingDate(Currency&amp;"ibor"&amp;$I$1,BA1441,Trigger)</f>
        <v>49401</v>
      </c>
      <c r="BA1441" s="186">
        <f>_xll.qlCalendarAdvance(Calendar,BA1440,AY1441,"f",,Trigger)</f>
        <v>49403</v>
      </c>
      <c r="BB1441" s="186">
        <f>_xll.qlInterestRateIndexMaturity(Currency&amp;"ibor"&amp;$I$1,BA1441,Trigger)</f>
        <v>49494</v>
      </c>
      <c r="BC1441" s="359">
        <f>_xll.qlIndexFixing($AC$5,AZ1441,,_xll.ohTrigger(Trigger,Quote!$V$2))</f>
        <v>1.5447900512627014E-2</v>
      </c>
      <c r="BD1441" s="359" t="e">
        <f>_xll.qlIndexFixing($BE$1,AZ1441,TRUE,_xll.ohTrigger(Trigger,Quote!$V$2))</f>
        <v>#NUM!</v>
      </c>
    </row>
    <row r="1442" spans="51:56" ht="11.25" customHeight="1" x14ac:dyDescent="0.25">
      <c r="AY1442" s="187" t="s">
        <v>90</v>
      </c>
      <c r="AZ1442" s="186">
        <f>_xll.qlInterestRateIndexFixingDate(Currency&amp;"ibor"&amp;$I$1,BA1442,Trigger)</f>
        <v>49408</v>
      </c>
      <c r="BA1442" s="186">
        <f>_xll.qlCalendarAdvance(Calendar,BA1441,AY1442,"f",,Trigger)</f>
        <v>49410</v>
      </c>
      <c r="BB1442" s="186">
        <f>_xll.qlInterestRateIndexMaturity(Currency&amp;"ibor"&amp;$I$1,BA1442,Trigger)</f>
        <v>49501</v>
      </c>
      <c r="BC1442" s="359">
        <f>_xll.qlIndexFixing($AC$5,AZ1442,,_xll.ohTrigger(Trigger,Quote!$V$2))</f>
        <v>1.5390264247016294E-2</v>
      </c>
      <c r="BD1442" s="359" t="e">
        <f>_xll.qlIndexFixing($BE$1,AZ1442,TRUE,_xll.ohTrigger(Trigger,Quote!$V$2))</f>
        <v>#NUM!</v>
      </c>
    </row>
    <row r="1443" spans="51:56" ht="11.25" customHeight="1" x14ac:dyDescent="0.25">
      <c r="AY1443" s="187" t="s">
        <v>90</v>
      </c>
      <c r="AZ1443" s="186">
        <f>_xll.qlInterestRateIndexFixingDate(Currency&amp;"ibor"&amp;$I$1,BA1443,Trigger)</f>
        <v>49415</v>
      </c>
      <c r="BA1443" s="186">
        <f>_xll.qlCalendarAdvance(Calendar,BA1442,AY1443,"f",,Trigger)</f>
        <v>49417</v>
      </c>
      <c r="BB1443" s="186">
        <f>_xll.qlInterestRateIndexMaturity(Currency&amp;"ibor"&amp;$I$1,BA1443,Trigger)</f>
        <v>49508</v>
      </c>
      <c r="BC1443" s="359">
        <f>_xll.qlIndexFixing($AC$5,AZ1443,,_xll.ohTrigger(Trigger,Quote!$V$2))</f>
        <v>1.5332507724897524E-2</v>
      </c>
      <c r="BD1443" s="359" t="e">
        <f>_xll.qlIndexFixing($BE$1,AZ1443,TRUE,_xll.ohTrigger(Trigger,Quote!$V$2))</f>
        <v>#NUM!</v>
      </c>
    </row>
    <row r="1444" spans="51:56" ht="11.25" customHeight="1" x14ac:dyDescent="0.25">
      <c r="AY1444" s="187" t="s">
        <v>90</v>
      </c>
      <c r="AZ1444" s="186">
        <f>_xll.qlInterestRateIndexFixingDate(Currency&amp;"ibor"&amp;$I$1,BA1444,Trigger)</f>
        <v>49422</v>
      </c>
      <c r="BA1444" s="186">
        <f>_xll.qlCalendarAdvance(Calendar,BA1443,AY1444,"f",,Trigger)</f>
        <v>49424</v>
      </c>
      <c r="BB1444" s="186">
        <f>_xll.qlInterestRateIndexMaturity(Currency&amp;"ibor"&amp;$I$1,BA1444,Trigger)</f>
        <v>49515</v>
      </c>
      <c r="BC1444" s="359">
        <f>_xll.qlIndexFixing($AC$5,AZ1444,,_xll.ohTrigger(Trigger,Quote!$V$2))</f>
        <v>1.5274630951541215E-2</v>
      </c>
      <c r="BD1444" s="359" t="e">
        <f>_xll.qlIndexFixing($BE$1,AZ1444,TRUE,_xll.ohTrigger(Trigger,Quote!$V$2))</f>
        <v>#NUM!</v>
      </c>
    </row>
    <row r="1445" spans="51:56" ht="11.25" customHeight="1" x14ac:dyDescent="0.25">
      <c r="AY1445" s="187" t="s">
        <v>90</v>
      </c>
      <c r="AZ1445" s="186">
        <f>_xll.qlInterestRateIndexFixingDate(Currency&amp;"ibor"&amp;$I$1,BA1445,Trigger)</f>
        <v>49426</v>
      </c>
      <c r="BA1445" s="186">
        <f>_xll.qlCalendarAdvance(Calendar,BA1444,AY1445,"f",,Trigger)</f>
        <v>49431</v>
      </c>
      <c r="BB1445" s="186">
        <f>_xll.qlInterestRateIndexMaturity(Currency&amp;"ibor"&amp;$I$1,BA1445,Trigger)</f>
        <v>49523</v>
      </c>
      <c r="BC1445" s="359">
        <f>_xll.qlIndexFixing($AC$5,AZ1445,,_xll.ohTrigger(Trigger,Quote!$V$2))</f>
        <v>1.5214353705382195E-2</v>
      </c>
      <c r="BD1445" s="359" t="e">
        <f>_xll.qlIndexFixing($BE$1,AZ1445,TRUE,_xll.ohTrigger(Trigger,Quote!$V$2))</f>
        <v>#NUM!</v>
      </c>
    </row>
    <row r="1446" spans="51:56" ht="11.25" customHeight="1" x14ac:dyDescent="0.25">
      <c r="AY1446" s="187" t="s">
        <v>90</v>
      </c>
      <c r="AZ1446" s="186">
        <f>_xll.qlInterestRateIndexFixingDate(Currency&amp;"ibor"&amp;$I$1,BA1446,Trigger)</f>
        <v>49436</v>
      </c>
      <c r="BA1446" s="186">
        <f>_xll.qlCalendarAdvance(Calendar,BA1445,AY1446,"f",,Trigger)</f>
        <v>49438</v>
      </c>
      <c r="BB1446" s="186">
        <f>_xll.qlInterestRateIndexMaturity(Currency&amp;"ibor"&amp;$I$1,BA1446,Trigger)</f>
        <v>49530</v>
      </c>
      <c r="BC1446" s="359">
        <f>_xll.qlIndexFixing($AC$5,AZ1446,,_xll.ohTrigger(Trigger,Quote!$V$2))</f>
        <v>1.5156916217132247E-2</v>
      </c>
      <c r="BD1446" s="359" t="e">
        <f>_xll.qlIndexFixing($BE$1,AZ1446,TRUE,_xll.ohTrigger(Trigger,Quote!$V$2))</f>
        <v>#NUM!</v>
      </c>
    </row>
    <row r="1447" spans="51:56" ht="11.25" customHeight="1" x14ac:dyDescent="0.25">
      <c r="AY1447" s="187" t="s">
        <v>90</v>
      </c>
      <c r="AZ1447" s="186">
        <f>_xll.qlInterestRateIndexFixingDate(Currency&amp;"ibor"&amp;$I$1,BA1447,Trigger)</f>
        <v>49443</v>
      </c>
      <c r="BA1447" s="186">
        <f>_xll.qlCalendarAdvance(Calendar,BA1446,AY1447,"f",,Trigger)</f>
        <v>49445</v>
      </c>
      <c r="BB1447" s="186">
        <f>_xll.qlInterestRateIndexMaturity(Currency&amp;"ibor"&amp;$I$1,BA1447,Trigger)</f>
        <v>49537</v>
      </c>
      <c r="BC1447" s="359">
        <f>_xll.qlIndexFixing($AC$5,AZ1447,,_xll.ohTrigger(Trigger,Quote!$V$2))</f>
        <v>1.5099359794012519E-2</v>
      </c>
      <c r="BD1447" s="359" t="e">
        <f>_xll.qlIndexFixing($BE$1,AZ1447,TRUE,_xll.ohTrigger(Trigger,Quote!$V$2))</f>
        <v>#NUM!</v>
      </c>
    </row>
    <row r="1448" spans="51:56" ht="11.25" customHeight="1" x14ac:dyDescent="0.25">
      <c r="AY1448" s="187" t="s">
        <v>90</v>
      </c>
      <c r="AZ1448" s="186">
        <f>_xll.qlInterestRateIndexFixingDate(Currency&amp;"ibor"&amp;$I$1,BA1448,Trigger)</f>
        <v>49450</v>
      </c>
      <c r="BA1448" s="186">
        <f>_xll.qlCalendarAdvance(Calendar,BA1447,AY1448,"f",,Trigger)</f>
        <v>49452</v>
      </c>
      <c r="BB1448" s="186">
        <f>_xll.qlInterestRateIndexMaturity(Currency&amp;"ibor"&amp;$I$1,BA1448,Trigger)</f>
        <v>49544</v>
      </c>
      <c r="BC1448" s="359">
        <f>_xll.qlIndexFixing($AC$5,AZ1448,,_xll.ohTrigger(Trigger,Quote!$V$2))</f>
        <v>1.5041684441275334E-2</v>
      </c>
      <c r="BD1448" s="359" t="e">
        <f>_xll.qlIndexFixing($BE$1,AZ1448,TRUE,_xll.ohTrigger(Trigger,Quote!$V$2))</f>
        <v>#NUM!</v>
      </c>
    </row>
    <row r="1449" spans="51:56" ht="11.25" customHeight="1" x14ac:dyDescent="0.25">
      <c r="AY1449" s="187" t="s">
        <v>90</v>
      </c>
      <c r="AZ1449" s="186">
        <f>_xll.qlInterestRateIndexFixingDate(Currency&amp;"ibor"&amp;$I$1,BA1449,Trigger)</f>
        <v>49457</v>
      </c>
      <c r="BA1449" s="186">
        <f>_xll.qlCalendarAdvance(Calendar,BA1448,AY1449,"f",,Trigger)</f>
        <v>49459</v>
      </c>
      <c r="BB1449" s="186">
        <f>_xll.qlInterestRateIndexMaturity(Currency&amp;"ibor"&amp;$I$1,BA1449,Trigger)</f>
        <v>49551</v>
      </c>
      <c r="BC1449" s="359">
        <f>_xll.qlIndexFixing($AC$5,AZ1449,,_xll.ohTrigger(Trigger,Quote!$V$2))</f>
        <v>1.4983890164182567E-2</v>
      </c>
      <c r="BD1449" s="359" t="e">
        <f>_xll.qlIndexFixing($BE$1,AZ1449,TRUE,_xll.ohTrigger(Trigger,Quote!$V$2))</f>
        <v>#NUM!</v>
      </c>
    </row>
    <row r="1450" spans="51:56" ht="11.25" customHeight="1" x14ac:dyDescent="0.25">
      <c r="AY1450" s="187" t="s">
        <v>90</v>
      </c>
      <c r="AZ1450" s="186">
        <f>_xll.qlInterestRateIndexFixingDate(Currency&amp;"ibor"&amp;$I$1,BA1450,Trigger)</f>
        <v>49464</v>
      </c>
      <c r="BA1450" s="186">
        <f>_xll.qlCalendarAdvance(Calendar,BA1449,AY1450,"f",,Trigger)</f>
        <v>49466</v>
      </c>
      <c r="BB1450" s="186">
        <f>_xll.qlInterestRateIndexMaturity(Currency&amp;"ibor"&amp;$I$1,BA1450,Trigger)</f>
        <v>49558</v>
      </c>
      <c r="BC1450" s="359">
        <f>_xll.qlIndexFixing($AC$5,AZ1450,,_xll.ohTrigger(Trigger,Quote!$V$2))</f>
        <v>1.4970670766800602E-2</v>
      </c>
      <c r="BD1450" s="359" t="e">
        <f>_xll.qlIndexFixing($BE$1,AZ1450,TRUE,_xll.ohTrigger(Trigger,Quote!$V$2))</f>
        <v>#NUM!</v>
      </c>
    </row>
    <row r="1451" spans="51:56" ht="11.25" customHeight="1" x14ac:dyDescent="0.25">
      <c r="AY1451" s="187" t="s">
        <v>90</v>
      </c>
      <c r="AZ1451" s="186">
        <f>_xll.qlInterestRateIndexFixingDate(Currency&amp;"ibor"&amp;$I$1,BA1451,Trigger)</f>
        <v>49471</v>
      </c>
      <c r="BA1451" s="186">
        <f>_xll.qlCalendarAdvance(Calendar,BA1450,AY1451,"f",,Trigger)</f>
        <v>49473</v>
      </c>
      <c r="BB1451" s="186">
        <f>_xll.qlInterestRateIndexMaturity(Currency&amp;"ibor"&amp;$I$1,BA1451,Trigger)</f>
        <v>49565</v>
      </c>
      <c r="BC1451" s="359">
        <f>_xll.qlIndexFixing($AC$5,AZ1451,,_xll.ohTrigger(Trigger,Quote!$V$2))</f>
        <v>1.4975311905518292E-2</v>
      </c>
      <c r="BD1451" s="359" t="e">
        <f>_xll.qlIndexFixing($BE$1,AZ1451,TRUE,_xll.ohTrigger(Trigger,Quote!$V$2))</f>
        <v>#NUM!</v>
      </c>
    </row>
    <row r="1452" spans="51:56" ht="11.25" customHeight="1" x14ac:dyDescent="0.25">
      <c r="AY1452" s="187" t="s">
        <v>90</v>
      </c>
      <c r="AZ1452" s="186">
        <f>_xll.qlInterestRateIndexFixingDate(Currency&amp;"ibor"&amp;$I$1,BA1452,Trigger)</f>
        <v>49478</v>
      </c>
      <c r="BA1452" s="186">
        <f>_xll.qlCalendarAdvance(Calendar,BA1451,AY1452,"f",,Trigger)</f>
        <v>49480</v>
      </c>
      <c r="BB1452" s="186">
        <f>_xll.qlInterestRateIndexMaturity(Currency&amp;"ibor"&amp;$I$1,BA1452,Trigger)</f>
        <v>49572</v>
      </c>
      <c r="BC1452" s="359">
        <f>_xll.qlIndexFixing($AC$5,AZ1452,,_xll.ohTrigger(Trigger,Quote!$V$2))</f>
        <v>1.4979953049720291E-2</v>
      </c>
      <c r="BD1452" s="359" t="e">
        <f>_xll.qlIndexFixing($BE$1,AZ1452,TRUE,_xll.ohTrigger(Trigger,Quote!$V$2))</f>
        <v>#NUM!</v>
      </c>
    </row>
    <row r="1453" spans="51:56" ht="11.25" customHeight="1" x14ac:dyDescent="0.25">
      <c r="AY1453" s="187" t="s">
        <v>90</v>
      </c>
      <c r="AZ1453" s="186">
        <f>_xll.qlInterestRateIndexFixingDate(Currency&amp;"ibor"&amp;$I$1,BA1453,Trigger)</f>
        <v>49485</v>
      </c>
      <c r="BA1453" s="186">
        <f>_xll.qlCalendarAdvance(Calendar,BA1452,AY1453,"f",,Trigger)</f>
        <v>49487</v>
      </c>
      <c r="BB1453" s="186">
        <f>_xll.qlInterestRateIndexMaturity(Currency&amp;"ibor"&amp;$I$1,BA1453,Trigger)</f>
        <v>49579</v>
      </c>
      <c r="BC1453" s="359">
        <f>_xll.qlIndexFixing($AC$5,AZ1453,,_xll.ohTrigger(Trigger,Quote!$V$2))</f>
        <v>1.498459419940573E-2</v>
      </c>
      <c r="BD1453" s="359" t="e">
        <f>_xll.qlIndexFixing($BE$1,AZ1453,TRUE,_xll.ohTrigger(Trigger,Quote!$V$2))</f>
        <v>#NUM!</v>
      </c>
    </row>
    <row r="1454" spans="51:56" ht="11.25" customHeight="1" x14ac:dyDescent="0.25">
      <c r="AY1454" s="187" t="s">
        <v>90</v>
      </c>
      <c r="AZ1454" s="186">
        <f>_xll.qlInterestRateIndexFixingDate(Currency&amp;"ibor"&amp;$I$1,BA1454,Trigger)</f>
        <v>49492</v>
      </c>
      <c r="BA1454" s="186">
        <f>_xll.qlCalendarAdvance(Calendar,BA1453,AY1454,"f",,Trigger)</f>
        <v>49494</v>
      </c>
      <c r="BB1454" s="186">
        <f>_xll.qlInterestRateIndexMaturity(Currency&amp;"ibor"&amp;$I$1,BA1454,Trigger)</f>
        <v>49586</v>
      </c>
      <c r="BC1454" s="359">
        <f>_xll.qlIndexFixing($AC$5,AZ1454,,_xll.ohTrigger(Trigger,Quote!$V$2))</f>
        <v>1.4989235354575478E-2</v>
      </c>
      <c r="BD1454" s="359" t="e">
        <f>_xll.qlIndexFixing($BE$1,AZ1454,TRUE,_xll.ohTrigger(Trigger,Quote!$V$2))</f>
        <v>#NUM!</v>
      </c>
    </row>
    <row r="1455" spans="51:56" ht="11.25" customHeight="1" x14ac:dyDescent="0.25">
      <c r="AY1455" s="187" t="s">
        <v>90</v>
      </c>
      <c r="AZ1455" s="186">
        <f>_xll.qlInterestRateIndexFixingDate(Currency&amp;"ibor"&amp;$I$1,BA1455,Trigger)</f>
        <v>49499</v>
      </c>
      <c r="BA1455" s="186">
        <f>_xll.qlCalendarAdvance(Calendar,BA1454,AY1455,"f",,Trigger)</f>
        <v>49501</v>
      </c>
      <c r="BB1455" s="186">
        <f>_xll.qlInterestRateIndexMaturity(Currency&amp;"ibor"&amp;$I$1,BA1455,Trigger)</f>
        <v>49593</v>
      </c>
      <c r="BC1455" s="359">
        <f>_xll.qlIndexFixing($AC$5,AZ1455,,_xll.ohTrigger(Trigger,Quote!$V$2))</f>
        <v>1.4993876515228665E-2</v>
      </c>
      <c r="BD1455" s="359" t="e">
        <f>_xll.qlIndexFixing($BE$1,AZ1455,TRUE,_xll.ohTrigger(Trigger,Quote!$V$2))</f>
        <v>#NUM!</v>
      </c>
    </row>
    <row r="1456" spans="51:56" ht="11.25" customHeight="1" x14ac:dyDescent="0.25">
      <c r="AY1456" s="187" t="s">
        <v>90</v>
      </c>
      <c r="AZ1456" s="186">
        <f>_xll.qlInterestRateIndexFixingDate(Currency&amp;"ibor"&amp;$I$1,BA1456,Trigger)</f>
        <v>49506</v>
      </c>
      <c r="BA1456" s="186">
        <f>_xll.qlCalendarAdvance(Calendar,BA1455,AY1456,"f",,Trigger)</f>
        <v>49508</v>
      </c>
      <c r="BB1456" s="186">
        <f>_xll.qlInterestRateIndexMaturity(Currency&amp;"ibor"&amp;$I$1,BA1456,Trigger)</f>
        <v>49600</v>
      </c>
      <c r="BC1456" s="359">
        <f>_xll.qlIndexFixing($AC$5,AZ1456,,_xll.ohTrigger(Trigger,Quote!$V$2))</f>
        <v>1.4998517681365292E-2</v>
      </c>
      <c r="BD1456" s="359" t="e">
        <f>_xll.qlIndexFixing($BE$1,AZ1456,TRUE,_xll.ohTrigger(Trigger,Quote!$V$2))</f>
        <v>#NUM!</v>
      </c>
    </row>
    <row r="1457" spans="51:56" ht="11.25" customHeight="1" x14ac:dyDescent="0.25">
      <c r="AY1457" s="187" t="s">
        <v>90</v>
      </c>
      <c r="AZ1457" s="186">
        <f>_xll.qlInterestRateIndexFixingDate(Currency&amp;"ibor"&amp;$I$1,BA1457,Trigger)</f>
        <v>49513</v>
      </c>
      <c r="BA1457" s="186">
        <f>_xll.qlCalendarAdvance(Calendar,BA1456,AY1457,"f",,Trigger)</f>
        <v>49515</v>
      </c>
      <c r="BB1457" s="186">
        <f>_xll.qlInterestRateIndexMaturity(Currency&amp;"ibor"&amp;$I$1,BA1457,Trigger)</f>
        <v>49607</v>
      </c>
      <c r="BC1457" s="359">
        <f>_xll.qlIndexFixing($AC$5,AZ1457,,_xll.ohTrigger(Trigger,Quote!$V$2))</f>
        <v>1.5003158852985359E-2</v>
      </c>
      <c r="BD1457" s="359" t="e">
        <f>_xll.qlIndexFixing($BE$1,AZ1457,TRUE,_xll.ohTrigger(Trigger,Quote!$V$2))</f>
        <v>#NUM!</v>
      </c>
    </row>
    <row r="1458" spans="51:56" ht="11.25" customHeight="1" x14ac:dyDescent="0.25">
      <c r="AY1458" s="187" t="s">
        <v>90</v>
      </c>
      <c r="AZ1458" s="186">
        <f>_xll.qlInterestRateIndexFixingDate(Currency&amp;"ibor"&amp;$I$1,BA1458,Trigger)</f>
        <v>49520</v>
      </c>
      <c r="BA1458" s="186">
        <f>_xll.qlCalendarAdvance(Calendar,BA1457,AY1458,"f",,Trigger)</f>
        <v>49522</v>
      </c>
      <c r="BB1458" s="186">
        <f>_xll.qlInterestRateIndexMaturity(Currency&amp;"ibor"&amp;$I$1,BA1458,Trigger)</f>
        <v>49614</v>
      </c>
      <c r="BC1458" s="359">
        <f>_xll.qlIndexFixing($AC$5,AZ1458,,_xll.ohTrigger(Trigger,Quote!$V$2))</f>
        <v>1.5007800030089734E-2</v>
      </c>
      <c r="BD1458" s="359" t="e">
        <f>_xll.qlIndexFixing($BE$1,AZ1458,TRUE,_xll.ohTrigger(Trigger,Quote!$V$2))</f>
        <v>#NUM!</v>
      </c>
    </row>
    <row r="1459" spans="51:56" ht="11.25" customHeight="1" x14ac:dyDescent="0.25">
      <c r="AY1459" s="187" t="s">
        <v>90</v>
      </c>
      <c r="AZ1459" s="186">
        <f>_xll.qlInterestRateIndexFixingDate(Currency&amp;"ibor"&amp;$I$1,BA1459,Trigger)</f>
        <v>49527</v>
      </c>
      <c r="BA1459" s="186">
        <f>_xll.qlCalendarAdvance(Calendar,BA1458,AY1459,"f",,Trigger)</f>
        <v>49529</v>
      </c>
      <c r="BB1459" s="186">
        <f>_xll.qlInterestRateIndexMaturity(Currency&amp;"ibor"&amp;$I$1,BA1459,Trigger)</f>
        <v>49621</v>
      </c>
      <c r="BC1459" s="359">
        <f>_xll.qlIndexFixing($AC$5,AZ1459,,_xll.ohTrigger(Trigger,Quote!$V$2))</f>
        <v>1.5012441212677551E-2</v>
      </c>
      <c r="BD1459" s="359" t="e">
        <f>_xll.qlIndexFixing($BE$1,AZ1459,TRUE,_xll.ohTrigger(Trigger,Quote!$V$2))</f>
        <v>#NUM!</v>
      </c>
    </row>
    <row r="1460" spans="51:56" ht="11.25" customHeight="1" x14ac:dyDescent="0.25">
      <c r="AY1460" s="187" t="s">
        <v>90</v>
      </c>
      <c r="AZ1460" s="186">
        <f>_xll.qlInterestRateIndexFixingDate(Currency&amp;"ibor"&amp;$I$1,BA1460,Trigger)</f>
        <v>49534</v>
      </c>
      <c r="BA1460" s="186">
        <f>_xll.qlCalendarAdvance(Calendar,BA1459,AY1460,"f",,Trigger)</f>
        <v>49536</v>
      </c>
      <c r="BB1460" s="186">
        <f>_xll.qlInterestRateIndexMaturity(Currency&amp;"ibor"&amp;$I$1,BA1460,Trigger)</f>
        <v>49628</v>
      </c>
      <c r="BC1460" s="359">
        <f>_xll.qlIndexFixing($AC$5,AZ1460,,_xll.ohTrigger(Trigger,Quote!$V$2))</f>
        <v>1.5017082400749674E-2</v>
      </c>
      <c r="BD1460" s="359" t="e">
        <f>_xll.qlIndexFixing($BE$1,AZ1460,TRUE,_xll.ohTrigger(Trigger,Quote!$V$2))</f>
        <v>#NUM!</v>
      </c>
    </row>
    <row r="1461" spans="51:56" ht="11.25" customHeight="1" x14ac:dyDescent="0.25">
      <c r="AY1461" s="187" t="s">
        <v>90</v>
      </c>
      <c r="AZ1461" s="186">
        <f>_xll.qlInterestRateIndexFixingDate(Currency&amp;"ibor"&amp;$I$1,BA1461,Trigger)</f>
        <v>49541</v>
      </c>
      <c r="BA1461" s="186">
        <f>_xll.qlCalendarAdvance(Calendar,BA1460,AY1461,"f",,Trigger)</f>
        <v>49543</v>
      </c>
      <c r="BB1461" s="186">
        <f>_xll.qlInterestRateIndexMaturity(Currency&amp;"ibor"&amp;$I$1,BA1461,Trigger)</f>
        <v>49635</v>
      </c>
      <c r="BC1461" s="359">
        <f>_xll.qlIndexFixing($AC$5,AZ1461,,_xll.ohTrigger(Trigger,Quote!$V$2))</f>
        <v>1.5021723594305238E-2</v>
      </c>
      <c r="BD1461" s="359" t="e">
        <f>_xll.qlIndexFixing($BE$1,AZ1461,TRUE,_xll.ohTrigger(Trigger,Quote!$V$2))</f>
        <v>#NUM!</v>
      </c>
    </row>
    <row r="1462" spans="51:56" ht="11.25" customHeight="1" x14ac:dyDescent="0.25">
      <c r="AY1462" s="187" t="s">
        <v>90</v>
      </c>
      <c r="AZ1462" s="186">
        <f>_xll.qlInterestRateIndexFixingDate(Currency&amp;"ibor"&amp;$I$1,BA1462,Trigger)</f>
        <v>49548</v>
      </c>
      <c r="BA1462" s="186">
        <f>_xll.qlCalendarAdvance(Calendar,BA1461,AY1462,"f",,Trigger)</f>
        <v>49550</v>
      </c>
      <c r="BB1462" s="186">
        <f>_xll.qlInterestRateIndexMaturity(Currency&amp;"ibor"&amp;$I$1,BA1462,Trigger)</f>
        <v>49642</v>
      </c>
      <c r="BC1462" s="359">
        <f>_xll.qlIndexFixing($AC$5,AZ1462,,_xll.ohTrigger(Trigger,Quote!$V$2))</f>
        <v>1.502636479334511E-2</v>
      </c>
      <c r="BD1462" s="359" t="e">
        <f>_xll.qlIndexFixing($BE$1,AZ1462,TRUE,_xll.ohTrigger(Trigger,Quote!$V$2))</f>
        <v>#NUM!</v>
      </c>
    </row>
    <row r="1463" spans="51:56" ht="11.25" customHeight="1" x14ac:dyDescent="0.25">
      <c r="AY1463" s="187" t="s">
        <v>90</v>
      </c>
      <c r="AZ1463" s="186">
        <f>_xll.qlInterestRateIndexFixingDate(Currency&amp;"ibor"&amp;$I$1,BA1463,Trigger)</f>
        <v>49555</v>
      </c>
      <c r="BA1463" s="186">
        <f>_xll.qlCalendarAdvance(Calendar,BA1462,AY1463,"f",,Trigger)</f>
        <v>49557</v>
      </c>
      <c r="BB1463" s="186">
        <f>_xll.qlInterestRateIndexMaturity(Currency&amp;"ibor"&amp;$I$1,BA1463,Trigger)</f>
        <v>49648</v>
      </c>
      <c r="BC1463" s="359">
        <f>_xll.qlIndexFixing($AC$5,AZ1463,,_xll.ohTrigger(Trigger,Quote!$V$2))</f>
        <v>1.5030361109012269E-2</v>
      </c>
      <c r="BD1463" s="359" t="e">
        <f>_xll.qlIndexFixing($BE$1,AZ1463,TRUE,_xll.ohTrigger(Trigger,Quote!$V$2))</f>
        <v>#NUM!</v>
      </c>
    </row>
    <row r="1464" spans="51:56" ht="11.25" customHeight="1" x14ac:dyDescent="0.25">
      <c r="AY1464" s="187" t="s">
        <v>90</v>
      </c>
      <c r="AZ1464" s="186">
        <f>_xll.qlInterestRateIndexFixingDate(Currency&amp;"ibor"&amp;$I$1,BA1464,Trigger)</f>
        <v>49562</v>
      </c>
      <c r="BA1464" s="186">
        <f>_xll.qlCalendarAdvance(Calendar,BA1463,AY1464,"f",,Trigger)</f>
        <v>49564</v>
      </c>
      <c r="BB1464" s="186">
        <f>_xll.qlInterestRateIndexMaturity(Currency&amp;"ibor"&amp;$I$1,BA1464,Trigger)</f>
        <v>49655</v>
      </c>
      <c r="BC1464" s="359">
        <f>_xll.qlIndexFixing($AC$5,AZ1464,,_xll.ohTrigger(Trigger,Quote!$V$2))</f>
        <v>1.5035002125193741E-2</v>
      </c>
      <c r="BD1464" s="359" t="e">
        <f>_xll.qlIndexFixing($BE$1,AZ1464,TRUE,_xll.ohTrigger(Trigger,Quote!$V$2))</f>
        <v>#NUM!</v>
      </c>
    </row>
    <row r="1465" spans="51:56" ht="11.25" customHeight="1" x14ac:dyDescent="0.25">
      <c r="AY1465" s="187" t="s">
        <v>90</v>
      </c>
      <c r="AZ1465" s="186">
        <f>_xll.qlInterestRateIndexFixingDate(Currency&amp;"ibor"&amp;$I$1,BA1465,Trigger)</f>
        <v>49569</v>
      </c>
      <c r="BA1465" s="186">
        <f>_xll.qlCalendarAdvance(Calendar,BA1464,AY1465,"f",,Trigger)</f>
        <v>49571</v>
      </c>
      <c r="BB1465" s="186">
        <f>_xll.qlInterestRateIndexMaturity(Currency&amp;"ibor"&amp;$I$1,BA1465,Trigger)</f>
        <v>49662</v>
      </c>
      <c r="BC1465" s="359">
        <f>_xll.qlIndexFixing($AC$5,AZ1465,,_xll.ohTrigger(Trigger,Quote!$V$2))</f>
        <v>1.5039643146799444E-2</v>
      </c>
      <c r="BD1465" s="359" t="e">
        <f>_xll.qlIndexFixing($BE$1,AZ1465,TRUE,_xll.ohTrigger(Trigger,Quote!$V$2))</f>
        <v>#NUM!</v>
      </c>
    </row>
    <row r="1466" spans="51:56" ht="11.25" customHeight="1" x14ac:dyDescent="0.25">
      <c r="AY1466" s="187" t="s">
        <v>90</v>
      </c>
      <c r="AZ1466" s="186">
        <f>_xll.qlInterestRateIndexFixingDate(Currency&amp;"ibor"&amp;$I$1,BA1466,Trigger)</f>
        <v>49576</v>
      </c>
      <c r="BA1466" s="186">
        <f>_xll.qlCalendarAdvance(Calendar,BA1465,AY1466,"f",,Trigger)</f>
        <v>49578</v>
      </c>
      <c r="BB1466" s="186">
        <f>_xll.qlInterestRateIndexMaturity(Currency&amp;"ibor"&amp;$I$1,BA1466,Trigger)</f>
        <v>49670</v>
      </c>
      <c r="BC1466" s="359">
        <f>_xll.qlIndexFixing($AC$5,AZ1466,,_xll.ohTrigger(Trigger,Quote!$V$2))</f>
        <v>1.5044929644340736E-2</v>
      </c>
      <c r="BD1466" s="359" t="e">
        <f>_xll.qlIndexFixing($BE$1,AZ1466,TRUE,_xll.ohTrigger(Trigger,Quote!$V$2))</f>
        <v>#NUM!</v>
      </c>
    </row>
    <row r="1467" spans="51:56" ht="11.25" customHeight="1" x14ac:dyDescent="0.25">
      <c r="AY1467" s="187" t="s">
        <v>90</v>
      </c>
      <c r="AZ1467" s="186">
        <f>_xll.qlInterestRateIndexFixingDate(Currency&amp;"ibor"&amp;$I$1,BA1467,Trigger)</f>
        <v>49583</v>
      </c>
      <c r="BA1467" s="186">
        <f>_xll.qlCalendarAdvance(Calendar,BA1466,AY1467,"f",,Trigger)</f>
        <v>49585</v>
      </c>
      <c r="BB1467" s="186">
        <f>_xll.qlInterestRateIndexMaturity(Currency&amp;"ibor"&amp;$I$1,BA1467,Trigger)</f>
        <v>49677</v>
      </c>
      <c r="BC1467" s="359">
        <f>_xll.qlIndexFixing($AC$5,AZ1467,,_xll.ohTrigger(Trigger,Quote!$V$2))</f>
        <v>1.5049570870799545E-2</v>
      </c>
      <c r="BD1467" s="359" t="e">
        <f>_xll.qlIndexFixing($BE$1,AZ1467,TRUE,_xll.ohTrigger(Trigger,Quote!$V$2))</f>
        <v>#NUM!</v>
      </c>
    </row>
    <row r="1468" spans="51:56" ht="11.25" customHeight="1" x14ac:dyDescent="0.25">
      <c r="AY1468" s="187" t="s">
        <v>90</v>
      </c>
      <c r="AZ1468" s="186">
        <f>_xll.qlInterestRateIndexFixingDate(Currency&amp;"ibor"&amp;$I$1,BA1468,Trigger)</f>
        <v>49590</v>
      </c>
      <c r="BA1468" s="186">
        <f>_xll.qlCalendarAdvance(Calendar,BA1467,AY1468,"f",,Trigger)</f>
        <v>49592</v>
      </c>
      <c r="BB1468" s="186">
        <f>_xll.qlInterestRateIndexMaturity(Currency&amp;"ibor"&amp;$I$1,BA1468,Trigger)</f>
        <v>49684</v>
      </c>
      <c r="BC1468" s="359">
        <f>_xll.qlIndexFixing($AC$5,AZ1468,,_xll.ohTrigger(Trigger,Quote!$V$2))</f>
        <v>1.5054212102741793E-2</v>
      </c>
      <c r="BD1468" s="359" t="e">
        <f>_xll.qlIndexFixing($BE$1,AZ1468,TRUE,_xll.ohTrigger(Trigger,Quote!$V$2))</f>
        <v>#NUM!</v>
      </c>
    </row>
    <row r="1469" spans="51:56" ht="11.25" customHeight="1" x14ac:dyDescent="0.25">
      <c r="AY1469" s="187" t="s">
        <v>90</v>
      </c>
      <c r="AZ1469" s="186">
        <f>_xll.qlInterestRateIndexFixingDate(Currency&amp;"ibor"&amp;$I$1,BA1469,Trigger)</f>
        <v>49597</v>
      </c>
      <c r="BA1469" s="186">
        <f>_xll.qlCalendarAdvance(Calendar,BA1468,AY1469,"f",,Trigger)</f>
        <v>49599</v>
      </c>
      <c r="BB1469" s="186">
        <f>_xll.qlInterestRateIndexMaturity(Currency&amp;"ibor"&amp;$I$1,BA1469,Trigger)</f>
        <v>49691</v>
      </c>
      <c r="BC1469" s="359">
        <f>_xll.qlIndexFixing($AC$5,AZ1469,,_xll.ohTrigger(Trigger,Quote!$V$2))</f>
        <v>1.5058853340168351E-2</v>
      </c>
      <c r="BD1469" s="359" t="e">
        <f>_xll.qlIndexFixing($BE$1,AZ1469,TRUE,_xll.ohTrigger(Trigger,Quote!$V$2))</f>
        <v>#NUM!</v>
      </c>
    </row>
    <row r="1470" spans="51:56" ht="11.25" customHeight="1" x14ac:dyDescent="0.25">
      <c r="AY1470" s="187" t="s">
        <v>90</v>
      </c>
      <c r="AZ1470" s="186">
        <f>_xll.qlInterestRateIndexFixingDate(Currency&amp;"ibor"&amp;$I$1,BA1470,Trigger)</f>
        <v>49604</v>
      </c>
      <c r="BA1470" s="186">
        <f>_xll.qlCalendarAdvance(Calendar,BA1469,AY1470,"f",,Trigger)</f>
        <v>49606</v>
      </c>
      <c r="BB1470" s="186">
        <f>_xll.qlInterestRateIndexMaturity(Currency&amp;"ibor"&amp;$I$1,BA1470,Trigger)</f>
        <v>49698</v>
      </c>
      <c r="BC1470" s="359">
        <f>_xll.qlIndexFixing($AC$5,AZ1470,,_xll.ohTrigger(Trigger,Quote!$V$2))</f>
        <v>1.5063494583077479E-2</v>
      </c>
      <c r="BD1470" s="359" t="e">
        <f>_xll.qlIndexFixing($BE$1,AZ1470,TRUE,_xll.ohTrigger(Trigger,Quote!$V$2))</f>
        <v>#NUM!</v>
      </c>
    </row>
    <row r="1471" spans="51:56" ht="11.25" customHeight="1" x14ac:dyDescent="0.25">
      <c r="AY1471" s="187" t="s">
        <v>90</v>
      </c>
      <c r="AZ1471" s="186">
        <f>_xll.qlInterestRateIndexFixingDate(Currency&amp;"ibor"&amp;$I$1,BA1471,Trigger)</f>
        <v>49611</v>
      </c>
      <c r="BA1471" s="186">
        <f>_xll.qlCalendarAdvance(Calendar,BA1470,AY1471,"f",,Trigger)</f>
        <v>49613</v>
      </c>
      <c r="BB1471" s="186">
        <f>_xll.qlInterestRateIndexMaturity(Currency&amp;"ibor"&amp;$I$1,BA1471,Trigger)</f>
        <v>49705</v>
      </c>
      <c r="BC1471" s="359">
        <f>_xll.qlIndexFixing($AC$5,AZ1471,,_xll.ohTrigger(Trigger,Quote!$V$2))</f>
        <v>1.5068135831472654E-2</v>
      </c>
      <c r="BD1471" s="359" t="e">
        <f>_xll.qlIndexFixing($BE$1,AZ1471,TRUE,_xll.ohTrigger(Trigger,Quote!$V$2))</f>
        <v>#NUM!</v>
      </c>
    </row>
    <row r="1472" spans="51:56" ht="11.25" customHeight="1" x14ac:dyDescent="0.25">
      <c r="AY1472" s="187" t="s">
        <v>90</v>
      </c>
      <c r="AZ1472" s="186">
        <f>_xll.qlInterestRateIndexFixingDate(Currency&amp;"ibor"&amp;$I$1,BA1472,Trigger)</f>
        <v>49618</v>
      </c>
      <c r="BA1472" s="186">
        <f>_xll.qlCalendarAdvance(Calendar,BA1471,AY1472,"f",,Trigger)</f>
        <v>49620</v>
      </c>
      <c r="BB1472" s="186">
        <f>_xll.qlInterestRateIndexMaturity(Currency&amp;"ibor"&amp;$I$1,BA1472,Trigger)</f>
        <v>49712</v>
      </c>
      <c r="BC1472" s="359">
        <f>_xll.qlIndexFixing($AC$5,AZ1472,,_xll.ohTrigger(Trigger,Quote!$V$2))</f>
        <v>1.5072777085349532E-2</v>
      </c>
      <c r="BD1472" s="359" t="e">
        <f>_xll.qlIndexFixing($BE$1,AZ1472,TRUE,_xll.ohTrigger(Trigger,Quote!$V$2))</f>
        <v>#NUM!</v>
      </c>
    </row>
    <row r="1473" spans="51:56" ht="11.25" customHeight="1" x14ac:dyDescent="0.25">
      <c r="AY1473" s="187" t="s">
        <v>90</v>
      </c>
      <c r="AZ1473" s="186">
        <f>_xll.qlInterestRateIndexFixingDate(Currency&amp;"ibor"&amp;$I$1,BA1473,Trigger)</f>
        <v>49625</v>
      </c>
      <c r="BA1473" s="186">
        <f>_xll.qlCalendarAdvance(Calendar,BA1472,AY1473,"f",,Trigger)</f>
        <v>49627</v>
      </c>
      <c r="BB1473" s="186">
        <f>_xll.qlInterestRateIndexMaturity(Currency&amp;"ibor"&amp;$I$1,BA1473,Trigger)</f>
        <v>49719</v>
      </c>
      <c r="BC1473" s="359">
        <f>_xll.qlIndexFixing($AC$5,AZ1473,,_xll.ohTrigger(Trigger,Quote!$V$2))</f>
        <v>1.5077418344710717E-2</v>
      </c>
      <c r="BD1473" s="359" t="e">
        <f>_xll.qlIndexFixing($BE$1,AZ1473,TRUE,_xll.ohTrigger(Trigger,Quote!$V$2))</f>
        <v>#NUM!</v>
      </c>
    </row>
    <row r="1474" spans="51:56" ht="11.25" customHeight="1" x14ac:dyDescent="0.25">
      <c r="AY1474" s="187" t="s">
        <v>90</v>
      </c>
      <c r="AZ1474" s="186">
        <f>_xll.qlInterestRateIndexFixingDate(Currency&amp;"ibor"&amp;$I$1,BA1474,Trigger)</f>
        <v>49632</v>
      </c>
      <c r="BA1474" s="186">
        <f>_xll.qlCalendarAdvance(Calendar,BA1473,AY1474,"f",,Trigger)</f>
        <v>49634</v>
      </c>
      <c r="BB1474" s="186">
        <f>_xll.qlInterestRateIndexMaturity(Currency&amp;"ibor"&amp;$I$1,BA1474,Trigger)</f>
        <v>49726</v>
      </c>
      <c r="BC1474" s="359">
        <f>_xll.qlIndexFixing($AC$5,AZ1474,,_xll.ohTrigger(Trigger,Quote!$V$2))</f>
        <v>1.508205960955708E-2</v>
      </c>
      <c r="BD1474" s="359" t="e">
        <f>_xll.qlIndexFixing($BE$1,AZ1474,TRUE,_xll.ohTrigger(Trigger,Quote!$V$2))</f>
        <v>#NUM!</v>
      </c>
    </row>
    <row r="1475" spans="51:56" ht="11.25" customHeight="1" x14ac:dyDescent="0.25">
      <c r="AY1475" s="187" t="s">
        <v>90</v>
      </c>
      <c r="AZ1475" s="186">
        <f>_xll.qlInterestRateIndexFixingDate(Currency&amp;"ibor"&amp;$I$1,BA1475,Trigger)</f>
        <v>49639</v>
      </c>
      <c r="BA1475" s="186">
        <f>_xll.qlCalendarAdvance(Calendar,BA1474,AY1475,"f",,Trigger)</f>
        <v>49641</v>
      </c>
      <c r="BB1475" s="186">
        <f>_xll.qlInterestRateIndexMaturity(Currency&amp;"ibor"&amp;$I$1,BA1475,Trigger)</f>
        <v>49733</v>
      </c>
      <c r="BC1475" s="359">
        <f>_xll.qlIndexFixing($AC$5,AZ1475,,_xll.ohTrigger(Trigger,Quote!$V$2))</f>
        <v>1.5086700879886015E-2</v>
      </c>
      <c r="BD1475" s="359" t="e">
        <f>_xll.qlIndexFixing($BE$1,AZ1475,TRUE,_xll.ohTrigger(Trigger,Quote!$V$2))</f>
        <v>#NUM!</v>
      </c>
    </row>
    <row r="1476" spans="51:56" ht="11.25" customHeight="1" x14ac:dyDescent="0.25">
      <c r="AY1476" s="187" t="s">
        <v>90</v>
      </c>
      <c r="AZ1476" s="186">
        <f>_xll.qlInterestRateIndexFixingDate(Currency&amp;"ibor"&amp;$I$1,BA1476,Trigger)</f>
        <v>49646</v>
      </c>
      <c r="BA1476" s="186">
        <f>_xll.qlCalendarAdvance(Calendar,BA1475,AY1476,"f",,Trigger)</f>
        <v>49648</v>
      </c>
      <c r="BB1476" s="186">
        <f>_xll.qlInterestRateIndexMaturity(Currency&amp;"ibor"&amp;$I$1,BA1476,Trigger)</f>
        <v>49739</v>
      </c>
      <c r="BC1476" s="359">
        <f>_xll.qlIndexFixing($AC$5,AZ1476,,_xll.ohTrigger(Trigger,Quote!$V$2))</f>
        <v>1.5090694742445719E-2</v>
      </c>
      <c r="BD1476" s="359" t="e">
        <f>_xll.qlIndexFixing($BE$1,AZ1476,TRUE,_xll.ohTrigger(Trigger,Quote!$V$2))</f>
        <v>#NUM!</v>
      </c>
    </row>
    <row r="1477" spans="51:56" ht="11.25" customHeight="1" x14ac:dyDescent="0.25">
      <c r="AY1477" s="187" t="s">
        <v>90</v>
      </c>
      <c r="AZ1477" s="186">
        <f>_xll.qlInterestRateIndexFixingDate(Currency&amp;"ibor"&amp;$I$1,BA1477,Trigger)</f>
        <v>49653</v>
      </c>
      <c r="BA1477" s="186">
        <f>_xll.qlCalendarAdvance(Calendar,BA1476,AY1477,"f",,Trigger)</f>
        <v>49655</v>
      </c>
      <c r="BB1477" s="186">
        <f>_xll.qlInterestRateIndexMaturity(Currency&amp;"ibor"&amp;$I$1,BA1477,Trigger)</f>
        <v>49746</v>
      </c>
      <c r="BC1477" s="359">
        <f>_xll.qlIndexFixing($AC$5,AZ1477,,_xll.ohTrigger(Trigger,Quote!$V$2))</f>
        <v>1.5095335829139578E-2</v>
      </c>
      <c r="BD1477" s="359" t="e">
        <f>_xll.qlIndexFixing($BE$1,AZ1477,TRUE,_xll.ohTrigger(Trigger,Quote!$V$2))</f>
        <v>#NUM!</v>
      </c>
    </row>
    <row r="1478" spans="51:56" ht="11.25" customHeight="1" x14ac:dyDescent="0.25">
      <c r="AY1478" s="187" t="s">
        <v>90</v>
      </c>
      <c r="AZ1478" s="186">
        <f>_xll.qlInterestRateIndexFixingDate(Currency&amp;"ibor"&amp;$I$1,BA1478,Trigger)</f>
        <v>49660</v>
      </c>
      <c r="BA1478" s="186">
        <f>_xll.qlCalendarAdvance(Calendar,BA1477,AY1478,"f",,Trigger)</f>
        <v>49662</v>
      </c>
      <c r="BB1478" s="186">
        <f>_xll.qlInterestRateIndexMaturity(Currency&amp;"ibor"&amp;$I$1,BA1478,Trigger)</f>
        <v>49753</v>
      </c>
      <c r="BC1478" s="359">
        <f>_xll.qlIndexFixing($AC$5,AZ1478,,_xll.ohTrigger(Trigger,Quote!$V$2))</f>
        <v>1.5099976921256789E-2</v>
      </c>
      <c r="BD1478" s="359" t="e">
        <f>_xll.qlIndexFixing($BE$1,AZ1478,TRUE,_xll.ohTrigger(Trigger,Quote!$V$2))</f>
        <v>#NUM!</v>
      </c>
    </row>
    <row r="1479" spans="51:56" ht="11.25" customHeight="1" x14ac:dyDescent="0.25">
      <c r="AY1479" s="187" t="s">
        <v>90</v>
      </c>
      <c r="AZ1479" s="186">
        <f>_xll.qlInterestRateIndexFixingDate(Currency&amp;"ibor"&amp;$I$1,BA1479,Trigger)</f>
        <v>49664</v>
      </c>
      <c r="BA1479" s="186">
        <f>_xll.qlCalendarAdvance(Calendar,BA1478,AY1479,"f",,Trigger)</f>
        <v>49670</v>
      </c>
      <c r="BB1479" s="186">
        <f>_xll.qlInterestRateIndexMaturity(Currency&amp;"ibor"&amp;$I$1,BA1479,Trigger)</f>
        <v>49761</v>
      </c>
      <c r="BC1479" s="359">
        <f>_xll.qlIndexFixing($AC$5,AZ1479,,_xll.ohTrigger(Trigger,Quote!$V$2))</f>
        <v>1.5105281033176579E-2</v>
      </c>
      <c r="BD1479" s="359" t="e">
        <f>_xll.qlIndexFixing($BE$1,AZ1479,TRUE,_xll.ohTrigger(Trigger,Quote!$V$2))</f>
        <v>#NUM!</v>
      </c>
    </row>
    <row r="1480" spans="51:56" ht="11.25" customHeight="1" x14ac:dyDescent="0.25">
      <c r="AY1480" s="187" t="s">
        <v>90</v>
      </c>
      <c r="AZ1480" s="186">
        <f>_xll.qlInterestRateIndexFixingDate(Currency&amp;"ibor"&amp;$I$1,BA1480,Trigger)</f>
        <v>49674</v>
      </c>
      <c r="BA1480" s="186">
        <f>_xll.qlCalendarAdvance(Calendar,BA1479,AY1480,"f",,Trigger)</f>
        <v>49677</v>
      </c>
      <c r="BB1480" s="186">
        <f>_xll.qlInterestRateIndexMaturity(Currency&amp;"ibor"&amp;$I$1,BA1480,Trigger)</f>
        <v>49768</v>
      </c>
      <c r="BC1480" s="359">
        <f>_xll.qlIndexFixing($AC$5,AZ1480,,_xll.ohTrigger(Trigger,Quote!$V$2))</f>
        <v>1.51099221369179E-2</v>
      </c>
      <c r="BD1480" s="359" t="e">
        <f>_xll.qlIndexFixing($BE$1,AZ1480,TRUE,_xll.ohTrigger(Trigger,Quote!$V$2))</f>
        <v>#NUM!</v>
      </c>
    </row>
    <row r="1481" spans="51:56" ht="11.25" customHeight="1" x14ac:dyDescent="0.25">
      <c r="AY1481" s="187" t="s">
        <v>90</v>
      </c>
      <c r="AZ1481" s="186">
        <f>_xll.qlInterestRateIndexFixingDate(Currency&amp;"ibor"&amp;$I$1,BA1481,Trigger)</f>
        <v>49682</v>
      </c>
      <c r="BA1481" s="186">
        <f>_xll.qlCalendarAdvance(Calendar,BA1480,AY1481,"f",,Trigger)</f>
        <v>49684</v>
      </c>
      <c r="BB1481" s="186">
        <f>_xll.qlInterestRateIndexMaturity(Currency&amp;"ibor"&amp;$I$1,BA1481,Trigger)</f>
        <v>49775</v>
      </c>
      <c r="BC1481" s="359">
        <f>_xll.qlIndexFixing($AC$5,AZ1481,,_xll.ohTrigger(Trigger,Quote!$V$2))</f>
        <v>1.5114563246082575E-2</v>
      </c>
      <c r="BD1481" s="359" t="e">
        <f>_xll.qlIndexFixing($BE$1,AZ1481,TRUE,_xll.ohTrigger(Trigger,Quote!$V$2))</f>
        <v>#NUM!</v>
      </c>
    </row>
    <row r="1482" spans="51:56" ht="11.25" customHeight="1" x14ac:dyDescent="0.25">
      <c r="AY1482" s="187" t="s">
        <v>90</v>
      </c>
      <c r="AZ1482" s="186">
        <f>_xll.qlInterestRateIndexFixingDate(Currency&amp;"ibor"&amp;$I$1,BA1482,Trigger)</f>
        <v>49689</v>
      </c>
      <c r="BA1482" s="186">
        <f>_xll.qlCalendarAdvance(Calendar,BA1481,AY1482,"f",,Trigger)</f>
        <v>49691</v>
      </c>
      <c r="BB1482" s="186">
        <f>_xll.qlInterestRateIndexMaturity(Currency&amp;"ibor"&amp;$I$1,BA1482,Trigger)</f>
        <v>49782</v>
      </c>
      <c r="BC1482" s="359">
        <f>_xll.qlIndexFixing($AC$5,AZ1482,,_xll.ohTrigger(Trigger,Quote!$V$2))</f>
        <v>1.5119204360671481E-2</v>
      </c>
      <c r="BD1482" s="359" t="e">
        <f>_xll.qlIndexFixing($BE$1,AZ1482,TRUE,_xll.ohTrigger(Trigger,Quote!$V$2))</f>
        <v>#NUM!</v>
      </c>
    </row>
    <row r="1483" spans="51:56" ht="11.25" customHeight="1" x14ac:dyDescent="0.25">
      <c r="AY1483" s="187" t="s">
        <v>90</v>
      </c>
      <c r="AZ1483" s="186">
        <f>_xll.qlInterestRateIndexFixingDate(Currency&amp;"ibor"&amp;$I$1,BA1483,Trigger)</f>
        <v>49696</v>
      </c>
      <c r="BA1483" s="186">
        <f>_xll.qlCalendarAdvance(Calendar,BA1482,AY1483,"f",,Trigger)</f>
        <v>49698</v>
      </c>
      <c r="BB1483" s="186">
        <f>_xll.qlInterestRateIndexMaturity(Currency&amp;"ibor"&amp;$I$1,BA1483,Trigger)</f>
        <v>49789</v>
      </c>
      <c r="BC1483" s="359">
        <f>_xll.qlIndexFixing($AC$5,AZ1483,,_xll.ohTrigger(Trigger,Quote!$V$2))</f>
        <v>1.5123845480684621E-2</v>
      </c>
      <c r="BD1483" s="359" t="e">
        <f>_xll.qlIndexFixing($BE$1,AZ1483,TRUE,_xll.ohTrigger(Trigger,Quote!$V$2))</f>
        <v>#NUM!</v>
      </c>
    </row>
    <row r="1484" spans="51:56" ht="11.25" customHeight="1" x14ac:dyDescent="0.25">
      <c r="AY1484" s="187" t="s">
        <v>90</v>
      </c>
      <c r="AZ1484" s="186">
        <f>_xll.qlInterestRateIndexFixingDate(Currency&amp;"ibor"&amp;$I$1,BA1484,Trigger)</f>
        <v>49703</v>
      </c>
      <c r="BA1484" s="186">
        <f>_xll.qlCalendarAdvance(Calendar,BA1483,AY1484,"f",,Trigger)</f>
        <v>49705</v>
      </c>
      <c r="BB1484" s="186">
        <f>_xll.qlInterestRateIndexMaturity(Currency&amp;"ibor"&amp;$I$1,BA1484,Trigger)</f>
        <v>49795</v>
      </c>
      <c r="BC1484" s="359">
        <f>_xll.qlIndexFixing($AC$5,AZ1484,,_xll.ohTrigger(Trigger,Quote!$V$2))</f>
        <v>1.5127837643217568E-2</v>
      </c>
      <c r="BD1484" s="359" t="e">
        <f>_xll.qlIndexFixing($BE$1,AZ1484,TRUE,_xll.ohTrigger(Trigger,Quote!$V$2))</f>
        <v>#NUM!</v>
      </c>
    </row>
    <row r="1485" spans="51:56" ht="11.25" customHeight="1" x14ac:dyDescent="0.25">
      <c r="AY1485" s="187" t="s">
        <v>90</v>
      </c>
      <c r="AZ1485" s="186">
        <f>_xll.qlInterestRateIndexFixingDate(Currency&amp;"ibor"&amp;$I$1,BA1485,Trigger)</f>
        <v>49710</v>
      </c>
      <c r="BA1485" s="186">
        <f>_xll.qlCalendarAdvance(Calendar,BA1484,AY1485,"f",,Trigger)</f>
        <v>49712</v>
      </c>
      <c r="BB1485" s="186">
        <f>_xll.qlInterestRateIndexMaturity(Currency&amp;"ibor"&amp;$I$1,BA1485,Trigger)</f>
        <v>49802</v>
      </c>
      <c r="BC1485" s="359">
        <f>_xll.qlIndexFixing($AC$5,AZ1485,,_xll.ohTrigger(Trigger,Quote!$V$2))</f>
        <v>1.5132478579005237E-2</v>
      </c>
      <c r="BD1485" s="359" t="e">
        <f>_xll.qlIndexFixing($BE$1,AZ1485,TRUE,_xll.ohTrigger(Trigger,Quote!$V$2))</f>
        <v>#NUM!</v>
      </c>
    </row>
    <row r="1486" spans="51:56" ht="11.25" customHeight="1" x14ac:dyDescent="0.25">
      <c r="AY1486" s="187" t="s">
        <v>90</v>
      </c>
      <c r="AZ1486" s="186">
        <f>_xll.qlInterestRateIndexFixingDate(Currency&amp;"ibor"&amp;$I$1,BA1486,Trigger)</f>
        <v>49717</v>
      </c>
      <c r="BA1486" s="186">
        <f>_xll.qlCalendarAdvance(Calendar,BA1485,AY1486,"f",,Trigger)</f>
        <v>49719</v>
      </c>
      <c r="BB1486" s="186">
        <f>_xll.qlInterestRateIndexMaturity(Currency&amp;"ibor"&amp;$I$1,BA1486,Trigger)</f>
        <v>49809</v>
      </c>
      <c r="BC1486" s="359">
        <f>_xll.qlIndexFixing($AC$5,AZ1486,,_xll.ohTrigger(Trigger,Quote!$V$2))</f>
        <v>1.5137119520157505E-2</v>
      </c>
      <c r="BD1486" s="359" t="e">
        <f>_xll.qlIndexFixing($BE$1,AZ1486,TRUE,_xll.ohTrigger(Trigger,Quote!$V$2))</f>
        <v>#NUM!</v>
      </c>
    </row>
    <row r="1487" spans="51:56" ht="11.25" customHeight="1" x14ac:dyDescent="0.25">
      <c r="AY1487" s="187" t="s">
        <v>90</v>
      </c>
      <c r="AZ1487" s="186">
        <f>_xll.qlInterestRateIndexFixingDate(Currency&amp;"ibor"&amp;$I$1,BA1487,Trigger)</f>
        <v>49724</v>
      </c>
      <c r="BA1487" s="186">
        <f>_xll.qlCalendarAdvance(Calendar,BA1486,AY1487,"f",,Trigger)</f>
        <v>49726</v>
      </c>
      <c r="BB1487" s="186">
        <f>_xll.qlInterestRateIndexMaturity(Currency&amp;"ibor"&amp;$I$1,BA1487,Trigger)</f>
        <v>49816</v>
      </c>
      <c r="BC1487" s="359">
        <f>_xll.qlIndexFixing($AC$5,AZ1487,,_xll.ohTrigger(Trigger,Quote!$V$2))</f>
        <v>1.5141760466673482E-2</v>
      </c>
      <c r="BD1487" s="359" t="e">
        <f>_xll.qlIndexFixing($BE$1,AZ1487,TRUE,_xll.ohTrigger(Trigger,Quote!$V$2))</f>
        <v>#NUM!</v>
      </c>
    </row>
    <row r="1488" spans="51:56" ht="11.25" customHeight="1" x14ac:dyDescent="0.25">
      <c r="AY1488" s="187" t="s">
        <v>90</v>
      </c>
      <c r="AZ1488" s="186">
        <f>_xll.qlInterestRateIndexFixingDate(Currency&amp;"ibor"&amp;$I$1,BA1488,Trigger)</f>
        <v>49731</v>
      </c>
      <c r="BA1488" s="186">
        <f>_xll.qlCalendarAdvance(Calendar,BA1487,AY1488,"f",,Trigger)</f>
        <v>49733</v>
      </c>
      <c r="BB1488" s="186">
        <f>_xll.qlInterestRateIndexMaturity(Currency&amp;"ibor"&amp;$I$1,BA1488,Trigger)</f>
        <v>49823</v>
      </c>
      <c r="BC1488" s="359">
        <f>_xll.qlIndexFixing($AC$5,AZ1488,,_xll.ohTrigger(Trigger,Quote!$V$2))</f>
        <v>1.5146401418554056E-2</v>
      </c>
      <c r="BD1488" s="359" t="e">
        <f>_xll.qlIndexFixing($BE$1,AZ1488,TRUE,_xll.ohTrigger(Trigger,Quote!$V$2))</f>
        <v>#NUM!</v>
      </c>
    </row>
    <row r="1489" spans="51:56" ht="11.25" customHeight="1" x14ac:dyDescent="0.25">
      <c r="AY1489" s="187" t="s">
        <v>90</v>
      </c>
      <c r="AZ1489" s="186">
        <f>_xll.qlInterestRateIndexFixingDate(Currency&amp;"ibor"&amp;$I$1,BA1489,Trigger)</f>
        <v>49738</v>
      </c>
      <c r="BA1489" s="186">
        <f>_xll.qlCalendarAdvance(Calendar,BA1488,AY1489,"f",,Trigger)</f>
        <v>49740</v>
      </c>
      <c r="BB1489" s="186">
        <f>_xll.qlInterestRateIndexMaturity(Currency&amp;"ibor"&amp;$I$1,BA1489,Trigger)</f>
        <v>49832</v>
      </c>
      <c r="BC1489" s="359">
        <f>_xll.qlIndexFixing($AC$5,AZ1489,,_xll.ohTrigger(Trigger,Quote!$V$2))</f>
        <v>1.5124634492929775E-2</v>
      </c>
      <c r="BD1489" s="359" t="e">
        <f>_xll.qlIndexFixing($BE$1,AZ1489,TRUE,_xll.ohTrigger(Trigger,Quote!$V$2))</f>
        <v>#NUM!</v>
      </c>
    </row>
    <row r="1490" spans="51:56" ht="11.25" customHeight="1" x14ac:dyDescent="0.25">
      <c r="AY1490" s="187" t="s">
        <v>90</v>
      </c>
      <c r="AZ1490" s="186">
        <f>_xll.qlInterestRateIndexFixingDate(Currency&amp;"ibor"&amp;$I$1,BA1490,Trigger)</f>
        <v>49745</v>
      </c>
      <c r="BA1490" s="186">
        <f>_xll.qlCalendarAdvance(Calendar,BA1489,AY1490,"f",,Trigger)</f>
        <v>49747</v>
      </c>
      <c r="BB1490" s="186">
        <f>_xll.qlInterestRateIndexMaturity(Currency&amp;"ibor"&amp;$I$1,BA1490,Trigger)</f>
        <v>49839</v>
      </c>
      <c r="BC1490" s="359">
        <f>_xll.qlIndexFixing($AC$5,AZ1490,,_xll.ohTrigger(Trigger,Quote!$V$2))</f>
        <v>1.508071813221222E-2</v>
      </c>
      <c r="BD1490" s="359" t="e">
        <f>_xll.qlIndexFixing($BE$1,AZ1490,TRUE,_xll.ohTrigger(Trigger,Quote!$V$2))</f>
        <v>#NUM!</v>
      </c>
    </row>
    <row r="1491" spans="51:56" ht="11.25" customHeight="1" x14ac:dyDescent="0.25">
      <c r="AY1491" s="187" t="s">
        <v>90</v>
      </c>
      <c r="AZ1491" s="186">
        <f>_xll.qlInterestRateIndexFixingDate(Currency&amp;"ibor"&amp;$I$1,BA1491,Trigger)</f>
        <v>49752</v>
      </c>
      <c r="BA1491" s="186">
        <f>_xll.qlCalendarAdvance(Calendar,BA1490,AY1491,"f",,Trigger)</f>
        <v>49754</v>
      </c>
      <c r="BB1491" s="186">
        <f>_xll.qlInterestRateIndexMaturity(Currency&amp;"ibor"&amp;$I$1,BA1491,Trigger)</f>
        <v>49846</v>
      </c>
      <c r="BC1491" s="359">
        <f>_xll.qlIndexFixing($AC$5,AZ1491,,_xll.ohTrigger(Trigger,Quote!$V$2))</f>
        <v>1.5036713874001904E-2</v>
      </c>
      <c r="BD1491" s="359" t="e">
        <f>_xll.qlIndexFixing($BE$1,AZ1491,TRUE,_xll.ohTrigger(Trigger,Quote!$V$2))</f>
        <v>#NUM!</v>
      </c>
    </row>
    <row r="1492" spans="51:56" ht="11.25" customHeight="1" x14ac:dyDescent="0.25">
      <c r="AY1492" s="187" t="s">
        <v>90</v>
      </c>
      <c r="AZ1492" s="186">
        <f>_xll.qlInterestRateIndexFixingDate(Currency&amp;"ibor"&amp;$I$1,BA1492,Trigger)</f>
        <v>49759</v>
      </c>
      <c r="BA1492" s="186">
        <f>_xll.qlCalendarAdvance(Calendar,BA1491,AY1492,"f",,Trigger)</f>
        <v>49761</v>
      </c>
      <c r="BB1492" s="186">
        <f>_xll.qlInterestRateIndexMaturity(Currency&amp;"ibor"&amp;$I$1,BA1492,Trigger)</f>
        <v>49853</v>
      </c>
      <c r="BC1492" s="359">
        <f>_xll.qlIndexFixing($AC$5,AZ1492,,_xll.ohTrigger(Trigger,Quote!$V$2))</f>
        <v>1.4992621721265148E-2</v>
      </c>
      <c r="BD1492" s="359" t="e">
        <f>_xll.qlIndexFixing($BE$1,AZ1492,TRUE,_xll.ohTrigger(Trigger,Quote!$V$2))</f>
        <v>#NUM!</v>
      </c>
    </row>
    <row r="1493" spans="51:56" ht="11.25" customHeight="1" x14ac:dyDescent="0.25">
      <c r="AY1493" s="187" t="s">
        <v>90</v>
      </c>
      <c r="AZ1493" s="186">
        <f>_xll.qlInterestRateIndexFixingDate(Currency&amp;"ibor"&amp;$I$1,BA1493,Trigger)</f>
        <v>49766</v>
      </c>
      <c r="BA1493" s="186">
        <f>_xll.qlCalendarAdvance(Calendar,BA1492,AY1493,"f",,Trigger)</f>
        <v>49768</v>
      </c>
      <c r="BB1493" s="186">
        <f>_xll.qlInterestRateIndexMaturity(Currency&amp;"ibor"&amp;$I$1,BA1493,Trigger)</f>
        <v>49859</v>
      </c>
      <c r="BC1493" s="359">
        <f>_xll.qlIndexFixing($AC$5,AZ1493,,_xll.ohTrigger(Trigger,Quote!$V$2))</f>
        <v>1.4952411952487622E-2</v>
      </c>
      <c r="BD1493" s="359" t="e">
        <f>_xll.qlIndexFixing($BE$1,AZ1493,TRUE,_xll.ohTrigger(Trigger,Quote!$V$2))</f>
        <v>#NUM!</v>
      </c>
    </row>
    <row r="1494" spans="51:56" ht="11.25" customHeight="1" x14ac:dyDescent="0.25">
      <c r="AY1494" s="187" t="s">
        <v>90</v>
      </c>
      <c r="AZ1494" s="186">
        <f>_xll.qlInterestRateIndexFixingDate(Currency&amp;"ibor"&amp;$I$1,BA1494,Trigger)</f>
        <v>49773</v>
      </c>
      <c r="BA1494" s="186">
        <f>_xll.qlCalendarAdvance(Calendar,BA1493,AY1494,"f",,Trigger)</f>
        <v>49775</v>
      </c>
      <c r="BB1494" s="186">
        <f>_xll.qlInterestRateIndexMaturity(Currency&amp;"ibor"&amp;$I$1,BA1494,Trigger)</f>
        <v>49866</v>
      </c>
      <c r="BC1494" s="359">
        <f>_xll.qlIndexFixing($AC$5,AZ1494,,_xll.ohTrigger(Trigger,Quote!$V$2))</f>
        <v>1.4907621131517184E-2</v>
      </c>
      <c r="BD1494" s="359" t="e">
        <f>_xll.qlIndexFixing($BE$1,AZ1494,TRUE,_xll.ohTrigger(Trigger,Quote!$V$2))</f>
        <v>#NUM!</v>
      </c>
    </row>
    <row r="1495" spans="51:56" ht="11.25" customHeight="1" x14ac:dyDescent="0.25">
      <c r="AY1495" s="187" t="s">
        <v>90</v>
      </c>
      <c r="AZ1495" s="186">
        <f>_xll.qlInterestRateIndexFixingDate(Currency&amp;"ibor"&amp;$I$1,BA1495,Trigger)</f>
        <v>49780</v>
      </c>
      <c r="BA1495" s="186">
        <f>_xll.qlCalendarAdvance(Calendar,BA1494,AY1495,"f",,Trigger)</f>
        <v>49782</v>
      </c>
      <c r="BB1495" s="186">
        <f>_xll.qlInterestRateIndexMaturity(Currency&amp;"ibor"&amp;$I$1,BA1495,Trigger)</f>
        <v>49873</v>
      </c>
      <c r="BC1495" s="359">
        <f>_xll.qlIndexFixing($AC$5,AZ1495,,_xll.ohTrigger(Trigger,Quote!$V$2))</f>
        <v>1.4862741463625716E-2</v>
      </c>
      <c r="BD1495" s="359" t="e">
        <f>_xll.qlIndexFixing($BE$1,AZ1495,TRUE,_xll.ohTrigger(Trigger,Quote!$V$2))</f>
        <v>#NUM!</v>
      </c>
    </row>
    <row r="1496" spans="51:56" ht="11.25" customHeight="1" x14ac:dyDescent="0.25">
      <c r="AY1496" s="187" t="s">
        <v>90</v>
      </c>
      <c r="AZ1496" s="186">
        <f>_xll.qlInterestRateIndexFixingDate(Currency&amp;"ibor"&amp;$I$1,BA1496,Trigger)</f>
        <v>49787</v>
      </c>
      <c r="BA1496" s="186">
        <f>_xll.qlCalendarAdvance(Calendar,BA1495,AY1496,"f",,Trigger)</f>
        <v>49789</v>
      </c>
      <c r="BB1496" s="186">
        <f>_xll.qlInterestRateIndexMaturity(Currency&amp;"ibor"&amp;$I$1,BA1496,Trigger)</f>
        <v>49880</v>
      </c>
      <c r="BC1496" s="359">
        <f>_xll.qlIndexFixing($AC$5,AZ1496,,_xll.ohTrigger(Trigger,Quote!$V$2))</f>
        <v>1.4817772951834977E-2</v>
      </c>
      <c r="BD1496" s="359" t="e">
        <f>_xll.qlIndexFixing($BE$1,AZ1496,TRUE,_xll.ohTrigger(Trigger,Quote!$V$2))</f>
        <v>#NUM!</v>
      </c>
    </row>
    <row r="1497" spans="51:56" ht="11.25" customHeight="1" x14ac:dyDescent="0.25">
      <c r="AY1497" s="187" t="s">
        <v>90</v>
      </c>
      <c r="AZ1497" s="186">
        <f>_xll.qlInterestRateIndexFixingDate(Currency&amp;"ibor"&amp;$I$1,BA1497,Trigger)</f>
        <v>49794</v>
      </c>
      <c r="BA1497" s="186">
        <f>_xll.qlCalendarAdvance(Calendar,BA1496,AY1497,"f",,Trigger)</f>
        <v>49797</v>
      </c>
      <c r="BB1497" s="186">
        <f>_xll.qlInterestRateIndexMaturity(Currency&amp;"ibor"&amp;$I$1,BA1497,Trigger)</f>
        <v>49891</v>
      </c>
      <c r="BC1497" s="359">
        <f>_xll.qlIndexFixing($AC$5,AZ1497,,_xll.ohTrigger(Trigger,Quote!$V$2))</f>
        <v>1.4761027727464075E-2</v>
      </c>
      <c r="BD1497" s="359" t="e">
        <f>_xll.qlIndexFixing($BE$1,AZ1497,TRUE,_xll.ohTrigger(Trigger,Quote!$V$2))</f>
        <v>#NUM!</v>
      </c>
    </row>
    <row r="1498" spans="51:56" ht="11.25" customHeight="1" x14ac:dyDescent="0.25">
      <c r="AY1498" s="187" t="s">
        <v>90</v>
      </c>
      <c r="AZ1498" s="186">
        <f>_xll.qlInterestRateIndexFixingDate(Currency&amp;"ibor"&amp;$I$1,BA1498,Trigger)</f>
        <v>49802</v>
      </c>
      <c r="BA1498" s="186">
        <f>_xll.qlCalendarAdvance(Calendar,BA1497,AY1498,"f",,Trigger)</f>
        <v>49804</v>
      </c>
      <c r="BB1498" s="186">
        <f>_xll.qlInterestRateIndexMaturity(Currency&amp;"ibor"&amp;$I$1,BA1498,Trigger)</f>
        <v>49898</v>
      </c>
      <c r="BC1498" s="359">
        <f>_xll.qlIndexFixing($AC$5,AZ1498,,_xll.ohTrigger(Trigger,Quote!$V$2))</f>
        <v>1.4717415836153006E-2</v>
      </c>
      <c r="BD1498" s="359" t="e">
        <f>_xll.qlIndexFixing($BE$1,AZ1498,TRUE,_xll.ohTrigger(Trigger,Quote!$V$2))</f>
        <v>#NUM!</v>
      </c>
    </row>
    <row r="1499" spans="51:56" ht="11.25" customHeight="1" x14ac:dyDescent="0.25">
      <c r="AY1499" s="187" t="s">
        <v>90</v>
      </c>
      <c r="AZ1499" s="186">
        <f>_xll.qlInterestRateIndexFixingDate(Currency&amp;"ibor"&amp;$I$1,BA1499,Trigger)</f>
        <v>49809</v>
      </c>
      <c r="BA1499" s="186">
        <f>_xll.qlCalendarAdvance(Calendar,BA1498,AY1499,"f",,Trigger)</f>
        <v>49811</v>
      </c>
      <c r="BB1499" s="186">
        <f>_xll.qlInterestRateIndexMaturity(Currency&amp;"ibor"&amp;$I$1,BA1499,Trigger)</f>
        <v>49905</v>
      </c>
      <c r="BC1499" s="359">
        <f>_xll.qlIndexFixing($AC$5,AZ1499,,_xll.ohTrigger(Trigger,Quote!$V$2))</f>
        <v>1.4673717932670936E-2</v>
      </c>
      <c r="BD1499" s="359" t="e">
        <f>_xll.qlIndexFixing($BE$1,AZ1499,TRUE,_xll.ohTrigger(Trigger,Quote!$V$2))</f>
        <v>#NUM!</v>
      </c>
    </row>
    <row r="1500" spans="51:56" ht="11.25" customHeight="1" x14ac:dyDescent="0.25">
      <c r="AY1500" s="187" t="s">
        <v>90</v>
      </c>
      <c r="AZ1500" s="186">
        <f>_xll.qlInterestRateIndexFixingDate(Currency&amp;"ibor"&amp;$I$1,BA1500,Trigger)</f>
        <v>49816</v>
      </c>
      <c r="BA1500" s="186">
        <f>_xll.qlCalendarAdvance(Calendar,BA1499,AY1500,"f",,Trigger)</f>
        <v>49818</v>
      </c>
      <c r="BB1500" s="186">
        <f>_xll.qlInterestRateIndexMaturity(Currency&amp;"ibor"&amp;$I$1,BA1500,Trigger)</f>
        <v>49912</v>
      </c>
      <c r="BC1500" s="359">
        <f>_xll.qlIndexFixing($AC$5,AZ1500,,_xll.ohTrigger(Trigger,Quote!$V$2))</f>
        <v>1.4629934019962742E-2</v>
      </c>
      <c r="BD1500" s="359" t="e">
        <f>_xll.qlIndexFixing($BE$1,AZ1500,TRUE,_xll.ohTrigger(Trigger,Quote!$V$2))</f>
        <v>#NUM!</v>
      </c>
    </row>
    <row r="1501" spans="51:56" ht="11.25" customHeight="1" x14ac:dyDescent="0.25">
      <c r="AY1501" s="187" t="s">
        <v>90</v>
      </c>
      <c r="AZ1501" s="186">
        <f>_xll.qlInterestRateIndexFixingDate(Currency&amp;"ibor"&amp;$I$1,BA1501,Trigger)</f>
        <v>49823</v>
      </c>
      <c r="BA1501" s="186">
        <f>_xll.qlCalendarAdvance(Calendar,BA1500,AY1501,"f",,Trigger)</f>
        <v>49825</v>
      </c>
      <c r="BB1501" s="186">
        <f>_xll.qlInterestRateIndexMaturity(Currency&amp;"ibor"&amp;$I$1,BA1501,Trigger)</f>
        <v>49916</v>
      </c>
      <c r="BC1501" s="359">
        <f>_xll.qlIndexFixing($AC$5,AZ1501,,_xll.ohTrigger(Trigger,Quote!$V$2))</f>
        <v>1.4585103062986717E-2</v>
      </c>
      <c r="BD1501" s="359" t="e">
        <f>_xll.qlIndexFixing($BE$1,AZ1501,TRUE,_xll.ohTrigger(Trigger,Quote!$V$2))</f>
        <v>#NUM!</v>
      </c>
    </row>
    <row r="1502" spans="51:56" ht="11.25" customHeight="1" x14ac:dyDescent="0.25">
      <c r="AY1502" s="187" t="s">
        <v>90</v>
      </c>
      <c r="AZ1502" s="186">
        <f>_xll.qlInterestRateIndexFixingDate(Currency&amp;"ibor"&amp;$I$1,BA1502,Trigger)</f>
        <v>49830</v>
      </c>
      <c r="BA1502" s="186">
        <f>_xll.qlCalendarAdvance(Calendar,BA1501,AY1502,"f",,Trigger)</f>
        <v>49832</v>
      </c>
      <c r="BB1502" s="186">
        <f>_xll.qlInterestRateIndexMaturity(Currency&amp;"ibor"&amp;$I$1,BA1502,Trigger)</f>
        <v>49926</v>
      </c>
      <c r="BC1502" s="359">
        <f>_xll.qlIndexFixing($AC$5,AZ1502,,_xll.ohTrigger(Trigger,Quote!$V$2))</f>
        <v>1.4569224609423184E-2</v>
      </c>
      <c r="BD1502" s="359" t="e">
        <f>_xll.qlIndexFixing($BE$1,AZ1502,TRUE,_xll.ohTrigger(Trigger,Quote!$V$2))</f>
        <v>#NUM!</v>
      </c>
    </row>
    <row r="1503" spans="51:56" ht="11.25" customHeight="1" x14ac:dyDescent="0.25">
      <c r="AY1503" s="187" t="s">
        <v>90</v>
      </c>
      <c r="AZ1503" s="186">
        <f>_xll.qlInterestRateIndexFixingDate(Currency&amp;"ibor"&amp;$I$1,BA1503,Trigger)</f>
        <v>49837</v>
      </c>
      <c r="BA1503" s="186">
        <f>_xll.qlCalendarAdvance(Calendar,BA1502,AY1503,"f",,Trigger)</f>
        <v>49839</v>
      </c>
      <c r="BB1503" s="186">
        <f>_xll.qlInterestRateIndexMaturity(Currency&amp;"ibor"&amp;$I$1,BA1503,Trigger)</f>
        <v>49933</v>
      </c>
      <c r="BC1503" s="359">
        <f>_xll.qlIndexFixing($AC$5,AZ1503,,_xll.ohTrigger(Trigger,Quote!$V$2))</f>
        <v>1.4572704014423047E-2</v>
      </c>
      <c r="BD1503" s="359" t="e">
        <f>_xll.qlIndexFixing($BE$1,AZ1503,TRUE,_xll.ohTrigger(Trigger,Quote!$V$2))</f>
        <v>#NUM!</v>
      </c>
    </row>
    <row r="1504" spans="51:56" ht="11.25" customHeight="1" x14ac:dyDescent="0.25">
      <c r="AY1504" s="187" t="s">
        <v>90</v>
      </c>
      <c r="AZ1504" s="186">
        <f>_xll.qlInterestRateIndexFixingDate(Currency&amp;"ibor"&amp;$I$1,BA1504,Trigger)</f>
        <v>49844</v>
      </c>
      <c r="BA1504" s="186">
        <f>_xll.qlCalendarAdvance(Calendar,BA1503,AY1504,"f",,Trigger)</f>
        <v>49846</v>
      </c>
      <c r="BB1504" s="186">
        <f>_xll.qlInterestRateIndexMaturity(Currency&amp;"ibor"&amp;$I$1,BA1504,Trigger)</f>
        <v>49940</v>
      </c>
      <c r="BC1504" s="359">
        <f>_xll.qlIndexFixing($AC$5,AZ1504,,_xll.ohTrigger(Trigger,Quote!$V$2))</f>
        <v>1.4576183422573582E-2</v>
      </c>
      <c r="BD1504" s="359" t="e">
        <f>_xll.qlIndexFixing($BE$1,AZ1504,TRUE,_xll.ohTrigger(Trigger,Quote!$V$2))</f>
        <v>#NUM!</v>
      </c>
    </row>
    <row r="1505" spans="51:56" ht="11.25" customHeight="1" x14ac:dyDescent="0.25">
      <c r="AY1505" s="187" t="s">
        <v>90</v>
      </c>
      <c r="AZ1505" s="186">
        <f>_xll.qlInterestRateIndexFixingDate(Currency&amp;"ibor"&amp;$I$1,BA1505,Trigger)</f>
        <v>49851</v>
      </c>
      <c r="BA1505" s="186">
        <f>_xll.qlCalendarAdvance(Calendar,BA1504,AY1505,"f",,Trigger)</f>
        <v>49853</v>
      </c>
      <c r="BB1505" s="186">
        <f>_xll.qlInterestRateIndexMaturity(Currency&amp;"ibor"&amp;$I$1,BA1505,Trigger)</f>
        <v>49947</v>
      </c>
      <c r="BC1505" s="359">
        <f>_xll.qlIndexFixing($AC$5,AZ1505,,_xll.ohTrigger(Trigger,Quote!$V$2))</f>
        <v>1.4579662833871384E-2</v>
      </c>
      <c r="BD1505" s="359" t="e">
        <f>_xll.qlIndexFixing($BE$1,AZ1505,TRUE,_xll.ohTrigger(Trigger,Quote!$V$2))</f>
        <v>#NUM!</v>
      </c>
    </row>
    <row r="1506" spans="51:56" ht="11.25" customHeight="1" x14ac:dyDescent="0.25">
      <c r="AY1506" s="187" t="s">
        <v>90</v>
      </c>
      <c r="AZ1506" s="186">
        <f>_xll.qlInterestRateIndexFixingDate(Currency&amp;"ibor"&amp;$I$1,BA1506,Trigger)</f>
        <v>49858</v>
      </c>
      <c r="BA1506" s="186">
        <f>_xll.qlCalendarAdvance(Calendar,BA1505,AY1506,"f",,Trigger)</f>
        <v>49860</v>
      </c>
      <c r="BB1506" s="186">
        <f>_xll.qlInterestRateIndexMaturity(Currency&amp;"ibor"&amp;$I$1,BA1506,Trigger)</f>
        <v>49954</v>
      </c>
      <c r="BC1506" s="359">
        <f>_xll.qlIndexFixing($AC$5,AZ1506,,_xll.ohTrigger(Trigger,Quote!$V$2))</f>
        <v>1.4583142248319008E-2</v>
      </c>
      <c r="BD1506" s="359" t="e">
        <f>_xll.qlIndexFixing($BE$1,AZ1506,TRUE,_xll.ohTrigger(Trigger,Quote!$V$2))</f>
        <v>#NUM!</v>
      </c>
    </row>
    <row r="1507" spans="51:56" ht="11.25" customHeight="1" x14ac:dyDescent="0.25">
      <c r="AY1507" s="187" t="s">
        <v>90</v>
      </c>
      <c r="AZ1507" s="186">
        <f>_xll.qlInterestRateIndexFixingDate(Currency&amp;"ibor"&amp;$I$1,BA1507,Trigger)</f>
        <v>49865</v>
      </c>
      <c r="BA1507" s="186">
        <f>_xll.qlCalendarAdvance(Calendar,BA1506,AY1507,"f",,Trigger)</f>
        <v>49867</v>
      </c>
      <c r="BB1507" s="186">
        <f>_xll.qlInterestRateIndexMaturity(Currency&amp;"ibor"&amp;$I$1,BA1507,Trigger)</f>
        <v>49961</v>
      </c>
      <c r="BC1507" s="359">
        <f>_xll.qlIndexFixing($AC$5,AZ1507,,_xll.ohTrigger(Trigger,Quote!$V$2))</f>
        <v>1.4586621665914751E-2</v>
      </c>
      <c r="BD1507" s="359" t="e">
        <f>_xll.qlIndexFixing($BE$1,AZ1507,TRUE,_xll.ohTrigger(Trigger,Quote!$V$2))</f>
        <v>#NUM!</v>
      </c>
    </row>
    <row r="1508" spans="51:56" ht="11.25" customHeight="1" x14ac:dyDescent="0.25">
      <c r="AY1508" s="187" t="s">
        <v>90</v>
      </c>
      <c r="AZ1508" s="186">
        <f>_xll.qlInterestRateIndexFixingDate(Currency&amp;"ibor"&amp;$I$1,BA1508,Trigger)</f>
        <v>49872</v>
      </c>
      <c r="BA1508" s="186">
        <f>_xll.qlCalendarAdvance(Calendar,BA1507,AY1508,"f",,Trigger)</f>
        <v>49874</v>
      </c>
      <c r="BB1508" s="186">
        <f>_xll.qlInterestRateIndexMaturity(Currency&amp;"ibor"&amp;$I$1,BA1508,Trigger)</f>
        <v>49968</v>
      </c>
      <c r="BC1508" s="359">
        <f>_xll.qlIndexFixing($AC$5,AZ1508,,_xll.ohTrigger(Trigger,Quote!$V$2))</f>
        <v>1.4590101086660317E-2</v>
      </c>
      <c r="BD1508" s="359" t="e">
        <f>_xll.qlIndexFixing($BE$1,AZ1508,TRUE,_xll.ohTrigger(Trigger,Quote!$V$2))</f>
        <v>#NUM!</v>
      </c>
    </row>
    <row r="1509" spans="51:56" ht="11.25" customHeight="1" x14ac:dyDescent="0.25">
      <c r="AY1509" s="187" t="s">
        <v>90</v>
      </c>
      <c r="AZ1509" s="186">
        <f>_xll.qlInterestRateIndexFixingDate(Currency&amp;"ibor"&amp;$I$1,BA1509,Trigger)</f>
        <v>49879</v>
      </c>
      <c r="BA1509" s="186">
        <f>_xll.qlCalendarAdvance(Calendar,BA1508,AY1509,"f",,Trigger)</f>
        <v>49881</v>
      </c>
      <c r="BB1509" s="186">
        <f>_xll.qlInterestRateIndexMaturity(Currency&amp;"ibor"&amp;$I$1,BA1509,Trigger)</f>
        <v>49975</v>
      </c>
      <c r="BC1509" s="359">
        <f>_xll.qlIndexFixing($AC$5,AZ1509,,_xll.ohTrigger(Trigger,Quote!$V$2))</f>
        <v>1.4593580510555702E-2</v>
      </c>
      <c r="BD1509" s="359" t="e">
        <f>_xll.qlIndexFixing($BE$1,AZ1509,TRUE,_xll.ohTrigger(Trigger,Quote!$V$2))</f>
        <v>#NUM!</v>
      </c>
    </row>
    <row r="1510" spans="51:56" ht="11.25" customHeight="1" x14ac:dyDescent="0.25">
      <c r="AY1510" s="187" t="s">
        <v>90</v>
      </c>
      <c r="AZ1510" s="186">
        <f>_xll.qlInterestRateIndexFixingDate(Currency&amp;"ibor"&amp;$I$1,BA1510,Trigger)</f>
        <v>49886</v>
      </c>
      <c r="BA1510" s="186">
        <f>_xll.qlCalendarAdvance(Calendar,BA1509,AY1510,"f",,Trigger)</f>
        <v>49888</v>
      </c>
      <c r="BB1510" s="186">
        <f>_xll.qlInterestRateIndexMaturity(Currency&amp;"ibor"&amp;$I$1,BA1510,Trigger)</f>
        <v>49982</v>
      </c>
      <c r="BC1510" s="359">
        <f>_xll.qlIndexFixing($AC$5,AZ1510,,_xll.ohTrigger(Trigger,Quote!$V$2))</f>
        <v>1.4597059937600059E-2</v>
      </c>
      <c r="BD1510" s="359" t="e">
        <f>_xll.qlIndexFixing($BE$1,AZ1510,TRUE,_xll.ohTrigger(Trigger,Quote!$V$2))</f>
        <v>#NUM!</v>
      </c>
    </row>
    <row r="1511" spans="51:56" ht="11.25" customHeight="1" x14ac:dyDescent="0.25">
      <c r="AY1511" s="187" t="s">
        <v>90</v>
      </c>
      <c r="AZ1511" s="186">
        <f>_xll.qlInterestRateIndexFixingDate(Currency&amp;"ibor"&amp;$I$1,BA1511,Trigger)</f>
        <v>49893</v>
      </c>
      <c r="BA1511" s="186">
        <f>_xll.qlCalendarAdvance(Calendar,BA1510,AY1511,"f",,Trigger)</f>
        <v>49895</v>
      </c>
      <c r="BB1511" s="186">
        <f>_xll.qlInterestRateIndexMaturity(Currency&amp;"ibor"&amp;$I$1,BA1511,Trigger)</f>
        <v>49989</v>
      </c>
      <c r="BC1511" s="359">
        <f>_xll.qlIndexFixing($AC$5,AZ1511,,_xll.ohTrigger(Trigger,Quote!$V$2))</f>
        <v>1.4600539367791685E-2</v>
      </c>
      <c r="BD1511" s="359" t="e">
        <f>_xll.qlIndexFixing($BE$1,AZ1511,TRUE,_xll.ohTrigger(Trigger,Quote!$V$2))</f>
        <v>#NUM!</v>
      </c>
    </row>
    <row r="1512" spans="51:56" ht="11.25" customHeight="1" x14ac:dyDescent="0.25">
      <c r="AY1512" s="187" t="s">
        <v>90</v>
      </c>
      <c r="AZ1512" s="186">
        <f>_xll.qlInterestRateIndexFixingDate(Currency&amp;"ibor"&amp;$I$1,BA1512,Trigger)</f>
        <v>49900</v>
      </c>
      <c r="BA1512" s="186">
        <f>_xll.qlCalendarAdvance(Calendar,BA1511,AY1512,"f",,Trigger)</f>
        <v>49902</v>
      </c>
      <c r="BB1512" s="186">
        <f>_xll.qlInterestRateIndexMaturity(Currency&amp;"ibor"&amp;$I$1,BA1512,Trigger)</f>
        <v>49996</v>
      </c>
      <c r="BC1512" s="359">
        <f>_xll.qlIndexFixing($AC$5,AZ1512,,_xll.ohTrigger(Trigger,Quote!$V$2))</f>
        <v>1.4604018801134832E-2</v>
      </c>
      <c r="BD1512" s="359" t="e">
        <f>_xll.qlIndexFixing($BE$1,AZ1512,TRUE,_xll.ohTrigger(Trigger,Quote!$V$2))</f>
        <v>#NUM!</v>
      </c>
    </row>
    <row r="1513" spans="51:56" ht="11.25" customHeight="1" x14ac:dyDescent="0.25">
      <c r="AY1513" s="187" t="s">
        <v>90</v>
      </c>
      <c r="AZ1513" s="186">
        <f>_xll.qlInterestRateIndexFixingDate(Currency&amp;"ibor"&amp;$I$1,BA1513,Trigger)</f>
        <v>49907</v>
      </c>
      <c r="BA1513" s="186">
        <f>_xll.qlCalendarAdvance(Calendar,BA1512,AY1513,"f",,Trigger)</f>
        <v>49909</v>
      </c>
      <c r="BB1513" s="186">
        <f>_xll.qlInterestRateIndexMaturity(Currency&amp;"ibor"&amp;$I$1,BA1513,Trigger)</f>
        <v>50003</v>
      </c>
      <c r="BC1513" s="359">
        <f>_xll.qlIndexFixing($AC$5,AZ1513,,_xll.ohTrigger(Trigger,Quote!$V$2))</f>
        <v>1.4607498237626099E-2</v>
      </c>
      <c r="BD1513" s="359" t="e">
        <f>_xll.qlIndexFixing($BE$1,AZ1513,TRUE,_xll.ohTrigger(Trigger,Quote!$V$2))</f>
        <v>#NUM!</v>
      </c>
    </row>
    <row r="1514" spans="51:56" ht="11.25" customHeight="1" x14ac:dyDescent="0.25">
      <c r="AY1514" s="187" t="s">
        <v>90</v>
      </c>
      <c r="AZ1514" s="186">
        <f>_xll.qlInterestRateIndexFixingDate(Currency&amp;"ibor"&amp;$I$1,BA1514,Trigger)</f>
        <v>49914</v>
      </c>
      <c r="BA1514" s="186">
        <f>_xll.qlCalendarAdvance(Calendar,BA1513,AY1514,"f",,Trigger)</f>
        <v>49916</v>
      </c>
      <c r="BB1514" s="186">
        <f>_xll.qlInterestRateIndexMaturity(Currency&amp;"ibor"&amp;$I$1,BA1514,Trigger)</f>
        <v>50007</v>
      </c>
      <c r="BC1514" s="359">
        <f>_xll.qlIndexFixing($AC$5,AZ1514,,_xll.ohTrigger(Trigger,Quote!$V$2))</f>
        <v>1.4609343835629523E-2</v>
      </c>
      <c r="BD1514" s="359" t="e">
        <f>_xll.qlIndexFixing($BE$1,AZ1514,TRUE,_xll.ohTrigger(Trigger,Quote!$V$2))</f>
        <v>#NUM!</v>
      </c>
    </row>
    <row r="1515" spans="51:56" ht="11.25" customHeight="1" x14ac:dyDescent="0.25">
      <c r="AY1515" s="187" t="s">
        <v>90</v>
      </c>
      <c r="AZ1515" s="186">
        <f>_xll.qlInterestRateIndexFixingDate(Currency&amp;"ibor"&amp;$I$1,BA1515,Trigger)</f>
        <v>49921</v>
      </c>
      <c r="BA1515" s="186">
        <f>_xll.qlCalendarAdvance(Calendar,BA1514,AY1515,"f",,Trigger)</f>
        <v>49923</v>
      </c>
      <c r="BB1515" s="186">
        <f>_xll.qlInterestRateIndexMaturity(Currency&amp;"ibor"&amp;$I$1,BA1515,Trigger)</f>
        <v>50014</v>
      </c>
      <c r="BC1515" s="359">
        <f>_xll.qlIndexFixing($AC$5,AZ1515,,_xll.ohTrigger(Trigger,Quote!$V$2))</f>
        <v>1.4612822854896481E-2</v>
      </c>
      <c r="BD1515" s="359" t="e">
        <f>_xll.qlIndexFixing($BE$1,AZ1515,TRUE,_xll.ohTrigger(Trigger,Quote!$V$2))</f>
        <v>#NUM!</v>
      </c>
    </row>
    <row r="1516" spans="51:56" ht="11.25" customHeight="1" x14ac:dyDescent="0.25">
      <c r="AY1516" s="187" t="s">
        <v>90</v>
      </c>
      <c r="AZ1516" s="186">
        <f>_xll.qlInterestRateIndexFixingDate(Currency&amp;"ibor"&amp;$I$1,BA1516,Trigger)</f>
        <v>49928</v>
      </c>
      <c r="BA1516" s="186">
        <f>_xll.qlCalendarAdvance(Calendar,BA1515,AY1516,"f",,Trigger)</f>
        <v>49930</v>
      </c>
      <c r="BB1516" s="186">
        <f>_xll.qlInterestRateIndexMaturity(Currency&amp;"ibor"&amp;$I$1,BA1516,Trigger)</f>
        <v>50021</v>
      </c>
      <c r="BC1516" s="359">
        <f>_xll.qlIndexFixing($AC$5,AZ1516,,_xll.ohTrigger(Trigger,Quote!$V$2))</f>
        <v>1.4616301877212428E-2</v>
      </c>
      <c r="BD1516" s="359" t="e">
        <f>_xll.qlIndexFixing($BE$1,AZ1516,TRUE,_xll.ohTrigger(Trigger,Quote!$V$2))</f>
        <v>#NUM!</v>
      </c>
    </row>
    <row r="1517" spans="51:56" ht="11.25" customHeight="1" x14ac:dyDescent="0.25">
      <c r="AY1517" s="187" t="s">
        <v>90</v>
      </c>
      <c r="AZ1517" s="186">
        <f>_xll.qlInterestRateIndexFixingDate(Currency&amp;"ibor"&amp;$I$1,BA1517,Trigger)</f>
        <v>49935</v>
      </c>
      <c r="BA1517" s="186">
        <f>_xll.qlCalendarAdvance(Calendar,BA1516,AY1517,"f",,Trigger)</f>
        <v>49937</v>
      </c>
      <c r="BB1517" s="186">
        <f>_xll.qlInterestRateIndexMaturity(Currency&amp;"ibor"&amp;$I$1,BA1517,Trigger)</f>
        <v>50028</v>
      </c>
      <c r="BC1517" s="359">
        <f>_xll.qlIndexFixing($AC$5,AZ1517,,_xll.ohTrigger(Trigger,Quote!$V$2))</f>
        <v>1.4619780902576486E-2</v>
      </c>
      <c r="BD1517" s="359" t="e">
        <f>_xll.qlIndexFixing($BE$1,AZ1517,TRUE,_xll.ohTrigger(Trigger,Quote!$V$2))</f>
        <v>#NUM!</v>
      </c>
    </row>
    <row r="1518" spans="51:56" ht="11.25" customHeight="1" x14ac:dyDescent="0.25">
      <c r="AY1518" s="187" t="s">
        <v>90</v>
      </c>
      <c r="AZ1518" s="186">
        <f>_xll.qlInterestRateIndexFixingDate(Currency&amp;"ibor"&amp;$I$1,BA1518,Trigger)</f>
        <v>49942</v>
      </c>
      <c r="BA1518" s="186">
        <f>_xll.qlCalendarAdvance(Calendar,BA1517,AY1518,"f",,Trigger)</f>
        <v>49944</v>
      </c>
      <c r="BB1518" s="186">
        <f>_xll.qlInterestRateIndexMaturity(Currency&amp;"ibor"&amp;$I$1,BA1518,Trigger)</f>
        <v>50038</v>
      </c>
      <c r="BC1518" s="359">
        <f>_xll.qlIndexFixing($AC$5,AZ1518,,_xll.ohTrigger(Trigger,Quote!$V$2))</f>
        <v>1.4624895467318695E-2</v>
      </c>
      <c r="BD1518" s="359" t="e">
        <f>_xll.qlIndexFixing($BE$1,AZ1518,TRUE,_xll.ohTrigger(Trigger,Quote!$V$2))</f>
        <v>#NUM!</v>
      </c>
    </row>
    <row r="1519" spans="51:56" ht="11.25" customHeight="1" x14ac:dyDescent="0.25">
      <c r="AY1519" s="187" t="s">
        <v>90</v>
      </c>
      <c r="AZ1519" s="186">
        <f>_xll.qlInterestRateIndexFixingDate(Currency&amp;"ibor"&amp;$I$1,BA1519,Trigger)</f>
        <v>49949</v>
      </c>
      <c r="BA1519" s="186">
        <f>_xll.qlCalendarAdvance(Calendar,BA1518,AY1519,"f",,Trigger)</f>
        <v>49951</v>
      </c>
      <c r="BB1519" s="186">
        <f>_xll.qlInterestRateIndexMaturity(Currency&amp;"ibor"&amp;$I$1,BA1519,Trigger)</f>
        <v>50045</v>
      </c>
      <c r="BC1519" s="359">
        <f>_xll.qlIndexFixing($AC$5,AZ1519,,_xll.ohTrigger(Trigger,Quote!$V$2))</f>
        <v>1.4628374922704636E-2</v>
      </c>
      <c r="BD1519" s="359" t="e">
        <f>_xll.qlIndexFixing($BE$1,AZ1519,TRUE,_xll.ohTrigger(Trigger,Quote!$V$2))</f>
        <v>#NUM!</v>
      </c>
    </row>
    <row r="1520" spans="51:56" ht="11.25" customHeight="1" x14ac:dyDescent="0.25">
      <c r="AY1520" s="187" t="s">
        <v>90</v>
      </c>
      <c r="AZ1520" s="186">
        <f>_xll.qlInterestRateIndexFixingDate(Currency&amp;"ibor"&amp;$I$1,BA1520,Trigger)</f>
        <v>49956</v>
      </c>
      <c r="BA1520" s="186">
        <f>_xll.qlCalendarAdvance(Calendar,BA1519,AY1520,"f",,Trigger)</f>
        <v>49958</v>
      </c>
      <c r="BB1520" s="186">
        <f>_xll.qlInterestRateIndexMaturity(Currency&amp;"ibor"&amp;$I$1,BA1520,Trigger)</f>
        <v>50052</v>
      </c>
      <c r="BC1520" s="359">
        <f>_xll.qlIndexFixing($AC$5,AZ1520,,_xll.ohTrigger(Trigger,Quote!$V$2))</f>
        <v>1.4631854381239547E-2</v>
      </c>
      <c r="BD1520" s="359" t="e">
        <f>_xll.qlIndexFixing($BE$1,AZ1520,TRUE,_xll.ohTrigger(Trigger,Quote!$V$2))</f>
        <v>#NUM!</v>
      </c>
    </row>
    <row r="1521" spans="51:56" ht="11.25" customHeight="1" x14ac:dyDescent="0.25">
      <c r="AY1521" s="187" t="s">
        <v>90</v>
      </c>
      <c r="AZ1521" s="186">
        <f>_xll.qlInterestRateIndexFixingDate(Currency&amp;"ibor"&amp;$I$1,BA1521,Trigger)</f>
        <v>49963</v>
      </c>
      <c r="BA1521" s="186">
        <f>_xll.qlCalendarAdvance(Calendar,BA1520,AY1521,"f",,Trigger)</f>
        <v>49965</v>
      </c>
      <c r="BB1521" s="186">
        <f>_xll.qlInterestRateIndexMaturity(Currency&amp;"ibor"&amp;$I$1,BA1521,Trigger)</f>
        <v>50059</v>
      </c>
      <c r="BC1521" s="359">
        <f>_xll.qlIndexFixing($AC$5,AZ1521,,_xll.ohTrigger(Trigger,Quote!$V$2))</f>
        <v>1.4635333842924279E-2</v>
      </c>
      <c r="BD1521" s="359" t="e">
        <f>_xll.qlIndexFixing($BE$1,AZ1521,TRUE,_xll.ohTrigger(Trigger,Quote!$V$2))</f>
        <v>#NUM!</v>
      </c>
    </row>
    <row r="1522" spans="51:56" ht="11.25" customHeight="1" x14ac:dyDescent="0.25">
      <c r="AY1522" s="187" t="s">
        <v>90</v>
      </c>
      <c r="AZ1522" s="186">
        <f>_xll.qlInterestRateIndexFixingDate(Currency&amp;"ibor"&amp;$I$1,BA1522,Trigger)</f>
        <v>49970</v>
      </c>
      <c r="BA1522" s="186">
        <f>_xll.qlCalendarAdvance(Calendar,BA1521,AY1522,"f",,Trigger)</f>
        <v>49972</v>
      </c>
      <c r="BB1522" s="186">
        <f>_xll.qlInterestRateIndexMaturity(Currency&amp;"ibor"&amp;$I$1,BA1522,Trigger)</f>
        <v>50066</v>
      </c>
      <c r="BC1522" s="359">
        <f>_xll.qlIndexFixing($AC$5,AZ1522,,_xll.ohTrigger(Trigger,Quote!$V$2))</f>
        <v>1.4638813307757981E-2</v>
      </c>
      <c r="BD1522" s="359" t="e">
        <f>_xll.qlIndexFixing($BE$1,AZ1522,TRUE,_xll.ohTrigger(Trigger,Quote!$V$2))</f>
        <v>#NUM!</v>
      </c>
    </row>
    <row r="1523" spans="51:56" ht="11.25" customHeight="1" x14ac:dyDescent="0.25">
      <c r="AY1523" s="187" t="s">
        <v>90</v>
      </c>
      <c r="AZ1523" s="186">
        <f>_xll.qlInterestRateIndexFixingDate(Currency&amp;"ibor"&amp;$I$1,BA1523,Trigger)</f>
        <v>49977</v>
      </c>
      <c r="BA1523" s="186">
        <f>_xll.qlCalendarAdvance(Calendar,BA1522,AY1523,"f",,Trigger)</f>
        <v>49979</v>
      </c>
      <c r="BB1523" s="186">
        <f>_xll.qlInterestRateIndexMaturity(Currency&amp;"ibor"&amp;$I$1,BA1523,Trigger)</f>
        <v>50070</v>
      </c>
      <c r="BC1523" s="359">
        <f>_xll.qlIndexFixing($AC$5,AZ1523,,_xll.ohTrigger(Trigger,Quote!$V$2))</f>
        <v>1.4640655118772052E-2</v>
      </c>
      <c r="BD1523" s="359" t="e">
        <f>_xll.qlIndexFixing($BE$1,AZ1523,TRUE,_xll.ohTrigger(Trigger,Quote!$V$2))</f>
        <v>#NUM!</v>
      </c>
    </row>
    <row r="1524" spans="51:56" ht="11.25" customHeight="1" x14ac:dyDescent="0.25">
      <c r="AY1524" s="187" t="s">
        <v>90</v>
      </c>
      <c r="AZ1524" s="186">
        <f>_xll.qlInterestRateIndexFixingDate(Currency&amp;"ibor"&amp;$I$1,BA1524,Trigger)</f>
        <v>49984</v>
      </c>
      <c r="BA1524" s="186">
        <f>_xll.qlCalendarAdvance(Calendar,BA1523,AY1524,"f",,Trigger)</f>
        <v>49986</v>
      </c>
      <c r="BB1524" s="186">
        <f>_xll.qlInterestRateIndexMaturity(Currency&amp;"ibor"&amp;$I$1,BA1524,Trigger)</f>
        <v>50080</v>
      </c>
      <c r="BC1524" s="359">
        <f>_xll.qlIndexFixing($AC$5,AZ1524,,_xll.ohTrigger(Trigger,Quote!$V$2))</f>
        <v>1.4645772246872297E-2</v>
      </c>
      <c r="BD1524" s="359" t="e">
        <f>_xll.qlIndexFixing($BE$1,AZ1524,TRUE,_xll.ohTrigger(Trigger,Quote!$V$2))</f>
        <v>#NUM!</v>
      </c>
    </row>
    <row r="1525" spans="51:56" ht="11.25" customHeight="1" x14ac:dyDescent="0.25">
      <c r="AY1525" s="187" t="s">
        <v>90</v>
      </c>
      <c r="AZ1525" s="186">
        <f>_xll.qlInterestRateIndexFixingDate(Currency&amp;"ibor"&amp;$I$1,BA1525,Trigger)</f>
        <v>49991</v>
      </c>
      <c r="BA1525" s="186">
        <f>_xll.qlCalendarAdvance(Calendar,BA1524,AY1525,"f",,Trigger)</f>
        <v>49993</v>
      </c>
      <c r="BB1525" s="186">
        <f>_xll.qlInterestRateIndexMaturity(Currency&amp;"ibor"&amp;$I$1,BA1525,Trigger)</f>
        <v>50087</v>
      </c>
      <c r="BC1525" s="359">
        <f>_xll.qlIndexFixing($AC$5,AZ1525,,_xll.ohTrigger(Trigger,Quote!$V$2))</f>
        <v>1.464925172115291E-2</v>
      </c>
      <c r="BD1525" s="359" t="e">
        <f>_xll.qlIndexFixing($BE$1,AZ1525,TRUE,_xll.ohTrigger(Trigger,Quote!$V$2))</f>
        <v>#NUM!</v>
      </c>
    </row>
    <row r="1526" spans="51:56" ht="11.25" customHeight="1" x14ac:dyDescent="0.25">
      <c r="AY1526" s="187" t="s">
        <v>90</v>
      </c>
      <c r="AZ1526" s="186">
        <f>_xll.qlInterestRateIndexFixingDate(Currency&amp;"ibor"&amp;$I$1,BA1526,Trigger)</f>
        <v>49998</v>
      </c>
      <c r="BA1526" s="186">
        <f>_xll.qlCalendarAdvance(Calendar,BA1525,AY1526,"f",,Trigger)</f>
        <v>50000</v>
      </c>
      <c r="BB1526" s="186">
        <f>_xll.qlInterestRateIndexMaturity(Currency&amp;"ibor"&amp;$I$1,BA1526,Trigger)</f>
        <v>50094</v>
      </c>
      <c r="BC1526" s="359">
        <f>_xll.qlIndexFixing($AC$5,AZ1526,,_xll.ohTrigger(Trigger,Quote!$V$2))</f>
        <v>1.4652731198583345E-2</v>
      </c>
      <c r="BD1526" s="359" t="e">
        <f>_xll.qlIndexFixing($BE$1,AZ1526,TRUE,_xll.ohTrigger(Trigger,Quote!$V$2))</f>
        <v>#NUM!</v>
      </c>
    </row>
    <row r="1527" spans="51:56" ht="11.25" customHeight="1" x14ac:dyDescent="0.25">
      <c r="AY1527" s="187" t="s">
        <v>90</v>
      </c>
      <c r="AZ1527" s="186">
        <f>_xll.qlInterestRateIndexFixingDate(Currency&amp;"ibor"&amp;$I$1,BA1527,Trigger)</f>
        <v>50005</v>
      </c>
      <c r="BA1527" s="186">
        <f>_xll.qlCalendarAdvance(Calendar,BA1526,AY1527,"f",,Trigger)</f>
        <v>50007</v>
      </c>
      <c r="BB1527" s="186">
        <f>_xll.qlInterestRateIndexMaturity(Currency&amp;"ibor"&amp;$I$1,BA1527,Trigger)</f>
        <v>50098</v>
      </c>
      <c r="BC1527" s="359">
        <f>_xll.qlIndexFixing($AC$5,AZ1527,,_xll.ohTrigger(Trigger,Quote!$V$2))</f>
        <v>1.4654571323869339E-2</v>
      </c>
      <c r="BD1527" s="359" t="e">
        <f>_xll.qlIndexFixing($BE$1,AZ1527,TRUE,_xll.ohTrigger(Trigger,Quote!$V$2))</f>
        <v>#NUM!</v>
      </c>
    </row>
    <row r="1528" spans="51:56" ht="11.25" customHeight="1" x14ac:dyDescent="0.25">
      <c r="AY1528" s="187" t="s">
        <v>90</v>
      </c>
      <c r="AZ1528" s="186">
        <f>_xll.qlInterestRateIndexFixingDate(Currency&amp;"ibor"&amp;$I$1,BA1528,Trigger)</f>
        <v>50012</v>
      </c>
      <c r="BA1528" s="186">
        <f>_xll.qlCalendarAdvance(Calendar,BA1527,AY1528,"f",,Trigger)</f>
        <v>50014</v>
      </c>
      <c r="BB1528" s="186">
        <f>_xll.qlInterestRateIndexMaturity(Currency&amp;"ibor"&amp;$I$1,BA1528,Trigger)</f>
        <v>50104</v>
      </c>
      <c r="BC1528" s="359">
        <f>_xll.qlIndexFixing($AC$5,AZ1528,,_xll.ohTrigger(Trigger,Quote!$V$2))</f>
        <v>1.4657503845977082E-2</v>
      </c>
      <c r="BD1528" s="359" t="e">
        <f>_xll.qlIndexFixing($BE$1,AZ1528,TRUE,_xll.ohTrigger(Trigger,Quote!$V$2))</f>
        <v>#NUM!</v>
      </c>
    </row>
    <row r="1529" spans="51:56" ht="11.25" customHeight="1" x14ac:dyDescent="0.25">
      <c r="AY1529" s="187" t="s">
        <v>90</v>
      </c>
      <c r="AZ1529" s="186">
        <f>_xll.qlInterestRateIndexFixingDate(Currency&amp;"ibor"&amp;$I$1,BA1529,Trigger)</f>
        <v>50019</v>
      </c>
      <c r="BA1529" s="186">
        <f>_xll.qlCalendarAdvance(Calendar,BA1528,AY1529,"f",,Trigger)</f>
        <v>50021</v>
      </c>
      <c r="BB1529" s="186">
        <f>_xll.qlInterestRateIndexMaturity(Currency&amp;"ibor"&amp;$I$1,BA1529,Trigger)</f>
        <v>50111</v>
      </c>
      <c r="BC1529" s="359">
        <f>_xll.qlIndexFixing($AC$5,AZ1529,,_xll.ohTrigger(Trigger,Quote!$V$2))</f>
        <v>1.4660982766295128E-2</v>
      </c>
      <c r="BD1529" s="359" t="e">
        <f>_xll.qlIndexFixing($BE$1,AZ1529,TRUE,_xll.ohTrigger(Trigger,Quote!$V$2))</f>
        <v>#NUM!</v>
      </c>
    </row>
    <row r="1530" spans="51:56" ht="11.25" customHeight="1" x14ac:dyDescent="0.25">
      <c r="AY1530" s="187" t="s">
        <v>90</v>
      </c>
      <c r="AZ1530" s="186">
        <f>_xll.qlInterestRateIndexFixingDate(Currency&amp;"ibor"&amp;$I$1,BA1530,Trigger)</f>
        <v>50026</v>
      </c>
      <c r="BA1530" s="186">
        <f>_xll.qlCalendarAdvance(Calendar,BA1529,AY1530,"f",,Trigger)</f>
        <v>50028</v>
      </c>
      <c r="BB1530" s="186">
        <f>_xll.qlInterestRateIndexMaturity(Currency&amp;"ibor"&amp;$I$1,BA1530,Trigger)</f>
        <v>50118</v>
      </c>
      <c r="BC1530" s="359">
        <f>_xll.qlIndexFixing($AC$5,AZ1530,,_xll.ohTrigger(Trigger,Quote!$V$2))</f>
        <v>1.4664461689630315E-2</v>
      </c>
      <c r="BD1530" s="359" t="e">
        <f>_xll.qlIndexFixing($BE$1,AZ1530,TRUE,_xll.ohTrigger(Trigger,Quote!$V$2))</f>
        <v>#NUM!</v>
      </c>
    </row>
    <row r="1531" spans="51:56" ht="11.25" customHeight="1" x14ac:dyDescent="0.25">
      <c r="AY1531" s="187" t="s">
        <v>90</v>
      </c>
      <c r="AZ1531" s="186">
        <f>_xll.qlInterestRateIndexFixingDate(Currency&amp;"ibor"&amp;$I$1,BA1531,Trigger)</f>
        <v>50032</v>
      </c>
      <c r="BA1531" s="186">
        <f>_xll.qlCalendarAdvance(Calendar,BA1530,AY1531,"f",,Trigger)</f>
        <v>50038</v>
      </c>
      <c r="BB1531" s="186">
        <f>_xll.qlInterestRateIndexMaturity(Currency&amp;"ibor"&amp;$I$1,BA1531,Trigger)</f>
        <v>50129</v>
      </c>
      <c r="BC1531" s="359">
        <f>_xll.qlIndexFixing($AC$5,AZ1531,,_xll.ohTrigger(Trigger,Quote!$V$2))</f>
        <v>1.46699786078314E-2</v>
      </c>
      <c r="BD1531" s="359" t="e">
        <f>_xll.qlIndexFixing($BE$1,AZ1531,TRUE,_xll.ohTrigger(Trigger,Quote!$V$2))</f>
        <v>#NUM!</v>
      </c>
    </row>
    <row r="1532" spans="51:56" ht="11.25" customHeight="1" x14ac:dyDescent="0.25">
      <c r="AY1532" s="187" t="s">
        <v>90</v>
      </c>
      <c r="AZ1532" s="186">
        <f>_xll.qlInterestRateIndexFixingDate(Currency&amp;"ibor"&amp;$I$1,BA1532,Trigger)</f>
        <v>50040</v>
      </c>
      <c r="BA1532" s="186">
        <f>_xll.qlCalendarAdvance(Calendar,BA1531,AY1532,"f",,Trigger)</f>
        <v>50045</v>
      </c>
      <c r="BB1532" s="186">
        <f>_xll.qlInterestRateIndexMaturity(Currency&amp;"ibor"&amp;$I$1,BA1532,Trigger)</f>
        <v>50137</v>
      </c>
      <c r="BC1532" s="359">
        <f>_xll.qlIndexFixing($AC$5,AZ1532,,_xll.ohTrigger(Trigger,Quote!$V$2))</f>
        <v>1.4674004872799488E-2</v>
      </c>
      <c r="BD1532" s="359" t="e">
        <f>_xll.qlIndexFixing($BE$1,AZ1532,TRUE,_xll.ohTrigger(Trigger,Quote!$V$2))</f>
        <v>#NUM!</v>
      </c>
    </row>
    <row r="1533" spans="51:56" ht="11.25" customHeight="1" x14ac:dyDescent="0.25">
      <c r="AY1533" s="187" t="s">
        <v>90</v>
      </c>
      <c r="AZ1533" s="186">
        <f>_xll.qlInterestRateIndexFixingDate(Currency&amp;"ibor"&amp;$I$1,BA1533,Trigger)</f>
        <v>50048</v>
      </c>
      <c r="BA1533" s="186">
        <f>_xll.qlCalendarAdvance(Calendar,BA1532,AY1533,"f",,Trigger)</f>
        <v>50052</v>
      </c>
      <c r="BB1533" s="186">
        <f>_xll.qlInterestRateIndexMaturity(Currency&amp;"ibor"&amp;$I$1,BA1533,Trigger)</f>
        <v>50143</v>
      </c>
      <c r="BC1533" s="359">
        <f>_xll.qlIndexFixing($AC$5,AZ1533,,_xll.ohTrigger(Trigger,Quote!$V$2))</f>
        <v>1.4676936755668651E-2</v>
      </c>
      <c r="BD1533" s="359" t="e">
        <f>_xll.qlIndexFixing($BE$1,AZ1533,TRUE,_xll.ohTrigger(Trigger,Quote!$V$2))</f>
        <v>#NUM!</v>
      </c>
    </row>
    <row r="1534" spans="51:56" ht="11.25" customHeight="1" x14ac:dyDescent="0.25">
      <c r="AY1534" s="187" t="s">
        <v>90</v>
      </c>
      <c r="AZ1534" s="186">
        <f>_xll.qlInterestRateIndexFixingDate(Currency&amp;"ibor"&amp;$I$1,BA1534,Trigger)</f>
        <v>50055</v>
      </c>
      <c r="BA1534" s="186">
        <f>_xll.qlCalendarAdvance(Calendar,BA1533,AY1534,"f",,Trigger)</f>
        <v>50059</v>
      </c>
      <c r="BB1534" s="186">
        <f>_xll.qlInterestRateIndexMaturity(Currency&amp;"ibor"&amp;$I$1,BA1534,Trigger)</f>
        <v>50150</v>
      </c>
      <c r="BC1534" s="359">
        <f>_xll.qlIndexFixing($AC$5,AZ1534,,_xll.ohTrigger(Trigger,Quote!$V$2))</f>
        <v>1.4680415834160321E-2</v>
      </c>
      <c r="BD1534" s="359" t="e">
        <f>_xll.qlIndexFixing($BE$1,AZ1534,TRUE,_xll.ohTrigger(Trigger,Quote!$V$2))</f>
        <v>#NUM!</v>
      </c>
    </row>
    <row r="1535" spans="51:56" ht="11.25" customHeight="1" x14ac:dyDescent="0.25">
      <c r="AY1535" s="187" t="s">
        <v>90</v>
      </c>
      <c r="AZ1535" s="186">
        <f>_xll.qlInterestRateIndexFixingDate(Currency&amp;"ibor"&amp;$I$1,BA1535,Trigger)</f>
        <v>50062</v>
      </c>
      <c r="BA1535" s="186">
        <f>_xll.qlCalendarAdvance(Calendar,BA1534,AY1535,"f",,Trigger)</f>
        <v>50066</v>
      </c>
      <c r="BB1535" s="186">
        <f>_xll.qlInterestRateIndexMaturity(Currency&amp;"ibor"&amp;$I$1,BA1535,Trigger)</f>
        <v>50157</v>
      </c>
      <c r="BC1535" s="359">
        <f>_xll.qlIndexFixing($AC$5,AZ1535,,_xll.ohTrigger(Trigger,Quote!$V$2))</f>
        <v>1.4683894915699226E-2</v>
      </c>
      <c r="BD1535" s="359" t="e">
        <f>_xll.qlIndexFixing($BE$1,AZ1535,TRUE,_xll.ohTrigger(Trigger,Quote!$V$2))</f>
        <v>#NUM!</v>
      </c>
    </row>
    <row r="1536" spans="51:56" ht="11.25" customHeight="1" x14ac:dyDescent="0.25">
      <c r="AY1536" s="187" t="s">
        <v>90</v>
      </c>
      <c r="AZ1536" s="186">
        <f>_xll.qlInterestRateIndexFixingDate(Currency&amp;"ibor"&amp;$I$1,BA1536,Trigger)</f>
        <v>50069</v>
      </c>
      <c r="BA1536" s="186">
        <f>_xll.qlCalendarAdvance(Calendar,BA1535,AY1536,"f",,Trigger)</f>
        <v>50073</v>
      </c>
      <c r="BB1536" s="186">
        <f>_xll.qlInterestRateIndexMaturity(Currency&amp;"ibor"&amp;$I$1,BA1536,Trigger)</f>
        <v>50164</v>
      </c>
      <c r="BC1536" s="359">
        <f>_xll.qlIndexFixing($AC$5,AZ1536,,_xll.ohTrigger(Trigger,Quote!$V$2))</f>
        <v>1.4687374000287119E-2</v>
      </c>
      <c r="BD1536" s="359" t="e">
        <f>_xll.qlIndexFixing($BE$1,AZ1536,TRUE,_xll.ohTrigger(Trigger,Quote!$V$2))</f>
        <v>#NUM!</v>
      </c>
    </row>
    <row r="1537" spans="51:56" ht="11.25" customHeight="1" x14ac:dyDescent="0.25">
      <c r="AY1537" s="187" t="s">
        <v>90</v>
      </c>
      <c r="AZ1537" s="186">
        <f>_xll.qlInterestRateIndexFixingDate(Currency&amp;"ibor"&amp;$I$1,BA1537,Trigger)</f>
        <v>50076</v>
      </c>
      <c r="BA1537" s="186">
        <f>_xll.qlCalendarAdvance(Calendar,BA1536,AY1537,"f",,Trigger)</f>
        <v>50080</v>
      </c>
      <c r="BB1537" s="186">
        <f>_xll.qlInterestRateIndexMaturity(Currency&amp;"ibor"&amp;$I$1,BA1537,Trigger)</f>
        <v>50171</v>
      </c>
      <c r="BC1537" s="359">
        <f>_xll.qlIndexFixing($AC$5,AZ1537,,_xll.ohTrigger(Trigger,Quote!$V$2))</f>
        <v>1.4690853087923122E-2</v>
      </c>
      <c r="BD1537" s="359" t="e">
        <f>_xll.qlIndexFixing($BE$1,AZ1537,TRUE,_xll.ohTrigger(Trigger,Quote!$V$2))</f>
        <v>#NUM!</v>
      </c>
    </row>
    <row r="1538" spans="51:56" ht="11.25" customHeight="1" x14ac:dyDescent="0.25">
      <c r="AY1538" s="187" t="s">
        <v>90</v>
      </c>
      <c r="AZ1538" s="186">
        <f>_xll.qlInterestRateIndexFixingDate(Currency&amp;"ibor"&amp;$I$1,BA1538,Trigger)</f>
        <v>50083</v>
      </c>
      <c r="BA1538" s="186">
        <f>_xll.qlCalendarAdvance(Calendar,BA1537,AY1538,"f",,Trigger)</f>
        <v>50087</v>
      </c>
      <c r="BB1538" s="186">
        <f>_xll.qlInterestRateIndexMaturity(Currency&amp;"ibor"&amp;$I$1,BA1538,Trigger)</f>
        <v>50178</v>
      </c>
      <c r="BC1538" s="359">
        <f>_xll.qlIndexFixing($AC$5,AZ1538,,_xll.ohTrigger(Trigger,Quote!$V$2))</f>
        <v>1.4694332178608117E-2</v>
      </c>
      <c r="BD1538" s="359" t="e">
        <f>_xll.qlIndexFixing($BE$1,AZ1538,TRUE,_xll.ohTrigger(Trigger,Quote!$V$2))</f>
        <v>#NUM!</v>
      </c>
    </row>
    <row r="1539" spans="51:56" ht="11.25" customHeight="1" x14ac:dyDescent="0.25">
      <c r="AY1539" s="187" t="s">
        <v>90</v>
      </c>
      <c r="AZ1539" s="186">
        <f>_xll.qlInterestRateIndexFixingDate(Currency&amp;"ibor"&amp;$I$1,BA1539,Trigger)</f>
        <v>50090</v>
      </c>
      <c r="BA1539" s="186">
        <f>_xll.qlCalendarAdvance(Calendar,BA1538,AY1539,"f",,Trigger)</f>
        <v>50094</v>
      </c>
      <c r="BB1539" s="186">
        <f>_xll.qlInterestRateIndexMaturity(Currency&amp;"ibor"&amp;$I$1,BA1539,Trigger)</f>
        <v>50185</v>
      </c>
      <c r="BC1539" s="359">
        <f>_xll.qlIndexFixing($AC$5,AZ1539,,_xll.ohTrigger(Trigger,Quote!$V$2))</f>
        <v>1.4697811272340345E-2</v>
      </c>
      <c r="BD1539" s="359" t="e">
        <f>_xll.qlIndexFixing($BE$1,AZ1539,TRUE,_xll.ohTrigger(Trigger,Quote!$V$2))</f>
        <v>#NUM!</v>
      </c>
    </row>
    <row r="1540" spans="51:56" ht="11.25" customHeight="1" x14ac:dyDescent="0.25">
      <c r="AY1540" s="187" t="s">
        <v>90</v>
      </c>
      <c r="AZ1540" s="186">
        <f>_xll.qlInterestRateIndexFixingDate(Currency&amp;"ibor"&amp;$I$1,BA1540,Trigger)</f>
        <v>50097</v>
      </c>
      <c r="BA1540" s="186">
        <f>_xll.qlCalendarAdvance(Calendar,BA1539,AY1540,"f",,Trigger)</f>
        <v>50101</v>
      </c>
      <c r="BB1540" s="186">
        <f>_xll.qlInterestRateIndexMaturity(Currency&amp;"ibor"&amp;$I$1,BA1540,Trigger)</f>
        <v>50193</v>
      </c>
      <c r="BC1540" s="359">
        <f>_xll.qlIndexFixing($AC$5,AZ1540,,_xll.ohTrigger(Trigger,Quote!$V$2))</f>
        <v>1.4696711793811655E-2</v>
      </c>
      <c r="BD1540" s="359" t="e">
        <f>_xll.qlIndexFixing($BE$1,AZ1540,TRUE,_xll.ohTrigger(Trigger,Quote!$V$2))</f>
        <v>#NUM!</v>
      </c>
    </row>
    <row r="1541" spans="51:56" ht="11.25" customHeight="1" x14ac:dyDescent="0.25">
      <c r="AY1541" s="187" t="s">
        <v>90</v>
      </c>
      <c r="AZ1541" s="186">
        <f>_xll.qlInterestRateIndexFixingDate(Currency&amp;"ibor"&amp;$I$1,BA1541,Trigger)</f>
        <v>50104</v>
      </c>
      <c r="BA1541" s="186">
        <f>_xll.qlCalendarAdvance(Calendar,BA1540,AY1541,"f",,Trigger)</f>
        <v>50108</v>
      </c>
      <c r="BB1541" s="186">
        <f>_xll.qlInterestRateIndexMaturity(Currency&amp;"ibor"&amp;$I$1,BA1541,Trigger)</f>
        <v>50200</v>
      </c>
      <c r="BC1541" s="359">
        <f>_xll.qlIndexFixing($AC$5,AZ1541,,_xll.ohTrigger(Trigger,Quote!$V$2))</f>
        <v>1.4664267160104166E-2</v>
      </c>
      <c r="BD1541" s="359" t="e">
        <f>_xll.qlIndexFixing($BE$1,AZ1541,TRUE,_xll.ohTrigger(Trigger,Quote!$V$2))</f>
        <v>#NUM!</v>
      </c>
    </row>
    <row r="1542" spans="51:56" ht="11.25" customHeight="1" x14ac:dyDescent="0.25">
      <c r="AY1542" s="187" t="s">
        <v>90</v>
      </c>
      <c r="AZ1542" s="186">
        <f>_xll.qlInterestRateIndexFixingDate(Currency&amp;"ibor"&amp;$I$1,BA1542,Trigger)</f>
        <v>50111</v>
      </c>
      <c r="BA1542" s="186">
        <f>_xll.qlCalendarAdvance(Calendar,BA1541,AY1542,"f",,Trigger)</f>
        <v>50115</v>
      </c>
      <c r="BB1542" s="186">
        <f>_xll.qlInterestRateIndexMaturity(Currency&amp;"ibor"&amp;$I$1,BA1542,Trigger)</f>
        <v>50207</v>
      </c>
      <c r="BC1542" s="359">
        <f>_xll.qlIndexFixing($AC$5,AZ1542,,_xll.ohTrigger(Trigger,Quote!$V$2))</f>
        <v>1.4631760311144597E-2</v>
      </c>
      <c r="BD1542" s="359" t="e">
        <f>_xll.qlIndexFixing($BE$1,AZ1542,TRUE,_xll.ohTrigger(Trigger,Quote!$V$2))</f>
        <v>#NUM!</v>
      </c>
    </row>
    <row r="1543" spans="51:56" ht="11.25" customHeight="1" x14ac:dyDescent="0.25">
      <c r="AY1543" s="187" t="s">
        <v>90</v>
      </c>
      <c r="AZ1543" s="186">
        <f>_xll.qlInterestRateIndexFixingDate(Currency&amp;"ibor"&amp;$I$1,BA1543,Trigger)</f>
        <v>50118</v>
      </c>
      <c r="BA1543" s="186">
        <f>_xll.qlCalendarAdvance(Calendar,BA1542,AY1543,"f",,Trigger)</f>
        <v>50122</v>
      </c>
      <c r="BB1543" s="186">
        <f>_xll.qlInterestRateIndexMaturity(Currency&amp;"ibor"&amp;$I$1,BA1543,Trigger)</f>
        <v>50214</v>
      </c>
      <c r="BC1543" s="359">
        <f>_xll.qlIndexFixing($AC$5,AZ1543,,_xll.ohTrigger(Trigger,Quote!$V$2))</f>
        <v>1.4599191248482144E-2</v>
      </c>
      <c r="BD1543" s="359" t="e">
        <f>_xll.qlIndexFixing($BE$1,AZ1543,TRUE,_xll.ohTrigger(Trigger,Quote!$V$2))</f>
        <v>#NUM!</v>
      </c>
    </row>
    <row r="1544" spans="51:56" ht="11.25" customHeight="1" x14ac:dyDescent="0.25">
      <c r="AY1544" s="187" t="s">
        <v>90</v>
      </c>
      <c r="AZ1544" s="186">
        <f>_xll.qlInterestRateIndexFixingDate(Currency&amp;"ibor"&amp;$I$1,BA1544,Trigger)</f>
        <v>50125</v>
      </c>
      <c r="BA1544" s="186">
        <f>_xll.qlCalendarAdvance(Calendar,BA1543,AY1544,"f",,Trigger)</f>
        <v>50129</v>
      </c>
      <c r="BB1544" s="186">
        <f>_xll.qlInterestRateIndexMaturity(Currency&amp;"ibor"&amp;$I$1,BA1544,Trigger)</f>
        <v>50221</v>
      </c>
      <c r="BC1544" s="359">
        <f>_xll.qlIndexFixing($AC$5,AZ1544,,_xll.ohTrigger(Trigger,Quote!$V$2))</f>
        <v>1.4566559973669475E-2</v>
      </c>
      <c r="BD1544" s="359" t="e">
        <f>_xll.qlIndexFixing($BE$1,AZ1544,TRUE,_xll.ohTrigger(Trigger,Quote!$V$2))</f>
        <v>#NUM!</v>
      </c>
    </row>
    <row r="1545" spans="51:56" ht="11.25" customHeight="1" x14ac:dyDescent="0.25">
      <c r="AY1545" s="187" t="s">
        <v>90</v>
      </c>
      <c r="AZ1545" s="186">
        <f>_xll.qlInterestRateIndexFixingDate(Currency&amp;"ibor"&amp;$I$1,BA1545,Trigger)</f>
        <v>50131</v>
      </c>
      <c r="BA1545" s="186">
        <f>_xll.qlCalendarAdvance(Calendar,BA1544,AY1545,"f",,Trigger)</f>
        <v>50137</v>
      </c>
      <c r="BB1545" s="186">
        <f>_xll.qlInterestRateIndexMaturity(Currency&amp;"ibor"&amp;$I$1,BA1545,Trigger)</f>
        <v>50228</v>
      </c>
      <c r="BC1545" s="359">
        <f>_xll.qlIndexFixing($AC$5,AZ1545,,_xll.ohTrigger(Trigger,Quote!$V$2))</f>
        <v>1.4531785086357777E-2</v>
      </c>
      <c r="BD1545" s="359" t="e">
        <f>_xll.qlIndexFixing($BE$1,AZ1545,TRUE,_xll.ohTrigger(Trigger,Quote!$V$2))</f>
        <v>#NUM!</v>
      </c>
    </row>
    <row r="1546" spans="51:56" ht="11.25" customHeight="1" x14ac:dyDescent="0.25">
      <c r="AY1546" s="187" t="s">
        <v>90</v>
      </c>
      <c r="AZ1546" s="186">
        <f>_xll.qlInterestRateIndexFixingDate(Currency&amp;"ibor"&amp;$I$1,BA1546,Trigger)</f>
        <v>50140</v>
      </c>
      <c r="BA1546" s="186">
        <f>_xll.qlCalendarAdvance(Calendar,BA1545,AY1546,"f",,Trigger)</f>
        <v>50144</v>
      </c>
      <c r="BB1546" s="186">
        <f>_xll.qlInterestRateIndexMaturity(Currency&amp;"ibor"&amp;$I$1,BA1546,Trigger)</f>
        <v>50235</v>
      </c>
      <c r="BC1546" s="359">
        <f>_xll.qlIndexFixing($AC$5,AZ1546,,_xll.ohTrigger(Trigger,Quote!$V$2))</f>
        <v>1.4498632558677312E-2</v>
      </c>
      <c r="BD1546" s="359" t="e">
        <f>_xll.qlIndexFixing($BE$1,AZ1546,TRUE,_xll.ohTrigger(Trigger,Quote!$V$2))</f>
        <v>#NUM!</v>
      </c>
    </row>
    <row r="1547" spans="51:56" ht="11.25" customHeight="1" x14ac:dyDescent="0.25">
      <c r="AY1547" s="187" t="s">
        <v>90</v>
      </c>
      <c r="AZ1547" s="186">
        <f>_xll.qlInterestRateIndexFixingDate(Currency&amp;"ibor"&amp;$I$1,BA1547,Trigger)</f>
        <v>50147</v>
      </c>
      <c r="BA1547" s="186">
        <f>_xll.qlCalendarAdvance(Calendar,BA1546,AY1547,"f",,Trigger)</f>
        <v>50151</v>
      </c>
      <c r="BB1547" s="186">
        <f>_xll.qlInterestRateIndexMaturity(Currency&amp;"ibor"&amp;$I$1,BA1547,Trigger)</f>
        <v>50242</v>
      </c>
      <c r="BC1547" s="359">
        <f>_xll.qlIndexFixing($AC$5,AZ1547,,_xll.ohTrigger(Trigger,Quote!$V$2))</f>
        <v>1.4465417143125233E-2</v>
      </c>
      <c r="BD1547" s="359" t="e">
        <f>_xll.qlIndexFixing($BE$1,AZ1547,TRUE,_xll.ohTrigger(Trigger,Quote!$V$2))</f>
        <v>#NUM!</v>
      </c>
    </row>
    <row r="1548" spans="51:56" ht="11.25" customHeight="1" x14ac:dyDescent="0.25">
      <c r="AY1548" s="187" t="s">
        <v>90</v>
      </c>
      <c r="AZ1548" s="186">
        <f>_xll.qlInterestRateIndexFixingDate(Currency&amp;"ibor"&amp;$I$1,BA1548,Trigger)</f>
        <v>50154</v>
      </c>
      <c r="BA1548" s="186">
        <f>_xll.qlCalendarAdvance(Calendar,BA1547,AY1548,"f",,Trigger)</f>
        <v>50158</v>
      </c>
      <c r="BB1548" s="186">
        <f>_xll.qlInterestRateIndexMaturity(Currency&amp;"ibor"&amp;$I$1,BA1548,Trigger)</f>
        <v>50249</v>
      </c>
      <c r="BC1548" s="359">
        <f>_xll.qlIndexFixing($AC$5,AZ1548,,_xll.ohTrigger(Trigger,Quote!$V$2))</f>
        <v>1.4432138841281816E-2</v>
      </c>
      <c r="BD1548" s="359" t="e">
        <f>_xll.qlIndexFixing($BE$1,AZ1548,TRUE,_xll.ohTrigger(Trigger,Quote!$V$2))</f>
        <v>#NUM!</v>
      </c>
    </row>
    <row r="1549" spans="51:56" ht="11.25" customHeight="1" x14ac:dyDescent="0.25">
      <c r="AY1549" s="187" t="s">
        <v>90</v>
      </c>
      <c r="AZ1549" s="186">
        <f>_xll.qlInterestRateIndexFixingDate(Currency&amp;"ibor"&amp;$I$1,BA1549,Trigger)</f>
        <v>50160</v>
      </c>
      <c r="BA1549" s="186">
        <f>_xll.qlCalendarAdvance(Calendar,BA1548,AY1549,"f",,Trigger)</f>
        <v>50165</v>
      </c>
      <c r="BB1549" s="186">
        <f>_xll.qlInterestRateIndexMaturity(Currency&amp;"ibor"&amp;$I$1,BA1549,Trigger)</f>
        <v>50257</v>
      </c>
      <c r="BC1549" s="359">
        <f>_xll.qlIndexFixing($AC$5,AZ1549,,_xll.ohTrigger(Trigger,Quote!$V$2))</f>
        <v>1.4397759349462348E-2</v>
      </c>
      <c r="BD1549" s="359" t="e">
        <f>_xll.qlIndexFixing($BE$1,AZ1549,TRUE,_xll.ohTrigger(Trigger,Quote!$V$2))</f>
        <v>#NUM!</v>
      </c>
    </row>
    <row r="1550" spans="51:56" ht="11.25" customHeight="1" x14ac:dyDescent="0.25">
      <c r="AY1550" s="187" t="s">
        <v>90</v>
      </c>
      <c r="AZ1550" s="186">
        <f>_xll.qlInterestRateIndexFixingDate(Currency&amp;"ibor"&amp;$I$1,BA1550,Trigger)</f>
        <v>50168</v>
      </c>
      <c r="BA1550" s="186">
        <f>_xll.qlCalendarAdvance(Calendar,BA1549,AY1550,"f",,Trigger)</f>
        <v>50172</v>
      </c>
      <c r="BB1550" s="186">
        <f>_xll.qlInterestRateIndexMaturity(Currency&amp;"ibor"&amp;$I$1,BA1550,Trigger)</f>
        <v>50264</v>
      </c>
      <c r="BC1550" s="359">
        <f>_xll.qlIndexFixing($AC$5,AZ1550,,_xll.ohTrigger(Trigger,Quote!$V$2))</f>
        <v>1.4364745948523286E-2</v>
      </c>
      <c r="BD1550" s="359" t="e">
        <f>_xll.qlIndexFixing($BE$1,AZ1550,TRUE,_xll.ohTrigger(Trigger,Quote!$V$2))</f>
        <v>#NUM!</v>
      </c>
    </row>
    <row r="1551" spans="51:56" ht="11.25" customHeight="1" x14ac:dyDescent="0.25">
      <c r="AY1551" s="187" t="s">
        <v>90</v>
      </c>
      <c r="AZ1551" s="186">
        <f>_xll.qlInterestRateIndexFixingDate(Currency&amp;"ibor"&amp;$I$1,BA1551,Trigger)</f>
        <v>50175</v>
      </c>
      <c r="BA1551" s="186">
        <f>_xll.qlCalendarAdvance(Calendar,BA1550,AY1551,"f",,Trigger)</f>
        <v>50179</v>
      </c>
      <c r="BB1551" s="186">
        <f>_xll.qlInterestRateIndexMaturity(Currency&amp;"ibor"&amp;$I$1,BA1551,Trigger)</f>
        <v>50271</v>
      </c>
      <c r="BC1551" s="359">
        <f>_xll.qlIndexFixing($AC$5,AZ1551,,_xll.ohTrigger(Trigger,Quote!$V$2))</f>
        <v>1.4331670346605943E-2</v>
      </c>
      <c r="BD1551" s="359" t="e">
        <f>_xll.qlIndexFixing($BE$1,AZ1551,TRUE,_xll.ohTrigger(Trigger,Quote!$V$2))</f>
        <v>#NUM!</v>
      </c>
    </row>
    <row r="1552" spans="51:56" ht="11.25" customHeight="1" x14ac:dyDescent="0.25">
      <c r="AY1552" s="187" t="s">
        <v>90</v>
      </c>
      <c r="AZ1552" s="186">
        <f>_xll.qlInterestRateIndexFixingDate(Currency&amp;"ibor"&amp;$I$1,BA1552,Trigger)</f>
        <v>50182</v>
      </c>
      <c r="BA1552" s="186">
        <f>_xll.qlCalendarAdvance(Calendar,BA1551,AY1552,"f",,Trigger)</f>
        <v>50186</v>
      </c>
      <c r="BB1552" s="186">
        <f>_xll.qlInterestRateIndexMaturity(Currency&amp;"ibor"&amp;$I$1,BA1552,Trigger)</f>
        <v>50278</v>
      </c>
      <c r="BC1552" s="359">
        <f>_xll.qlIndexFixing($AC$5,AZ1552,,_xll.ohTrigger(Trigger,Quote!$V$2))</f>
        <v>1.429853254528558E-2</v>
      </c>
      <c r="BD1552" s="359" t="e">
        <f>_xll.qlIndexFixing($BE$1,AZ1552,TRUE,_xll.ohTrigger(Trigger,Quote!$V$2))</f>
        <v>#NUM!</v>
      </c>
    </row>
    <row r="1553" spans="51:56" ht="11.25" customHeight="1" x14ac:dyDescent="0.25">
      <c r="AY1553" s="187" t="s">
        <v>90</v>
      </c>
      <c r="AZ1553" s="186">
        <f>_xll.qlInterestRateIndexFixingDate(Currency&amp;"ibor"&amp;$I$1,BA1553,Trigger)</f>
        <v>50189</v>
      </c>
      <c r="BA1553" s="186">
        <f>_xll.qlCalendarAdvance(Calendar,BA1552,AY1553,"f",,Trigger)</f>
        <v>50193</v>
      </c>
      <c r="BB1553" s="186">
        <f>_xll.qlInterestRateIndexMaturity(Currency&amp;"ibor"&amp;$I$1,BA1553,Trigger)</f>
        <v>50285</v>
      </c>
      <c r="BC1553" s="359">
        <f>_xll.qlIndexFixing($AC$5,AZ1553,,_xll.ohTrigger(Trigger,Quote!$V$2))</f>
        <v>1.4270458886150814E-2</v>
      </c>
      <c r="BD1553" s="359" t="e">
        <f>_xll.qlIndexFixing($BE$1,AZ1553,TRUE,_xll.ohTrigger(Trigger,Quote!$V$2))</f>
        <v>#NUM!</v>
      </c>
    </row>
    <row r="1554" spans="51:56" ht="11.25" customHeight="1" x14ac:dyDescent="0.25">
      <c r="AY1554" s="187" t="s">
        <v>90</v>
      </c>
      <c r="AZ1554" s="186">
        <f>_xll.qlInterestRateIndexFixingDate(Currency&amp;"ibor"&amp;$I$1,BA1554,Trigger)</f>
        <v>50196</v>
      </c>
      <c r="BA1554" s="186">
        <f>_xll.qlCalendarAdvance(Calendar,BA1553,AY1554,"f",,Trigger)</f>
        <v>50200</v>
      </c>
      <c r="BB1554" s="186">
        <f>_xll.qlInterestRateIndexMaturity(Currency&amp;"ibor"&amp;$I$1,BA1554,Trigger)</f>
        <v>50292</v>
      </c>
      <c r="BC1554" s="359">
        <f>_xll.qlIndexFixing($AC$5,AZ1554,,_xll.ohTrigger(Trigger,Quote!$V$2))</f>
        <v>1.4273116612296062E-2</v>
      </c>
      <c r="BD1554" s="359" t="e">
        <f>_xll.qlIndexFixing($BE$1,AZ1554,TRUE,_xll.ohTrigger(Trigger,Quote!$V$2))</f>
        <v>#NUM!</v>
      </c>
    </row>
    <row r="1555" spans="51:56" ht="11.25" customHeight="1" x14ac:dyDescent="0.25">
      <c r="AY1555" s="187" t="s">
        <v>90</v>
      </c>
      <c r="AZ1555" s="186">
        <f>_xll.qlInterestRateIndexFixingDate(Currency&amp;"ibor"&amp;$I$1,BA1555,Trigger)</f>
        <v>50203</v>
      </c>
      <c r="BA1555" s="186">
        <f>_xll.qlCalendarAdvance(Calendar,BA1554,AY1555,"f",,Trigger)</f>
        <v>50207</v>
      </c>
      <c r="BB1555" s="186">
        <f>_xll.qlInterestRateIndexMaturity(Currency&amp;"ibor"&amp;$I$1,BA1555,Trigger)</f>
        <v>50299</v>
      </c>
      <c r="BC1555" s="359">
        <f>_xll.qlIndexFixing($AC$5,AZ1555,,_xll.ohTrigger(Trigger,Quote!$V$2))</f>
        <v>1.4275774340239871E-2</v>
      </c>
      <c r="BD1555" s="359" t="e">
        <f>_xll.qlIndexFixing($BE$1,AZ1555,TRUE,_xll.ohTrigger(Trigger,Quote!$V$2))</f>
        <v>#NUM!</v>
      </c>
    </row>
    <row r="1556" spans="51:56" ht="11.25" customHeight="1" x14ac:dyDescent="0.25">
      <c r="AY1556" s="187" t="s">
        <v>90</v>
      </c>
      <c r="AZ1556" s="186">
        <f>_xll.qlInterestRateIndexFixingDate(Currency&amp;"ibor"&amp;$I$1,BA1556,Trigger)</f>
        <v>50210</v>
      </c>
      <c r="BA1556" s="186">
        <f>_xll.qlCalendarAdvance(Calendar,BA1555,AY1556,"f",,Trigger)</f>
        <v>50214</v>
      </c>
      <c r="BB1556" s="186">
        <f>_xll.qlInterestRateIndexMaturity(Currency&amp;"ibor"&amp;$I$1,BA1556,Trigger)</f>
        <v>50306</v>
      </c>
      <c r="BC1556" s="359">
        <f>_xll.qlIndexFixing($AC$5,AZ1556,,_xll.ohTrigger(Trigger,Quote!$V$2))</f>
        <v>1.4278432069982241E-2</v>
      </c>
      <c r="BD1556" s="359" t="e">
        <f>_xll.qlIndexFixing($BE$1,AZ1556,TRUE,_xll.ohTrigger(Trigger,Quote!$V$2))</f>
        <v>#NUM!</v>
      </c>
    </row>
    <row r="1557" spans="51:56" ht="11.25" customHeight="1" x14ac:dyDescent="0.25">
      <c r="AY1557" s="187" t="s">
        <v>90</v>
      </c>
      <c r="AZ1557" s="186">
        <f>_xll.qlInterestRateIndexFixingDate(Currency&amp;"ibor"&amp;$I$1,BA1557,Trigger)</f>
        <v>50217</v>
      </c>
      <c r="BA1557" s="186">
        <f>_xll.qlCalendarAdvance(Calendar,BA1556,AY1557,"f",,Trigger)</f>
        <v>50221</v>
      </c>
      <c r="BB1557" s="186">
        <f>_xll.qlInterestRateIndexMaturity(Currency&amp;"ibor"&amp;$I$1,BA1557,Trigger)</f>
        <v>50313</v>
      </c>
      <c r="BC1557" s="359">
        <f>_xll.qlIndexFixing($AC$5,AZ1557,,_xll.ohTrigger(Trigger,Quote!$V$2))</f>
        <v>1.4281089801523173E-2</v>
      </c>
      <c r="BD1557" s="359" t="e">
        <f>_xll.qlIndexFixing($BE$1,AZ1557,TRUE,_xll.ohTrigger(Trigger,Quote!$V$2))</f>
        <v>#NUM!</v>
      </c>
    </row>
    <row r="1558" spans="51:56" ht="11.25" customHeight="1" x14ac:dyDescent="0.25">
      <c r="AY1558" s="187" t="s">
        <v>90</v>
      </c>
      <c r="AZ1558" s="186">
        <f>_xll.qlInterestRateIndexFixingDate(Currency&amp;"ibor"&amp;$I$1,BA1558,Trigger)</f>
        <v>50224</v>
      </c>
      <c r="BA1558" s="186">
        <f>_xll.qlCalendarAdvance(Calendar,BA1557,AY1558,"f",,Trigger)</f>
        <v>50228</v>
      </c>
      <c r="BB1558" s="186">
        <f>_xll.qlInterestRateIndexMaturity(Currency&amp;"ibor"&amp;$I$1,BA1558,Trigger)</f>
        <v>50320</v>
      </c>
      <c r="BC1558" s="359">
        <f>_xll.qlIndexFixing($AC$5,AZ1558,,_xll.ohTrigger(Trigger,Quote!$V$2))</f>
        <v>1.4283747534862666E-2</v>
      </c>
      <c r="BD1558" s="359" t="e">
        <f>_xll.qlIndexFixing($BE$1,AZ1558,TRUE,_xll.ohTrigger(Trigger,Quote!$V$2))</f>
        <v>#NUM!</v>
      </c>
    </row>
    <row r="1559" spans="51:56" ht="11.25" customHeight="1" x14ac:dyDescent="0.25">
      <c r="AY1559" s="187" t="s">
        <v>90</v>
      </c>
      <c r="AZ1559" s="186">
        <f>_xll.qlInterestRateIndexFixingDate(Currency&amp;"ibor"&amp;$I$1,BA1559,Trigger)</f>
        <v>50231</v>
      </c>
      <c r="BA1559" s="186">
        <f>_xll.qlCalendarAdvance(Calendar,BA1558,AY1559,"f",,Trigger)</f>
        <v>50235</v>
      </c>
      <c r="BB1559" s="186">
        <f>_xll.qlInterestRateIndexMaturity(Currency&amp;"ibor"&amp;$I$1,BA1559,Trigger)</f>
        <v>50327</v>
      </c>
      <c r="BC1559" s="359">
        <f>_xll.qlIndexFixing($AC$5,AZ1559,,_xll.ohTrigger(Trigger,Quote!$V$2))</f>
        <v>1.4286405270001589E-2</v>
      </c>
      <c r="BD1559" s="359" t="e">
        <f>_xll.qlIndexFixing($BE$1,AZ1559,TRUE,_xll.ohTrigger(Trigger,Quote!$V$2))</f>
        <v>#NUM!</v>
      </c>
    </row>
    <row r="1560" spans="51:56" ht="11.25" customHeight="1" x14ac:dyDescent="0.25">
      <c r="AY1560" s="187" t="s">
        <v>90</v>
      </c>
      <c r="AZ1560" s="186">
        <f>_xll.qlInterestRateIndexFixingDate(Currency&amp;"ibor"&amp;$I$1,BA1560,Trigger)</f>
        <v>50238</v>
      </c>
      <c r="BA1560" s="186">
        <f>_xll.qlCalendarAdvance(Calendar,BA1559,AY1560,"f",,Trigger)</f>
        <v>50242</v>
      </c>
      <c r="BB1560" s="186">
        <f>_xll.qlInterestRateIndexMaturity(Currency&amp;"ibor"&amp;$I$1,BA1560,Trigger)</f>
        <v>50334</v>
      </c>
      <c r="BC1560" s="359">
        <f>_xll.qlIndexFixing($AC$5,AZ1560,,_xll.ohTrigger(Trigger,Quote!$V$2))</f>
        <v>1.4289063006938205E-2</v>
      </c>
      <c r="BD1560" s="359" t="e">
        <f>_xll.qlIndexFixing($BE$1,AZ1560,TRUE,_xll.ohTrigger(Trigger,Quote!$V$2))</f>
        <v>#NUM!</v>
      </c>
    </row>
    <row r="1561" spans="51:56" ht="11.25" customHeight="1" x14ac:dyDescent="0.25">
      <c r="AY1561" s="187" t="s">
        <v>90</v>
      </c>
      <c r="AZ1561" s="186">
        <f>_xll.qlInterestRateIndexFixingDate(Currency&amp;"ibor"&amp;$I$1,BA1561,Trigger)</f>
        <v>50245</v>
      </c>
      <c r="BA1561" s="186">
        <f>_xll.qlCalendarAdvance(Calendar,BA1560,AY1561,"f",,Trigger)</f>
        <v>50249</v>
      </c>
      <c r="BB1561" s="186">
        <f>_xll.qlInterestRateIndexMaturity(Currency&amp;"ibor"&amp;$I$1,BA1561,Trigger)</f>
        <v>50341</v>
      </c>
      <c r="BC1561" s="359">
        <f>_xll.qlIndexFixing($AC$5,AZ1561,,_xll.ohTrigger(Trigger,Quote!$V$2))</f>
        <v>1.4291720745673381E-2</v>
      </c>
      <c r="BD1561" s="359" t="e">
        <f>_xll.qlIndexFixing($BE$1,AZ1561,TRUE,_xll.ohTrigger(Trigger,Quote!$V$2))</f>
        <v>#NUM!</v>
      </c>
    </row>
    <row r="1562" spans="51:56" ht="11.25" customHeight="1" x14ac:dyDescent="0.25">
      <c r="AY1562" s="187" t="s">
        <v>90</v>
      </c>
      <c r="AZ1562" s="186">
        <f>_xll.qlInterestRateIndexFixingDate(Currency&amp;"ibor"&amp;$I$1,BA1562,Trigger)</f>
        <v>50252</v>
      </c>
      <c r="BA1562" s="186">
        <f>_xll.qlCalendarAdvance(Calendar,BA1561,AY1562,"f",,Trigger)</f>
        <v>50256</v>
      </c>
      <c r="BB1562" s="186">
        <f>_xll.qlInterestRateIndexMaturity(Currency&amp;"ibor"&amp;$I$1,BA1562,Trigger)</f>
        <v>50348</v>
      </c>
      <c r="BC1562" s="359">
        <f>_xll.qlIndexFixing($AC$5,AZ1562,,_xll.ohTrigger(Trigger,Quote!$V$2))</f>
        <v>1.429437848620712E-2</v>
      </c>
      <c r="BD1562" s="359" t="e">
        <f>_xll.qlIndexFixing($BE$1,AZ1562,TRUE,_xll.ohTrigger(Trigger,Quote!$V$2))</f>
        <v>#NUM!</v>
      </c>
    </row>
    <row r="1563" spans="51:56" ht="11.25" customHeight="1" x14ac:dyDescent="0.25">
      <c r="AY1563" s="187" t="s">
        <v>90</v>
      </c>
      <c r="AZ1563" s="186">
        <f>_xll.qlInterestRateIndexFixingDate(Currency&amp;"ibor"&amp;$I$1,BA1563,Trigger)</f>
        <v>50259</v>
      </c>
      <c r="BA1563" s="186">
        <f>_xll.qlCalendarAdvance(Calendar,BA1562,AY1563,"f",,Trigger)</f>
        <v>50263</v>
      </c>
      <c r="BB1563" s="186">
        <f>_xll.qlInterestRateIndexMaturity(Currency&amp;"ibor"&amp;$I$1,BA1563,Trigger)</f>
        <v>50355</v>
      </c>
      <c r="BC1563" s="359">
        <f>_xll.qlIndexFixing($AC$5,AZ1563,,_xll.ohTrigger(Trigger,Quote!$V$2))</f>
        <v>1.4297036228540288E-2</v>
      </c>
      <c r="BD1563" s="359" t="e">
        <f>_xll.qlIndexFixing($BE$1,AZ1563,TRUE,_xll.ohTrigger(Trigger,Quote!$V$2))</f>
        <v>#NUM!</v>
      </c>
    </row>
    <row r="1564" spans="51:56" ht="11.25" customHeight="1" x14ac:dyDescent="0.25">
      <c r="AY1564" s="187" t="s">
        <v>90</v>
      </c>
      <c r="AZ1564" s="186">
        <f>_xll.qlInterestRateIndexFixingDate(Currency&amp;"ibor"&amp;$I$1,BA1564,Trigger)</f>
        <v>50266</v>
      </c>
      <c r="BA1564" s="186">
        <f>_xll.qlCalendarAdvance(Calendar,BA1563,AY1564,"f",,Trigger)</f>
        <v>50270</v>
      </c>
      <c r="BB1564" s="186">
        <f>_xll.qlInterestRateIndexMaturity(Currency&amp;"ibor"&amp;$I$1,BA1564,Trigger)</f>
        <v>50362</v>
      </c>
      <c r="BC1564" s="359">
        <f>_xll.qlIndexFixing($AC$5,AZ1564,,_xll.ohTrigger(Trigger,Quote!$V$2))</f>
        <v>1.4299693972671151E-2</v>
      </c>
      <c r="BD1564" s="359" t="e">
        <f>_xll.qlIndexFixing($BE$1,AZ1564,TRUE,_xll.ohTrigger(Trigger,Quote!$V$2))</f>
        <v>#NUM!</v>
      </c>
    </row>
    <row r="1565" spans="51:56" ht="11.25" customHeight="1" x14ac:dyDescent="0.25">
      <c r="AY1565" s="187" t="s">
        <v>90</v>
      </c>
      <c r="AZ1565" s="186">
        <f>_xll.qlInterestRateIndexFixingDate(Currency&amp;"ibor"&amp;$I$1,BA1565,Trigger)</f>
        <v>50273</v>
      </c>
      <c r="BA1565" s="186">
        <f>_xll.qlCalendarAdvance(Calendar,BA1564,AY1565,"f",,Trigger)</f>
        <v>50277</v>
      </c>
      <c r="BB1565" s="186">
        <f>_xll.qlInterestRateIndexMaturity(Currency&amp;"ibor"&amp;$I$1,BA1565,Trigger)</f>
        <v>50369</v>
      </c>
      <c r="BC1565" s="359">
        <f>_xll.qlIndexFixing($AC$5,AZ1565,,_xll.ohTrigger(Trigger,Quote!$V$2))</f>
        <v>1.4302351718599704E-2</v>
      </c>
      <c r="BD1565" s="359" t="e">
        <f>_xll.qlIndexFixing($BE$1,AZ1565,TRUE,_xll.ohTrigger(Trigger,Quote!$V$2))</f>
        <v>#NUM!</v>
      </c>
    </row>
    <row r="1566" spans="51:56" ht="11.25" customHeight="1" x14ac:dyDescent="0.25">
      <c r="AY1566" s="187" t="s">
        <v>90</v>
      </c>
      <c r="AZ1566" s="186">
        <f>_xll.qlInterestRateIndexFixingDate(Currency&amp;"ibor"&amp;$I$1,BA1566,Trigger)</f>
        <v>50280</v>
      </c>
      <c r="BA1566" s="186">
        <f>_xll.qlCalendarAdvance(Calendar,BA1565,AY1566,"f",,Trigger)</f>
        <v>50284</v>
      </c>
      <c r="BB1566" s="186">
        <f>_xll.qlInterestRateIndexMaturity(Currency&amp;"ibor"&amp;$I$1,BA1566,Trigger)</f>
        <v>50375</v>
      </c>
      <c r="BC1566" s="359">
        <f>_xll.qlIndexFixing($AC$5,AZ1566,,_xll.ohTrigger(Trigger,Quote!$V$2))</f>
        <v>1.4304535771221602E-2</v>
      </c>
      <c r="BD1566" s="359" t="e">
        <f>_xll.qlIndexFixing($BE$1,AZ1566,TRUE,_xll.ohTrigger(Trigger,Quote!$V$2))</f>
        <v>#NUM!</v>
      </c>
    </row>
    <row r="1567" spans="51:56" ht="11.25" customHeight="1" x14ac:dyDescent="0.25">
      <c r="AY1567" s="187" t="s">
        <v>90</v>
      </c>
      <c r="AZ1567" s="186">
        <f>_xll.qlInterestRateIndexFixingDate(Currency&amp;"ibor"&amp;$I$1,BA1567,Trigger)</f>
        <v>50287</v>
      </c>
      <c r="BA1567" s="186">
        <f>_xll.qlCalendarAdvance(Calendar,BA1566,AY1567,"f",,Trigger)</f>
        <v>50291</v>
      </c>
      <c r="BB1567" s="186">
        <f>_xll.qlInterestRateIndexMaturity(Currency&amp;"ibor"&amp;$I$1,BA1567,Trigger)</f>
        <v>50382</v>
      </c>
      <c r="BC1567" s="359">
        <f>_xll.qlIndexFixing($AC$5,AZ1567,,_xll.ohTrigger(Trigger,Quote!$V$2))</f>
        <v>1.4307193415197261E-2</v>
      </c>
      <c r="BD1567" s="359" t="e">
        <f>_xll.qlIndexFixing($BE$1,AZ1567,TRUE,_xll.ohTrigger(Trigger,Quote!$V$2))</f>
        <v>#NUM!</v>
      </c>
    </row>
    <row r="1568" spans="51:56" ht="11.25" customHeight="1" x14ac:dyDescent="0.25">
      <c r="AY1568" s="187" t="s">
        <v>90</v>
      </c>
      <c r="AZ1568" s="186">
        <f>_xll.qlInterestRateIndexFixingDate(Currency&amp;"ibor"&amp;$I$1,BA1568,Trigger)</f>
        <v>50294</v>
      </c>
      <c r="BA1568" s="186">
        <f>_xll.qlCalendarAdvance(Calendar,BA1567,AY1568,"f",,Trigger)</f>
        <v>50298</v>
      </c>
      <c r="BB1568" s="186">
        <f>_xll.qlInterestRateIndexMaturity(Currency&amp;"ibor"&amp;$I$1,BA1568,Trigger)</f>
        <v>50389</v>
      </c>
      <c r="BC1568" s="359">
        <f>_xll.qlIndexFixing($AC$5,AZ1568,,_xll.ohTrigger(Trigger,Quote!$V$2))</f>
        <v>1.4309851060952596E-2</v>
      </c>
      <c r="BD1568" s="359" t="e">
        <f>_xll.qlIndexFixing($BE$1,AZ1568,TRUE,_xll.ohTrigger(Trigger,Quote!$V$2))</f>
        <v>#NUM!</v>
      </c>
    </row>
    <row r="1569" spans="51:56" ht="11.25" customHeight="1" x14ac:dyDescent="0.25">
      <c r="AY1569" s="187" t="s">
        <v>90</v>
      </c>
      <c r="AZ1569" s="186">
        <f>_xll.qlInterestRateIndexFixingDate(Currency&amp;"ibor"&amp;$I$1,BA1569,Trigger)</f>
        <v>50301</v>
      </c>
      <c r="BA1569" s="186">
        <f>_xll.qlCalendarAdvance(Calendar,BA1568,AY1569,"f",,Trigger)</f>
        <v>50305</v>
      </c>
      <c r="BB1569" s="186">
        <f>_xll.qlInterestRateIndexMaturity(Currency&amp;"ibor"&amp;$I$1,BA1569,Trigger)</f>
        <v>50396</v>
      </c>
      <c r="BC1569" s="359">
        <f>_xll.qlIndexFixing($AC$5,AZ1569,,_xll.ohTrigger(Trigger,Quote!$V$2))</f>
        <v>1.431250870848585E-2</v>
      </c>
      <c r="BD1569" s="359" t="e">
        <f>_xll.qlIndexFixing($BE$1,AZ1569,TRUE,_xll.ohTrigger(Trigger,Quote!$V$2))</f>
        <v>#NUM!</v>
      </c>
    </row>
    <row r="1570" spans="51:56" ht="11.25" customHeight="1" x14ac:dyDescent="0.25">
      <c r="AY1570" s="187" t="s">
        <v>90</v>
      </c>
      <c r="AZ1570" s="186">
        <f>_xll.qlInterestRateIndexFixingDate(Currency&amp;"ibor"&amp;$I$1,BA1570,Trigger)</f>
        <v>50308</v>
      </c>
      <c r="BA1570" s="186">
        <f>_xll.qlCalendarAdvance(Calendar,BA1569,AY1570,"f",,Trigger)</f>
        <v>50312</v>
      </c>
      <c r="BB1570" s="186">
        <f>_xll.qlInterestRateIndexMaturity(Currency&amp;"ibor"&amp;$I$1,BA1570,Trigger)</f>
        <v>50403</v>
      </c>
      <c r="BC1570" s="359">
        <f>_xll.qlIndexFixing($AC$5,AZ1570,,_xll.ohTrigger(Trigger,Quote!$V$2))</f>
        <v>1.4315166357798777E-2</v>
      </c>
      <c r="BD1570" s="359" t="e">
        <f>_xll.qlIndexFixing($BE$1,AZ1570,TRUE,_xll.ohTrigger(Trigger,Quote!$V$2))</f>
        <v>#NUM!</v>
      </c>
    </row>
    <row r="1571" spans="51:56" ht="11.25" customHeight="1" x14ac:dyDescent="0.25">
      <c r="AY1571" s="187" t="s">
        <v>90</v>
      </c>
      <c r="AZ1571" s="186">
        <f>_xll.qlInterestRateIndexFixingDate(Currency&amp;"ibor"&amp;$I$1,BA1571,Trigger)</f>
        <v>50315</v>
      </c>
      <c r="BA1571" s="186">
        <f>_xll.qlCalendarAdvance(Calendar,BA1570,AY1571,"f",,Trigger)</f>
        <v>50319</v>
      </c>
      <c r="BB1571" s="186">
        <f>_xll.qlInterestRateIndexMaturity(Currency&amp;"ibor"&amp;$I$1,BA1571,Trigger)</f>
        <v>50411</v>
      </c>
      <c r="BC1571" s="359">
        <f>_xll.qlIndexFixing($AC$5,AZ1571,,_xll.ohTrigger(Trigger,Quote!$V$2))</f>
        <v>1.4318298231948631E-2</v>
      </c>
      <c r="BD1571" s="359" t="e">
        <f>_xll.qlIndexFixing($BE$1,AZ1571,TRUE,_xll.ohTrigger(Trigger,Quote!$V$2))</f>
        <v>#NUM!</v>
      </c>
    </row>
    <row r="1572" spans="51:56" ht="11.25" customHeight="1" x14ac:dyDescent="0.25">
      <c r="AY1572" s="187" t="s">
        <v>90</v>
      </c>
      <c r="AZ1572" s="186">
        <f>_xll.qlInterestRateIndexFixingDate(Currency&amp;"ibor"&amp;$I$1,BA1572,Trigger)</f>
        <v>50322</v>
      </c>
      <c r="BA1572" s="186">
        <f>_xll.qlCalendarAdvance(Calendar,BA1571,AY1572,"f",,Trigger)</f>
        <v>50326</v>
      </c>
      <c r="BB1572" s="186">
        <f>_xll.qlInterestRateIndexMaturity(Currency&amp;"ibor"&amp;$I$1,BA1572,Trigger)</f>
        <v>50418</v>
      </c>
      <c r="BC1572" s="359">
        <f>_xll.qlIndexFixing($AC$5,AZ1572,,_xll.ohTrigger(Trigger,Quote!$V$2))</f>
        <v>1.4320955990467982E-2</v>
      </c>
      <c r="BD1572" s="359" t="e">
        <f>_xll.qlIndexFixing($BE$1,AZ1572,TRUE,_xll.ohTrigger(Trigger,Quote!$V$2))</f>
        <v>#NUM!</v>
      </c>
    </row>
    <row r="1573" spans="51:56" ht="11.25" customHeight="1" x14ac:dyDescent="0.25">
      <c r="AY1573" s="187" t="s">
        <v>90</v>
      </c>
      <c r="AZ1573" s="186">
        <f>_xll.qlInterestRateIndexFixingDate(Currency&amp;"ibor"&amp;$I$1,BA1573,Trigger)</f>
        <v>50329</v>
      </c>
      <c r="BA1573" s="186">
        <f>_xll.qlCalendarAdvance(Calendar,BA1572,AY1573,"f",,Trigger)</f>
        <v>50333</v>
      </c>
      <c r="BB1573" s="186">
        <f>_xll.qlInterestRateIndexMaturity(Currency&amp;"ibor"&amp;$I$1,BA1573,Trigger)</f>
        <v>50425</v>
      </c>
      <c r="BC1573" s="359">
        <f>_xll.qlIndexFixing($AC$5,AZ1573,,_xll.ohTrigger(Trigger,Quote!$V$2))</f>
        <v>1.4323613750786763E-2</v>
      </c>
      <c r="BD1573" s="359" t="e">
        <f>_xll.qlIndexFixing($BE$1,AZ1573,TRUE,_xll.ohTrigger(Trigger,Quote!$V$2))</f>
        <v>#NUM!</v>
      </c>
    </row>
    <row r="1574" spans="51:56" ht="11.25" customHeight="1" x14ac:dyDescent="0.25">
      <c r="AY1574" s="187" t="s">
        <v>90</v>
      </c>
      <c r="AZ1574" s="186">
        <f>_xll.qlInterestRateIndexFixingDate(Currency&amp;"ibor"&amp;$I$1,BA1574,Trigger)</f>
        <v>50336</v>
      </c>
      <c r="BA1574" s="186">
        <f>_xll.qlCalendarAdvance(Calendar,BA1573,AY1574,"f",,Trigger)</f>
        <v>50340</v>
      </c>
      <c r="BB1574" s="186">
        <f>_xll.qlInterestRateIndexMaturity(Currency&amp;"ibor"&amp;$I$1,BA1574,Trigger)</f>
        <v>50432</v>
      </c>
      <c r="BC1574" s="359">
        <f>_xll.qlIndexFixing($AC$5,AZ1574,,_xll.ohTrigger(Trigger,Quote!$V$2))</f>
        <v>1.4326271512903237E-2</v>
      </c>
      <c r="BD1574" s="359" t="e">
        <f>_xll.qlIndexFixing($BE$1,AZ1574,TRUE,_xll.ohTrigger(Trigger,Quote!$V$2))</f>
        <v>#NUM!</v>
      </c>
    </row>
    <row r="1575" spans="51:56" ht="11.25" customHeight="1" x14ac:dyDescent="0.25">
      <c r="AY1575" s="187" t="s">
        <v>90</v>
      </c>
      <c r="AZ1575" s="186">
        <f>_xll.qlInterestRateIndexFixingDate(Currency&amp;"ibor"&amp;$I$1,BA1575,Trigger)</f>
        <v>50343</v>
      </c>
      <c r="BA1575" s="186">
        <f>_xll.qlCalendarAdvance(Calendar,BA1574,AY1575,"f",,Trigger)</f>
        <v>50347</v>
      </c>
      <c r="BB1575" s="186">
        <f>_xll.qlInterestRateIndexMaturity(Currency&amp;"ibor"&amp;$I$1,BA1575,Trigger)</f>
        <v>50439</v>
      </c>
      <c r="BC1575" s="359">
        <f>_xll.qlIndexFixing($AC$5,AZ1575,,_xll.ohTrigger(Trigger,Quote!$V$2))</f>
        <v>1.4328929276818272E-2</v>
      </c>
      <c r="BD1575" s="359" t="e">
        <f>_xll.qlIndexFixing($BE$1,AZ1575,TRUE,_xll.ohTrigger(Trigger,Quote!$V$2))</f>
        <v>#NUM!</v>
      </c>
    </row>
    <row r="1576" spans="51:56" ht="11.25" customHeight="1" x14ac:dyDescent="0.25">
      <c r="AY1576" s="187" t="s">
        <v>90</v>
      </c>
      <c r="AZ1576" s="186">
        <f>_xll.qlInterestRateIndexFixingDate(Currency&amp;"ibor"&amp;$I$1,BA1576,Trigger)</f>
        <v>50350</v>
      </c>
      <c r="BA1576" s="186">
        <f>_xll.qlCalendarAdvance(Calendar,BA1575,AY1576,"f",,Trigger)</f>
        <v>50354</v>
      </c>
      <c r="BB1576" s="186">
        <f>_xll.qlInterestRateIndexMaturity(Currency&amp;"ibor"&amp;$I$1,BA1576,Trigger)</f>
        <v>50446</v>
      </c>
      <c r="BC1576" s="359">
        <f>_xll.qlIndexFixing($AC$5,AZ1576,,_xll.ohTrigger(Trigger,Quote!$V$2))</f>
        <v>1.4331587042532738E-2</v>
      </c>
      <c r="BD1576" s="359" t="e">
        <f>_xll.qlIndexFixing($BE$1,AZ1576,TRUE,_xll.ohTrigger(Trigger,Quote!$V$2))</f>
        <v>#NUM!</v>
      </c>
    </row>
    <row r="1577" spans="51:56" ht="11.25" customHeight="1" x14ac:dyDescent="0.25">
      <c r="AY1577" s="187" t="s">
        <v>90</v>
      </c>
      <c r="AZ1577" s="186">
        <f>_xll.qlInterestRateIndexFixingDate(Currency&amp;"ibor"&amp;$I$1,BA1577,Trigger)</f>
        <v>50357</v>
      </c>
      <c r="BA1577" s="186">
        <f>_xll.qlCalendarAdvance(Calendar,BA1576,AY1577,"f",,Trigger)</f>
        <v>50361</v>
      </c>
      <c r="BB1577" s="186">
        <f>_xll.qlInterestRateIndexMaturity(Currency&amp;"ibor"&amp;$I$1,BA1577,Trigger)</f>
        <v>50453</v>
      </c>
      <c r="BC1577" s="359">
        <f>_xll.qlIndexFixing($AC$5,AZ1577,,_xll.ohTrigger(Trigger,Quote!$V$2))</f>
        <v>1.4334244810045764E-2</v>
      </c>
      <c r="BD1577" s="359" t="e">
        <f>_xll.qlIndexFixing($BE$1,AZ1577,TRUE,_xll.ohTrigger(Trigger,Quote!$V$2))</f>
        <v>#NUM!</v>
      </c>
    </row>
    <row r="1578" spans="51:56" ht="11.25" customHeight="1" x14ac:dyDescent="0.25">
      <c r="AY1578" s="187" t="s">
        <v>90</v>
      </c>
      <c r="AZ1578" s="186">
        <f>_xll.qlInterestRateIndexFixingDate(Currency&amp;"ibor"&amp;$I$1,BA1578,Trigger)</f>
        <v>50364</v>
      </c>
      <c r="BA1578" s="186">
        <f>_xll.qlCalendarAdvance(Calendar,BA1577,AY1578,"f",,Trigger)</f>
        <v>50368</v>
      </c>
      <c r="BB1578" s="186">
        <f>_xll.qlInterestRateIndexMaturity(Currency&amp;"ibor"&amp;$I$1,BA1578,Trigger)</f>
        <v>50460</v>
      </c>
      <c r="BC1578" s="359">
        <f>_xll.qlIndexFixing($AC$5,AZ1578,,_xll.ohTrigger(Trigger,Quote!$V$2))</f>
        <v>1.4336902579356483E-2</v>
      </c>
      <c r="BD1578" s="359" t="e">
        <f>_xll.qlIndexFixing($BE$1,AZ1578,TRUE,_xll.ohTrigger(Trigger,Quote!$V$2))</f>
        <v>#NUM!</v>
      </c>
    </row>
    <row r="1579" spans="51:56" ht="11.25" customHeight="1" x14ac:dyDescent="0.25">
      <c r="AY1579" s="187" t="s">
        <v>90</v>
      </c>
      <c r="AZ1579" s="186">
        <f>_xll.qlInterestRateIndexFixingDate(Currency&amp;"ibor"&amp;$I$1,BA1579,Trigger)</f>
        <v>50371</v>
      </c>
      <c r="BA1579" s="186">
        <f>_xll.qlCalendarAdvance(Calendar,BA1578,AY1579,"f",,Trigger)</f>
        <v>50375</v>
      </c>
      <c r="BB1579" s="186">
        <f>_xll.qlInterestRateIndexMaturity(Currency&amp;"ibor"&amp;$I$1,BA1579,Trigger)</f>
        <v>50465</v>
      </c>
      <c r="BC1579" s="359">
        <f>_xll.qlIndexFixing($AC$5,AZ1579,,_xll.ohTrigger(Trigger,Quote!$V$2))</f>
        <v>1.4338610235535398E-2</v>
      </c>
      <c r="BD1579" s="359" t="e">
        <f>_xll.qlIndexFixing($BE$1,AZ1579,TRUE,_xll.ohTrigger(Trigger,Quote!$V$2))</f>
        <v>#NUM!</v>
      </c>
    </row>
    <row r="1580" spans="51:56" ht="11.25" customHeight="1" x14ac:dyDescent="0.25">
      <c r="AY1580" s="187" t="s">
        <v>90</v>
      </c>
      <c r="AZ1580" s="186">
        <f>_xll.qlInterestRateIndexFixingDate(Currency&amp;"ibor"&amp;$I$1,BA1580,Trigger)</f>
        <v>50378</v>
      </c>
      <c r="BA1580" s="186">
        <f>_xll.qlCalendarAdvance(Calendar,BA1579,AY1580,"f",,Trigger)</f>
        <v>50382</v>
      </c>
      <c r="BB1580" s="186">
        <f>_xll.qlInterestRateIndexMaturity(Currency&amp;"ibor"&amp;$I$1,BA1580,Trigger)</f>
        <v>50472</v>
      </c>
      <c r="BC1580" s="359">
        <f>_xll.qlIndexFixing($AC$5,AZ1580,,_xll.ohTrigger(Trigger,Quote!$V$2))</f>
        <v>1.4341267796837975E-2</v>
      </c>
      <c r="BD1580" s="359" t="e">
        <f>_xll.qlIndexFixing($BE$1,AZ1580,TRUE,_xll.ohTrigger(Trigger,Quote!$V$2))</f>
        <v>#NUM!</v>
      </c>
    </row>
    <row r="1581" spans="51:56" ht="11.25" customHeight="1" x14ac:dyDescent="0.25">
      <c r="AY1581" s="187" t="s">
        <v>90</v>
      </c>
      <c r="AZ1581" s="186">
        <f>_xll.qlInterestRateIndexFixingDate(Currency&amp;"ibor"&amp;$I$1,BA1581,Trigger)</f>
        <v>50385</v>
      </c>
      <c r="BA1581" s="186">
        <f>_xll.qlCalendarAdvance(Calendar,BA1580,AY1581,"f",,Trigger)</f>
        <v>50389</v>
      </c>
      <c r="BB1581" s="186">
        <f>_xll.qlInterestRateIndexMaturity(Currency&amp;"ibor"&amp;$I$1,BA1581,Trigger)</f>
        <v>50479</v>
      </c>
      <c r="BC1581" s="359">
        <f>_xll.qlIndexFixing($AC$5,AZ1581,,_xll.ohTrigger(Trigger,Quote!$V$2))</f>
        <v>1.4343925359900922E-2</v>
      </c>
      <c r="BD1581" s="359" t="e">
        <f>_xll.qlIndexFixing($BE$1,AZ1581,TRUE,_xll.ohTrigger(Trigger,Quote!$V$2))</f>
        <v>#NUM!</v>
      </c>
    </row>
    <row r="1582" spans="51:56" ht="11.25" customHeight="1" x14ac:dyDescent="0.25">
      <c r="AY1582" s="187" t="s">
        <v>90</v>
      </c>
      <c r="AZ1582" s="186">
        <f>_xll.qlInterestRateIndexFixingDate(Currency&amp;"ibor"&amp;$I$1,BA1582,Trigger)</f>
        <v>50392</v>
      </c>
      <c r="BA1582" s="186">
        <f>_xll.qlCalendarAdvance(Calendar,BA1581,AY1582,"f",,Trigger)</f>
        <v>50396</v>
      </c>
      <c r="BB1582" s="186">
        <f>_xll.qlInterestRateIndexMaturity(Currency&amp;"ibor"&amp;$I$1,BA1582,Trigger)</f>
        <v>50486</v>
      </c>
      <c r="BC1582" s="359">
        <f>_xll.qlIndexFixing($AC$5,AZ1582,,_xll.ohTrigger(Trigger,Quote!$V$2))</f>
        <v>1.434658292472335E-2</v>
      </c>
      <c r="BD1582" s="359" t="e">
        <f>_xll.qlIndexFixing($BE$1,AZ1582,TRUE,_xll.ohTrigger(Trigger,Quote!$V$2))</f>
        <v>#NUM!</v>
      </c>
    </row>
    <row r="1583" spans="51:56" ht="11.25" customHeight="1" x14ac:dyDescent="0.25">
      <c r="AY1583" s="187" t="s">
        <v>90</v>
      </c>
      <c r="AZ1583" s="186">
        <f>_xll.qlInterestRateIndexFixingDate(Currency&amp;"ibor"&amp;$I$1,BA1583,Trigger)</f>
        <v>50398</v>
      </c>
      <c r="BA1583" s="186">
        <f>_xll.qlCalendarAdvance(Calendar,BA1582,AY1583,"f",,Trigger)</f>
        <v>50403</v>
      </c>
      <c r="BB1583" s="186">
        <f>_xll.qlInterestRateIndexMaturity(Currency&amp;"ibor"&amp;$I$1,BA1583,Trigger)</f>
        <v>50493</v>
      </c>
      <c r="BC1583" s="359">
        <f>_xll.qlIndexFixing($AC$5,AZ1583,,_xll.ohTrigger(Trigger,Quote!$V$2))</f>
        <v>1.4349240491304371E-2</v>
      </c>
      <c r="BD1583" s="359" t="e">
        <f>_xll.qlIndexFixing($BE$1,AZ1583,TRUE,_xll.ohTrigger(Trigger,Quote!$V$2))</f>
        <v>#NUM!</v>
      </c>
    </row>
    <row r="1584" spans="51:56" ht="11.25" customHeight="1" x14ac:dyDescent="0.25">
      <c r="AY1584" s="187" t="s">
        <v>90</v>
      </c>
      <c r="AZ1584" s="186">
        <f>_xll.qlInterestRateIndexFixingDate(Currency&amp;"ibor"&amp;$I$1,BA1584,Trigger)</f>
        <v>50405</v>
      </c>
      <c r="BA1584" s="186">
        <f>_xll.qlCalendarAdvance(Calendar,BA1583,AY1584,"f",,Trigger)</f>
        <v>50410</v>
      </c>
      <c r="BB1584" s="186">
        <f>_xll.qlInterestRateIndexMaturity(Currency&amp;"ibor"&amp;$I$1,BA1584,Trigger)</f>
        <v>50500</v>
      </c>
      <c r="BC1584" s="359">
        <f>_xll.qlIndexFixing($AC$5,AZ1584,,_xll.ohTrigger(Trigger,Quote!$V$2))</f>
        <v>1.4351898059645762E-2</v>
      </c>
      <c r="BD1584" s="359" t="e">
        <f>_xll.qlIndexFixing($BE$1,AZ1584,TRUE,_xll.ohTrigger(Trigger,Quote!$V$2))</f>
        <v>#NUM!</v>
      </c>
    </row>
    <row r="1585" spans="51:56" ht="11.25" customHeight="1" x14ac:dyDescent="0.25">
      <c r="AY1585" s="187" t="s">
        <v>90</v>
      </c>
      <c r="AZ1585" s="186">
        <f>_xll.qlInterestRateIndexFixingDate(Currency&amp;"ibor"&amp;$I$1,BA1585,Trigger)</f>
        <v>50413</v>
      </c>
      <c r="BA1585" s="186">
        <f>_xll.qlCalendarAdvance(Calendar,BA1584,AY1585,"f",,Trigger)</f>
        <v>50417</v>
      </c>
      <c r="BB1585" s="186">
        <f>_xll.qlInterestRateIndexMaturity(Currency&amp;"ibor"&amp;$I$1,BA1585,Trigger)</f>
        <v>50507</v>
      </c>
      <c r="BC1585" s="359">
        <f>_xll.qlIndexFixing($AC$5,AZ1585,,_xll.ohTrigger(Trigger,Quote!$V$2))</f>
        <v>1.4354555629745747E-2</v>
      </c>
      <c r="BD1585" s="359" t="e">
        <f>_xll.qlIndexFixing($BE$1,AZ1585,TRUE,_xll.ohTrigger(Trigger,Quote!$V$2))</f>
        <v>#NUM!</v>
      </c>
    </row>
    <row r="1586" spans="51:56" ht="11.25" customHeight="1" x14ac:dyDescent="0.25">
      <c r="AY1586" s="187" t="s">
        <v>90</v>
      </c>
      <c r="AZ1586" s="186">
        <f>_xll.qlInterestRateIndexFixingDate(Currency&amp;"ibor"&amp;$I$1,BA1586,Trigger)</f>
        <v>50420</v>
      </c>
      <c r="BA1586" s="186">
        <f>_xll.qlCalendarAdvance(Calendar,BA1585,AY1586,"f",,Trigger)</f>
        <v>50424</v>
      </c>
      <c r="BB1586" s="186">
        <f>_xll.qlInterestRateIndexMaturity(Currency&amp;"ibor"&amp;$I$1,BA1586,Trigger)</f>
        <v>50514</v>
      </c>
      <c r="BC1586" s="359">
        <f>_xll.qlIndexFixing($AC$5,AZ1586,,_xll.ohTrigger(Trigger,Quote!$V$2))</f>
        <v>1.43572132016061E-2</v>
      </c>
      <c r="BD1586" s="359" t="e">
        <f>_xll.qlIndexFixing($BE$1,AZ1586,TRUE,_xll.ohTrigger(Trigger,Quote!$V$2))</f>
        <v>#NUM!</v>
      </c>
    </row>
    <row r="1587" spans="51:56" ht="11.25" customHeight="1" x14ac:dyDescent="0.25">
      <c r="AY1587" s="187" t="s">
        <v>90</v>
      </c>
      <c r="AZ1587" s="186">
        <f>_xll.qlInterestRateIndexFixingDate(Currency&amp;"ibor"&amp;$I$1,BA1587,Trigger)</f>
        <v>50427</v>
      </c>
      <c r="BA1587" s="186">
        <f>_xll.qlCalendarAdvance(Calendar,BA1586,AY1587,"f",,Trigger)</f>
        <v>50431</v>
      </c>
      <c r="BB1587" s="186">
        <f>_xll.qlInterestRateIndexMaturity(Currency&amp;"ibor"&amp;$I$1,BA1587,Trigger)</f>
        <v>50522</v>
      </c>
      <c r="BC1587" s="359">
        <f>_xll.qlIndexFixing($AC$5,AZ1587,,_xll.ohTrigger(Trigger,Quote!$V$2))</f>
        <v>1.4360346668297318E-2</v>
      </c>
      <c r="BD1587" s="359" t="e">
        <f>_xll.qlIndexFixing($BE$1,AZ1587,TRUE,_xll.ohTrigger(Trigger,Quote!$V$2))</f>
        <v>#NUM!</v>
      </c>
    </row>
    <row r="1588" spans="51:56" ht="11.25" customHeight="1" x14ac:dyDescent="0.25">
      <c r="AY1588" s="187" t="s">
        <v>90</v>
      </c>
      <c r="AZ1588" s="186">
        <f>_xll.qlInterestRateIndexFixingDate(Currency&amp;"ibor"&amp;$I$1,BA1588,Trigger)</f>
        <v>50434</v>
      </c>
      <c r="BA1588" s="186">
        <f>_xll.qlCalendarAdvance(Calendar,BA1587,AY1588,"f",,Trigger)</f>
        <v>50438</v>
      </c>
      <c r="BB1588" s="186">
        <f>_xll.qlInterestRateIndexMaturity(Currency&amp;"ibor"&amp;$I$1,BA1588,Trigger)</f>
        <v>50528</v>
      </c>
      <c r="BC1588" s="359">
        <f>_xll.qlIndexFixing($AC$5,AZ1588,,_xll.ohTrigger(Trigger,Quote!$V$2))</f>
        <v>1.4362528350602588E-2</v>
      </c>
      <c r="BD1588" s="359" t="e">
        <f>_xll.qlIndexFixing($BE$1,AZ1588,TRUE,_xll.ohTrigger(Trigger,Quote!$V$2))</f>
        <v>#NUM!</v>
      </c>
    </row>
    <row r="1589" spans="51:56" ht="11.25" customHeight="1" x14ac:dyDescent="0.25">
      <c r="AY1589" s="187" t="s">
        <v>90</v>
      </c>
      <c r="AZ1589" s="186">
        <f>_xll.qlInterestRateIndexFixingDate(Currency&amp;"ibor"&amp;$I$1,BA1589,Trigger)</f>
        <v>50441</v>
      </c>
      <c r="BA1589" s="186">
        <f>_xll.qlCalendarAdvance(Calendar,BA1588,AY1589,"f",,Trigger)</f>
        <v>50445</v>
      </c>
      <c r="BB1589" s="186">
        <f>_xll.qlInterestRateIndexMaturity(Currency&amp;"ibor"&amp;$I$1,BA1589,Trigger)</f>
        <v>50535</v>
      </c>
      <c r="BC1589" s="359">
        <f>_xll.qlIndexFixing($AC$5,AZ1589,,_xll.ohTrigger(Trigger,Quote!$V$2))</f>
        <v>1.4365185927740498E-2</v>
      </c>
      <c r="BD1589" s="359" t="e">
        <f>_xll.qlIndexFixing($BE$1,AZ1589,TRUE,_xll.ohTrigger(Trigger,Quote!$V$2))</f>
        <v>#NUM!</v>
      </c>
    </row>
    <row r="1590" spans="51:56" ht="11.25" customHeight="1" x14ac:dyDescent="0.25">
      <c r="AY1590" s="187" t="s">
        <v>90</v>
      </c>
      <c r="AZ1590" s="186">
        <f>_xll.qlInterestRateIndexFixingDate(Currency&amp;"ibor"&amp;$I$1,BA1590,Trigger)</f>
        <v>50448</v>
      </c>
      <c r="BA1590" s="186">
        <f>_xll.qlCalendarAdvance(Calendar,BA1589,AY1590,"f",,Trigger)</f>
        <v>50452</v>
      </c>
      <c r="BB1590" s="186">
        <f>_xll.qlInterestRateIndexMaturity(Currency&amp;"ibor"&amp;$I$1,BA1590,Trigger)</f>
        <v>50542</v>
      </c>
      <c r="BC1590" s="359">
        <f>_xll.qlIndexFixing($AC$5,AZ1590,,_xll.ohTrigger(Trigger,Quote!$V$2))</f>
        <v>1.436784350663789E-2</v>
      </c>
      <c r="BD1590" s="359" t="e">
        <f>_xll.qlIndexFixing($BE$1,AZ1590,TRUE,_xll.ohTrigger(Trigger,Quote!$V$2))</f>
        <v>#NUM!</v>
      </c>
    </row>
    <row r="1591" spans="51:56" ht="11.25" customHeight="1" x14ac:dyDescent="0.25">
      <c r="AY1591" s="187" t="s">
        <v>90</v>
      </c>
      <c r="AZ1591" s="186">
        <f>_xll.qlInterestRateIndexFixingDate(Currency&amp;"ibor"&amp;$I$1,BA1591,Trigger)</f>
        <v>50455</v>
      </c>
      <c r="BA1591" s="186">
        <f>_xll.qlCalendarAdvance(Calendar,BA1590,AY1591,"f",,Trigger)</f>
        <v>50459</v>
      </c>
      <c r="BB1591" s="186">
        <f>_xll.qlInterestRateIndexMaturity(Currency&amp;"ibor"&amp;$I$1,BA1591,Trigger)</f>
        <v>50549</v>
      </c>
      <c r="BC1591" s="359">
        <f>_xll.qlIndexFixing($AC$5,AZ1591,,_xll.ohTrigger(Trigger,Quote!$V$2))</f>
        <v>1.4370501087293874E-2</v>
      </c>
      <c r="BD1591" s="359" t="e">
        <f>_xll.qlIndexFixing($BE$1,AZ1591,TRUE,_xll.ohTrigger(Trigger,Quote!$V$2))</f>
        <v>#NUM!</v>
      </c>
    </row>
    <row r="1592" spans="51:56" ht="11.25" customHeight="1" x14ac:dyDescent="0.25">
      <c r="AY1592" s="187" t="s">
        <v>90</v>
      </c>
      <c r="AZ1592" s="186">
        <f>_xll.qlInterestRateIndexFixingDate(Currency&amp;"ibor"&amp;$I$1,BA1592,Trigger)</f>
        <v>50462</v>
      </c>
      <c r="BA1592" s="186">
        <f>_xll.qlCalendarAdvance(Calendar,BA1591,AY1592,"f",,Trigger)</f>
        <v>50466</v>
      </c>
      <c r="BB1592" s="186">
        <f>_xll.qlInterestRateIndexMaturity(Currency&amp;"ibor"&amp;$I$1,BA1592,Trigger)</f>
        <v>50558</v>
      </c>
      <c r="BC1592" s="359">
        <f>_xll.qlIndexFixing($AC$5,AZ1592,,_xll.ohTrigger(Trigger,Quote!$V$2))</f>
        <v>1.4370155627476774E-2</v>
      </c>
      <c r="BD1592" s="359" t="e">
        <f>_xll.qlIndexFixing($BE$1,AZ1592,TRUE,_xll.ohTrigger(Trigger,Quote!$V$2))</f>
        <v>#NUM!</v>
      </c>
    </row>
    <row r="1593" spans="51:56" ht="11.25" customHeight="1" x14ac:dyDescent="0.25">
      <c r="AY1593" s="187" t="s">
        <v>90</v>
      </c>
      <c r="AZ1593" s="186">
        <f>_xll.qlInterestRateIndexFixingDate(Currency&amp;"ibor"&amp;$I$1,BA1593,Trigger)</f>
        <v>50469</v>
      </c>
      <c r="BA1593" s="186">
        <f>_xll.qlCalendarAdvance(Calendar,BA1592,AY1593,"f",,Trigger)</f>
        <v>50473</v>
      </c>
      <c r="BB1593" s="186">
        <f>_xll.qlInterestRateIndexMaturity(Currency&amp;"ibor"&amp;$I$1,BA1593,Trigger)</f>
        <v>50565</v>
      </c>
      <c r="BC1593" s="359">
        <f>_xll.qlIndexFixing($AC$5,AZ1593,,_xll.ohTrigger(Trigger,Quote!$V$2))</f>
        <v>1.4345095782562805E-2</v>
      </c>
      <c r="BD1593" s="359" t="e">
        <f>_xll.qlIndexFixing($BE$1,AZ1593,TRUE,_xll.ohTrigger(Trigger,Quote!$V$2))</f>
        <v>#NUM!</v>
      </c>
    </row>
    <row r="1594" spans="51:56" ht="11.25" customHeight="1" x14ac:dyDescent="0.25">
      <c r="AY1594" s="187" t="s">
        <v>90</v>
      </c>
      <c r="AZ1594" s="186">
        <f>_xll.qlInterestRateIndexFixingDate(Currency&amp;"ibor"&amp;$I$1,BA1594,Trigger)</f>
        <v>50476</v>
      </c>
      <c r="BA1594" s="186">
        <f>_xll.qlCalendarAdvance(Calendar,BA1593,AY1594,"f",,Trigger)</f>
        <v>50480</v>
      </c>
      <c r="BB1594" s="186">
        <f>_xll.qlInterestRateIndexMaturity(Currency&amp;"ibor"&amp;$I$1,BA1594,Trigger)</f>
        <v>50572</v>
      </c>
      <c r="BC1594" s="359">
        <f>_xll.qlIndexFixing($AC$5,AZ1594,,_xll.ohTrigger(Trigger,Quote!$V$2))</f>
        <v>1.431998997880949E-2</v>
      </c>
      <c r="BD1594" s="359" t="e">
        <f>_xll.qlIndexFixing($BE$1,AZ1594,TRUE,_xll.ohTrigger(Trigger,Quote!$V$2))</f>
        <v>#NUM!</v>
      </c>
    </row>
    <row r="1595" spans="51:56" ht="11.25" customHeight="1" x14ac:dyDescent="0.25">
      <c r="AY1595" s="187" t="s">
        <v>90</v>
      </c>
      <c r="AZ1595" s="186">
        <f>_xll.qlInterestRateIndexFixingDate(Currency&amp;"ibor"&amp;$I$1,BA1595,Trigger)</f>
        <v>50483</v>
      </c>
      <c r="BA1595" s="186">
        <f>_xll.qlCalendarAdvance(Calendar,BA1594,AY1595,"f",,Trigger)</f>
        <v>50487</v>
      </c>
      <c r="BB1595" s="186">
        <f>_xll.qlInterestRateIndexMaturity(Currency&amp;"ibor"&amp;$I$1,BA1595,Trigger)</f>
        <v>50579</v>
      </c>
      <c r="BC1595" s="359">
        <f>_xll.qlIndexFixing($AC$5,AZ1595,,_xll.ohTrigger(Trigger,Quote!$V$2))</f>
        <v>1.429483821709613E-2</v>
      </c>
      <c r="BD1595" s="359" t="e">
        <f>_xll.qlIndexFixing($BE$1,AZ1595,TRUE,_xll.ohTrigger(Trigger,Quote!$V$2))</f>
        <v>#NUM!</v>
      </c>
    </row>
    <row r="1596" spans="51:56" ht="11.25" customHeight="1" x14ac:dyDescent="0.25">
      <c r="AY1596" s="187" t="s">
        <v>90</v>
      </c>
      <c r="AZ1596" s="186">
        <f>_xll.qlInterestRateIndexFixingDate(Currency&amp;"ibor"&amp;$I$1,BA1596,Trigger)</f>
        <v>50490</v>
      </c>
      <c r="BA1596" s="186">
        <f>_xll.qlCalendarAdvance(Calendar,BA1595,AY1596,"f",,Trigger)</f>
        <v>50494</v>
      </c>
      <c r="BB1596" s="186">
        <f>_xll.qlInterestRateIndexMaturity(Currency&amp;"ibor"&amp;$I$1,BA1596,Trigger)</f>
        <v>50586</v>
      </c>
      <c r="BC1596" s="359">
        <f>_xll.qlIndexFixing($AC$5,AZ1596,,_xll.ohTrigger(Trigger,Quote!$V$2))</f>
        <v>1.4269640498312447E-2</v>
      </c>
      <c r="BD1596" s="359" t="e">
        <f>_xll.qlIndexFixing($BE$1,AZ1596,TRUE,_xll.ohTrigger(Trigger,Quote!$V$2))</f>
        <v>#NUM!</v>
      </c>
    </row>
    <row r="1597" spans="51:56" ht="11.25" customHeight="1" x14ac:dyDescent="0.25">
      <c r="AY1597" s="187" t="s">
        <v>90</v>
      </c>
      <c r="AZ1597" s="186">
        <f>_xll.qlInterestRateIndexFixingDate(Currency&amp;"ibor"&amp;$I$1,BA1597,Trigger)</f>
        <v>50497</v>
      </c>
      <c r="BA1597" s="186">
        <f>_xll.qlCalendarAdvance(Calendar,BA1596,AY1597,"f",,Trigger)</f>
        <v>50501</v>
      </c>
      <c r="BB1597" s="186">
        <f>_xll.qlInterestRateIndexMaturity(Currency&amp;"ibor"&amp;$I$1,BA1597,Trigger)</f>
        <v>50592</v>
      </c>
      <c r="BC1597" s="359">
        <f>_xll.qlIndexFixing($AC$5,AZ1597,,_xll.ohTrigger(Trigger,Quote!$V$2))</f>
        <v>1.4246386548660998E-2</v>
      </c>
      <c r="BD1597" s="359" t="e">
        <f>_xll.qlIndexFixing($BE$1,AZ1597,TRUE,_xll.ohTrigger(Trigger,Quote!$V$2))</f>
        <v>#NUM!</v>
      </c>
    </row>
    <row r="1598" spans="51:56" ht="11.25" customHeight="1" x14ac:dyDescent="0.25">
      <c r="AY1598" s="187" t="s">
        <v>90</v>
      </c>
      <c r="AZ1598" s="186">
        <f>_xll.qlInterestRateIndexFixingDate(Currency&amp;"ibor"&amp;$I$1,BA1598,Trigger)</f>
        <v>50504</v>
      </c>
      <c r="BA1598" s="186">
        <f>_xll.qlCalendarAdvance(Calendar,BA1597,AY1598,"f",,Trigger)</f>
        <v>50508</v>
      </c>
      <c r="BB1598" s="186">
        <f>_xll.qlInterestRateIndexMaturity(Currency&amp;"ibor"&amp;$I$1,BA1598,Trigger)</f>
        <v>50599</v>
      </c>
      <c r="BC1598" s="359">
        <f>_xll.qlIndexFixing($AC$5,AZ1598,,_xll.ohTrigger(Trigger,Quote!$V$2))</f>
        <v>1.4220797461644634E-2</v>
      </c>
      <c r="BD1598" s="359" t="e">
        <f>_xll.qlIndexFixing($BE$1,AZ1598,TRUE,_xll.ohTrigger(Trigger,Quote!$V$2))</f>
        <v>#NUM!</v>
      </c>
    </row>
    <row r="1599" spans="51:56" ht="11.25" customHeight="1" x14ac:dyDescent="0.25">
      <c r="AY1599" s="187" t="s">
        <v>90</v>
      </c>
      <c r="AZ1599" s="186">
        <f>_xll.qlInterestRateIndexFixingDate(Currency&amp;"ibor"&amp;$I$1,BA1599,Trigger)</f>
        <v>50511</v>
      </c>
      <c r="BA1599" s="186">
        <f>_xll.qlCalendarAdvance(Calendar,BA1598,AY1599,"f",,Trigger)</f>
        <v>50515</v>
      </c>
      <c r="BB1599" s="186">
        <f>_xll.qlInterestRateIndexMaturity(Currency&amp;"ibor"&amp;$I$1,BA1599,Trigger)</f>
        <v>50606</v>
      </c>
      <c r="BC1599" s="359">
        <f>_xll.qlIndexFixing($AC$5,AZ1599,,_xll.ohTrigger(Trigger,Quote!$V$2))</f>
        <v>1.4195161917326088E-2</v>
      </c>
      <c r="BD1599" s="359" t="e">
        <f>_xll.qlIndexFixing($BE$1,AZ1599,TRUE,_xll.ohTrigger(Trigger,Quote!$V$2))</f>
        <v>#NUM!</v>
      </c>
    </row>
    <row r="1600" spans="51:56" ht="11.25" customHeight="1" x14ac:dyDescent="0.25">
      <c r="AY1600" s="187" t="s">
        <v>90</v>
      </c>
      <c r="AZ1600" s="186">
        <f>_xll.qlInterestRateIndexFixingDate(Currency&amp;"ibor"&amp;$I$1,BA1600,Trigger)</f>
        <v>50516</v>
      </c>
      <c r="BA1600" s="186">
        <f>_xll.qlCalendarAdvance(Calendar,BA1599,AY1600,"f",,Trigger)</f>
        <v>50522</v>
      </c>
      <c r="BB1600" s="186">
        <f>_xll.qlInterestRateIndexMaturity(Currency&amp;"ibor"&amp;$I$1,BA1600,Trigger)</f>
        <v>50613</v>
      </c>
      <c r="BC1600" s="359">
        <f>_xll.qlIndexFixing($AC$5,AZ1600,,_xll.ohTrigger(Trigger,Quote!$V$2))</f>
        <v>1.4169479916607499E-2</v>
      </c>
      <c r="BD1600" s="359" t="e">
        <f>_xll.qlIndexFixing($BE$1,AZ1600,TRUE,_xll.ohTrigger(Trigger,Quote!$V$2))</f>
        <v>#NUM!</v>
      </c>
    </row>
    <row r="1601" spans="51:56" ht="11.25" customHeight="1" x14ac:dyDescent="0.25">
      <c r="AY1601" s="187" t="s">
        <v>90</v>
      </c>
      <c r="AZ1601" s="186">
        <f>_xll.qlInterestRateIndexFixingDate(Currency&amp;"ibor"&amp;$I$1,BA1601,Trigger)</f>
        <v>50525</v>
      </c>
      <c r="BA1601" s="186">
        <f>_xll.qlCalendarAdvance(Calendar,BA1600,AY1601,"f",,Trigger)</f>
        <v>50529</v>
      </c>
      <c r="BB1601" s="186">
        <f>_xll.qlInterestRateIndexMaturity(Currency&amp;"ibor"&amp;$I$1,BA1601,Trigger)</f>
        <v>50621</v>
      </c>
      <c r="BC1601" s="359">
        <f>_xll.qlIndexFixing($AC$5,AZ1601,,_xll.ohTrigger(Trigger,Quote!$V$2))</f>
        <v>1.4142962579389996E-2</v>
      </c>
      <c r="BD1601" s="359" t="e">
        <f>_xll.qlIndexFixing($BE$1,AZ1601,TRUE,_xll.ohTrigger(Trigger,Quote!$V$2))</f>
        <v>#NUM!</v>
      </c>
    </row>
    <row r="1602" spans="51:56" ht="11.25" customHeight="1" x14ac:dyDescent="0.25">
      <c r="AY1602" s="187" t="s">
        <v>90</v>
      </c>
      <c r="AZ1602" s="186">
        <f>_xll.qlInterestRateIndexFixingDate(Currency&amp;"ibor"&amp;$I$1,BA1602,Trigger)</f>
        <v>50532</v>
      </c>
      <c r="BA1602" s="186">
        <f>_xll.qlCalendarAdvance(Calendar,BA1601,AY1602,"f",,Trigger)</f>
        <v>50536</v>
      </c>
      <c r="BB1602" s="186">
        <f>_xll.qlInterestRateIndexMaturity(Currency&amp;"ibor"&amp;$I$1,BA1602,Trigger)</f>
        <v>50628</v>
      </c>
      <c r="BC1602" s="359">
        <f>_xll.qlIndexFixing($AC$5,AZ1602,,_xll.ohTrigger(Trigger,Quote!$V$2))</f>
        <v>1.4117489136846836E-2</v>
      </c>
      <c r="BD1602" s="359" t="e">
        <f>_xll.qlIndexFixing($BE$1,AZ1602,TRUE,_xll.ohTrigger(Trigger,Quote!$V$2))</f>
        <v>#NUM!</v>
      </c>
    </row>
    <row r="1603" spans="51:56" ht="11.25" customHeight="1" x14ac:dyDescent="0.25">
      <c r="AY1603" s="187" t="s">
        <v>90</v>
      </c>
      <c r="AZ1603" s="186">
        <f>_xll.qlInterestRateIndexFixingDate(Currency&amp;"ibor"&amp;$I$1,BA1603,Trigger)</f>
        <v>50539</v>
      </c>
      <c r="BA1603" s="186">
        <f>_xll.qlCalendarAdvance(Calendar,BA1602,AY1603,"f",,Trigger)</f>
        <v>50543</v>
      </c>
      <c r="BB1603" s="186">
        <f>_xll.qlInterestRateIndexMaturity(Currency&amp;"ibor"&amp;$I$1,BA1603,Trigger)</f>
        <v>50635</v>
      </c>
      <c r="BC1603" s="359">
        <f>_xll.qlIndexFixing($AC$5,AZ1603,,_xll.ohTrigger(Trigger,Quote!$V$2))</f>
        <v>1.4091969743470104E-2</v>
      </c>
      <c r="BD1603" s="359" t="e">
        <f>_xll.qlIndexFixing($BE$1,AZ1603,TRUE,_xll.ohTrigger(Trigger,Quote!$V$2))</f>
        <v>#NUM!</v>
      </c>
    </row>
    <row r="1604" spans="51:56" ht="11.25" customHeight="1" x14ac:dyDescent="0.25">
      <c r="AY1604" s="187" t="s">
        <v>90</v>
      </c>
      <c r="AZ1604" s="186">
        <f>_xll.qlInterestRateIndexFixingDate(Currency&amp;"ibor"&amp;$I$1,BA1604,Trigger)</f>
        <v>50546</v>
      </c>
      <c r="BA1604" s="186">
        <f>_xll.qlCalendarAdvance(Calendar,BA1603,AY1604,"f",,Trigger)</f>
        <v>50550</v>
      </c>
      <c r="BB1604" s="186">
        <f>_xll.qlInterestRateIndexMaturity(Currency&amp;"ibor"&amp;$I$1,BA1604,Trigger)</f>
        <v>50642</v>
      </c>
      <c r="BC1604" s="359">
        <f>_xll.qlIndexFixing($AC$5,AZ1604,,_xll.ohTrigger(Trigger,Quote!$V$2))</f>
        <v>1.4066404400159948E-2</v>
      </c>
      <c r="BD1604" s="359" t="e">
        <f>_xll.qlIndexFixing($BE$1,AZ1604,TRUE,_xll.ohTrigger(Trigger,Quote!$V$2))</f>
        <v>#NUM!</v>
      </c>
    </row>
    <row r="1605" spans="51:56" ht="11.25" customHeight="1" x14ac:dyDescent="0.25">
      <c r="AY1605" s="187" t="s">
        <v>90</v>
      </c>
      <c r="AZ1605" s="186">
        <f>_xll.qlInterestRateIndexFixingDate(Currency&amp;"ibor"&amp;$I$1,BA1605,Trigger)</f>
        <v>50553</v>
      </c>
      <c r="BA1605" s="186">
        <f>_xll.qlCalendarAdvance(Calendar,BA1604,AY1605,"f",,Trigger)</f>
        <v>50557</v>
      </c>
      <c r="BB1605" s="186">
        <f>_xll.qlInterestRateIndexMaturity(Currency&amp;"ibor"&amp;$I$1,BA1605,Trigger)</f>
        <v>50649</v>
      </c>
      <c r="BC1605" s="359">
        <f>_xll.qlIndexFixing($AC$5,AZ1605,,_xll.ohTrigger(Trigger,Quote!$V$2))</f>
        <v>1.4040793107816519E-2</v>
      </c>
      <c r="BD1605" s="359" t="e">
        <f>_xll.qlIndexFixing($BE$1,AZ1605,TRUE,_xll.ohTrigger(Trigger,Quote!$V$2))</f>
        <v>#NUM!</v>
      </c>
    </row>
    <row r="1606" spans="51:56" ht="11.25" customHeight="1" x14ac:dyDescent="0.25">
      <c r="AY1606" s="187" t="s">
        <v>90</v>
      </c>
      <c r="AZ1606" s="186">
        <f>_xll.qlInterestRateIndexFixingDate(Currency&amp;"ibor"&amp;$I$1,BA1606,Trigger)</f>
        <v>50560</v>
      </c>
      <c r="BA1606" s="186">
        <f>_xll.qlCalendarAdvance(Calendar,BA1605,AY1606,"f",,Trigger)</f>
        <v>50564</v>
      </c>
      <c r="BB1606" s="186">
        <f>_xll.qlInterestRateIndexMaturity(Currency&amp;"ibor"&amp;$I$1,BA1606,Trigger)</f>
        <v>50656</v>
      </c>
      <c r="BC1606" s="359">
        <f>_xll.qlIndexFixing($AC$5,AZ1606,,_xll.ohTrigger(Trigger,Quote!$V$2))</f>
        <v>1.4042844589237779E-2</v>
      </c>
      <c r="BD1606" s="359" t="e">
        <f>_xll.qlIndexFixing($BE$1,AZ1606,TRUE,_xll.ohTrigger(Trigger,Quote!$V$2))</f>
        <v>#NUM!</v>
      </c>
    </row>
    <row r="1607" spans="51:56" ht="11.25" customHeight="1" x14ac:dyDescent="0.25">
      <c r="AY1607" s="187" t="s">
        <v>90</v>
      </c>
      <c r="AZ1607" s="186">
        <f>_xll.qlInterestRateIndexFixingDate(Currency&amp;"ibor"&amp;$I$1,BA1607,Trigger)</f>
        <v>50567</v>
      </c>
      <c r="BA1607" s="186">
        <f>_xll.qlCalendarAdvance(Calendar,BA1606,AY1607,"f",,Trigger)</f>
        <v>50571</v>
      </c>
      <c r="BB1607" s="186">
        <f>_xll.qlInterestRateIndexMaturity(Currency&amp;"ibor"&amp;$I$1,BA1607,Trigger)</f>
        <v>50663</v>
      </c>
      <c r="BC1607" s="359">
        <f>_xll.qlIndexFixing($AC$5,AZ1607,,_xll.ohTrigger(Trigger,Quote!$V$2))</f>
        <v>1.4044896071731226E-2</v>
      </c>
      <c r="BD1607" s="359" t="e">
        <f>_xll.qlIndexFixing($BE$1,AZ1607,TRUE,_xll.ohTrigger(Trigger,Quote!$V$2))</f>
        <v>#NUM!</v>
      </c>
    </row>
    <row r="1608" spans="51:56" ht="11.25" customHeight="1" x14ac:dyDescent="0.25">
      <c r="AY1608" s="187" t="s">
        <v>90</v>
      </c>
      <c r="AZ1608" s="186">
        <f>_xll.qlInterestRateIndexFixingDate(Currency&amp;"ibor"&amp;$I$1,BA1608,Trigger)</f>
        <v>50574</v>
      </c>
      <c r="BA1608" s="186">
        <f>_xll.qlCalendarAdvance(Calendar,BA1607,AY1608,"f",,Trigger)</f>
        <v>50578</v>
      </c>
      <c r="BB1608" s="186">
        <f>_xll.qlInterestRateIndexMaturity(Currency&amp;"ibor"&amp;$I$1,BA1608,Trigger)</f>
        <v>50670</v>
      </c>
      <c r="BC1608" s="359">
        <f>_xll.qlIndexFixing($AC$5,AZ1608,,_xll.ohTrigger(Trigger,Quote!$V$2))</f>
        <v>1.4046947555295989E-2</v>
      </c>
      <c r="BD1608" s="359" t="e">
        <f>_xll.qlIndexFixing($BE$1,AZ1608,TRUE,_xll.ohTrigger(Trigger,Quote!$V$2))</f>
        <v>#NUM!</v>
      </c>
    </row>
    <row r="1609" spans="51:56" ht="11.25" customHeight="1" x14ac:dyDescent="0.25">
      <c r="AY1609" s="187" t="s">
        <v>90</v>
      </c>
      <c r="AZ1609" s="186">
        <f>_xll.qlInterestRateIndexFixingDate(Currency&amp;"ibor"&amp;$I$1,BA1609,Trigger)</f>
        <v>50581</v>
      </c>
      <c r="BA1609" s="186">
        <f>_xll.qlCalendarAdvance(Calendar,BA1608,AY1609,"f",,Trigger)</f>
        <v>50585</v>
      </c>
      <c r="BB1609" s="186">
        <f>_xll.qlInterestRateIndexMaturity(Currency&amp;"ibor"&amp;$I$1,BA1609,Trigger)</f>
        <v>50677</v>
      </c>
      <c r="BC1609" s="359">
        <f>_xll.qlIndexFixing($AC$5,AZ1609,,_xll.ohTrigger(Trigger,Quote!$V$2))</f>
        <v>1.4048999039932938E-2</v>
      </c>
      <c r="BD1609" s="359" t="e">
        <f>_xll.qlIndexFixing($BE$1,AZ1609,TRUE,_xll.ohTrigger(Trigger,Quote!$V$2))</f>
        <v>#NUM!</v>
      </c>
    </row>
    <row r="1610" spans="51:56" ht="11.25" customHeight="1" x14ac:dyDescent="0.25">
      <c r="AY1610" s="187" t="s">
        <v>90</v>
      </c>
      <c r="AZ1610" s="186">
        <f>_xll.qlInterestRateIndexFixingDate(Currency&amp;"ibor"&amp;$I$1,BA1610,Trigger)</f>
        <v>50588</v>
      </c>
      <c r="BA1610" s="186">
        <f>_xll.qlCalendarAdvance(Calendar,BA1609,AY1610,"f",,Trigger)</f>
        <v>50592</v>
      </c>
      <c r="BB1610" s="186">
        <f>_xll.qlInterestRateIndexMaturity(Currency&amp;"ibor"&amp;$I$1,BA1610,Trigger)</f>
        <v>50684</v>
      </c>
      <c r="BC1610" s="359">
        <f>_xll.qlIndexFixing($AC$5,AZ1610,,_xll.ohTrigger(Trigger,Quote!$V$2))</f>
        <v>1.4051050525641205E-2</v>
      </c>
      <c r="BD1610" s="359" t="e">
        <f>_xll.qlIndexFixing($BE$1,AZ1610,TRUE,_xll.ohTrigger(Trigger,Quote!$V$2))</f>
        <v>#NUM!</v>
      </c>
    </row>
    <row r="1611" spans="51:56" ht="11.25" customHeight="1" x14ac:dyDescent="0.25">
      <c r="AY1611" s="187" t="s">
        <v>90</v>
      </c>
      <c r="AZ1611" s="186">
        <f>_xll.qlInterestRateIndexFixingDate(Currency&amp;"ibor"&amp;$I$1,BA1611,Trigger)</f>
        <v>50595</v>
      </c>
      <c r="BA1611" s="186">
        <f>_xll.qlCalendarAdvance(Calendar,BA1610,AY1611,"f",,Trigger)</f>
        <v>50599</v>
      </c>
      <c r="BB1611" s="186">
        <f>_xll.qlInterestRateIndexMaturity(Currency&amp;"ibor"&amp;$I$1,BA1611,Trigger)</f>
        <v>50691</v>
      </c>
      <c r="BC1611" s="359">
        <f>_xll.qlIndexFixing($AC$5,AZ1611,,_xll.ohTrigger(Trigger,Quote!$V$2))</f>
        <v>1.4053102012421657E-2</v>
      </c>
      <c r="BD1611" s="359" t="e">
        <f>_xll.qlIndexFixing($BE$1,AZ1611,TRUE,_xll.ohTrigger(Trigger,Quote!$V$2))</f>
        <v>#NUM!</v>
      </c>
    </row>
    <row r="1612" spans="51:56" ht="11.25" customHeight="1" x14ac:dyDescent="0.25">
      <c r="AY1612" s="187" t="s">
        <v>90</v>
      </c>
      <c r="AZ1612" s="186">
        <f>_xll.qlInterestRateIndexFixingDate(Currency&amp;"ibor"&amp;$I$1,BA1612,Trigger)</f>
        <v>50602</v>
      </c>
      <c r="BA1612" s="186">
        <f>_xll.qlCalendarAdvance(Calendar,BA1611,AY1612,"f",,Trigger)</f>
        <v>50606</v>
      </c>
      <c r="BB1612" s="186">
        <f>_xll.qlInterestRateIndexMaturity(Currency&amp;"ibor"&amp;$I$1,BA1612,Trigger)</f>
        <v>50698</v>
      </c>
      <c r="BC1612" s="359">
        <f>_xll.qlIndexFixing($AC$5,AZ1612,,_xll.ohTrigger(Trigger,Quote!$V$2))</f>
        <v>1.4055153500274295E-2</v>
      </c>
      <c r="BD1612" s="359" t="e">
        <f>_xll.qlIndexFixing($BE$1,AZ1612,TRUE,_xll.ohTrigger(Trigger,Quote!$V$2))</f>
        <v>#NUM!</v>
      </c>
    </row>
    <row r="1613" spans="51:56" ht="11.25" customHeight="1" x14ac:dyDescent="0.25">
      <c r="AY1613" s="187" t="s">
        <v>90</v>
      </c>
      <c r="AZ1613" s="186">
        <f>_xll.qlInterestRateIndexFixingDate(Currency&amp;"ibor"&amp;$I$1,BA1613,Trigger)</f>
        <v>50609</v>
      </c>
      <c r="BA1613" s="186">
        <f>_xll.qlCalendarAdvance(Calendar,BA1612,AY1613,"f",,Trigger)</f>
        <v>50613</v>
      </c>
      <c r="BB1613" s="186">
        <f>_xll.qlInterestRateIndexMaturity(Currency&amp;"ibor"&amp;$I$1,BA1613,Trigger)</f>
        <v>50705</v>
      </c>
      <c r="BC1613" s="359">
        <f>_xll.qlIndexFixing($AC$5,AZ1613,,_xll.ohTrigger(Trigger,Quote!$V$2))</f>
        <v>1.4057204989197382E-2</v>
      </c>
      <c r="BD1613" s="359" t="e">
        <f>_xll.qlIndexFixing($BE$1,AZ1613,TRUE,_xll.ohTrigger(Trigger,Quote!$V$2))</f>
        <v>#NUM!</v>
      </c>
    </row>
    <row r="1614" spans="51:56" ht="11.25" customHeight="1" x14ac:dyDescent="0.25">
      <c r="AY1614" s="187" t="s">
        <v>90</v>
      </c>
      <c r="AZ1614" s="186">
        <f>_xll.qlInterestRateIndexFixingDate(Currency&amp;"ibor"&amp;$I$1,BA1614,Trigger)</f>
        <v>50616</v>
      </c>
      <c r="BA1614" s="186">
        <f>_xll.qlCalendarAdvance(Calendar,BA1613,AY1614,"f",,Trigger)</f>
        <v>50620</v>
      </c>
      <c r="BB1614" s="186">
        <f>_xll.qlInterestRateIndexMaturity(Currency&amp;"ibor"&amp;$I$1,BA1614,Trigger)</f>
        <v>50712</v>
      </c>
      <c r="BC1614" s="359">
        <f>_xll.qlIndexFixing($AC$5,AZ1614,,_xll.ohTrigger(Trigger,Quote!$V$2))</f>
        <v>1.4059256479192653E-2</v>
      </c>
      <c r="BD1614" s="359" t="e">
        <f>_xll.qlIndexFixing($BE$1,AZ1614,TRUE,_xll.ohTrigger(Trigger,Quote!$V$2))</f>
        <v>#NUM!</v>
      </c>
    </row>
    <row r="1615" spans="51:56" ht="11.25" customHeight="1" x14ac:dyDescent="0.25">
      <c r="AY1615" s="187" t="s">
        <v>90</v>
      </c>
      <c r="AZ1615" s="186">
        <f>_xll.qlInterestRateIndexFixingDate(Currency&amp;"ibor"&amp;$I$1,BA1615,Trigger)</f>
        <v>50623</v>
      </c>
      <c r="BA1615" s="186">
        <f>_xll.qlCalendarAdvance(Calendar,BA1614,AY1615,"f",,Trigger)</f>
        <v>50627</v>
      </c>
      <c r="BB1615" s="186">
        <f>_xll.qlInterestRateIndexMaturity(Currency&amp;"ibor"&amp;$I$1,BA1615,Trigger)</f>
        <v>50719</v>
      </c>
      <c r="BC1615" s="359">
        <f>_xll.qlIndexFixing($AC$5,AZ1615,,_xll.ohTrigger(Trigger,Quote!$V$2))</f>
        <v>1.4061307970259243E-2</v>
      </c>
      <c r="BD1615" s="359" t="e">
        <f>_xll.qlIndexFixing($BE$1,AZ1615,TRUE,_xll.ohTrigger(Trigger,Quote!$V$2))</f>
        <v>#NUM!</v>
      </c>
    </row>
    <row r="1616" spans="51:56" ht="11.25" customHeight="1" x14ac:dyDescent="0.25">
      <c r="AY1616" s="187" t="s">
        <v>90</v>
      </c>
      <c r="AZ1616" s="186">
        <f>_xll.qlInterestRateIndexFixingDate(Currency&amp;"ibor"&amp;$I$1,BA1616,Trigger)</f>
        <v>50630</v>
      </c>
      <c r="BA1616" s="186">
        <f>_xll.qlCalendarAdvance(Calendar,BA1615,AY1616,"f",,Trigger)</f>
        <v>50634</v>
      </c>
      <c r="BB1616" s="186">
        <f>_xll.qlInterestRateIndexMaturity(Currency&amp;"ibor"&amp;$I$1,BA1616,Trigger)</f>
        <v>50726</v>
      </c>
      <c r="BC1616" s="359">
        <f>_xll.qlIndexFixing($AC$5,AZ1616,,_xll.ohTrigger(Trigger,Quote!$V$2))</f>
        <v>1.4063359462398017E-2</v>
      </c>
      <c r="BD1616" s="359" t="e">
        <f>_xll.qlIndexFixing($BE$1,AZ1616,TRUE,_xll.ohTrigger(Trigger,Quote!$V$2))</f>
        <v>#NUM!</v>
      </c>
    </row>
    <row r="1617" spans="51:56" ht="11.25" customHeight="1" x14ac:dyDescent="0.25">
      <c r="AY1617" s="187" t="s">
        <v>90</v>
      </c>
      <c r="AZ1617" s="186">
        <f>_xll.qlInterestRateIndexFixingDate(Currency&amp;"ibor"&amp;$I$1,BA1617,Trigger)</f>
        <v>50637</v>
      </c>
      <c r="BA1617" s="186">
        <f>_xll.qlCalendarAdvance(Calendar,BA1616,AY1617,"f",,Trigger)</f>
        <v>50641</v>
      </c>
      <c r="BB1617" s="186">
        <f>_xll.qlInterestRateIndexMaturity(Currency&amp;"ibor"&amp;$I$1,BA1617,Trigger)</f>
        <v>50733</v>
      </c>
      <c r="BC1617" s="359">
        <f>_xll.qlIndexFixing($AC$5,AZ1617,,_xll.ohTrigger(Trigger,Quote!$V$2))</f>
        <v>1.4065410955608978E-2</v>
      </c>
      <c r="BD1617" s="359" t="e">
        <f>_xll.qlIndexFixing($BE$1,AZ1617,TRUE,_xll.ohTrigger(Trigger,Quote!$V$2))</f>
        <v>#NUM!</v>
      </c>
    </row>
    <row r="1618" spans="51:56" ht="11.25" customHeight="1" x14ac:dyDescent="0.25">
      <c r="AY1618" s="187" t="s">
        <v>90</v>
      </c>
      <c r="AZ1618" s="186">
        <f>_xll.qlInterestRateIndexFixingDate(Currency&amp;"ibor"&amp;$I$1,BA1618,Trigger)</f>
        <v>50644</v>
      </c>
      <c r="BA1618" s="186">
        <f>_xll.qlCalendarAdvance(Calendar,BA1617,AY1618,"f",,Trigger)</f>
        <v>50648</v>
      </c>
      <c r="BB1618" s="186">
        <f>_xll.qlInterestRateIndexMaturity(Currency&amp;"ibor"&amp;$I$1,BA1618,Trigger)</f>
        <v>50739</v>
      </c>
      <c r="BC1618" s="359">
        <f>_xll.qlIndexFixing($AC$5,AZ1618,,_xll.ohTrigger(Trigger,Quote!$V$2))</f>
        <v>1.4067041400527232E-2</v>
      </c>
      <c r="BD1618" s="359" t="e">
        <f>_xll.qlIndexFixing($BE$1,AZ1618,TRUE,_xll.ohTrigger(Trigger,Quote!$V$2))</f>
        <v>#NUM!</v>
      </c>
    </row>
    <row r="1619" spans="51:56" ht="11.25" customHeight="1" x14ac:dyDescent="0.25">
      <c r="AY1619" s="187" t="s">
        <v>90</v>
      </c>
      <c r="AZ1619" s="186">
        <f>_xll.qlInterestRateIndexFixingDate(Currency&amp;"ibor"&amp;$I$1,BA1619,Trigger)</f>
        <v>50651</v>
      </c>
      <c r="BA1619" s="186">
        <f>_xll.qlCalendarAdvance(Calendar,BA1618,AY1619,"f",,Trigger)</f>
        <v>50655</v>
      </c>
      <c r="BB1619" s="186">
        <f>_xll.qlInterestRateIndexMaturity(Currency&amp;"ibor"&amp;$I$1,BA1619,Trigger)</f>
        <v>50746</v>
      </c>
      <c r="BC1619" s="359">
        <f>_xll.qlIndexFixing($AC$5,AZ1619,,_xll.ohTrigger(Trigger,Quote!$V$2))</f>
        <v>1.4069092815779406E-2</v>
      </c>
      <c r="BD1619" s="359" t="e">
        <f>_xll.qlIndexFixing($BE$1,AZ1619,TRUE,_xll.ohTrigger(Trigger,Quote!$V$2))</f>
        <v>#NUM!</v>
      </c>
    </row>
    <row r="1620" spans="51:56" ht="11.25" customHeight="1" x14ac:dyDescent="0.25">
      <c r="AY1620" s="187" t="s">
        <v>90</v>
      </c>
      <c r="AZ1620" s="186">
        <f>_xll.qlInterestRateIndexFixingDate(Currency&amp;"ibor"&amp;$I$1,BA1620,Trigger)</f>
        <v>50658</v>
      </c>
      <c r="BA1620" s="186">
        <f>_xll.qlCalendarAdvance(Calendar,BA1619,AY1620,"f",,Trigger)</f>
        <v>50662</v>
      </c>
      <c r="BB1620" s="186">
        <f>_xll.qlInterestRateIndexMaturity(Currency&amp;"ibor"&amp;$I$1,BA1620,Trigger)</f>
        <v>50753</v>
      </c>
      <c r="BC1620" s="359">
        <f>_xll.qlIndexFixing($AC$5,AZ1620,,_xll.ohTrigger(Trigger,Quote!$V$2))</f>
        <v>1.407114423209271E-2</v>
      </c>
      <c r="BD1620" s="359" t="e">
        <f>_xll.qlIndexFixing($BE$1,AZ1620,TRUE,_xll.ohTrigger(Trigger,Quote!$V$2))</f>
        <v>#NUM!</v>
      </c>
    </row>
    <row r="1621" spans="51:56" ht="11.25" customHeight="1" x14ac:dyDescent="0.25">
      <c r="AY1621" s="187" t="s">
        <v>90</v>
      </c>
      <c r="AZ1621" s="186">
        <f>_xll.qlInterestRateIndexFixingDate(Currency&amp;"ibor"&amp;$I$1,BA1621,Trigger)</f>
        <v>50665</v>
      </c>
      <c r="BA1621" s="186">
        <f>_xll.qlCalendarAdvance(Calendar,BA1620,AY1621,"f",,Trigger)</f>
        <v>50669</v>
      </c>
      <c r="BB1621" s="186">
        <f>_xll.qlInterestRateIndexMaturity(Currency&amp;"ibor"&amp;$I$1,BA1621,Trigger)</f>
        <v>50760</v>
      </c>
      <c r="BC1621" s="359">
        <f>_xll.qlIndexFixing($AC$5,AZ1621,,_xll.ohTrigger(Trigger,Quote!$V$2))</f>
        <v>1.4073195649465386E-2</v>
      </c>
      <c r="BD1621" s="359" t="e">
        <f>_xll.qlIndexFixing($BE$1,AZ1621,TRUE,_xll.ohTrigger(Trigger,Quote!$V$2))</f>
        <v>#NUM!</v>
      </c>
    </row>
    <row r="1622" spans="51:56" ht="11.25" customHeight="1" x14ac:dyDescent="0.25">
      <c r="AY1622" s="187" t="s">
        <v>90</v>
      </c>
      <c r="AZ1622" s="186">
        <f>_xll.qlInterestRateIndexFixingDate(Currency&amp;"ibor"&amp;$I$1,BA1622,Trigger)</f>
        <v>50672</v>
      </c>
      <c r="BA1622" s="186">
        <f>_xll.qlCalendarAdvance(Calendar,BA1621,AY1622,"f",,Trigger)</f>
        <v>50676</v>
      </c>
      <c r="BB1622" s="186">
        <f>_xll.qlInterestRateIndexMaturity(Currency&amp;"ibor"&amp;$I$1,BA1622,Trigger)</f>
        <v>50767</v>
      </c>
      <c r="BC1622" s="359">
        <f>_xll.qlIndexFixing($AC$5,AZ1622,,_xll.ohTrigger(Trigger,Quote!$V$2))</f>
        <v>1.4075247067898313E-2</v>
      </c>
      <c r="BD1622" s="359" t="e">
        <f>_xll.qlIndexFixing($BE$1,AZ1622,TRUE,_xll.ohTrigger(Trigger,Quote!$V$2))</f>
        <v>#NUM!</v>
      </c>
    </row>
    <row r="1623" spans="51:56" ht="11.25" customHeight="1" x14ac:dyDescent="0.25">
      <c r="AY1623" s="187" t="s">
        <v>90</v>
      </c>
      <c r="AZ1623" s="186">
        <f>_xll.qlInterestRateIndexFixingDate(Currency&amp;"ibor"&amp;$I$1,BA1623,Trigger)</f>
        <v>50679</v>
      </c>
      <c r="BA1623" s="186">
        <f>_xll.qlCalendarAdvance(Calendar,BA1622,AY1623,"f",,Trigger)</f>
        <v>50683</v>
      </c>
      <c r="BB1623" s="186">
        <f>_xll.qlInterestRateIndexMaturity(Currency&amp;"ibor"&amp;$I$1,BA1623,Trigger)</f>
        <v>50775</v>
      </c>
      <c r="BC1623" s="359">
        <f>_xll.qlIndexFixing($AC$5,AZ1623,,_xll.ohTrigger(Trigger,Quote!$V$2))</f>
        <v>1.4077719937375872E-2</v>
      </c>
      <c r="BD1623" s="359" t="e">
        <f>_xll.qlIndexFixing($BE$1,AZ1623,TRUE,_xll.ohTrigger(Trigger,Quote!$V$2))</f>
        <v>#NUM!</v>
      </c>
    </row>
    <row r="1624" spans="51:56" ht="11.25" customHeight="1" x14ac:dyDescent="0.25">
      <c r="AY1624" s="187" t="s">
        <v>90</v>
      </c>
      <c r="AZ1624" s="186">
        <f>_xll.qlInterestRateIndexFixingDate(Currency&amp;"ibor"&amp;$I$1,BA1624,Trigger)</f>
        <v>50686</v>
      </c>
      <c r="BA1624" s="186">
        <f>_xll.qlCalendarAdvance(Calendar,BA1623,AY1624,"f",,Trigger)</f>
        <v>50690</v>
      </c>
      <c r="BB1624" s="186">
        <f>_xll.qlInterestRateIndexMaturity(Currency&amp;"ibor"&amp;$I$1,BA1624,Trigger)</f>
        <v>50782</v>
      </c>
      <c r="BC1624" s="359">
        <f>_xll.qlIndexFixing($AC$5,AZ1624,,_xll.ohTrigger(Trigger,Quote!$V$2))</f>
        <v>1.4079771438087788E-2</v>
      </c>
      <c r="BD1624" s="359" t="e">
        <f>_xll.qlIndexFixing($BE$1,AZ1624,TRUE,_xll.ohTrigger(Trigger,Quote!$V$2))</f>
        <v>#NUM!</v>
      </c>
    </row>
    <row r="1625" spans="51:56" ht="11.25" customHeight="1" x14ac:dyDescent="0.25">
      <c r="AY1625" s="187" t="s">
        <v>90</v>
      </c>
      <c r="AZ1625" s="186">
        <f>_xll.qlInterestRateIndexFixingDate(Currency&amp;"ibor"&amp;$I$1,BA1625,Trigger)</f>
        <v>50693</v>
      </c>
      <c r="BA1625" s="186">
        <f>_xll.qlCalendarAdvance(Calendar,BA1624,AY1625,"f",,Trigger)</f>
        <v>50697</v>
      </c>
      <c r="BB1625" s="186">
        <f>_xll.qlInterestRateIndexMaturity(Currency&amp;"ibor"&amp;$I$1,BA1625,Trigger)</f>
        <v>50789</v>
      </c>
      <c r="BC1625" s="359">
        <f>_xll.qlIndexFixing($AC$5,AZ1625,,_xll.ohTrigger(Trigger,Quote!$V$2))</f>
        <v>1.4081822939871891E-2</v>
      </c>
      <c r="BD1625" s="359" t="e">
        <f>_xll.qlIndexFixing($BE$1,AZ1625,TRUE,_xll.ohTrigger(Trigger,Quote!$V$2))</f>
        <v>#NUM!</v>
      </c>
    </row>
    <row r="1626" spans="51:56" ht="11.25" customHeight="1" x14ac:dyDescent="0.25">
      <c r="AY1626" s="187" t="s">
        <v>90</v>
      </c>
      <c r="AZ1626" s="186">
        <f>_xll.qlInterestRateIndexFixingDate(Currency&amp;"ibor"&amp;$I$1,BA1626,Trigger)</f>
        <v>50700</v>
      </c>
      <c r="BA1626" s="186">
        <f>_xll.qlCalendarAdvance(Calendar,BA1625,AY1626,"f",,Trigger)</f>
        <v>50704</v>
      </c>
      <c r="BB1626" s="186">
        <f>_xll.qlInterestRateIndexMaturity(Currency&amp;"ibor"&amp;$I$1,BA1626,Trigger)</f>
        <v>50796</v>
      </c>
      <c r="BC1626" s="359">
        <f>_xll.qlIndexFixing($AC$5,AZ1626,,_xll.ohTrigger(Trigger,Quote!$V$2))</f>
        <v>1.4083874442727311E-2</v>
      </c>
      <c r="BD1626" s="359" t="e">
        <f>_xll.qlIndexFixing($BE$1,AZ1626,TRUE,_xll.ohTrigger(Trigger,Quote!$V$2))</f>
        <v>#NUM!</v>
      </c>
    </row>
    <row r="1627" spans="51:56" ht="11.25" customHeight="1" x14ac:dyDescent="0.25">
      <c r="AY1627" s="187" t="s">
        <v>90</v>
      </c>
      <c r="AZ1627" s="186">
        <f>_xll.qlInterestRateIndexFixingDate(Currency&amp;"ibor"&amp;$I$1,BA1627,Trigger)</f>
        <v>50707</v>
      </c>
      <c r="BA1627" s="186">
        <f>_xll.qlCalendarAdvance(Calendar,BA1626,AY1627,"f",,Trigger)</f>
        <v>50711</v>
      </c>
      <c r="BB1627" s="186">
        <f>_xll.qlInterestRateIndexMaturity(Currency&amp;"ibor"&amp;$I$1,BA1627,Trigger)</f>
        <v>50803</v>
      </c>
      <c r="BC1627" s="359">
        <f>_xll.qlIndexFixing($AC$5,AZ1627,,_xll.ohTrigger(Trigger,Quote!$V$2))</f>
        <v>1.4085925946654917E-2</v>
      </c>
      <c r="BD1627" s="359" t="e">
        <f>_xll.qlIndexFixing($BE$1,AZ1627,TRUE,_xll.ohTrigger(Trigger,Quote!$V$2))</f>
        <v>#NUM!</v>
      </c>
    </row>
    <row r="1628" spans="51:56" ht="11.25" customHeight="1" x14ac:dyDescent="0.25">
      <c r="AY1628" s="187" t="s">
        <v>90</v>
      </c>
      <c r="AZ1628" s="186">
        <f>_xll.qlInterestRateIndexFixingDate(Currency&amp;"ibor"&amp;$I$1,BA1628,Trigger)</f>
        <v>50714</v>
      </c>
      <c r="BA1628" s="186">
        <f>_xll.qlCalendarAdvance(Calendar,BA1627,AY1628,"f",,Trigger)</f>
        <v>50718</v>
      </c>
      <c r="BB1628" s="186">
        <f>_xll.qlInterestRateIndexMaturity(Currency&amp;"ibor"&amp;$I$1,BA1628,Trigger)</f>
        <v>50810</v>
      </c>
      <c r="BC1628" s="359">
        <f>_xll.qlIndexFixing($AC$5,AZ1628,,_xll.ohTrigger(Trigger,Quote!$V$2))</f>
        <v>1.4087977451653839E-2</v>
      </c>
      <c r="BD1628" s="359" t="e">
        <f>_xll.qlIndexFixing($BE$1,AZ1628,TRUE,_xll.ohTrigger(Trigger,Quote!$V$2))</f>
        <v>#NUM!</v>
      </c>
    </row>
    <row r="1629" spans="51:56" ht="11.25" customHeight="1" x14ac:dyDescent="0.25">
      <c r="AY1629" s="187" t="s">
        <v>90</v>
      </c>
      <c r="AZ1629" s="186">
        <f>_xll.qlInterestRateIndexFixingDate(Currency&amp;"ibor"&amp;$I$1,BA1629,Trigger)</f>
        <v>50721</v>
      </c>
      <c r="BA1629" s="186">
        <f>_xll.qlCalendarAdvance(Calendar,BA1628,AY1629,"f",,Trigger)</f>
        <v>50725</v>
      </c>
      <c r="BB1629" s="186">
        <f>_xll.qlInterestRateIndexMaturity(Currency&amp;"ibor"&amp;$I$1,BA1629,Trigger)</f>
        <v>50817</v>
      </c>
      <c r="BC1629" s="359">
        <f>_xll.qlIndexFixing($AC$5,AZ1629,,_xll.ohTrigger(Trigger,Quote!$V$2))</f>
        <v>1.4090028957724078E-2</v>
      </c>
      <c r="BD1629" s="359" t="e">
        <f>_xll.qlIndexFixing($BE$1,AZ1629,TRUE,_xll.ohTrigger(Trigger,Quote!$V$2))</f>
        <v>#NUM!</v>
      </c>
    </row>
    <row r="1630" spans="51:56" ht="11.25" customHeight="1" x14ac:dyDescent="0.25">
      <c r="AY1630" s="187" t="s">
        <v>90</v>
      </c>
      <c r="AZ1630" s="186">
        <f>_xll.qlInterestRateIndexFixingDate(Currency&amp;"ibor"&amp;$I$1,BA1630,Trigger)</f>
        <v>50728</v>
      </c>
      <c r="BA1630" s="186">
        <f>_xll.qlCalendarAdvance(Calendar,BA1629,AY1630,"f",,Trigger)</f>
        <v>50732</v>
      </c>
      <c r="BB1630" s="186">
        <f>_xll.qlInterestRateIndexMaturity(Currency&amp;"ibor"&amp;$I$1,BA1630,Trigger)</f>
        <v>50824</v>
      </c>
      <c r="BC1630" s="359">
        <f>_xll.qlIndexFixing($AC$5,AZ1630,,_xll.ohTrigger(Trigger,Quote!$V$2))</f>
        <v>1.4092080464865634E-2</v>
      </c>
      <c r="BD1630" s="359" t="e">
        <f>_xll.qlIndexFixing($BE$1,AZ1630,TRUE,_xll.ohTrigger(Trigger,Quote!$V$2))</f>
        <v>#NUM!</v>
      </c>
    </row>
    <row r="1631" spans="51:56" ht="11.25" customHeight="1" x14ac:dyDescent="0.25">
      <c r="AY1631" s="187" t="s">
        <v>90</v>
      </c>
      <c r="AZ1631" s="186">
        <f>_xll.qlInterestRateIndexFixingDate(Currency&amp;"ibor"&amp;$I$1,BA1631,Trigger)</f>
        <v>50735</v>
      </c>
      <c r="BA1631" s="186">
        <f>_xll.qlCalendarAdvance(Calendar,BA1630,AY1631,"f",,Trigger)</f>
        <v>50739</v>
      </c>
      <c r="BB1631" s="186">
        <f>_xll.qlInterestRateIndexMaturity(Currency&amp;"ibor"&amp;$I$1,BA1631,Trigger)</f>
        <v>50829</v>
      </c>
      <c r="BC1631" s="359">
        <f>_xll.qlIndexFixing($AC$5,AZ1631,,_xll.ohTrigger(Trigger,Quote!$V$2))</f>
        <v>1.4093287808543131E-2</v>
      </c>
      <c r="BD1631" s="359" t="e">
        <f>_xll.qlIndexFixing($BE$1,AZ1631,TRUE,_xll.ohTrigger(Trigger,Quote!$V$2))</f>
        <v>#NUM!</v>
      </c>
    </row>
    <row r="1632" spans="51:56" ht="11.25" customHeight="1" x14ac:dyDescent="0.25">
      <c r="AY1632" s="187" t="s">
        <v>90</v>
      </c>
      <c r="AZ1632" s="186">
        <f>_xll.qlInterestRateIndexFixingDate(Currency&amp;"ibor"&amp;$I$1,BA1632,Trigger)</f>
        <v>50742</v>
      </c>
      <c r="BA1632" s="186">
        <f>_xll.qlCalendarAdvance(Calendar,BA1631,AY1632,"f",,Trigger)</f>
        <v>50746</v>
      </c>
      <c r="BB1632" s="186">
        <f>_xll.qlInterestRateIndexMaturity(Currency&amp;"ibor"&amp;$I$1,BA1632,Trigger)</f>
        <v>50836</v>
      </c>
      <c r="BC1632" s="359">
        <f>_xll.qlIndexFixing($AC$5,AZ1632,,_xll.ohTrigger(Trigger,Quote!$V$2))</f>
        <v>1.4095339157327302E-2</v>
      </c>
      <c r="BD1632" s="359" t="e">
        <f>_xll.qlIndexFixing($BE$1,AZ1632,TRUE,_xll.ohTrigger(Trigger,Quote!$V$2))</f>
        <v>#NUM!</v>
      </c>
    </row>
    <row r="1633" spans="51:56" ht="11.25" customHeight="1" x14ac:dyDescent="0.25">
      <c r="AY1633" s="187" t="s">
        <v>90</v>
      </c>
      <c r="AZ1633" s="186">
        <f>_xll.qlInterestRateIndexFixingDate(Currency&amp;"ibor"&amp;$I$1,BA1633,Trigger)</f>
        <v>50749</v>
      </c>
      <c r="BA1633" s="186">
        <f>_xll.qlCalendarAdvance(Calendar,BA1632,AY1633,"f",,Trigger)</f>
        <v>50753</v>
      </c>
      <c r="BB1633" s="186">
        <f>_xll.qlInterestRateIndexMaturity(Currency&amp;"ibor"&amp;$I$1,BA1633,Trigger)</f>
        <v>50843</v>
      </c>
      <c r="BC1633" s="359">
        <f>_xll.qlIndexFixing($AC$5,AZ1633,,_xll.ohTrigger(Trigger,Quote!$V$2))</f>
        <v>1.4097390507160412E-2</v>
      </c>
      <c r="BD1633" s="359" t="e">
        <f>_xll.qlIndexFixing($BE$1,AZ1633,TRUE,_xll.ohTrigger(Trigger,Quote!$V$2))</f>
        <v>#NUM!</v>
      </c>
    </row>
    <row r="1634" spans="51:56" ht="11.25" customHeight="1" x14ac:dyDescent="0.25">
      <c r="AY1634" s="187" t="s">
        <v>90</v>
      </c>
      <c r="AZ1634" s="186">
        <f>_xll.qlInterestRateIndexFixingDate(Currency&amp;"ibor"&amp;$I$1,BA1634,Trigger)</f>
        <v>50756</v>
      </c>
      <c r="BA1634" s="186">
        <f>_xll.qlCalendarAdvance(Calendar,BA1633,AY1634,"f",,Trigger)</f>
        <v>50760</v>
      </c>
      <c r="BB1634" s="186">
        <f>_xll.qlInterestRateIndexMaturity(Currency&amp;"ibor"&amp;$I$1,BA1634,Trigger)</f>
        <v>50850</v>
      </c>
      <c r="BC1634" s="359">
        <f>_xll.qlIndexFixing($AC$5,AZ1634,,_xll.ohTrigger(Trigger,Quote!$V$2))</f>
        <v>1.4099441858041573E-2</v>
      </c>
      <c r="BD1634" s="359" t="e">
        <f>_xll.qlIndexFixing($BE$1,AZ1634,TRUE,_xll.ohTrigger(Trigger,Quote!$V$2))</f>
        <v>#NUM!</v>
      </c>
    </row>
    <row r="1635" spans="51:56" ht="11.25" customHeight="1" x14ac:dyDescent="0.25">
      <c r="AY1635" s="187" t="s">
        <v>90</v>
      </c>
      <c r="AZ1635" s="186">
        <f>_xll.qlInterestRateIndexFixingDate(Currency&amp;"ibor"&amp;$I$1,BA1635,Trigger)</f>
        <v>50763</v>
      </c>
      <c r="BA1635" s="186">
        <f>_xll.qlCalendarAdvance(Calendar,BA1634,AY1635,"f",,Trigger)</f>
        <v>50767</v>
      </c>
      <c r="BB1635" s="186">
        <f>_xll.qlInterestRateIndexMaturity(Currency&amp;"ibor"&amp;$I$1,BA1635,Trigger)</f>
        <v>50857</v>
      </c>
      <c r="BC1635" s="359">
        <f>_xll.qlIndexFixing($AC$5,AZ1635,,_xll.ohTrigger(Trigger,Quote!$V$2))</f>
        <v>1.4101493209970783E-2</v>
      </c>
      <c r="BD1635" s="359" t="e">
        <f>_xll.qlIndexFixing($BE$1,AZ1635,TRUE,_xll.ohTrigger(Trigger,Quote!$V$2))</f>
        <v>#NUM!</v>
      </c>
    </row>
    <row r="1636" spans="51:56" ht="11.25" customHeight="1" x14ac:dyDescent="0.25">
      <c r="AY1636" s="187" t="s">
        <v>90</v>
      </c>
      <c r="AZ1636" s="186">
        <f>_xll.qlInterestRateIndexFixingDate(Currency&amp;"ibor"&amp;$I$1,BA1636,Trigger)</f>
        <v>50770</v>
      </c>
      <c r="BA1636" s="186">
        <f>_xll.qlCalendarAdvance(Calendar,BA1635,AY1636,"f",,Trigger)</f>
        <v>50774</v>
      </c>
      <c r="BB1636" s="186">
        <f>_xll.qlInterestRateIndexMaturity(Currency&amp;"ibor"&amp;$I$1,BA1636,Trigger)</f>
        <v>50864</v>
      </c>
      <c r="BC1636" s="359">
        <f>_xll.qlIndexFixing($AC$5,AZ1636,,_xll.ohTrigger(Trigger,Quote!$V$2))</f>
        <v>1.4103544562948045E-2</v>
      </c>
      <c r="BD1636" s="359" t="e">
        <f>_xll.qlIndexFixing($BE$1,AZ1636,TRUE,_xll.ohTrigger(Trigger,Quote!$V$2))</f>
        <v>#NUM!</v>
      </c>
    </row>
    <row r="1637" spans="51:56" ht="11.25" customHeight="1" x14ac:dyDescent="0.25">
      <c r="AY1637" s="187" t="s">
        <v>90</v>
      </c>
      <c r="AZ1637" s="186">
        <f>_xll.qlInterestRateIndexFixingDate(Currency&amp;"ibor"&amp;$I$1,BA1637,Trigger)</f>
        <v>50777</v>
      </c>
      <c r="BA1637" s="186">
        <f>_xll.qlCalendarAdvance(Calendar,BA1636,AY1637,"f",,Trigger)</f>
        <v>50781</v>
      </c>
      <c r="BB1637" s="186">
        <f>_xll.qlInterestRateIndexMaturity(Currency&amp;"ibor"&amp;$I$1,BA1637,Trigger)</f>
        <v>50872</v>
      </c>
      <c r="BC1637" s="359">
        <f>_xll.qlIndexFixing($AC$5,AZ1637,,_xll.ohTrigger(Trigger,Quote!$V$2))</f>
        <v>1.410601847158805E-2</v>
      </c>
      <c r="BD1637" s="359" t="e">
        <f>_xll.qlIndexFixing($BE$1,AZ1637,TRUE,_xll.ohTrigger(Trigger,Quote!$V$2))</f>
        <v>#NUM!</v>
      </c>
    </row>
    <row r="1638" spans="51:56" ht="11.25" customHeight="1" x14ac:dyDescent="0.25">
      <c r="AY1638" s="187" t="s">
        <v>90</v>
      </c>
      <c r="AZ1638" s="186">
        <f>_xll.qlInterestRateIndexFixingDate(Currency&amp;"ibor"&amp;$I$1,BA1638,Trigger)</f>
        <v>50784</v>
      </c>
      <c r="BA1638" s="186">
        <f>_xll.qlCalendarAdvance(Calendar,BA1637,AY1638,"f",,Trigger)</f>
        <v>50788</v>
      </c>
      <c r="BB1638" s="186">
        <f>_xll.qlInterestRateIndexMaturity(Currency&amp;"ibor"&amp;$I$1,BA1638,Trigger)</f>
        <v>50878</v>
      </c>
      <c r="BC1638" s="359">
        <f>_xll.qlIndexFixing($AC$5,AZ1638,,_xll.ohTrigger(Trigger,Quote!$V$2))</f>
        <v>1.4107647272048496E-2</v>
      </c>
      <c r="BD1638" s="359" t="e">
        <f>_xll.qlIndexFixing($BE$1,AZ1638,TRUE,_xll.ohTrigger(Trigger,Quote!$V$2))</f>
        <v>#NUM!</v>
      </c>
    </row>
    <row r="1639" spans="51:56" ht="11.25" customHeight="1" x14ac:dyDescent="0.25">
      <c r="AY1639" s="187" t="s">
        <v>90</v>
      </c>
      <c r="AZ1639" s="186">
        <f>_xll.qlInterestRateIndexFixingDate(Currency&amp;"ibor"&amp;$I$1,BA1639,Trigger)</f>
        <v>50791</v>
      </c>
      <c r="BA1639" s="186">
        <f>_xll.qlCalendarAdvance(Calendar,BA1638,AY1639,"f",,Trigger)</f>
        <v>50795</v>
      </c>
      <c r="BB1639" s="186">
        <f>_xll.qlInterestRateIndexMaturity(Currency&amp;"ibor"&amp;$I$1,BA1639,Trigger)</f>
        <v>50885</v>
      </c>
      <c r="BC1639" s="359">
        <f>_xll.qlIndexFixing($AC$5,AZ1639,,_xll.ohTrigger(Trigger,Quote!$V$2))</f>
        <v>1.4109698628171685E-2</v>
      </c>
      <c r="BD1639" s="359" t="e">
        <f>_xll.qlIndexFixing($BE$1,AZ1639,TRUE,_xll.ohTrigger(Trigger,Quote!$V$2))</f>
        <v>#NUM!</v>
      </c>
    </row>
    <row r="1640" spans="51:56" ht="11.25" customHeight="1" x14ac:dyDescent="0.25">
      <c r="AY1640" s="187" t="s">
        <v>90</v>
      </c>
      <c r="AZ1640" s="186">
        <f>_xll.qlInterestRateIndexFixingDate(Currency&amp;"ibor"&amp;$I$1,BA1640,Trigger)</f>
        <v>50798</v>
      </c>
      <c r="BA1640" s="186">
        <f>_xll.qlCalendarAdvance(Calendar,BA1639,AY1640,"f",,Trigger)</f>
        <v>50802</v>
      </c>
      <c r="BB1640" s="186">
        <f>_xll.qlInterestRateIndexMaturity(Currency&amp;"ibor"&amp;$I$1,BA1640,Trigger)</f>
        <v>50892</v>
      </c>
      <c r="BC1640" s="359">
        <f>_xll.qlIndexFixing($AC$5,AZ1640,,_xll.ohTrigger(Trigger,Quote!$V$2))</f>
        <v>1.4111749985342925E-2</v>
      </c>
      <c r="BD1640" s="359" t="e">
        <f>_xll.qlIndexFixing($BE$1,AZ1640,TRUE,_xll.ohTrigger(Trigger,Quote!$V$2))</f>
        <v>#NUM!</v>
      </c>
    </row>
    <row r="1641" spans="51:56" ht="11.25" customHeight="1" x14ac:dyDescent="0.25">
      <c r="AY1641" s="187" t="s">
        <v>90</v>
      </c>
      <c r="AZ1641" s="186">
        <f>_xll.qlInterestRateIndexFixingDate(Currency&amp;"ibor"&amp;$I$1,BA1641,Trigger)</f>
        <v>50805</v>
      </c>
      <c r="BA1641" s="186">
        <f>_xll.qlCalendarAdvance(Calendar,BA1640,AY1641,"f",,Trigger)</f>
        <v>50809</v>
      </c>
      <c r="BB1641" s="186">
        <f>_xll.qlInterestRateIndexMaturity(Currency&amp;"ibor"&amp;$I$1,BA1641,Trigger)</f>
        <v>50899</v>
      </c>
      <c r="BC1641" s="359">
        <f>_xll.qlIndexFixing($AC$5,AZ1641,,_xll.ohTrigger(Trigger,Quote!$V$2))</f>
        <v>1.4113801343562216E-2</v>
      </c>
      <c r="BD1641" s="359" t="e">
        <f>_xll.qlIndexFixing($BE$1,AZ1641,TRUE,_xll.ohTrigger(Trigger,Quote!$V$2))</f>
        <v>#NUM!</v>
      </c>
    </row>
    <row r="1642" spans="51:56" ht="11.25" customHeight="1" x14ac:dyDescent="0.25">
      <c r="AY1642" s="187" t="s">
        <v>90</v>
      </c>
      <c r="AZ1642" s="186">
        <f>_xll.qlInterestRateIndexFixingDate(Currency&amp;"ibor"&amp;$I$1,BA1642,Trigger)</f>
        <v>50812</v>
      </c>
      <c r="BA1642" s="186">
        <f>_xll.qlCalendarAdvance(Calendar,BA1641,AY1642,"f",,Trigger)</f>
        <v>50816</v>
      </c>
      <c r="BB1642" s="186">
        <f>_xll.qlInterestRateIndexMaturity(Currency&amp;"ibor"&amp;$I$1,BA1642,Trigger)</f>
        <v>50906</v>
      </c>
      <c r="BC1642" s="359">
        <f>_xll.qlIndexFixing($AC$5,AZ1642,,_xll.ohTrigger(Trigger,Quote!$V$2))</f>
        <v>1.4115852702829557E-2</v>
      </c>
      <c r="BD1642" s="359" t="e">
        <f>_xll.qlIndexFixing($BE$1,AZ1642,TRUE,_xll.ohTrigger(Trigger,Quote!$V$2))</f>
        <v>#NUM!</v>
      </c>
    </row>
    <row r="1643" spans="51:56" ht="11.25" customHeight="1" x14ac:dyDescent="0.25">
      <c r="AY1643" s="187" t="s">
        <v>90</v>
      </c>
      <c r="AZ1643" s="186">
        <f>_xll.qlInterestRateIndexFixingDate(Currency&amp;"ibor"&amp;$I$1,BA1643,Trigger)</f>
        <v>50819</v>
      </c>
      <c r="BA1643" s="186">
        <f>_xll.qlCalendarAdvance(Calendar,BA1642,AY1643,"f",,Trigger)</f>
        <v>50823</v>
      </c>
      <c r="BB1643" s="186">
        <f>_xll.qlInterestRateIndexMaturity(Currency&amp;"ibor"&amp;$I$1,BA1643,Trigger)</f>
        <v>50913</v>
      </c>
      <c r="BC1643" s="359">
        <f>_xll.qlIndexFixing($AC$5,AZ1643,,_xll.ohTrigger(Trigger,Quote!$V$2))</f>
        <v>1.4117904063144948E-2</v>
      </c>
      <c r="BD1643" s="359" t="e">
        <f>_xll.qlIndexFixing($BE$1,AZ1643,TRUE,_xll.ohTrigger(Trigger,Quote!$V$2))</f>
        <v>#NUM!</v>
      </c>
    </row>
    <row r="1644" spans="51:56" ht="11.25" customHeight="1" x14ac:dyDescent="0.25">
      <c r="AY1644" s="187" t="s">
        <v>90</v>
      </c>
      <c r="AZ1644" s="186">
        <f>_xll.qlInterestRateIndexFixingDate(Currency&amp;"ibor"&amp;$I$1,BA1644,Trigger)</f>
        <v>50826</v>
      </c>
      <c r="BA1644" s="186">
        <f>_xll.qlCalendarAdvance(Calendar,BA1643,AY1644,"f",,Trigger)</f>
        <v>50830</v>
      </c>
      <c r="BB1644" s="186">
        <f>_xll.qlInterestRateIndexMaturity(Currency&amp;"ibor"&amp;$I$1,BA1644,Trigger)</f>
        <v>50922</v>
      </c>
      <c r="BC1644" s="359">
        <f>_xll.qlIndexFixing($AC$5,AZ1644,,_xll.ohTrigger(Trigger,Quote!$V$2))</f>
        <v>1.4120801677386966E-2</v>
      </c>
      <c r="BD1644" s="359" t="e">
        <f>_xll.qlIndexFixing($BE$1,AZ1644,TRUE,_xll.ohTrigger(Trigger,Quote!$V$2))</f>
        <v>#NUM!</v>
      </c>
    </row>
    <row r="1645" spans="51:56" ht="11.25" customHeight="1" x14ac:dyDescent="0.25">
      <c r="AY1645" s="187" t="s">
        <v>90</v>
      </c>
      <c r="AZ1645" s="186">
        <f>_xll.qlInterestRateIndexFixingDate(Currency&amp;"ibor"&amp;$I$1,BA1645,Trigger)</f>
        <v>50833</v>
      </c>
      <c r="BA1645" s="186">
        <f>_xll.qlCalendarAdvance(Calendar,BA1644,AY1645,"f",,Trigger)</f>
        <v>50837</v>
      </c>
      <c r="BB1645" s="186">
        <f>_xll.qlInterestRateIndexMaturity(Currency&amp;"ibor"&amp;$I$1,BA1645,Trigger)</f>
        <v>50929</v>
      </c>
      <c r="BC1645" s="359">
        <f>_xll.qlIndexFixing($AC$5,AZ1645,,_xll.ohTrigger(Trigger,Quote!$V$2))</f>
        <v>1.4112282362204092E-2</v>
      </c>
      <c r="BD1645" s="359" t="e">
        <f>_xll.qlIndexFixing($BE$1,AZ1645,TRUE,_xll.ohTrigger(Trigger,Quote!$V$2))</f>
        <v>#NUM!</v>
      </c>
    </row>
    <row r="1646" spans="51:56" ht="11.25" customHeight="1" x14ac:dyDescent="0.25">
      <c r="AY1646" s="187" t="s">
        <v>90</v>
      </c>
      <c r="AZ1646" s="186">
        <f>_xll.qlInterestRateIndexFixingDate(Currency&amp;"ibor"&amp;$I$1,BA1646,Trigger)</f>
        <v>50840</v>
      </c>
      <c r="BA1646" s="186">
        <f>_xll.qlCalendarAdvance(Calendar,BA1645,AY1646,"f",,Trigger)</f>
        <v>50844</v>
      </c>
      <c r="BB1646" s="186">
        <f>_xll.qlInterestRateIndexMaturity(Currency&amp;"ibor"&amp;$I$1,BA1646,Trigger)</f>
        <v>50936</v>
      </c>
      <c r="BC1646" s="359">
        <f>_xll.qlIndexFixing($AC$5,AZ1646,,_xll.ohTrigger(Trigger,Quote!$V$2))</f>
        <v>1.4103746204248823E-2</v>
      </c>
      <c r="BD1646" s="359" t="e">
        <f>_xll.qlIndexFixing($BE$1,AZ1646,TRUE,_xll.ohTrigger(Trigger,Quote!$V$2))</f>
        <v>#NUM!</v>
      </c>
    </row>
    <row r="1647" spans="51:56" ht="11.25" customHeight="1" x14ac:dyDescent="0.25">
      <c r="AY1647" s="187" t="s">
        <v>90</v>
      </c>
      <c r="AZ1647" s="186">
        <f>_xll.qlInterestRateIndexFixingDate(Currency&amp;"ibor"&amp;$I$1,BA1647,Trigger)</f>
        <v>50847</v>
      </c>
      <c r="BA1647" s="186">
        <f>_xll.qlCalendarAdvance(Calendar,BA1646,AY1647,"f",,Trigger)</f>
        <v>50851</v>
      </c>
      <c r="BB1647" s="186">
        <f>_xll.qlInterestRateIndexMaturity(Currency&amp;"ibor"&amp;$I$1,BA1647,Trigger)</f>
        <v>50943</v>
      </c>
      <c r="BC1647" s="359">
        <f>_xll.qlIndexFixing($AC$5,AZ1647,,_xll.ohTrigger(Trigger,Quote!$V$2))</f>
        <v>1.4095193203632376E-2</v>
      </c>
      <c r="BD1647" s="359" t="e">
        <f>_xll.qlIndexFixing($BE$1,AZ1647,TRUE,_xll.ohTrigger(Trigger,Quote!$V$2))</f>
        <v>#NUM!</v>
      </c>
    </row>
    <row r="1648" spans="51:56" ht="11.25" customHeight="1" x14ac:dyDescent="0.25">
      <c r="AY1648" s="187" t="s">
        <v>90</v>
      </c>
      <c r="AZ1648" s="186">
        <f>_xll.qlInterestRateIndexFixingDate(Currency&amp;"ibor"&amp;$I$1,BA1648,Trigger)</f>
        <v>50854</v>
      </c>
      <c r="BA1648" s="186">
        <f>_xll.qlCalendarAdvance(Calendar,BA1647,AY1648,"f",,Trigger)</f>
        <v>50858</v>
      </c>
      <c r="BB1648" s="186">
        <f>_xll.qlInterestRateIndexMaturity(Currency&amp;"ibor"&amp;$I$1,BA1648,Trigger)</f>
        <v>50950</v>
      </c>
      <c r="BC1648" s="359">
        <f>_xll.qlIndexFixing($AC$5,AZ1648,,_xll.ohTrigger(Trigger,Quote!$V$2))</f>
        <v>1.408662336046336E-2</v>
      </c>
      <c r="BD1648" s="359" t="e">
        <f>_xll.qlIndexFixing($BE$1,AZ1648,TRUE,_xll.ohTrigger(Trigger,Quote!$V$2))</f>
        <v>#NUM!</v>
      </c>
    </row>
    <row r="1649" spans="51:56" ht="11.25" customHeight="1" x14ac:dyDescent="0.25">
      <c r="AY1649" s="187" t="s">
        <v>90</v>
      </c>
      <c r="AZ1649" s="186">
        <f>_xll.qlInterestRateIndexFixingDate(Currency&amp;"ibor"&amp;$I$1,BA1649,Trigger)</f>
        <v>50861</v>
      </c>
      <c r="BA1649" s="186">
        <f>_xll.qlCalendarAdvance(Calendar,BA1648,AY1649,"f",,Trigger)</f>
        <v>50865</v>
      </c>
      <c r="BB1649" s="186">
        <f>_xll.qlInterestRateIndexMaturity(Currency&amp;"ibor"&amp;$I$1,BA1649,Trigger)</f>
        <v>50956</v>
      </c>
      <c r="BC1649" s="359">
        <f>_xll.qlIndexFixing($AC$5,AZ1649,,_xll.ohTrigger(Trigger,Quote!$V$2))</f>
        <v>1.4078569996581296E-2</v>
      </c>
      <c r="BD1649" s="359" t="e">
        <f>_xll.qlIndexFixing($BE$1,AZ1649,TRUE,_xll.ohTrigger(Trigger,Quote!$V$2))</f>
        <v>#NUM!</v>
      </c>
    </row>
    <row r="1650" spans="51:56" ht="11.25" customHeight="1" x14ac:dyDescent="0.25">
      <c r="AY1650" s="187" t="s">
        <v>90</v>
      </c>
      <c r="AZ1650" s="186">
        <f>_xll.qlInterestRateIndexFixingDate(Currency&amp;"ibor"&amp;$I$1,BA1650,Trigger)</f>
        <v>50866</v>
      </c>
      <c r="BA1650" s="186">
        <f>_xll.qlCalendarAdvance(Calendar,BA1649,AY1650,"f",,Trigger)</f>
        <v>50872</v>
      </c>
      <c r="BB1650" s="186">
        <f>_xll.qlInterestRateIndexMaturity(Currency&amp;"ibor"&amp;$I$1,BA1650,Trigger)</f>
        <v>50963</v>
      </c>
      <c r="BC1650" s="359">
        <f>_xll.qlIndexFixing($AC$5,AZ1650,,_xll.ohTrigger(Trigger,Quote!$V$2))</f>
        <v>1.4069852154203633E-2</v>
      </c>
      <c r="BD1650" s="359" t="e">
        <f>_xll.qlIndexFixing($BE$1,AZ1650,TRUE,_xll.ohTrigger(Trigger,Quote!$V$2))</f>
        <v>#NUM!</v>
      </c>
    </row>
    <row r="1651" spans="51:56" ht="11.25" customHeight="1" x14ac:dyDescent="0.25">
      <c r="AY1651" s="187" t="s">
        <v>90</v>
      </c>
      <c r="AZ1651" s="186">
        <f>_xll.qlInterestRateIndexFixingDate(Currency&amp;"ibor"&amp;$I$1,BA1651,Trigger)</f>
        <v>50875</v>
      </c>
      <c r="BA1651" s="186">
        <f>_xll.qlCalendarAdvance(Calendar,BA1650,AY1651,"f",,Trigger)</f>
        <v>50879</v>
      </c>
      <c r="BB1651" s="186">
        <f>_xll.qlInterestRateIndexMaturity(Currency&amp;"ibor"&amp;$I$1,BA1651,Trigger)</f>
        <v>50970</v>
      </c>
      <c r="BC1651" s="359">
        <f>_xll.qlIndexFixing($AC$5,AZ1651,,_xll.ohTrigger(Trigger,Quote!$V$2))</f>
        <v>1.4061117285275251E-2</v>
      </c>
      <c r="BD1651" s="359" t="e">
        <f>_xll.qlIndexFixing($BE$1,AZ1651,TRUE,_xll.ohTrigger(Trigger,Quote!$V$2))</f>
        <v>#NUM!</v>
      </c>
    </row>
    <row r="1652" spans="51:56" ht="11.25" customHeight="1" x14ac:dyDescent="0.25">
      <c r="AY1652" s="187" t="s">
        <v>90</v>
      </c>
      <c r="AZ1652" s="186">
        <f>_xll.qlInterestRateIndexFixingDate(Currency&amp;"ibor"&amp;$I$1,BA1652,Trigger)</f>
        <v>50882</v>
      </c>
      <c r="BA1652" s="186">
        <f>_xll.qlCalendarAdvance(Calendar,BA1651,AY1652,"f",,Trigger)</f>
        <v>50886</v>
      </c>
      <c r="BB1652" s="186">
        <f>_xll.qlInterestRateIndexMaturity(Currency&amp;"ibor"&amp;$I$1,BA1652,Trigger)</f>
        <v>50977</v>
      </c>
      <c r="BC1652" s="359">
        <f>_xll.qlIndexFixing($AC$5,AZ1652,,_xll.ohTrigger(Trigger,Quote!$V$2))</f>
        <v>1.4052365389909468E-2</v>
      </c>
      <c r="BD1652" s="359" t="e">
        <f>_xll.qlIndexFixing($BE$1,AZ1652,TRUE,_xll.ohTrigger(Trigger,Quote!$V$2))</f>
        <v>#NUM!</v>
      </c>
    </row>
    <row r="1653" spans="51:56" ht="11.25" customHeight="1" x14ac:dyDescent="0.25">
      <c r="AY1653" s="187" t="s">
        <v>90</v>
      </c>
      <c r="AZ1653" s="186">
        <f>_xll.qlInterestRateIndexFixingDate(Currency&amp;"ibor"&amp;$I$1,BA1653,Trigger)</f>
        <v>50889</v>
      </c>
      <c r="BA1653" s="186">
        <f>_xll.qlCalendarAdvance(Calendar,BA1652,AY1653,"f",,Trigger)</f>
        <v>50893</v>
      </c>
      <c r="BB1653" s="186">
        <f>_xll.qlInterestRateIndexMaturity(Currency&amp;"ibor"&amp;$I$1,BA1653,Trigger)</f>
        <v>50985</v>
      </c>
      <c r="BC1653" s="359">
        <f>_xll.qlIndexFixing($AC$5,AZ1653,,_xll.ohTrigger(Trigger,Quote!$V$2))</f>
        <v>1.404352151021618E-2</v>
      </c>
      <c r="BD1653" s="359" t="e">
        <f>_xll.qlIndexFixing($BE$1,AZ1653,TRUE,_xll.ohTrigger(Trigger,Quote!$V$2))</f>
        <v>#NUM!</v>
      </c>
    </row>
    <row r="1654" spans="51:56" ht="11.25" customHeight="1" x14ac:dyDescent="0.25">
      <c r="AY1654" s="187" t="s">
        <v>90</v>
      </c>
      <c r="AZ1654" s="186">
        <f>_xll.qlInterestRateIndexFixingDate(Currency&amp;"ibor"&amp;$I$1,BA1654,Trigger)</f>
        <v>50896</v>
      </c>
      <c r="BA1654" s="186">
        <f>_xll.qlCalendarAdvance(Calendar,BA1653,AY1654,"f",,Trigger)</f>
        <v>50900</v>
      </c>
      <c r="BB1654" s="186">
        <f>_xll.qlInterestRateIndexMaturity(Currency&amp;"ibor"&amp;$I$1,BA1654,Trigger)</f>
        <v>50992</v>
      </c>
      <c r="BC1654" s="359">
        <f>_xll.qlIndexFixing($AC$5,AZ1654,,_xll.ohTrigger(Trigger,Quote!$V$2))</f>
        <v>1.4034850614062922E-2</v>
      </c>
      <c r="BD1654" s="359" t="e">
        <f>_xll.qlIndexFixing($BE$1,AZ1654,TRUE,_xll.ohTrigger(Trigger,Quote!$V$2))</f>
        <v>#NUM!</v>
      </c>
    </row>
    <row r="1655" spans="51:56" ht="11.25" customHeight="1" x14ac:dyDescent="0.25">
      <c r="AY1655" s="187" t="s">
        <v>90</v>
      </c>
      <c r="AZ1655" s="186">
        <f>_xll.qlInterestRateIndexFixingDate(Currency&amp;"ibor"&amp;$I$1,BA1655,Trigger)</f>
        <v>50903</v>
      </c>
      <c r="BA1655" s="186">
        <f>_xll.qlCalendarAdvance(Calendar,BA1654,AY1655,"f",,Trigger)</f>
        <v>50907</v>
      </c>
      <c r="BB1655" s="186">
        <f>_xll.qlInterestRateIndexMaturity(Currency&amp;"ibor"&amp;$I$1,BA1655,Trigger)</f>
        <v>50999</v>
      </c>
      <c r="BC1655" s="359">
        <f>_xll.qlIndexFixing($AC$5,AZ1655,,_xll.ohTrigger(Trigger,Quote!$V$2))</f>
        <v>1.4026162876133863E-2</v>
      </c>
      <c r="BD1655" s="359" t="e">
        <f>_xll.qlIndexFixing($BE$1,AZ1655,TRUE,_xll.ohTrigger(Trigger,Quote!$V$2))</f>
        <v>#NUM!</v>
      </c>
    </row>
    <row r="1656" spans="51:56" ht="11.25" customHeight="1" x14ac:dyDescent="0.25">
      <c r="AY1656" s="187" t="s">
        <v>90</v>
      </c>
      <c r="AZ1656" s="186">
        <f>_xll.qlInterestRateIndexFixingDate(Currency&amp;"ibor"&amp;$I$1,BA1656,Trigger)</f>
        <v>50910</v>
      </c>
      <c r="BA1656" s="186">
        <f>_xll.qlCalendarAdvance(Calendar,BA1655,AY1656,"f",,Trigger)</f>
        <v>50914</v>
      </c>
      <c r="BB1656" s="186">
        <f>_xll.qlInterestRateIndexMaturity(Currency&amp;"ibor"&amp;$I$1,BA1656,Trigger)</f>
        <v>51006</v>
      </c>
      <c r="BC1656" s="359">
        <f>_xll.qlIndexFixing($AC$5,AZ1656,,_xll.ohTrigger(Trigger,Quote!$V$2))</f>
        <v>1.4017458296541958E-2</v>
      </c>
      <c r="BD1656" s="359" t="e">
        <f>_xll.qlIndexFixing($BE$1,AZ1656,TRUE,_xll.ohTrigger(Trigger,Quote!$V$2))</f>
        <v>#NUM!</v>
      </c>
    </row>
    <row r="1657" spans="51:56" ht="11.25" customHeight="1" x14ac:dyDescent="0.25">
      <c r="AY1657" s="187" t="s">
        <v>90</v>
      </c>
      <c r="AZ1657" s="186">
        <f>_xll.qlInterestRateIndexFixingDate(Currency&amp;"ibor"&amp;$I$1,BA1657,Trigger)</f>
        <v>50917</v>
      </c>
      <c r="BA1657" s="186">
        <f>_xll.qlCalendarAdvance(Calendar,BA1656,AY1657,"f",,Trigger)</f>
        <v>50921</v>
      </c>
      <c r="BB1657" s="186">
        <f>_xll.qlInterestRateIndexMaturity(Currency&amp;"ibor"&amp;$I$1,BA1657,Trigger)</f>
        <v>51013</v>
      </c>
      <c r="BC1657" s="359">
        <f>_xll.qlIndexFixing($AC$5,AZ1657,,_xll.ohTrigger(Trigger,Quote!$V$2))</f>
        <v>1.4008736875400159E-2</v>
      </c>
      <c r="BD1657" s="359" t="e">
        <f>_xll.qlIndexFixing($BE$1,AZ1657,TRUE,_xll.ohTrigger(Trigger,Quote!$V$2))</f>
        <v>#NUM!</v>
      </c>
    </row>
    <row r="1658" spans="51:56" ht="11.25" customHeight="1" x14ac:dyDescent="0.25">
      <c r="AY1658" s="187" t="s">
        <v>90</v>
      </c>
      <c r="AZ1658" s="186">
        <f>_xll.qlInterestRateIndexFixingDate(Currency&amp;"ibor"&amp;$I$1,BA1658,Trigger)</f>
        <v>50924</v>
      </c>
      <c r="BA1658" s="186">
        <f>_xll.qlCalendarAdvance(Calendar,BA1657,AY1658,"f",,Trigger)</f>
        <v>50928</v>
      </c>
      <c r="BB1658" s="186">
        <f>_xll.qlInterestRateIndexMaturity(Currency&amp;"ibor"&amp;$I$1,BA1658,Trigger)</f>
        <v>51020</v>
      </c>
      <c r="BC1658" s="359">
        <f>_xll.qlIndexFixing($AC$5,AZ1658,,_xll.ohTrigger(Trigger,Quote!$V$2))</f>
        <v>1.4009058038349438E-2</v>
      </c>
      <c r="BD1658" s="359" t="e">
        <f>_xll.qlIndexFixing($BE$1,AZ1658,TRUE,_xll.ohTrigger(Trigger,Quote!$V$2))</f>
        <v>#NUM!</v>
      </c>
    </row>
    <row r="1659" spans="51:56" ht="11.25" customHeight="1" x14ac:dyDescent="0.25">
      <c r="AY1659" s="187" t="s">
        <v>90</v>
      </c>
      <c r="AZ1659" s="186">
        <f>_xll.qlInterestRateIndexFixingDate(Currency&amp;"ibor"&amp;$I$1,BA1659,Trigger)</f>
        <v>50931</v>
      </c>
      <c r="BA1659" s="186">
        <f>_xll.qlCalendarAdvance(Calendar,BA1658,AY1659,"f",,Trigger)</f>
        <v>50935</v>
      </c>
      <c r="BB1659" s="186">
        <f>_xll.qlInterestRateIndexMaturity(Currency&amp;"ibor"&amp;$I$1,BA1659,Trigger)</f>
        <v>51027</v>
      </c>
      <c r="BC1659" s="359">
        <f>_xll.qlIndexFixing($AC$5,AZ1659,,_xll.ohTrigger(Trigger,Quote!$V$2))</f>
        <v>1.4010887903388062E-2</v>
      </c>
      <c r="BD1659" s="359" t="e">
        <f>_xll.qlIndexFixing($BE$1,AZ1659,TRUE,_xll.ohTrigger(Trigger,Quote!$V$2))</f>
        <v>#NUM!</v>
      </c>
    </row>
    <row r="1660" spans="51:56" ht="11.25" customHeight="1" x14ac:dyDescent="0.25">
      <c r="AY1660" s="187" t="s">
        <v>90</v>
      </c>
      <c r="AZ1660" s="186">
        <f>_xll.qlInterestRateIndexFixingDate(Currency&amp;"ibor"&amp;$I$1,BA1660,Trigger)</f>
        <v>50938</v>
      </c>
      <c r="BA1660" s="186">
        <f>_xll.qlCalendarAdvance(Calendar,BA1659,AY1660,"f",,Trigger)</f>
        <v>50942</v>
      </c>
      <c r="BB1660" s="186">
        <f>_xll.qlInterestRateIndexMaturity(Currency&amp;"ibor"&amp;$I$1,BA1660,Trigger)</f>
        <v>51034</v>
      </c>
      <c r="BC1660" s="359">
        <f>_xll.qlIndexFixing($AC$5,AZ1660,,_xll.ohTrigger(Trigger,Quote!$V$2))</f>
        <v>1.4012717769280786E-2</v>
      </c>
      <c r="BD1660" s="359" t="e">
        <f>_xll.qlIndexFixing($BE$1,AZ1660,TRUE,_xll.ohTrigger(Trigger,Quote!$V$2))</f>
        <v>#NUM!</v>
      </c>
    </row>
    <row r="1661" spans="51:56" ht="11.25" customHeight="1" x14ac:dyDescent="0.25">
      <c r="AY1661" s="187" t="s">
        <v>90</v>
      </c>
      <c r="AZ1661" s="186">
        <f>_xll.qlInterestRateIndexFixingDate(Currency&amp;"ibor"&amp;$I$1,BA1661,Trigger)</f>
        <v>50945</v>
      </c>
      <c r="BA1661" s="186">
        <f>_xll.qlCalendarAdvance(Calendar,BA1660,AY1661,"f",,Trigger)</f>
        <v>50949</v>
      </c>
      <c r="BB1661" s="186">
        <f>_xll.qlInterestRateIndexMaturity(Currency&amp;"ibor"&amp;$I$1,BA1661,Trigger)</f>
        <v>51041</v>
      </c>
      <c r="BC1661" s="359">
        <f>_xll.qlIndexFixing($AC$5,AZ1661,,_xll.ohTrigger(Trigger,Quote!$V$2))</f>
        <v>1.4014547636025002E-2</v>
      </c>
      <c r="BD1661" s="359" t="e">
        <f>_xll.qlIndexFixing($BE$1,AZ1661,TRUE,_xll.ohTrigger(Trigger,Quote!$V$2))</f>
        <v>#NUM!</v>
      </c>
    </row>
    <row r="1662" spans="51:56" ht="11.25" customHeight="1" x14ac:dyDescent="0.25">
      <c r="AY1662" s="187" t="s">
        <v>90</v>
      </c>
      <c r="AZ1662" s="186">
        <f>_xll.qlInterestRateIndexFixingDate(Currency&amp;"ibor"&amp;$I$1,BA1662,Trigger)</f>
        <v>50952</v>
      </c>
      <c r="BA1662" s="186">
        <f>_xll.qlCalendarAdvance(Calendar,BA1661,AY1662,"f",,Trigger)</f>
        <v>50956</v>
      </c>
      <c r="BB1662" s="186">
        <f>_xll.qlInterestRateIndexMaturity(Currency&amp;"ibor"&amp;$I$1,BA1662,Trigger)</f>
        <v>51048</v>
      </c>
      <c r="BC1662" s="359">
        <f>_xll.qlIndexFixing($AC$5,AZ1662,,_xll.ohTrigger(Trigger,Quote!$V$2))</f>
        <v>1.401637750362158E-2</v>
      </c>
      <c r="BD1662" s="359" t="e">
        <f>_xll.qlIndexFixing($BE$1,AZ1662,TRUE,_xll.ohTrigger(Trigger,Quote!$V$2))</f>
        <v>#NUM!</v>
      </c>
    </row>
    <row r="1663" spans="51:56" ht="11.25" customHeight="1" x14ac:dyDescent="0.25">
      <c r="AY1663" s="187" t="s">
        <v>90</v>
      </c>
      <c r="AZ1663" s="186">
        <f>_xll.qlInterestRateIndexFixingDate(Currency&amp;"ibor"&amp;$I$1,BA1663,Trigger)</f>
        <v>50959</v>
      </c>
      <c r="BA1663" s="186">
        <f>_xll.qlCalendarAdvance(Calendar,BA1662,AY1663,"f",,Trigger)</f>
        <v>50963</v>
      </c>
      <c r="BB1663" s="186">
        <f>_xll.qlInterestRateIndexMaturity(Currency&amp;"ibor"&amp;$I$1,BA1663,Trigger)</f>
        <v>51055</v>
      </c>
      <c r="BC1663" s="359">
        <f>_xll.qlIndexFixing($AC$5,AZ1663,,_xll.ohTrigger(Trigger,Quote!$V$2))</f>
        <v>1.4018207372071389E-2</v>
      </c>
      <c r="BD1663" s="359" t="e">
        <f>_xll.qlIndexFixing($BE$1,AZ1663,TRUE,_xll.ohTrigger(Trigger,Quote!$V$2))</f>
        <v>#NUM!</v>
      </c>
    </row>
    <row r="1664" spans="51:56" ht="11.25" customHeight="1" x14ac:dyDescent="0.25">
      <c r="AY1664" s="187" t="s">
        <v>90</v>
      </c>
      <c r="AZ1664" s="186">
        <f>_xll.qlInterestRateIndexFixingDate(Currency&amp;"ibor"&amp;$I$1,BA1664,Trigger)</f>
        <v>50966</v>
      </c>
      <c r="BA1664" s="186">
        <f>_xll.qlCalendarAdvance(Calendar,BA1663,AY1664,"f",,Trigger)</f>
        <v>50970</v>
      </c>
      <c r="BB1664" s="186">
        <f>_xll.qlInterestRateIndexMaturity(Currency&amp;"ibor"&amp;$I$1,BA1664,Trigger)</f>
        <v>51062</v>
      </c>
      <c r="BC1664" s="359">
        <f>_xll.qlIndexFixing($AC$5,AZ1664,,_xll.ohTrigger(Trigger,Quote!$V$2))</f>
        <v>1.4020037241373559E-2</v>
      </c>
      <c r="BD1664" s="359" t="e">
        <f>_xll.qlIndexFixing($BE$1,AZ1664,TRUE,_xll.ohTrigger(Trigger,Quote!$V$2))</f>
        <v>#NUM!</v>
      </c>
    </row>
    <row r="1665" spans="51:56" ht="11.25" customHeight="1" x14ac:dyDescent="0.25">
      <c r="AY1665" s="187" t="s">
        <v>90</v>
      </c>
      <c r="AZ1665" s="186">
        <f>_xll.qlInterestRateIndexFixingDate(Currency&amp;"ibor"&amp;$I$1,BA1665,Trigger)</f>
        <v>50973</v>
      </c>
      <c r="BA1665" s="186">
        <f>_xll.qlCalendarAdvance(Calendar,BA1664,AY1665,"f",,Trigger)</f>
        <v>50977</v>
      </c>
      <c r="BB1665" s="186">
        <f>_xll.qlInterestRateIndexMaturity(Currency&amp;"ibor"&amp;$I$1,BA1665,Trigger)</f>
        <v>51069</v>
      </c>
      <c r="BC1665" s="359">
        <f>_xll.qlIndexFixing($AC$5,AZ1665,,_xll.ohTrigger(Trigger,Quote!$V$2))</f>
        <v>1.4021867111529829E-2</v>
      </c>
      <c r="BD1665" s="359" t="e">
        <f>_xll.qlIndexFixing($BE$1,AZ1665,TRUE,_xll.ohTrigger(Trigger,Quote!$V$2))</f>
        <v>#NUM!</v>
      </c>
    </row>
    <row r="1666" spans="51:56" ht="11.25" customHeight="1" x14ac:dyDescent="0.25">
      <c r="AY1666" s="187" t="s">
        <v>90</v>
      </c>
      <c r="AZ1666" s="186">
        <f>_xll.qlInterestRateIndexFixingDate(Currency&amp;"ibor"&amp;$I$1,BA1666,Trigger)</f>
        <v>50980</v>
      </c>
      <c r="BA1666" s="186">
        <f>_xll.qlCalendarAdvance(Calendar,BA1665,AY1666,"f",,Trigger)</f>
        <v>50984</v>
      </c>
      <c r="BB1666" s="186">
        <f>_xll.qlInterestRateIndexMaturity(Currency&amp;"ibor"&amp;$I$1,BA1666,Trigger)</f>
        <v>51076</v>
      </c>
      <c r="BC1666" s="359">
        <f>_xll.qlIndexFixing($AC$5,AZ1666,,_xll.ohTrigger(Trigger,Quote!$V$2))</f>
        <v>1.4023696982536723E-2</v>
      </c>
      <c r="BD1666" s="359" t="e">
        <f>_xll.qlIndexFixing($BE$1,AZ1666,TRUE,_xll.ohTrigger(Trigger,Quote!$V$2))</f>
        <v>#NUM!</v>
      </c>
    </row>
    <row r="1667" spans="51:56" ht="11.25" customHeight="1" x14ac:dyDescent="0.25">
      <c r="AY1667" s="187" t="s">
        <v>90</v>
      </c>
      <c r="AZ1667" s="186">
        <f>_xll.qlInterestRateIndexFixingDate(Currency&amp;"ibor"&amp;$I$1,BA1667,Trigger)</f>
        <v>50987</v>
      </c>
      <c r="BA1667" s="186">
        <f>_xll.qlCalendarAdvance(Calendar,BA1666,AY1667,"f",,Trigger)</f>
        <v>50991</v>
      </c>
      <c r="BB1667" s="186">
        <f>_xll.qlInterestRateIndexMaturity(Currency&amp;"ibor"&amp;$I$1,BA1667,Trigger)</f>
        <v>51083</v>
      </c>
      <c r="BC1667" s="359">
        <f>_xll.qlIndexFixing($AC$5,AZ1667,,_xll.ohTrigger(Trigger,Quote!$V$2))</f>
        <v>1.4025526854396847E-2</v>
      </c>
      <c r="BD1667" s="359" t="e">
        <f>_xll.qlIndexFixing($BE$1,AZ1667,TRUE,_xll.ohTrigger(Trigger,Quote!$V$2))</f>
        <v>#NUM!</v>
      </c>
    </row>
    <row r="1668" spans="51:56" ht="11.25" customHeight="1" x14ac:dyDescent="0.25">
      <c r="AY1668" s="187" t="s">
        <v>90</v>
      </c>
      <c r="AZ1668" s="186">
        <f>_xll.qlInterestRateIndexFixingDate(Currency&amp;"ibor"&amp;$I$1,BA1668,Trigger)</f>
        <v>50994</v>
      </c>
      <c r="BA1668" s="186">
        <f>_xll.qlCalendarAdvance(Calendar,BA1667,AY1668,"f",,Trigger)</f>
        <v>50998</v>
      </c>
      <c r="BB1668" s="186">
        <f>_xll.qlInterestRateIndexMaturity(Currency&amp;"ibor"&amp;$I$1,BA1668,Trigger)</f>
        <v>51090</v>
      </c>
      <c r="BC1668" s="359">
        <f>_xll.qlIndexFixing($AC$5,AZ1668,,_xll.ohTrigger(Trigger,Quote!$V$2))</f>
        <v>1.4027356727110201E-2</v>
      </c>
      <c r="BD1668" s="359" t="e">
        <f>_xll.qlIndexFixing($BE$1,AZ1668,TRUE,_xll.ohTrigger(Trigger,Quote!$V$2))</f>
        <v>#NUM!</v>
      </c>
    </row>
    <row r="1669" spans="51:56" ht="11.25" customHeight="1" x14ac:dyDescent="0.25">
      <c r="AY1669" s="187" t="s">
        <v>90</v>
      </c>
      <c r="AZ1669" s="186">
        <f>_xll.qlInterestRateIndexFixingDate(Currency&amp;"ibor"&amp;$I$1,BA1669,Trigger)</f>
        <v>51001</v>
      </c>
      <c r="BA1669" s="186">
        <f>_xll.qlCalendarAdvance(Calendar,BA1668,AY1669,"f",,Trigger)</f>
        <v>51005</v>
      </c>
      <c r="BB1669" s="186">
        <f>_xll.qlInterestRateIndexMaturity(Currency&amp;"ibor"&amp;$I$1,BA1669,Trigger)</f>
        <v>51097</v>
      </c>
      <c r="BC1669" s="359">
        <f>_xll.qlIndexFixing($AC$5,AZ1669,,_xll.ohTrigger(Trigger,Quote!$V$2))</f>
        <v>1.4029186600675918E-2</v>
      </c>
      <c r="BD1669" s="359" t="e">
        <f>_xll.qlIndexFixing($BE$1,AZ1669,TRUE,_xll.ohTrigger(Trigger,Quote!$V$2))</f>
        <v>#NUM!</v>
      </c>
    </row>
    <row r="1670" spans="51:56" ht="11.25" customHeight="1" x14ac:dyDescent="0.25">
      <c r="AY1670" s="187" t="s">
        <v>90</v>
      </c>
      <c r="AZ1670" s="186">
        <f>_xll.qlInterestRateIndexFixingDate(Currency&amp;"ibor"&amp;$I$1,BA1670,Trigger)</f>
        <v>51008</v>
      </c>
      <c r="BA1670" s="186">
        <f>_xll.qlCalendarAdvance(Calendar,BA1669,AY1670,"f",,Trigger)</f>
        <v>51012</v>
      </c>
      <c r="BB1670" s="186">
        <f>_xll.qlInterestRateIndexMaturity(Currency&amp;"ibor"&amp;$I$1,BA1670,Trigger)</f>
        <v>51104</v>
      </c>
      <c r="BC1670" s="359">
        <f>_xll.qlIndexFixing($AC$5,AZ1670,,_xll.ohTrigger(Trigger,Quote!$V$2))</f>
        <v>1.4031016475093997E-2</v>
      </c>
      <c r="BD1670" s="359" t="e">
        <f>_xll.qlIndexFixing($BE$1,AZ1670,TRUE,_xll.ohTrigger(Trigger,Quote!$V$2))</f>
        <v>#NUM!</v>
      </c>
    </row>
    <row r="1671" spans="51:56" ht="11.25" customHeight="1" x14ac:dyDescent="0.25">
      <c r="AY1671" s="187" t="s">
        <v>90</v>
      </c>
      <c r="AZ1671" s="186">
        <f>_xll.qlInterestRateIndexFixingDate(Currency&amp;"ibor"&amp;$I$1,BA1671,Trigger)</f>
        <v>51015</v>
      </c>
      <c r="BA1671" s="186">
        <f>_xll.qlCalendarAdvance(Calendar,BA1670,AY1671,"f",,Trigger)</f>
        <v>51019</v>
      </c>
      <c r="BB1671" s="186">
        <f>_xll.qlInterestRateIndexMaturity(Currency&amp;"ibor"&amp;$I$1,BA1671,Trigger)</f>
        <v>51110</v>
      </c>
      <c r="BC1671" s="359">
        <f>_xll.qlIndexFixing($AC$5,AZ1671,,_xll.ohTrigger(Trigger,Quote!$V$2))</f>
        <v>1.4032442478866357E-2</v>
      </c>
      <c r="BD1671" s="359" t="e">
        <f>_xll.qlIndexFixing($BE$1,AZ1671,TRUE,_xll.ohTrigger(Trigger,Quote!$V$2))</f>
        <v>#NUM!</v>
      </c>
    </row>
    <row r="1672" spans="51:56" ht="11.25" customHeight="1" x14ac:dyDescent="0.25">
      <c r="AY1672" s="187" t="s">
        <v>90</v>
      </c>
      <c r="AZ1672" s="186">
        <f>_xll.qlInterestRateIndexFixingDate(Currency&amp;"ibor"&amp;$I$1,BA1672,Trigger)</f>
        <v>51022</v>
      </c>
      <c r="BA1672" s="186">
        <f>_xll.qlCalendarAdvance(Calendar,BA1671,AY1672,"f",,Trigger)</f>
        <v>51026</v>
      </c>
      <c r="BB1672" s="186">
        <f>_xll.qlInterestRateIndexMaturity(Currency&amp;"ibor"&amp;$I$1,BA1672,Trigger)</f>
        <v>51117</v>
      </c>
      <c r="BC1672" s="359">
        <f>_xll.qlIndexFixing($AC$5,AZ1672,,_xll.ohTrigger(Trigger,Quote!$V$2))</f>
        <v>1.4034272283725198E-2</v>
      </c>
      <c r="BD1672" s="359" t="e">
        <f>_xll.qlIndexFixing($BE$1,AZ1672,TRUE,_xll.ohTrigger(Trigger,Quote!$V$2))</f>
        <v>#NUM!</v>
      </c>
    </row>
    <row r="1673" spans="51:56" ht="11.25" customHeight="1" x14ac:dyDescent="0.25">
      <c r="AY1673" s="187" t="s">
        <v>90</v>
      </c>
      <c r="AZ1673" s="186">
        <f>_xll.qlInterestRateIndexFixingDate(Currency&amp;"ibor"&amp;$I$1,BA1673,Trigger)</f>
        <v>51029</v>
      </c>
      <c r="BA1673" s="186">
        <f>_xll.qlCalendarAdvance(Calendar,BA1672,AY1673,"f",,Trigger)</f>
        <v>51033</v>
      </c>
      <c r="BB1673" s="186">
        <f>_xll.qlInterestRateIndexMaturity(Currency&amp;"ibor"&amp;$I$1,BA1673,Trigger)</f>
        <v>51124</v>
      </c>
      <c r="BC1673" s="359">
        <f>_xll.qlIndexFixing($AC$5,AZ1673,,_xll.ohTrigger(Trigger,Quote!$V$2))</f>
        <v>1.4036102089428199E-2</v>
      </c>
      <c r="BD1673" s="359" t="e">
        <f>_xll.qlIndexFixing($BE$1,AZ1673,TRUE,_xll.ohTrigger(Trigger,Quote!$V$2))</f>
        <v>#NUM!</v>
      </c>
    </row>
    <row r="1674" spans="51:56" ht="11.25" customHeight="1" x14ac:dyDescent="0.25">
      <c r="AY1674" s="187" t="s">
        <v>90</v>
      </c>
      <c r="AZ1674" s="186">
        <f>_xll.qlInterestRateIndexFixingDate(Currency&amp;"ibor"&amp;$I$1,BA1674,Trigger)</f>
        <v>51036</v>
      </c>
      <c r="BA1674" s="186">
        <f>_xll.qlCalendarAdvance(Calendar,BA1673,AY1674,"f",,Trigger)</f>
        <v>51040</v>
      </c>
      <c r="BB1674" s="186">
        <f>_xll.qlInterestRateIndexMaturity(Currency&amp;"ibor"&amp;$I$1,BA1674,Trigger)</f>
        <v>51131</v>
      </c>
      <c r="BC1674" s="359">
        <f>_xll.qlIndexFixing($AC$5,AZ1674,,_xll.ohTrigger(Trigger,Quote!$V$2))</f>
        <v>1.4037931895973604E-2</v>
      </c>
      <c r="BD1674" s="359" t="e">
        <f>_xll.qlIndexFixing($BE$1,AZ1674,TRUE,_xll.ohTrigger(Trigger,Quote!$V$2))</f>
        <v>#NUM!</v>
      </c>
    </row>
    <row r="1675" spans="51:56" ht="11.25" customHeight="1" x14ac:dyDescent="0.25">
      <c r="AY1675" s="187" t="s">
        <v>90</v>
      </c>
      <c r="AZ1675" s="186">
        <f>_xll.qlInterestRateIndexFixingDate(Currency&amp;"ibor"&amp;$I$1,BA1675,Trigger)</f>
        <v>51043</v>
      </c>
      <c r="BA1675" s="186">
        <f>_xll.qlCalendarAdvance(Calendar,BA1674,AY1675,"f",,Trigger)</f>
        <v>51047</v>
      </c>
      <c r="BB1675" s="186">
        <f>_xll.qlInterestRateIndexMaturity(Currency&amp;"ibor"&amp;$I$1,BA1675,Trigger)</f>
        <v>51139</v>
      </c>
      <c r="BC1675" s="359">
        <f>_xll.qlIndexFixing($AC$5,AZ1675,,_xll.ohTrigger(Trigger,Quote!$V$2))</f>
        <v>1.4040165859975026E-2</v>
      </c>
      <c r="BD1675" s="359" t="e">
        <f>_xll.qlIndexFixing($BE$1,AZ1675,TRUE,_xll.ohTrigger(Trigger,Quote!$V$2))</f>
        <v>#NUM!</v>
      </c>
    </row>
    <row r="1676" spans="51:56" ht="11.25" customHeight="1" x14ac:dyDescent="0.25">
      <c r="AY1676" s="187" t="s">
        <v>90</v>
      </c>
      <c r="AZ1676" s="186">
        <f>_xll.qlInterestRateIndexFixingDate(Currency&amp;"ibor"&amp;$I$1,BA1676,Trigger)</f>
        <v>51050</v>
      </c>
      <c r="BA1676" s="186">
        <f>_xll.qlCalendarAdvance(Calendar,BA1675,AY1676,"f",,Trigger)</f>
        <v>51054</v>
      </c>
      <c r="BB1676" s="186">
        <f>_xll.qlInterestRateIndexMaturity(Currency&amp;"ibor"&amp;$I$1,BA1676,Trigger)</f>
        <v>51146</v>
      </c>
      <c r="BC1676" s="359">
        <f>_xll.qlIndexFixing($AC$5,AZ1676,,_xll.ohTrigger(Trigger,Quote!$V$2))</f>
        <v>1.404199573950988E-2</v>
      </c>
      <c r="BD1676" s="359" t="e">
        <f>_xll.qlIndexFixing($BE$1,AZ1676,TRUE,_xll.ohTrigger(Trigger,Quote!$V$2))</f>
        <v>#NUM!</v>
      </c>
    </row>
    <row r="1677" spans="51:56" ht="11.25" customHeight="1" x14ac:dyDescent="0.25">
      <c r="AY1677" s="187" t="s">
        <v>90</v>
      </c>
      <c r="AZ1677" s="186">
        <f>_xll.qlInterestRateIndexFixingDate(Currency&amp;"ibor"&amp;$I$1,BA1677,Trigger)</f>
        <v>51057</v>
      </c>
      <c r="BA1677" s="186">
        <f>_xll.qlCalendarAdvance(Calendar,BA1676,AY1677,"f",,Trigger)</f>
        <v>51061</v>
      </c>
      <c r="BB1677" s="186">
        <f>_xll.qlInterestRateIndexMaturity(Currency&amp;"ibor"&amp;$I$1,BA1677,Trigger)</f>
        <v>51153</v>
      </c>
      <c r="BC1677" s="359">
        <f>_xll.qlIndexFixing($AC$5,AZ1677,,_xll.ohTrigger(Trigger,Quote!$V$2))</f>
        <v>1.4043825619896227E-2</v>
      </c>
      <c r="BD1677" s="359" t="e">
        <f>_xll.qlIndexFixing($BE$1,AZ1677,TRUE,_xll.ohTrigger(Trigger,Quote!$V$2))</f>
        <v>#NUM!</v>
      </c>
    </row>
    <row r="1678" spans="51:56" ht="11.25" customHeight="1" x14ac:dyDescent="0.25">
      <c r="AY1678" s="187" t="s">
        <v>90</v>
      </c>
      <c r="AZ1678" s="186">
        <f>_xll.qlInterestRateIndexFixingDate(Currency&amp;"ibor"&amp;$I$1,BA1678,Trigger)</f>
        <v>51064</v>
      </c>
      <c r="BA1678" s="186">
        <f>_xll.qlCalendarAdvance(Calendar,BA1677,AY1678,"f",,Trigger)</f>
        <v>51068</v>
      </c>
      <c r="BB1678" s="186">
        <f>_xll.qlInterestRateIndexMaturity(Currency&amp;"ibor"&amp;$I$1,BA1678,Trigger)</f>
        <v>51160</v>
      </c>
      <c r="BC1678" s="359">
        <f>_xll.qlIndexFixing($AC$5,AZ1678,,_xll.ohTrigger(Trigger,Quote!$V$2))</f>
        <v>1.4045655501135805E-2</v>
      </c>
      <c r="BD1678" s="359" t="e">
        <f>_xll.qlIndexFixing($BE$1,AZ1678,TRUE,_xll.ohTrigger(Trigger,Quote!$V$2))</f>
        <v>#NUM!</v>
      </c>
    </row>
    <row r="1679" spans="51:56" ht="11.25" customHeight="1" x14ac:dyDescent="0.25">
      <c r="AY1679" s="187" t="s">
        <v>90</v>
      </c>
      <c r="AZ1679" s="186">
        <f>_xll.qlInterestRateIndexFixingDate(Currency&amp;"ibor"&amp;$I$1,BA1679,Trigger)</f>
        <v>51071</v>
      </c>
      <c r="BA1679" s="186">
        <f>_xll.qlCalendarAdvance(Calendar,BA1678,AY1679,"f",,Trigger)</f>
        <v>51075</v>
      </c>
      <c r="BB1679" s="186">
        <f>_xll.qlInterestRateIndexMaturity(Currency&amp;"ibor"&amp;$I$1,BA1679,Trigger)</f>
        <v>51167</v>
      </c>
      <c r="BC1679" s="359">
        <f>_xll.qlIndexFixing($AC$5,AZ1679,,_xll.ohTrigger(Trigger,Quote!$V$2))</f>
        <v>1.4047485383228614E-2</v>
      </c>
      <c r="BD1679" s="359" t="e">
        <f>_xll.qlIndexFixing($BE$1,AZ1679,TRUE,_xll.ohTrigger(Trigger,Quote!$V$2))</f>
        <v>#NUM!</v>
      </c>
    </row>
    <row r="1680" spans="51:56" ht="11.25" customHeight="1" x14ac:dyDescent="0.25">
      <c r="AY1680" s="187" t="s">
        <v>90</v>
      </c>
      <c r="AZ1680" s="186">
        <f>_xll.qlInterestRateIndexFixingDate(Currency&amp;"ibor"&amp;$I$1,BA1680,Trigger)</f>
        <v>51078</v>
      </c>
      <c r="BA1680" s="186">
        <f>_xll.qlCalendarAdvance(Calendar,BA1679,AY1680,"f",,Trigger)</f>
        <v>51082</v>
      </c>
      <c r="BB1680" s="186">
        <f>_xll.qlInterestRateIndexMaturity(Currency&amp;"ibor"&amp;$I$1,BA1680,Trigger)</f>
        <v>51174</v>
      </c>
      <c r="BC1680" s="359">
        <f>_xll.qlIndexFixing($AC$5,AZ1680,,_xll.ohTrigger(Trigger,Quote!$V$2))</f>
        <v>1.4049315266172915E-2</v>
      </c>
      <c r="BD1680" s="359" t="e">
        <f>_xll.qlIndexFixing($BE$1,AZ1680,TRUE,_xll.ohTrigger(Trigger,Quote!$V$2))</f>
        <v>#NUM!</v>
      </c>
    </row>
    <row r="1681" spans="51:56" ht="11.25" customHeight="1" x14ac:dyDescent="0.25">
      <c r="AY1681" s="187" t="s">
        <v>90</v>
      </c>
      <c r="AZ1681" s="186">
        <f>_xll.qlInterestRateIndexFixingDate(Currency&amp;"ibor"&amp;$I$1,BA1681,Trigger)</f>
        <v>51085</v>
      </c>
      <c r="BA1681" s="186">
        <f>_xll.qlCalendarAdvance(Calendar,BA1680,AY1681,"f",,Trigger)</f>
        <v>51089</v>
      </c>
      <c r="BB1681" s="186">
        <f>_xll.qlInterestRateIndexMaturity(Currency&amp;"ibor"&amp;$I$1,BA1681,Trigger)</f>
        <v>51181</v>
      </c>
      <c r="BC1681" s="359">
        <f>_xll.qlIndexFixing($AC$5,AZ1681,,_xll.ohTrigger(Trigger,Quote!$V$2))</f>
        <v>1.4051145149971316E-2</v>
      </c>
      <c r="BD1681" s="359" t="e">
        <f>_xll.qlIndexFixing($BE$1,AZ1681,TRUE,_xll.ohTrigger(Trigger,Quote!$V$2))</f>
        <v>#NUM!</v>
      </c>
    </row>
    <row r="1682" spans="51:56" ht="11.25" customHeight="1" x14ac:dyDescent="0.25">
      <c r="AY1682" s="187" t="s">
        <v>90</v>
      </c>
      <c r="AZ1682" s="186">
        <f>_xll.qlInterestRateIndexFixingDate(Currency&amp;"ibor"&amp;$I$1,BA1682,Trigger)</f>
        <v>51092</v>
      </c>
      <c r="BA1682" s="186">
        <f>_xll.qlCalendarAdvance(Calendar,BA1681,AY1682,"f",,Trigger)</f>
        <v>51096</v>
      </c>
      <c r="BB1682" s="186">
        <f>_xll.qlInterestRateIndexMaturity(Currency&amp;"ibor"&amp;$I$1,BA1682,Trigger)</f>
        <v>51188</v>
      </c>
      <c r="BC1682" s="359">
        <f>_xll.qlIndexFixing($AC$5,AZ1682,,_xll.ohTrigger(Trigger,Quote!$V$2))</f>
        <v>1.405297503462034E-2</v>
      </c>
      <c r="BD1682" s="359" t="e">
        <f>_xll.qlIndexFixing($BE$1,AZ1682,TRUE,_xll.ohTrigger(Trigger,Quote!$V$2))</f>
        <v>#NUM!</v>
      </c>
    </row>
    <row r="1683" spans="51:56" ht="11.25" customHeight="1" x14ac:dyDescent="0.25">
      <c r="AY1683" s="187" t="s">
        <v>90</v>
      </c>
      <c r="AZ1683" s="186">
        <f>_xll.qlInterestRateIndexFixingDate(Currency&amp;"ibor"&amp;$I$1,BA1683,Trigger)</f>
        <v>51099</v>
      </c>
      <c r="BA1683" s="186">
        <f>_xll.qlCalendarAdvance(Calendar,BA1682,AY1683,"f",,Trigger)</f>
        <v>51103</v>
      </c>
      <c r="BB1683" s="186">
        <f>_xll.qlInterestRateIndexMaturity(Currency&amp;"ibor"&amp;$I$1,BA1683,Trigger)</f>
        <v>51195</v>
      </c>
      <c r="BC1683" s="359">
        <f>_xll.qlIndexFixing($AC$5,AZ1683,,_xll.ohTrigger(Trigger,Quote!$V$2))</f>
        <v>1.4054804920123464E-2</v>
      </c>
      <c r="BD1683" s="359" t="e">
        <f>_xll.qlIndexFixing($BE$1,AZ1683,TRUE,_xll.ohTrigger(Trigger,Quote!$V$2))</f>
        <v>#NUM!</v>
      </c>
    </row>
    <row r="1684" spans="51:56" ht="11.25" customHeight="1" x14ac:dyDescent="0.25">
      <c r="AY1684" s="187" t="s">
        <v>90</v>
      </c>
      <c r="AZ1684" s="186">
        <f>_xll.qlInterestRateIndexFixingDate(Currency&amp;"ibor"&amp;$I$1,BA1684,Trigger)</f>
        <v>51106</v>
      </c>
      <c r="BA1684" s="186">
        <f>_xll.qlCalendarAdvance(Calendar,BA1683,AY1684,"f",,Trigger)</f>
        <v>51110</v>
      </c>
      <c r="BB1684" s="186">
        <f>_xll.qlInterestRateIndexMaturity(Currency&amp;"ibor"&amp;$I$1,BA1684,Trigger)</f>
        <v>51201</v>
      </c>
      <c r="BC1684" s="359">
        <f>_xll.qlIndexFixing($AC$5,AZ1684,,_xll.ohTrigger(Trigger,Quote!$V$2))</f>
        <v>1.405623000781428E-2</v>
      </c>
      <c r="BD1684" s="359" t="e">
        <f>_xll.qlIndexFixing($BE$1,AZ1684,TRUE,_xll.ohTrigger(Trigger,Quote!$V$2))</f>
        <v>#NUM!</v>
      </c>
    </row>
    <row r="1685" spans="51:56" ht="11.25" customHeight="1" x14ac:dyDescent="0.25">
      <c r="AY1685" s="187" t="s">
        <v>90</v>
      </c>
      <c r="AZ1685" s="186">
        <f>_xll.qlInterestRateIndexFixingDate(Currency&amp;"ibor"&amp;$I$1,BA1685,Trigger)</f>
        <v>51113</v>
      </c>
      <c r="BA1685" s="186">
        <f>_xll.qlCalendarAdvance(Calendar,BA1684,AY1685,"f",,Trigger)</f>
        <v>51117</v>
      </c>
      <c r="BB1685" s="186">
        <f>_xll.qlInterestRateIndexMaturity(Currency&amp;"ibor"&amp;$I$1,BA1685,Trigger)</f>
        <v>51208</v>
      </c>
      <c r="BC1685" s="359">
        <f>_xll.qlIndexFixing($AC$5,AZ1685,,_xll.ohTrigger(Trigger,Quote!$V$2))</f>
        <v>1.405805982363666E-2</v>
      </c>
      <c r="BD1685" s="359" t="e">
        <f>_xll.qlIndexFixing($BE$1,AZ1685,TRUE,_xll.ohTrigger(Trigger,Quote!$V$2))</f>
        <v>#NUM!</v>
      </c>
    </row>
    <row r="1686" spans="51:56" ht="11.25" customHeight="1" x14ac:dyDescent="0.25">
      <c r="AY1686" s="187" t="s">
        <v>90</v>
      </c>
      <c r="AZ1686" s="186">
        <f>_xll.qlInterestRateIndexFixingDate(Currency&amp;"ibor"&amp;$I$1,BA1686,Trigger)</f>
        <v>51120</v>
      </c>
      <c r="BA1686" s="186">
        <f>_xll.qlCalendarAdvance(Calendar,BA1685,AY1686,"f",,Trigger)</f>
        <v>51124</v>
      </c>
      <c r="BB1686" s="186">
        <f>_xll.qlInterestRateIndexMaturity(Currency&amp;"ibor"&amp;$I$1,BA1686,Trigger)</f>
        <v>51215</v>
      </c>
      <c r="BC1686" s="359">
        <f>_xll.qlIndexFixing($AC$5,AZ1686,,_xll.ohTrigger(Trigger,Quote!$V$2))</f>
        <v>1.4059889640303198E-2</v>
      </c>
      <c r="BD1686" s="359" t="e">
        <f>_xll.qlIndexFixing($BE$1,AZ1686,TRUE,_xll.ohTrigger(Trigger,Quote!$V$2))</f>
        <v>#NUM!</v>
      </c>
    </row>
    <row r="1687" spans="51:56" ht="11.25" customHeight="1" x14ac:dyDescent="0.25">
      <c r="AY1687" s="187" t="s">
        <v>90</v>
      </c>
      <c r="AZ1687" s="186">
        <f>_xll.qlInterestRateIndexFixingDate(Currency&amp;"ibor"&amp;$I$1,BA1687,Trigger)</f>
        <v>51126</v>
      </c>
      <c r="BA1687" s="186">
        <f>_xll.qlCalendarAdvance(Calendar,BA1686,AY1687,"f",,Trigger)</f>
        <v>51131</v>
      </c>
      <c r="BB1687" s="186">
        <f>_xll.qlInterestRateIndexMaturity(Currency&amp;"ibor"&amp;$I$1,BA1687,Trigger)</f>
        <v>51222</v>
      </c>
      <c r="BC1687" s="359">
        <f>_xll.qlIndexFixing($AC$5,AZ1687,,_xll.ohTrigger(Trigger,Quote!$V$2))</f>
        <v>1.4061719457812141E-2</v>
      </c>
      <c r="BD1687" s="359" t="e">
        <f>_xll.qlIndexFixing($BE$1,AZ1687,TRUE,_xll.ohTrigger(Trigger,Quote!$V$2))</f>
        <v>#NUM!</v>
      </c>
    </row>
    <row r="1688" spans="51:56" ht="11.25" customHeight="1" x14ac:dyDescent="0.25">
      <c r="AY1688" s="187" t="s">
        <v>90</v>
      </c>
      <c r="AZ1688" s="186">
        <f>_xll.qlInterestRateIndexFixingDate(Currency&amp;"ibor"&amp;$I$1,BA1688,Trigger)</f>
        <v>51134</v>
      </c>
      <c r="BA1688" s="186">
        <f>_xll.qlCalendarAdvance(Calendar,BA1687,AY1688,"f",,Trigger)</f>
        <v>51138</v>
      </c>
      <c r="BB1688" s="186">
        <f>_xll.qlInterestRateIndexMaturity(Currency&amp;"ibor"&amp;$I$1,BA1688,Trigger)</f>
        <v>51229</v>
      </c>
      <c r="BC1688" s="359">
        <f>_xll.qlIndexFixing($AC$5,AZ1688,,_xll.ohTrigger(Trigger,Quote!$V$2))</f>
        <v>1.4063549276165243E-2</v>
      </c>
      <c r="BD1688" s="359" t="e">
        <f>_xll.qlIndexFixing($BE$1,AZ1688,TRUE,_xll.ohTrigger(Trigger,Quote!$V$2))</f>
        <v>#NUM!</v>
      </c>
    </row>
    <row r="1689" spans="51:56" ht="11.25" customHeight="1" x14ac:dyDescent="0.25">
      <c r="AY1689" s="187" t="s">
        <v>90</v>
      </c>
      <c r="AZ1689" s="186">
        <f>_xll.qlInterestRateIndexFixingDate(Currency&amp;"ibor"&amp;$I$1,BA1689,Trigger)</f>
        <v>51141</v>
      </c>
      <c r="BA1689" s="186">
        <f>_xll.qlCalendarAdvance(Calendar,BA1688,AY1689,"f",,Trigger)</f>
        <v>51145</v>
      </c>
      <c r="BB1689" s="186">
        <f>_xll.qlInterestRateIndexMaturity(Currency&amp;"ibor"&amp;$I$1,BA1689,Trigger)</f>
        <v>51236</v>
      </c>
      <c r="BC1689" s="359">
        <f>_xll.qlIndexFixing($AC$5,AZ1689,,_xll.ohTrigger(Trigger,Quote!$V$2))</f>
        <v>1.4065379095360748E-2</v>
      </c>
      <c r="BD1689" s="359" t="e">
        <f>_xll.qlIndexFixing($BE$1,AZ1689,TRUE,_xll.ohTrigger(Trigger,Quote!$V$2))</f>
        <v>#NUM!</v>
      </c>
    </row>
    <row r="1690" spans="51:56" ht="11.25" customHeight="1" x14ac:dyDescent="0.25">
      <c r="AY1690" s="187" t="s">
        <v>90</v>
      </c>
      <c r="AZ1690" s="186">
        <f>_xll.qlInterestRateIndexFixingDate(Currency&amp;"ibor"&amp;$I$1,BA1690,Trigger)</f>
        <v>51148</v>
      </c>
      <c r="BA1690" s="186">
        <f>_xll.qlCalendarAdvance(Calendar,BA1689,AY1690,"f",,Trigger)</f>
        <v>51152</v>
      </c>
      <c r="BB1690" s="186">
        <f>_xll.qlInterestRateIndexMaturity(Currency&amp;"ibor"&amp;$I$1,BA1690,Trigger)</f>
        <v>51243</v>
      </c>
      <c r="BC1690" s="359">
        <f>_xll.qlIndexFixing($AC$5,AZ1690,,_xll.ohTrigger(Trigger,Quote!$V$2))</f>
        <v>1.4067208915400413E-2</v>
      </c>
      <c r="BD1690" s="359" t="e">
        <f>_xll.qlIndexFixing($BE$1,AZ1690,TRUE,_xll.ohTrigger(Trigger,Quote!$V$2))</f>
        <v>#NUM!</v>
      </c>
    </row>
    <row r="1691" spans="51:56" ht="11.25" customHeight="1" x14ac:dyDescent="0.25">
      <c r="AY1691" s="187" t="s">
        <v>90</v>
      </c>
      <c r="AZ1691" s="186">
        <f>_xll.qlInterestRateIndexFixingDate(Currency&amp;"ibor"&amp;$I$1,BA1691,Trigger)</f>
        <v>51155</v>
      </c>
      <c r="BA1691" s="186">
        <f>_xll.qlCalendarAdvance(Calendar,BA1690,AY1691,"f",,Trigger)</f>
        <v>51159</v>
      </c>
      <c r="BB1691" s="186">
        <f>_xll.qlInterestRateIndexMaturity(Currency&amp;"ibor"&amp;$I$1,BA1691,Trigger)</f>
        <v>51250</v>
      </c>
      <c r="BC1691" s="359">
        <f>_xll.qlIndexFixing($AC$5,AZ1691,,_xll.ohTrigger(Trigger,Quote!$V$2))</f>
        <v>1.406903873628336E-2</v>
      </c>
      <c r="BD1691" s="359" t="e">
        <f>_xll.qlIndexFixing($BE$1,AZ1691,TRUE,_xll.ohTrigger(Trigger,Quote!$V$2))</f>
        <v>#NUM!</v>
      </c>
    </row>
    <row r="1692" spans="51:56" ht="11.25" customHeight="1" x14ac:dyDescent="0.25">
      <c r="AY1692" s="187" t="s">
        <v>90</v>
      </c>
      <c r="AZ1692" s="186">
        <f>_xll.qlInterestRateIndexFixingDate(Currency&amp;"ibor"&amp;$I$1,BA1692,Trigger)</f>
        <v>51162</v>
      </c>
      <c r="BA1692" s="186">
        <f>_xll.qlCalendarAdvance(Calendar,BA1691,AY1692,"f",,Trigger)</f>
        <v>51166</v>
      </c>
      <c r="BB1692" s="186">
        <f>_xll.qlInterestRateIndexMaturity(Currency&amp;"ibor"&amp;$I$1,BA1692,Trigger)</f>
        <v>51256</v>
      </c>
      <c r="BC1692" s="359">
        <f>_xll.qlIndexFixing($AC$5,AZ1692,,_xll.ohTrigger(Trigger,Quote!$V$2))</f>
        <v>1.4070463205348105E-2</v>
      </c>
      <c r="BD1692" s="359" t="e">
        <f>_xll.qlIndexFixing($BE$1,AZ1692,TRUE,_xll.ohTrigger(Trigger,Quote!$V$2))</f>
        <v>#NUM!</v>
      </c>
    </row>
    <row r="1693" spans="51:56" ht="11.25" customHeight="1" x14ac:dyDescent="0.25">
      <c r="AY1693" s="187" t="s">
        <v>90</v>
      </c>
      <c r="AZ1693" s="186">
        <f>_xll.qlInterestRateIndexFixingDate(Currency&amp;"ibor"&amp;$I$1,BA1693,Trigger)</f>
        <v>51169</v>
      </c>
      <c r="BA1693" s="186">
        <f>_xll.qlCalendarAdvance(Calendar,BA1692,AY1693,"f",,Trigger)</f>
        <v>51173</v>
      </c>
      <c r="BB1693" s="186">
        <f>_xll.qlInterestRateIndexMaturity(Currency&amp;"ibor"&amp;$I$1,BA1693,Trigger)</f>
        <v>51263</v>
      </c>
      <c r="BC1693" s="359">
        <f>_xll.qlIndexFixing($AC$5,AZ1693,,_xll.ohTrigger(Trigger,Quote!$V$2))</f>
        <v>1.4072292956462285E-2</v>
      </c>
      <c r="BD1693" s="359" t="e">
        <f>_xll.qlIndexFixing($BE$1,AZ1693,TRUE,_xll.ohTrigger(Trigger,Quote!$V$2))</f>
        <v>#NUM!</v>
      </c>
    </row>
    <row r="1694" spans="51:56" ht="11.25" customHeight="1" x14ac:dyDescent="0.25">
      <c r="AY1694" s="187" t="s">
        <v>90</v>
      </c>
      <c r="AZ1694" s="186">
        <f>_xll.qlInterestRateIndexFixingDate(Currency&amp;"ibor"&amp;$I$1,BA1694,Trigger)</f>
        <v>51176</v>
      </c>
      <c r="BA1694" s="186">
        <f>_xll.qlCalendarAdvance(Calendar,BA1693,AY1694,"f",,Trigger)</f>
        <v>51180</v>
      </c>
      <c r="BB1694" s="186">
        <f>_xll.qlInterestRateIndexMaturity(Currency&amp;"ibor"&amp;$I$1,BA1694,Trigger)</f>
        <v>51270</v>
      </c>
      <c r="BC1694" s="359">
        <f>_xll.qlIndexFixing($AC$5,AZ1694,,_xll.ohTrigger(Trigger,Quote!$V$2))</f>
        <v>1.4074122708409575E-2</v>
      </c>
      <c r="BD1694" s="359" t="e">
        <f>_xll.qlIndexFixing($BE$1,AZ1694,TRUE,_xll.ohTrigger(Trigger,Quote!$V$2))</f>
        <v>#NUM!</v>
      </c>
    </row>
    <row r="1695" spans="51:56" ht="11.25" customHeight="1" x14ac:dyDescent="0.25">
      <c r="AY1695" s="187" t="s">
        <v>90</v>
      </c>
      <c r="AZ1695" s="186">
        <f>_xll.qlInterestRateIndexFixingDate(Currency&amp;"ibor"&amp;$I$1,BA1695,Trigger)</f>
        <v>51183</v>
      </c>
      <c r="BA1695" s="186">
        <f>_xll.qlCalendarAdvance(Calendar,BA1694,AY1695,"f",,Trigger)</f>
        <v>51187</v>
      </c>
      <c r="BB1695" s="186">
        <f>_xll.qlInterestRateIndexMaturity(Currency&amp;"ibor"&amp;$I$1,BA1695,Trigger)</f>
        <v>51277</v>
      </c>
      <c r="BC1695" s="359">
        <f>_xll.qlIndexFixing($AC$5,AZ1695,,_xll.ohTrigger(Trigger,Quote!$V$2))</f>
        <v>1.4075952461191754E-2</v>
      </c>
      <c r="BD1695" s="359" t="e">
        <f>_xll.qlIndexFixing($BE$1,AZ1695,TRUE,_xll.ohTrigger(Trigger,Quote!$V$2))</f>
        <v>#NUM!</v>
      </c>
    </row>
    <row r="1696" spans="51:56" ht="11.25" customHeight="1" x14ac:dyDescent="0.25">
      <c r="AY1696" s="187" t="s">
        <v>90</v>
      </c>
      <c r="AZ1696" s="186">
        <f>_xll.qlInterestRateIndexFixingDate(Currency&amp;"ibor"&amp;$I$1,BA1696,Trigger)</f>
        <v>51190</v>
      </c>
      <c r="BA1696" s="186">
        <f>_xll.qlCalendarAdvance(Calendar,BA1695,AY1696,"f",,Trigger)</f>
        <v>51194</v>
      </c>
      <c r="BB1696" s="186">
        <f>_xll.qlInterestRateIndexMaturity(Currency&amp;"ibor"&amp;$I$1,BA1696,Trigger)</f>
        <v>51284</v>
      </c>
      <c r="BC1696" s="359">
        <f>_xll.qlIndexFixing($AC$5,AZ1696,,_xll.ohTrigger(Trigger,Quote!$V$2))</f>
        <v>1.4077782214807044E-2</v>
      </c>
      <c r="BD1696" s="359" t="e">
        <f>_xll.qlIndexFixing($BE$1,AZ1696,TRUE,_xll.ohTrigger(Trigger,Quote!$V$2))</f>
        <v>#NUM!</v>
      </c>
    </row>
    <row r="1697" spans="51:56" ht="11.25" customHeight="1" x14ac:dyDescent="0.25">
      <c r="AY1697" s="187" t="s">
        <v>90</v>
      </c>
      <c r="AZ1697" s="186">
        <f>_xll.qlInterestRateIndexFixingDate(Currency&amp;"ibor"&amp;$I$1,BA1697,Trigger)</f>
        <v>51197</v>
      </c>
      <c r="BA1697" s="186">
        <f>_xll.qlCalendarAdvance(Calendar,BA1696,AY1697,"f",,Trigger)</f>
        <v>51201</v>
      </c>
      <c r="BB1697" s="186">
        <f>_xll.qlInterestRateIndexMaturity(Currency&amp;"ibor"&amp;$I$1,BA1697,Trigger)</f>
        <v>51293</v>
      </c>
      <c r="BC1697" s="359">
        <f>_xll.qlIndexFixing($AC$5,AZ1697,,_xll.ohTrigger(Trigger,Quote!$V$2))</f>
        <v>1.4076994557863763E-2</v>
      </c>
      <c r="BD1697" s="359" t="e">
        <f>_xll.qlIndexFixing($BE$1,AZ1697,TRUE,_xll.ohTrigger(Trigger,Quote!$V$2))</f>
        <v>#NUM!</v>
      </c>
    </row>
    <row r="1698" spans="51:56" ht="11.25" customHeight="1" x14ac:dyDescent="0.25">
      <c r="AY1698" s="187" t="s">
        <v>90</v>
      </c>
      <c r="AZ1698" s="186">
        <f>_xll.qlInterestRateIndexFixingDate(Currency&amp;"ibor"&amp;$I$1,BA1698,Trigger)</f>
        <v>51204</v>
      </c>
      <c r="BA1698" s="186">
        <f>_xll.qlCalendarAdvance(Calendar,BA1697,AY1698,"f",,Trigger)</f>
        <v>51208</v>
      </c>
      <c r="BB1698" s="186">
        <f>_xll.qlInterestRateIndexMaturity(Currency&amp;"ibor"&amp;$I$1,BA1698,Trigger)</f>
        <v>51300</v>
      </c>
      <c r="BC1698" s="359">
        <f>_xll.qlIndexFixing($AC$5,AZ1698,,_xll.ohTrigger(Trigger,Quote!$V$2))</f>
        <v>1.4074017767207183E-2</v>
      </c>
      <c r="BD1698" s="359" t="e">
        <f>_xll.qlIndexFixing($BE$1,AZ1698,TRUE,_xll.ohTrigger(Trigger,Quote!$V$2))</f>
        <v>#NUM!</v>
      </c>
    </row>
    <row r="1699" spans="51:56" ht="11.25" customHeight="1" x14ac:dyDescent="0.25">
      <c r="AY1699" s="187" t="s">
        <v>90</v>
      </c>
      <c r="AZ1699" s="186">
        <f>_xll.qlInterestRateIndexFixingDate(Currency&amp;"ibor"&amp;$I$1,BA1699,Trigger)</f>
        <v>51211</v>
      </c>
      <c r="BA1699" s="186">
        <f>_xll.qlCalendarAdvance(Calendar,BA1698,AY1699,"f",,Trigger)</f>
        <v>51215</v>
      </c>
      <c r="BB1699" s="186">
        <f>_xll.qlInterestRateIndexMaturity(Currency&amp;"ibor"&amp;$I$1,BA1699,Trigger)</f>
        <v>51307</v>
      </c>
      <c r="BC1699" s="359">
        <f>_xll.qlIndexFixing($AC$5,AZ1699,,_xll.ohTrigger(Trigger,Quote!$V$2))</f>
        <v>1.4071033626734192E-2</v>
      </c>
      <c r="BD1699" s="359" t="e">
        <f>_xll.qlIndexFixing($BE$1,AZ1699,TRUE,_xll.ohTrigger(Trigger,Quote!$V$2))</f>
        <v>#NUM!</v>
      </c>
    </row>
    <row r="1700" spans="51:56" ht="11.25" customHeight="1" x14ac:dyDescent="0.25">
      <c r="AY1700" s="187" t="s">
        <v>90</v>
      </c>
      <c r="AZ1700" s="186">
        <f>_xll.qlInterestRateIndexFixingDate(Currency&amp;"ibor"&amp;$I$1,BA1700,Trigger)</f>
        <v>51218</v>
      </c>
      <c r="BA1700" s="186">
        <f>_xll.qlCalendarAdvance(Calendar,BA1699,AY1700,"f",,Trigger)</f>
        <v>51222</v>
      </c>
      <c r="BB1700" s="186">
        <f>_xll.qlInterestRateIndexMaturity(Currency&amp;"ibor"&amp;$I$1,BA1700,Trigger)</f>
        <v>51314</v>
      </c>
      <c r="BC1700" s="359">
        <f>_xll.qlIndexFixing($AC$5,AZ1700,,_xll.ohTrigger(Trigger,Quote!$V$2))</f>
        <v>1.4068042136460436E-2</v>
      </c>
      <c r="BD1700" s="359" t="e">
        <f>_xll.qlIndexFixing($BE$1,AZ1700,TRUE,_xll.ohTrigger(Trigger,Quote!$V$2))</f>
        <v>#NUM!</v>
      </c>
    </row>
    <row r="1701" spans="51:56" ht="11.25" customHeight="1" x14ac:dyDescent="0.25">
      <c r="AY1701" s="187" t="s">
        <v>90</v>
      </c>
      <c r="AZ1701" s="186">
        <f>_xll.qlInterestRateIndexFixingDate(Currency&amp;"ibor"&amp;$I$1,BA1701,Trigger)</f>
        <v>51223</v>
      </c>
      <c r="BA1701" s="186">
        <f>_xll.qlCalendarAdvance(Calendar,BA1700,AY1701,"f",,Trigger)</f>
        <v>51229</v>
      </c>
      <c r="BB1701" s="186">
        <f>_xll.qlInterestRateIndexMaturity(Currency&amp;"ibor"&amp;$I$1,BA1701,Trigger)</f>
        <v>51320</v>
      </c>
      <c r="BC1701" s="359">
        <f>_xll.qlIndexFixing($AC$5,AZ1701,,_xll.ohTrigger(Trigger,Quote!$V$2))</f>
        <v>1.4065086559548032E-2</v>
      </c>
      <c r="BD1701" s="359" t="e">
        <f>_xll.qlIndexFixing($BE$1,AZ1701,TRUE,_xll.ohTrigger(Trigger,Quote!$V$2))</f>
        <v>#NUM!</v>
      </c>
    </row>
    <row r="1702" spans="51:56" ht="11.25" customHeight="1" x14ac:dyDescent="0.25">
      <c r="AY1702" s="187" t="s">
        <v>90</v>
      </c>
      <c r="AZ1702" s="186">
        <f>_xll.qlInterestRateIndexFixingDate(Currency&amp;"ibor"&amp;$I$1,BA1702,Trigger)</f>
        <v>51232</v>
      </c>
      <c r="BA1702" s="186">
        <f>_xll.qlCalendarAdvance(Calendar,BA1701,AY1702,"f",,Trigger)</f>
        <v>51236</v>
      </c>
      <c r="BB1702" s="186">
        <f>_xll.qlInterestRateIndexMaturity(Currency&amp;"ibor"&amp;$I$1,BA1702,Trigger)</f>
        <v>51327</v>
      </c>
      <c r="BC1702" s="359">
        <f>_xll.qlIndexFixing($AC$5,AZ1702,,_xll.ohTrigger(Trigger,Quote!$V$2))</f>
        <v>1.406202840685695E-2</v>
      </c>
      <c r="BD1702" s="359" t="e">
        <f>_xll.qlIndexFixing($BE$1,AZ1702,TRUE,_xll.ohTrigger(Trigger,Quote!$V$2))</f>
        <v>#NUM!</v>
      </c>
    </row>
    <row r="1703" spans="51:56" ht="11.25" customHeight="1" x14ac:dyDescent="0.25">
      <c r="AY1703" s="187" t="s">
        <v>90</v>
      </c>
      <c r="AZ1703" s="186">
        <f>_xll.qlInterestRateIndexFixingDate(Currency&amp;"ibor"&amp;$I$1,BA1703,Trigger)</f>
        <v>51239</v>
      </c>
      <c r="BA1703" s="186">
        <f>_xll.qlCalendarAdvance(Calendar,BA1702,AY1703,"f",,Trigger)</f>
        <v>51243</v>
      </c>
      <c r="BB1703" s="186">
        <f>_xll.qlInterestRateIndexMaturity(Currency&amp;"ibor"&amp;$I$1,BA1703,Trigger)</f>
        <v>51334</v>
      </c>
      <c r="BC1703" s="359">
        <f>_xll.qlIndexFixing($AC$5,AZ1703,,_xll.ohTrigger(Trigger,Quote!$V$2))</f>
        <v>1.4058962823967873E-2</v>
      </c>
      <c r="BD1703" s="359" t="e">
        <f>_xll.qlIndexFixing($BE$1,AZ1703,TRUE,_xll.ohTrigger(Trigger,Quote!$V$2))</f>
        <v>#NUM!</v>
      </c>
    </row>
    <row r="1704" spans="51:56" ht="11.25" customHeight="1" x14ac:dyDescent="0.25">
      <c r="AY1704" s="187" t="s">
        <v>90</v>
      </c>
      <c r="AZ1704" s="186">
        <f>_xll.qlInterestRateIndexFixingDate(Currency&amp;"ibor"&amp;$I$1,BA1704,Trigger)</f>
        <v>51246</v>
      </c>
      <c r="BA1704" s="186">
        <f>_xll.qlCalendarAdvance(Calendar,BA1703,AY1704,"f",,Trigger)</f>
        <v>51250</v>
      </c>
      <c r="BB1704" s="186">
        <f>_xll.qlInterestRateIndexMaturity(Currency&amp;"ibor"&amp;$I$1,BA1704,Trigger)</f>
        <v>51341</v>
      </c>
      <c r="BC1704" s="359">
        <f>_xll.qlIndexFixing($AC$5,AZ1704,,_xll.ohTrigger(Trigger,Quote!$V$2))</f>
        <v>1.405588981089749E-2</v>
      </c>
      <c r="BD1704" s="359" t="e">
        <f>_xll.qlIndexFixing($BE$1,AZ1704,TRUE,_xll.ohTrigger(Trigger,Quote!$V$2))</f>
        <v>#NUM!</v>
      </c>
    </row>
    <row r="1705" spans="51:56" ht="11.25" customHeight="1" x14ac:dyDescent="0.25">
      <c r="AY1705" s="187" t="s">
        <v>90</v>
      </c>
      <c r="AZ1705" s="186">
        <f>_xll.qlInterestRateIndexFixingDate(Currency&amp;"ibor"&amp;$I$1,BA1705,Trigger)</f>
        <v>51253</v>
      </c>
      <c r="BA1705" s="186">
        <f>_xll.qlCalendarAdvance(Calendar,BA1704,AY1705,"f",,Trigger)</f>
        <v>51258</v>
      </c>
      <c r="BB1705" s="186">
        <f>_xll.qlInterestRateIndexMaturity(Currency&amp;"ibor"&amp;$I$1,BA1705,Trigger)</f>
        <v>51350</v>
      </c>
      <c r="BC1705" s="359">
        <f>_xll.qlIndexFixing($AC$5,AZ1705,,_xll.ohTrigger(Trigger,Quote!$V$2))</f>
        <v>1.4052541233123009E-2</v>
      </c>
      <c r="BD1705" s="359" t="e">
        <f>_xll.qlIndexFixing($BE$1,AZ1705,TRUE,_xll.ohTrigger(Trigger,Quote!$V$2))</f>
        <v>#NUM!</v>
      </c>
    </row>
    <row r="1706" spans="51:56" ht="11.25" customHeight="1" x14ac:dyDescent="0.25">
      <c r="AY1706" s="187" t="s">
        <v>90</v>
      </c>
      <c r="AZ1706" s="186">
        <f>_xll.qlInterestRateIndexFixingDate(Currency&amp;"ibor"&amp;$I$1,BA1706,Trigger)</f>
        <v>51263</v>
      </c>
      <c r="BA1706" s="186">
        <f>_xll.qlCalendarAdvance(Calendar,BA1705,AY1706,"f",,Trigger)</f>
        <v>51265</v>
      </c>
      <c r="BB1706" s="186">
        <f>_xll.qlInterestRateIndexMaturity(Currency&amp;"ibor"&amp;$I$1,BA1706,Trigger)</f>
        <v>51357</v>
      </c>
      <c r="BC1706" s="359">
        <f>_xll.qlIndexFixing($AC$5,AZ1706,,_xll.ohTrigger(Trigger,Quote!$V$2))</f>
        <v>1.4049504594445105E-2</v>
      </c>
      <c r="BD1706" s="359" t="e">
        <f>_xll.qlIndexFixing($BE$1,AZ1706,TRUE,_xll.ohTrigger(Trigger,Quote!$V$2))</f>
        <v>#NUM!</v>
      </c>
    </row>
    <row r="1707" spans="51:56" ht="11.25" customHeight="1" x14ac:dyDescent="0.25">
      <c r="AY1707" s="187" t="s">
        <v>90</v>
      </c>
      <c r="AZ1707" s="186">
        <f>_xll.qlInterestRateIndexFixingDate(Currency&amp;"ibor"&amp;$I$1,BA1707,Trigger)</f>
        <v>51270</v>
      </c>
      <c r="BA1707" s="186">
        <f>_xll.qlCalendarAdvance(Calendar,BA1706,AY1707,"f",,Trigger)</f>
        <v>51272</v>
      </c>
      <c r="BB1707" s="186">
        <f>_xll.qlInterestRateIndexMaturity(Currency&amp;"ibor"&amp;$I$1,BA1707,Trigger)</f>
        <v>51364</v>
      </c>
      <c r="BC1707" s="359">
        <f>_xll.qlIndexFixing($AC$5,AZ1707,,_xll.ohTrigger(Trigger,Quote!$V$2))</f>
        <v>1.4046460606087208E-2</v>
      </c>
      <c r="BD1707" s="359" t="e">
        <f>_xll.qlIndexFixing($BE$1,AZ1707,TRUE,_xll.ohTrigger(Trigger,Quote!$V$2))</f>
        <v>#NUM!</v>
      </c>
    </row>
    <row r="1708" spans="51:56" ht="11.25" customHeight="1" x14ac:dyDescent="0.25">
      <c r="AY1708" s="187" t="s">
        <v>90</v>
      </c>
      <c r="AZ1708" s="186">
        <f>_xll.qlInterestRateIndexFixingDate(Currency&amp;"ibor"&amp;$I$1,BA1708,Trigger)</f>
        <v>51277</v>
      </c>
      <c r="BA1708" s="186">
        <f>_xll.qlCalendarAdvance(Calendar,BA1707,AY1708,"f",,Trigger)</f>
        <v>51279</v>
      </c>
      <c r="BB1708" s="186">
        <f>_xll.qlInterestRateIndexMaturity(Currency&amp;"ibor"&amp;$I$1,BA1708,Trigger)</f>
        <v>51371</v>
      </c>
      <c r="BC1708" s="359">
        <f>_xll.qlIndexFixing($AC$5,AZ1708,,_xll.ohTrigger(Trigger,Quote!$V$2))</f>
        <v>1.4043409268067561E-2</v>
      </c>
      <c r="BD1708" s="359" t="e">
        <f>_xll.qlIndexFixing($BE$1,AZ1708,TRUE,_xll.ohTrigger(Trigger,Quote!$V$2))</f>
        <v>#NUM!</v>
      </c>
    </row>
    <row r="1709" spans="51:56" ht="11.25" customHeight="1" x14ac:dyDescent="0.25">
      <c r="AY1709" s="187" t="s">
        <v>90</v>
      </c>
      <c r="AZ1709" s="186">
        <f>_xll.qlInterestRateIndexFixingDate(Currency&amp;"ibor"&amp;$I$1,BA1709,Trigger)</f>
        <v>51284</v>
      </c>
      <c r="BA1709" s="186">
        <f>_xll.qlCalendarAdvance(Calendar,BA1708,AY1709,"f",,Trigger)</f>
        <v>51286</v>
      </c>
      <c r="BB1709" s="186">
        <f>_xll.qlInterestRateIndexMaturity(Currency&amp;"ibor"&amp;$I$1,BA1709,Trigger)</f>
        <v>51378</v>
      </c>
      <c r="BC1709" s="359">
        <f>_xll.qlIndexFixing($AC$5,AZ1709,,_xll.ohTrigger(Trigger,Quote!$V$2))</f>
        <v>1.4040350580401807E-2</v>
      </c>
      <c r="BD1709" s="359" t="e">
        <f>_xll.qlIndexFixing($BE$1,AZ1709,TRUE,_xll.ohTrigger(Trigger,Quote!$V$2))</f>
        <v>#NUM!</v>
      </c>
    </row>
    <row r="1710" spans="51:56" ht="11.25" customHeight="1" x14ac:dyDescent="0.25">
      <c r="AY1710" s="187" t="s">
        <v>90</v>
      </c>
      <c r="AZ1710" s="186">
        <f>_xll.qlInterestRateIndexFixingDate(Currency&amp;"ibor"&amp;$I$1,BA1710,Trigger)</f>
        <v>51291</v>
      </c>
      <c r="BA1710" s="186">
        <f>_xll.qlCalendarAdvance(Calendar,BA1709,AY1710,"f",,Trigger)</f>
        <v>51293</v>
      </c>
      <c r="BB1710" s="186">
        <f>_xll.qlInterestRateIndexMaturity(Currency&amp;"ibor"&amp;$I$1,BA1710,Trigger)</f>
        <v>51385</v>
      </c>
      <c r="BC1710" s="359">
        <f>_xll.qlIndexFixing($AC$5,AZ1710,,_xll.ohTrigger(Trigger,Quote!$V$2))</f>
        <v>1.4040713357265137E-2</v>
      </c>
      <c r="BD1710" s="359" t="e">
        <f>_xll.qlIndexFixing($BE$1,AZ1710,TRUE,_xll.ohTrigger(Trigger,Quote!$V$2))</f>
        <v>#NUM!</v>
      </c>
    </row>
    <row r="1711" spans="51:56" ht="11.25" customHeight="1" x14ac:dyDescent="0.25">
      <c r="AY1711" s="187" t="s">
        <v>90</v>
      </c>
      <c r="AZ1711" s="186">
        <f>_xll.qlInterestRateIndexFixingDate(Currency&amp;"ibor"&amp;$I$1,BA1711,Trigger)</f>
        <v>51298</v>
      </c>
      <c r="BA1711" s="186">
        <f>_xll.qlCalendarAdvance(Calendar,BA1710,AY1711,"f",,Trigger)</f>
        <v>51300</v>
      </c>
      <c r="BB1711" s="186">
        <f>_xll.qlInterestRateIndexMaturity(Currency&amp;"ibor"&amp;$I$1,BA1711,Trigger)</f>
        <v>51392</v>
      </c>
      <c r="BC1711" s="359">
        <f>_xll.qlIndexFixing($AC$5,AZ1711,,_xll.ohTrigger(Trigger,Quote!$V$2))</f>
        <v>1.4042446610502595E-2</v>
      </c>
      <c r="BD1711" s="359" t="e">
        <f>_xll.qlIndexFixing($BE$1,AZ1711,TRUE,_xll.ohTrigger(Trigger,Quote!$V$2))</f>
        <v>#NUM!</v>
      </c>
    </row>
    <row r="1712" spans="51:56" ht="11.25" customHeight="1" x14ac:dyDescent="0.25">
      <c r="AY1712" s="187" t="s">
        <v>90</v>
      </c>
      <c r="AZ1712" s="186">
        <f>_xll.qlInterestRateIndexFixingDate(Currency&amp;"ibor"&amp;$I$1,BA1712,Trigger)</f>
        <v>51305</v>
      </c>
      <c r="BA1712" s="186">
        <f>_xll.qlCalendarAdvance(Calendar,BA1711,AY1712,"f",,Trigger)</f>
        <v>51307</v>
      </c>
      <c r="BB1712" s="186">
        <f>_xll.qlInterestRateIndexMaturity(Currency&amp;"ibor"&amp;$I$1,BA1712,Trigger)</f>
        <v>51399</v>
      </c>
      <c r="BC1712" s="359">
        <f>_xll.qlIndexFixing($AC$5,AZ1712,,_xll.ohTrigger(Trigger,Quote!$V$2))</f>
        <v>1.4044179864504657E-2</v>
      </c>
      <c r="BD1712" s="359" t="e">
        <f>_xll.qlIndexFixing($BE$1,AZ1712,TRUE,_xll.ohTrigger(Trigger,Quote!$V$2))</f>
        <v>#NUM!</v>
      </c>
    </row>
    <row r="1713" spans="51:56" ht="11.25" customHeight="1" x14ac:dyDescent="0.25">
      <c r="AY1713" s="187" t="s">
        <v>90</v>
      </c>
      <c r="AZ1713" s="186">
        <f>_xll.qlInterestRateIndexFixingDate(Currency&amp;"ibor"&amp;$I$1,BA1713,Trigger)</f>
        <v>51312</v>
      </c>
      <c r="BA1713" s="186">
        <f>_xll.qlCalendarAdvance(Calendar,BA1712,AY1713,"f",,Trigger)</f>
        <v>51314</v>
      </c>
      <c r="BB1713" s="186">
        <f>_xll.qlInterestRateIndexMaturity(Currency&amp;"ibor"&amp;$I$1,BA1713,Trigger)</f>
        <v>51406</v>
      </c>
      <c r="BC1713" s="359">
        <f>_xll.qlIndexFixing($AC$5,AZ1713,,_xll.ohTrigger(Trigger,Quote!$V$2))</f>
        <v>1.4045913119272195E-2</v>
      </c>
      <c r="BD1713" s="359" t="e">
        <f>_xll.qlIndexFixing($BE$1,AZ1713,TRUE,_xll.ohTrigger(Trigger,Quote!$V$2))</f>
        <v>#NUM!</v>
      </c>
    </row>
    <row r="1714" spans="51:56" ht="11.25" customHeight="1" x14ac:dyDescent="0.25">
      <c r="AY1714" s="187" t="s">
        <v>90</v>
      </c>
      <c r="AZ1714" s="186">
        <f>_xll.qlInterestRateIndexFixingDate(Currency&amp;"ibor"&amp;$I$1,BA1714,Trigger)</f>
        <v>51319</v>
      </c>
      <c r="BA1714" s="186">
        <f>_xll.qlCalendarAdvance(Calendar,BA1713,AY1714,"f",,Trigger)</f>
        <v>51321</v>
      </c>
      <c r="BB1714" s="186">
        <f>_xll.qlInterestRateIndexMaturity(Currency&amp;"ibor"&amp;$I$1,BA1714,Trigger)</f>
        <v>51413</v>
      </c>
      <c r="BC1714" s="359">
        <f>_xll.qlIndexFixing($AC$5,AZ1714,,_xll.ohTrigger(Trigger,Quote!$V$2))</f>
        <v>1.4047646374805205E-2</v>
      </c>
      <c r="BD1714" s="359" t="e">
        <f>_xll.qlIndexFixing($BE$1,AZ1714,TRUE,_xll.ohTrigger(Trigger,Quote!$V$2))</f>
        <v>#NUM!</v>
      </c>
    </row>
    <row r="1715" spans="51:56" ht="11.25" customHeight="1" x14ac:dyDescent="0.25">
      <c r="AY1715" s="187" t="s">
        <v>90</v>
      </c>
      <c r="AZ1715" s="186">
        <f>_xll.qlInterestRateIndexFixingDate(Currency&amp;"ibor"&amp;$I$1,BA1715,Trigger)</f>
        <v>51326</v>
      </c>
      <c r="BA1715" s="186">
        <f>_xll.qlCalendarAdvance(Calendar,BA1714,AY1715,"f",,Trigger)</f>
        <v>51328</v>
      </c>
      <c r="BB1715" s="186">
        <f>_xll.qlInterestRateIndexMaturity(Currency&amp;"ibor"&amp;$I$1,BA1715,Trigger)</f>
        <v>51420</v>
      </c>
      <c r="BC1715" s="359">
        <f>_xll.qlIndexFixing($AC$5,AZ1715,,_xll.ohTrigger(Trigger,Quote!$V$2))</f>
        <v>1.4049379631101085E-2</v>
      </c>
      <c r="BD1715" s="359" t="e">
        <f>_xll.qlIndexFixing($BE$1,AZ1715,TRUE,_xll.ohTrigger(Trigger,Quote!$V$2))</f>
        <v>#NUM!</v>
      </c>
    </row>
    <row r="1716" spans="51:56" ht="11.25" customHeight="1" x14ac:dyDescent="0.25">
      <c r="AY1716" s="187" t="s">
        <v>90</v>
      </c>
      <c r="AZ1716" s="186">
        <f>_xll.qlInterestRateIndexFixingDate(Currency&amp;"ibor"&amp;$I$1,BA1716,Trigger)</f>
        <v>51333</v>
      </c>
      <c r="BA1716" s="186">
        <f>_xll.qlCalendarAdvance(Calendar,BA1715,AY1716,"f",,Trigger)</f>
        <v>51335</v>
      </c>
      <c r="BB1716" s="186">
        <f>_xll.qlInterestRateIndexMaturity(Currency&amp;"ibor"&amp;$I$1,BA1716,Trigger)</f>
        <v>51427</v>
      </c>
      <c r="BC1716" s="359">
        <f>_xll.qlIndexFixing($AC$5,AZ1716,,_xll.ohTrigger(Trigger,Quote!$V$2))</f>
        <v>1.4051112888163308E-2</v>
      </c>
      <c r="BD1716" s="359" t="e">
        <f>_xll.qlIndexFixing($BE$1,AZ1716,TRUE,_xll.ohTrigger(Trigger,Quote!$V$2))</f>
        <v>#NUM!</v>
      </c>
    </row>
    <row r="1717" spans="51:56" ht="11.25" customHeight="1" x14ac:dyDescent="0.25">
      <c r="AY1717" s="187" t="s">
        <v>90</v>
      </c>
      <c r="AZ1717" s="186">
        <f>_xll.qlInterestRateIndexFixingDate(Currency&amp;"ibor"&amp;$I$1,BA1717,Trigger)</f>
        <v>51340</v>
      </c>
      <c r="BA1717" s="186">
        <f>_xll.qlCalendarAdvance(Calendar,BA1716,AY1717,"f",,Trigger)</f>
        <v>51342</v>
      </c>
      <c r="BB1717" s="186">
        <f>_xll.qlInterestRateIndexMaturity(Currency&amp;"ibor"&amp;$I$1,BA1717,Trigger)</f>
        <v>51434</v>
      </c>
      <c r="BC1717" s="359">
        <f>_xll.qlIndexFixing($AC$5,AZ1717,,_xll.ohTrigger(Trigger,Quote!$V$2))</f>
        <v>1.4052846145991007E-2</v>
      </c>
      <c r="BD1717" s="359" t="e">
        <f>_xll.qlIndexFixing($BE$1,AZ1717,TRUE,_xll.ohTrigger(Trigger,Quote!$V$2))</f>
        <v>#NUM!</v>
      </c>
    </row>
    <row r="1718" spans="51:56" ht="11.25" customHeight="1" x14ac:dyDescent="0.25">
      <c r="AY1718" s="187" t="s">
        <v>90</v>
      </c>
      <c r="AZ1718" s="186">
        <f>_xll.qlInterestRateIndexFixingDate(Currency&amp;"ibor"&amp;$I$1,BA1718,Trigger)</f>
        <v>51347</v>
      </c>
      <c r="BA1718" s="186">
        <f>_xll.qlCalendarAdvance(Calendar,BA1717,AY1718,"f",,Trigger)</f>
        <v>51349</v>
      </c>
      <c r="BB1718" s="186">
        <f>_xll.qlInterestRateIndexMaturity(Currency&amp;"ibor"&amp;$I$1,BA1718,Trigger)</f>
        <v>51441</v>
      </c>
      <c r="BC1718" s="359">
        <f>_xll.qlIndexFixing($AC$5,AZ1718,,_xll.ohTrigger(Trigger,Quote!$V$2))</f>
        <v>1.405457940458244E-2</v>
      </c>
      <c r="BD1718" s="359" t="e">
        <f>_xll.qlIndexFixing($BE$1,AZ1718,TRUE,_xll.ohTrigger(Trigger,Quote!$V$2))</f>
        <v>#NUM!</v>
      </c>
    </row>
    <row r="1719" spans="51:56" ht="11.25" customHeight="1" x14ac:dyDescent="0.25">
      <c r="AY1719" s="187" t="s">
        <v>90</v>
      </c>
      <c r="AZ1719" s="186">
        <f>_xll.qlInterestRateIndexFixingDate(Currency&amp;"ibor"&amp;$I$1,BA1719,Trigger)</f>
        <v>51354</v>
      </c>
      <c r="BA1719" s="186">
        <f>_xll.qlCalendarAdvance(Calendar,BA1718,AY1719,"f",,Trigger)</f>
        <v>51356</v>
      </c>
      <c r="BB1719" s="186">
        <f>_xll.qlInterestRateIndexMaturity(Currency&amp;"ibor"&amp;$I$1,BA1719,Trigger)</f>
        <v>51448</v>
      </c>
      <c r="BC1719" s="359">
        <f>_xll.qlIndexFixing($AC$5,AZ1719,,_xll.ohTrigger(Trigger,Quote!$V$2))</f>
        <v>1.4056312663939349E-2</v>
      </c>
      <c r="BD1719" s="359" t="e">
        <f>_xll.qlIndexFixing($BE$1,AZ1719,TRUE,_xll.ohTrigger(Trigger,Quote!$V$2))</f>
        <v>#NUM!</v>
      </c>
    </row>
    <row r="1720" spans="51:56" ht="11.25" customHeight="1" x14ac:dyDescent="0.25">
      <c r="AY1720" s="187" t="s">
        <v>90</v>
      </c>
      <c r="AZ1720" s="186">
        <f>_xll.qlInterestRateIndexFixingDate(Currency&amp;"ibor"&amp;$I$1,BA1720,Trigger)</f>
        <v>51361</v>
      </c>
      <c r="BA1720" s="186">
        <f>_xll.qlCalendarAdvance(Calendar,BA1719,AY1720,"f",,Trigger)</f>
        <v>51363</v>
      </c>
      <c r="BB1720" s="186">
        <f>_xll.qlInterestRateIndexMaturity(Currency&amp;"ibor"&amp;$I$1,BA1720,Trigger)</f>
        <v>51455</v>
      </c>
      <c r="BC1720" s="359">
        <f>_xll.qlIndexFixing($AC$5,AZ1720,,_xll.ohTrigger(Trigger,Quote!$V$2))</f>
        <v>1.4058045924061733E-2</v>
      </c>
      <c r="BD1720" s="359" t="e">
        <f>_xll.qlIndexFixing($BE$1,AZ1720,TRUE,_xll.ohTrigger(Trigger,Quote!$V$2))</f>
        <v>#NUM!</v>
      </c>
    </row>
    <row r="1721" spans="51:56" ht="11.25" customHeight="1" x14ac:dyDescent="0.25">
      <c r="AY1721" s="187" t="s">
        <v>90</v>
      </c>
      <c r="AZ1721" s="186">
        <f>_xll.qlInterestRateIndexFixingDate(Currency&amp;"ibor"&amp;$I$1,BA1721,Trigger)</f>
        <v>51368</v>
      </c>
      <c r="BA1721" s="186">
        <f>_xll.qlCalendarAdvance(Calendar,BA1720,AY1721,"f",,Trigger)</f>
        <v>51370</v>
      </c>
      <c r="BB1721" s="186">
        <f>_xll.qlInterestRateIndexMaturity(Currency&amp;"ibor"&amp;$I$1,BA1721,Trigger)</f>
        <v>51462</v>
      </c>
      <c r="BC1721" s="359">
        <f>_xll.qlIndexFixing($AC$5,AZ1721,,_xll.ohTrigger(Trigger,Quote!$V$2))</f>
        <v>1.4059779184949592E-2</v>
      </c>
      <c r="BD1721" s="359" t="e">
        <f>_xll.qlIndexFixing($BE$1,AZ1721,TRUE,_xll.ohTrigger(Trigger,Quote!$V$2))</f>
        <v>#NUM!</v>
      </c>
    </row>
    <row r="1722" spans="51:56" ht="11.25" customHeight="1" x14ac:dyDescent="0.25">
      <c r="AY1722" s="187" t="s">
        <v>90</v>
      </c>
      <c r="AZ1722" s="186">
        <f>_xll.qlInterestRateIndexFixingDate(Currency&amp;"ibor"&amp;$I$1,BA1722,Trigger)</f>
        <v>51375</v>
      </c>
      <c r="BA1722" s="186">
        <f>_xll.qlCalendarAdvance(Calendar,BA1721,AY1722,"f",,Trigger)</f>
        <v>51377</v>
      </c>
      <c r="BB1722" s="186">
        <f>_xll.qlInterestRateIndexMaturity(Currency&amp;"ibor"&amp;$I$1,BA1722,Trigger)</f>
        <v>51469</v>
      </c>
      <c r="BC1722" s="359">
        <f>_xll.qlIndexFixing($AC$5,AZ1722,,_xll.ohTrigger(Trigger,Quote!$V$2))</f>
        <v>1.4061512446601188E-2</v>
      </c>
      <c r="BD1722" s="359" t="e">
        <f>_xll.qlIndexFixing($BE$1,AZ1722,TRUE,_xll.ohTrigger(Trigger,Quote!$V$2))</f>
        <v>#NUM!</v>
      </c>
    </row>
    <row r="1723" spans="51:56" ht="11.25" customHeight="1" x14ac:dyDescent="0.25">
      <c r="AY1723" s="187" t="s">
        <v>90</v>
      </c>
      <c r="AZ1723" s="186">
        <f>_xll.qlInterestRateIndexFixingDate(Currency&amp;"ibor"&amp;$I$1,BA1723,Trigger)</f>
        <v>51382</v>
      </c>
      <c r="BA1723" s="186">
        <f>_xll.qlCalendarAdvance(Calendar,BA1722,AY1723,"f",,Trigger)</f>
        <v>51384</v>
      </c>
      <c r="BB1723" s="186">
        <f>_xll.qlInterestRateIndexMaturity(Currency&amp;"ibor"&amp;$I$1,BA1723,Trigger)</f>
        <v>51475</v>
      </c>
      <c r="BC1723" s="359">
        <f>_xll.qlIndexFixing($AC$5,AZ1723,,_xll.ohTrigger(Trigger,Quote!$V$2))</f>
        <v>1.4062847554075577E-2</v>
      </c>
      <c r="BD1723" s="359" t="e">
        <f>_xll.qlIndexFixing($BE$1,AZ1723,TRUE,_xll.ohTrigger(Trigger,Quote!$V$2))</f>
        <v>#NUM!</v>
      </c>
    </row>
    <row r="1724" spans="51:56" ht="11.25" customHeight="1" x14ac:dyDescent="0.25">
      <c r="AY1724" s="187" t="s">
        <v>90</v>
      </c>
      <c r="AZ1724" s="186">
        <f>_xll.qlInterestRateIndexFixingDate(Currency&amp;"ibor"&amp;$I$1,BA1724,Trigger)</f>
        <v>51389</v>
      </c>
      <c r="BA1724" s="186">
        <f>_xll.qlCalendarAdvance(Calendar,BA1723,AY1724,"f",,Trigger)</f>
        <v>51391</v>
      </c>
      <c r="BB1724" s="186">
        <f>_xll.qlInterestRateIndexMaturity(Currency&amp;"ibor"&amp;$I$1,BA1724,Trigger)</f>
        <v>51482</v>
      </c>
      <c r="BC1724" s="359">
        <f>_xll.qlIndexFixing($AC$5,AZ1724,,_xll.ohTrigger(Trigger,Quote!$V$2))</f>
        <v>1.4064580749613436E-2</v>
      </c>
      <c r="BD1724" s="359" t="e">
        <f>_xll.qlIndexFixing($BE$1,AZ1724,TRUE,_xll.ohTrigger(Trigger,Quote!$V$2))</f>
        <v>#NUM!</v>
      </c>
    </row>
    <row r="1725" spans="51:56" ht="11.25" customHeight="1" x14ac:dyDescent="0.25">
      <c r="AY1725" s="187" t="s">
        <v>90</v>
      </c>
      <c r="AZ1725" s="186">
        <f>_xll.qlInterestRateIndexFixingDate(Currency&amp;"ibor"&amp;$I$1,BA1725,Trigger)</f>
        <v>51396</v>
      </c>
      <c r="BA1725" s="186">
        <f>_xll.qlCalendarAdvance(Calendar,BA1724,AY1725,"f",,Trigger)</f>
        <v>51398</v>
      </c>
      <c r="BB1725" s="186">
        <f>_xll.qlInterestRateIndexMaturity(Currency&amp;"ibor"&amp;$I$1,BA1725,Trigger)</f>
        <v>51489</v>
      </c>
      <c r="BC1725" s="359">
        <f>_xll.qlIndexFixing($AC$5,AZ1725,,_xll.ohTrigger(Trigger,Quote!$V$2))</f>
        <v>1.4066313945907613E-2</v>
      </c>
      <c r="BD1725" s="359" t="e">
        <f>_xll.qlIndexFixing($BE$1,AZ1725,TRUE,_xll.ohTrigger(Trigger,Quote!$V$2))</f>
        <v>#NUM!</v>
      </c>
    </row>
    <row r="1726" spans="51:56" ht="11.25" customHeight="1" x14ac:dyDescent="0.25">
      <c r="AY1726" s="187" t="s">
        <v>90</v>
      </c>
      <c r="AZ1726" s="186">
        <f>_xll.qlInterestRateIndexFixingDate(Currency&amp;"ibor"&amp;$I$1,BA1726,Trigger)</f>
        <v>51403</v>
      </c>
      <c r="BA1726" s="186">
        <f>_xll.qlCalendarAdvance(Calendar,BA1725,AY1726,"f",,Trigger)</f>
        <v>51405</v>
      </c>
      <c r="BB1726" s="186">
        <f>_xll.qlInterestRateIndexMaturity(Currency&amp;"ibor"&amp;$I$1,BA1726,Trigger)</f>
        <v>51497</v>
      </c>
      <c r="BC1726" s="359">
        <f>_xll.qlIndexFixing($AC$5,AZ1726,,_xll.ohTrigger(Trigger,Quote!$V$2))</f>
        <v>1.4068445500858841E-2</v>
      </c>
      <c r="BD1726" s="359" t="e">
        <f>_xll.qlIndexFixing($BE$1,AZ1726,TRUE,_xll.ohTrigger(Trigger,Quote!$V$2))</f>
        <v>#NUM!</v>
      </c>
    </row>
    <row r="1727" spans="51:56" ht="11.25" customHeight="1" x14ac:dyDescent="0.25">
      <c r="AY1727" s="187" t="s">
        <v>90</v>
      </c>
      <c r="AZ1727" s="186">
        <f>_xll.qlInterestRateIndexFixingDate(Currency&amp;"ibor"&amp;$I$1,BA1727,Trigger)</f>
        <v>51410</v>
      </c>
      <c r="BA1727" s="186">
        <f>_xll.qlCalendarAdvance(Calendar,BA1726,AY1727,"f",,Trigger)</f>
        <v>51412</v>
      </c>
      <c r="BB1727" s="186">
        <f>_xll.qlInterestRateIndexMaturity(Currency&amp;"ibor"&amp;$I$1,BA1727,Trigger)</f>
        <v>51504</v>
      </c>
      <c r="BC1727" s="359">
        <f>_xll.qlIndexFixing($AC$5,AZ1727,,_xll.ohTrigger(Trigger,Quote!$V$2))</f>
        <v>1.4070178766336072E-2</v>
      </c>
      <c r="BD1727" s="359" t="e">
        <f>_xll.qlIndexFixing($BE$1,AZ1727,TRUE,_xll.ohTrigger(Trigger,Quote!$V$2))</f>
        <v>#NUM!</v>
      </c>
    </row>
    <row r="1728" spans="51:56" ht="11.25" customHeight="1" x14ac:dyDescent="0.25">
      <c r="AY1728" s="187" t="s">
        <v>90</v>
      </c>
      <c r="AZ1728" s="186">
        <f>_xll.qlInterestRateIndexFixingDate(Currency&amp;"ibor"&amp;$I$1,BA1728,Trigger)</f>
        <v>51417</v>
      </c>
      <c r="BA1728" s="186">
        <f>_xll.qlCalendarAdvance(Calendar,BA1727,AY1728,"f",,Trigger)</f>
        <v>51419</v>
      </c>
      <c r="BB1728" s="186">
        <f>_xll.qlInterestRateIndexMaturity(Currency&amp;"ibor"&amp;$I$1,BA1728,Trigger)</f>
        <v>51511</v>
      </c>
      <c r="BC1728" s="359">
        <f>_xll.qlIndexFixing($AC$5,AZ1728,,_xll.ohTrigger(Trigger,Quote!$V$2))</f>
        <v>1.4071912032577908E-2</v>
      </c>
      <c r="BD1728" s="359" t="e">
        <f>_xll.qlIndexFixing($BE$1,AZ1728,TRUE,_xll.ohTrigger(Trigger,Quote!$V$2))</f>
        <v>#NUM!</v>
      </c>
    </row>
    <row r="1729" spans="51:56" ht="11.25" customHeight="1" x14ac:dyDescent="0.25">
      <c r="AY1729" s="187" t="s">
        <v>90</v>
      </c>
      <c r="AZ1729" s="186">
        <f>_xll.qlInterestRateIndexFixingDate(Currency&amp;"ibor"&amp;$I$1,BA1729,Trigger)</f>
        <v>51424</v>
      </c>
      <c r="BA1729" s="186">
        <f>_xll.qlCalendarAdvance(Calendar,BA1728,AY1729,"f",,Trigger)</f>
        <v>51426</v>
      </c>
      <c r="BB1729" s="186">
        <f>_xll.qlInterestRateIndexMaturity(Currency&amp;"ibor"&amp;$I$1,BA1729,Trigger)</f>
        <v>51518</v>
      </c>
      <c r="BC1729" s="359">
        <f>_xll.qlIndexFixing($AC$5,AZ1729,,_xll.ohTrigger(Trigger,Quote!$V$2))</f>
        <v>1.4073645299584351E-2</v>
      </c>
      <c r="BD1729" s="359" t="e">
        <f>_xll.qlIndexFixing($BE$1,AZ1729,TRUE,_xll.ohTrigger(Trigger,Quote!$V$2))</f>
        <v>#NUM!</v>
      </c>
    </row>
    <row r="1730" spans="51:56" ht="11.25" customHeight="1" x14ac:dyDescent="0.25">
      <c r="AY1730" s="187" t="s">
        <v>90</v>
      </c>
      <c r="AZ1730" s="186">
        <f>_xll.qlInterestRateIndexFixingDate(Currency&amp;"ibor"&amp;$I$1,BA1730,Trigger)</f>
        <v>51431</v>
      </c>
      <c r="BA1730" s="186">
        <f>_xll.qlCalendarAdvance(Calendar,BA1729,AY1730,"f",,Trigger)</f>
        <v>51433</v>
      </c>
      <c r="BB1730" s="186">
        <f>_xll.qlInterestRateIndexMaturity(Currency&amp;"ibor"&amp;$I$1,BA1730,Trigger)</f>
        <v>51525</v>
      </c>
      <c r="BC1730" s="359">
        <f>_xll.qlIndexFixing($AC$5,AZ1730,,_xll.ohTrigger(Trigger,Quote!$V$2))</f>
        <v>1.4075378567357136E-2</v>
      </c>
      <c r="BD1730" s="359" t="e">
        <f>_xll.qlIndexFixing($BE$1,AZ1730,TRUE,_xll.ohTrigger(Trigger,Quote!$V$2))</f>
        <v>#NUM!</v>
      </c>
    </row>
    <row r="1731" spans="51:56" ht="11.25" customHeight="1" x14ac:dyDescent="0.25">
      <c r="AY1731" s="187" t="s">
        <v>90</v>
      </c>
      <c r="AZ1731" s="186">
        <f>_xll.qlInterestRateIndexFixingDate(Currency&amp;"ibor"&amp;$I$1,BA1731,Trigger)</f>
        <v>51438</v>
      </c>
      <c r="BA1731" s="186">
        <f>_xll.qlCalendarAdvance(Calendar,BA1730,AY1731,"f",,Trigger)</f>
        <v>51440</v>
      </c>
      <c r="BB1731" s="186">
        <f>_xll.qlInterestRateIndexMaturity(Currency&amp;"ibor"&amp;$I$1,BA1731,Trigger)</f>
        <v>51532</v>
      </c>
      <c r="BC1731" s="359">
        <f>_xll.qlIndexFixing($AC$5,AZ1731,,_xll.ohTrigger(Trigger,Quote!$V$2))</f>
        <v>1.4077111835894529E-2</v>
      </c>
      <c r="BD1731" s="359" t="e">
        <f>_xll.qlIndexFixing($BE$1,AZ1731,TRUE,_xll.ohTrigger(Trigger,Quote!$V$2))</f>
        <v>#NUM!</v>
      </c>
    </row>
    <row r="1732" spans="51:56" ht="11.25" customHeight="1" x14ac:dyDescent="0.25">
      <c r="AY1732" s="187" t="s">
        <v>90</v>
      </c>
      <c r="AZ1732" s="186">
        <f>_xll.qlInterestRateIndexFixingDate(Currency&amp;"ibor"&amp;$I$1,BA1732,Trigger)</f>
        <v>51445</v>
      </c>
      <c r="BA1732" s="186">
        <f>_xll.qlCalendarAdvance(Calendar,BA1731,AY1732,"f",,Trigger)</f>
        <v>51447</v>
      </c>
      <c r="BB1732" s="186">
        <f>_xll.qlInterestRateIndexMaturity(Currency&amp;"ibor"&amp;$I$1,BA1732,Trigger)</f>
        <v>51539</v>
      </c>
      <c r="BC1732" s="359">
        <f>_xll.qlIndexFixing($AC$5,AZ1732,,_xll.ohTrigger(Trigger,Quote!$V$2))</f>
        <v>1.4078845105195657E-2</v>
      </c>
      <c r="BD1732" s="359" t="e">
        <f>_xll.qlIndexFixing($BE$1,AZ1732,TRUE,_xll.ohTrigger(Trigger,Quote!$V$2))</f>
        <v>#NUM!</v>
      </c>
    </row>
    <row r="1733" spans="51:56" ht="11.25" customHeight="1" x14ac:dyDescent="0.25">
      <c r="AY1733" s="187" t="s">
        <v>90</v>
      </c>
      <c r="AZ1733" s="186">
        <f>_xll.qlInterestRateIndexFixingDate(Currency&amp;"ibor"&amp;$I$1,BA1733,Trigger)</f>
        <v>51452</v>
      </c>
      <c r="BA1733" s="186">
        <f>_xll.qlCalendarAdvance(Calendar,BA1732,AY1733,"f",,Trigger)</f>
        <v>51454</v>
      </c>
      <c r="BB1733" s="186">
        <f>_xll.qlInterestRateIndexMaturity(Currency&amp;"ibor"&amp;$I$1,BA1733,Trigger)</f>
        <v>51546</v>
      </c>
      <c r="BC1733" s="359">
        <f>_xll.qlIndexFixing($AC$5,AZ1733,,_xll.ohTrigger(Trigger,Quote!$V$2))</f>
        <v>1.4080578375263129E-2</v>
      </c>
      <c r="BD1733" s="359" t="e">
        <f>_xll.qlIndexFixing($BE$1,AZ1733,TRUE,_xll.ohTrigger(Trigger,Quote!$V$2))</f>
        <v>#NUM!</v>
      </c>
    </row>
    <row r="1734" spans="51:56" ht="11.25" customHeight="1" x14ac:dyDescent="0.25">
      <c r="AY1734" s="187" t="s">
        <v>90</v>
      </c>
      <c r="AZ1734" s="186">
        <f>_xll.qlInterestRateIndexFixingDate(Currency&amp;"ibor"&amp;$I$1,BA1734,Trigger)</f>
        <v>51459</v>
      </c>
      <c r="BA1734" s="186">
        <f>_xll.qlCalendarAdvance(Calendar,BA1733,AY1734,"f",,Trigger)</f>
        <v>51461</v>
      </c>
      <c r="BB1734" s="186">
        <f>_xll.qlInterestRateIndexMaturity(Currency&amp;"ibor"&amp;$I$1,BA1734,Trigger)</f>
        <v>51553</v>
      </c>
      <c r="BC1734" s="359">
        <f>_xll.qlIndexFixing($AC$5,AZ1734,,_xll.ohTrigger(Trigger,Quote!$V$2))</f>
        <v>1.4082311646095207E-2</v>
      </c>
      <c r="BD1734" s="359" t="e">
        <f>_xll.qlIndexFixing($BE$1,AZ1734,TRUE,_xll.ohTrigger(Trigger,Quote!$V$2))</f>
        <v>#NUM!</v>
      </c>
    </row>
    <row r="1735" spans="51:56" ht="11.25" customHeight="1" x14ac:dyDescent="0.25">
      <c r="AY1735" s="187" t="s">
        <v>90</v>
      </c>
      <c r="AZ1735" s="186">
        <f>_xll.qlInterestRateIndexFixingDate(Currency&amp;"ibor"&amp;$I$1,BA1735,Trigger)</f>
        <v>51466</v>
      </c>
      <c r="BA1735" s="186">
        <f>_xll.qlCalendarAdvance(Calendar,BA1734,AY1735,"f",,Trigger)</f>
        <v>51468</v>
      </c>
      <c r="BB1735" s="186">
        <f>_xll.qlInterestRateIndexMaturity(Currency&amp;"ibor"&amp;$I$1,BA1735,Trigger)</f>
        <v>51560</v>
      </c>
      <c r="BC1735" s="359">
        <f>_xll.qlIndexFixing($AC$5,AZ1735,,_xll.ohTrigger(Trigger,Quote!$V$2))</f>
        <v>1.408404491769189E-2</v>
      </c>
      <c r="BD1735" s="359" t="e">
        <f>_xll.qlIndexFixing($BE$1,AZ1735,TRUE,_xll.ohTrigger(Trigger,Quote!$V$2))</f>
        <v>#NUM!</v>
      </c>
    </row>
    <row r="1736" spans="51:56" ht="11.25" customHeight="1" x14ac:dyDescent="0.25">
      <c r="AY1736" s="187" t="s">
        <v>90</v>
      </c>
      <c r="AZ1736" s="186">
        <f>_xll.qlInterestRateIndexFixingDate(Currency&amp;"ibor"&amp;$I$1,BA1736,Trigger)</f>
        <v>51473</v>
      </c>
      <c r="BA1736" s="186">
        <f>_xll.qlCalendarAdvance(Calendar,BA1735,AY1736,"f",,Trigger)</f>
        <v>51475</v>
      </c>
      <c r="BB1736" s="186">
        <f>_xll.qlInterestRateIndexMaturity(Currency&amp;"ibor"&amp;$I$1,BA1736,Trigger)</f>
        <v>51565</v>
      </c>
      <c r="BC1736" s="359">
        <f>_xll.qlIndexFixing($AC$5,AZ1736,,_xll.ohTrigger(Trigger,Quote!$V$2))</f>
        <v>1.4084980136948033E-2</v>
      </c>
      <c r="BD1736" s="359" t="e">
        <f>_xll.qlIndexFixing($BE$1,AZ1736,TRUE,_xll.ohTrigger(Trigger,Quote!$V$2))</f>
        <v>#NUM!</v>
      </c>
    </row>
    <row r="1737" spans="51:56" ht="11.25" customHeight="1" x14ac:dyDescent="0.25">
      <c r="AY1737" s="187" t="s">
        <v>90</v>
      </c>
      <c r="AZ1737" s="186">
        <f>_xll.qlInterestRateIndexFixingDate(Currency&amp;"ibor"&amp;$I$1,BA1737,Trigger)</f>
        <v>51480</v>
      </c>
      <c r="BA1737" s="186">
        <f>_xll.qlCalendarAdvance(Calendar,BA1736,AY1737,"f",,Trigger)</f>
        <v>51482</v>
      </c>
      <c r="BB1737" s="186">
        <f>_xll.qlInterestRateIndexMaturity(Currency&amp;"ibor"&amp;$I$1,BA1737,Trigger)</f>
        <v>51572</v>
      </c>
      <c r="BC1737" s="359">
        <f>_xll.qlIndexFixing($AC$5,AZ1737,,_xll.ohTrigger(Trigger,Quote!$V$2))</f>
        <v>1.408671327457256E-2</v>
      </c>
      <c r="BD1737" s="359" t="e">
        <f>_xll.qlIndexFixing($BE$1,AZ1737,TRUE,_xll.ohTrigger(Trigger,Quote!$V$2))</f>
        <v>#NUM!</v>
      </c>
    </row>
    <row r="1738" spans="51:56" ht="11.25" customHeight="1" x14ac:dyDescent="0.25">
      <c r="AY1738" s="187" t="s">
        <v>90</v>
      </c>
      <c r="AZ1738" s="186">
        <f>_xll.qlInterestRateIndexFixingDate(Currency&amp;"ibor"&amp;$I$1,BA1738,Trigger)</f>
        <v>51487</v>
      </c>
      <c r="BA1738" s="186">
        <f>_xll.qlCalendarAdvance(Calendar,BA1737,AY1738,"f",,Trigger)</f>
        <v>51489</v>
      </c>
      <c r="BB1738" s="186">
        <f>_xll.qlInterestRateIndexMaturity(Currency&amp;"ibor"&amp;$I$1,BA1738,Trigger)</f>
        <v>51579</v>
      </c>
      <c r="BC1738" s="359">
        <f>_xll.qlIndexFixing($AC$5,AZ1738,,_xll.ohTrigger(Trigger,Quote!$V$2))</f>
        <v>1.4088446412944933E-2</v>
      </c>
      <c r="BD1738" s="359" t="e">
        <f>_xll.qlIndexFixing($BE$1,AZ1738,TRUE,_xll.ohTrigger(Trigger,Quote!$V$2))</f>
        <v>#NUM!</v>
      </c>
    </row>
    <row r="1739" spans="51:56" ht="11.25" customHeight="1" x14ac:dyDescent="0.25">
      <c r="AY1739" s="187" t="s">
        <v>90</v>
      </c>
      <c r="AZ1739" s="186">
        <f>_xll.qlInterestRateIndexFixingDate(Currency&amp;"ibor"&amp;$I$1,BA1739,Trigger)</f>
        <v>51491</v>
      </c>
      <c r="BA1739" s="186">
        <f>_xll.qlCalendarAdvance(Calendar,BA1738,AY1739,"f",,Trigger)</f>
        <v>51497</v>
      </c>
      <c r="BB1739" s="186">
        <f>_xll.qlInterestRateIndexMaturity(Currency&amp;"ibor"&amp;$I$1,BA1739,Trigger)</f>
        <v>51587</v>
      </c>
      <c r="BC1739" s="359">
        <f>_xll.qlIndexFixing($AC$5,AZ1739,,_xll.ohTrigger(Trigger,Quote!$V$2))</f>
        <v>1.409042714343034E-2</v>
      </c>
      <c r="BD1739" s="359" t="e">
        <f>_xll.qlIndexFixing($BE$1,AZ1739,TRUE,_xll.ohTrigger(Trigger,Quote!$V$2))</f>
        <v>#NUM!</v>
      </c>
    </row>
    <row r="1740" spans="51:56" ht="11.25" customHeight="1" x14ac:dyDescent="0.25">
      <c r="AY1740" s="187" t="s">
        <v>90</v>
      </c>
      <c r="AZ1740" s="186">
        <f>_xll.qlInterestRateIndexFixingDate(Currency&amp;"ibor"&amp;$I$1,BA1740,Trigger)</f>
        <v>51501</v>
      </c>
      <c r="BA1740" s="186">
        <f>_xll.qlCalendarAdvance(Calendar,BA1739,AY1740,"f",,Trigger)</f>
        <v>51504</v>
      </c>
      <c r="BB1740" s="186">
        <f>_xll.qlInterestRateIndexMaturity(Currency&amp;"ibor"&amp;$I$1,BA1740,Trigger)</f>
        <v>51594</v>
      </c>
      <c r="BC1740" s="359">
        <f>_xll.qlIndexFixing($AC$5,AZ1740,,_xll.ohTrigger(Trigger,Quote!$V$2))</f>
        <v>1.4092160283406763E-2</v>
      </c>
      <c r="BD1740" s="359" t="e">
        <f>_xll.qlIndexFixing($BE$1,AZ1740,TRUE,_xll.ohTrigger(Trigger,Quote!$V$2))</f>
        <v>#NUM!</v>
      </c>
    </row>
    <row r="1741" spans="51:56" ht="11.25" customHeight="1" x14ac:dyDescent="0.25">
      <c r="AY1741" s="187" t="s">
        <v>90</v>
      </c>
      <c r="AZ1741" s="186">
        <f>_xll.qlInterestRateIndexFixingDate(Currency&amp;"ibor"&amp;$I$1,BA1741,Trigger)</f>
        <v>51509</v>
      </c>
      <c r="BA1741" s="186">
        <f>_xll.qlCalendarAdvance(Calendar,BA1740,AY1741,"f",,Trigger)</f>
        <v>51511</v>
      </c>
      <c r="BB1741" s="186">
        <f>_xll.qlInterestRateIndexMaturity(Currency&amp;"ibor"&amp;$I$1,BA1741,Trigger)</f>
        <v>51601</v>
      </c>
      <c r="BC1741" s="359">
        <f>_xll.qlIndexFixing($AC$5,AZ1741,,_xll.ohTrigger(Trigger,Quote!$V$2))</f>
        <v>1.409389342413192E-2</v>
      </c>
      <c r="BD1741" s="359" t="e">
        <f>_xll.qlIndexFixing($BE$1,AZ1741,TRUE,_xll.ohTrigger(Trigger,Quote!$V$2))</f>
        <v>#NUM!</v>
      </c>
    </row>
    <row r="1742" spans="51:56" ht="11.25" customHeight="1" x14ac:dyDescent="0.25">
      <c r="AY1742" s="187" t="s">
        <v>90</v>
      </c>
      <c r="AZ1742" s="186">
        <f>_xll.qlInterestRateIndexFixingDate(Currency&amp;"ibor"&amp;$I$1,BA1742,Trigger)</f>
        <v>51516</v>
      </c>
      <c r="BA1742" s="186">
        <f>_xll.qlCalendarAdvance(Calendar,BA1741,AY1742,"f",,Trigger)</f>
        <v>51518</v>
      </c>
      <c r="BB1742" s="186">
        <f>_xll.qlInterestRateIndexMaturity(Currency&amp;"ibor"&amp;$I$1,BA1742,Trigger)</f>
        <v>51608</v>
      </c>
      <c r="BC1742" s="359">
        <f>_xll.qlIndexFixing($AC$5,AZ1742,,_xll.ohTrigger(Trigger,Quote!$V$2))</f>
        <v>1.4095626565604036E-2</v>
      </c>
      <c r="BD1742" s="359" t="e">
        <f>_xll.qlIndexFixing($BE$1,AZ1742,TRUE,_xll.ohTrigger(Trigger,Quote!$V$2))</f>
        <v>#NUM!</v>
      </c>
    </row>
    <row r="1743" spans="51:56" ht="11.25" customHeight="1" x14ac:dyDescent="0.25">
      <c r="AY1743" s="187" t="s">
        <v>90</v>
      </c>
      <c r="AZ1743" s="186">
        <f>_xll.qlInterestRateIndexFixingDate(Currency&amp;"ibor"&amp;$I$1,BA1743,Trigger)</f>
        <v>51523</v>
      </c>
      <c r="BA1743" s="186">
        <f>_xll.qlCalendarAdvance(Calendar,BA1742,AY1743,"f",,Trigger)</f>
        <v>51525</v>
      </c>
      <c r="BB1743" s="186">
        <f>_xll.qlInterestRateIndexMaturity(Currency&amp;"ibor"&amp;$I$1,BA1743,Trigger)</f>
        <v>51615</v>
      </c>
      <c r="BC1743" s="359">
        <f>_xll.qlIndexFixing($AC$5,AZ1743,,_xll.ohTrigger(Trigger,Quote!$V$2))</f>
        <v>1.4097359707825774E-2</v>
      </c>
      <c r="BD1743" s="359" t="e">
        <f>_xll.qlIndexFixing($BE$1,AZ1743,TRUE,_xll.ohTrigger(Trigger,Quote!$V$2))</f>
        <v>#NUM!</v>
      </c>
    </row>
    <row r="1744" spans="51:56" ht="11.25" customHeight="1" x14ac:dyDescent="0.25">
      <c r="AY1744" s="187" t="s">
        <v>90</v>
      </c>
      <c r="AZ1744" s="186">
        <f>_xll.qlInterestRateIndexFixingDate(Currency&amp;"ibor"&amp;$I$1,BA1744,Trigger)</f>
        <v>51530</v>
      </c>
      <c r="BA1744" s="186">
        <f>_xll.qlCalendarAdvance(Calendar,BA1743,AY1744,"f",,Trigger)</f>
        <v>51532</v>
      </c>
      <c r="BB1744" s="186">
        <f>_xll.qlInterestRateIndexMaturity(Currency&amp;"ibor"&amp;$I$1,BA1744,Trigger)</f>
        <v>51621</v>
      </c>
      <c r="BC1744" s="359">
        <f>_xll.qlIndexFixing($AC$5,AZ1744,,_xll.ohTrigger(Trigger,Quote!$V$2))</f>
        <v>1.4098693297620752E-2</v>
      </c>
      <c r="BD1744" s="359" t="e">
        <f>_xll.qlIndexFixing($BE$1,AZ1744,TRUE,_xll.ohTrigger(Trigger,Quote!$V$2))</f>
        <v>#NUM!</v>
      </c>
    </row>
    <row r="1745" spans="51:56" ht="11.25" customHeight="1" x14ac:dyDescent="0.25">
      <c r="AY1745" s="187" t="s">
        <v>90</v>
      </c>
      <c r="AZ1745" s="186">
        <f>_xll.qlInterestRateIndexFixingDate(Currency&amp;"ibor"&amp;$I$1,BA1745,Trigger)</f>
        <v>51537</v>
      </c>
      <c r="BA1745" s="186">
        <f>_xll.qlCalendarAdvance(Calendar,BA1744,AY1745,"f",,Trigger)</f>
        <v>51539</v>
      </c>
      <c r="BB1745" s="186">
        <f>_xll.qlInterestRateIndexMaturity(Currency&amp;"ibor"&amp;$I$1,BA1745,Trigger)</f>
        <v>51628</v>
      </c>
      <c r="BC1745" s="359">
        <f>_xll.qlIndexFixing($AC$5,AZ1745,,_xll.ohTrigger(Trigger,Quote!$V$2))</f>
        <v>1.410042637352556E-2</v>
      </c>
      <c r="BD1745" s="359" t="e">
        <f>_xll.qlIndexFixing($BE$1,AZ1745,TRUE,_xll.ohTrigger(Trigger,Quote!$V$2))</f>
        <v>#NUM!</v>
      </c>
    </row>
    <row r="1746" spans="51:56" ht="11.25" customHeight="1" x14ac:dyDescent="0.25">
      <c r="AY1746" s="187" t="s">
        <v>90</v>
      </c>
      <c r="AZ1746" s="186">
        <f>_xll.qlInterestRateIndexFixingDate(Currency&amp;"ibor"&amp;$I$1,BA1746,Trigger)</f>
        <v>51544</v>
      </c>
      <c r="BA1746" s="186">
        <f>_xll.qlCalendarAdvance(Calendar,BA1745,AY1746,"f",,Trigger)</f>
        <v>51546</v>
      </c>
      <c r="BB1746" s="186">
        <f>_xll.qlInterestRateIndexMaturity(Currency&amp;"ibor"&amp;$I$1,BA1746,Trigger)</f>
        <v>51635</v>
      </c>
      <c r="BC1746" s="359">
        <f>_xll.qlIndexFixing($AC$5,AZ1746,,_xll.ohTrigger(Trigger,Quote!$V$2))</f>
        <v>1.4102159450169554E-2</v>
      </c>
      <c r="BD1746" s="359" t="e">
        <f>_xll.qlIndexFixing($BE$1,AZ1746,TRUE,_xll.ohTrigger(Trigger,Quote!$V$2))</f>
        <v>#NUM!</v>
      </c>
    </row>
    <row r="1747" spans="51:56" ht="11.25" customHeight="1" x14ac:dyDescent="0.25">
      <c r="AY1747" s="187" t="s">
        <v>90</v>
      </c>
      <c r="AZ1747" s="186">
        <f>_xll.qlInterestRateIndexFixingDate(Currency&amp;"ibor"&amp;$I$1,BA1747,Trigger)</f>
        <v>51551</v>
      </c>
      <c r="BA1747" s="186">
        <f>_xll.qlCalendarAdvance(Calendar,BA1746,AY1747,"f",,Trigger)</f>
        <v>51553</v>
      </c>
      <c r="BB1747" s="186">
        <f>_xll.qlInterestRateIndexMaturity(Currency&amp;"ibor"&amp;$I$1,BA1747,Trigger)</f>
        <v>51642</v>
      </c>
      <c r="BC1747" s="359">
        <f>_xll.qlIndexFixing($AC$5,AZ1747,,_xll.ohTrigger(Trigger,Quote!$V$2))</f>
        <v>1.4103892527553627E-2</v>
      </c>
      <c r="BD1747" s="359" t="e">
        <f>_xll.qlIndexFixing($BE$1,AZ1747,TRUE,_xll.ohTrigger(Trigger,Quote!$V$2))</f>
        <v>#NUM!</v>
      </c>
    </row>
    <row r="1748" spans="51:56" ht="11.25" customHeight="1" x14ac:dyDescent="0.25">
      <c r="AY1748" s="187" t="s">
        <v>90</v>
      </c>
      <c r="AZ1748" s="186">
        <f>_xll.qlInterestRateIndexFixingDate(Currency&amp;"ibor"&amp;$I$1,BA1748,Trigger)</f>
        <v>51558</v>
      </c>
      <c r="BA1748" s="186">
        <f>_xll.qlCalendarAdvance(Calendar,BA1747,AY1748,"f",,Trigger)</f>
        <v>51560</v>
      </c>
      <c r="BB1748" s="186">
        <f>_xll.qlInterestRateIndexMaturity(Currency&amp;"ibor"&amp;$I$1,BA1748,Trigger)</f>
        <v>51652</v>
      </c>
      <c r="BC1748" s="359">
        <f>_xll.qlIndexFixing($AC$5,AZ1748,,_xll.ohTrigger(Trigger,Quote!$V$2))</f>
        <v>1.4106825129778138E-2</v>
      </c>
      <c r="BD1748" s="359" t="e">
        <f>_xll.qlIndexFixing($BE$1,AZ1748,TRUE,_xll.ohTrigger(Trigger,Quote!$V$2))</f>
        <v>#NUM!</v>
      </c>
    </row>
    <row r="1749" spans="51:56" ht="11.25" customHeight="1" x14ac:dyDescent="0.25">
      <c r="AY1749" s="187" t="s">
        <v>90</v>
      </c>
      <c r="AZ1749" s="186">
        <f>_xll.qlInterestRateIndexFixingDate(Currency&amp;"ibor"&amp;$I$1,BA1749,Trigger)</f>
        <v>51565</v>
      </c>
      <c r="BA1749" s="186">
        <f>_xll.qlCalendarAdvance(Calendar,BA1748,AY1749,"f",,Trigger)</f>
        <v>51567</v>
      </c>
      <c r="BB1749" s="186">
        <f>_xll.qlInterestRateIndexMaturity(Currency&amp;"ibor"&amp;$I$1,BA1749,Trigger)</f>
        <v>51659</v>
      </c>
      <c r="BC1749" s="359">
        <f>_xll.qlIndexFixing($AC$5,AZ1749,,_xll.ohTrigger(Trigger,Quote!$V$2))</f>
        <v>1.4108104474043447E-2</v>
      </c>
      <c r="BD1749" s="359" t="e">
        <f>_xll.qlIndexFixing($BE$1,AZ1749,TRUE,_xll.ohTrigger(Trigger,Quote!$V$2))</f>
        <v>#NUM!</v>
      </c>
    </row>
    <row r="1750" spans="51:56" ht="11.25" customHeight="1" x14ac:dyDescent="0.25">
      <c r="AY1750" s="187" t="s">
        <v>90</v>
      </c>
      <c r="AZ1750" s="186">
        <f>_xll.qlInterestRateIndexFixingDate(Currency&amp;"ibor"&amp;$I$1,BA1750,Trigger)</f>
        <v>51572</v>
      </c>
      <c r="BA1750" s="186">
        <f>_xll.qlCalendarAdvance(Calendar,BA1749,AY1750,"f",,Trigger)</f>
        <v>51574</v>
      </c>
      <c r="BB1750" s="186">
        <f>_xll.qlInterestRateIndexMaturity(Currency&amp;"ibor"&amp;$I$1,BA1750,Trigger)</f>
        <v>51666</v>
      </c>
      <c r="BC1750" s="359">
        <f>_xll.qlIndexFixing($AC$5,AZ1750,,_xll.ohTrigger(Trigger,Quote!$V$2))</f>
        <v>1.4109042445890596E-2</v>
      </c>
      <c r="BD1750" s="359" t="e">
        <f>_xll.qlIndexFixing($BE$1,AZ1750,TRUE,_xll.ohTrigger(Trigger,Quote!$V$2))</f>
        <v>#NUM!</v>
      </c>
    </row>
    <row r="1751" spans="51:56" ht="11.25" customHeight="1" x14ac:dyDescent="0.25">
      <c r="AY1751" s="187" t="s">
        <v>90</v>
      </c>
      <c r="AZ1751" s="186">
        <f>_xll.qlInterestRateIndexFixingDate(Currency&amp;"ibor"&amp;$I$1,BA1751,Trigger)</f>
        <v>51579</v>
      </c>
      <c r="BA1751" s="186">
        <f>_xll.qlCalendarAdvance(Calendar,BA1750,AY1751,"f",,Trigger)</f>
        <v>51581</v>
      </c>
      <c r="BB1751" s="186">
        <f>_xll.qlInterestRateIndexMaturity(Currency&amp;"ibor"&amp;$I$1,BA1751,Trigger)</f>
        <v>51673</v>
      </c>
      <c r="BC1751" s="359">
        <f>_xll.qlIndexFixing($AC$5,AZ1751,,_xll.ohTrigger(Trigger,Quote!$V$2))</f>
        <v>1.410997924814115E-2</v>
      </c>
      <c r="BD1751" s="359" t="e">
        <f>_xll.qlIndexFixing($BE$1,AZ1751,TRUE,_xll.ohTrigger(Trigger,Quote!$V$2))</f>
        <v>#NUM!</v>
      </c>
    </row>
    <row r="1752" spans="51:56" ht="11.25" customHeight="1" x14ac:dyDescent="0.25">
      <c r="AY1752" s="187" t="s">
        <v>90</v>
      </c>
      <c r="AZ1752" s="186">
        <f>_xll.qlInterestRateIndexFixingDate(Currency&amp;"ibor"&amp;$I$1,BA1752,Trigger)</f>
        <v>51586</v>
      </c>
      <c r="BA1752" s="186">
        <f>_xll.qlCalendarAdvance(Calendar,BA1751,AY1752,"f",,Trigger)</f>
        <v>51588</v>
      </c>
      <c r="BB1752" s="186">
        <f>_xll.qlInterestRateIndexMaturity(Currency&amp;"ibor"&amp;$I$1,BA1752,Trigger)</f>
        <v>51680</v>
      </c>
      <c r="BC1752" s="359">
        <f>_xll.qlIndexFixing($AC$5,AZ1752,,_xll.ohTrigger(Trigger,Quote!$V$2))</f>
        <v>1.4110914880794244E-2</v>
      </c>
      <c r="BD1752" s="359" t="e">
        <f>_xll.qlIndexFixing($BE$1,AZ1752,TRUE,_xll.ohTrigger(Trigger,Quote!$V$2))</f>
        <v>#NUM!</v>
      </c>
    </row>
    <row r="1753" spans="51:56" ht="11.25" customHeight="1" x14ac:dyDescent="0.25">
      <c r="AY1753" s="187" t="s">
        <v>90</v>
      </c>
      <c r="AZ1753" s="186">
        <f>_xll.qlInterestRateIndexFixingDate(Currency&amp;"ibor"&amp;$I$1,BA1753,Trigger)</f>
        <v>51593</v>
      </c>
      <c r="BA1753" s="186">
        <f>_xll.qlCalendarAdvance(Calendar,BA1752,AY1753,"f",,Trigger)</f>
        <v>51595</v>
      </c>
      <c r="BB1753" s="186">
        <f>_xll.qlInterestRateIndexMaturity(Currency&amp;"ibor"&amp;$I$1,BA1753,Trigger)</f>
        <v>51686</v>
      </c>
      <c r="BC1753" s="359">
        <f>_xll.qlIndexFixing($AC$5,AZ1753,,_xll.ohTrigger(Trigger,Quote!$V$2))</f>
        <v>1.4111524705452516E-2</v>
      </c>
      <c r="BD1753" s="359" t="e">
        <f>_xll.qlIndexFixing($BE$1,AZ1753,TRUE,_xll.ohTrigger(Trigger,Quote!$V$2))</f>
        <v>#NUM!</v>
      </c>
    </row>
    <row r="1754" spans="51:56" ht="11.25" customHeight="1" x14ac:dyDescent="0.25">
      <c r="AY1754" s="187" t="s">
        <v>90</v>
      </c>
      <c r="AZ1754" s="186">
        <f>_xll.qlInterestRateIndexFixingDate(Currency&amp;"ibor"&amp;$I$1,BA1754,Trigger)</f>
        <v>51600</v>
      </c>
      <c r="BA1754" s="186">
        <f>_xll.qlCalendarAdvance(Calendar,BA1753,AY1754,"f",,Trigger)</f>
        <v>51602</v>
      </c>
      <c r="BB1754" s="186">
        <f>_xll.qlInterestRateIndexMaturity(Currency&amp;"ibor"&amp;$I$1,BA1754,Trigger)</f>
        <v>51693</v>
      </c>
      <c r="BC1754" s="359">
        <f>_xll.qlIndexFixing($AC$5,AZ1754,,_xll.ohTrigger(Trigger,Quote!$V$2))</f>
        <v>1.4112449340555944E-2</v>
      </c>
      <c r="BD1754" s="359" t="e">
        <f>_xll.qlIndexFixing($BE$1,AZ1754,TRUE,_xll.ohTrigger(Trigger,Quote!$V$2))</f>
        <v>#NUM!</v>
      </c>
    </row>
    <row r="1755" spans="51:56" ht="11.25" customHeight="1" x14ac:dyDescent="0.25">
      <c r="AY1755" s="187" t="s">
        <v>90</v>
      </c>
      <c r="AZ1755" s="186">
        <f>_xll.qlInterestRateIndexFixingDate(Currency&amp;"ibor"&amp;$I$1,BA1755,Trigger)</f>
        <v>51607</v>
      </c>
      <c r="BA1755" s="186">
        <f>_xll.qlCalendarAdvance(Calendar,BA1754,AY1755,"f",,Trigger)</f>
        <v>51609</v>
      </c>
      <c r="BB1755" s="186">
        <f>_xll.qlInterestRateIndexMaturity(Currency&amp;"ibor"&amp;$I$1,BA1755,Trigger)</f>
        <v>51700</v>
      </c>
      <c r="BC1755" s="359">
        <f>_xll.qlIndexFixing($AC$5,AZ1755,,_xll.ohTrigger(Trigger,Quote!$V$2))</f>
        <v>1.4113372793244327E-2</v>
      </c>
      <c r="BD1755" s="359" t="e">
        <f>_xll.qlIndexFixing($BE$1,AZ1755,TRUE,_xll.ohTrigger(Trigger,Quote!$V$2))</f>
        <v>#NUM!</v>
      </c>
    </row>
    <row r="1756" spans="51:56" ht="11.25" customHeight="1" x14ac:dyDescent="0.25">
      <c r="AY1756" s="187" t="s">
        <v>90</v>
      </c>
      <c r="AZ1756" s="186">
        <f>_xll.qlInterestRateIndexFixingDate(Currency&amp;"ibor"&amp;$I$1,BA1756,Trigger)</f>
        <v>51614</v>
      </c>
      <c r="BA1756" s="186">
        <f>_xll.qlCalendarAdvance(Calendar,BA1755,AY1756,"f",,Trigger)</f>
        <v>51616</v>
      </c>
      <c r="BB1756" s="186">
        <f>_xll.qlInterestRateIndexMaturity(Currency&amp;"ibor"&amp;$I$1,BA1756,Trigger)</f>
        <v>51707</v>
      </c>
      <c r="BC1756" s="359">
        <f>_xll.qlIndexFixing($AC$5,AZ1756,,_xll.ohTrigger(Trigger,Quote!$V$2))</f>
        <v>1.4114295063515029E-2</v>
      </c>
      <c r="BD1756" s="359" t="e">
        <f>_xll.qlIndexFixing($BE$1,AZ1756,TRUE,_xll.ohTrigger(Trigger,Quote!$V$2))</f>
        <v>#NUM!</v>
      </c>
    </row>
    <row r="1757" spans="51:56" ht="11.25" customHeight="1" x14ac:dyDescent="0.25">
      <c r="AY1757" s="187" t="s">
        <v>90</v>
      </c>
      <c r="AZ1757" s="186">
        <f>_xll.qlInterestRateIndexFixingDate(Currency&amp;"ibor"&amp;$I$1,BA1757,Trigger)</f>
        <v>51620</v>
      </c>
      <c r="BA1757" s="186">
        <f>_xll.qlCalendarAdvance(Calendar,BA1756,AY1757,"f",,Trigger)</f>
        <v>51623</v>
      </c>
      <c r="BB1757" s="186">
        <f>_xll.qlInterestRateIndexMaturity(Currency&amp;"ibor"&amp;$I$1,BA1757,Trigger)</f>
        <v>51715</v>
      </c>
      <c r="BC1757" s="359">
        <f>_xll.qlIndexFixing($AC$5,AZ1757,,_xll.ohTrigger(Trigger,Quote!$V$2))</f>
        <v>1.4115575500057806E-2</v>
      </c>
      <c r="BD1757" s="359" t="e">
        <f>_xll.qlIndexFixing($BE$1,AZ1757,TRUE,_xll.ohTrigger(Trigger,Quote!$V$2))</f>
        <v>#NUM!</v>
      </c>
    </row>
    <row r="1758" spans="51:56" ht="11.25" customHeight="1" x14ac:dyDescent="0.25">
      <c r="AY1758" s="187" t="s">
        <v>90</v>
      </c>
      <c r="AZ1758" s="186">
        <f>_xll.qlInterestRateIndexFixingDate(Currency&amp;"ibor"&amp;$I$1,BA1758,Trigger)</f>
        <v>51628</v>
      </c>
      <c r="BA1758" s="186">
        <f>_xll.qlCalendarAdvance(Calendar,BA1757,AY1758,"f",,Trigger)</f>
        <v>51630</v>
      </c>
      <c r="BB1758" s="186">
        <f>_xll.qlInterestRateIndexMaturity(Currency&amp;"ibor"&amp;$I$1,BA1758,Trigger)</f>
        <v>51722</v>
      </c>
      <c r="BC1758" s="359">
        <f>_xll.qlIndexFixing($AC$5,AZ1758,,_xll.ohTrigger(Trigger,Quote!$V$2))</f>
        <v>1.4116504115105273E-2</v>
      </c>
      <c r="BD1758" s="359" t="e">
        <f>_xll.qlIndexFixing($BE$1,AZ1758,TRUE,_xll.ohTrigger(Trigger,Quote!$V$2))</f>
        <v>#NUM!</v>
      </c>
    </row>
    <row r="1759" spans="51:56" ht="11.25" customHeight="1" x14ac:dyDescent="0.25">
      <c r="AY1759" s="187" t="s">
        <v>90</v>
      </c>
      <c r="AZ1759" s="186">
        <f>_xll.qlInterestRateIndexFixingDate(Currency&amp;"ibor"&amp;$I$1,BA1759,Trigger)</f>
        <v>51635</v>
      </c>
      <c r="BA1759" s="186">
        <f>_xll.qlCalendarAdvance(Calendar,BA1758,AY1759,"f",,Trigger)</f>
        <v>51637</v>
      </c>
      <c r="BB1759" s="186">
        <f>_xll.qlInterestRateIndexMaturity(Currency&amp;"ibor"&amp;$I$1,BA1759,Trigger)</f>
        <v>51729</v>
      </c>
      <c r="BC1759" s="359">
        <f>_xll.qlIndexFixing($AC$5,AZ1759,,_xll.ohTrigger(Trigger,Quote!$V$2))</f>
        <v>1.4117431560549194E-2</v>
      </c>
      <c r="BD1759" s="359" t="e">
        <f>_xll.qlIndexFixing($BE$1,AZ1759,TRUE,_xll.ohTrigger(Trigger,Quote!$V$2))</f>
        <v>#NUM!</v>
      </c>
    </row>
    <row r="1760" spans="51:56" ht="11.25" customHeight="1" x14ac:dyDescent="0.25">
      <c r="AY1760" s="187" t="s">
        <v>90</v>
      </c>
      <c r="AZ1760" s="186">
        <f>_xll.qlInterestRateIndexFixingDate(Currency&amp;"ibor"&amp;$I$1,BA1760,Trigger)</f>
        <v>51642</v>
      </c>
      <c r="BA1760" s="186">
        <f>_xll.qlCalendarAdvance(Calendar,BA1759,AY1760,"f",,Trigger)</f>
        <v>51644</v>
      </c>
      <c r="BB1760" s="186">
        <f>_xll.qlInterestRateIndexMaturity(Currency&amp;"ibor"&amp;$I$1,BA1760,Trigger)</f>
        <v>51736</v>
      </c>
      <c r="BC1760" s="359">
        <f>_xll.qlIndexFixing($AC$5,AZ1760,,_xll.ohTrigger(Trigger,Quote!$V$2))</f>
        <v>1.4118357836388703E-2</v>
      </c>
      <c r="BD1760" s="359" t="e">
        <f>_xll.qlIndexFixing($BE$1,AZ1760,TRUE,_xll.ohTrigger(Trigger,Quote!$V$2))</f>
        <v>#NUM!</v>
      </c>
    </row>
    <row r="1761" spans="51:56" ht="11.25" customHeight="1" x14ac:dyDescent="0.25">
      <c r="AY1761" s="187" t="s">
        <v>90</v>
      </c>
      <c r="AZ1761" s="186">
        <f>_xll.qlInterestRateIndexFixingDate(Currency&amp;"ibor"&amp;$I$1,BA1761,Trigger)</f>
        <v>51649</v>
      </c>
      <c r="BA1761" s="186">
        <f>_xll.qlCalendarAdvance(Calendar,BA1760,AY1761,"f",,Trigger)</f>
        <v>51651</v>
      </c>
      <c r="BB1761" s="186">
        <f>_xll.qlInterestRateIndexMaturity(Currency&amp;"ibor"&amp;$I$1,BA1761,Trigger)</f>
        <v>51743</v>
      </c>
      <c r="BC1761" s="359">
        <f>_xll.qlIndexFixing($AC$5,AZ1761,,_xll.ohTrigger(Trigger,Quote!$V$2))</f>
        <v>1.4119282942622061E-2</v>
      </c>
      <c r="BD1761" s="359" t="e">
        <f>_xll.qlIndexFixing($BE$1,AZ1761,TRUE,_xll.ohTrigger(Trigger,Quote!$V$2))</f>
        <v>#NUM!</v>
      </c>
    </row>
    <row r="1762" spans="51:56" ht="11.25" customHeight="1" x14ac:dyDescent="0.25">
      <c r="AY1762" s="187" t="s">
        <v>90</v>
      </c>
      <c r="AZ1762" s="186">
        <f>_xll.qlInterestRateIndexFixingDate(Currency&amp;"ibor"&amp;$I$1,BA1762,Trigger)</f>
        <v>51656</v>
      </c>
      <c r="BA1762" s="186">
        <f>_xll.qlCalendarAdvance(Calendar,BA1761,AY1762,"f",,Trigger)</f>
        <v>51658</v>
      </c>
      <c r="BB1762" s="186">
        <f>_xll.qlInterestRateIndexMaturity(Currency&amp;"ibor"&amp;$I$1,BA1762,Trigger)</f>
        <v>51750</v>
      </c>
      <c r="BC1762" s="359">
        <f>_xll.qlIndexFixing($AC$5,AZ1762,,_xll.ohTrigger(Trigger,Quote!$V$2))</f>
        <v>1.412054729809629E-2</v>
      </c>
      <c r="BD1762" s="359" t="e">
        <f>_xll.qlIndexFixing($BE$1,AZ1762,TRUE,_xll.ohTrigger(Trigger,Quote!$V$2))</f>
        <v>#NUM!</v>
      </c>
    </row>
    <row r="1763" spans="51:56" ht="11.25" customHeight="1" x14ac:dyDescent="0.25">
      <c r="AY1763" s="187" t="s">
        <v>90</v>
      </c>
      <c r="AZ1763" s="186">
        <f>_xll.qlInterestRateIndexFixingDate(Currency&amp;"ibor"&amp;$I$1,BA1763,Trigger)</f>
        <v>51663</v>
      </c>
      <c r="BA1763" s="186">
        <f>_xll.qlCalendarAdvance(Calendar,BA1762,AY1763,"f",,Trigger)</f>
        <v>51665</v>
      </c>
      <c r="BB1763" s="186">
        <f>_xll.qlInterestRateIndexMaturity(Currency&amp;"ibor"&amp;$I$1,BA1763,Trigger)</f>
        <v>51757</v>
      </c>
      <c r="BC1763" s="359">
        <f>_xll.qlIndexFixing($AC$5,AZ1763,,_xll.ohTrigger(Trigger,Quote!$V$2))</f>
        <v>1.4122265211729377E-2</v>
      </c>
      <c r="BD1763" s="359" t="e">
        <f>_xll.qlIndexFixing($BE$1,AZ1763,TRUE,_xll.ohTrigger(Trigger,Quote!$V$2))</f>
        <v>#NUM!</v>
      </c>
    </row>
    <row r="1764" spans="51:56" ht="11.25" customHeight="1" x14ac:dyDescent="0.25">
      <c r="AY1764" s="187" t="s">
        <v>90</v>
      </c>
      <c r="AZ1764" s="186">
        <f>_xll.qlInterestRateIndexFixingDate(Currency&amp;"ibor"&amp;$I$1,BA1764,Trigger)</f>
        <v>51670</v>
      </c>
      <c r="BA1764" s="186">
        <f>_xll.qlCalendarAdvance(Calendar,BA1763,AY1764,"f",,Trigger)</f>
        <v>51672</v>
      </c>
      <c r="BB1764" s="186">
        <f>_xll.qlInterestRateIndexMaturity(Currency&amp;"ibor"&amp;$I$1,BA1764,Trigger)</f>
        <v>51764</v>
      </c>
      <c r="BC1764" s="359">
        <f>_xll.qlIndexFixing($AC$5,AZ1764,,_xll.ohTrigger(Trigger,Quote!$V$2))</f>
        <v>1.4123983126112299E-2</v>
      </c>
      <c r="BD1764" s="359" t="e">
        <f>_xll.qlIndexFixing($BE$1,AZ1764,TRUE,_xll.ohTrigger(Trigger,Quote!$V$2))</f>
        <v>#NUM!</v>
      </c>
    </row>
    <row r="1765" spans="51:56" ht="11.25" customHeight="1" x14ac:dyDescent="0.25">
      <c r="AY1765" s="187" t="s">
        <v>90</v>
      </c>
      <c r="AZ1765" s="186">
        <f>_xll.qlInterestRateIndexFixingDate(Currency&amp;"ibor"&amp;$I$1,BA1765,Trigger)</f>
        <v>51677</v>
      </c>
      <c r="BA1765" s="186">
        <f>_xll.qlCalendarAdvance(Calendar,BA1764,AY1765,"f",,Trigger)</f>
        <v>51679</v>
      </c>
      <c r="BB1765" s="186">
        <f>_xll.qlInterestRateIndexMaturity(Currency&amp;"ibor"&amp;$I$1,BA1765,Trigger)</f>
        <v>51771</v>
      </c>
      <c r="BC1765" s="359">
        <f>_xll.qlIndexFixing($AC$5,AZ1765,,_xll.ohTrigger(Trigger,Quote!$V$2))</f>
        <v>1.4125701041248532E-2</v>
      </c>
      <c r="BD1765" s="359" t="e">
        <f>_xll.qlIndexFixing($BE$1,AZ1765,TRUE,_xll.ohTrigger(Trigger,Quote!$V$2))</f>
        <v>#NUM!</v>
      </c>
    </row>
    <row r="1766" spans="51:56" ht="11.25" customHeight="1" x14ac:dyDescent="0.25">
      <c r="AY1766" s="187" t="s">
        <v>90</v>
      </c>
      <c r="AZ1766" s="186">
        <f>_xll.qlInterestRateIndexFixingDate(Currency&amp;"ibor"&amp;$I$1,BA1766,Trigger)</f>
        <v>51684</v>
      </c>
      <c r="BA1766" s="186">
        <f>_xll.qlCalendarAdvance(Calendar,BA1765,AY1766,"f",,Trigger)</f>
        <v>51686</v>
      </c>
      <c r="BB1766" s="186">
        <f>_xll.qlInterestRateIndexMaturity(Currency&amp;"ibor"&amp;$I$1,BA1766,Trigger)</f>
        <v>51778</v>
      </c>
      <c r="BC1766" s="359">
        <f>_xll.qlIndexFixing($AC$5,AZ1766,,_xll.ohTrigger(Trigger,Quote!$V$2))</f>
        <v>1.4127418957135469E-2</v>
      </c>
      <c r="BD1766" s="359" t="e">
        <f>_xll.qlIndexFixing($BE$1,AZ1766,TRUE,_xll.ohTrigger(Trigger,Quote!$V$2))</f>
        <v>#NUM!</v>
      </c>
    </row>
    <row r="1767" spans="51:56" ht="11.25" customHeight="1" x14ac:dyDescent="0.25">
      <c r="AY1767" s="187" t="s">
        <v>90</v>
      </c>
      <c r="AZ1767" s="186">
        <f>_xll.qlInterestRateIndexFixingDate(Currency&amp;"ibor"&amp;$I$1,BA1767,Trigger)</f>
        <v>51691</v>
      </c>
      <c r="BA1767" s="186">
        <f>_xll.qlCalendarAdvance(Calendar,BA1766,AY1767,"f",,Trigger)</f>
        <v>51693</v>
      </c>
      <c r="BB1767" s="186">
        <f>_xll.qlInterestRateIndexMaturity(Currency&amp;"ibor"&amp;$I$1,BA1767,Trigger)</f>
        <v>51785</v>
      </c>
      <c r="BC1767" s="359">
        <f>_xll.qlIndexFixing($AC$5,AZ1767,,_xll.ohTrigger(Trigger,Quote!$V$2))</f>
        <v>1.4129136873773977E-2</v>
      </c>
      <c r="BD1767" s="359" t="e">
        <f>_xll.qlIndexFixing($BE$1,AZ1767,TRUE,_xll.ohTrigger(Trigger,Quote!$V$2))</f>
        <v>#NUM!</v>
      </c>
    </row>
    <row r="1768" spans="51:56" ht="11.25" customHeight="1" x14ac:dyDescent="0.25">
      <c r="AY1768" s="187" t="s">
        <v>90</v>
      </c>
      <c r="AZ1768" s="186">
        <f>_xll.qlInterestRateIndexFixingDate(Currency&amp;"ibor"&amp;$I$1,BA1768,Trigger)</f>
        <v>51698</v>
      </c>
      <c r="BA1768" s="186">
        <f>_xll.qlCalendarAdvance(Calendar,BA1767,AY1768,"f",,Trigger)</f>
        <v>51700</v>
      </c>
      <c r="BB1768" s="186">
        <f>_xll.qlInterestRateIndexMaturity(Currency&amp;"ibor"&amp;$I$1,BA1768,Trigger)</f>
        <v>51792</v>
      </c>
      <c r="BC1768" s="359">
        <f>_xll.qlIndexFixing($AC$5,AZ1768,,_xll.ohTrigger(Trigger,Quote!$V$2))</f>
        <v>1.413085479116406E-2</v>
      </c>
      <c r="BD1768" s="359" t="e">
        <f>_xll.qlIndexFixing($BE$1,AZ1768,TRUE,_xll.ohTrigger(Trigger,Quote!$V$2))</f>
        <v>#NUM!</v>
      </c>
    </row>
    <row r="1769" spans="51:56" ht="11.25" customHeight="1" x14ac:dyDescent="0.25">
      <c r="AY1769" s="187" t="s">
        <v>90</v>
      </c>
      <c r="AZ1769" s="186">
        <f>_xll.qlInterestRateIndexFixingDate(Currency&amp;"ibor"&amp;$I$1,BA1769,Trigger)</f>
        <v>51705</v>
      </c>
      <c r="BA1769" s="186">
        <f>_xll.qlCalendarAdvance(Calendar,BA1768,AY1769,"f",,Trigger)</f>
        <v>51707</v>
      </c>
      <c r="BB1769" s="186">
        <f>_xll.qlInterestRateIndexMaturity(Currency&amp;"ibor"&amp;$I$1,BA1769,Trigger)</f>
        <v>51799</v>
      </c>
      <c r="BC1769" s="359">
        <f>_xll.qlIndexFixing($AC$5,AZ1769,,_xll.ohTrigger(Trigger,Quote!$V$2))</f>
        <v>1.4132572709306583E-2</v>
      </c>
      <c r="BD1769" s="359" t="e">
        <f>_xll.qlIndexFixing($BE$1,AZ1769,TRUE,_xll.ohTrigger(Trigger,Quote!$V$2))</f>
        <v>#NUM!</v>
      </c>
    </row>
    <row r="1770" spans="51:56" ht="11.25" customHeight="1" x14ac:dyDescent="0.25">
      <c r="AY1770" s="187" t="s">
        <v>90</v>
      </c>
      <c r="AZ1770" s="186">
        <f>_xll.qlInterestRateIndexFixingDate(Currency&amp;"ibor"&amp;$I$1,BA1770,Trigger)</f>
        <v>51712</v>
      </c>
      <c r="BA1770" s="186">
        <f>_xll.qlCalendarAdvance(Calendar,BA1769,AY1770,"f",,Trigger)</f>
        <v>51714</v>
      </c>
      <c r="BB1770" s="186">
        <f>_xll.qlInterestRateIndexMaturity(Currency&amp;"ibor"&amp;$I$1,BA1770,Trigger)</f>
        <v>51806</v>
      </c>
      <c r="BC1770" s="359">
        <f>_xll.qlIndexFixing($AC$5,AZ1770,,_xll.ohTrigger(Trigger,Quote!$V$2))</f>
        <v>1.4134290628198942E-2</v>
      </c>
      <c r="BD1770" s="359" t="e">
        <f>_xll.qlIndexFixing($BE$1,AZ1770,TRUE,_xll.ohTrigger(Trigger,Quote!$V$2))</f>
        <v>#NUM!</v>
      </c>
    </row>
    <row r="1771" spans="51:56" ht="11.25" customHeight="1" x14ac:dyDescent="0.25">
      <c r="AY1771" s="187" t="s">
        <v>90</v>
      </c>
      <c r="AZ1771" s="186">
        <f>_xll.qlInterestRateIndexFixingDate(Currency&amp;"ibor"&amp;$I$1,BA1771,Trigger)</f>
        <v>51719</v>
      </c>
      <c r="BA1771" s="186">
        <f>_xll.qlCalendarAdvance(Calendar,BA1770,AY1771,"f",,Trigger)</f>
        <v>51721</v>
      </c>
      <c r="BB1771" s="186">
        <f>_xll.qlInterestRateIndexMaturity(Currency&amp;"ibor"&amp;$I$1,BA1771,Trigger)</f>
        <v>51813</v>
      </c>
      <c r="BC1771" s="359">
        <f>_xll.qlIndexFixing($AC$5,AZ1771,,_xll.ohTrigger(Trigger,Quote!$V$2))</f>
        <v>1.4136008547843741E-2</v>
      </c>
      <c r="BD1771" s="359" t="e">
        <f>_xll.qlIndexFixing($BE$1,AZ1771,TRUE,_xll.ohTrigger(Trigger,Quote!$V$2))</f>
        <v>#NUM!</v>
      </c>
    </row>
    <row r="1772" spans="51:56" ht="11.25" customHeight="1" x14ac:dyDescent="0.25">
      <c r="AY1772" s="187" t="s">
        <v>90</v>
      </c>
      <c r="AZ1772" s="186">
        <f>_xll.qlInterestRateIndexFixingDate(Currency&amp;"ibor"&amp;$I$1,BA1772,Trigger)</f>
        <v>51726</v>
      </c>
      <c r="BA1772" s="186">
        <f>_xll.qlCalendarAdvance(Calendar,BA1771,AY1772,"f",,Trigger)</f>
        <v>51728</v>
      </c>
      <c r="BB1772" s="186">
        <f>_xll.qlInterestRateIndexMaturity(Currency&amp;"ibor"&amp;$I$1,BA1772,Trigger)</f>
        <v>51820</v>
      </c>
      <c r="BC1772" s="359">
        <f>_xll.qlIndexFixing($AC$5,AZ1772,,_xll.ohTrigger(Trigger,Quote!$V$2))</f>
        <v>1.4137726468239246E-2</v>
      </c>
      <c r="BD1772" s="359" t="e">
        <f>_xll.qlIndexFixing($BE$1,AZ1772,TRUE,_xll.ohTrigger(Trigger,Quote!$V$2))</f>
        <v>#NUM!</v>
      </c>
    </row>
    <row r="1773" spans="51:56" ht="11.25" customHeight="1" x14ac:dyDescent="0.25">
      <c r="AY1773" s="187" t="s">
        <v>90</v>
      </c>
      <c r="AZ1773" s="186">
        <f>_xll.qlInterestRateIndexFixingDate(Currency&amp;"ibor"&amp;$I$1,BA1773,Trigger)</f>
        <v>51733</v>
      </c>
      <c r="BA1773" s="186">
        <f>_xll.qlCalendarAdvance(Calendar,BA1772,AY1773,"f",,Trigger)</f>
        <v>51735</v>
      </c>
      <c r="BB1773" s="186">
        <f>_xll.qlInterestRateIndexMaturity(Currency&amp;"ibor"&amp;$I$1,BA1773,Trigger)</f>
        <v>51827</v>
      </c>
      <c r="BC1773" s="359">
        <f>_xll.qlIndexFixing($AC$5,AZ1773,,_xll.ohTrigger(Trigger,Quote!$V$2))</f>
        <v>1.4139444389387192E-2</v>
      </c>
      <c r="BD1773" s="359" t="e">
        <f>_xll.qlIndexFixing($BE$1,AZ1773,TRUE,_xll.ohTrigger(Trigger,Quote!$V$2))</f>
        <v>#NUM!</v>
      </c>
    </row>
    <row r="1774" spans="51:56" ht="11.25" customHeight="1" x14ac:dyDescent="0.25">
      <c r="AY1774" s="187" t="s">
        <v>90</v>
      </c>
      <c r="AZ1774" s="186">
        <f>_xll.qlInterestRateIndexFixingDate(Currency&amp;"ibor"&amp;$I$1,BA1774,Trigger)</f>
        <v>51740</v>
      </c>
      <c r="BA1774" s="186">
        <f>_xll.qlCalendarAdvance(Calendar,BA1773,AY1774,"f",,Trigger)</f>
        <v>51742</v>
      </c>
      <c r="BB1774" s="186">
        <f>_xll.qlInterestRateIndexMaturity(Currency&amp;"ibor"&amp;$I$1,BA1774,Trigger)</f>
        <v>51834</v>
      </c>
      <c r="BC1774" s="359">
        <f>_xll.qlIndexFixing($AC$5,AZ1774,,_xll.ohTrigger(Trigger,Quote!$V$2))</f>
        <v>1.4141162311286709E-2</v>
      </c>
      <c r="BD1774" s="359" t="e">
        <f>_xll.qlIndexFixing($BE$1,AZ1774,TRUE,_xll.ohTrigger(Trigger,Quote!$V$2))</f>
        <v>#NUM!</v>
      </c>
    </row>
    <row r="1775" spans="51:56" ht="11.25" customHeight="1" x14ac:dyDescent="0.25">
      <c r="AY1775" s="187" t="s">
        <v>90</v>
      </c>
      <c r="AZ1775" s="186">
        <f>_xll.qlInterestRateIndexFixingDate(Currency&amp;"ibor"&amp;$I$1,BA1775,Trigger)</f>
        <v>51747</v>
      </c>
      <c r="BA1775" s="186">
        <f>_xll.qlCalendarAdvance(Calendar,BA1774,AY1775,"f",,Trigger)</f>
        <v>51749</v>
      </c>
      <c r="BB1775" s="186">
        <f>_xll.qlInterestRateIndexMaturity(Currency&amp;"ibor"&amp;$I$1,BA1775,Trigger)</f>
        <v>51840</v>
      </c>
      <c r="BC1775" s="359">
        <f>_xll.qlIndexFixing($AC$5,AZ1775,,_xll.ohTrigger(Trigger,Quote!$V$2))</f>
        <v>1.4142480060649467E-2</v>
      </c>
      <c r="BD1775" s="359" t="e">
        <f>_xll.qlIndexFixing($BE$1,AZ1775,TRUE,_xll.ohTrigger(Trigger,Quote!$V$2))</f>
        <v>#NUM!</v>
      </c>
    </row>
    <row r="1776" spans="51:56" ht="11.25" customHeight="1" x14ac:dyDescent="0.25">
      <c r="AY1776" s="187" t="s">
        <v>90</v>
      </c>
      <c r="AZ1776" s="186">
        <f>_xll.qlInterestRateIndexFixingDate(Currency&amp;"ibor"&amp;$I$1,BA1776,Trigger)</f>
        <v>51754</v>
      </c>
      <c r="BA1776" s="186">
        <f>_xll.qlCalendarAdvance(Calendar,BA1775,AY1776,"f",,Trigger)</f>
        <v>51756</v>
      </c>
      <c r="BB1776" s="186">
        <f>_xll.qlInterestRateIndexMaturity(Currency&amp;"ibor"&amp;$I$1,BA1776,Trigger)</f>
        <v>51847</v>
      </c>
      <c r="BC1776" s="359">
        <f>_xll.qlIndexFixing($AC$5,AZ1776,,_xll.ohTrigger(Trigger,Quote!$V$2))</f>
        <v>1.4144197916628251E-2</v>
      </c>
      <c r="BD1776" s="359" t="e">
        <f>_xll.qlIndexFixing($BE$1,AZ1776,TRUE,_xll.ohTrigger(Trigger,Quote!$V$2))</f>
        <v>#NUM!</v>
      </c>
    </row>
    <row r="1777" spans="51:56" ht="11.25" customHeight="1" x14ac:dyDescent="0.25">
      <c r="AY1777" s="187" t="s">
        <v>90</v>
      </c>
      <c r="AZ1777" s="186">
        <f>_xll.qlInterestRateIndexFixingDate(Currency&amp;"ibor"&amp;$I$1,BA1777,Trigger)</f>
        <v>51761</v>
      </c>
      <c r="BA1777" s="186">
        <f>_xll.qlCalendarAdvance(Calendar,BA1776,AY1777,"f",,Trigger)</f>
        <v>51763</v>
      </c>
      <c r="BB1777" s="186">
        <f>_xll.qlInterestRateIndexMaturity(Currency&amp;"ibor"&amp;$I$1,BA1777,Trigger)</f>
        <v>51854</v>
      </c>
      <c r="BC1777" s="359">
        <f>_xll.qlIndexFixing($AC$5,AZ1777,,_xll.ohTrigger(Trigger,Quote!$V$2))</f>
        <v>1.4145915773348422E-2</v>
      </c>
      <c r="BD1777" s="359" t="e">
        <f>_xll.qlIndexFixing($BE$1,AZ1777,TRUE,_xll.ohTrigger(Trigger,Quote!$V$2))</f>
        <v>#NUM!</v>
      </c>
    </row>
    <row r="1778" spans="51:56" ht="11.25" customHeight="1" x14ac:dyDescent="0.25">
      <c r="AY1778" s="187" t="s">
        <v>90</v>
      </c>
      <c r="AZ1778" s="186">
        <f>_xll.qlInterestRateIndexFixingDate(Currency&amp;"ibor"&amp;$I$1,BA1778,Trigger)</f>
        <v>51768</v>
      </c>
      <c r="BA1778" s="186">
        <f>_xll.qlCalendarAdvance(Calendar,BA1777,AY1778,"f",,Trigger)</f>
        <v>51770</v>
      </c>
      <c r="BB1778" s="186">
        <f>_xll.qlInterestRateIndexMaturity(Currency&amp;"ibor"&amp;$I$1,BA1778,Trigger)</f>
        <v>51862</v>
      </c>
      <c r="BC1778" s="359">
        <f>_xll.qlIndexFixing($AC$5,AZ1778,,_xll.ohTrigger(Trigger,Quote!$V$2))</f>
        <v>1.4148034006397034E-2</v>
      </c>
      <c r="BD1778" s="359" t="e">
        <f>_xll.qlIndexFixing($BE$1,AZ1778,TRUE,_xll.ohTrigger(Trigger,Quote!$V$2))</f>
        <v>#NUM!</v>
      </c>
    </row>
    <row r="1779" spans="51:56" ht="11.25" customHeight="1" x14ac:dyDescent="0.25">
      <c r="AY1779" s="187" t="s">
        <v>90</v>
      </c>
      <c r="AZ1779" s="186">
        <f>_xll.qlInterestRateIndexFixingDate(Currency&amp;"ibor"&amp;$I$1,BA1779,Trigger)</f>
        <v>51775</v>
      </c>
      <c r="BA1779" s="186">
        <f>_xll.qlCalendarAdvance(Calendar,BA1778,AY1779,"f",,Trigger)</f>
        <v>51777</v>
      </c>
      <c r="BB1779" s="186">
        <f>_xll.qlInterestRateIndexMaturity(Currency&amp;"ibor"&amp;$I$1,BA1779,Trigger)</f>
        <v>51869</v>
      </c>
      <c r="BC1779" s="359">
        <f>_xll.qlIndexFixing($AC$5,AZ1779,,_xll.ohTrigger(Trigger,Quote!$V$2))</f>
        <v>1.4149751932054415E-2</v>
      </c>
      <c r="BD1779" s="359" t="e">
        <f>_xll.qlIndexFixing($BE$1,AZ1779,TRUE,_xll.ohTrigger(Trigger,Quote!$V$2))</f>
        <v>#NUM!</v>
      </c>
    </row>
    <row r="1780" spans="51:56" ht="11.25" customHeight="1" x14ac:dyDescent="0.25">
      <c r="AY1780" s="187" t="s">
        <v>90</v>
      </c>
      <c r="AZ1780" s="186">
        <f>_xll.qlInterestRateIndexFixingDate(Currency&amp;"ibor"&amp;$I$1,BA1780,Trigger)</f>
        <v>51782</v>
      </c>
      <c r="BA1780" s="186">
        <f>_xll.qlCalendarAdvance(Calendar,BA1779,AY1780,"f",,Trigger)</f>
        <v>51784</v>
      </c>
      <c r="BB1780" s="186">
        <f>_xll.qlInterestRateIndexMaturity(Currency&amp;"ibor"&amp;$I$1,BA1780,Trigger)</f>
        <v>51876</v>
      </c>
      <c r="BC1780" s="359">
        <f>_xll.qlIndexFixing($AC$5,AZ1780,,_xll.ohTrigger(Trigger,Quote!$V$2))</f>
        <v>1.4151469858461633E-2</v>
      </c>
      <c r="BD1780" s="359" t="e">
        <f>_xll.qlIndexFixing($BE$1,AZ1780,TRUE,_xll.ohTrigger(Trigger,Quote!$V$2))</f>
        <v>#NUM!</v>
      </c>
    </row>
    <row r="1781" spans="51:56" ht="11.25" customHeight="1" x14ac:dyDescent="0.25">
      <c r="AY1781" s="187" t="s">
        <v>90</v>
      </c>
      <c r="AZ1781" s="186">
        <f>_xll.qlInterestRateIndexFixingDate(Currency&amp;"ibor"&amp;$I$1,BA1781,Trigger)</f>
        <v>51789</v>
      </c>
      <c r="BA1781" s="186">
        <f>_xll.qlCalendarAdvance(Calendar,BA1780,AY1781,"f",,Trigger)</f>
        <v>51791</v>
      </c>
      <c r="BB1781" s="186">
        <f>_xll.qlInterestRateIndexMaturity(Currency&amp;"ibor"&amp;$I$1,BA1781,Trigger)</f>
        <v>51883</v>
      </c>
      <c r="BC1781" s="359">
        <f>_xll.qlIndexFixing($AC$5,AZ1781,,_xll.ohTrigger(Trigger,Quote!$V$2))</f>
        <v>1.4153187785621291E-2</v>
      </c>
      <c r="BD1781" s="359" t="e">
        <f>_xll.qlIndexFixing($BE$1,AZ1781,TRUE,_xll.ohTrigger(Trigger,Quote!$V$2))</f>
        <v>#NUM!</v>
      </c>
    </row>
    <row r="1782" spans="51:56" ht="11.25" customHeight="1" x14ac:dyDescent="0.25">
      <c r="AY1782" s="187" t="s">
        <v>90</v>
      </c>
      <c r="AZ1782" s="186">
        <f>_xll.qlInterestRateIndexFixingDate(Currency&amp;"ibor"&amp;$I$1,BA1782,Trigger)</f>
        <v>51796</v>
      </c>
      <c r="BA1782" s="186">
        <f>_xll.qlCalendarAdvance(Calendar,BA1781,AY1782,"f",,Trigger)</f>
        <v>51798</v>
      </c>
      <c r="BB1782" s="186">
        <f>_xll.qlInterestRateIndexMaturity(Currency&amp;"ibor"&amp;$I$1,BA1782,Trigger)</f>
        <v>51890</v>
      </c>
      <c r="BC1782" s="359">
        <f>_xll.qlIndexFixing($AC$5,AZ1782,,_xll.ohTrigger(Trigger,Quote!$V$2))</f>
        <v>1.4154905713532522E-2</v>
      </c>
      <c r="BD1782" s="359" t="e">
        <f>_xll.qlIndexFixing($BE$1,AZ1782,TRUE,_xll.ohTrigger(Trigger,Quote!$V$2))</f>
        <v>#NUM!</v>
      </c>
    </row>
    <row r="1783" spans="51:56" ht="11.25" customHeight="1" x14ac:dyDescent="0.25">
      <c r="AY1783" s="187" t="s">
        <v>90</v>
      </c>
      <c r="AZ1783" s="186">
        <f>_xll.qlInterestRateIndexFixingDate(Currency&amp;"ibor"&amp;$I$1,BA1783,Trigger)</f>
        <v>51803</v>
      </c>
      <c r="BA1783" s="186">
        <f>_xll.qlCalendarAdvance(Calendar,BA1782,AY1783,"f",,Trigger)</f>
        <v>51805</v>
      </c>
      <c r="BB1783" s="186">
        <f>_xll.qlInterestRateIndexMaturity(Currency&amp;"ibor"&amp;$I$1,BA1783,Trigger)</f>
        <v>51897</v>
      </c>
      <c r="BC1783" s="359">
        <f>_xll.qlIndexFixing($AC$5,AZ1783,,_xll.ohTrigger(Trigger,Quote!$V$2))</f>
        <v>1.4156623642194457E-2</v>
      </c>
      <c r="BD1783" s="359" t="e">
        <f>_xll.qlIndexFixing($BE$1,AZ1783,TRUE,_xll.ohTrigger(Trigger,Quote!$V$2))</f>
        <v>#NUM!</v>
      </c>
    </row>
    <row r="1784" spans="51:56" ht="11.25" customHeight="1" x14ac:dyDescent="0.25">
      <c r="AY1784" s="187" t="s">
        <v>90</v>
      </c>
      <c r="AZ1784" s="186">
        <f>_xll.qlInterestRateIndexFixingDate(Currency&amp;"ibor"&amp;$I$1,BA1784,Trigger)</f>
        <v>51810</v>
      </c>
      <c r="BA1784" s="186">
        <f>_xll.qlCalendarAdvance(Calendar,BA1783,AY1784,"f",,Trigger)</f>
        <v>51812</v>
      </c>
      <c r="BB1784" s="186">
        <f>_xll.qlInterestRateIndexMaturity(Currency&amp;"ibor"&amp;$I$1,BA1784,Trigger)</f>
        <v>51904</v>
      </c>
      <c r="BC1784" s="359">
        <f>_xll.qlIndexFixing($AC$5,AZ1784,,_xll.ohTrigger(Trigger,Quote!$V$2))</f>
        <v>1.4158341571607964E-2</v>
      </c>
      <c r="BD1784" s="359" t="e">
        <f>_xll.qlIndexFixing($BE$1,AZ1784,TRUE,_xll.ohTrigger(Trigger,Quote!$V$2))</f>
        <v>#NUM!</v>
      </c>
    </row>
    <row r="1785" spans="51:56" ht="11.25" customHeight="1" x14ac:dyDescent="0.25">
      <c r="AY1785" s="187" t="s">
        <v>90</v>
      </c>
      <c r="AZ1785" s="186">
        <f>_xll.qlInterestRateIndexFixingDate(Currency&amp;"ibor"&amp;$I$1,BA1785,Trigger)</f>
        <v>51817</v>
      </c>
      <c r="BA1785" s="186">
        <f>_xll.qlCalendarAdvance(Calendar,BA1784,AY1785,"f",,Trigger)</f>
        <v>51819</v>
      </c>
      <c r="BB1785" s="186">
        <f>_xll.qlInterestRateIndexMaturity(Currency&amp;"ibor"&amp;$I$1,BA1785,Trigger)</f>
        <v>51911</v>
      </c>
      <c r="BC1785" s="359">
        <f>_xll.qlIndexFixing($AC$5,AZ1785,,_xll.ohTrigger(Trigger,Quote!$V$2))</f>
        <v>1.4160059501773913E-2</v>
      </c>
      <c r="BD1785" s="359" t="e">
        <f>_xll.qlIndexFixing($BE$1,AZ1785,TRUE,_xll.ohTrigger(Trigger,Quote!$V$2))</f>
        <v>#NUM!</v>
      </c>
    </row>
    <row r="1786" spans="51:56" ht="11.25" customHeight="1" x14ac:dyDescent="0.25">
      <c r="AY1786" s="187" t="s">
        <v>90</v>
      </c>
      <c r="AZ1786" s="186">
        <f>_xll.qlInterestRateIndexFixingDate(Currency&amp;"ibor"&amp;$I$1,BA1786,Trigger)</f>
        <v>51824</v>
      </c>
      <c r="BA1786" s="186">
        <f>_xll.qlCalendarAdvance(Calendar,BA1785,AY1786,"f",,Trigger)</f>
        <v>51826</v>
      </c>
      <c r="BB1786" s="186">
        <f>_xll.qlInterestRateIndexMaturity(Currency&amp;"ibor"&amp;$I$1,BA1786,Trigger)</f>
        <v>51918</v>
      </c>
      <c r="BC1786" s="359">
        <f>_xll.qlIndexFixing($AC$5,AZ1786,,_xll.ohTrigger(Trigger,Quote!$V$2))</f>
        <v>1.4161777432691435E-2</v>
      </c>
      <c r="BD1786" s="359" t="e">
        <f>_xll.qlIndexFixing($BE$1,AZ1786,TRUE,_xll.ohTrigger(Trigger,Quote!$V$2))</f>
        <v>#NUM!</v>
      </c>
    </row>
    <row r="1787" spans="51:56" ht="11.25" customHeight="1" x14ac:dyDescent="0.25">
      <c r="AY1787" s="187" t="s">
        <v>90</v>
      </c>
      <c r="AZ1787" s="186">
        <f>_xll.qlInterestRateIndexFixingDate(Currency&amp;"ibor"&amp;$I$1,BA1787,Trigger)</f>
        <v>51831</v>
      </c>
      <c r="BA1787" s="186">
        <f>_xll.qlCalendarAdvance(Calendar,BA1786,AY1787,"f",,Trigger)</f>
        <v>51833</v>
      </c>
      <c r="BB1787" s="186">
        <f>_xll.qlInterestRateIndexMaturity(Currency&amp;"ibor"&amp;$I$1,BA1787,Trigger)</f>
        <v>51925</v>
      </c>
      <c r="BC1787" s="359">
        <f>_xll.qlIndexFixing($AC$5,AZ1787,,_xll.ohTrigger(Trigger,Quote!$V$2))</f>
        <v>1.4163495364359662E-2</v>
      </c>
      <c r="BD1787" s="359" t="e">
        <f>_xll.qlIndexFixing($BE$1,AZ1787,TRUE,_xll.ohTrigger(Trigger,Quote!$V$2))</f>
        <v>#NUM!</v>
      </c>
    </row>
    <row r="1788" spans="51:56" ht="11.25" customHeight="1" x14ac:dyDescent="0.25">
      <c r="AY1788" s="187" t="s">
        <v>90</v>
      </c>
      <c r="AZ1788" s="186">
        <f>_xll.qlInterestRateIndexFixingDate(Currency&amp;"ibor"&amp;$I$1,BA1788,Trigger)</f>
        <v>51838</v>
      </c>
      <c r="BA1788" s="186">
        <f>_xll.qlCalendarAdvance(Calendar,BA1787,AY1788,"f",,Trigger)</f>
        <v>51840</v>
      </c>
      <c r="BB1788" s="186">
        <f>_xll.qlInterestRateIndexMaturity(Currency&amp;"ibor"&amp;$I$1,BA1788,Trigger)</f>
        <v>51930</v>
      </c>
      <c r="BC1788" s="359">
        <f>_xll.qlIndexFixing($AC$5,AZ1788,,_xll.ohTrigger(Trigger,Quote!$V$2))</f>
        <v>1.4164411212831851E-2</v>
      </c>
      <c r="BD1788" s="359" t="e">
        <f>_xll.qlIndexFixing($BE$1,AZ1788,TRUE,_xll.ohTrigger(Trigger,Quote!$V$2))</f>
        <v>#NUM!</v>
      </c>
    </row>
    <row r="1789" spans="51:56" ht="11.25" customHeight="1" x14ac:dyDescent="0.25">
      <c r="AY1789" s="187" t="s">
        <v>90</v>
      </c>
      <c r="AZ1789" s="186">
        <f>_xll.qlInterestRateIndexFixingDate(Currency&amp;"ibor"&amp;$I$1,BA1789,Trigger)</f>
        <v>51845</v>
      </c>
      <c r="BA1789" s="186">
        <f>_xll.qlCalendarAdvance(Calendar,BA1788,AY1789,"f",,Trigger)</f>
        <v>51847</v>
      </c>
      <c r="BB1789" s="186">
        <f>_xll.qlInterestRateIndexMaturity(Currency&amp;"ibor"&amp;$I$1,BA1789,Trigger)</f>
        <v>51937</v>
      </c>
      <c r="BC1789" s="359">
        <f>_xll.qlIndexFixing($AC$5,AZ1789,,_xll.ohTrigger(Trigger,Quote!$V$2))</f>
        <v>1.4166129010945383E-2</v>
      </c>
      <c r="BD1789" s="359" t="e">
        <f>_xll.qlIndexFixing($BE$1,AZ1789,TRUE,_xll.ohTrigger(Trigger,Quote!$V$2))</f>
        <v>#NUM!</v>
      </c>
    </row>
    <row r="1790" spans="51:56" ht="11.25" customHeight="1" x14ac:dyDescent="0.25">
      <c r="AY1790" s="187" t="s">
        <v>90</v>
      </c>
      <c r="AZ1790" s="186">
        <f>_xll.qlInterestRateIndexFixingDate(Currency&amp;"ibor"&amp;$I$1,BA1790,Trigger)</f>
        <v>51852</v>
      </c>
      <c r="BA1790" s="186">
        <f>_xll.qlCalendarAdvance(Calendar,BA1789,AY1790,"f",,Trigger)</f>
        <v>51854</v>
      </c>
      <c r="BB1790" s="186">
        <f>_xll.qlInterestRateIndexMaturity(Currency&amp;"ibor"&amp;$I$1,BA1790,Trigger)</f>
        <v>51944</v>
      </c>
      <c r="BC1790" s="359">
        <f>_xll.qlIndexFixing($AC$5,AZ1790,,_xll.ohTrigger(Trigger,Quote!$V$2))</f>
        <v>1.4167846809795215E-2</v>
      </c>
      <c r="BD1790" s="359" t="e">
        <f>_xll.qlIndexFixing($BE$1,AZ1790,TRUE,_xll.ohTrigger(Trigger,Quote!$V$2))</f>
        <v>#NUM!</v>
      </c>
    </row>
    <row r="1791" spans="51:56" ht="11.25" customHeight="1" x14ac:dyDescent="0.25">
      <c r="AY1791" s="187" t="s">
        <v>90</v>
      </c>
      <c r="AZ1791" s="186">
        <f>_xll.qlInterestRateIndexFixingDate(Currency&amp;"ibor"&amp;$I$1,BA1791,Trigger)</f>
        <v>51858</v>
      </c>
      <c r="BA1791" s="186">
        <f>_xll.qlCalendarAdvance(Calendar,BA1790,AY1791,"f",,Trigger)</f>
        <v>51862</v>
      </c>
      <c r="BB1791" s="186">
        <f>_xll.qlInterestRateIndexMaturity(Currency&amp;"ibor"&amp;$I$1,BA1791,Trigger)</f>
        <v>51952</v>
      </c>
      <c r="BC1791" s="359">
        <f>_xll.qlIndexFixing($AC$5,AZ1791,,_xll.ohTrigger(Trigger,Quote!$V$2))</f>
        <v>1.4169810009380335E-2</v>
      </c>
      <c r="BD1791" s="359" t="e">
        <f>_xll.qlIndexFixing($BE$1,AZ1791,TRUE,_xll.ohTrigger(Trigger,Quote!$V$2))</f>
        <v>#NUM!</v>
      </c>
    </row>
    <row r="1792" spans="51:56" ht="11.25" customHeight="1" x14ac:dyDescent="0.25">
      <c r="AY1792" s="187" t="s">
        <v>90</v>
      </c>
      <c r="AZ1792" s="186">
        <f>_xll.qlInterestRateIndexFixingDate(Currency&amp;"ibor"&amp;$I$1,BA1792,Trigger)</f>
        <v>51866</v>
      </c>
      <c r="BA1792" s="186">
        <f>_xll.qlCalendarAdvance(Calendar,BA1791,AY1792,"f",,Trigger)</f>
        <v>51869</v>
      </c>
      <c r="BB1792" s="186">
        <f>_xll.qlInterestRateIndexMaturity(Currency&amp;"ibor"&amp;$I$1,BA1792,Trigger)</f>
        <v>51959</v>
      </c>
      <c r="BC1792" s="359">
        <f>_xll.qlIndexFixing($AC$5,AZ1792,,_xll.ohTrigger(Trigger,Quote!$V$2))</f>
        <v>1.4171527809804019E-2</v>
      </c>
      <c r="BD1792" s="359" t="e">
        <f>_xll.qlIndexFixing($BE$1,AZ1792,TRUE,_xll.ohTrigger(Trigger,Quote!$V$2))</f>
        <v>#NUM!</v>
      </c>
    </row>
    <row r="1793" spans="51:56" ht="11.25" customHeight="1" x14ac:dyDescent="0.25">
      <c r="AY1793" s="187" t="s">
        <v>90</v>
      </c>
      <c r="AZ1793" s="186">
        <f>_xll.qlInterestRateIndexFixingDate(Currency&amp;"ibor"&amp;$I$1,BA1793,Trigger)</f>
        <v>51874</v>
      </c>
      <c r="BA1793" s="186">
        <f>_xll.qlCalendarAdvance(Calendar,BA1792,AY1793,"f",,Trigger)</f>
        <v>51876</v>
      </c>
      <c r="BB1793" s="186">
        <f>_xll.qlInterestRateIndexMaturity(Currency&amp;"ibor"&amp;$I$1,BA1793,Trigger)</f>
        <v>51966</v>
      </c>
      <c r="BC1793" s="359">
        <f>_xll.qlIndexFixing($AC$5,AZ1793,,_xll.ohTrigger(Trigger,Quote!$V$2))</f>
        <v>1.4173245610964003E-2</v>
      </c>
      <c r="BD1793" s="359" t="e">
        <f>_xll.qlIndexFixing($BE$1,AZ1793,TRUE,_xll.ohTrigger(Trigger,Quote!$V$2))</f>
        <v>#NUM!</v>
      </c>
    </row>
    <row r="1794" spans="51:56" ht="11.25" customHeight="1" x14ac:dyDescent="0.25">
      <c r="AY1794" s="187" t="s">
        <v>90</v>
      </c>
      <c r="AZ1794" s="186">
        <f>_xll.qlInterestRateIndexFixingDate(Currency&amp;"ibor"&amp;$I$1,BA1794,Trigger)</f>
        <v>51881</v>
      </c>
      <c r="BA1794" s="186">
        <f>_xll.qlCalendarAdvance(Calendar,BA1793,AY1794,"f",,Trigger)</f>
        <v>51883</v>
      </c>
      <c r="BB1794" s="186">
        <f>_xll.qlInterestRateIndexMaturity(Currency&amp;"ibor"&amp;$I$1,BA1794,Trigger)</f>
        <v>51973</v>
      </c>
      <c r="BC1794" s="359">
        <f>_xll.qlIndexFixing($AC$5,AZ1794,,_xll.ohTrigger(Trigger,Quote!$V$2))</f>
        <v>1.4174963412857622E-2</v>
      </c>
      <c r="BD1794" s="359" t="e">
        <f>_xll.qlIndexFixing($BE$1,AZ1794,TRUE,_xll.ohTrigger(Trigger,Quote!$V$2))</f>
        <v>#NUM!</v>
      </c>
    </row>
    <row r="1795" spans="51:56" ht="11.25" customHeight="1" x14ac:dyDescent="0.25">
      <c r="AY1795" s="187" t="s">
        <v>90</v>
      </c>
      <c r="AZ1795" s="186">
        <f>_xll.qlInterestRateIndexFixingDate(Currency&amp;"ibor"&amp;$I$1,BA1795,Trigger)</f>
        <v>51888</v>
      </c>
      <c r="BA1795" s="186">
        <f>_xll.qlCalendarAdvance(Calendar,BA1794,AY1795,"f",,Trigger)</f>
        <v>51890</v>
      </c>
      <c r="BB1795" s="186">
        <f>_xll.qlInterestRateIndexMaturity(Currency&amp;"ibor"&amp;$I$1,BA1795,Trigger)</f>
        <v>51980</v>
      </c>
      <c r="BC1795" s="359">
        <f>_xll.qlIndexFixing($AC$5,AZ1795,,_xll.ohTrigger(Trigger,Quote!$V$2))</f>
        <v>1.4176681215487541E-2</v>
      </c>
      <c r="BD1795" s="359" t="e">
        <f>_xll.qlIndexFixing($BE$1,AZ1795,TRUE,_xll.ohTrigger(Trigger,Quote!$V$2))</f>
        <v>#NUM!</v>
      </c>
    </row>
    <row r="1796" spans="51:56" ht="11.25" customHeight="1" x14ac:dyDescent="0.25">
      <c r="AY1796" s="187" t="s">
        <v>90</v>
      </c>
      <c r="AZ1796" s="186">
        <f>_xll.qlInterestRateIndexFixingDate(Currency&amp;"ibor"&amp;$I$1,BA1796,Trigger)</f>
        <v>51895</v>
      </c>
      <c r="BA1796" s="186">
        <f>_xll.qlCalendarAdvance(Calendar,BA1795,AY1796,"f",,Trigger)</f>
        <v>51897</v>
      </c>
      <c r="BB1796" s="186">
        <f>_xll.qlInterestRateIndexMaturity(Currency&amp;"ibor"&amp;$I$1,BA1796,Trigger)</f>
        <v>51986</v>
      </c>
      <c r="BC1796" s="359">
        <f>_xll.qlIndexFixing($AC$5,AZ1796,,_xll.ohTrigger(Trigger,Quote!$V$2))</f>
        <v>1.4177997452207807E-2</v>
      </c>
      <c r="BD1796" s="359" t="e">
        <f>_xll.qlIndexFixing($BE$1,AZ1796,TRUE,_xll.ohTrigger(Trigger,Quote!$V$2))</f>
        <v>#NUM!</v>
      </c>
    </row>
    <row r="1797" spans="51:56" ht="11.25" customHeight="1" x14ac:dyDescent="0.25">
      <c r="AY1797" s="187" t="s">
        <v>90</v>
      </c>
      <c r="AZ1797" s="186">
        <f>_xll.qlInterestRateIndexFixingDate(Currency&amp;"ibor"&amp;$I$1,BA1797,Trigger)</f>
        <v>51902</v>
      </c>
      <c r="BA1797" s="186">
        <f>_xll.qlCalendarAdvance(Calendar,BA1796,AY1797,"f",,Trigger)</f>
        <v>51904</v>
      </c>
      <c r="BB1797" s="186">
        <f>_xll.qlInterestRateIndexMaturity(Currency&amp;"ibor"&amp;$I$1,BA1797,Trigger)</f>
        <v>51993</v>
      </c>
      <c r="BC1797" s="359">
        <f>_xll.qlIndexFixing($AC$5,AZ1797,,_xll.ohTrigger(Trigger,Quote!$V$2))</f>
        <v>1.4179715188718141E-2</v>
      </c>
      <c r="BD1797" s="359" t="e">
        <f>_xll.qlIndexFixing($BE$1,AZ1797,TRUE,_xll.ohTrigger(Trigger,Quote!$V$2))</f>
        <v>#NUM!</v>
      </c>
    </row>
    <row r="1798" spans="51:56" ht="11.25" customHeight="1" x14ac:dyDescent="0.25">
      <c r="AY1798" s="187" t="s">
        <v>90</v>
      </c>
      <c r="AZ1798" s="186">
        <f>_xll.qlInterestRateIndexFixingDate(Currency&amp;"ibor"&amp;$I$1,BA1798,Trigger)</f>
        <v>51909</v>
      </c>
      <c r="BA1798" s="186">
        <f>_xll.qlCalendarAdvance(Calendar,BA1797,AY1798,"f",,Trigger)</f>
        <v>51911</v>
      </c>
      <c r="BB1798" s="186">
        <f>_xll.qlInterestRateIndexMaturity(Currency&amp;"ibor"&amp;$I$1,BA1798,Trigger)</f>
        <v>52000</v>
      </c>
      <c r="BC1798" s="359">
        <f>_xll.qlIndexFixing($AC$5,AZ1798,,_xll.ohTrigger(Trigger,Quote!$V$2))</f>
        <v>1.4181432925954187E-2</v>
      </c>
      <c r="BD1798" s="359" t="e">
        <f>_xll.qlIndexFixing($BE$1,AZ1798,TRUE,_xll.ohTrigger(Trigger,Quote!$V$2))</f>
        <v>#NUM!</v>
      </c>
    </row>
    <row r="1799" spans="51:56" ht="11.25" customHeight="1" x14ac:dyDescent="0.25">
      <c r="AY1799" s="187" t="s">
        <v>90</v>
      </c>
      <c r="AZ1799" s="186">
        <f>_xll.qlInterestRateIndexFixingDate(Currency&amp;"ibor"&amp;$I$1,BA1799,Trigger)</f>
        <v>51916</v>
      </c>
      <c r="BA1799" s="186">
        <f>_xll.qlCalendarAdvance(Calendar,BA1798,AY1799,"f",,Trigger)</f>
        <v>51918</v>
      </c>
      <c r="BB1799" s="186">
        <f>_xll.qlInterestRateIndexMaturity(Currency&amp;"ibor"&amp;$I$1,BA1799,Trigger)</f>
        <v>52007</v>
      </c>
      <c r="BC1799" s="359">
        <f>_xll.qlIndexFixing($AC$5,AZ1799,,_xll.ohTrigger(Trigger,Quote!$V$2))</f>
        <v>1.4183150663917742E-2</v>
      </c>
      <c r="BD1799" s="359" t="e">
        <f>_xll.qlIndexFixing($BE$1,AZ1799,TRUE,_xll.ohTrigger(Trigger,Quote!$V$2))</f>
        <v>#NUM!</v>
      </c>
    </row>
    <row r="1800" spans="51:56" ht="11.25" customHeight="1" x14ac:dyDescent="0.25">
      <c r="AY1800" s="187" t="s">
        <v>90</v>
      </c>
      <c r="AZ1800" s="186">
        <f>_xll.qlInterestRateIndexFixingDate(Currency&amp;"ibor"&amp;$I$1,BA1800,Trigger)</f>
        <v>51923</v>
      </c>
      <c r="BA1800" s="186">
        <f>_xll.qlCalendarAdvance(Calendar,BA1799,AY1800,"f",,Trigger)</f>
        <v>51925</v>
      </c>
      <c r="BB1800" s="186">
        <f>_xll.qlInterestRateIndexMaturity(Currency&amp;"ibor"&amp;$I$1,BA1800,Trigger)</f>
        <v>52016</v>
      </c>
      <c r="BC1800" s="359">
        <f>_xll.qlIndexFixing($AC$5,AZ1800,,_xll.ohTrigger(Trigger,Quote!$V$2))</f>
        <v>1.4185672093692363E-2</v>
      </c>
      <c r="BD1800" s="359" t="e">
        <f>_xll.qlIndexFixing($BE$1,AZ1800,TRUE,_xll.ohTrigger(Trigger,Quote!$V$2))</f>
        <v>#NUM!</v>
      </c>
    </row>
    <row r="1801" spans="51:56" ht="11.25" customHeight="1" x14ac:dyDescent="0.25">
      <c r="AY1801" s="187" t="s">
        <v>90</v>
      </c>
      <c r="AZ1801" s="186">
        <f>_xll.qlInterestRateIndexFixingDate(Currency&amp;"ibor"&amp;$I$1,BA1801,Trigger)</f>
        <v>51930</v>
      </c>
      <c r="BA1801" s="186">
        <f>_xll.qlCalendarAdvance(Calendar,BA1800,AY1801,"f",,Trigger)</f>
        <v>51932</v>
      </c>
      <c r="BB1801" s="186">
        <f>_xll.qlInterestRateIndexMaturity(Currency&amp;"ibor"&amp;$I$1,BA1801,Trigger)</f>
        <v>52026</v>
      </c>
      <c r="BC1801" s="359">
        <f>_xll.qlIndexFixing($AC$5,AZ1801,,_xll.ohTrigger(Trigger,Quote!$V$2))</f>
        <v>1.4188495555883836E-2</v>
      </c>
      <c r="BD1801" s="359" t="e">
        <f>_xll.qlIndexFixing($BE$1,AZ1801,TRUE,_xll.ohTrigger(Trigger,Quote!$V$2))</f>
        <v>#NUM!</v>
      </c>
    </row>
    <row r="1802" spans="51:56" ht="11.25" customHeight="1" x14ac:dyDescent="0.25">
      <c r="AY1802" s="187" t="s">
        <v>90</v>
      </c>
      <c r="AZ1802" s="186">
        <f>_xll.qlInterestRateIndexFixingDate(Currency&amp;"ibor"&amp;$I$1,BA1802,Trigger)</f>
        <v>51937</v>
      </c>
      <c r="BA1802" s="186">
        <f>_xll.qlCalendarAdvance(Calendar,BA1801,AY1802,"f",,Trigger)</f>
        <v>51939</v>
      </c>
      <c r="BB1802" s="186">
        <f>_xll.qlInterestRateIndexMaturity(Currency&amp;"ibor"&amp;$I$1,BA1802,Trigger)</f>
        <v>52033</v>
      </c>
      <c r="BC1802" s="359">
        <f>_xll.qlIndexFixing($AC$5,AZ1802,,_xll.ohTrigger(Trigger,Quote!$V$2))</f>
        <v>1.4190113212599649E-2</v>
      </c>
      <c r="BD1802" s="359" t="e">
        <f>_xll.qlIndexFixing($BE$1,AZ1802,TRUE,_xll.ohTrigger(Trigger,Quote!$V$2))</f>
        <v>#NUM!</v>
      </c>
    </row>
    <row r="1803" spans="51:56" ht="11.25" customHeight="1" x14ac:dyDescent="0.25">
      <c r="AY1803" s="187" t="s">
        <v>90</v>
      </c>
      <c r="AZ1803" s="186">
        <f>_xll.qlInterestRateIndexFixingDate(Currency&amp;"ibor"&amp;$I$1,BA1803,Trigger)</f>
        <v>51944</v>
      </c>
      <c r="BA1803" s="186">
        <f>_xll.qlCalendarAdvance(Calendar,BA1802,AY1803,"f",,Trigger)</f>
        <v>51946</v>
      </c>
      <c r="BB1803" s="186">
        <f>_xll.qlInterestRateIndexMaturity(Currency&amp;"ibor"&amp;$I$1,BA1803,Trigger)</f>
        <v>52040</v>
      </c>
      <c r="BC1803" s="359">
        <f>_xll.qlIndexFixing($AC$5,AZ1803,,_xll.ohTrigger(Trigger,Quote!$V$2))</f>
        <v>1.4191730727813334E-2</v>
      </c>
      <c r="BD1803" s="359" t="e">
        <f>_xll.qlIndexFixing($BE$1,AZ1803,TRUE,_xll.ohTrigger(Trigger,Quote!$V$2))</f>
        <v>#NUM!</v>
      </c>
    </row>
    <row r="1804" spans="51:56" ht="11.25" customHeight="1" x14ac:dyDescent="0.25">
      <c r="AY1804" s="187" t="s">
        <v>90</v>
      </c>
      <c r="AZ1804" s="186">
        <f>_xll.qlInterestRateIndexFixingDate(Currency&amp;"ibor"&amp;$I$1,BA1804,Trigger)</f>
        <v>51951</v>
      </c>
      <c r="BA1804" s="186">
        <f>_xll.qlCalendarAdvance(Calendar,BA1803,AY1804,"f",,Trigger)</f>
        <v>51953</v>
      </c>
      <c r="BB1804" s="186">
        <f>_xll.qlInterestRateIndexMaturity(Currency&amp;"ibor"&amp;$I$1,BA1804,Trigger)</f>
        <v>52047</v>
      </c>
      <c r="BC1804" s="359">
        <f>_xll.qlIndexFixing($AC$5,AZ1804,,_xll.ohTrigger(Trigger,Quote!$V$2))</f>
        <v>1.4193348101524889E-2</v>
      </c>
      <c r="BD1804" s="359" t="e">
        <f>_xll.qlIndexFixing($BE$1,AZ1804,TRUE,_xll.ohTrigger(Trigger,Quote!$V$2))</f>
        <v>#NUM!</v>
      </c>
    </row>
    <row r="1805" spans="51:56" ht="11.25" customHeight="1" x14ac:dyDescent="0.25">
      <c r="AY1805" s="187" t="s">
        <v>90</v>
      </c>
      <c r="AZ1805" s="186">
        <f>_xll.qlInterestRateIndexFixingDate(Currency&amp;"ibor"&amp;$I$1,BA1805,Trigger)</f>
        <v>51958</v>
      </c>
      <c r="BA1805" s="186">
        <f>_xll.qlCalendarAdvance(Calendar,BA1804,AY1805,"f",,Trigger)</f>
        <v>51964</v>
      </c>
      <c r="BB1805" s="186">
        <f>_xll.qlInterestRateIndexMaturity(Currency&amp;"ibor"&amp;$I$1,BA1805,Trigger)</f>
        <v>52055</v>
      </c>
      <c r="BC1805" s="359">
        <f>_xll.qlIndexFixing($AC$5,AZ1805,,_xll.ohTrigger(Trigger,Quote!$V$2))</f>
        <v>1.419470889240302E-2</v>
      </c>
      <c r="BD1805" s="359" t="e">
        <f>_xll.qlIndexFixing($BE$1,AZ1805,TRUE,_xll.ohTrigger(Trigger,Quote!$V$2))</f>
        <v>#NUM!</v>
      </c>
    </row>
    <row r="1806" spans="51:56" ht="11.25" customHeight="1" x14ac:dyDescent="0.25">
      <c r="AY1806" s="187" t="s">
        <v>90</v>
      </c>
      <c r="AZ1806" s="186">
        <f>_xll.qlInterestRateIndexFixingDate(Currency&amp;"ibor"&amp;$I$1,BA1806,Trigger)</f>
        <v>51967</v>
      </c>
      <c r="BA1806" s="186">
        <f>_xll.qlCalendarAdvance(Calendar,BA1805,AY1806,"f",,Trigger)</f>
        <v>51971</v>
      </c>
      <c r="BB1806" s="186">
        <f>_xll.qlInterestRateIndexMaturity(Currency&amp;"ibor"&amp;$I$1,BA1806,Trigger)</f>
        <v>52062</v>
      </c>
      <c r="BC1806" s="359">
        <f>_xll.qlIndexFixing($AC$5,AZ1806,,_xll.ohTrigger(Trigger,Quote!$V$2))</f>
        <v>1.4196322442469326E-2</v>
      </c>
      <c r="BD1806" s="359" t="e">
        <f>_xll.qlIndexFixing($BE$1,AZ1806,TRUE,_xll.ohTrigger(Trigger,Quote!$V$2))</f>
        <v>#NUM!</v>
      </c>
    </row>
    <row r="1807" spans="51:56" ht="11.25" customHeight="1" x14ac:dyDescent="0.25">
      <c r="AY1807" s="187" t="s">
        <v>90</v>
      </c>
      <c r="AZ1807" s="186">
        <f>_xll.qlInterestRateIndexFixingDate(Currency&amp;"ibor"&amp;$I$1,BA1807,Trigger)</f>
        <v>51974</v>
      </c>
      <c r="BA1807" s="186">
        <f>_xll.qlCalendarAdvance(Calendar,BA1806,AY1807,"f",,Trigger)</f>
        <v>51978</v>
      </c>
      <c r="BB1807" s="186">
        <f>_xll.qlInterestRateIndexMaturity(Currency&amp;"ibor"&amp;$I$1,BA1807,Trigger)</f>
        <v>52069</v>
      </c>
      <c r="BC1807" s="359">
        <f>_xll.qlIndexFixing($AC$5,AZ1807,,_xll.ohTrigger(Trigger,Quote!$V$2))</f>
        <v>1.419793584633961E-2</v>
      </c>
      <c r="BD1807" s="359" t="e">
        <f>_xll.qlIndexFixing($BE$1,AZ1807,TRUE,_xll.ohTrigger(Trigger,Quote!$V$2))</f>
        <v>#NUM!</v>
      </c>
    </row>
    <row r="1808" spans="51:56" ht="11.25" customHeight="1" x14ac:dyDescent="0.25">
      <c r="AY1808" s="187" t="s">
        <v>90</v>
      </c>
      <c r="AZ1808" s="186">
        <f>_xll.qlInterestRateIndexFixingDate(Currency&amp;"ibor"&amp;$I$1,BA1808,Trigger)</f>
        <v>51981</v>
      </c>
      <c r="BA1808" s="186">
        <f>_xll.qlCalendarAdvance(Calendar,BA1807,AY1808,"f",,Trigger)</f>
        <v>51985</v>
      </c>
      <c r="BB1808" s="186">
        <f>_xll.qlInterestRateIndexMaturity(Currency&amp;"ibor"&amp;$I$1,BA1808,Trigger)</f>
        <v>52076</v>
      </c>
      <c r="BC1808" s="359">
        <f>_xll.qlIndexFixing($AC$5,AZ1808,,_xll.ohTrigger(Trigger,Quote!$V$2))</f>
        <v>1.4199549104012115E-2</v>
      </c>
      <c r="BD1808" s="359" t="e">
        <f>_xll.qlIndexFixing($BE$1,AZ1808,TRUE,_xll.ohTrigger(Trigger,Quote!$V$2))</f>
        <v>#NUM!</v>
      </c>
    </row>
    <row r="1809" spans="51:56" ht="11.25" customHeight="1" x14ac:dyDescent="0.25">
      <c r="AY1809" s="187" t="s">
        <v>90</v>
      </c>
      <c r="AZ1809" s="186">
        <f>_xll.qlInterestRateIndexFixingDate(Currency&amp;"ibor"&amp;$I$1,BA1809,Trigger)</f>
        <v>51988</v>
      </c>
      <c r="BA1809" s="186">
        <f>_xll.qlCalendarAdvance(Calendar,BA1808,AY1809,"f",,Trigger)</f>
        <v>51992</v>
      </c>
      <c r="BB1809" s="186">
        <f>_xll.qlInterestRateIndexMaturity(Currency&amp;"ibor"&amp;$I$1,BA1809,Trigger)</f>
        <v>52084</v>
      </c>
      <c r="BC1809" s="359">
        <f>_xll.qlIndexFixing($AC$5,AZ1809,,_xll.ohTrigger(Trigger,Quote!$V$2))</f>
        <v>1.4201560232666601E-2</v>
      </c>
      <c r="BD1809" s="359" t="e">
        <f>_xll.qlIndexFixing($BE$1,AZ1809,TRUE,_xll.ohTrigger(Trigger,Quote!$V$2))</f>
        <v>#NUM!</v>
      </c>
    </row>
    <row r="1810" spans="51:56" ht="11.25" customHeight="1" x14ac:dyDescent="0.25">
      <c r="AY1810" s="187" t="s">
        <v>90</v>
      </c>
      <c r="AZ1810" s="186">
        <f>_xll.qlInterestRateIndexFixingDate(Currency&amp;"ibor"&amp;$I$1,BA1810,Trigger)</f>
        <v>51995</v>
      </c>
      <c r="BA1810" s="186">
        <f>_xll.qlCalendarAdvance(Calendar,BA1809,AY1810,"f",,Trigger)</f>
        <v>51999</v>
      </c>
      <c r="BB1810" s="186">
        <f>_xll.qlInterestRateIndexMaturity(Currency&amp;"ibor"&amp;$I$1,BA1810,Trigger)</f>
        <v>52091</v>
      </c>
      <c r="BC1810" s="359">
        <f>_xll.qlIndexFixing($AC$5,AZ1810,,_xll.ohTrigger(Trigger,Quote!$V$2))</f>
        <v>1.4203174381197092E-2</v>
      </c>
      <c r="BD1810" s="359" t="e">
        <f>_xll.qlIndexFixing($BE$1,AZ1810,TRUE,_xll.ohTrigger(Trigger,Quote!$V$2))</f>
        <v>#NUM!</v>
      </c>
    </row>
    <row r="1811" spans="51:56" ht="11.25" customHeight="1" x14ac:dyDescent="0.25">
      <c r="AY1811" s="187" t="s">
        <v>90</v>
      </c>
      <c r="AZ1811" s="186">
        <f>_xll.qlInterestRateIndexFixingDate(Currency&amp;"ibor"&amp;$I$1,BA1811,Trigger)</f>
        <v>52002</v>
      </c>
      <c r="BA1811" s="186">
        <f>_xll.qlCalendarAdvance(Calendar,BA1810,AY1811,"f",,Trigger)</f>
        <v>52006</v>
      </c>
      <c r="BB1811" s="186">
        <f>_xll.qlInterestRateIndexMaturity(Currency&amp;"ibor"&amp;$I$1,BA1811,Trigger)</f>
        <v>52098</v>
      </c>
      <c r="BC1811" s="359">
        <f>_xll.qlIndexFixing($AC$5,AZ1811,,_xll.ohTrigger(Trigger,Quote!$V$2))</f>
        <v>1.4204788385127598E-2</v>
      </c>
      <c r="BD1811" s="359" t="e">
        <f>_xll.qlIndexFixing($BE$1,AZ1811,TRUE,_xll.ohTrigger(Trigger,Quote!$V$2))</f>
        <v>#NUM!</v>
      </c>
    </row>
    <row r="1812" spans="51:56" ht="11.25" customHeight="1" x14ac:dyDescent="0.25">
      <c r="AY1812" s="187" t="s">
        <v>90</v>
      </c>
      <c r="AZ1812" s="186">
        <f>_xll.qlInterestRateIndexFixingDate(Currency&amp;"ibor"&amp;$I$1,BA1812,Trigger)</f>
        <v>52009</v>
      </c>
      <c r="BA1812" s="186">
        <f>_xll.qlCalendarAdvance(Calendar,BA1811,AY1812,"f",,Trigger)</f>
        <v>52013</v>
      </c>
      <c r="BB1812" s="186">
        <f>_xll.qlInterestRateIndexMaturity(Currency&amp;"ibor"&amp;$I$1,BA1812,Trigger)</f>
        <v>52105</v>
      </c>
      <c r="BC1812" s="359">
        <f>_xll.qlIndexFixing($AC$5,AZ1812,,_xll.ohTrigger(Trigger,Quote!$V$2))</f>
        <v>1.4206402244458988E-2</v>
      </c>
      <c r="BD1812" s="359" t="e">
        <f>_xll.qlIndexFixing($BE$1,AZ1812,TRUE,_xll.ohTrigger(Trigger,Quote!$V$2))</f>
        <v>#NUM!</v>
      </c>
    </row>
    <row r="1813" spans="51:56" ht="11.25" customHeight="1" x14ac:dyDescent="0.25">
      <c r="AY1813" s="187" t="s">
        <v>90</v>
      </c>
      <c r="AZ1813" s="186">
        <f>_xll.qlInterestRateIndexFixingDate(Currency&amp;"ibor"&amp;$I$1,BA1813,Trigger)</f>
        <v>52016</v>
      </c>
      <c r="BA1813" s="186">
        <f>_xll.qlCalendarAdvance(Calendar,BA1812,AY1813,"f",,Trigger)</f>
        <v>52020</v>
      </c>
      <c r="BB1813" s="186">
        <f>_xll.qlInterestRateIndexMaturity(Currency&amp;"ibor"&amp;$I$1,BA1813,Trigger)</f>
        <v>52112</v>
      </c>
      <c r="BC1813" s="359">
        <f>_xll.qlIndexFixing($AC$5,AZ1813,,_xll.ohTrigger(Trigger,Quote!$V$2))</f>
        <v>1.4208030586267335E-2</v>
      </c>
      <c r="BD1813" s="359" t="e">
        <f>_xll.qlIndexFixing($BE$1,AZ1813,TRUE,_xll.ohTrigger(Trigger,Quote!$V$2))</f>
        <v>#NUM!</v>
      </c>
    </row>
    <row r="1814" spans="51:56" ht="11.25" customHeight="1" x14ac:dyDescent="0.25">
      <c r="AY1814" s="187" t="s">
        <v>90</v>
      </c>
      <c r="AZ1814" s="186">
        <f>_xll.qlInterestRateIndexFixingDate(Currency&amp;"ibor"&amp;$I$1,BA1814,Trigger)</f>
        <v>52023</v>
      </c>
      <c r="BA1814" s="186">
        <f>_xll.qlCalendarAdvance(Calendar,BA1813,AY1814,"f",,Trigger)</f>
        <v>52027</v>
      </c>
      <c r="BB1814" s="186">
        <f>_xll.qlInterestRateIndexMaturity(Currency&amp;"ibor"&amp;$I$1,BA1814,Trigger)</f>
        <v>52119</v>
      </c>
      <c r="BC1814" s="359">
        <f>_xll.qlIndexFixing($AC$5,AZ1814,,_xll.ohTrigger(Trigger,Quote!$V$2))</f>
        <v>1.4209746628999596E-2</v>
      </c>
      <c r="BD1814" s="359" t="e">
        <f>_xll.qlIndexFixing($BE$1,AZ1814,TRUE,_xll.ohTrigger(Trigger,Quote!$V$2))</f>
        <v>#NUM!</v>
      </c>
    </row>
    <row r="1815" spans="51:56" ht="11.25" customHeight="1" x14ac:dyDescent="0.25">
      <c r="AY1815" s="187" t="s">
        <v>90</v>
      </c>
      <c r="AZ1815" s="186">
        <f>_xll.qlInterestRateIndexFixingDate(Currency&amp;"ibor"&amp;$I$1,BA1815,Trigger)</f>
        <v>52030</v>
      </c>
      <c r="BA1815" s="186">
        <f>_xll.qlCalendarAdvance(Calendar,BA1814,AY1815,"f",,Trigger)</f>
        <v>52034</v>
      </c>
      <c r="BB1815" s="186">
        <f>_xll.qlInterestRateIndexMaturity(Currency&amp;"ibor"&amp;$I$1,BA1815,Trigger)</f>
        <v>52126</v>
      </c>
      <c r="BC1815" s="359">
        <f>_xll.qlIndexFixing($AC$5,AZ1815,,_xll.ohTrigger(Trigger,Quote!$V$2))</f>
        <v>1.4211462672481693E-2</v>
      </c>
      <c r="BD1815" s="359" t="e">
        <f>_xll.qlIndexFixing($BE$1,AZ1815,TRUE,_xll.ohTrigger(Trigger,Quote!$V$2))</f>
        <v>#NUM!</v>
      </c>
    </row>
    <row r="1816" spans="51:56" ht="11.25" customHeight="1" x14ac:dyDescent="0.25">
      <c r="AY1816" s="187" t="s">
        <v>90</v>
      </c>
      <c r="AZ1816" s="186">
        <f>_xll.qlInterestRateIndexFixingDate(Currency&amp;"ibor"&amp;$I$1,BA1816,Trigger)</f>
        <v>52037</v>
      </c>
      <c r="BA1816" s="186">
        <f>_xll.qlCalendarAdvance(Calendar,BA1815,AY1816,"f",,Trigger)</f>
        <v>52041</v>
      </c>
      <c r="BB1816" s="186">
        <f>_xll.qlInterestRateIndexMaturity(Currency&amp;"ibor"&amp;$I$1,BA1816,Trigger)</f>
        <v>52133</v>
      </c>
      <c r="BC1816" s="359">
        <f>_xll.qlIndexFixing($AC$5,AZ1816,,_xll.ohTrigger(Trigger,Quote!$V$2))</f>
        <v>1.4213178716713624E-2</v>
      </c>
      <c r="BD1816" s="359" t="e">
        <f>_xll.qlIndexFixing($BE$1,AZ1816,TRUE,_xll.ohTrigger(Trigger,Quote!$V$2))</f>
        <v>#NUM!</v>
      </c>
    </row>
    <row r="1817" spans="51:56" ht="11.25" customHeight="1" x14ac:dyDescent="0.25">
      <c r="AY1817" s="187" t="s">
        <v>90</v>
      </c>
      <c r="AZ1817" s="186">
        <f>_xll.qlInterestRateIndexFixingDate(Currency&amp;"ibor"&amp;$I$1,BA1817,Trigger)</f>
        <v>52044</v>
      </c>
      <c r="BA1817" s="186">
        <f>_xll.qlCalendarAdvance(Calendar,BA1816,AY1817,"f",,Trigger)</f>
        <v>52048</v>
      </c>
      <c r="BB1817" s="186">
        <f>_xll.qlInterestRateIndexMaturity(Currency&amp;"ibor"&amp;$I$1,BA1817,Trigger)</f>
        <v>52140</v>
      </c>
      <c r="BC1817" s="359">
        <f>_xll.qlIndexFixing($AC$5,AZ1817,,_xll.ohTrigger(Trigger,Quote!$V$2))</f>
        <v>1.4214894761695391E-2</v>
      </c>
      <c r="BD1817" s="359" t="e">
        <f>_xll.qlIndexFixing($BE$1,AZ1817,TRUE,_xll.ohTrigger(Trigger,Quote!$V$2))</f>
        <v>#NUM!</v>
      </c>
    </row>
    <row r="1818" spans="51:56" ht="11.25" customHeight="1" x14ac:dyDescent="0.25">
      <c r="AY1818" s="187" t="s">
        <v>90</v>
      </c>
      <c r="AZ1818" s="186">
        <f>_xll.qlInterestRateIndexFixingDate(Currency&amp;"ibor"&amp;$I$1,BA1818,Trigger)</f>
        <v>52051</v>
      </c>
      <c r="BA1818" s="186">
        <f>_xll.qlCalendarAdvance(Calendar,BA1817,AY1818,"f",,Trigger)</f>
        <v>52055</v>
      </c>
      <c r="BB1818" s="186">
        <f>_xll.qlInterestRateIndexMaturity(Currency&amp;"ibor"&amp;$I$1,BA1818,Trigger)</f>
        <v>52147</v>
      </c>
      <c r="BC1818" s="359">
        <f>_xll.qlIndexFixing($AC$5,AZ1818,,_xll.ohTrigger(Trigger,Quote!$V$2))</f>
        <v>1.4216610807426993E-2</v>
      </c>
      <c r="BD1818" s="359" t="e">
        <f>_xll.qlIndexFixing($BE$1,AZ1818,TRUE,_xll.ohTrigger(Trigger,Quote!$V$2))</f>
        <v>#NUM!</v>
      </c>
    </row>
    <row r="1819" spans="51:56" ht="11.25" customHeight="1" x14ac:dyDescent="0.25">
      <c r="AY1819" s="187" t="s">
        <v>90</v>
      </c>
      <c r="AZ1819" s="186">
        <f>_xll.qlInterestRateIndexFixingDate(Currency&amp;"ibor"&amp;$I$1,BA1819,Trigger)</f>
        <v>52058</v>
      </c>
      <c r="BA1819" s="186">
        <f>_xll.qlCalendarAdvance(Calendar,BA1818,AY1819,"f",,Trigger)</f>
        <v>52062</v>
      </c>
      <c r="BB1819" s="186">
        <f>_xll.qlInterestRateIndexMaturity(Currency&amp;"ibor"&amp;$I$1,BA1819,Trigger)</f>
        <v>52154</v>
      </c>
      <c r="BC1819" s="359">
        <f>_xll.qlIndexFixing($AC$5,AZ1819,,_xll.ohTrigger(Trigger,Quote!$V$2))</f>
        <v>1.4218326853909297E-2</v>
      </c>
      <c r="BD1819" s="359" t="e">
        <f>_xll.qlIndexFixing($BE$1,AZ1819,TRUE,_xll.ohTrigger(Trigger,Quote!$V$2))</f>
        <v>#NUM!</v>
      </c>
    </row>
    <row r="1820" spans="51:56" ht="11.25" customHeight="1" x14ac:dyDescent="0.25">
      <c r="AY1820" s="187" t="s">
        <v>90</v>
      </c>
      <c r="AZ1820" s="186">
        <f>_xll.qlInterestRateIndexFixingDate(Currency&amp;"ibor"&amp;$I$1,BA1820,Trigger)</f>
        <v>52065</v>
      </c>
      <c r="BA1820" s="186">
        <f>_xll.qlCalendarAdvance(Calendar,BA1819,AY1820,"f",,Trigger)</f>
        <v>52069</v>
      </c>
      <c r="BB1820" s="186">
        <f>_xll.qlInterestRateIndexMaturity(Currency&amp;"ibor"&amp;$I$1,BA1820,Trigger)</f>
        <v>52161</v>
      </c>
      <c r="BC1820" s="359">
        <f>_xll.qlIndexFixing($AC$5,AZ1820,,_xll.ohTrigger(Trigger,Quote!$V$2))</f>
        <v>1.42200429011397E-2</v>
      </c>
      <c r="BD1820" s="359" t="e">
        <f>_xll.qlIndexFixing($BE$1,AZ1820,TRUE,_xll.ohTrigger(Trigger,Quote!$V$2))</f>
        <v>#NUM!</v>
      </c>
    </row>
    <row r="1821" spans="51:56" ht="11.25" customHeight="1" x14ac:dyDescent="0.25">
      <c r="AY1821" s="187" t="s">
        <v>90</v>
      </c>
      <c r="AZ1821" s="186">
        <f>_xll.qlInterestRateIndexFixingDate(Currency&amp;"ibor"&amp;$I$1,BA1821,Trigger)</f>
        <v>52072</v>
      </c>
      <c r="BA1821" s="186">
        <f>_xll.qlCalendarAdvance(Calendar,BA1820,AY1821,"f",,Trigger)</f>
        <v>52076</v>
      </c>
      <c r="BB1821" s="186">
        <f>_xll.qlInterestRateIndexMaturity(Currency&amp;"ibor"&amp;$I$1,BA1821,Trigger)</f>
        <v>52168</v>
      </c>
      <c r="BC1821" s="359">
        <f>_xll.qlIndexFixing($AC$5,AZ1821,,_xll.ohTrigger(Trigger,Quote!$V$2))</f>
        <v>1.4221758949120807E-2</v>
      </c>
      <c r="BD1821" s="359" t="e">
        <f>_xll.qlIndexFixing($BE$1,AZ1821,TRUE,_xll.ohTrigger(Trigger,Quote!$V$2))</f>
        <v>#NUM!</v>
      </c>
    </row>
    <row r="1822" spans="51:56" ht="11.25" customHeight="1" x14ac:dyDescent="0.25">
      <c r="AY1822" s="187" t="s">
        <v>90</v>
      </c>
      <c r="AZ1822" s="186">
        <f>_xll.qlInterestRateIndexFixingDate(Currency&amp;"ibor"&amp;$I$1,BA1822,Trigger)</f>
        <v>52079</v>
      </c>
      <c r="BA1822" s="186">
        <f>_xll.qlCalendarAdvance(Calendar,BA1821,AY1822,"f",,Trigger)</f>
        <v>52083</v>
      </c>
      <c r="BB1822" s="186">
        <f>_xll.qlInterestRateIndexMaturity(Currency&amp;"ibor"&amp;$I$1,BA1822,Trigger)</f>
        <v>52175</v>
      </c>
      <c r="BC1822" s="359">
        <f>_xll.qlIndexFixing($AC$5,AZ1822,,_xll.ohTrigger(Trigger,Quote!$V$2))</f>
        <v>1.4223474997851749E-2</v>
      </c>
      <c r="BD1822" s="359" t="e">
        <f>_xll.qlIndexFixing($BE$1,AZ1822,TRUE,_xll.ohTrigger(Trigger,Quote!$V$2))</f>
        <v>#NUM!</v>
      </c>
    </row>
    <row r="1823" spans="51:56" ht="11.25" customHeight="1" x14ac:dyDescent="0.25">
      <c r="AY1823" s="187" t="s">
        <v>90</v>
      </c>
      <c r="AZ1823" s="186">
        <f>_xll.qlInterestRateIndexFixingDate(Currency&amp;"ibor"&amp;$I$1,BA1823,Trigger)</f>
        <v>52086</v>
      </c>
      <c r="BA1823" s="186">
        <f>_xll.qlCalendarAdvance(Calendar,BA1822,AY1823,"f",,Trigger)</f>
        <v>52090</v>
      </c>
      <c r="BB1823" s="186">
        <f>_xll.qlInterestRateIndexMaturity(Currency&amp;"ibor"&amp;$I$1,BA1823,Trigger)</f>
        <v>52182</v>
      </c>
      <c r="BC1823" s="359">
        <f>_xll.qlIndexFixing($AC$5,AZ1823,,_xll.ohTrigger(Trigger,Quote!$V$2))</f>
        <v>1.4225191047332525E-2</v>
      </c>
      <c r="BD1823" s="359" t="e">
        <f>_xll.qlIndexFixing($BE$1,AZ1823,TRUE,_xll.ohTrigger(Trigger,Quote!$V$2))</f>
        <v>#NUM!</v>
      </c>
    </row>
    <row r="1824" spans="51:56" ht="11.25" customHeight="1" x14ac:dyDescent="0.25">
      <c r="AY1824" s="187" t="s">
        <v>90</v>
      </c>
      <c r="AZ1824" s="186">
        <f>_xll.qlInterestRateIndexFixingDate(Currency&amp;"ibor"&amp;$I$1,BA1824,Trigger)</f>
        <v>52093</v>
      </c>
      <c r="BA1824" s="186">
        <f>_xll.qlCalendarAdvance(Calendar,BA1823,AY1824,"f",,Trigger)</f>
        <v>52097</v>
      </c>
      <c r="BB1824" s="186">
        <f>_xll.qlInterestRateIndexMaturity(Currency&amp;"ibor"&amp;$I$1,BA1824,Trigger)</f>
        <v>52189</v>
      </c>
      <c r="BC1824" s="359">
        <f>_xll.qlIndexFixing($AC$5,AZ1824,,_xll.ohTrigger(Trigger,Quote!$V$2))</f>
        <v>1.4226907097563137E-2</v>
      </c>
      <c r="BD1824" s="359" t="e">
        <f>_xll.qlIndexFixing($BE$1,AZ1824,TRUE,_xll.ohTrigger(Trigger,Quote!$V$2))</f>
        <v>#NUM!</v>
      </c>
    </row>
    <row r="1825" spans="51:56" ht="11.25" customHeight="1" x14ac:dyDescent="0.25">
      <c r="AY1825" s="187" t="s">
        <v>90</v>
      </c>
      <c r="AZ1825" s="186">
        <f>_xll.qlInterestRateIndexFixingDate(Currency&amp;"ibor"&amp;$I$1,BA1825,Trigger)</f>
        <v>52100</v>
      </c>
      <c r="BA1825" s="186">
        <f>_xll.qlCalendarAdvance(Calendar,BA1824,AY1825,"f",,Trigger)</f>
        <v>52104</v>
      </c>
      <c r="BB1825" s="186">
        <f>_xll.qlInterestRateIndexMaturity(Currency&amp;"ibor"&amp;$I$1,BA1825,Trigger)</f>
        <v>52196</v>
      </c>
      <c r="BC1825" s="359">
        <f>_xll.qlIndexFixing($AC$5,AZ1825,,_xll.ohTrigger(Trigger,Quote!$V$2))</f>
        <v>1.4228623148543583E-2</v>
      </c>
      <c r="BD1825" s="359" t="e">
        <f>_xll.qlIndexFixing($BE$1,AZ1825,TRUE,_xll.ohTrigger(Trigger,Quote!$V$2))</f>
        <v>#NUM!</v>
      </c>
    </row>
    <row r="1826" spans="51:56" ht="11.25" customHeight="1" x14ac:dyDescent="0.25">
      <c r="AY1826" s="187" t="s">
        <v>90</v>
      </c>
      <c r="AZ1826" s="186">
        <f>_xll.qlInterestRateIndexFixingDate(Currency&amp;"ibor"&amp;$I$1,BA1826,Trigger)</f>
        <v>52107</v>
      </c>
      <c r="BA1826" s="186">
        <f>_xll.qlCalendarAdvance(Calendar,BA1825,AY1826,"f",,Trigger)</f>
        <v>52111</v>
      </c>
      <c r="BB1826" s="186">
        <f>_xll.qlInterestRateIndexMaturity(Currency&amp;"ibor"&amp;$I$1,BA1826,Trigger)</f>
        <v>52202</v>
      </c>
      <c r="BC1826" s="359">
        <f>_xll.qlIndexFixing($AC$5,AZ1826,,_xll.ohTrigger(Trigger,Quote!$V$2))</f>
        <v>1.4229935720431675E-2</v>
      </c>
      <c r="BD1826" s="359" t="e">
        <f>_xll.qlIndexFixing($BE$1,AZ1826,TRUE,_xll.ohTrigger(Trigger,Quote!$V$2))</f>
        <v>#NUM!</v>
      </c>
    </row>
    <row r="1827" spans="51:56" ht="11.25" customHeight="1" x14ac:dyDescent="0.25">
      <c r="AY1827" s="187" t="s">
        <v>90</v>
      </c>
      <c r="AZ1827" s="186">
        <f>_xll.qlInterestRateIndexFixingDate(Currency&amp;"ibor"&amp;$I$1,BA1827,Trigger)</f>
        <v>52114</v>
      </c>
      <c r="BA1827" s="186">
        <f>_xll.qlCalendarAdvance(Calendar,BA1826,AY1827,"f",,Trigger)</f>
        <v>52118</v>
      </c>
      <c r="BB1827" s="186">
        <f>_xll.qlInterestRateIndexMaturity(Currency&amp;"ibor"&amp;$I$1,BA1827,Trigger)</f>
        <v>52209</v>
      </c>
      <c r="BC1827" s="359">
        <f>_xll.qlIndexFixing($AC$5,AZ1827,,_xll.ohTrigger(Trigger,Quote!$V$2))</f>
        <v>1.4231651705145999E-2</v>
      </c>
      <c r="BD1827" s="359" t="e">
        <f>_xll.qlIndexFixing($BE$1,AZ1827,TRUE,_xll.ohTrigger(Trigger,Quote!$V$2))</f>
        <v>#NUM!</v>
      </c>
    </row>
    <row r="1828" spans="51:56" ht="11.25" customHeight="1" x14ac:dyDescent="0.25">
      <c r="AY1828" s="187" t="s">
        <v>90</v>
      </c>
      <c r="AZ1828" s="186">
        <f>_xll.qlInterestRateIndexFixingDate(Currency&amp;"ibor"&amp;$I$1,BA1828,Trigger)</f>
        <v>52121</v>
      </c>
      <c r="BA1828" s="186">
        <f>_xll.qlCalendarAdvance(Calendar,BA1827,AY1828,"f",,Trigger)</f>
        <v>52125</v>
      </c>
      <c r="BB1828" s="186">
        <f>_xll.qlInterestRateIndexMaturity(Currency&amp;"ibor"&amp;$I$1,BA1828,Trigger)</f>
        <v>52216</v>
      </c>
      <c r="BC1828" s="359">
        <f>_xll.qlIndexFixing($AC$5,AZ1828,,_xll.ohTrigger(Trigger,Quote!$V$2))</f>
        <v>1.4233367690600829E-2</v>
      </c>
      <c r="BD1828" s="359" t="e">
        <f>_xll.qlIndexFixing($BE$1,AZ1828,TRUE,_xll.ohTrigger(Trigger,Quote!$V$2))</f>
        <v>#NUM!</v>
      </c>
    </row>
    <row r="1829" spans="51:56" ht="11.25" customHeight="1" x14ac:dyDescent="0.25">
      <c r="AY1829" s="187" t="s">
        <v>90</v>
      </c>
      <c r="AZ1829" s="186">
        <f>_xll.qlInterestRateIndexFixingDate(Currency&amp;"ibor"&amp;$I$1,BA1829,Trigger)</f>
        <v>52128</v>
      </c>
      <c r="BA1829" s="186">
        <f>_xll.qlCalendarAdvance(Calendar,BA1828,AY1829,"f",,Trigger)</f>
        <v>52132</v>
      </c>
      <c r="BB1829" s="186">
        <f>_xll.qlInterestRateIndexMaturity(Currency&amp;"ibor"&amp;$I$1,BA1829,Trigger)</f>
        <v>52223</v>
      </c>
      <c r="BC1829" s="359">
        <f>_xll.qlIndexFixing($AC$5,AZ1829,,_xll.ohTrigger(Trigger,Quote!$V$2))</f>
        <v>1.42350836767988E-2</v>
      </c>
      <c r="BD1829" s="359" t="e">
        <f>_xll.qlIndexFixing($BE$1,AZ1829,TRUE,_xll.ohTrigger(Trigger,Quote!$V$2))</f>
        <v>#NUM!</v>
      </c>
    </row>
    <row r="1830" spans="51:56" ht="11.25" customHeight="1" x14ac:dyDescent="0.25">
      <c r="AY1830" s="187" t="s">
        <v>90</v>
      </c>
      <c r="AZ1830" s="186">
        <f>_xll.qlInterestRateIndexFixingDate(Currency&amp;"ibor"&amp;$I$1,BA1830,Trigger)</f>
        <v>52135</v>
      </c>
      <c r="BA1830" s="186">
        <f>_xll.qlCalendarAdvance(Calendar,BA1829,AY1830,"f",,Trigger)</f>
        <v>52139</v>
      </c>
      <c r="BB1830" s="186">
        <f>_xll.qlInterestRateIndexMaturity(Currency&amp;"ibor"&amp;$I$1,BA1830,Trigger)</f>
        <v>52231</v>
      </c>
      <c r="BC1830" s="359">
        <f>_xll.qlIndexFixing($AC$5,AZ1830,,_xll.ohTrigger(Trigger,Quote!$V$2))</f>
        <v>1.4237203414693339E-2</v>
      </c>
      <c r="BD1830" s="359" t="e">
        <f>_xll.qlIndexFixing($BE$1,AZ1830,TRUE,_xll.ohTrigger(Trigger,Quote!$V$2))</f>
        <v>#NUM!</v>
      </c>
    </row>
    <row r="1831" spans="51:56" ht="11.25" customHeight="1" x14ac:dyDescent="0.25">
      <c r="AY1831" s="187" t="s">
        <v>90</v>
      </c>
      <c r="AZ1831" s="186">
        <f>_xll.qlInterestRateIndexFixingDate(Currency&amp;"ibor"&amp;$I$1,BA1831,Trigger)</f>
        <v>52142</v>
      </c>
      <c r="BA1831" s="186">
        <f>_xll.qlCalendarAdvance(Calendar,BA1830,AY1831,"f",,Trigger)</f>
        <v>52146</v>
      </c>
      <c r="BB1831" s="186">
        <f>_xll.qlInterestRateIndexMaturity(Currency&amp;"ibor"&amp;$I$1,BA1831,Trigger)</f>
        <v>52238</v>
      </c>
      <c r="BC1831" s="359">
        <f>_xll.qlIndexFixing($AC$5,AZ1831,,_xll.ohTrigger(Trigger,Quote!$V$2))</f>
        <v>1.4238919470172796E-2</v>
      </c>
      <c r="BD1831" s="359" t="e">
        <f>_xll.qlIndexFixing($BE$1,AZ1831,TRUE,_xll.ohTrigger(Trigger,Quote!$V$2))</f>
        <v>#NUM!</v>
      </c>
    </row>
    <row r="1832" spans="51:56" ht="11.25" customHeight="1" x14ac:dyDescent="0.25">
      <c r="AY1832" s="187" t="s">
        <v>90</v>
      </c>
      <c r="AZ1832" s="186">
        <f>_xll.qlInterestRateIndexFixingDate(Currency&amp;"ibor"&amp;$I$1,BA1832,Trigger)</f>
        <v>52149</v>
      </c>
      <c r="BA1832" s="186">
        <f>_xll.qlCalendarAdvance(Calendar,BA1831,AY1832,"f",,Trigger)</f>
        <v>52153</v>
      </c>
      <c r="BB1832" s="186">
        <f>_xll.qlInterestRateIndexMaturity(Currency&amp;"ibor"&amp;$I$1,BA1832,Trigger)</f>
        <v>52245</v>
      </c>
      <c r="BC1832" s="359">
        <f>_xll.qlIndexFixing($AC$5,AZ1832,,_xll.ohTrigger(Trigger,Quote!$V$2))</f>
        <v>1.4240635526402956E-2</v>
      </c>
      <c r="BD1832" s="359" t="e">
        <f>_xll.qlIndexFixing($BE$1,AZ1832,TRUE,_xll.ohTrigger(Trigger,Quote!$V$2))</f>
        <v>#NUM!</v>
      </c>
    </row>
    <row r="1833" spans="51:56" ht="11.25" customHeight="1" x14ac:dyDescent="0.25">
      <c r="AY1833" s="187" t="s">
        <v>90</v>
      </c>
      <c r="AZ1833" s="186">
        <f>_xll.qlInterestRateIndexFixingDate(Currency&amp;"ibor"&amp;$I$1,BA1833,Trigger)</f>
        <v>52156</v>
      </c>
      <c r="BA1833" s="186">
        <f>_xll.qlCalendarAdvance(Calendar,BA1832,AY1833,"f",,Trigger)</f>
        <v>52160</v>
      </c>
      <c r="BB1833" s="186">
        <f>_xll.qlInterestRateIndexMaturity(Currency&amp;"ibor"&amp;$I$1,BA1833,Trigger)</f>
        <v>52252</v>
      </c>
      <c r="BC1833" s="359">
        <f>_xll.qlIndexFixing($AC$5,AZ1833,,_xll.ohTrigger(Trigger,Quote!$V$2))</f>
        <v>1.4242351583381212E-2</v>
      </c>
      <c r="BD1833" s="359" t="e">
        <f>_xll.qlIndexFixing($BE$1,AZ1833,TRUE,_xll.ohTrigger(Trigger,Quote!$V$2))</f>
        <v>#NUM!</v>
      </c>
    </row>
    <row r="1834" spans="51:56" ht="11.25" customHeight="1" x14ac:dyDescent="0.25">
      <c r="AY1834" s="187" t="s">
        <v>90</v>
      </c>
      <c r="AZ1834" s="186">
        <f>_xll.qlInterestRateIndexFixingDate(Currency&amp;"ibor"&amp;$I$1,BA1834,Trigger)</f>
        <v>52163</v>
      </c>
      <c r="BA1834" s="186">
        <f>_xll.qlCalendarAdvance(Calendar,BA1833,AY1834,"f",,Trigger)</f>
        <v>52167</v>
      </c>
      <c r="BB1834" s="186">
        <f>_xll.qlInterestRateIndexMaturity(Currency&amp;"ibor"&amp;$I$1,BA1834,Trigger)</f>
        <v>52259</v>
      </c>
      <c r="BC1834" s="359">
        <f>_xll.qlIndexFixing($AC$5,AZ1834,,_xll.ohTrigger(Trigger,Quote!$V$2))</f>
        <v>1.4244067641110175E-2</v>
      </c>
      <c r="BD1834" s="359" t="e">
        <f>_xll.qlIndexFixing($BE$1,AZ1834,TRUE,_xll.ohTrigger(Trigger,Quote!$V$2))</f>
        <v>#NUM!</v>
      </c>
    </row>
    <row r="1835" spans="51:56" ht="11.25" customHeight="1" x14ac:dyDescent="0.25">
      <c r="AY1835" s="187" t="s">
        <v>90</v>
      </c>
      <c r="AZ1835" s="186">
        <f>_xll.qlInterestRateIndexFixingDate(Currency&amp;"ibor"&amp;$I$1,BA1835,Trigger)</f>
        <v>52170</v>
      </c>
      <c r="BA1835" s="186">
        <f>_xll.qlCalendarAdvance(Calendar,BA1834,AY1835,"f",,Trigger)</f>
        <v>52174</v>
      </c>
      <c r="BB1835" s="186">
        <f>_xll.qlInterestRateIndexMaturity(Currency&amp;"ibor"&amp;$I$1,BA1835,Trigger)</f>
        <v>52266</v>
      </c>
      <c r="BC1835" s="359">
        <f>_xll.qlIndexFixing($AC$5,AZ1835,,_xll.ohTrigger(Trigger,Quote!$V$2))</f>
        <v>1.424578369958897E-2</v>
      </c>
      <c r="BD1835" s="359" t="e">
        <f>_xll.qlIndexFixing($BE$1,AZ1835,TRUE,_xll.ohTrigger(Trigger,Quote!$V$2))</f>
        <v>#NUM!</v>
      </c>
    </row>
    <row r="1836" spans="51:56" ht="11.25" customHeight="1" x14ac:dyDescent="0.25">
      <c r="AY1836" s="187" t="s">
        <v>90</v>
      </c>
      <c r="AZ1836" s="186">
        <f>_xll.qlInterestRateIndexFixingDate(Currency&amp;"ibor"&amp;$I$1,BA1836,Trigger)</f>
        <v>52177</v>
      </c>
      <c r="BA1836" s="186">
        <f>_xll.qlCalendarAdvance(Calendar,BA1835,AY1836,"f",,Trigger)</f>
        <v>52181</v>
      </c>
      <c r="BB1836" s="186">
        <f>_xll.qlInterestRateIndexMaturity(Currency&amp;"ibor"&amp;$I$1,BA1836,Trigger)</f>
        <v>52273</v>
      </c>
      <c r="BC1836" s="359">
        <f>_xll.qlIndexFixing($AC$5,AZ1836,,_xll.ohTrigger(Trigger,Quote!$V$2))</f>
        <v>1.4247499758817601E-2</v>
      </c>
      <c r="BD1836" s="359" t="e">
        <f>_xll.qlIndexFixing($BE$1,AZ1836,TRUE,_xll.ohTrigger(Trigger,Quote!$V$2))</f>
        <v>#NUM!</v>
      </c>
    </row>
    <row r="1837" spans="51:56" ht="11.25" customHeight="1" x14ac:dyDescent="0.25">
      <c r="AY1837" s="187" t="s">
        <v>90</v>
      </c>
      <c r="AZ1837" s="186">
        <f>_xll.qlInterestRateIndexFixingDate(Currency&amp;"ibor"&amp;$I$1,BA1837,Trigger)</f>
        <v>52184</v>
      </c>
      <c r="BA1837" s="186">
        <f>_xll.qlCalendarAdvance(Calendar,BA1836,AY1837,"f",,Trigger)</f>
        <v>52188</v>
      </c>
      <c r="BB1837" s="186">
        <f>_xll.qlInterestRateIndexMaturity(Currency&amp;"ibor"&amp;$I$1,BA1837,Trigger)</f>
        <v>52280</v>
      </c>
      <c r="BC1837" s="359">
        <f>_xll.qlIndexFixing($AC$5,AZ1837,,_xll.ohTrigger(Trigger,Quote!$V$2))</f>
        <v>1.4249215818796936E-2</v>
      </c>
      <c r="BD1837" s="359" t="e">
        <f>_xll.qlIndexFixing($BE$1,AZ1837,TRUE,_xll.ohTrigger(Trigger,Quote!$V$2))</f>
        <v>#NUM!</v>
      </c>
    </row>
    <row r="1838" spans="51:56" ht="11.25" customHeight="1" x14ac:dyDescent="0.25">
      <c r="AY1838" s="187" t="s">
        <v>90</v>
      </c>
      <c r="AZ1838" s="186">
        <f>_xll.qlInterestRateIndexFixingDate(Currency&amp;"ibor"&amp;$I$1,BA1838,Trigger)</f>
        <v>52191</v>
      </c>
      <c r="BA1838" s="186">
        <f>_xll.qlCalendarAdvance(Calendar,BA1837,AY1838,"f",,Trigger)</f>
        <v>52195</v>
      </c>
      <c r="BB1838" s="186">
        <f>_xll.qlInterestRateIndexMaturity(Currency&amp;"ibor"&amp;$I$1,BA1838,Trigger)</f>
        <v>52287</v>
      </c>
      <c r="BC1838" s="359">
        <f>_xll.qlIndexFixing($AC$5,AZ1838,,_xll.ohTrigger(Trigger,Quote!$V$2))</f>
        <v>1.4250931879524368E-2</v>
      </c>
      <c r="BD1838" s="359" t="e">
        <f>_xll.qlIndexFixing($BE$1,AZ1838,TRUE,_xll.ohTrigger(Trigger,Quote!$V$2))</f>
        <v>#NUM!</v>
      </c>
    </row>
    <row r="1839" spans="51:56" ht="11.25" customHeight="1" x14ac:dyDescent="0.25">
      <c r="AY1839" s="187" t="s">
        <v>90</v>
      </c>
      <c r="AZ1839" s="186">
        <f>_xll.qlInterestRateIndexFixingDate(Currency&amp;"ibor"&amp;$I$1,BA1839,Trigger)</f>
        <v>52198</v>
      </c>
      <c r="BA1839" s="186">
        <f>_xll.qlCalendarAdvance(Calendar,BA1838,AY1839,"f",,Trigger)</f>
        <v>52202</v>
      </c>
      <c r="BB1839" s="186">
        <f>_xll.qlInterestRateIndexMaturity(Currency&amp;"ibor"&amp;$I$1,BA1839,Trigger)</f>
        <v>52292</v>
      </c>
      <c r="BC1839" s="359">
        <f>_xll.qlIndexFixing($AC$5,AZ1839,,_xll.ohTrigger(Trigger,Quote!$V$2))</f>
        <v>1.4251839235242869E-2</v>
      </c>
      <c r="BD1839" s="359" t="e">
        <f>_xll.qlIndexFixing($BE$1,AZ1839,TRUE,_xll.ohTrigger(Trigger,Quote!$V$2))</f>
        <v>#NUM!</v>
      </c>
    </row>
    <row r="1840" spans="51:56" ht="11.25" customHeight="1" x14ac:dyDescent="0.25">
      <c r="AY1840" s="187" t="s">
        <v>90</v>
      </c>
      <c r="AZ1840" s="186">
        <f>_xll.qlInterestRateIndexFixingDate(Currency&amp;"ibor"&amp;$I$1,BA1840,Trigger)</f>
        <v>52205</v>
      </c>
      <c r="BA1840" s="186">
        <f>_xll.qlCalendarAdvance(Calendar,BA1839,AY1840,"f",,Trigger)</f>
        <v>52209</v>
      </c>
      <c r="BB1840" s="186">
        <f>_xll.qlInterestRateIndexMaturity(Currency&amp;"ibor"&amp;$I$1,BA1840,Trigger)</f>
        <v>52299</v>
      </c>
      <c r="BC1840" s="359">
        <f>_xll.qlIndexFixing($AC$5,AZ1840,,_xll.ohTrigger(Trigger,Quote!$V$2))</f>
        <v>1.4253555161729992E-2</v>
      </c>
      <c r="BD1840" s="359" t="e">
        <f>_xll.qlIndexFixing($BE$1,AZ1840,TRUE,_xll.ohTrigger(Trigger,Quote!$V$2))</f>
        <v>#NUM!</v>
      </c>
    </row>
    <row r="1841" spans="51:56" ht="11.25" customHeight="1" x14ac:dyDescent="0.25">
      <c r="AY1841" s="187" t="s">
        <v>90</v>
      </c>
      <c r="AZ1841" s="186">
        <f>_xll.qlInterestRateIndexFixingDate(Currency&amp;"ibor"&amp;$I$1,BA1841,Trigger)</f>
        <v>52212</v>
      </c>
      <c r="BA1841" s="186">
        <f>_xll.qlCalendarAdvance(Calendar,BA1840,AY1841,"f",,Trigger)</f>
        <v>52216</v>
      </c>
      <c r="BB1841" s="186">
        <f>_xll.qlInterestRateIndexMaturity(Currency&amp;"ibor"&amp;$I$1,BA1841,Trigger)</f>
        <v>52306</v>
      </c>
      <c r="BC1841" s="359">
        <f>_xll.qlIndexFixing($AC$5,AZ1841,,_xll.ohTrigger(Trigger,Quote!$V$2))</f>
        <v>1.4255271088950749E-2</v>
      </c>
      <c r="BD1841" s="359" t="e">
        <f>_xll.qlIndexFixing($BE$1,AZ1841,TRUE,_xll.ohTrigger(Trigger,Quote!$V$2))</f>
        <v>#NUM!</v>
      </c>
    </row>
    <row r="1842" spans="51:56" ht="11.25" customHeight="1" x14ac:dyDescent="0.25">
      <c r="AY1842" s="187" t="s">
        <v>90</v>
      </c>
      <c r="AZ1842" s="186">
        <f>_xll.qlInterestRateIndexFixingDate(Currency&amp;"ibor"&amp;$I$1,BA1842,Trigger)</f>
        <v>52219</v>
      </c>
      <c r="BA1842" s="186">
        <f>_xll.qlCalendarAdvance(Calendar,BA1841,AY1842,"f",,Trigger)</f>
        <v>52223</v>
      </c>
      <c r="BB1842" s="186">
        <f>_xll.qlInterestRateIndexMaturity(Currency&amp;"ibor"&amp;$I$1,BA1842,Trigger)</f>
        <v>52313</v>
      </c>
      <c r="BC1842" s="359">
        <f>_xll.qlIndexFixing($AC$5,AZ1842,,_xll.ohTrigger(Trigger,Quote!$V$2))</f>
        <v>1.4256987016905143E-2</v>
      </c>
      <c r="BD1842" s="359" t="e">
        <f>_xll.qlIndexFixing($BE$1,AZ1842,TRUE,_xll.ohTrigger(Trigger,Quote!$V$2))</f>
        <v>#NUM!</v>
      </c>
    </row>
    <row r="1843" spans="51:56" ht="11.25" customHeight="1" x14ac:dyDescent="0.25">
      <c r="AY1843" s="187" t="s">
        <v>90</v>
      </c>
      <c r="AZ1843" s="186">
        <f>_xll.qlInterestRateIndexFixingDate(Currency&amp;"ibor"&amp;$I$1,BA1843,Trigger)</f>
        <v>52224</v>
      </c>
      <c r="BA1843" s="186">
        <f>_xll.qlCalendarAdvance(Calendar,BA1842,AY1843,"f",,Trigger)</f>
        <v>52230</v>
      </c>
      <c r="BB1843" s="186">
        <f>_xll.qlInterestRateIndexMaturity(Currency&amp;"ibor"&amp;$I$1,BA1843,Trigger)</f>
        <v>52321</v>
      </c>
      <c r="BC1843" s="359">
        <f>_xll.qlIndexFixing($AC$5,AZ1843,,_xll.ohTrigger(Trigger,Quote!$V$2))</f>
        <v>1.4259107561436907E-2</v>
      </c>
      <c r="BD1843" s="359" t="e">
        <f>_xll.qlIndexFixing($BE$1,AZ1843,TRUE,_xll.ohTrigger(Trigger,Quote!$V$2))</f>
        <v>#NUM!</v>
      </c>
    </row>
    <row r="1844" spans="51:56" ht="11.25" customHeight="1" x14ac:dyDescent="0.25">
      <c r="AY1844" s="187" t="s">
        <v>90</v>
      </c>
      <c r="AZ1844" s="186">
        <f>_xll.qlInterestRateIndexFixingDate(Currency&amp;"ibor"&amp;$I$1,BA1844,Trigger)</f>
        <v>52233</v>
      </c>
      <c r="BA1844" s="186">
        <f>_xll.qlCalendarAdvance(Calendar,BA1843,AY1844,"f",,Trigger)</f>
        <v>52237</v>
      </c>
      <c r="BB1844" s="186">
        <f>_xll.qlInterestRateIndexMaturity(Currency&amp;"ibor"&amp;$I$1,BA1844,Trigger)</f>
        <v>52327</v>
      </c>
      <c r="BC1844" s="359">
        <f>_xll.qlIndexFixing($AC$5,AZ1844,,_xll.ohTrigger(Trigger,Quote!$V$2))</f>
        <v>1.4260418875013947E-2</v>
      </c>
      <c r="BD1844" s="359" t="e">
        <f>_xll.qlIndexFixing($BE$1,AZ1844,TRUE,_xll.ohTrigger(Trigger,Quote!$V$2))</f>
        <v>#NUM!</v>
      </c>
    </row>
    <row r="1845" spans="51:56" ht="11.25" customHeight="1" x14ac:dyDescent="0.25">
      <c r="AY1845" s="187" t="s">
        <v>90</v>
      </c>
      <c r="AZ1845" s="186">
        <f>_xll.qlInterestRateIndexFixingDate(Currency&amp;"ibor"&amp;$I$1,BA1845,Trigger)</f>
        <v>52240</v>
      </c>
      <c r="BA1845" s="186">
        <f>_xll.qlCalendarAdvance(Calendar,BA1844,AY1845,"f",,Trigger)</f>
        <v>52244</v>
      </c>
      <c r="BB1845" s="186">
        <f>_xll.qlInterestRateIndexMaturity(Currency&amp;"ibor"&amp;$I$1,BA1845,Trigger)</f>
        <v>52334</v>
      </c>
      <c r="BC1845" s="359">
        <f>_xll.qlIndexFixing($AC$5,AZ1845,,_xll.ohTrigger(Trigger,Quote!$V$2))</f>
        <v>1.4262134805168358E-2</v>
      </c>
      <c r="BD1845" s="359" t="e">
        <f>_xll.qlIndexFixing($BE$1,AZ1845,TRUE,_xll.ohTrigger(Trigger,Quote!$V$2))</f>
        <v>#NUM!</v>
      </c>
    </row>
    <row r="1846" spans="51:56" ht="11.25" customHeight="1" x14ac:dyDescent="0.25">
      <c r="AY1846" s="187" t="s">
        <v>90</v>
      </c>
      <c r="AZ1846" s="186">
        <f>_xll.qlInterestRateIndexFixingDate(Currency&amp;"ibor"&amp;$I$1,BA1846,Trigger)</f>
        <v>52247</v>
      </c>
      <c r="BA1846" s="186">
        <f>_xll.qlCalendarAdvance(Calendar,BA1845,AY1846,"f",,Trigger)</f>
        <v>52251</v>
      </c>
      <c r="BB1846" s="186">
        <f>_xll.qlInterestRateIndexMaturity(Currency&amp;"ibor"&amp;$I$1,BA1846,Trigger)</f>
        <v>52341</v>
      </c>
      <c r="BC1846" s="359">
        <f>_xll.qlIndexFixing($AC$5,AZ1846,,_xll.ohTrigger(Trigger,Quote!$V$2))</f>
        <v>1.4263850736057293E-2</v>
      </c>
      <c r="BD1846" s="359" t="e">
        <f>_xll.qlIndexFixing($BE$1,AZ1846,TRUE,_xll.ohTrigger(Trigger,Quote!$V$2))</f>
        <v>#NUM!</v>
      </c>
    </row>
    <row r="1847" spans="51:56" ht="11.25" customHeight="1" x14ac:dyDescent="0.25">
      <c r="AY1847" s="187" t="s">
        <v>90</v>
      </c>
      <c r="AZ1847" s="186">
        <f>_xll.qlInterestRateIndexFixingDate(Currency&amp;"ibor"&amp;$I$1,BA1847,Trigger)</f>
        <v>52254</v>
      </c>
      <c r="BA1847" s="186">
        <f>_xll.qlCalendarAdvance(Calendar,BA1846,AY1847,"f",,Trigger)</f>
        <v>52258</v>
      </c>
      <c r="BB1847" s="186">
        <f>_xll.qlInterestRateIndexMaturity(Currency&amp;"ibor"&amp;$I$1,BA1847,Trigger)</f>
        <v>52348</v>
      </c>
      <c r="BC1847" s="359">
        <f>_xll.qlIndexFixing($AC$5,AZ1847,,_xll.ohTrigger(Trigger,Quote!$V$2))</f>
        <v>1.4265566667678087E-2</v>
      </c>
      <c r="BD1847" s="359" t="e">
        <f>_xll.qlIndexFixing($BE$1,AZ1847,TRUE,_xll.ohTrigger(Trigger,Quote!$V$2))</f>
        <v>#NUM!</v>
      </c>
    </row>
    <row r="1848" spans="51:56" ht="11.25" customHeight="1" x14ac:dyDescent="0.25">
      <c r="AY1848" s="187" t="s">
        <v>90</v>
      </c>
      <c r="AZ1848" s="186">
        <f>_xll.qlInterestRateIndexFixingDate(Currency&amp;"ibor"&amp;$I$1,BA1848,Trigger)</f>
        <v>52261</v>
      </c>
      <c r="BA1848" s="186">
        <f>_xll.qlCalendarAdvance(Calendar,BA1847,AY1848,"f",,Trigger)</f>
        <v>52265</v>
      </c>
      <c r="BB1848" s="186">
        <f>_xll.qlInterestRateIndexMaturity(Currency&amp;"ibor"&amp;$I$1,BA1848,Trigger)</f>
        <v>52355</v>
      </c>
      <c r="BC1848" s="359">
        <f>_xll.qlIndexFixing($AC$5,AZ1848,,_xll.ohTrigger(Trigger,Quote!$V$2))</f>
        <v>1.4267282600033404E-2</v>
      </c>
      <c r="BD1848" s="359" t="e">
        <f>_xll.qlIndexFixing($BE$1,AZ1848,TRUE,_xll.ohTrigger(Trigger,Quote!$V$2))</f>
        <v>#NUM!</v>
      </c>
    </row>
    <row r="1849" spans="51:56" ht="11.25" customHeight="1" x14ac:dyDescent="0.25">
      <c r="AY1849" s="187" t="s">
        <v>90</v>
      </c>
      <c r="AZ1849" s="186">
        <f>_xll.qlInterestRateIndexFixingDate(Currency&amp;"ibor"&amp;$I$1,BA1849,Trigger)</f>
        <v>52268</v>
      </c>
      <c r="BA1849" s="186">
        <f>_xll.qlCalendarAdvance(Calendar,BA1848,AY1849,"f",,Trigger)</f>
        <v>52272</v>
      </c>
      <c r="BB1849" s="186">
        <f>_xll.qlInterestRateIndexMaturity(Currency&amp;"ibor"&amp;$I$1,BA1849,Trigger)</f>
        <v>52362</v>
      </c>
      <c r="BC1849" s="359">
        <f>_xll.qlIndexFixing($AC$5,AZ1849,,_xll.ohTrigger(Trigger,Quote!$V$2))</f>
        <v>1.4268998533121469E-2</v>
      </c>
      <c r="BD1849" s="359" t="e">
        <f>_xll.qlIndexFixing($BE$1,AZ1849,TRUE,_xll.ohTrigger(Trigger,Quote!$V$2))</f>
        <v>#NUM!</v>
      </c>
    </row>
    <row r="1850" spans="51:56" ht="11.25" customHeight="1" x14ac:dyDescent="0.25">
      <c r="AY1850" s="187" t="s">
        <v>90</v>
      </c>
      <c r="AZ1850" s="186">
        <f>_xll.qlInterestRateIndexFixingDate(Currency&amp;"ibor"&amp;$I$1,BA1850,Trigger)</f>
        <v>52275</v>
      </c>
      <c r="BA1850" s="186">
        <f>_xll.qlCalendarAdvance(Calendar,BA1849,AY1850,"f",,Trigger)</f>
        <v>52279</v>
      </c>
      <c r="BB1850" s="186">
        <f>_xll.qlInterestRateIndexMaturity(Currency&amp;"ibor"&amp;$I$1,BA1850,Trigger)</f>
        <v>52369</v>
      </c>
      <c r="BC1850" s="359">
        <f>_xll.qlIndexFixing($AC$5,AZ1850,,_xll.ohTrigger(Trigger,Quote!$V$2))</f>
        <v>1.4270714466944057E-2</v>
      </c>
      <c r="BD1850" s="359" t="e">
        <f>_xll.qlIndexFixing($BE$1,AZ1850,TRUE,_xll.ohTrigger(Trigger,Quote!$V$2))</f>
        <v>#NUM!</v>
      </c>
    </row>
    <row r="1851" spans="51:56" ht="11.25" customHeight="1" x14ac:dyDescent="0.25">
      <c r="AY1851" s="187" t="s">
        <v>90</v>
      </c>
      <c r="AZ1851" s="186">
        <f>_xll.qlInterestRateIndexFixingDate(Currency&amp;"ibor"&amp;$I$1,BA1851,Trigger)</f>
        <v>52282</v>
      </c>
      <c r="BA1851" s="186">
        <f>_xll.qlCalendarAdvance(Calendar,BA1850,AY1851,"f",,Trigger)</f>
        <v>52286</v>
      </c>
      <c r="BB1851" s="186">
        <f>_xll.qlInterestRateIndexMaturity(Currency&amp;"ibor"&amp;$I$1,BA1851,Trigger)</f>
        <v>52376</v>
      </c>
      <c r="BC1851" s="359">
        <f>_xll.qlIndexFixing($AC$5,AZ1851,,_xll.ohTrigger(Trigger,Quote!$V$2))</f>
        <v>1.4272430401499392E-2</v>
      </c>
      <c r="BD1851" s="359" t="e">
        <f>_xll.qlIndexFixing($BE$1,AZ1851,TRUE,_xll.ohTrigger(Trigger,Quote!$V$2))</f>
        <v>#NUM!</v>
      </c>
    </row>
    <row r="1852" spans="51:56" ht="11.25" customHeight="1" x14ac:dyDescent="0.25">
      <c r="AY1852" s="187" t="s">
        <v>90</v>
      </c>
      <c r="AZ1852" s="186">
        <f>_xll.qlInterestRateIndexFixingDate(Currency&amp;"ibor"&amp;$I$1,BA1852,Trigger)</f>
        <v>52289</v>
      </c>
      <c r="BA1852" s="186">
        <f>_xll.qlCalendarAdvance(Calendar,BA1851,AY1852,"f",,Trigger)</f>
        <v>52293</v>
      </c>
      <c r="BB1852" s="186">
        <f>_xll.qlInterestRateIndexMaturity(Currency&amp;"ibor"&amp;$I$1,BA1852,Trigger)</f>
        <v>52385</v>
      </c>
      <c r="BC1852" s="359">
        <f>_xll.qlIndexFixing($AC$5,AZ1852,,_xll.ohTrigger(Trigger,Quote!$V$2))</f>
        <v>1.4275257755232057E-2</v>
      </c>
      <c r="BD1852" s="359" t="e">
        <f>_xll.qlIndexFixing($BE$1,AZ1852,TRUE,_xll.ohTrigger(Trigger,Quote!$V$2))</f>
        <v>#NUM!</v>
      </c>
    </row>
    <row r="1853" spans="51:56" ht="11.25" customHeight="1" x14ac:dyDescent="0.25">
      <c r="AY1853" s="187" t="s">
        <v>90</v>
      </c>
      <c r="AZ1853" s="186">
        <f>_xll.qlInterestRateIndexFixingDate(Currency&amp;"ibor"&amp;$I$1,BA1853,Trigger)</f>
        <v>52296</v>
      </c>
      <c r="BA1853" s="186">
        <f>_xll.qlCalendarAdvance(Calendar,BA1852,AY1853,"f",,Trigger)</f>
        <v>52300</v>
      </c>
      <c r="BB1853" s="186">
        <f>_xll.qlInterestRateIndexMaturity(Currency&amp;"ibor"&amp;$I$1,BA1853,Trigger)</f>
        <v>52392</v>
      </c>
      <c r="BC1853" s="359">
        <f>_xll.qlIndexFixing($AC$5,AZ1853,,_xll.ohTrigger(Trigger,Quote!$V$2))</f>
        <v>1.4278028068094644E-2</v>
      </c>
      <c r="BD1853" s="359" t="e">
        <f>_xll.qlIndexFixing($BE$1,AZ1853,TRUE,_xll.ohTrigger(Trigger,Quote!$V$2))</f>
        <v>#NUM!</v>
      </c>
    </row>
    <row r="1854" spans="51:56" ht="11.25" customHeight="1" x14ac:dyDescent="0.25">
      <c r="AY1854" s="187" t="s">
        <v>90</v>
      </c>
      <c r="AZ1854" s="186">
        <f>_xll.qlInterestRateIndexFixingDate(Currency&amp;"ibor"&amp;$I$1,BA1854,Trigger)</f>
        <v>52303</v>
      </c>
      <c r="BA1854" s="186">
        <f>_xll.qlCalendarAdvance(Calendar,BA1853,AY1854,"f",,Trigger)</f>
        <v>52307</v>
      </c>
      <c r="BB1854" s="186">
        <f>_xll.qlInterestRateIndexMaturity(Currency&amp;"ibor"&amp;$I$1,BA1854,Trigger)</f>
        <v>52399</v>
      </c>
      <c r="BC1854" s="359">
        <f>_xll.qlIndexFixing($AC$5,AZ1854,,_xll.ohTrigger(Trigger,Quote!$V$2))</f>
        <v>1.4280799823975981E-2</v>
      </c>
      <c r="BD1854" s="359" t="e">
        <f>_xll.qlIndexFixing($BE$1,AZ1854,TRUE,_xll.ohTrigger(Trigger,Quote!$V$2))</f>
        <v>#NUM!</v>
      </c>
    </row>
    <row r="1855" spans="51:56" ht="11.25" customHeight="1" x14ac:dyDescent="0.25">
      <c r="AY1855" s="187" t="s">
        <v>90</v>
      </c>
      <c r="AZ1855" s="186">
        <f>_xll.qlInterestRateIndexFixingDate(Currency&amp;"ibor"&amp;$I$1,BA1855,Trigger)</f>
        <v>52310</v>
      </c>
      <c r="BA1855" s="186">
        <f>_xll.qlCalendarAdvance(Calendar,BA1854,AY1855,"f",,Trigger)</f>
        <v>52314</v>
      </c>
      <c r="BB1855" s="186">
        <f>_xll.qlInterestRateIndexMaturity(Currency&amp;"ibor"&amp;$I$1,BA1855,Trigger)</f>
        <v>52406</v>
      </c>
      <c r="BC1855" s="359">
        <f>_xll.qlIndexFixing($AC$5,AZ1855,,_xll.ohTrigger(Trigger,Quote!$V$2))</f>
        <v>1.4283573022879541E-2</v>
      </c>
      <c r="BD1855" s="359" t="e">
        <f>_xll.qlIndexFixing($BE$1,AZ1855,TRUE,_xll.ohTrigger(Trigger,Quote!$V$2))</f>
        <v>#NUM!</v>
      </c>
    </row>
    <row r="1856" spans="51:56" ht="11.25" customHeight="1" x14ac:dyDescent="0.25">
      <c r="AY1856" s="187" t="s">
        <v>90</v>
      </c>
      <c r="AZ1856" s="186">
        <f>_xll.qlInterestRateIndexFixingDate(Currency&amp;"ibor"&amp;$I$1,BA1856,Trigger)</f>
        <v>52315</v>
      </c>
      <c r="BA1856" s="186">
        <f>_xll.qlCalendarAdvance(Calendar,BA1855,AY1856,"f",,Trigger)</f>
        <v>52321</v>
      </c>
      <c r="BB1856" s="186">
        <f>_xll.qlInterestRateIndexMaturity(Currency&amp;"ibor"&amp;$I$1,BA1856,Trigger)</f>
        <v>52412</v>
      </c>
      <c r="BC1856" s="359">
        <f>_xll.qlIndexFixing($AC$5,AZ1856,,_xll.ohTrigger(Trigger,Quote!$V$2))</f>
        <v>1.4285838740836136E-2</v>
      </c>
      <c r="BD1856" s="359" t="e">
        <f>_xll.qlIndexFixing($BE$1,AZ1856,TRUE,_xll.ohTrigger(Trigger,Quote!$V$2))</f>
        <v>#NUM!</v>
      </c>
    </row>
    <row r="1857" spans="51:56" ht="11.25" customHeight="1" x14ac:dyDescent="0.25">
      <c r="AY1857" s="187" t="s">
        <v>90</v>
      </c>
      <c r="AZ1857" s="186">
        <f>_xll.qlInterestRateIndexFixingDate(Currency&amp;"ibor"&amp;$I$1,BA1857,Trigger)</f>
        <v>52324</v>
      </c>
      <c r="BA1857" s="186">
        <f>_xll.qlCalendarAdvance(Calendar,BA1856,AY1857,"f",,Trigger)</f>
        <v>52328</v>
      </c>
      <c r="BB1857" s="186">
        <f>_xll.qlInterestRateIndexMaturity(Currency&amp;"ibor"&amp;$I$1,BA1857,Trigger)</f>
        <v>52419</v>
      </c>
      <c r="BC1857" s="359">
        <f>_xll.qlIndexFixing($AC$5,AZ1857,,_xll.ohTrigger(Trigger,Quote!$V$2))</f>
        <v>1.4288626155517625E-2</v>
      </c>
      <c r="BD1857" s="359" t="e">
        <f>_xll.qlIndexFixing($BE$1,AZ1857,TRUE,_xll.ohTrigger(Trigger,Quote!$V$2))</f>
        <v>#NUM!</v>
      </c>
    </row>
    <row r="1858" spans="51:56" ht="11.25" customHeight="1" x14ac:dyDescent="0.25">
      <c r="AY1858" s="187" t="s">
        <v>90</v>
      </c>
      <c r="AZ1858" s="186">
        <f>_xll.qlInterestRateIndexFixingDate(Currency&amp;"ibor"&amp;$I$1,BA1858,Trigger)</f>
        <v>52331</v>
      </c>
      <c r="BA1858" s="186">
        <f>_xll.qlCalendarAdvance(Calendar,BA1857,AY1858,"f",,Trigger)</f>
        <v>52335</v>
      </c>
      <c r="BB1858" s="186">
        <f>_xll.qlInterestRateIndexMaturity(Currency&amp;"ibor"&amp;$I$1,BA1858,Trigger)</f>
        <v>52426</v>
      </c>
      <c r="BC1858" s="359">
        <f>_xll.qlIndexFixing($AC$5,AZ1858,,_xll.ohTrigger(Trigger,Quote!$V$2))</f>
        <v>1.4291415029002301E-2</v>
      </c>
      <c r="BD1858" s="359" t="e">
        <f>_xll.qlIndexFixing($BE$1,AZ1858,TRUE,_xll.ohTrigger(Trigger,Quote!$V$2))</f>
        <v>#NUM!</v>
      </c>
    </row>
    <row r="1859" spans="51:56" ht="11.25" customHeight="1" x14ac:dyDescent="0.25">
      <c r="AY1859" s="187" t="s">
        <v>90</v>
      </c>
      <c r="AZ1859" s="186">
        <f>_xll.qlInterestRateIndexFixingDate(Currency&amp;"ibor"&amp;$I$1,BA1859,Trigger)</f>
        <v>52338</v>
      </c>
      <c r="BA1859" s="186">
        <f>_xll.qlCalendarAdvance(Calendar,BA1858,AY1859,"f",,Trigger)</f>
        <v>52342</v>
      </c>
      <c r="BB1859" s="186">
        <f>_xll.qlInterestRateIndexMaturity(Currency&amp;"ibor"&amp;$I$1,BA1859,Trigger)</f>
        <v>52433</v>
      </c>
      <c r="BC1859" s="359">
        <f>_xll.qlIndexFixing($AC$5,AZ1859,,_xll.ohTrigger(Trigger,Quote!$V$2))</f>
        <v>1.4294205361294558E-2</v>
      </c>
      <c r="BD1859" s="359" t="e">
        <f>_xll.qlIndexFixing($BE$1,AZ1859,TRUE,_xll.ohTrigger(Trigger,Quote!$V$2))</f>
        <v>#NUM!</v>
      </c>
    </row>
    <row r="1860" spans="51:56" ht="11.25" customHeight="1" x14ac:dyDescent="0.25">
      <c r="AY1860" s="187" t="s">
        <v>90</v>
      </c>
      <c r="AZ1860" s="186">
        <f>_xll.qlInterestRateIndexFixingDate(Currency&amp;"ibor"&amp;$I$1,BA1860,Trigger)</f>
        <v>52345</v>
      </c>
      <c r="BA1860" s="186">
        <f>_xll.qlCalendarAdvance(Calendar,BA1859,AY1860,"f",,Trigger)</f>
        <v>52349</v>
      </c>
      <c r="BB1860" s="186">
        <f>_xll.qlInterestRateIndexMaturity(Currency&amp;"ibor"&amp;$I$1,BA1860,Trigger)</f>
        <v>52440</v>
      </c>
      <c r="BC1860" s="359">
        <f>_xll.qlIndexFixing($AC$5,AZ1860,,_xll.ohTrigger(Trigger,Quote!$V$2))</f>
        <v>1.4296997152395274E-2</v>
      </c>
      <c r="BD1860" s="359" t="e">
        <f>_xll.qlIndexFixing($BE$1,AZ1860,TRUE,_xll.ohTrigger(Trigger,Quote!$V$2))</f>
        <v>#NUM!</v>
      </c>
    </row>
    <row r="1861" spans="51:56" ht="11.25" customHeight="1" x14ac:dyDescent="0.25">
      <c r="AY1861" s="187" t="s">
        <v>90</v>
      </c>
      <c r="AZ1861" s="186">
        <f>_xll.qlInterestRateIndexFixingDate(Currency&amp;"ibor"&amp;$I$1,BA1861,Trigger)</f>
        <v>52351</v>
      </c>
      <c r="BA1861" s="186">
        <f>_xll.qlCalendarAdvance(Calendar,BA1860,AY1861,"f",,Trigger)</f>
        <v>52356</v>
      </c>
      <c r="BB1861" s="186">
        <f>_xll.qlInterestRateIndexMaturity(Currency&amp;"ibor"&amp;$I$1,BA1861,Trigger)</f>
        <v>52448</v>
      </c>
      <c r="BC1861" s="359">
        <f>_xll.qlIndexFixing($AC$5,AZ1861,,_xll.ohTrigger(Trigger,Quote!$V$2))</f>
        <v>1.4300242519927463E-2</v>
      </c>
      <c r="BD1861" s="359" t="e">
        <f>_xll.qlIndexFixing($BE$1,AZ1861,TRUE,_xll.ohTrigger(Trigger,Quote!$V$2))</f>
        <v>#NUM!</v>
      </c>
    </row>
    <row r="1862" spans="51:56" ht="11.25" customHeight="1" x14ac:dyDescent="0.25">
      <c r="AY1862" s="187" t="s">
        <v>90</v>
      </c>
      <c r="AZ1862" s="186">
        <f>_xll.qlInterestRateIndexFixingDate(Currency&amp;"ibor"&amp;$I$1,BA1862,Trigger)</f>
        <v>52359</v>
      </c>
      <c r="BA1862" s="186">
        <f>_xll.qlCalendarAdvance(Calendar,BA1861,AY1862,"f",,Trigger)</f>
        <v>52363</v>
      </c>
      <c r="BB1862" s="186">
        <f>_xll.qlInterestRateIndexMaturity(Currency&amp;"ibor"&amp;$I$1,BA1862,Trigger)</f>
        <v>52455</v>
      </c>
      <c r="BC1862" s="359">
        <f>_xll.qlIndexFixing($AC$5,AZ1862,,_xll.ohTrigger(Trigger,Quote!$V$2))</f>
        <v>1.4303025820067393E-2</v>
      </c>
      <c r="BD1862" s="359" t="e">
        <f>_xll.qlIndexFixing($BE$1,AZ1862,TRUE,_xll.ohTrigger(Trigger,Quote!$V$2))</f>
        <v>#NUM!</v>
      </c>
    </row>
    <row r="1863" spans="51:56" ht="11.25" customHeight="1" x14ac:dyDescent="0.25">
      <c r="AY1863" s="187" t="s">
        <v>90</v>
      </c>
      <c r="AZ1863" s="186">
        <f>_xll.qlInterestRateIndexFixingDate(Currency&amp;"ibor"&amp;$I$1,BA1863,Trigger)</f>
        <v>52366</v>
      </c>
      <c r="BA1863" s="186">
        <f>_xll.qlCalendarAdvance(Calendar,BA1862,AY1863,"f",,Trigger)</f>
        <v>52370</v>
      </c>
      <c r="BB1863" s="186">
        <f>_xll.qlInterestRateIndexMaturity(Currency&amp;"ibor"&amp;$I$1,BA1863,Trigger)</f>
        <v>52462</v>
      </c>
      <c r="BC1863" s="359">
        <f>_xll.qlIndexFixing($AC$5,AZ1863,,_xll.ohTrigger(Trigger,Quote!$V$2))</f>
        <v>1.4305810563254742E-2</v>
      </c>
      <c r="BD1863" s="359" t="e">
        <f>_xll.qlIndexFixing($BE$1,AZ1863,TRUE,_xll.ohTrigger(Trigger,Quote!$V$2))</f>
        <v>#NUM!</v>
      </c>
    </row>
    <row r="1864" spans="51:56" ht="11.25" customHeight="1" x14ac:dyDescent="0.25">
      <c r="AY1864" s="187" t="s">
        <v>90</v>
      </c>
      <c r="AZ1864" s="186">
        <f>_xll.qlInterestRateIndexFixingDate(Currency&amp;"ibor"&amp;$I$1,BA1864,Trigger)</f>
        <v>52373</v>
      </c>
      <c r="BA1864" s="186">
        <f>_xll.qlCalendarAdvance(Calendar,BA1863,AY1864,"f",,Trigger)</f>
        <v>52377</v>
      </c>
      <c r="BB1864" s="186">
        <f>_xll.qlInterestRateIndexMaturity(Currency&amp;"ibor"&amp;$I$1,BA1864,Trigger)</f>
        <v>52469</v>
      </c>
      <c r="BC1864" s="359">
        <f>_xll.qlIndexFixing($AC$5,AZ1864,,_xll.ohTrigger(Trigger,Quote!$V$2))</f>
        <v>1.430859674949125E-2</v>
      </c>
      <c r="BD1864" s="359" t="e">
        <f>_xll.qlIndexFixing($BE$1,AZ1864,TRUE,_xll.ohTrigger(Trigger,Quote!$V$2))</f>
        <v>#NUM!</v>
      </c>
    </row>
    <row r="1865" spans="51:56" ht="11.25" customHeight="1" x14ac:dyDescent="0.25">
      <c r="AY1865" s="187" t="s">
        <v>90</v>
      </c>
      <c r="AZ1865" s="186">
        <f>_xll.qlInterestRateIndexFixingDate(Currency&amp;"ibor"&amp;$I$1,BA1865,Trigger)</f>
        <v>52380</v>
      </c>
      <c r="BA1865" s="186">
        <f>_xll.qlCalendarAdvance(Calendar,BA1864,AY1865,"f",,Trigger)</f>
        <v>52384</v>
      </c>
      <c r="BB1865" s="186">
        <f>_xll.qlInterestRateIndexMaturity(Currency&amp;"ibor"&amp;$I$1,BA1865,Trigger)</f>
        <v>52476</v>
      </c>
      <c r="BC1865" s="359">
        <f>_xll.qlIndexFixing($AC$5,AZ1865,,_xll.ohTrigger(Trigger,Quote!$V$2))</f>
        <v>1.431123391871077E-2</v>
      </c>
      <c r="BD1865" s="359" t="e">
        <f>_xll.qlIndexFixing($BE$1,AZ1865,TRUE,_xll.ohTrigger(Trigger,Quote!$V$2))</f>
        <v>#NUM!</v>
      </c>
    </row>
    <row r="1866" spans="51:56" ht="11.25" customHeight="1" x14ac:dyDescent="0.25">
      <c r="AY1866" s="187" t="s">
        <v>90</v>
      </c>
      <c r="AZ1866" s="186">
        <f>_xll.qlInterestRateIndexFixingDate(Currency&amp;"ibor"&amp;$I$1,BA1866,Trigger)</f>
        <v>52387</v>
      </c>
      <c r="BA1866" s="186">
        <f>_xll.qlCalendarAdvance(Calendar,BA1865,AY1866,"f",,Trigger)</f>
        <v>52391</v>
      </c>
      <c r="BB1866" s="186">
        <f>_xll.qlInterestRateIndexMaturity(Currency&amp;"ibor"&amp;$I$1,BA1866,Trigger)</f>
        <v>52483</v>
      </c>
      <c r="BC1866" s="359">
        <f>_xll.qlIndexFixing($AC$5,AZ1866,,_xll.ohTrigger(Trigger,Quote!$V$2))</f>
        <v>1.4312968946398379E-2</v>
      </c>
      <c r="BD1866" s="359" t="e">
        <f>_xll.qlIndexFixing($BE$1,AZ1866,TRUE,_xll.ohTrigger(Trigger,Quote!$V$2))</f>
        <v>#NUM!</v>
      </c>
    </row>
    <row r="1867" spans="51:56" ht="11.25" customHeight="1" x14ac:dyDescent="0.25">
      <c r="AY1867" s="187" t="s">
        <v>90</v>
      </c>
      <c r="AZ1867" s="186">
        <f>_xll.qlInterestRateIndexFixingDate(Currency&amp;"ibor"&amp;$I$1,BA1867,Trigger)</f>
        <v>52394</v>
      </c>
      <c r="BA1867" s="186">
        <f>_xll.qlCalendarAdvance(Calendar,BA1866,AY1867,"f",,Trigger)</f>
        <v>52398</v>
      </c>
      <c r="BB1867" s="186">
        <f>_xll.qlInterestRateIndexMaturity(Currency&amp;"ibor"&amp;$I$1,BA1867,Trigger)</f>
        <v>52490</v>
      </c>
      <c r="BC1867" s="359">
        <f>_xll.qlIndexFixing($AC$5,AZ1867,,_xll.ohTrigger(Trigger,Quote!$V$2))</f>
        <v>1.43147039748532E-2</v>
      </c>
      <c r="BD1867" s="359" t="e">
        <f>_xll.qlIndexFixing($BE$1,AZ1867,TRUE,_xll.ohTrigger(Trigger,Quote!$V$2))</f>
        <v>#NUM!</v>
      </c>
    </row>
    <row r="1868" spans="51:56" ht="11.25" customHeight="1" x14ac:dyDescent="0.25">
      <c r="AY1868" s="187" t="s">
        <v>90</v>
      </c>
      <c r="AZ1868" s="186">
        <f>_xll.qlInterestRateIndexFixingDate(Currency&amp;"ibor"&amp;$I$1,BA1868,Trigger)</f>
        <v>52401</v>
      </c>
      <c r="BA1868" s="186">
        <f>_xll.qlCalendarAdvance(Calendar,BA1867,AY1868,"f",,Trigger)</f>
        <v>52405</v>
      </c>
      <c r="BB1868" s="186">
        <f>_xll.qlInterestRateIndexMaturity(Currency&amp;"ibor"&amp;$I$1,BA1868,Trigger)</f>
        <v>52497</v>
      </c>
      <c r="BC1868" s="359">
        <f>_xll.qlIndexFixing($AC$5,AZ1868,,_xll.ohTrigger(Trigger,Quote!$V$2))</f>
        <v>1.4316439004074364E-2</v>
      </c>
      <c r="BD1868" s="359" t="e">
        <f>_xll.qlIndexFixing($BE$1,AZ1868,TRUE,_xll.ohTrigger(Trigger,Quote!$V$2))</f>
        <v>#NUM!</v>
      </c>
    </row>
    <row r="1869" spans="51:56" ht="11.25" customHeight="1" x14ac:dyDescent="0.25">
      <c r="AY1869" s="187" t="s">
        <v>90</v>
      </c>
      <c r="AZ1869" s="186">
        <f>_xll.qlInterestRateIndexFixingDate(Currency&amp;"ibor"&amp;$I$1,BA1869,Trigger)</f>
        <v>52408</v>
      </c>
      <c r="BA1869" s="186">
        <f>_xll.qlCalendarAdvance(Calendar,BA1868,AY1869,"f",,Trigger)</f>
        <v>52412</v>
      </c>
      <c r="BB1869" s="186">
        <f>_xll.qlInterestRateIndexMaturity(Currency&amp;"ibor"&amp;$I$1,BA1869,Trigger)</f>
        <v>52504</v>
      </c>
      <c r="BC1869" s="359">
        <f>_xll.qlIndexFixing($AC$5,AZ1869,,_xll.ohTrigger(Trigger,Quote!$V$2))</f>
        <v>1.4318174034061873E-2</v>
      </c>
      <c r="BD1869" s="359" t="e">
        <f>_xll.qlIndexFixing($BE$1,AZ1869,TRUE,_xll.ohTrigger(Trigger,Quote!$V$2))</f>
        <v>#NUM!</v>
      </c>
    </row>
    <row r="1870" spans="51:56" ht="11.25" customHeight="1" x14ac:dyDescent="0.25">
      <c r="AY1870" s="187" t="s">
        <v>90</v>
      </c>
      <c r="AZ1870" s="186">
        <f>_xll.qlInterestRateIndexFixingDate(Currency&amp;"ibor"&amp;$I$1,BA1870,Trigger)</f>
        <v>52415</v>
      </c>
      <c r="BA1870" s="186">
        <f>_xll.qlCalendarAdvance(Calendar,BA1869,AY1870,"f",,Trigger)</f>
        <v>52419</v>
      </c>
      <c r="BB1870" s="186">
        <f>_xll.qlInterestRateIndexMaturity(Currency&amp;"ibor"&amp;$I$1,BA1870,Trigger)</f>
        <v>52511</v>
      </c>
      <c r="BC1870" s="359">
        <f>_xll.qlIndexFixing($AC$5,AZ1870,,_xll.ohTrigger(Trigger,Quote!$V$2))</f>
        <v>1.4319909064815724E-2</v>
      </c>
      <c r="BD1870" s="359" t="e">
        <f>_xll.qlIndexFixing($BE$1,AZ1870,TRUE,_xll.ohTrigger(Trigger,Quote!$V$2))</f>
        <v>#NUM!</v>
      </c>
    </row>
    <row r="1871" spans="51:56" ht="11.25" customHeight="1" x14ac:dyDescent="0.25">
      <c r="AY1871" s="187" t="s">
        <v>90</v>
      </c>
      <c r="AZ1871" s="186">
        <f>_xll.qlInterestRateIndexFixingDate(Currency&amp;"ibor"&amp;$I$1,BA1871,Trigger)</f>
        <v>52422</v>
      </c>
      <c r="BA1871" s="186">
        <f>_xll.qlCalendarAdvance(Calendar,BA1870,AY1871,"f",,Trigger)</f>
        <v>52426</v>
      </c>
      <c r="BB1871" s="186">
        <f>_xll.qlInterestRateIndexMaturity(Currency&amp;"ibor"&amp;$I$1,BA1871,Trigger)</f>
        <v>52518</v>
      </c>
      <c r="BC1871" s="359">
        <f>_xll.qlIndexFixing($AC$5,AZ1871,,_xll.ohTrigger(Trigger,Quote!$V$2))</f>
        <v>1.4321644096336787E-2</v>
      </c>
      <c r="BD1871" s="359" t="e">
        <f>_xll.qlIndexFixing($BE$1,AZ1871,TRUE,_xll.ohTrigger(Trigger,Quote!$V$2))</f>
        <v>#NUM!</v>
      </c>
    </row>
    <row r="1872" spans="51:56" ht="11.25" customHeight="1" x14ac:dyDescent="0.25">
      <c r="AY1872" s="187" t="s">
        <v>90</v>
      </c>
      <c r="AZ1872" s="186">
        <f>_xll.qlInterestRateIndexFixingDate(Currency&amp;"ibor"&amp;$I$1,BA1872,Trigger)</f>
        <v>52429</v>
      </c>
      <c r="BA1872" s="186">
        <f>_xll.qlCalendarAdvance(Calendar,BA1871,AY1872,"f",,Trigger)</f>
        <v>52433</v>
      </c>
      <c r="BB1872" s="186">
        <f>_xll.qlInterestRateIndexMaturity(Currency&amp;"ibor"&amp;$I$1,BA1872,Trigger)</f>
        <v>52525</v>
      </c>
      <c r="BC1872" s="359">
        <f>_xll.qlIndexFixing($AC$5,AZ1872,,_xll.ohTrigger(Trigger,Quote!$V$2))</f>
        <v>1.4323379128623326E-2</v>
      </c>
      <c r="BD1872" s="359" t="e">
        <f>_xll.qlIndexFixing($BE$1,AZ1872,TRUE,_xll.ohTrigger(Trigger,Quote!$V$2))</f>
        <v>#NUM!</v>
      </c>
    </row>
    <row r="1873" spans="51:56" ht="11.25" customHeight="1" x14ac:dyDescent="0.25">
      <c r="AY1873" s="187" t="s">
        <v>90</v>
      </c>
      <c r="AZ1873" s="186">
        <f>_xll.qlInterestRateIndexFixingDate(Currency&amp;"ibor"&amp;$I$1,BA1873,Trigger)</f>
        <v>52436</v>
      </c>
      <c r="BA1873" s="186">
        <f>_xll.qlCalendarAdvance(Calendar,BA1872,AY1873,"f",,Trigger)</f>
        <v>52440</v>
      </c>
      <c r="BB1873" s="186">
        <f>_xll.qlInterestRateIndexMaturity(Currency&amp;"ibor"&amp;$I$1,BA1873,Trigger)</f>
        <v>52532</v>
      </c>
      <c r="BC1873" s="359">
        <f>_xll.qlIndexFixing($AC$5,AZ1873,,_xll.ohTrigger(Trigger,Quote!$V$2))</f>
        <v>1.4325114161677947E-2</v>
      </c>
      <c r="BD1873" s="359" t="e">
        <f>_xll.qlIndexFixing($BE$1,AZ1873,TRUE,_xll.ohTrigger(Trigger,Quote!$V$2))</f>
        <v>#NUM!</v>
      </c>
    </row>
    <row r="1874" spans="51:56" ht="11.25" customHeight="1" x14ac:dyDescent="0.25">
      <c r="AY1874" s="187" t="s">
        <v>90</v>
      </c>
      <c r="AZ1874" s="186">
        <f>_xll.qlInterestRateIndexFixingDate(Currency&amp;"ibor"&amp;$I$1,BA1874,Trigger)</f>
        <v>52443</v>
      </c>
      <c r="BA1874" s="186">
        <f>_xll.qlCalendarAdvance(Calendar,BA1873,AY1874,"f",,Trigger)</f>
        <v>52447</v>
      </c>
      <c r="BB1874" s="186">
        <f>_xll.qlInterestRateIndexMaturity(Currency&amp;"ibor"&amp;$I$1,BA1874,Trigger)</f>
        <v>52539</v>
      </c>
      <c r="BC1874" s="359">
        <f>_xll.qlIndexFixing($AC$5,AZ1874,,_xll.ohTrigger(Trigger,Quote!$V$2))</f>
        <v>1.4326849195497171E-2</v>
      </c>
      <c r="BD1874" s="359" t="e">
        <f>_xll.qlIndexFixing($BE$1,AZ1874,TRUE,_xll.ohTrigger(Trigger,Quote!$V$2))</f>
        <v>#NUM!</v>
      </c>
    </row>
    <row r="1875" spans="51:56" ht="11.25" customHeight="1" x14ac:dyDescent="0.25">
      <c r="AY1875" s="187" t="s">
        <v>90</v>
      </c>
      <c r="AZ1875" s="186">
        <f>_xll.qlInterestRateIndexFixingDate(Currency&amp;"ibor"&amp;$I$1,BA1875,Trigger)</f>
        <v>52450</v>
      </c>
      <c r="BA1875" s="186">
        <f>_xll.qlCalendarAdvance(Calendar,BA1874,AY1875,"f",,Trigger)</f>
        <v>52454</v>
      </c>
      <c r="BB1875" s="186">
        <f>_xll.qlInterestRateIndexMaturity(Currency&amp;"ibor"&amp;$I$1,BA1875,Trigger)</f>
        <v>52546</v>
      </c>
      <c r="BC1875" s="359">
        <f>_xll.qlIndexFixing($AC$5,AZ1875,,_xll.ohTrigger(Trigger,Quote!$V$2))</f>
        <v>1.4328584230085347E-2</v>
      </c>
      <c r="BD1875" s="359" t="e">
        <f>_xll.qlIndexFixing($BE$1,AZ1875,TRUE,_xll.ohTrigger(Trigger,Quote!$V$2))</f>
        <v>#NUM!</v>
      </c>
    </row>
    <row r="1876" spans="51:56" ht="11.25" customHeight="1" x14ac:dyDescent="0.25">
      <c r="AY1876" s="187" t="s">
        <v>90</v>
      </c>
      <c r="AZ1876" s="186">
        <f>_xll.qlInterestRateIndexFixingDate(Currency&amp;"ibor"&amp;$I$1,BA1876,Trigger)</f>
        <v>52457</v>
      </c>
      <c r="BA1876" s="186">
        <f>_xll.qlCalendarAdvance(Calendar,BA1875,AY1876,"f",,Trigger)</f>
        <v>52461</v>
      </c>
      <c r="BB1876" s="186">
        <f>_xll.qlInterestRateIndexMaturity(Currency&amp;"ibor"&amp;$I$1,BA1876,Trigger)</f>
        <v>52553</v>
      </c>
      <c r="BC1876" s="359">
        <f>_xll.qlIndexFixing($AC$5,AZ1876,,_xll.ohTrigger(Trigger,Quote!$V$2))</f>
        <v>1.433031926543726E-2</v>
      </c>
      <c r="BD1876" s="359" t="e">
        <f>_xll.qlIndexFixing($BE$1,AZ1876,TRUE,_xll.ohTrigger(Trigger,Quote!$V$2))</f>
        <v>#NUM!</v>
      </c>
    </row>
    <row r="1877" spans="51:56" ht="11.25" customHeight="1" x14ac:dyDescent="0.25">
      <c r="AY1877" s="187" t="s">
        <v>90</v>
      </c>
      <c r="AZ1877" s="186">
        <f>_xll.qlInterestRateIndexFixingDate(Currency&amp;"ibor"&amp;$I$1,BA1877,Trigger)</f>
        <v>52464</v>
      </c>
      <c r="BA1877" s="186">
        <f>_xll.qlCalendarAdvance(Calendar,BA1876,AY1877,"f",,Trigger)</f>
        <v>52468</v>
      </c>
      <c r="BB1877" s="186">
        <f>_xll.qlInterestRateIndexMaturity(Currency&amp;"ibor"&amp;$I$1,BA1877,Trigger)</f>
        <v>52560</v>
      </c>
      <c r="BC1877" s="359">
        <f>_xll.qlIndexFixing($AC$5,AZ1877,,_xll.ohTrigger(Trigger,Quote!$V$2))</f>
        <v>1.4332054301556384E-2</v>
      </c>
      <c r="BD1877" s="359" t="e">
        <f>_xll.qlIndexFixing($BE$1,AZ1877,TRUE,_xll.ohTrigger(Trigger,Quote!$V$2))</f>
        <v>#NUM!</v>
      </c>
    </row>
    <row r="1878" spans="51:56" ht="11.25" customHeight="1" x14ac:dyDescent="0.25">
      <c r="AY1878" s="187" t="s">
        <v>90</v>
      </c>
      <c r="AZ1878" s="186">
        <f>_xll.qlInterestRateIndexFixingDate(Currency&amp;"ibor"&amp;$I$1,BA1878,Trigger)</f>
        <v>52471</v>
      </c>
      <c r="BA1878" s="186">
        <f>_xll.qlCalendarAdvance(Calendar,BA1877,AY1878,"f",,Trigger)</f>
        <v>52475</v>
      </c>
      <c r="BB1878" s="186">
        <f>_xll.qlInterestRateIndexMaturity(Currency&amp;"ibor"&amp;$I$1,BA1878,Trigger)</f>
        <v>52566</v>
      </c>
      <c r="BC1878" s="359">
        <f>_xll.qlIndexFixing($AC$5,AZ1878,,_xll.ohTrigger(Trigger,Quote!$V$2))</f>
        <v>1.4333380406043808E-2</v>
      </c>
      <c r="BD1878" s="359" t="e">
        <f>_xll.qlIndexFixing($BE$1,AZ1878,TRUE,_xll.ohTrigger(Trigger,Quote!$V$2))</f>
        <v>#NUM!</v>
      </c>
    </row>
    <row r="1879" spans="51:56" ht="11.25" customHeight="1" x14ac:dyDescent="0.25">
      <c r="AY1879" s="187" t="s">
        <v>90</v>
      </c>
      <c r="AZ1879" s="186">
        <f>_xll.qlInterestRateIndexFixingDate(Currency&amp;"ibor"&amp;$I$1,BA1879,Trigger)</f>
        <v>52478</v>
      </c>
      <c r="BA1879" s="186">
        <f>_xll.qlCalendarAdvance(Calendar,BA1878,AY1879,"f",,Trigger)</f>
        <v>52482</v>
      </c>
      <c r="BB1879" s="186">
        <f>_xll.qlInterestRateIndexMaturity(Currency&amp;"ibor"&amp;$I$1,BA1879,Trigger)</f>
        <v>52573</v>
      </c>
      <c r="BC1879" s="359">
        <f>_xll.qlIndexFixing($AC$5,AZ1879,,_xll.ohTrigger(Trigger,Quote!$V$2))</f>
        <v>1.4335115374683773E-2</v>
      </c>
      <c r="BD1879" s="359" t="e">
        <f>_xll.qlIndexFixing($BE$1,AZ1879,TRUE,_xll.ohTrigger(Trigger,Quote!$V$2))</f>
        <v>#NUM!</v>
      </c>
    </row>
    <row r="1880" spans="51:56" ht="11.25" customHeight="1" x14ac:dyDescent="0.25">
      <c r="AY1880" s="187" t="s">
        <v>90</v>
      </c>
      <c r="AZ1880" s="186">
        <f>_xll.qlInterestRateIndexFixingDate(Currency&amp;"ibor"&amp;$I$1,BA1880,Trigger)</f>
        <v>52485</v>
      </c>
      <c r="BA1880" s="186">
        <f>_xll.qlCalendarAdvance(Calendar,BA1879,AY1880,"f",,Trigger)</f>
        <v>52489</v>
      </c>
      <c r="BB1880" s="186">
        <f>_xll.qlInterestRateIndexMaturity(Currency&amp;"ibor"&amp;$I$1,BA1880,Trigger)</f>
        <v>52580</v>
      </c>
      <c r="BC1880" s="359">
        <f>_xll.qlIndexFixing($AC$5,AZ1880,,_xll.ohTrigger(Trigger,Quote!$V$2))</f>
        <v>1.4336850344080932E-2</v>
      </c>
      <c r="BD1880" s="359" t="e">
        <f>_xll.qlIndexFixing($BE$1,AZ1880,TRUE,_xll.ohTrigger(Trigger,Quote!$V$2))</f>
        <v>#NUM!</v>
      </c>
    </row>
    <row r="1881" spans="51:56" ht="11.25" customHeight="1" x14ac:dyDescent="0.25">
      <c r="AY1881" s="187" t="s">
        <v>90</v>
      </c>
      <c r="AZ1881" s="186">
        <f>_xll.qlInterestRateIndexFixingDate(Currency&amp;"ibor"&amp;$I$1,BA1881,Trigger)</f>
        <v>52492</v>
      </c>
      <c r="BA1881" s="186">
        <f>_xll.qlCalendarAdvance(Calendar,BA1880,AY1881,"f",,Trigger)</f>
        <v>52496</v>
      </c>
      <c r="BB1881" s="186">
        <f>_xll.qlInterestRateIndexMaturity(Currency&amp;"ibor"&amp;$I$1,BA1881,Trigger)</f>
        <v>52587</v>
      </c>
      <c r="BC1881" s="359">
        <f>_xll.qlIndexFixing($AC$5,AZ1881,,_xll.ohTrigger(Trigger,Quote!$V$2))</f>
        <v>1.4338585314237045E-2</v>
      </c>
      <c r="BD1881" s="359" t="e">
        <f>_xll.qlIndexFixing($BE$1,AZ1881,TRUE,_xll.ohTrigger(Trigger,Quote!$V$2))</f>
        <v>#NUM!</v>
      </c>
    </row>
    <row r="1882" spans="51:56" ht="11.25" customHeight="1" x14ac:dyDescent="0.25">
      <c r="AY1882" s="187" t="s">
        <v>90</v>
      </c>
      <c r="AZ1882" s="186">
        <f>_xll.qlInterestRateIndexFixingDate(Currency&amp;"ibor"&amp;$I$1,BA1882,Trigger)</f>
        <v>52499</v>
      </c>
      <c r="BA1882" s="186">
        <f>_xll.qlCalendarAdvance(Calendar,BA1881,AY1882,"f",,Trigger)</f>
        <v>52503</v>
      </c>
      <c r="BB1882" s="186">
        <f>_xll.qlInterestRateIndexMaturity(Currency&amp;"ibor"&amp;$I$1,BA1882,Trigger)</f>
        <v>52594</v>
      </c>
      <c r="BC1882" s="359">
        <f>_xll.qlIndexFixing($AC$5,AZ1882,,_xll.ohTrigger(Trigger,Quote!$V$2))</f>
        <v>1.4340320285151234E-2</v>
      </c>
      <c r="BD1882" s="359" t="e">
        <f>_xll.qlIndexFixing($BE$1,AZ1882,TRUE,_xll.ohTrigger(Trigger,Quote!$V$2))</f>
        <v>#NUM!</v>
      </c>
    </row>
    <row r="1883" spans="51:56" ht="11.25" customHeight="1" x14ac:dyDescent="0.25">
      <c r="AY1883" s="187" t="s">
        <v>90</v>
      </c>
      <c r="AZ1883" s="186">
        <f>_xll.qlInterestRateIndexFixingDate(Currency&amp;"ibor"&amp;$I$1,BA1883,Trigger)</f>
        <v>52506</v>
      </c>
      <c r="BA1883" s="186">
        <f>_xll.qlCalendarAdvance(Calendar,BA1882,AY1883,"f",,Trigger)</f>
        <v>52510</v>
      </c>
      <c r="BB1883" s="186">
        <f>_xll.qlInterestRateIndexMaturity(Currency&amp;"ibor"&amp;$I$1,BA1883,Trigger)</f>
        <v>52602</v>
      </c>
      <c r="BC1883" s="359">
        <f>_xll.qlIndexFixing($AC$5,AZ1883,,_xll.ohTrigger(Trigger,Quote!$V$2))</f>
        <v>1.4342464534371298E-2</v>
      </c>
      <c r="BD1883" s="359" t="e">
        <f>_xll.qlIndexFixing($BE$1,AZ1883,TRUE,_xll.ohTrigger(Trigger,Quote!$V$2))</f>
        <v>#NUM!</v>
      </c>
    </row>
    <row r="1884" spans="51:56" ht="11.25" customHeight="1" x14ac:dyDescent="0.25">
      <c r="AY1884" s="187" t="s">
        <v>90</v>
      </c>
      <c r="AZ1884" s="186">
        <f>_xll.qlInterestRateIndexFixingDate(Currency&amp;"ibor"&amp;$I$1,BA1884,Trigger)</f>
        <v>52513</v>
      </c>
      <c r="BA1884" s="186">
        <f>_xll.qlCalendarAdvance(Calendar,BA1883,AY1884,"f",,Trigger)</f>
        <v>52517</v>
      </c>
      <c r="BB1884" s="186">
        <f>_xll.qlInterestRateIndexMaturity(Currency&amp;"ibor"&amp;$I$1,BA1884,Trigger)</f>
        <v>52609</v>
      </c>
      <c r="BC1884" s="359">
        <f>_xll.qlIndexFixing($AC$5,AZ1884,,_xll.ohTrigger(Trigger,Quote!$V$2))</f>
        <v>1.4344199575856566E-2</v>
      </c>
      <c r="BD1884" s="359" t="e">
        <f>_xll.qlIndexFixing($BE$1,AZ1884,TRUE,_xll.ohTrigger(Trigger,Quote!$V$2))</f>
        <v>#NUM!</v>
      </c>
    </row>
    <row r="1885" spans="51:56" ht="11.25" customHeight="1" x14ac:dyDescent="0.25">
      <c r="AY1885" s="187" t="s">
        <v>90</v>
      </c>
      <c r="AZ1885" s="186">
        <f>_xll.qlInterestRateIndexFixingDate(Currency&amp;"ibor"&amp;$I$1,BA1885,Trigger)</f>
        <v>52520</v>
      </c>
      <c r="BA1885" s="186">
        <f>_xll.qlCalendarAdvance(Calendar,BA1884,AY1885,"f",,Trigger)</f>
        <v>52524</v>
      </c>
      <c r="BB1885" s="186">
        <f>_xll.qlInterestRateIndexMaturity(Currency&amp;"ibor"&amp;$I$1,BA1885,Trigger)</f>
        <v>52616</v>
      </c>
      <c r="BC1885" s="359">
        <f>_xll.qlIndexFixing($AC$5,AZ1885,,_xll.ohTrigger(Trigger,Quote!$V$2))</f>
        <v>1.4345934618108177E-2</v>
      </c>
      <c r="BD1885" s="359" t="e">
        <f>_xll.qlIndexFixing($BE$1,AZ1885,TRUE,_xll.ohTrigger(Trigger,Quote!$V$2))</f>
        <v>#NUM!</v>
      </c>
    </row>
    <row r="1886" spans="51:56" ht="11.25" customHeight="1" x14ac:dyDescent="0.25">
      <c r="AY1886" s="187" t="s">
        <v>90</v>
      </c>
      <c r="AZ1886" s="186">
        <f>_xll.qlInterestRateIndexFixingDate(Currency&amp;"ibor"&amp;$I$1,BA1886,Trigger)</f>
        <v>52527</v>
      </c>
      <c r="BA1886" s="186">
        <f>_xll.qlCalendarAdvance(Calendar,BA1885,AY1886,"f",,Trigger)</f>
        <v>52531</v>
      </c>
      <c r="BB1886" s="186">
        <f>_xll.qlInterestRateIndexMaturity(Currency&amp;"ibor"&amp;$I$1,BA1886,Trigger)</f>
        <v>52623</v>
      </c>
      <c r="BC1886" s="359">
        <f>_xll.qlIndexFixing($AC$5,AZ1886,,_xll.ohTrigger(Trigger,Quote!$V$2))</f>
        <v>1.4347669661126132E-2</v>
      </c>
      <c r="BD1886" s="359" t="e">
        <f>_xll.qlIndexFixing($BE$1,AZ1886,TRUE,_xll.ohTrigger(Trigger,Quote!$V$2))</f>
        <v>#NUM!</v>
      </c>
    </row>
    <row r="1887" spans="51:56" ht="11.25" customHeight="1" x14ac:dyDescent="0.25">
      <c r="AY1887" s="187" t="s">
        <v>90</v>
      </c>
      <c r="AZ1887" s="186">
        <f>_xll.qlInterestRateIndexFixingDate(Currency&amp;"ibor"&amp;$I$1,BA1887,Trigger)</f>
        <v>52534</v>
      </c>
      <c r="BA1887" s="186">
        <f>_xll.qlCalendarAdvance(Calendar,BA1886,AY1887,"f",,Trigger)</f>
        <v>52538</v>
      </c>
      <c r="BB1887" s="186">
        <f>_xll.qlInterestRateIndexMaturity(Currency&amp;"ibor"&amp;$I$1,BA1887,Trigger)</f>
        <v>52630</v>
      </c>
      <c r="BC1887" s="359">
        <f>_xll.qlIndexFixing($AC$5,AZ1887,,_xll.ohTrigger(Trigger,Quote!$V$2))</f>
        <v>1.4349404704910428E-2</v>
      </c>
      <c r="BD1887" s="359" t="e">
        <f>_xll.qlIndexFixing($BE$1,AZ1887,TRUE,_xll.ohTrigger(Trigger,Quote!$V$2))</f>
        <v>#NUM!</v>
      </c>
    </row>
    <row r="1888" spans="51:56" ht="11.25" customHeight="1" x14ac:dyDescent="0.25">
      <c r="AY1888" s="187" t="s">
        <v>90</v>
      </c>
      <c r="AZ1888" s="186">
        <f>_xll.qlInterestRateIndexFixingDate(Currency&amp;"ibor"&amp;$I$1,BA1888,Trigger)</f>
        <v>52541</v>
      </c>
      <c r="BA1888" s="186">
        <f>_xll.qlCalendarAdvance(Calendar,BA1887,AY1888,"f",,Trigger)</f>
        <v>52545</v>
      </c>
      <c r="BB1888" s="186">
        <f>_xll.qlInterestRateIndexMaturity(Currency&amp;"ibor"&amp;$I$1,BA1888,Trigger)</f>
        <v>52637</v>
      </c>
      <c r="BC1888" s="359">
        <f>_xll.qlIndexFixing($AC$5,AZ1888,,_xll.ohTrigger(Trigger,Quote!$V$2))</f>
        <v>1.4351139749461939E-2</v>
      </c>
      <c r="BD1888" s="359" t="e">
        <f>_xll.qlIndexFixing($BE$1,AZ1888,TRUE,_xll.ohTrigger(Trigger,Quote!$V$2))</f>
        <v>#NUM!</v>
      </c>
    </row>
    <row r="1889" spans="51:56" ht="11.25" customHeight="1" x14ac:dyDescent="0.25">
      <c r="AY1889" s="187" t="s">
        <v>90</v>
      </c>
      <c r="AZ1889" s="186">
        <f>_xll.qlInterestRateIndexFixingDate(Currency&amp;"ibor"&amp;$I$1,BA1889,Trigger)</f>
        <v>52548</v>
      </c>
      <c r="BA1889" s="186">
        <f>_xll.qlCalendarAdvance(Calendar,BA1888,AY1889,"f",,Trigger)</f>
        <v>52552</v>
      </c>
      <c r="BB1889" s="186">
        <f>_xll.qlInterestRateIndexMaturity(Currency&amp;"ibor"&amp;$I$1,BA1889,Trigger)</f>
        <v>52644</v>
      </c>
      <c r="BC1889" s="359">
        <f>_xll.qlIndexFixing($AC$5,AZ1889,,_xll.ohTrigger(Trigger,Quote!$V$2))</f>
        <v>1.4352874794780661E-2</v>
      </c>
      <c r="BD1889" s="359" t="e">
        <f>_xll.qlIndexFixing($BE$1,AZ1889,TRUE,_xll.ohTrigger(Trigger,Quote!$V$2))</f>
        <v>#NUM!</v>
      </c>
    </row>
    <row r="1890" spans="51:56" ht="11.25" customHeight="1" x14ac:dyDescent="0.25">
      <c r="AY1890" s="187" t="s">
        <v>90</v>
      </c>
      <c r="AZ1890" s="186">
        <f>_xll.qlInterestRateIndexFixingDate(Currency&amp;"ibor"&amp;$I$1,BA1890,Trigger)</f>
        <v>52555</v>
      </c>
      <c r="BA1890" s="186">
        <f>_xll.qlCalendarAdvance(Calendar,BA1889,AY1890,"f",,Trigger)</f>
        <v>52559</v>
      </c>
      <c r="BB1890" s="186">
        <f>_xll.qlInterestRateIndexMaturity(Currency&amp;"ibor"&amp;$I$1,BA1890,Trigger)</f>
        <v>52651</v>
      </c>
      <c r="BC1890" s="359">
        <f>_xll.qlIndexFixing($AC$5,AZ1890,,_xll.ohTrigger(Trigger,Quote!$V$2))</f>
        <v>1.435460984086399E-2</v>
      </c>
      <c r="BD1890" s="359" t="e">
        <f>_xll.qlIndexFixing($BE$1,AZ1890,TRUE,_xll.ohTrigger(Trigger,Quote!$V$2))</f>
        <v>#NUM!</v>
      </c>
    </row>
    <row r="1891" spans="51:56" ht="11.25" customHeight="1" x14ac:dyDescent="0.25">
      <c r="AY1891" s="187" t="s">
        <v>90</v>
      </c>
      <c r="AZ1891" s="186">
        <f>_xll.qlInterestRateIndexFixingDate(Currency&amp;"ibor"&amp;$I$1,BA1891,Trigger)</f>
        <v>52562</v>
      </c>
      <c r="BA1891" s="186">
        <f>_xll.qlCalendarAdvance(Calendar,BA1890,AY1891,"f",,Trigger)</f>
        <v>52566</v>
      </c>
      <c r="BB1891" s="186">
        <f>_xll.qlInterestRateIndexMaturity(Currency&amp;"ibor"&amp;$I$1,BA1891,Trigger)</f>
        <v>52657</v>
      </c>
      <c r="BC1891" s="359">
        <f>_xll.qlIndexFixing($AC$5,AZ1891,,_xll.ohTrigger(Trigger,Quote!$V$2))</f>
        <v>1.4355935057492301E-2</v>
      </c>
      <c r="BD1891" s="359" t="e">
        <f>_xll.qlIndexFixing($BE$1,AZ1891,TRUE,_xll.ohTrigger(Trigger,Quote!$V$2))</f>
        <v>#NUM!</v>
      </c>
    </row>
    <row r="1892" spans="51:56" ht="11.25" customHeight="1" x14ac:dyDescent="0.25">
      <c r="AY1892" s="187" t="s">
        <v>90</v>
      </c>
      <c r="AZ1892" s="186">
        <f>_xll.qlInterestRateIndexFixingDate(Currency&amp;"ibor"&amp;$I$1,BA1892,Trigger)</f>
        <v>52569</v>
      </c>
      <c r="BA1892" s="186">
        <f>_xll.qlCalendarAdvance(Calendar,BA1891,AY1892,"f",,Trigger)</f>
        <v>52573</v>
      </c>
      <c r="BB1892" s="186">
        <f>_xll.qlInterestRateIndexMaturity(Currency&amp;"ibor"&amp;$I$1,BA1892,Trigger)</f>
        <v>52664</v>
      </c>
      <c r="BC1892" s="359">
        <f>_xll.qlIndexFixing($AC$5,AZ1892,,_xll.ohTrigger(Trigger,Quote!$V$2))</f>
        <v>1.4357670035988116E-2</v>
      </c>
      <c r="BD1892" s="359" t="e">
        <f>_xll.qlIndexFixing($BE$1,AZ1892,TRUE,_xll.ohTrigger(Trigger,Quote!$V$2))</f>
        <v>#NUM!</v>
      </c>
    </row>
    <row r="1893" spans="51:56" ht="11.25" customHeight="1" x14ac:dyDescent="0.25">
      <c r="AY1893" s="187" t="s">
        <v>90</v>
      </c>
      <c r="AZ1893" s="186">
        <f>_xll.qlInterestRateIndexFixingDate(Currency&amp;"ibor"&amp;$I$1,BA1893,Trigger)</f>
        <v>52576</v>
      </c>
      <c r="BA1893" s="186">
        <f>_xll.qlCalendarAdvance(Calendar,BA1892,AY1893,"f",,Trigger)</f>
        <v>52580</v>
      </c>
      <c r="BB1893" s="186">
        <f>_xll.qlInterestRateIndexMaturity(Currency&amp;"ibor"&amp;$I$1,BA1893,Trigger)</f>
        <v>52671</v>
      </c>
      <c r="BC1893" s="359">
        <f>_xll.qlIndexFixing($AC$5,AZ1893,,_xll.ohTrigger(Trigger,Quote!$V$2))</f>
        <v>1.435940501524113E-2</v>
      </c>
      <c r="BD1893" s="359" t="e">
        <f>_xll.qlIndexFixing($BE$1,AZ1893,TRUE,_xll.ohTrigger(Trigger,Quote!$V$2))</f>
        <v>#NUM!</v>
      </c>
    </row>
    <row r="1894" spans="51:56" ht="11.25" customHeight="1" x14ac:dyDescent="0.25">
      <c r="AY1894" s="187" t="s">
        <v>90</v>
      </c>
      <c r="AZ1894" s="186">
        <f>_xll.qlInterestRateIndexFixingDate(Currency&amp;"ibor"&amp;$I$1,BA1894,Trigger)</f>
        <v>52583</v>
      </c>
      <c r="BA1894" s="186">
        <f>_xll.qlCalendarAdvance(Calendar,BA1893,AY1894,"f",,Trigger)</f>
        <v>52587</v>
      </c>
      <c r="BB1894" s="186">
        <f>_xll.qlInterestRateIndexMaturity(Currency&amp;"ibor"&amp;$I$1,BA1894,Trigger)</f>
        <v>52678</v>
      </c>
      <c r="BC1894" s="359">
        <f>_xll.qlIndexFixing($AC$5,AZ1894,,_xll.ohTrigger(Trigger,Quote!$V$2))</f>
        <v>1.4361139995253095E-2</v>
      </c>
      <c r="BD1894" s="359" t="e">
        <f>_xll.qlIndexFixing($BE$1,AZ1894,TRUE,_xll.ohTrigger(Trigger,Quote!$V$2))</f>
        <v>#NUM!</v>
      </c>
    </row>
    <row r="1895" spans="51:56" ht="11.25" customHeight="1" x14ac:dyDescent="0.25">
      <c r="AY1895" s="187" t="s">
        <v>90</v>
      </c>
      <c r="AZ1895" s="186">
        <f>_xll.qlInterestRateIndexFixingDate(Currency&amp;"ibor"&amp;$I$1,BA1895,Trigger)</f>
        <v>52589</v>
      </c>
      <c r="BA1895" s="186">
        <f>_xll.qlCalendarAdvance(Calendar,BA1894,AY1895,"f",,Trigger)</f>
        <v>52594</v>
      </c>
      <c r="BB1895" s="186">
        <f>_xll.qlInterestRateIndexMaturity(Currency&amp;"ibor"&amp;$I$1,BA1895,Trigger)</f>
        <v>52685</v>
      </c>
      <c r="BC1895" s="359">
        <f>_xll.qlIndexFixing($AC$5,AZ1895,,_xll.ohTrigger(Trigger,Quote!$V$2))</f>
        <v>1.4362874976023135E-2</v>
      </c>
      <c r="BD1895" s="359" t="e">
        <f>_xll.qlIndexFixing($BE$1,AZ1895,TRUE,_xll.ohTrigger(Trigger,Quote!$V$2))</f>
        <v>#NUM!</v>
      </c>
    </row>
    <row r="1896" spans="51:56" ht="11.25" customHeight="1" x14ac:dyDescent="0.25">
      <c r="AY1896" s="187" t="s">
        <v>90</v>
      </c>
      <c r="AZ1896" s="186">
        <f>_xll.qlInterestRateIndexFixingDate(Currency&amp;"ibor"&amp;$I$1,BA1896,Trigger)</f>
        <v>52596</v>
      </c>
      <c r="BA1896" s="186">
        <f>_xll.qlCalendarAdvance(Calendar,BA1895,AY1896,"f",,Trigger)</f>
        <v>52601</v>
      </c>
      <c r="BB1896" s="186">
        <f>_xll.qlInterestRateIndexMaturity(Currency&amp;"ibor"&amp;$I$1,BA1896,Trigger)</f>
        <v>52692</v>
      </c>
      <c r="BC1896" s="359">
        <f>_xll.qlIndexFixing($AC$5,AZ1896,,_xll.ohTrigger(Trigger,Quote!$V$2))</f>
        <v>1.4364609957551252E-2</v>
      </c>
      <c r="BD1896" s="359" t="e">
        <f>_xll.qlIndexFixing($BE$1,AZ1896,TRUE,_xll.ohTrigger(Trigger,Quote!$V$2))</f>
        <v>#NUM!</v>
      </c>
    </row>
    <row r="1897" spans="51:56" ht="11.25" customHeight="1" x14ac:dyDescent="0.25">
      <c r="AY1897" s="187" t="s">
        <v>90</v>
      </c>
      <c r="AZ1897" s="186">
        <f>_xll.qlInterestRateIndexFixingDate(Currency&amp;"ibor"&amp;$I$1,BA1897,Trigger)</f>
        <v>52604</v>
      </c>
      <c r="BA1897" s="186">
        <f>_xll.qlCalendarAdvance(Calendar,BA1896,AY1897,"f",,Trigger)</f>
        <v>52608</v>
      </c>
      <c r="BB1897" s="186">
        <f>_xll.qlInterestRateIndexMaturity(Currency&amp;"ibor"&amp;$I$1,BA1897,Trigger)</f>
        <v>52699</v>
      </c>
      <c r="BC1897" s="359">
        <f>_xll.qlIndexFixing($AC$5,AZ1897,,_xll.ohTrigger(Trigger,Quote!$V$2))</f>
        <v>1.4366344939837442E-2</v>
      </c>
      <c r="BD1897" s="359" t="e">
        <f>_xll.qlIndexFixing($BE$1,AZ1897,TRUE,_xll.ohTrigger(Trigger,Quote!$V$2))</f>
        <v>#NUM!</v>
      </c>
    </row>
    <row r="1898" spans="51:56" ht="11.25" customHeight="1" x14ac:dyDescent="0.25">
      <c r="AY1898" s="187" t="s">
        <v>90</v>
      </c>
      <c r="AZ1898" s="186">
        <f>_xll.qlInterestRateIndexFixingDate(Currency&amp;"ibor"&amp;$I$1,BA1898,Trigger)</f>
        <v>52611</v>
      </c>
      <c r="BA1898" s="186">
        <f>_xll.qlCalendarAdvance(Calendar,BA1897,AY1898,"f",,Trigger)</f>
        <v>52615</v>
      </c>
      <c r="BB1898" s="186">
        <f>_xll.qlInterestRateIndexMaturity(Currency&amp;"ibor"&amp;$I$1,BA1898,Trigger)</f>
        <v>52706</v>
      </c>
      <c r="BC1898" s="359">
        <f>_xll.qlIndexFixing($AC$5,AZ1898,,_xll.ohTrigger(Trigger,Quote!$V$2))</f>
        <v>1.436807992288083E-2</v>
      </c>
      <c r="BD1898" s="359" t="e">
        <f>_xll.qlIndexFixing($BE$1,AZ1898,TRUE,_xll.ohTrigger(Trigger,Quote!$V$2))</f>
        <v>#NUM!</v>
      </c>
    </row>
    <row r="1899" spans="51:56" ht="11.25" customHeight="1" x14ac:dyDescent="0.25">
      <c r="AY1899" s="187" t="s">
        <v>90</v>
      </c>
      <c r="AZ1899" s="186">
        <f>_xll.qlInterestRateIndexFixingDate(Currency&amp;"ibor"&amp;$I$1,BA1899,Trigger)</f>
        <v>52618</v>
      </c>
      <c r="BA1899" s="186">
        <f>_xll.qlCalendarAdvance(Calendar,BA1898,AY1899,"f",,Trigger)</f>
        <v>52622</v>
      </c>
      <c r="BB1899" s="186">
        <f>_xll.qlInterestRateIndexMaturity(Currency&amp;"ibor"&amp;$I$1,BA1899,Trigger)</f>
        <v>52713</v>
      </c>
      <c r="BC1899" s="359">
        <f>_xll.qlIndexFixing($AC$5,AZ1899,,_xll.ohTrigger(Trigger,Quote!$V$2))</f>
        <v>1.4369814906684047E-2</v>
      </c>
      <c r="BD1899" s="359" t="e">
        <f>_xll.qlIndexFixing($BE$1,AZ1899,TRUE,_xll.ohTrigger(Trigger,Quote!$V$2))</f>
        <v>#NUM!</v>
      </c>
    </row>
    <row r="1900" spans="51:56" ht="11.25" customHeight="1" x14ac:dyDescent="0.25">
      <c r="AY1900" s="187" t="s">
        <v>90</v>
      </c>
      <c r="AZ1900" s="186">
        <f>_xll.qlInterestRateIndexFixingDate(Currency&amp;"ibor"&amp;$I$1,BA1900,Trigger)</f>
        <v>52625</v>
      </c>
      <c r="BA1900" s="186">
        <f>_xll.qlCalendarAdvance(Calendar,BA1899,AY1900,"f",,Trigger)</f>
        <v>52629</v>
      </c>
      <c r="BB1900" s="186">
        <f>_xll.qlInterestRateIndexMaturity(Currency&amp;"ibor"&amp;$I$1,BA1900,Trigger)</f>
        <v>52719</v>
      </c>
      <c r="BC1900" s="359">
        <f>_xll.qlIndexFixing($AC$5,AZ1900,,_xll.ohTrigger(Trigger,Quote!$V$2))</f>
        <v>1.4371139456120119E-2</v>
      </c>
      <c r="BD1900" s="359" t="e">
        <f>_xll.qlIndexFixing($BE$1,AZ1900,TRUE,_xll.ohTrigger(Trigger,Quote!$V$2))</f>
        <v>#NUM!</v>
      </c>
    </row>
    <row r="1901" spans="51:56" ht="11.25" customHeight="1" x14ac:dyDescent="0.25">
      <c r="AY1901" s="187" t="s">
        <v>90</v>
      </c>
      <c r="AZ1901" s="186">
        <f>_xll.qlInterestRateIndexFixingDate(Currency&amp;"ibor"&amp;$I$1,BA1901,Trigger)</f>
        <v>52632</v>
      </c>
      <c r="BA1901" s="186">
        <f>_xll.qlCalendarAdvance(Calendar,BA1900,AY1901,"f",,Trigger)</f>
        <v>52636</v>
      </c>
      <c r="BB1901" s="186">
        <f>_xll.qlInterestRateIndexMaturity(Currency&amp;"ibor"&amp;$I$1,BA1901,Trigger)</f>
        <v>52726</v>
      </c>
      <c r="BC1901" s="359">
        <f>_xll.qlIndexFixing($AC$5,AZ1901,,_xll.ohTrigger(Trigger,Quote!$V$2))</f>
        <v>1.4372874372244659E-2</v>
      </c>
      <c r="BD1901" s="359" t="e">
        <f>_xll.qlIndexFixing($BE$1,AZ1901,TRUE,_xll.ohTrigger(Trigger,Quote!$V$2))</f>
        <v>#NUM!</v>
      </c>
    </row>
    <row r="1902" spans="51:56" ht="11.25" customHeight="1" x14ac:dyDescent="0.25">
      <c r="AY1902" s="187" t="s">
        <v>90</v>
      </c>
      <c r="AZ1902" s="186">
        <f>_xll.qlInterestRateIndexFixingDate(Currency&amp;"ibor"&amp;$I$1,BA1902,Trigger)</f>
        <v>52639</v>
      </c>
      <c r="BA1902" s="186">
        <f>_xll.qlCalendarAdvance(Calendar,BA1901,AY1902,"f",,Trigger)</f>
        <v>52643</v>
      </c>
      <c r="BB1902" s="186">
        <f>_xll.qlInterestRateIndexMaturity(Currency&amp;"ibor"&amp;$I$1,BA1902,Trigger)</f>
        <v>52733</v>
      </c>
      <c r="BC1902" s="359">
        <f>_xll.qlIndexFixing($AC$5,AZ1902,,_xll.ohTrigger(Trigger,Quote!$V$2))</f>
        <v>1.4374609289120599E-2</v>
      </c>
      <c r="BD1902" s="359" t="e">
        <f>_xll.qlIndexFixing($BE$1,AZ1902,TRUE,_xll.ohTrigger(Trigger,Quote!$V$2))</f>
        <v>#NUM!</v>
      </c>
    </row>
    <row r="1903" spans="51:56" ht="11.25" customHeight="1" x14ac:dyDescent="0.25">
      <c r="AY1903" s="187" t="s">
        <v>90</v>
      </c>
      <c r="AZ1903" s="186">
        <f>_xll.qlInterestRateIndexFixingDate(Currency&amp;"ibor"&amp;$I$1,BA1903,Trigger)</f>
        <v>52646</v>
      </c>
      <c r="BA1903" s="186">
        <f>_xll.qlCalendarAdvance(Calendar,BA1902,AY1903,"f",,Trigger)</f>
        <v>52650</v>
      </c>
      <c r="BB1903" s="186">
        <f>_xll.qlInterestRateIndexMaturity(Currency&amp;"ibor"&amp;$I$1,BA1903,Trigger)</f>
        <v>52740</v>
      </c>
      <c r="BC1903" s="359">
        <f>_xll.qlIndexFixing($AC$5,AZ1903,,_xll.ohTrigger(Trigger,Quote!$V$2))</f>
        <v>1.4376344206746161E-2</v>
      </c>
      <c r="BD1903" s="359" t="e">
        <f>_xll.qlIndexFixing($BE$1,AZ1903,TRUE,_xll.ohTrigger(Trigger,Quote!$V$2))</f>
        <v>#NUM!</v>
      </c>
    </row>
    <row r="1904" spans="51:56" ht="11.25" customHeight="1" x14ac:dyDescent="0.25">
      <c r="AY1904" s="187" t="s">
        <v>90</v>
      </c>
      <c r="AZ1904" s="186">
        <f>_xll.qlInterestRateIndexFixingDate(Currency&amp;"ibor"&amp;$I$1,BA1904,Trigger)</f>
        <v>52653</v>
      </c>
      <c r="BA1904" s="186">
        <f>_xll.qlCalendarAdvance(Calendar,BA1903,AY1904,"f",,Trigger)</f>
        <v>52657</v>
      </c>
      <c r="BB1904" s="186">
        <f>_xll.qlInterestRateIndexMaturity(Currency&amp;"ibor"&amp;$I$1,BA1904,Trigger)</f>
        <v>52749</v>
      </c>
      <c r="BC1904" s="359">
        <f>_xll.qlIndexFixing($AC$5,AZ1904,,_xll.ohTrigger(Trigger,Quote!$V$2))</f>
        <v>1.4378900566527065E-2</v>
      </c>
      <c r="BD1904" s="359" t="e">
        <f>_xll.qlIndexFixing($BE$1,AZ1904,TRUE,_xll.ohTrigger(Trigger,Quote!$V$2))</f>
        <v>#NUM!</v>
      </c>
    </row>
    <row r="1905" spans="51:56" ht="11.25" customHeight="1" x14ac:dyDescent="0.25">
      <c r="AY1905" s="187" t="s">
        <v>90</v>
      </c>
      <c r="AZ1905" s="186">
        <f>_xll.qlInterestRateIndexFixingDate(Currency&amp;"ibor"&amp;$I$1,BA1905,Trigger)</f>
        <v>52660</v>
      </c>
      <c r="BA1905" s="186">
        <f>_xll.qlCalendarAdvance(Calendar,BA1904,AY1905,"f",,Trigger)</f>
        <v>52664</v>
      </c>
      <c r="BB1905" s="186">
        <f>_xll.qlInterestRateIndexMaturity(Currency&amp;"ibor"&amp;$I$1,BA1905,Trigger)</f>
        <v>52756</v>
      </c>
      <c r="BC1905" s="359">
        <f>_xll.qlIndexFixing($AC$5,AZ1905,,_xll.ohTrigger(Trigger,Quote!$V$2))</f>
        <v>1.4382704693729874E-2</v>
      </c>
      <c r="BD1905" s="359" t="e">
        <f>_xll.qlIndexFixing($BE$1,AZ1905,TRUE,_xll.ohTrigger(Trigger,Quote!$V$2))</f>
        <v>#NUM!</v>
      </c>
    </row>
    <row r="1906" spans="51:56" ht="11.25" customHeight="1" x14ac:dyDescent="0.25">
      <c r="AY1906" s="187" t="s">
        <v>90</v>
      </c>
      <c r="AZ1906" s="186">
        <f>_xll.qlInterestRateIndexFixingDate(Currency&amp;"ibor"&amp;$I$1,BA1906,Trigger)</f>
        <v>52667</v>
      </c>
      <c r="BA1906" s="186">
        <f>_xll.qlCalendarAdvance(Calendar,BA1905,AY1906,"f",,Trigger)</f>
        <v>52671</v>
      </c>
      <c r="BB1906" s="186">
        <f>_xll.qlInterestRateIndexMaturity(Currency&amp;"ibor"&amp;$I$1,BA1906,Trigger)</f>
        <v>52763</v>
      </c>
      <c r="BC1906" s="359">
        <f>_xll.qlIndexFixing($AC$5,AZ1906,,_xll.ohTrigger(Trigger,Quote!$V$2))</f>
        <v>1.4386511556323728E-2</v>
      </c>
      <c r="BD1906" s="359" t="e">
        <f>_xll.qlIndexFixing($BE$1,AZ1906,TRUE,_xll.ohTrigger(Trigger,Quote!$V$2))</f>
        <v>#NUM!</v>
      </c>
    </row>
    <row r="1907" spans="51:56" ht="11.25" customHeight="1" x14ac:dyDescent="0.25">
      <c r="AY1907" s="187" t="s">
        <v>90</v>
      </c>
      <c r="AZ1907" s="186">
        <f>_xll.qlInterestRateIndexFixingDate(Currency&amp;"ibor"&amp;$I$1,BA1907,Trigger)</f>
        <v>52674</v>
      </c>
      <c r="BA1907" s="186">
        <f>_xll.qlCalendarAdvance(Calendar,BA1906,AY1907,"f",,Trigger)</f>
        <v>52678</v>
      </c>
      <c r="BB1907" s="186">
        <f>_xll.qlInterestRateIndexMaturity(Currency&amp;"ibor"&amp;$I$1,BA1907,Trigger)</f>
        <v>52770</v>
      </c>
      <c r="BC1907" s="359">
        <f>_xll.qlIndexFixing($AC$5,AZ1907,,_xll.ohTrigger(Trigger,Quote!$V$2))</f>
        <v>1.4390321154316446E-2</v>
      </c>
      <c r="BD1907" s="359" t="e">
        <f>_xll.qlIndexFixing($BE$1,AZ1907,TRUE,_xll.ohTrigger(Trigger,Quote!$V$2))</f>
        <v>#NUM!</v>
      </c>
    </row>
    <row r="1908" spans="51:56" ht="11.25" customHeight="1" x14ac:dyDescent="0.25">
      <c r="AY1908" s="187" t="s">
        <v>90</v>
      </c>
      <c r="AZ1908" s="186">
        <f>_xll.qlInterestRateIndexFixingDate(Currency&amp;"ibor"&amp;$I$1,BA1908,Trigger)</f>
        <v>52681</v>
      </c>
      <c r="BA1908" s="186">
        <f>_xll.qlCalendarAdvance(Calendar,BA1907,AY1908,"f",,Trigger)</f>
        <v>52685</v>
      </c>
      <c r="BB1908" s="186">
        <f>_xll.qlInterestRateIndexMaturity(Currency&amp;"ibor"&amp;$I$1,BA1908,Trigger)</f>
        <v>52777</v>
      </c>
      <c r="BC1908" s="359">
        <f>_xll.qlIndexFixing($AC$5,AZ1908,,_xll.ohTrigger(Trigger,Quote!$V$2))</f>
        <v>1.4394133487714978E-2</v>
      </c>
      <c r="BD1908" s="359" t="e">
        <f>_xll.qlIndexFixing($BE$1,AZ1908,TRUE,_xll.ohTrigger(Trigger,Quote!$V$2))</f>
        <v>#NUM!</v>
      </c>
    </row>
    <row r="1909" spans="51:56" ht="11.25" customHeight="1" x14ac:dyDescent="0.25">
      <c r="AY1909" s="187" t="s">
        <v>90</v>
      </c>
      <c r="AZ1909" s="186">
        <f>_xll.qlInterestRateIndexFixingDate(Currency&amp;"ibor"&amp;$I$1,BA1909,Trigger)</f>
        <v>52688</v>
      </c>
      <c r="BA1909" s="186">
        <f>_xll.qlCalendarAdvance(Calendar,BA1908,AY1909,"f",,Trigger)</f>
        <v>52692</v>
      </c>
      <c r="BB1909" s="186">
        <f>_xll.qlInterestRateIndexMaturity(Currency&amp;"ibor"&amp;$I$1,BA1909,Trigger)</f>
        <v>52783</v>
      </c>
      <c r="BC1909" s="359">
        <f>_xll.qlIndexFixing($AC$5,AZ1909,,_xll.ohTrigger(Trigger,Quote!$V$2))</f>
        <v>1.4397350481863152E-2</v>
      </c>
      <c r="BD1909" s="359" t="e">
        <f>_xll.qlIndexFixing($BE$1,AZ1909,TRUE,_xll.ohTrigger(Trigger,Quote!$V$2))</f>
        <v>#NUM!</v>
      </c>
    </row>
    <row r="1910" spans="51:56" ht="11.25" customHeight="1" x14ac:dyDescent="0.25">
      <c r="AY1910" s="187" t="s">
        <v>90</v>
      </c>
      <c r="AZ1910" s="186">
        <f>_xll.qlInterestRateIndexFixingDate(Currency&amp;"ibor"&amp;$I$1,BA1910,Trigger)</f>
        <v>52695</v>
      </c>
      <c r="BA1910" s="186">
        <f>_xll.qlCalendarAdvance(Calendar,BA1909,AY1910,"f",,Trigger)</f>
        <v>52699</v>
      </c>
      <c r="BB1910" s="186">
        <f>_xll.qlInterestRateIndexMaturity(Currency&amp;"ibor"&amp;$I$1,BA1910,Trigger)</f>
        <v>52790</v>
      </c>
      <c r="BC1910" s="359">
        <f>_xll.qlIndexFixing($AC$5,AZ1910,,_xll.ohTrigger(Trigger,Quote!$V$2))</f>
        <v>1.4401190625180332E-2</v>
      </c>
      <c r="BD1910" s="359" t="e">
        <f>_xll.qlIndexFixing($BE$1,AZ1910,TRUE,_xll.ohTrigger(Trigger,Quote!$V$2))</f>
        <v>#NUM!</v>
      </c>
    </row>
    <row r="1911" spans="51:56" ht="11.25" customHeight="1" x14ac:dyDescent="0.25">
      <c r="AY1911" s="187" t="s">
        <v>90</v>
      </c>
      <c r="AZ1911" s="186">
        <f>_xll.qlInterestRateIndexFixingDate(Currency&amp;"ibor"&amp;$I$1,BA1911,Trigger)</f>
        <v>52700</v>
      </c>
      <c r="BA1911" s="186">
        <f>_xll.qlCalendarAdvance(Calendar,BA1910,AY1911,"f",,Trigger)</f>
        <v>52706</v>
      </c>
      <c r="BB1911" s="186">
        <f>_xll.qlInterestRateIndexMaturity(Currency&amp;"ibor"&amp;$I$1,BA1911,Trigger)</f>
        <v>52797</v>
      </c>
      <c r="BC1911" s="359">
        <f>_xll.qlIndexFixing($AC$5,AZ1911,,_xll.ohTrigger(Trigger,Quote!$V$2))</f>
        <v>1.4405033533838877E-2</v>
      </c>
      <c r="BD1911" s="359" t="e">
        <f>_xll.qlIndexFixing($BE$1,AZ1911,TRUE,_xll.ohTrigger(Trigger,Quote!$V$2))</f>
        <v>#NUM!</v>
      </c>
    </row>
    <row r="1912" spans="51:56" ht="11.25" customHeight="1" x14ac:dyDescent="0.25">
      <c r="AY1912" s="187" t="s">
        <v>90</v>
      </c>
      <c r="AZ1912" s="186">
        <f>_xll.qlInterestRateIndexFixingDate(Currency&amp;"ibor"&amp;$I$1,BA1912,Trigger)</f>
        <v>52709</v>
      </c>
      <c r="BA1912" s="186">
        <f>_xll.qlCalendarAdvance(Calendar,BA1911,AY1912,"f",,Trigger)</f>
        <v>52713</v>
      </c>
      <c r="BB1912" s="186">
        <f>_xll.qlInterestRateIndexMaturity(Currency&amp;"ibor"&amp;$I$1,BA1912,Trigger)</f>
        <v>52804</v>
      </c>
      <c r="BC1912" s="359">
        <f>_xll.qlIndexFixing($AC$5,AZ1912,,_xll.ohTrigger(Trigger,Quote!$V$2))</f>
        <v>1.4408879207845811E-2</v>
      </c>
      <c r="BD1912" s="359" t="e">
        <f>_xll.qlIndexFixing($BE$1,AZ1912,TRUE,_xll.ohTrigger(Trigger,Quote!$V$2))</f>
        <v>#NUM!</v>
      </c>
    </row>
    <row r="1913" spans="51:56" ht="11.25" customHeight="1" x14ac:dyDescent="0.25">
      <c r="AY1913" s="187" t="s">
        <v>90</v>
      </c>
      <c r="AZ1913" s="186">
        <f>_xll.qlInterestRateIndexFixingDate(Currency&amp;"ibor"&amp;$I$1,BA1913,Trigger)</f>
        <v>52716</v>
      </c>
      <c r="BA1913" s="186">
        <f>_xll.qlCalendarAdvance(Calendar,BA1912,AY1913,"f",,Trigger)</f>
        <v>52720</v>
      </c>
      <c r="BB1913" s="186">
        <f>_xll.qlInterestRateIndexMaturity(Currency&amp;"ibor"&amp;$I$1,BA1913,Trigger)</f>
        <v>52812</v>
      </c>
      <c r="BC1913" s="359">
        <f>_xll.qlIndexFixing($AC$5,AZ1913,,_xll.ohTrigger(Trigger,Quote!$V$2))</f>
        <v>1.4413236186088543E-2</v>
      </c>
      <c r="BD1913" s="359" t="e">
        <f>_xll.qlIndexFixing($BE$1,AZ1913,TRUE,_xll.ohTrigger(Trigger,Quote!$V$2))</f>
        <v>#NUM!</v>
      </c>
    </row>
    <row r="1914" spans="51:56" ht="11.25" customHeight="1" x14ac:dyDescent="0.25">
      <c r="AY1914" s="187" t="s">
        <v>90</v>
      </c>
      <c r="AZ1914" s="186">
        <f>_xll.qlInterestRateIndexFixingDate(Currency&amp;"ibor"&amp;$I$1,BA1914,Trigger)</f>
        <v>52723</v>
      </c>
      <c r="BA1914" s="186">
        <f>_xll.qlCalendarAdvance(Calendar,BA1913,AY1914,"f",,Trigger)</f>
        <v>52727</v>
      </c>
      <c r="BB1914" s="186">
        <f>_xll.qlInterestRateIndexMaturity(Currency&amp;"ibor"&amp;$I$1,BA1914,Trigger)</f>
        <v>52819</v>
      </c>
      <c r="BC1914" s="359">
        <f>_xll.qlIndexFixing($AC$5,AZ1914,,_xll.ohTrigger(Trigger,Quote!$V$2))</f>
        <v>1.4417064932093132E-2</v>
      </c>
      <c r="BD1914" s="359" t="e">
        <f>_xll.qlIndexFixing($BE$1,AZ1914,TRUE,_xll.ohTrigger(Trigger,Quote!$V$2))</f>
        <v>#NUM!</v>
      </c>
    </row>
    <row r="1915" spans="51:56" ht="11.25" customHeight="1" x14ac:dyDescent="0.25">
      <c r="AY1915" s="187" t="s">
        <v>90</v>
      </c>
      <c r="AZ1915" s="186">
        <f>_xll.qlInterestRateIndexFixingDate(Currency&amp;"ibor"&amp;$I$1,BA1915,Trigger)</f>
        <v>52730</v>
      </c>
      <c r="BA1915" s="186">
        <f>_xll.qlCalendarAdvance(Calendar,BA1914,AY1915,"f",,Trigger)</f>
        <v>52734</v>
      </c>
      <c r="BB1915" s="186">
        <f>_xll.qlInterestRateIndexMaturity(Currency&amp;"ibor"&amp;$I$1,BA1915,Trigger)</f>
        <v>52826</v>
      </c>
      <c r="BC1915" s="359">
        <f>_xll.qlIndexFixing($AC$5,AZ1915,,_xll.ohTrigger(Trigger,Quote!$V$2))</f>
        <v>1.442089641356175E-2</v>
      </c>
      <c r="BD1915" s="359" t="e">
        <f>_xll.qlIndexFixing($BE$1,AZ1915,TRUE,_xll.ohTrigger(Trigger,Quote!$V$2))</f>
        <v>#NUM!</v>
      </c>
    </row>
    <row r="1916" spans="51:56" ht="11.25" customHeight="1" x14ac:dyDescent="0.25">
      <c r="AY1916" s="187" t="s">
        <v>90</v>
      </c>
      <c r="AZ1916" s="186">
        <f>_xll.qlInterestRateIndexFixingDate(Currency&amp;"ibor"&amp;$I$1,BA1916,Trigger)</f>
        <v>52737</v>
      </c>
      <c r="BA1916" s="186">
        <f>_xll.qlCalendarAdvance(Calendar,BA1915,AY1916,"f",,Trigger)</f>
        <v>52741</v>
      </c>
      <c r="BB1916" s="186">
        <f>_xll.qlInterestRateIndexMaturity(Currency&amp;"ibor"&amp;$I$1,BA1916,Trigger)</f>
        <v>52833</v>
      </c>
      <c r="BC1916" s="359">
        <f>_xll.qlIndexFixing($AC$5,AZ1916,,_xll.ohTrigger(Trigger,Quote!$V$2))</f>
        <v>1.4424730630501349E-2</v>
      </c>
      <c r="BD1916" s="359" t="e">
        <f>_xll.qlIndexFixing($BE$1,AZ1916,TRUE,_xll.ohTrigger(Trigger,Quote!$V$2))</f>
        <v>#NUM!</v>
      </c>
    </row>
    <row r="1917" spans="51:56" ht="11.25" customHeight="1" x14ac:dyDescent="0.25">
      <c r="AY1917" s="187" t="s">
        <v>90</v>
      </c>
      <c r="AZ1917" s="186">
        <f>_xll.qlInterestRateIndexFixingDate(Currency&amp;"ibor"&amp;$I$1,BA1917,Trigger)</f>
        <v>52744</v>
      </c>
      <c r="BA1917" s="186">
        <f>_xll.qlCalendarAdvance(Calendar,BA1916,AY1917,"f",,Trigger)</f>
        <v>52748</v>
      </c>
      <c r="BB1917" s="186">
        <f>_xll.qlInterestRateIndexMaturity(Currency&amp;"ibor"&amp;$I$1,BA1917,Trigger)</f>
        <v>52840</v>
      </c>
      <c r="BC1917" s="359">
        <f>_xll.qlIndexFixing($AC$5,AZ1917,,_xll.ohTrigger(Trigger,Quote!$V$2))</f>
        <v>1.4428567582918011E-2</v>
      </c>
      <c r="BD1917" s="359" t="e">
        <f>_xll.qlIndexFixing($BE$1,AZ1917,TRUE,_xll.ohTrigger(Trigger,Quote!$V$2))</f>
        <v>#NUM!</v>
      </c>
    </row>
    <row r="1918" spans="51:56" ht="11.25" customHeight="1" x14ac:dyDescent="0.25">
      <c r="AY1918" s="187" t="s">
        <v>90</v>
      </c>
      <c r="AZ1918" s="186">
        <f>_xll.qlInterestRateIndexFixingDate(Currency&amp;"ibor"&amp;$I$1,BA1918,Trigger)</f>
        <v>52751</v>
      </c>
      <c r="BA1918" s="186">
        <f>_xll.qlCalendarAdvance(Calendar,BA1917,AY1918,"f",,Trigger)</f>
        <v>52755</v>
      </c>
      <c r="BB1918" s="186">
        <f>_xll.qlInterestRateIndexMaturity(Currency&amp;"ibor"&amp;$I$1,BA1918,Trigger)</f>
        <v>52847</v>
      </c>
      <c r="BC1918" s="359">
        <f>_xll.qlIndexFixing($AC$5,AZ1918,,_xll.ohTrigger(Trigger,Quote!$V$2))</f>
        <v>1.443063392731447E-2</v>
      </c>
      <c r="BD1918" s="359" t="e">
        <f>_xll.qlIndexFixing($BE$1,AZ1918,TRUE,_xll.ohTrigger(Trigger,Quote!$V$2))</f>
        <v>#NUM!</v>
      </c>
    </row>
    <row r="1919" spans="51:56" ht="11.25" customHeight="1" x14ac:dyDescent="0.25">
      <c r="AY1919" s="187" t="s">
        <v>90</v>
      </c>
      <c r="AZ1919" s="186">
        <f>_xll.qlInterestRateIndexFixingDate(Currency&amp;"ibor"&amp;$I$1,BA1919,Trigger)</f>
        <v>52758</v>
      </c>
      <c r="BA1919" s="186">
        <f>_xll.qlCalendarAdvance(Calendar,BA1918,AY1919,"f",,Trigger)</f>
        <v>52762</v>
      </c>
      <c r="BB1919" s="186">
        <f>_xll.qlInterestRateIndexMaturity(Currency&amp;"ibor"&amp;$I$1,BA1919,Trigger)</f>
        <v>52854</v>
      </c>
      <c r="BC1919" s="359">
        <f>_xll.qlIndexFixing($AC$5,AZ1919,,_xll.ohTrigger(Trigger,Quote!$V$2))</f>
        <v>1.4432404910591019E-2</v>
      </c>
      <c r="BD1919" s="359" t="e">
        <f>_xll.qlIndexFixing($BE$1,AZ1919,TRUE,_xll.ohTrigger(Trigger,Quote!$V$2))</f>
        <v>#NUM!</v>
      </c>
    </row>
    <row r="1920" spans="51:56" ht="11.25" customHeight="1" x14ac:dyDescent="0.25">
      <c r="AY1920" s="187" t="s">
        <v>90</v>
      </c>
      <c r="AZ1920" s="186">
        <f>_xll.qlInterestRateIndexFixingDate(Currency&amp;"ibor"&amp;$I$1,BA1920,Trigger)</f>
        <v>52765</v>
      </c>
      <c r="BA1920" s="186">
        <f>_xll.qlCalendarAdvance(Calendar,BA1919,AY1920,"f",,Trigger)</f>
        <v>52769</v>
      </c>
      <c r="BB1920" s="186">
        <f>_xll.qlInterestRateIndexMaturity(Currency&amp;"ibor"&amp;$I$1,BA1920,Trigger)</f>
        <v>52861</v>
      </c>
      <c r="BC1920" s="359">
        <f>_xll.qlIndexFixing($AC$5,AZ1920,,_xll.ohTrigger(Trigger,Quote!$V$2))</f>
        <v>1.4434175894667799E-2</v>
      </c>
      <c r="BD1920" s="359" t="e">
        <f>_xll.qlIndexFixing($BE$1,AZ1920,TRUE,_xll.ohTrigger(Trigger,Quote!$V$2))</f>
        <v>#NUM!</v>
      </c>
    </row>
    <row r="1921" spans="51:56" ht="11.25" customHeight="1" x14ac:dyDescent="0.25">
      <c r="AY1921" s="187" t="s">
        <v>90</v>
      </c>
      <c r="AZ1921" s="186">
        <f>_xll.qlInterestRateIndexFixingDate(Currency&amp;"ibor"&amp;$I$1,BA1921,Trigger)</f>
        <v>52772</v>
      </c>
      <c r="BA1921" s="186">
        <f>_xll.qlCalendarAdvance(Calendar,BA1920,AY1921,"f",,Trigger)</f>
        <v>52776</v>
      </c>
      <c r="BB1921" s="186">
        <f>_xll.qlInterestRateIndexMaturity(Currency&amp;"ibor"&amp;$I$1,BA1921,Trigger)</f>
        <v>52868</v>
      </c>
      <c r="BC1921" s="359">
        <f>_xll.qlIndexFixing($AC$5,AZ1921,,_xll.ohTrigger(Trigger,Quote!$V$2))</f>
        <v>1.4435946879542199E-2</v>
      </c>
      <c r="BD1921" s="359" t="e">
        <f>_xll.qlIndexFixing($BE$1,AZ1921,TRUE,_xll.ohTrigger(Trigger,Quote!$V$2))</f>
        <v>#NUM!</v>
      </c>
    </row>
    <row r="1922" spans="51:56" ht="11.25" customHeight="1" x14ac:dyDescent="0.25">
      <c r="AY1922" s="187" t="s">
        <v>90</v>
      </c>
      <c r="AZ1922" s="186">
        <f>_xll.qlInterestRateIndexFixingDate(Currency&amp;"ibor"&amp;$I$1,BA1922,Trigger)</f>
        <v>52779</v>
      </c>
      <c r="BA1922" s="186">
        <f>_xll.qlCalendarAdvance(Calendar,BA1921,AY1922,"f",,Trigger)</f>
        <v>52783</v>
      </c>
      <c r="BB1922" s="186">
        <f>_xll.qlInterestRateIndexMaturity(Currency&amp;"ibor"&amp;$I$1,BA1922,Trigger)</f>
        <v>52875</v>
      </c>
      <c r="BC1922" s="359">
        <f>_xll.qlIndexFixing($AC$5,AZ1922,,_xll.ohTrigger(Trigger,Quote!$V$2))</f>
        <v>1.4437717865215962E-2</v>
      </c>
      <c r="BD1922" s="359" t="e">
        <f>_xll.qlIndexFixing($BE$1,AZ1922,TRUE,_xll.ohTrigger(Trigger,Quote!$V$2))</f>
        <v>#NUM!</v>
      </c>
    </row>
    <row r="1923" spans="51:56" ht="11.25" customHeight="1" x14ac:dyDescent="0.25">
      <c r="AY1923" s="187" t="s">
        <v>90</v>
      </c>
      <c r="AZ1923" s="186">
        <f>_xll.qlInterestRateIndexFixingDate(Currency&amp;"ibor"&amp;$I$1,BA1923,Trigger)</f>
        <v>52786</v>
      </c>
      <c r="BA1923" s="186">
        <f>_xll.qlCalendarAdvance(Calendar,BA1922,AY1923,"f",,Trigger)</f>
        <v>52790</v>
      </c>
      <c r="BB1923" s="186">
        <f>_xll.qlInterestRateIndexMaturity(Currency&amp;"ibor"&amp;$I$1,BA1923,Trigger)</f>
        <v>52882</v>
      </c>
      <c r="BC1923" s="359">
        <f>_xll.qlIndexFixing($AC$5,AZ1923,,_xll.ohTrigger(Trigger,Quote!$V$2))</f>
        <v>1.4439488851688217E-2</v>
      </c>
      <c r="BD1923" s="359" t="e">
        <f>_xll.qlIndexFixing($BE$1,AZ1923,TRUE,_xll.ohTrigger(Trigger,Quote!$V$2))</f>
        <v>#NUM!</v>
      </c>
    </row>
    <row r="1924" spans="51:56" ht="11.25" customHeight="1" x14ac:dyDescent="0.25">
      <c r="AY1924" s="187" t="s">
        <v>90</v>
      </c>
      <c r="AZ1924" s="186">
        <f>_xll.qlInterestRateIndexFixingDate(Currency&amp;"ibor"&amp;$I$1,BA1924,Trigger)</f>
        <v>52793</v>
      </c>
      <c r="BA1924" s="186">
        <f>_xll.qlCalendarAdvance(Calendar,BA1923,AY1924,"f",,Trigger)</f>
        <v>52797</v>
      </c>
      <c r="BB1924" s="186">
        <f>_xll.qlInterestRateIndexMaturity(Currency&amp;"ibor"&amp;$I$1,BA1924,Trigger)</f>
        <v>52889</v>
      </c>
      <c r="BC1924" s="359">
        <f>_xll.qlIndexFixing($AC$5,AZ1924,,_xll.ohTrigger(Trigger,Quote!$V$2))</f>
        <v>1.4441259838958963E-2</v>
      </c>
      <c r="BD1924" s="359" t="e">
        <f>_xll.qlIndexFixing($BE$1,AZ1924,TRUE,_xll.ohTrigger(Trigger,Quote!$V$2))</f>
        <v>#NUM!</v>
      </c>
    </row>
    <row r="1925" spans="51:56" ht="11.25" customHeight="1" x14ac:dyDescent="0.25">
      <c r="AY1925" s="187" t="s">
        <v>90</v>
      </c>
      <c r="AZ1925" s="186">
        <f>_xll.qlInterestRateIndexFixingDate(Currency&amp;"ibor"&amp;$I$1,BA1925,Trigger)</f>
        <v>52800</v>
      </c>
      <c r="BA1925" s="186">
        <f>_xll.qlCalendarAdvance(Calendar,BA1924,AY1925,"f",,Trigger)</f>
        <v>52804</v>
      </c>
      <c r="BB1925" s="186">
        <f>_xll.qlInterestRateIndexMaturity(Currency&amp;"ibor"&amp;$I$1,BA1925,Trigger)</f>
        <v>52896</v>
      </c>
      <c r="BC1925" s="359">
        <f>_xll.qlIndexFixing($AC$5,AZ1925,,_xll.ohTrigger(Trigger,Quote!$V$2))</f>
        <v>1.4443030827027331E-2</v>
      </c>
      <c r="BD1925" s="359" t="e">
        <f>_xll.qlIndexFixing($BE$1,AZ1925,TRUE,_xll.ohTrigger(Trigger,Quote!$V$2))</f>
        <v>#NUM!</v>
      </c>
    </row>
    <row r="1926" spans="51:56" ht="11.25" customHeight="1" x14ac:dyDescent="0.25">
      <c r="AY1926" s="187" t="s">
        <v>90</v>
      </c>
      <c r="AZ1926" s="186">
        <f>_xll.qlInterestRateIndexFixingDate(Currency&amp;"ibor"&amp;$I$1,BA1926,Trigger)</f>
        <v>52807</v>
      </c>
      <c r="BA1926" s="186">
        <f>_xll.qlCalendarAdvance(Calendar,BA1925,AY1926,"f",,Trigger)</f>
        <v>52811</v>
      </c>
      <c r="BB1926" s="186">
        <f>_xll.qlInterestRateIndexMaturity(Currency&amp;"ibor"&amp;$I$1,BA1926,Trigger)</f>
        <v>52903</v>
      </c>
      <c r="BC1926" s="359">
        <f>_xll.qlIndexFixing($AC$5,AZ1926,,_xll.ohTrigger(Trigger,Quote!$V$2))</f>
        <v>1.4444801815895929E-2</v>
      </c>
      <c r="BD1926" s="359" t="e">
        <f>_xll.qlIndexFixing($BE$1,AZ1926,TRUE,_xll.ohTrigger(Trigger,Quote!$V$2))</f>
        <v>#NUM!</v>
      </c>
    </row>
    <row r="1927" spans="51:56" ht="11.25" customHeight="1" x14ac:dyDescent="0.25">
      <c r="AY1927" s="187" t="s">
        <v>90</v>
      </c>
      <c r="AZ1927" s="186">
        <f>_xll.qlInterestRateIndexFixingDate(Currency&amp;"ibor"&amp;$I$1,BA1927,Trigger)</f>
        <v>52814</v>
      </c>
      <c r="BA1927" s="186">
        <f>_xll.qlCalendarAdvance(Calendar,BA1926,AY1927,"f",,Trigger)</f>
        <v>52818</v>
      </c>
      <c r="BB1927" s="186">
        <f>_xll.qlInterestRateIndexMaturity(Currency&amp;"ibor"&amp;$I$1,BA1927,Trigger)</f>
        <v>52910</v>
      </c>
      <c r="BC1927" s="359">
        <f>_xll.qlIndexFixing($AC$5,AZ1927,,_xll.ohTrigger(Trigger,Quote!$V$2))</f>
        <v>1.444657280556215E-2</v>
      </c>
      <c r="BD1927" s="359" t="e">
        <f>_xll.qlIndexFixing($BE$1,AZ1927,TRUE,_xll.ohTrigger(Trigger,Quote!$V$2))</f>
        <v>#NUM!</v>
      </c>
    </row>
    <row r="1928" spans="51:56" ht="11.25" customHeight="1" x14ac:dyDescent="0.25">
      <c r="AY1928" s="187" t="s">
        <v>90</v>
      </c>
      <c r="AZ1928" s="186">
        <f>_xll.qlInterestRateIndexFixingDate(Currency&amp;"ibor"&amp;$I$1,BA1928,Trigger)</f>
        <v>52821</v>
      </c>
      <c r="BA1928" s="186">
        <f>_xll.qlCalendarAdvance(Calendar,BA1927,AY1928,"f",,Trigger)</f>
        <v>52825</v>
      </c>
      <c r="BB1928" s="186">
        <f>_xll.qlInterestRateIndexMaturity(Currency&amp;"ibor"&amp;$I$1,BA1928,Trigger)</f>
        <v>52917</v>
      </c>
      <c r="BC1928" s="359">
        <f>_xll.qlIndexFixing($AC$5,AZ1928,,_xll.ohTrigger(Trigger,Quote!$V$2))</f>
        <v>1.4448343796026863E-2</v>
      </c>
      <c r="BD1928" s="359" t="e">
        <f>_xll.qlIndexFixing($BE$1,AZ1928,TRUE,_xll.ohTrigger(Trigger,Quote!$V$2))</f>
        <v>#NUM!</v>
      </c>
    </row>
    <row r="1929" spans="51:56" ht="11.25" customHeight="1" x14ac:dyDescent="0.25">
      <c r="AY1929" s="187" t="s">
        <v>90</v>
      </c>
      <c r="AZ1929" s="186">
        <f>_xll.qlInterestRateIndexFixingDate(Currency&amp;"ibor"&amp;$I$1,BA1929,Trigger)</f>
        <v>52828</v>
      </c>
      <c r="BA1929" s="186">
        <f>_xll.qlCalendarAdvance(Calendar,BA1928,AY1929,"f",,Trigger)</f>
        <v>52832</v>
      </c>
      <c r="BB1929" s="186">
        <f>_xll.qlInterestRateIndexMaturity(Currency&amp;"ibor"&amp;$I$1,BA1929,Trigger)</f>
        <v>52924</v>
      </c>
      <c r="BC1929" s="359">
        <f>_xll.qlIndexFixing($AC$5,AZ1929,,_xll.ohTrigger(Trigger,Quote!$V$2))</f>
        <v>1.4450114787290066E-2</v>
      </c>
      <c r="BD1929" s="359" t="e">
        <f>_xll.qlIndexFixing($BE$1,AZ1929,TRUE,_xll.ohTrigger(Trigger,Quote!$V$2))</f>
        <v>#NUM!</v>
      </c>
    </row>
    <row r="1930" spans="51:56" ht="11.25" customHeight="1" x14ac:dyDescent="0.25">
      <c r="AY1930" s="187" t="s">
        <v>90</v>
      </c>
      <c r="AZ1930" s="186">
        <f>_xll.qlInterestRateIndexFixingDate(Currency&amp;"ibor"&amp;$I$1,BA1930,Trigger)</f>
        <v>52835</v>
      </c>
      <c r="BA1930" s="186">
        <f>_xll.qlCalendarAdvance(Calendar,BA1929,AY1930,"f",,Trigger)</f>
        <v>52839</v>
      </c>
      <c r="BB1930" s="186">
        <f>_xll.qlInterestRateIndexMaturity(Currency&amp;"ibor"&amp;$I$1,BA1930,Trigger)</f>
        <v>52931</v>
      </c>
      <c r="BC1930" s="359">
        <f>_xll.qlIndexFixing($AC$5,AZ1930,,_xll.ohTrigger(Trigger,Quote!$V$2))</f>
        <v>1.4451885779352632E-2</v>
      </c>
      <c r="BD1930" s="359" t="e">
        <f>_xll.qlIndexFixing($BE$1,AZ1930,TRUE,_xll.ohTrigger(Trigger,Quote!$V$2))</f>
        <v>#NUM!</v>
      </c>
    </row>
    <row r="1931" spans="51:56" ht="11.25" customHeight="1" x14ac:dyDescent="0.25">
      <c r="AY1931" s="187" t="s">
        <v>90</v>
      </c>
      <c r="AZ1931" s="186">
        <f>_xll.qlInterestRateIndexFixingDate(Currency&amp;"ibor"&amp;$I$1,BA1931,Trigger)</f>
        <v>52842</v>
      </c>
      <c r="BA1931" s="186">
        <f>_xll.qlCalendarAdvance(Calendar,BA1930,AY1931,"f",,Trigger)</f>
        <v>52846</v>
      </c>
      <c r="BB1931" s="186">
        <f>_xll.qlInterestRateIndexMaturity(Currency&amp;"ibor"&amp;$I$1,BA1931,Trigger)</f>
        <v>52937</v>
      </c>
      <c r="BC1931" s="359">
        <f>_xll.qlIndexFixing($AC$5,AZ1931,,_xll.ohTrigger(Trigger,Quote!$V$2))</f>
        <v>1.4453240487953592E-2</v>
      </c>
      <c r="BD1931" s="359" t="e">
        <f>_xll.qlIndexFixing($BE$1,AZ1931,TRUE,_xll.ohTrigger(Trigger,Quote!$V$2))</f>
        <v>#NUM!</v>
      </c>
    </row>
    <row r="1932" spans="51:56" ht="11.25" customHeight="1" x14ac:dyDescent="0.25">
      <c r="AY1932" s="187" t="s">
        <v>90</v>
      </c>
      <c r="AZ1932" s="186">
        <f>_xll.qlInterestRateIndexFixingDate(Currency&amp;"ibor"&amp;$I$1,BA1932,Trigger)</f>
        <v>52849</v>
      </c>
      <c r="BA1932" s="186">
        <f>_xll.qlCalendarAdvance(Calendar,BA1931,AY1932,"f",,Trigger)</f>
        <v>52853</v>
      </c>
      <c r="BB1932" s="186">
        <f>_xll.qlInterestRateIndexMaturity(Currency&amp;"ibor"&amp;$I$1,BA1932,Trigger)</f>
        <v>52944</v>
      </c>
      <c r="BC1932" s="359">
        <f>_xll.qlIndexFixing($AC$5,AZ1932,,_xll.ohTrigger(Trigger,Quote!$V$2))</f>
        <v>1.4455011410581474E-2</v>
      </c>
      <c r="BD1932" s="359" t="e">
        <f>_xll.qlIndexFixing($BE$1,AZ1932,TRUE,_xll.ohTrigger(Trigger,Quote!$V$2))</f>
        <v>#NUM!</v>
      </c>
    </row>
    <row r="1933" spans="51:56" ht="11.25" customHeight="1" x14ac:dyDescent="0.25">
      <c r="AY1933" s="187" t="s">
        <v>90</v>
      </c>
      <c r="AZ1933" s="186">
        <f>_xll.qlInterestRateIndexFixingDate(Currency&amp;"ibor"&amp;$I$1,BA1933,Trigger)</f>
        <v>52856</v>
      </c>
      <c r="BA1933" s="186">
        <f>_xll.qlCalendarAdvance(Calendar,BA1932,AY1933,"f",,Trigger)</f>
        <v>52860</v>
      </c>
      <c r="BB1933" s="186">
        <f>_xll.qlInterestRateIndexMaturity(Currency&amp;"ibor"&amp;$I$1,BA1933,Trigger)</f>
        <v>52951</v>
      </c>
      <c r="BC1933" s="359">
        <f>_xll.qlIndexFixing($AC$5,AZ1933,,_xll.ohTrigger(Trigger,Quote!$V$2))</f>
        <v>1.4456782333998176E-2</v>
      </c>
      <c r="BD1933" s="359" t="e">
        <f>_xll.qlIndexFixing($BE$1,AZ1933,TRUE,_xll.ohTrigger(Trigger,Quote!$V$2))</f>
        <v>#NUM!</v>
      </c>
    </row>
    <row r="1934" spans="51:56" ht="11.25" customHeight="1" x14ac:dyDescent="0.25">
      <c r="AY1934" s="187" t="s">
        <v>90</v>
      </c>
      <c r="AZ1934" s="186">
        <f>_xll.qlInterestRateIndexFixingDate(Currency&amp;"ibor"&amp;$I$1,BA1934,Trigger)</f>
        <v>52863</v>
      </c>
      <c r="BA1934" s="186">
        <f>_xll.qlCalendarAdvance(Calendar,BA1933,AY1934,"f",,Trigger)</f>
        <v>52867</v>
      </c>
      <c r="BB1934" s="186">
        <f>_xll.qlInterestRateIndexMaturity(Currency&amp;"ibor"&amp;$I$1,BA1934,Trigger)</f>
        <v>52958</v>
      </c>
      <c r="BC1934" s="359">
        <f>_xll.qlIndexFixing($AC$5,AZ1934,,_xll.ohTrigger(Trigger,Quote!$V$2))</f>
        <v>1.4458553258204575E-2</v>
      </c>
      <c r="BD1934" s="359" t="e">
        <f>_xll.qlIndexFixing($BE$1,AZ1934,TRUE,_xll.ohTrigger(Trigger,Quote!$V$2))</f>
        <v>#NUM!</v>
      </c>
    </row>
    <row r="1935" spans="51:56" ht="11.25" customHeight="1" x14ac:dyDescent="0.25">
      <c r="AY1935" s="187" t="s">
        <v>90</v>
      </c>
      <c r="AZ1935" s="186">
        <f>_xll.qlInterestRateIndexFixingDate(Currency&amp;"ibor"&amp;$I$1,BA1935,Trigger)</f>
        <v>52870</v>
      </c>
      <c r="BA1935" s="186">
        <f>_xll.qlCalendarAdvance(Calendar,BA1934,AY1935,"f",,Trigger)</f>
        <v>52874</v>
      </c>
      <c r="BB1935" s="186">
        <f>_xll.qlInterestRateIndexMaturity(Currency&amp;"ibor"&amp;$I$1,BA1935,Trigger)</f>
        <v>52966</v>
      </c>
      <c r="BC1935" s="359">
        <f>_xll.qlIndexFixing($AC$5,AZ1935,,_xll.ohTrigger(Trigger,Quote!$V$2))</f>
        <v>1.4460740751641095E-2</v>
      </c>
      <c r="BD1935" s="359" t="e">
        <f>_xll.qlIndexFixing($BE$1,AZ1935,TRUE,_xll.ohTrigger(Trigger,Quote!$V$2))</f>
        <v>#NUM!</v>
      </c>
    </row>
    <row r="1936" spans="51:56" ht="11.25" customHeight="1" x14ac:dyDescent="0.25">
      <c r="AY1936" s="187" t="s">
        <v>90</v>
      </c>
      <c r="AZ1936" s="186">
        <f>_xll.qlInterestRateIndexFixingDate(Currency&amp;"ibor"&amp;$I$1,BA1936,Trigger)</f>
        <v>52877</v>
      </c>
      <c r="BA1936" s="186">
        <f>_xll.qlCalendarAdvance(Calendar,BA1935,AY1936,"f",,Trigger)</f>
        <v>52881</v>
      </c>
      <c r="BB1936" s="186">
        <f>_xll.qlInterestRateIndexMaturity(Currency&amp;"ibor"&amp;$I$1,BA1936,Trigger)</f>
        <v>52973</v>
      </c>
      <c r="BC1936" s="359">
        <f>_xll.qlIndexFixing($AC$5,AZ1936,,_xll.ohTrigger(Trigger,Quote!$V$2))</f>
        <v>1.4462511748494609E-2</v>
      </c>
      <c r="BD1936" s="359" t="e">
        <f>_xll.qlIndexFixing($BE$1,AZ1936,TRUE,_xll.ohTrigger(Trigger,Quote!$V$2))</f>
        <v>#NUM!</v>
      </c>
    </row>
    <row r="1937" spans="51:56" ht="11.25" customHeight="1" x14ac:dyDescent="0.25">
      <c r="AY1937" s="187" t="s">
        <v>90</v>
      </c>
      <c r="AZ1937" s="186">
        <f>_xll.qlInterestRateIndexFixingDate(Currency&amp;"ibor"&amp;$I$1,BA1937,Trigger)</f>
        <v>52884</v>
      </c>
      <c r="BA1937" s="186">
        <f>_xll.qlCalendarAdvance(Calendar,BA1936,AY1937,"f",,Trigger)</f>
        <v>52888</v>
      </c>
      <c r="BB1937" s="186">
        <f>_xll.qlInterestRateIndexMaturity(Currency&amp;"ibor"&amp;$I$1,BA1937,Trigger)</f>
        <v>52980</v>
      </c>
      <c r="BC1937" s="359">
        <f>_xll.qlIndexFixing($AC$5,AZ1937,,_xll.ohTrigger(Trigger,Quote!$V$2))</f>
        <v>1.4464282746146617E-2</v>
      </c>
      <c r="BD1937" s="359" t="e">
        <f>_xll.qlIndexFixing($BE$1,AZ1937,TRUE,_xll.ohTrigger(Trigger,Quote!$V$2))</f>
        <v>#NUM!</v>
      </c>
    </row>
    <row r="1938" spans="51:56" ht="11.25" customHeight="1" x14ac:dyDescent="0.25">
      <c r="AY1938" s="187" t="s">
        <v>90</v>
      </c>
      <c r="AZ1938" s="186">
        <f>_xll.qlInterestRateIndexFixingDate(Currency&amp;"ibor"&amp;$I$1,BA1938,Trigger)</f>
        <v>52891</v>
      </c>
      <c r="BA1938" s="186">
        <f>_xll.qlCalendarAdvance(Calendar,BA1937,AY1938,"f",,Trigger)</f>
        <v>52895</v>
      </c>
      <c r="BB1938" s="186">
        <f>_xll.qlInterestRateIndexMaturity(Currency&amp;"ibor"&amp;$I$1,BA1938,Trigger)</f>
        <v>52987</v>
      </c>
      <c r="BC1938" s="359">
        <f>_xll.qlIndexFixing($AC$5,AZ1938,,_xll.ohTrigger(Trigger,Quote!$V$2))</f>
        <v>1.4466053744597114E-2</v>
      </c>
      <c r="BD1938" s="359" t="e">
        <f>_xll.qlIndexFixing($BE$1,AZ1938,TRUE,_xll.ohTrigger(Trigger,Quote!$V$2))</f>
        <v>#NUM!</v>
      </c>
    </row>
    <row r="1939" spans="51:56" ht="11.25" customHeight="1" x14ac:dyDescent="0.25">
      <c r="AY1939" s="187" t="s">
        <v>90</v>
      </c>
      <c r="AZ1939" s="186">
        <f>_xll.qlInterestRateIndexFixingDate(Currency&amp;"ibor"&amp;$I$1,BA1939,Trigger)</f>
        <v>52898</v>
      </c>
      <c r="BA1939" s="186">
        <f>_xll.qlCalendarAdvance(Calendar,BA1938,AY1939,"f",,Trigger)</f>
        <v>52902</v>
      </c>
      <c r="BB1939" s="186">
        <f>_xll.qlInterestRateIndexMaturity(Currency&amp;"ibor"&amp;$I$1,BA1939,Trigger)</f>
        <v>52994</v>
      </c>
      <c r="BC1939" s="359">
        <f>_xll.qlIndexFixing($AC$5,AZ1939,,_xll.ohTrigger(Trigger,Quote!$V$2))</f>
        <v>1.4467824743846974E-2</v>
      </c>
      <c r="BD1939" s="359" t="e">
        <f>_xll.qlIndexFixing($BE$1,AZ1939,TRUE,_xll.ohTrigger(Trigger,Quote!$V$2))</f>
        <v>#NUM!</v>
      </c>
    </row>
    <row r="1940" spans="51:56" ht="11.25" customHeight="1" x14ac:dyDescent="0.25">
      <c r="AY1940" s="187" t="s">
        <v>90</v>
      </c>
      <c r="AZ1940" s="186">
        <f>_xll.qlInterestRateIndexFixingDate(Currency&amp;"ibor"&amp;$I$1,BA1940,Trigger)</f>
        <v>52905</v>
      </c>
      <c r="BA1940" s="186">
        <f>_xll.qlCalendarAdvance(Calendar,BA1939,AY1940,"f",,Trigger)</f>
        <v>52909</v>
      </c>
      <c r="BB1940" s="186">
        <f>_xll.qlInterestRateIndexMaturity(Currency&amp;"ibor"&amp;$I$1,BA1940,Trigger)</f>
        <v>53001</v>
      </c>
      <c r="BC1940" s="359">
        <f>_xll.qlIndexFixing($AC$5,AZ1940,,_xll.ohTrigger(Trigger,Quote!$V$2))</f>
        <v>1.4469595743894456E-2</v>
      </c>
      <c r="BD1940" s="359" t="e">
        <f>_xll.qlIndexFixing($BE$1,AZ1940,TRUE,_xll.ohTrigger(Trigger,Quote!$V$2))</f>
        <v>#NUM!</v>
      </c>
    </row>
    <row r="1941" spans="51:56" ht="11.25" customHeight="1" x14ac:dyDescent="0.25">
      <c r="AY1941" s="187" t="s">
        <v>90</v>
      </c>
      <c r="AZ1941" s="186">
        <f>_xll.qlInterestRateIndexFixingDate(Currency&amp;"ibor"&amp;$I$1,BA1941,Trigger)</f>
        <v>52912</v>
      </c>
      <c r="BA1941" s="186">
        <f>_xll.qlCalendarAdvance(Calendar,BA1940,AY1941,"f",,Trigger)</f>
        <v>52916</v>
      </c>
      <c r="BB1941" s="186">
        <f>_xll.qlInterestRateIndexMaturity(Currency&amp;"ibor"&amp;$I$1,BA1941,Trigger)</f>
        <v>53008</v>
      </c>
      <c r="BC1941" s="359">
        <f>_xll.qlIndexFixing($AC$5,AZ1941,,_xll.ohTrigger(Trigger,Quote!$V$2))</f>
        <v>1.447136674474043E-2</v>
      </c>
      <c r="BD1941" s="359" t="e">
        <f>_xll.qlIndexFixing($BE$1,AZ1941,TRUE,_xll.ohTrigger(Trigger,Quote!$V$2))</f>
        <v>#NUM!</v>
      </c>
    </row>
    <row r="1942" spans="51:56" ht="11.25" customHeight="1" x14ac:dyDescent="0.25">
      <c r="AY1942" s="187" t="s">
        <v>90</v>
      </c>
      <c r="AZ1942" s="186">
        <f>_xll.qlInterestRateIndexFixingDate(Currency&amp;"ibor"&amp;$I$1,BA1942,Trigger)</f>
        <v>52919</v>
      </c>
      <c r="BA1942" s="186">
        <f>_xll.qlCalendarAdvance(Calendar,BA1941,AY1942,"f",,Trigger)</f>
        <v>52923</v>
      </c>
      <c r="BB1942" s="186">
        <f>_xll.qlInterestRateIndexMaturity(Currency&amp;"ibor"&amp;$I$1,BA1942,Trigger)</f>
        <v>53015</v>
      </c>
      <c r="BC1942" s="359">
        <f>_xll.qlIndexFixing($AC$5,AZ1942,,_xll.ohTrigger(Trigger,Quote!$V$2))</f>
        <v>1.4473137746386634E-2</v>
      </c>
      <c r="BD1942" s="359" t="e">
        <f>_xll.qlIndexFixing($BE$1,AZ1942,TRUE,_xll.ohTrigger(Trigger,Quote!$V$2))</f>
        <v>#NUM!</v>
      </c>
    </row>
    <row r="1943" spans="51:56" ht="11.25" customHeight="1" x14ac:dyDescent="0.25">
      <c r="AY1943" s="187" t="s">
        <v>90</v>
      </c>
      <c r="AZ1943" s="186">
        <f>_xll.qlInterestRateIndexFixingDate(Currency&amp;"ibor"&amp;$I$1,BA1943,Trigger)</f>
        <v>52926</v>
      </c>
      <c r="BA1943" s="186">
        <f>_xll.qlCalendarAdvance(Calendar,BA1942,AY1943,"f",,Trigger)</f>
        <v>52930</v>
      </c>
      <c r="BB1943" s="186">
        <f>_xll.qlInterestRateIndexMaturity(Currency&amp;"ibor"&amp;$I$1,BA1943,Trigger)</f>
        <v>53021</v>
      </c>
      <c r="BC1943" s="359">
        <f>_xll.qlIndexFixing($AC$5,AZ1943,,_xll.ohTrigger(Trigger,Quote!$V$2))</f>
        <v>1.447449161161176E-2</v>
      </c>
      <c r="BD1943" s="359" t="e">
        <f>_xll.qlIndexFixing($BE$1,AZ1943,TRUE,_xll.ohTrigger(Trigger,Quote!$V$2))</f>
        <v>#NUM!</v>
      </c>
    </row>
    <row r="1944" spans="51:56" ht="11.25" customHeight="1" x14ac:dyDescent="0.25">
      <c r="AY1944" s="187" t="s">
        <v>90</v>
      </c>
      <c r="AZ1944" s="186">
        <f>_xll.qlInterestRateIndexFixingDate(Currency&amp;"ibor"&amp;$I$1,BA1944,Trigger)</f>
        <v>52933</v>
      </c>
      <c r="BA1944" s="186">
        <f>_xll.qlCalendarAdvance(Calendar,BA1943,AY1944,"f",,Trigger)</f>
        <v>52937</v>
      </c>
      <c r="BB1944" s="186">
        <f>_xll.qlInterestRateIndexMaturity(Currency&amp;"ibor"&amp;$I$1,BA1944,Trigger)</f>
        <v>53027</v>
      </c>
      <c r="BC1944" s="359">
        <f>_xll.qlIndexFixing($AC$5,AZ1944,,_xll.ohTrigger(Trigger,Quote!$V$2))</f>
        <v>1.4475845353302041E-2</v>
      </c>
      <c r="BD1944" s="359" t="e">
        <f>_xll.qlIndexFixing($BE$1,AZ1944,TRUE,_xll.ohTrigger(Trigger,Quote!$V$2))</f>
        <v>#NUM!</v>
      </c>
    </row>
    <row r="1945" spans="51:56" ht="11.25" customHeight="1" x14ac:dyDescent="0.25">
      <c r="AY1945" s="187" t="s">
        <v>90</v>
      </c>
      <c r="AZ1945" s="186">
        <f>_xll.qlInterestRateIndexFixingDate(Currency&amp;"ibor"&amp;$I$1,BA1945,Trigger)</f>
        <v>52940</v>
      </c>
      <c r="BA1945" s="186">
        <f>_xll.qlCalendarAdvance(Calendar,BA1944,AY1945,"f",,Trigger)</f>
        <v>52944</v>
      </c>
      <c r="BB1945" s="186">
        <f>_xll.qlInterestRateIndexMaturity(Currency&amp;"ibor"&amp;$I$1,BA1945,Trigger)</f>
        <v>53034</v>
      </c>
      <c r="BC1945" s="359">
        <f>_xll.qlIndexFixing($AC$5,AZ1945,,_xll.ohTrigger(Trigger,Quote!$V$2))</f>
        <v>1.4477616215056166E-2</v>
      </c>
      <c r="BD1945" s="359" t="e">
        <f>_xll.qlIndexFixing($BE$1,AZ1945,TRUE,_xll.ohTrigger(Trigger,Quote!$V$2))</f>
        <v>#NUM!</v>
      </c>
    </row>
    <row r="1946" spans="51:56" ht="11.25" customHeight="1" x14ac:dyDescent="0.25">
      <c r="AY1946" s="187" t="s">
        <v>90</v>
      </c>
      <c r="AZ1946" s="186">
        <f>_xll.qlInterestRateIndexFixingDate(Currency&amp;"ibor"&amp;$I$1,BA1946,Trigger)</f>
        <v>52947</v>
      </c>
      <c r="BA1946" s="186">
        <f>_xll.qlCalendarAdvance(Calendar,BA1945,AY1946,"f",,Trigger)</f>
        <v>52951</v>
      </c>
      <c r="BB1946" s="186">
        <f>_xll.qlInterestRateIndexMaturity(Currency&amp;"ibor"&amp;$I$1,BA1946,Trigger)</f>
        <v>53041</v>
      </c>
      <c r="BC1946" s="359">
        <f>_xll.qlIndexFixing($AC$5,AZ1946,,_xll.ohTrigger(Trigger,Quote!$V$2))</f>
        <v>1.4479387077591888E-2</v>
      </c>
      <c r="BD1946" s="359" t="e">
        <f>_xll.qlIndexFixing($BE$1,AZ1946,TRUE,_xll.ohTrigger(Trigger,Quote!$V$2))</f>
        <v>#NUM!</v>
      </c>
    </row>
    <row r="1947" spans="51:56" ht="11.25" customHeight="1" x14ac:dyDescent="0.25">
      <c r="AY1947" s="187" t="s">
        <v>90</v>
      </c>
      <c r="AZ1947" s="186">
        <f>_xll.qlInterestRateIndexFixingDate(Currency&amp;"ibor"&amp;$I$1,BA1947,Trigger)</f>
        <v>52953</v>
      </c>
      <c r="BA1947" s="186">
        <f>_xll.qlCalendarAdvance(Calendar,BA1946,AY1947,"f",,Trigger)</f>
        <v>52958</v>
      </c>
      <c r="BB1947" s="186">
        <f>_xll.qlInterestRateIndexMaturity(Currency&amp;"ibor"&amp;$I$1,BA1947,Trigger)</f>
        <v>53048</v>
      </c>
      <c r="BC1947" s="359">
        <f>_xll.qlIndexFixing($AC$5,AZ1947,,_xll.ohTrigger(Trigger,Quote!$V$2))</f>
        <v>1.4481157940908318E-2</v>
      </c>
      <c r="BD1947" s="359" t="e">
        <f>_xll.qlIndexFixing($BE$1,AZ1947,TRUE,_xll.ohTrigger(Trigger,Quote!$V$2))</f>
        <v>#NUM!</v>
      </c>
    </row>
    <row r="1948" spans="51:56" ht="11.25" customHeight="1" x14ac:dyDescent="0.25">
      <c r="AY1948" s="187" t="s">
        <v>90</v>
      </c>
      <c r="AZ1948" s="186">
        <f>_xll.qlInterestRateIndexFixingDate(Currency&amp;"ibor"&amp;$I$1,BA1948,Trigger)</f>
        <v>52961</v>
      </c>
      <c r="BA1948" s="186">
        <f>_xll.qlCalendarAdvance(Calendar,BA1947,AY1948,"f",,Trigger)</f>
        <v>52965</v>
      </c>
      <c r="BB1948" s="186">
        <f>_xll.qlInterestRateIndexMaturity(Currency&amp;"ibor"&amp;$I$1,BA1948,Trigger)</f>
        <v>53055</v>
      </c>
      <c r="BC1948" s="359">
        <f>_xll.qlIndexFixing($AC$5,AZ1948,,_xll.ohTrigger(Trigger,Quote!$V$2))</f>
        <v>1.4482928805005457E-2</v>
      </c>
      <c r="BD1948" s="359" t="e">
        <f>_xll.qlIndexFixing($BE$1,AZ1948,TRUE,_xll.ohTrigger(Trigger,Quote!$V$2))</f>
        <v>#NUM!</v>
      </c>
    </row>
    <row r="1949" spans="51:56" ht="11.25" customHeight="1" x14ac:dyDescent="0.25">
      <c r="AY1949" s="187" t="s">
        <v>90</v>
      </c>
      <c r="AZ1949" s="186">
        <f>_xll.qlInterestRateIndexFixingDate(Currency&amp;"ibor"&amp;$I$1,BA1949,Trigger)</f>
        <v>52968</v>
      </c>
      <c r="BA1949" s="186">
        <f>_xll.qlCalendarAdvance(Calendar,BA1948,AY1949,"f",,Trigger)</f>
        <v>52972</v>
      </c>
      <c r="BB1949" s="186">
        <f>_xll.qlInterestRateIndexMaturity(Currency&amp;"ibor"&amp;$I$1,BA1949,Trigger)</f>
        <v>53063</v>
      </c>
      <c r="BC1949" s="359">
        <f>_xll.qlIndexFixing($AC$5,AZ1949,,_xll.ohTrigger(Trigger,Quote!$V$2))</f>
        <v>1.4485117216093319E-2</v>
      </c>
      <c r="BD1949" s="359" t="e">
        <f>_xll.qlIndexFixing($BE$1,AZ1949,TRUE,_xll.ohTrigger(Trigger,Quote!$V$2))</f>
        <v>#NUM!</v>
      </c>
    </row>
    <row r="1950" spans="51:56" ht="11.25" customHeight="1" x14ac:dyDescent="0.25">
      <c r="AY1950" s="187" t="s">
        <v>90</v>
      </c>
      <c r="AZ1950" s="186">
        <f>_xll.qlInterestRateIndexFixingDate(Currency&amp;"ibor"&amp;$I$1,BA1950,Trigger)</f>
        <v>52975</v>
      </c>
      <c r="BA1950" s="186">
        <f>_xll.qlCalendarAdvance(Calendar,BA1949,AY1950,"f",,Trigger)</f>
        <v>52979</v>
      </c>
      <c r="BB1950" s="186">
        <f>_xll.qlInterestRateIndexMaturity(Currency&amp;"ibor"&amp;$I$1,BA1950,Trigger)</f>
        <v>53069</v>
      </c>
      <c r="BC1950" s="359">
        <f>_xll.qlIndexFixing($AC$5,AZ1950,,_xll.ohTrigger(Trigger,Quote!$V$2))</f>
        <v>1.4486470535545415E-2</v>
      </c>
      <c r="BD1950" s="359" t="e">
        <f>_xll.qlIndexFixing($BE$1,AZ1950,TRUE,_xll.ohTrigger(Trigger,Quote!$V$2))</f>
        <v>#NUM!</v>
      </c>
    </row>
    <row r="1951" spans="51:56" ht="11.25" customHeight="1" x14ac:dyDescent="0.25">
      <c r="AY1951" s="187" t="s">
        <v>90</v>
      </c>
      <c r="AZ1951" s="186">
        <f>_xll.qlInterestRateIndexFixingDate(Currency&amp;"ibor"&amp;$I$1,BA1951,Trigger)</f>
        <v>52982</v>
      </c>
      <c r="BA1951" s="186">
        <f>_xll.qlCalendarAdvance(Calendar,BA1950,AY1951,"f",,Trigger)</f>
        <v>52986</v>
      </c>
      <c r="BB1951" s="186">
        <f>_xll.qlInterestRateIndexMaturity(Currency&amp;"ibor"&amp;$I$1,BA1951,Trigger)</f>
        <v>53076</v>
      </c>
      <c r="BC1951" s="359">
        <f>_xll.qlIndexFixing($AC$5,AZ1951,,_xll.ohTrigger(Trigger,Quote!$V$2))</f>
        <v>1.4488241401986457E-2</v>
      </c>
      <c r="BD1951" s="359" t="e">
        <f>_xll.qlIndexFixing($BE$1,AZ1951,TRUE,_xll.ohTrigger(Trigger,Quote!$V$2))</f>
        <v>#NUM!</v>
      </c>
    </row>
    <row r="1952" spans="51:56" ht="11.25" customHeight="1" x14ac:dyDescent="0.25">
      <c r="AY1952" s="187" t="s">
        <v>90</v>
      </c>
      <c r="AZ1952" s="186">
        <f>_xll.qlInterestRateIndexFixingDate(Currency&amp;"ibor"&amp;$I$1,BA1952,Trigger)</f>
        <v>52989</v>
      </c>
      <c r="BA1952" s="186">
        <f>_xll.qlCalendarAdvance(Calendar,BA1951,AY1952,"f",,Trigger)</f>
        <v>52993</v>
      </c>
      <c r="BB1952" s="186">
        <f>_xll.qlInterestRateIndexMaturity(Currency&amp;"ibor"&amp;$I$1,BA1952,Trigger)</f>
        <v>53080</v>
      </c>
      <c r="BC1952" s="359">
        <f>_xll.qlIndexFixing($AC$5,AZ1952,,_xll.ohTrigger(Trigger,Quote!$V$2))</f>
        <v>1.448875909766956E-2</v>
      </c>
      <c r="BD1952" s="359" t="e">
        <f>_xll.qlIndexFixing($BE$1,AZ1952,TRUE,_xll.ohTrigger(Trigger,Quote!$V$2))</f>
        <v>#NUM!</v>
      </c>
    </row>
    <row r="1953" spans="51:56" ht="11.25" customHeight="1" x14ac:dyDescent="0.25">
      <c r="AY1953" s="187" t="s">
        <v>90</v>
      </c>
      <c r="AZ1953" s="186">
        <f>_xll.qlInterestRateIndexFixingDate(Currency&amp;"ibor"&amp;$I$1,BA1953,Trigger)</f>
        <v>52996</v>
      </c>
      <c r="BA1953" s="186">
        <f>_xll.qlCalendarAdvance(Calendar,BA1952,AY1953,"f",,Trigger)</f>
        <v>53000</v>
      </c>
      <c r="BB1953" s="186">
        <f>_xll.qlInterestRateIndexMaturity(Currency&amp;"ibor"&amp;$I$1,BA1953,Trigger)</f>
        <v>53090</v>
      </c>
      <c r="BC1953" s="359">
        <f>_xll.qlIndexFixing($AC$5,AZ1953,,_xll.ohTrigger(Trigger,Quote!$V$2))</f>
        <v>1.4491783137211556E-2</v>
      </c>
      <c r="BD1953" s="359" t="e">
        <f>_xll.qlIndexFixing($BE$1,AZ1953,TRUE,_xll.ohTrigger(Trigger,Quote!$V$2))</f>
        <v>#NUM!</v>
      </c>
    </row>
    <row r="1954" spans="51:56" ht="11.25" customHeight="1" x14ac:dyDescent="0.25">
      <c r="AY1954" s="187" t="s">
        <v>90</v>
      </c>
      <c r="AZ1954" s="186">
        <f>_xll.qlInterestRateIndexFixingDate(Currency&amp;"ibor"&amp;$I$1,BA1954,Trigger)</f>
        <v>53003</v>
      </c>
      <c r="BA1954" s="186">
        <f>_xll.qlCalendarAdvance(Calendar,BA1953,AY1954,"f",,Trigger)</f>
        <v>53007</v>
      </c>
      <c r="BB1954" s="186">
        <f>_xll.qlInterestRateIndexMaturity(Currency&amp;"ibor"&amp;$I$1,BA1954,Trigger)</f>
        <v>53097</v>
      </c>
      <c r="BC1954" s="359">
        <f>_xll.qlIndexFixing($AC$5,AZ1954,,_xll.ohTrigger(Trigger,Quote!$V$2))</f>
        <v>1.4493554005996501E-2</v>
      </c>
      <c r="BD1954" s="359" t="e">
        <f>_xll.qlIndexFixing($BE$1,AZ1954,TRUE,_xll.ohTrigger(Trigger,Quote!$V$2))</f>
        <v>#NUM!</v>
      </c>
    </row>
    <row r="1955" spans="51:56" ht="11.25" customHeight="1" x14ac:dyDescent="0.25">
      <c r="AY1955" s="187" t="s">
        <v>90</v>
      </c>
      <c r="AZ1955" s="186">
        <f>_xll.qlInterestRateIndexFixingDate(Currency&amp;"ibor"&amp;$I$1,BA1955,Trigger)</f>
        <v>53010</v>
      </c>
      <c r="BA1955" s="186">
        <f>_xll.qlCalendarAdvance(Calendar,BA1954,AY1955,"f",,Trigger)</f>
        <v>53014</v>
      </c>
      <c r="BB1955" s="186">
        <f>_xll.qlInterestRateIndexMaturity(Currency&amp;"ibor"&amp;$I$1,BA1955,Trigger)</f>
        <v>53104</v>
      </c>
      <c r="BC1955" s="359">
        <f>_xll.qlIndexFixing($AC$5,AZ1955,,_xll.ohTrigger(Trigger,Quote!$V$2))</f>
        <v>1.4495324875562154E-2</v>
      </c>
      <c r="BD1955" s="359" t="e">
        <f>_xll.qlIndexFixing($BE$1,AZ1955,TRUE,_xll.ohTrigger(Trigger,Quote!$V$2))</f>
        <v>#NUM!</v>
      </c>
    </row>
    <row r="1956" spans="51:56" ht="11.25" customHeight="1" x14ac:dyDescent="0.25">
      <c r="AY1956" s="187" t="s">
        <v>90</v>
      </c>
      <c r="AZ1956" s="186">
        <f>_xll.qlInterestRateIndexFixingDate(Currency&amp;"ibor"&amp;$I$1,BA1956,Trigger)</f>
        <v>53017</v>
      </c>
      <c r="BA1956" s="186">
        <f>_xll.qlCalendarAdvance(Calendar,BA1955,AY1956,"f",,Trigger)</f>
        <v>53021</v>
      </c>
      <c r="BB1956" s="186">
        <f>_xll.qlInterestRateIndexMaturity(Currency&amp;"ibor"&amp;$I$1,BA1956,Trigger)</f>
        <v>53113</v>
      </c>
      <c r="BC1956" s="359">
        <f>_xll.qlIndexFixing($AC$5,AZ1956,,_xll.ohTrigger(Trigger,Quote!$V$2))</f>
        <v>1.4497931853268156E-2</v>
      </c>
      <c r="BD1956" s="359" t="e">
        <f>_xll.qlIndexFixing($BE$1,AZ1956,TRUE,_xll.ohTrigger(Trigger,Quote!$V$2))</f>
        <v>#NUM!</v>
      </c>
    </row>
    <row r="1957" spans="51:56" ht="11.25" customHeight="1" x14ac:dyDescent="0.25">
      <c r="AY1957" s="187" t="s">
        <v>90</v>
      </c>
      <c r="AZ1957" s="186">
        <f>_xll.qlInterestRateIndexFixingDate(Currency&amp;"ibor"&amp;$I$1,BA1957,Trigger)</f>
        <v>53024</v>
      </c>
      <c r="BA1957" s="186">
        <f>_xll.qlCalendarAdvance(Calendar,BA1956,AY1957,"f",,Trigger)</f>
        <v>53028</v>
      </c>
      <c r="BB1957" s="186">
        <f>_xll.qlInterestRateIndexMaturity(Currency&amp;"ibor"&amp;$I$1,BA1957,Trigger)</f>
        <v>53120</v>
      </c>
      <c r="BC1957" s="359">
        <f>_xll.qlIndexFixing($AC$5,AZ1957,,_xll.ohTrigger(Trigger,Quote!$V$2))</f>
        <v>1.4502088231381145E-2</v>
      </c>
      <c r="BD1957" s="359" t="e">
        <f>_xll.qlIndexFixing($BE$1,AZ1957,TRUE,_xll.ohTrigger(Trigger,Quote!$V$2))</f>
        <v>#NUM!</v>
      </c>
    </row>
    <row r="1958" spans="51:56" ht="11.25" customHeight="1" x14ac:dyDescent="0.25">
      <c r="AY1958" s="187" t="s">
        <v>90</v>
      </c>
      <c r="AZ1958" s="186">
        <f>_xll.qlInterestRateIndexFixingDate(Currency&amp;"ibor"&amp;$I$1,BA1958,Trigger)</f>
        <v>53031</v>
      </c>
      <c r="BA1958" s="186">
        <f>_xll.qlCalendarAdvance(Calendar,BA1957,AY1958,"f",,Trigger)</f>
        <v>53035</v>
      </c>
      <c r="BB1958" s="186">
        <f>_xll.qlInterestRateIndexMaturity(Currency&amp;"ibor"&amp;$I$1,BA1958,Trigger)</f>
        <v>53127</v>
      </c>
      <c r="BC1958" s="359">
        <f>_xll.qlIndexFixing($AC$5,AZ1958,,_xll.ohTrigger(Trigger,Quote!$V$2))</f>
        <v>1.4506645473715081E-2</v>
      </c>
      <c r="BD1958" s="359" t="e">
        <f>_xll.qlIndexFixing($BE$1,AZ1958,TRUE,_xll.ohTrigger(Trigger,Quote!$V$2))</f>
        <v>#NUM!</v>
      </c>
    </row>
    <row r="1959" spans="51:56" ht="11.25" customHeight="1" x14ac:dyDescent="0.25">
      <c r="AY1959" s="187" t="s">
        <v>90</v>
      </c>
      <c r="AZ1959" s="186">
        <f>_xll.qlInterestRateIndexFixingDate(Currency&amp;"ibor"&amp;$I$1,BA1959,Trigger)</f>
        <v>53038</v>
      </c>
      <c r="BA1959" s="186">
        <f>_xll.qlCalendarAdvance(Calendar,BA1958,AY1959,"f",,Trigger)</f>
        <v>53042</v>
      </c>
      <c r="BB1959" s="186">
        <f>_xll.qlInterestRateIndexMaturity(Currency&amp;"ibor"&amp;$I$1,BA1959,Trigger)</f>
        <v>53134</v>
      </c>
      <c r="BC1959" s="359">
        <f>_xll.qlIndexFixing($AC$5,AZ1959,,_xll.ohTrigger(Trigger,Quote!$V$2))</f>
        <v>1.4511206273583287E-2</v>
      </c>
      <c r="BD1959" s="359" t="e">
        <f>_xll.qlIndexFixing($BE$1,AZ1959,TRUE,_xll.ohTrigger(Trigger,Quote!$V$2))</f>
        <v>#NUM!</v>
      </c>
    </row>
    <row r="1960" spans="51:56" ht="11.25" customHeight="1" x14ac:dyDescent="0.25">
      <c r="AY1960" s="187" t="s">
        <v>90</v>
      </c>
      <c r="AZ1960" s="186">
        <f>_xll.qlInterestRateIndexFixingDate(Currency&amp;"ibor"&amp;$I$1,BA1960,Trigger)</f>
        <v>53045</v>
      </c>
      <c r="BA1960" s="186">
        <f>_xll.qlCalendarAdvance(Calendar,BA1959,AY1960,"f",,Trigger)</f>
        <v>53049</v>
      </c>
      <c r="BB1960" s="186">
        <f>_xll.qlInterestRateIndexMaturity(Currency&amp;"ibor"&amp;$I$1,BA1960,Trigger)</f>
        <v>53141</v>
      </c>
      <c r="BC1960" s="359">
        <f>_xll.qlIndexFixing($AC$5,AZ1960,,_xll.ohTrigger(Trigger,Quote!$V$2))</f>
        <v>1.4515770631002267E-2</v>
      </c>
      <c r="BD1960" s="359" t="e">
        <f>_xll.qlIndexFixing($BE$1,AZ1960,TRUE,_xll.ohTrigger(Trigger,Quote!$V$2))</f>
        <v>#NUM!</v>
      </c>
    </row>
    <row r="1961" spans="51:56" ht="11.25" customHeight="1" x14ac:dyDescent="0.25">
      <c r="AY1961" s="187" t="s">
        <v>90</v>
      </c>
      <c r="AZ1961" s="186">
        <f>_xll.qlInterestRateIndexFixingDate(Currency&amp;"ibor"&amp;$I$1,BA1961,Trigger)</f>
        <v>53052</v>
      </c>
      <c r="BA1961" s="186">
        <f>_xll.qlCalendarAdvance(Calendar,BA1960,AY1961,"f",,Trigger)</f>
        <v>53056</v>
      </c>
      <c r="BB1961" s="186">
        <f>_xll.qlInterestRateIndexMaturity(Currency&amp;"ibor"&amp;$I$1,BA1961,Trigger)</f>
        <v>53147</v>
      </c>
      <c r="BC1961" s="359">
        <f>_xll.qlIndexFixing($AC$5,AZ1961,,_xll.ohTrigger(Trigger,Quote!$V$2))</f>
        <v>1.4519664343700313E-2</v>
      </c>
      <c r="BD1961" s="359" t="e">
        <f>_xll.qlIndexFixing($BE$1,AZ1961,TRUE,_xll.ohTrigger(Trigger,Quote!$V$2))</f>
        <v>#NUM!</v>
      </c>
    </row>
    <row r="1962" spans="51:56" ht="11.25" customHeight="1" x14ac:dyDescent="0.25">
      <c r="AY1962" s="187" t="s">
        <v>90</v>
      </c>
      <c r="AZ1962" s="186">
        <f>_xll.qlInterestRateIndexFixingDate(Currency&amp;"ibor"&amp;$I$1,BA1962,Trigger)</f>
        <v>53057</v>
      </c>
      <c r="BA1962" s="186">
        <f>_xll.qlCalendarAdvance(Calendar,BA1961,AY1962,"f",,Trigger)</f>
        <v>53063</v>
      </c>
      <c r="BB1962" s="186">
        <f>_xll.qlInterestRateIndexMaturity(Currency&amp;"ibor"&amp;$I$1,BA1962,Trigger)</f>
        <v>53154</v>
      </c>
      <c r="BC1962" s="359">
        <f>_xll.qlIndexFixing($AC$5,AZ1962,,_xll.ohTrigger(Trigger,Quote!$V$2))</f>
        <v>1.4524265891650024E-2</v>
      </c>
      <c r="BD1962" s="359" t="e">
        <f>_xll.qlIndexFixing($BE$1,AZ1962,TRUE,_xll.ohTrigger(Trigger,Quote!$V$2))</f>
        <v>#NUM!</v>
      </c>
    </row>
    <row r="1963" spans="51:56" ht="11.25" customHeight="1" x14ac:dyDescent="0.25">
      <c r="AY1963" s="187" t="s">
        <v>90</v>
      </c>
      <c r="AZ1963" s="186">
        <f>_xll.qlInterestRateIndexFixingDate(Currency&amp;"ibor"&amp;$I$1,BA1963,Trigger)</f>
        <v>53066</v>
      </c>
      <c r="BA1963" s="186">
        <f>_xll.qlCalendarAdvance(Calendar,BA1962,AY1963,"f",,Trigger)</f>
        <v>53070</v>
      </c>
      <c r="BB1963" s="186">
        <f>_xll.qlInterestRateIndexMaturity(Currency&amp;"ibor"&amp;$I$1,BA1963,Trigger)</f>
        <v>53161</v>
      </c>
      <c r="BC1963" s="359">
        <f>_xll.qlIndexFixing($AC$5,AZ1963,,_xll.ohTrigger(Trigger,Quote!$V$2))</f>
        <v>1.4528871036089875E-2</v>
      </c>
      <c r="BD1963" s="359" t="e">
        <f>_xll.qlIndexFixing($BE$1,AZ1963,TRUE,_xll.ohTrigger(Trigger,Quote!$V$2))</f>
        <v>#NUM!</v>
      </c>
    </row>
    <row r="1964" spans="51:56" ht="11.25" customHeight="1" x14ac:dyDescent="0.25">
      <c r="AY1964" s="187" t="s">
        <v>90</v>
      </c>
      <c r="AZ1964" s="186">
        <f>_xll.qlInterestRateIndexFixingDate(Currency&amp;"ibor"&amp;$I$1,BA1964,Trigger)</f>
        <v>53073</v>
      </c>
      <c r="BA1964" s="186">
        <f>_xll.qlCalendarAdvance(Calendar,BA1963,AY1964,"f",,Trigger)</f>
        <v>53077</v>
      </c>
      <c r="BB1964" s="186">
        <f>_xll.qlInterestRateIndexMaturity(Currency&amp;"ibor"&amp;$I$1,BA1964,Trigger)</f>
        <v>53168</v>
      </c>
      <c r="BC1964" s="359">
        <f>_xll.qlIndexFixing($AC$5,AZ1964,,_xll.ohTrigger(Trigger,Quote!$V$2))</f>
        <v>1.4533479777030405E-2</v>
      </c>
      <c r="BD1964" s="359" t="e">
        <f>_xll.qlIndexFixing($BE$1,AZ1964,TRUE,_xll.ohTrigger(Trigger,Quote!$V$2))</f>
        <v>#NUM!</v>
      </c>
    </row>
    <row r="1965" spans="51:56" ht="11.25" customHeight="1" x14ac:dyDescent="0.25">
      <c r="AY1965" s="187" t="s">
        <v>90</v>
      </c>
      <c r="AZ1965" s="186">
        <f>_xll.qlInterestRateIndexFixingDate(Currency&amp;"ibor"&amp;$I$1,BA1965,Trigger)</f>
        <v>53079</v>
      </c>
      <c r="BA1965" s="186">
        <f>_xll.qlCalendarAdvance(Calendar,BA1964,AY1965,"f",,Trigger)</f>
        <v>53084</v>
      </c>
      <c r="BB1965" s="186">
        <f>_xll.qlInterestRateIndexMaturity(Currency&amp;"ibor"&amp;$I$1,BA1965,Trigger)</f>
        <v>53176</v>
      </c>
      <c r="BC1965" s="359">
        <f>_xll.qlIndexFixing($AC$5,AZ1965,,_xll.ohTrigger(Trigger,Quote!$V$2))</f>
        <v>1.4538645781748056E-2</v>
      </c>
      <c r="BD1965" s="359" t="e">
        <f>_xll.qlIndexFixing($BE$1,AZ1965,TRUE,_xll.ohTrigger(Trigger,Quote!$V$2))</f>
        <v>#NUM!</v>
      </c>
    </row>
    <row r="1966" spans="51:56" ht="11.25" customHeight="1" x14ac:dyDescent="0.25">
      <c r="AY1966" s="187" t="s">
        <v>90</v>
      </c>
      <c r="AZ1966" s="186">
        <f>_xll.qlInterestRateIndexFixingDate(Currency&amp;"ibor"&amp;$I$1,BA1966,Trigger)</f>
        <v>53087</v>
      </c>
      <c r="BA1966" s="186">
        <f>_xll.qlCalendarAdvance(Calendar,BA1965,AY1966,"f",,Trigger)</f>
        <v>53091</v>
      </c>
      <c r="BB1966" s="186">
        <f>_xll.qlInterestRateIndexMaturity(Currency&amp;"ibor"&amp;$I$1,BA1966,Trigger)</f>
        <v>53183</v>
      </c>
      <c r="BC1966" s="359">
        <f>_xll.qlIndexFixing($AC$5,AZ1966,,_xll.ohTrigger(Trigger,Quote!$V$2))</f>
        <v>1.4543231484714973E-2</v>
      </c>
      <c r="BD1966" s="359" t="e">
        <f>_xll.qlIndexFixing($BE$1,AZ1966,TRUE,_xll.ohTrigger(Trigger,Quote!$V$2))</f>
        <v>#NUM!</v>
      </c>
    </row>
    <row r="1967" spans="51:56" ht="11.25" customHeight="1" x14ac:dyDescent="0.25">
      <c r="AY1967" s="187" t="s">
        <v>90</v>
      </c>
      <c r="AZ1967" s="186">
        <f>_xll.qlInterestRateIndexFixingDate(Currency&amp;"ibor"&amp;$I$1,BA1967,Trigger)</f>
        <v>53094</v>
      </c>
      <c r="BA1967" s="186">
        <f>_xll.qlCalendarAdvance(Calendar,BA1966,AY1967,"f",,Trigger)</f>
        <v>53098</v>
      </c>
      <c r="BB1967" s="186">
        <f>_xll.qlInterestRateIndexMaturity(Currency&amp;"ibor"&amp;$I$1,BA1967,Trigger)</f>
        <v>53190</v>
      </c>
      <c r="BC1967" s="359">
        <f>_xll.qlIndexFixing($AC$5,AZ1967,,_xll.ohTrigger(Trigger,Quote!$V$2))</f>
        <v>1.4547820745317817E-2</v>
      </c>
      <c r="BD1967" s="359" t="e">
        <f>_xll.qlIndexFixing($BE$1,AZ1967,TRUE,_xll.ohTrigger(Trigger,Quote!$V$2))</f>
        <v>#NUM!</v>
      </c>
    </row>
    <row r="1968" spans="51:56" ht="11.25" customHeight="1" x14ac:dyDescent="0.25">
      <c r="AY1968" s="187" t="s">
        <v>90</v>
      </c>
      <c r="AZ1968" s="186">
        <f>_xll.qlInterestRateIndexFixingDate(Currency&amp;"ibor"&amp;$I$1,BA1968,Trigger)</f>
        <v>53101</v>
      </c>
      <c r="BA1968" s="186">
        <f>_xll.qlCalendarAdvance(Calendar,BA1967,AY1968,"f",,Trigger)</f>
        <v>53105</v>
      </c>
      <c r="BB1968" s="186">
        <f>_xll.qlInterestRateIndexMaturity(Currency&amp;"ibor"&amp;$I$1,BA1968,Trigger)</f>
        <v>53197</v>
      </c>
      <c r="BC1968" s="359">
        <f>_xll.qlIndexFixing($AC$5,AZ1968,,_xll.ohTrigger(Trigger,Quote!$V$2))</f>
        <v>1.455241356356788E-2</v>
      </c>
      <c r="BD1968" s="359" t="e">
        <f>_xll.qlIndexFixing($BE$1,AZ1968,TRUE,_xll.ohTrigger(Trigger,Quote!$V$2))</f>
        <v>#NUM!</v>
      </c>
    </row>
    <row r="1969" spans="51:56" ht="11.25" customHeight="1" x14ac:dyDescent="0.25">
      <c r="AY1969" s="187" t="s">
        <v>90</v>
      </c>
      <c r="AZ1969" s="186">
        <f>_xll.qlInterestRateIndexFixingDate(Currency&amp;"ibor"&amp;$I$1,BA1969,Trigger)</f>
        <v>53108</v>
      </c>
      <c r="BA1969" s="186">
        <f>_xll.qlCalendarAdvance(Calendar,BA1968,AY1969,"f",,Trigger)</f>
        <v>53112</v>
      </c>
      <c r="BB1969" s="186">
        <f>_xll.qlInterestRateIndexMaturity(Currency&amp;"ibor"&amp;$I$1,BA1969,Trigger)</f>
        <v>53204</v>
      </c>
      <c r="BC1969" s="359">
        <f>_xll.qlIndexFixing($AC$5,AZ1969,,_xll.ohTrigger(Trigger,Quote!$V$2))</f>
        <v>1.4557009939479065E-2</v>
      </c>
      <c r="BD1969" s="359" t="e">
        <f>_xll.qlIndexFixing($BE$1,AZ1969,TRUE,_xll.ohTrigger(Trigger,Quote!$V$2))</f>
        <v>#NUM!</v>
      </c>
    </row>
    <row r="1970" spans="51:56" ht="11.25" customHeight="1" x14ac:dyDescent="0.25">
      <c r="AY1970" s="187" t="s">
        <v>90</v>
      </c>
      <c r="AZ1970" s="186">
        <f>_xll.qlInterestRateIndexFixingDate(Currency&amp;"ibor"&amp;$I$1,BA1970,Trigger)</f>
        <v>53115</v>
      </c>
      <c r="BA1970" s="186">
        <f>_xll.qlCalendarAdvance(Calendar,BA1969,AY1970,"f",,Trigger)</f>
        <v>53119</v>
      </c>
      <c r="BB1970" s="186">
        <f>_xll.qlInterestRateIndexMaturity(Currency&amp;"ibor"&amp;$I$1,BA1970,Trigger)</f>
        <v>53211</v>
      </c>
      <c r="BC1970" s="359">
        <f>_xll.qlIndexFixing($AC$5,AZ1970,,_xll.ohTrigger(Trigger,Quote!$V$2))</f>
        <v>1.4559622220335043E-2</v>
      </c>
      <c r="BD1970" s="359" t="e">
        <f>_xll.qlIndexFixing($BE$1,AZ1970,TRUE,_xll.ohTrigger(Trigger,Quote!$V$2))</f>
        <v>#NUM!</v>
      </c>
    </row>
    <row r="1971" spans="51:56" ht="11.25" customHeight="1" x14ac:dyDescent="0.25">
      <c r="AY1971" s="187" t="s">
        <v>90</v>
      </c>
      <c r="AZ1971" s="186">
        <f>_xll.qlInterestRateIndexFixingDate(Currency&amp;"ibor"&amp;$I$1,BA1971,Trigger)</f>
        <v>53122</v>
      </c>
      <c r="BA1971" s="186">
        <f>_xll.qlCalendarAdvance(Calendar,BA1970,AY1971,"f",,Trigger)</f>
        <v>53126</v>
      </c>
      <c r="BB1971" s="186">
        <f>_xll.qlInterestRateIndexMaturity(Currency&amp;"ibor"&amp;$I$1,BA1971,Trigger)</f>
        <v>53218</v>
      </c>
      <c r="BC1971" s="359">
        <f>_xll.qlIndexFixing($AC$5,AZ1971,,_xll.ohTrigger(Trigger,Quote!$V$2))</f>
        <v>1.4561439949059974E-2</v>
      </c>
      <c r="BD1971" s="359" t="e">
        <f>_xll.qlIndexFixing($BE$1,AZ1971,TRUE,_xll.ohTrigger(Trigger,Quote!$V$2))</f>
        <v>#NUM!</v>
      </c>
    </row>
    <row r="1972" spans="51:56" ht="11.25" customHeight="1" x14ac:dyDescent="0.25">
      <c r="AY1972" s="187" t="s">
        <v>90</v>
      </c>
      <c r="AZ1972" s="186">
        <f>_xll.qlInterestRateIndexFixingDate(Currency&amp;"ibor"&amp;$I$1,BA1972,Trigger)</f>
        <v>53129</v>
      </c>
      <c r="BA1972" s="186">
        <f>_xll.qlCalendarAdvance(Calendar,BA1971,AY1972,"f",,Trigger)</f>
        <v>53133</v>
      </c>
      <c r="BB1972" s="186">
        <f>_xll.qlInterestRateIndexMaturity(Currency&amp;"ibor"&amp;$I$1,BA1972,Trigger)</f>
        <v>53225</v>
      </c>
      <c r="BC1972" s="359">
        <f>_xll.qlIndexFixing($AC$5,AZ1972,,_xll.ohTrigger(Trigger,Quote!$V$2))</f>
        <v>1.456325767862684E-2</v>
      </c>
      <c r="BD1972" s="359" t="e">
        <f>_xll.qlIndexFixing($BE$1,AZ1972,TRUE,_xll.ohTrigger(Trigger,Quote!$V$2))</f>
        <v>#NUM!</v>
      </c>
    </row>
    <row r="1973" spans="51:56" ht="11.25" customHeight="1" x14ac:dyDescent="0.25">
      <c r="AY1973" s="187" t="s">
        <v>90</v>
      </c>
      <c r="AZ1973" s="186">
        <f>_xll.qlInterestRateIndexFixingDate(Currency&amp;"ibor"&amp;$I$1,BA1973,Trigger)</f>
        <v>53136</v>
      </c>
      <c r="BA1973" s="186">
        <f>_xll.qlCalendarAdvance(Calendar,BA1972,AY1973,"f",,Trigger)</f>
        <v>53140</v>
      </c>
      <c r="BB1973" s="186">
        <f>_xll.qlInterestRateIndexMaturity(Currency&amp;"ibor"&amp;$I$1,BA1973,Trigger)</f>
        <v>53232</v>
      </c>
      <c r="BC1973" s="359">
        <f>_xll.qlIndexFixing($AC$5,AZ1973,,_xll.ohTrigger(Trigger,Quote!$V$2))</f>
        <v>1.4565075409034773E-2</v>
      </c>
      <c r="BD1973" s="359" t="e">
        <f>_xll.qlIndexFixing($BE$1,AZ1973,TRUE,_xll.ohTrigger(Trigger,Quote!$V$2))</f>
        <v>#NUM!</v>
      </c>
    </row>
    <row r="1974" spans="51:56" ht="11.25" customHeight="1" x14ac:dyDescent="0.25">
      <c r="AY1974" s="187" t="s">
        <v>90</v>
      </c>
      <c r="AZ1974" s="186">
        <f>_xll.qlInterestRateIndexFixingDate(Currency&amp;"ibor"&amp;$I$1,BA1974,Trigger)</f>
        <v>53143</v>
      </c>
      <c r="BA1974" s="186">
        <f>_xll.qlCalendarAdvance(Calendar,BA1973,AY1974,"f",,Trigger)</f>
        <v>53147</v>
      </c>
      <c r="BB1974" s="186">
        <f>_xll.qlInterestRateIndexMaturity(Currency&amp;"ibor"&amp;$I$1,BA1974,Trigger)</f>
        <v>53239</v>
      </c>
      <c r="BC1974" s="359">
        <f>_xll.qlIndexFixing($AC$5,AZ1974,,_xll.ohTrigger(Trigger,Quote!$V$2))</f>
        <v>1.4566893140284641E-2</v>
      </c>
      <c r="BD1974" s="359" t="e">
        <f>_xll.qlIndexFixing($BE$1,AZ1974,TRUE,_xll.ohTrigger(Trigger,Quote!$V$2))</f>
        <v>#NUM!</v>
      </c>
    </row>
    <row r="1975" spans="51:56" ht="11.25" customHeight="1" x14ac:dyDescent="0.25">
      <c r="AY1975" s="187" t="s">
        <v>90</v>
      </c>
      <c r="AZ1975" s="186">
        <f>_xll.qlInterestRateIndexFixingDate(Currency&amp;"ibor"&amp;$I$1,BA1975,Trigger)</f>
        <v>53150</v>
      </c>
      <c r="BA1975" s="186">
        <f>_xll.qlCalendarAdvance(Calendar,BA1974,AY1975,"f",,Trigger)</f>
        <v>53154</v>
      </c>
      <c r="BB1975" s="186">
        <f>_xll.qlInterestRateIndexMaturity(Currency&amp;"ibor"&amp;$I$1,BA1975,Trigger)</f>
        <v>53246</v>
      </c>
      <c r="BC1975" s="359">
        <f>_xll.qlIndexFixing($AC$5,AZ1975,,_xll.ohTrigger(Trigger,Quote!$V$2))</f>
        <v>1.4568710872375575E-2</v>
      </c>
      <c r="BD1975" s="359" t="e">
        <f>_xll.qlIndexFixing($BE$1,AZ1975,TRUE,_xll.ohTrigger(Trigger,Quote!$V$2))</f>
        <v>#NUM!</v>
      </c>
    </row>
    <row r="1976" spans="51:56" ht="11.25" customHeight="1" x14ac:dyDescent="0.25">
      <c r="AY1976" s="187" t="s">
        <v>90</v>
      </c>
      <c r="AZ1976" s="186">
        <f>_xll.qlInterestRateIndexFixingDate(Currency&amp;"ibor"&amp;$I$1,BA1976,Trigger)</f>
        <v>53157</v>
      </c>
      <c r="BA1976" s="186">
        <f>_xll.qlCalendarAdvance(Calendar,BA1975,AY1976,"f",,Trigger)</f>
        <v>53161</v>
      </c>
      <c r="BB1976" s="186">
        <f>_xll.qlInterestRateIndexMaturity(Currency&amp;"ibor"&amp;$I$1,BA1976,Trigger)</f>
        <v>53253</v>
      </c>
      <c r="BC1976" s="359">
        <f>_xll.qlIndexFixing($AC$5,AZ1976,,_xll.ohTrigger(Trigger,Quote!$V$2))</f>
        <v>1.4570528605307576E-2</v>
      </c>
      <c r="BD1976" s="359" t="e">
        <f>_xll.qlIndexFixing($BE$1,AZ1976,TRUE,_xll.ohTrigger(Trigger,Quote!$V$2))</f>
        <v>#NUM!</v>
      </c>
    </row>
    <row r="1977" spans="51:56" ht="11.25" customHeight="1" x14ac:dyDescent="0.25">
      <c r="AY1977" s="187" t="s">
        <v>90</v>
      </c>
      <c r="AZ1977" s="186">
        <f>_xll.qlInterestRateIndexFixingDate(Currency&amp;"ibor"&amp;$I$1,BA1977,Trigger)</f>
        <v>53164</v>
      </c>
      <c r="BA1977" s="186">
        <f>_xll.qlCalendarAdvance(Calendar,BA1976,AY1977,"f",,Trigger)</f>
        <v>53168</v>
      </c>
      <c r="BB1977" s="186">
        <f>_xll.qlInterestRateIndexMaturity(Currency&amp;"ibor"&amp;$I$1,BA1977,Trigger)</f>
        <v>53260</v>
      </c>
      <c r="BC1977" s="359">
        <f>_xll.qlIndexFixing($AC$5,AZ1977,,_xll.ohTrigger(Trigger,Quote!$V$2))</f>
        <v>1.4572346339079775E-2</v>
      </c>
      <c r="BD1977" s="359" t="e">
        <f>_xll.qlIndexFixing($BE$1,AZ1977,TRUE,_xll.ohTrigger(Trigger,Quote!$V$2))</f>
        <v>#NUM!</v>
      </c>
    </row>
    <row r="1978" spans="51:56" ht="11.25" customHeight="1" x14ac:dyDescent="0.25">
      <c r="AY1978" s="187" t="s">
        <v>90</v>
      </c>
      <c r="AZ1978" s="186">
        <f>_xll.qlInterestRateIndexFixingDate(Currency&amp;"ibor"&amp;$I$1,BA1978,Trigger)</f>
        <v>53171</v>
      </c>
      <c r="BA1978" s="186">
        <f>_xll.qlCalendarAdvance(Calendar,BA1977,AY1978,"f",,Trigger)</f>
        <v>53175</v>
      </c>
      <c r="BB1978" s="186">
        <f>_xll.qlInterestRateIndexMaturity(Currency&amp;"ibor"&amp;$I$1,BA1978,Trigger)</f>
        <v>53267</v>
      </c>
      <c r="BC1978" s="359">
        <f>_xll.qlIndexFixing($AC$5,AZ1978,,_xll.ohTrigger(Trigger,Quote!$V$2))</f>
        <v>1.4574164073695646E-2</v>
      </c>
      <c r="BD1978" s="359" t="e">
        <f>_xll.qlIndexFixing($BE$1,AZ1978,TRUE,_xll.ohTrigger(Trigger,Quote!$V$2))</f>
        <v>#NUM!</v>
      </c>
    </row>
    <row r="1979" spans="51:56" ht="11.25" customHeight="1" x14ac:dyDescent="0.25">
      <c r="AY1979" s="187" t="s">
        <v>90</v>
      </c>
      <c r="AZ1979" s="186">
        <f>_xll.qlInterestRateIndexFixingDate(Currency&amp;"ibor"&amp;$I$1,BA1979,Trigger)</f>
        <v>53178</v>
      </c>
      <c r="BA1979" s="186">
        <f>_xll.qlCalendarAdvance(Calendar,BA1978,AY1979,"f",,Trigger)</f>
        <v>53182</v>
      </c>
      <c r="BB1979" s="186">
        <f>_xll.qlInterestRateIndexMaturity(Currency&amp;"ibor"&amp;$I$1,BA1979,Trigger)</f>
        <v>53274</v>
      </c>
      <c r="BC1979" s="359">
        <f>_xll.qlIndexFixing($AC$5,AZ1979,,_xll.ohTrigger(Trigger,Quote!$V$2))</f>
        <v>1.4575981809149976E-2</v>
      </c>
      <c r="BD1979" s="359" t="e">
        <f>_xll.qlIndexFixing($BE$1,AZ1979,TRUE,_xll.ohTrigger(Trigger,Quote!$V$2))</f>
        <v>#NUM!</v>
      </c>
    </row>
    <row r="1980" spans="51:56" ht="11.25" customHeight="1" x14ac:dyDescent="0.25">
      <c r="AY1980" s="187" t="s">
        <v>90</v>
      </c>
      <c r="AZ1980" s="186">
        <f>_xll.qlInterestRateIndexFixingDate(Currency&amp;"ibor"&amp;$I$1,BA1980,Trigger)</f>
        <v>53185</v>
      </c>
      <c r="BA1980" s="186">
        <f>_xll.qlCalendarAdvance(Calendar,BA1979,AY1980,"f",,Trigger)</f>
        <v>53189</v>
      </c>
      <c r="BB1980" s="186">
        <f>_xll.qlInterestRateIndexMaturity(Currency&amp;"ibor"&amp;$I$1,BA1980,Trigger)</f>
        <v>53281</v>
      </c>
      <c r="BC1980" s="359">
        <f>_xll.qlIndexFixing($AC$5,AZ1980,,_xll.ohTrigger(Trigger,Quote!$V$2))</f>
        <v>1.4577799545447112E-2</v>
      </c>
      <c r="BD1980" s="359" t="e">
        <f>_xll.qlIndexFixing($BE$1,AZ1980,TRUE,_xll.ohTrigger(Trigger,Quote!$V$2))</f>
        <v>#NUM!</v>
      </c>
    </row>
    <row r="1981" spans="51:56" ht="11.25" customHeight="1" x14ac:dyDescent="0.25">
      <c r="AY1981" s="187" t="s">
        <v>90</v>
      </c>
      <c r="AZ1981" s="186">
        <f>_xll.qlInterestRateIndexFixingDate(Currency&amp;"ibor"&amp;$I$1,BA1981,Trigger)</f>
        <v>53192</v>
      </c>
      <c r="BA1981" s="186">
        <f>_xll.qlCalendarAdvance(Calendar,BA1980,AY1981,"f",,Trigger)</f>
        <v>53196</v>
      </c>
      <c r="BB1981" s="186">
        <f>_xll.qlInterestRateIndexMaturity(Currency&amp;"ibor"&amp;$I$1,BA1981,Trigger)</f>
        <v>53288</v>
      </c>
      <c r="BC1981" s="359">
        <f>_xll.qlIndexFixing($AC$5,AZ1981,,_xll.ohTrigger(Trigger,Quote!$V$2))</f>
        <v>1.4579617282585312E-2</v>
      </c>
      <c r="BD1981" s="359" t="e">
        <f>_xll.qlIndexFixing($BE$1,AZ1981,TRUE,_xll.ohTrigger(Trigger,Quote!$V$2))</f>
        <v>#NUM!</v>
      </c>
    </row>
    <row r="1982" spans="51:56" ht="11.25" customHeight="1" x14ac:dyDescent="0.25">
      <c r="AY1982" s="187" t="s">
        <v>90</v>
      </c>
      <c r="AZ1982" s="186">
        <f>_xll.qlInterestRateIndexFixingDate(Currency&amp;"ibor"&amp;$I$1,BA1982,Trigger)</f>
        <v>53199</v>
      </c>
      <c r="BA1982" s="186">
        <f>_xll.qlCalendarAdvance(Calendar,BA1981,AY1982,"f",,Trigger)</f>
        <v>53203</v>
      </c>
      <c r="BB1982" s="186">
        <f>_xll.qlInterestRateIndexMaturity(Currency&amp;"ibor"&amp;$I$1,BA1982,Trigger)</f>
        <v>53295</v>
      </c>
      <c r="BC1982" s="359">
        <f>_xll.qlIndexFixing($AC$5,AZ1982,,_xll.ohTrigger(Trigger,Quote!$V$2))</f>
        <v>1.4581435020566318E-2</v>
      </c>
      <c r="BD1982" s="359" t="e">
        <f>_xll.qlIndexFixing($BE$1,AZ1982,TRUE,_xll.ohTrigger(Trigger,Quote!$V$2))</f>
        <v>#NUM!</v>
      </c>
    </row>
    <row r="1983" spans="51:56" ht="11.25" customHeight="1" x14ac:dyDescent="0.25">
      <c r="AY1983" s="187" t="s">
        <v>90</v>
      </c>
      <c r="AZ1983" s="186">
        <f>_xll.qlInterestRateIndexFixingDate(Currency&amp;"ibor"&amp;$I$1,BA1983,Trigger)</f>
        <v>53206</v>
      </c>
      <c r="BA1983" s="186">
        <f>_xll.qlCalendarAdvance(Calendar,BA1982,AY1983,"f",,Trigger)</f>
        <v>53210</v>
      </c>
      <c r="BB1983" s="186">
        <f>_xll.qlInterestRateIndexMaturity(Currency&amp;"ibor"&amp;$I$1,BA1983,Trigger)</f>
        <v>53301</v>
      </c>
      <c r="BC1983" s="359">
        <f>_xll.qlIndexFixing($AC$5,AZ1983,,_xll.ohTrigger(Trigger,Quote!$V$2))</f>
        <v>1.4582827919604014E-2</v>
      </c>
      <c r="BD1983" s="359" t="e">
        <f>_xll.qlIndexFixing($BE$1,AZ1983,TRUE,_xll.ohTrigger(Trigger,Quote!$V$2))</f>
        <v>#NUM!</v>
      </c>
    </row>
    <row r="1984" spans="51:56" ht="11.25" customHeight="1" x14ac:dyDescent="0.25">
      <c r="AY1984" s="187" t="s">
        <v>90</v>
      </c>
      <c r="AZ1984" s="186">
        <f>_xll.qlInterestRateIndexFixingDate(Currency&amp;"ibor"&amp;$I$1,BA1984,Trigger)</f>
        <v>53213</v>
      </c>
      <c r="BA1984" s="186">
        <f>_xll.qlCalendarAdvance(Calendar,BA1983,AY1984,"f",,Trigger)</f>
        <v>53217</v>
      </c>
      <c r="BB1984" s="186">
        <f>_xll.qlInterestRateIndexMaturity(Currency&amp;"ibor"&amp;$I$1,BA1984,Trigger)</f>
        <v>53308</v>
      </c>
      <c r="BC1984" s="359">
        <f>_xll.qlIndexFixing($AC$5,AZ1984,,_xll.ohTrigger(Trigger,Quote!$V$2))</f>
        <v>1.4584645585706043E-2</v>
      </c>
      <c r="BD1984" s="359" t="e">
        <f>_xll.qlIndexFixing($BE$1,AZ1984,TRUE,_xll.ohTrigger(Trigger,Quote!$V$2))</f>
        <v>#NUM!</v>
      </c>
    </row>
    <row r="1985" spans="51:56" ht="11.25" customHeight="1" x14ac:dyDescent="0.25">
      <c r="AY1985" s="187" t="s">
        <v>90</v>
      </c>
      <c r="AZ1985" s="186">
        <f>_xll.qlInterestRateIndexFixingDate(Currency&amp;"ibor"&amp;$I$1,BA1985,Trigger)</f>
        <v>53220</v>
      </c>
      <c r="BA1985" s="186">
        <f>_xll.qlCalendarAdvance(Calendar,BA1984,AY1985,"f",,Trigger)</f>
        <v>53224</v>
      </c>
      <c r="BB1985" s="186">
        <f>_xll.qlInterestRateIndexMaturity(Currency&amp;"ibor"&amp;$I$1,BA1985,Trigger)</f>
        <v>53315</v>
      </c>
      <c r="BC1985" s="359">
        <f>_xll.qlIndexFixing($AC$5,AZ1985,,_xll.ohTrigger(Trigger,Quote!$V$2))</f>
        <v>1.4586463252639056E-2</v>
      </c>
      <c r="BD1985" s="359" t="e">
        <f>_xll.qlIndexFixing($BE$1,AZ1985,TRUE,_xll.ohTrigger(Trigger,Quote!$V$2))</f>
        <v>#NUM!</v>
      </c>
    </row>
    <row r="1986" spans="51:56" ht="11.25" customHeight="1" x14ac:dyDescent="0.25">
      <c r="AY1986" s="187" t="s">
        <v>90</v>
      </c>
      <c r="AZ1986" s="186">
        <f>_xll.qlInterestRateIndexFixingDate(Currency&amp;"ibor"&amp;$I$1,BA1986,Trigger)</f>
        <v>53227</v>
      </c>
      <c r="BA1986" s="186">
        <f>_xll.qlCalendarAdvance(Calendar,BA1985,AY1986,"f",,Trigger)</f>
        <v>53231</v>
      </c>
      <c r="BB1986" s="186">
        <f>_xll.qlInterestRateIndexMaturity(Currency&amp;"ibor"&amp;$I$1,BA1986,Trigger)</f>
        <v>53323</v>
      </c>
      <c r="BC1986" s="359">
        <f>_xll.qlIndexFixing($AC$5,AZ1986,,_xll.ohTrigger(Trigger,Quote!$V$2))</f>
        <v>1.4588705980896659E-2</v>
      </c>
      <c r="BD1986" s="359" t="e">
        <f>_xll.qlIndexFixing($BE$1,AZ1986,TRUE,_xll.ohTrigger(Trigger,Quote!$V$2))</f>
        <v>#NUM!</v>
      </c>
    </row>
    <row r="1987" spans="51:56" ht="11.25" customHeight="1" x14ac:dyDescent="0.25">
      <c r="AY1987" s="187" t="s">
        <v>90</v>
      </c>
      <c r="AZ1987" s="186">
        <f>_xll.qlInterestRateIndexFixingDate(Currency&amp;"ibor"&amp;$I$1,BA1987,Trigger)</f>
        <v>53234</v>
      </c>
      <c r="BA1987" s="186">
        <f>_xll.qlCalendarAdvance(Calendar,BA1986,AY1987,"f",,Trigger)</f>
        <v>53238</v>
      </c>
      <c r="BB1987" s="186">
        <f>_xll.qlInterestRateIndexMaturity(Currency&amp;"ibor"&amp;$I$1,BA1987,Trigger)</f>
        <v>53330</v>
      </c>
      <c r="BC1987" s="359">
        <f>_xll.qlIndexFixing($AC$5,AZ1987,,_xll.ohTrigger(Trigger,Quote!$V$2))</f>
        <v>1.4590523723082996E-2</v>
      </c>
      <c r="BD1987" s="359" t="e">
        <f>_xll.qlIndexFixing($BE$1,AZ1987,TRUE,_xll.ohTrigger(Trigger,Quote!$V$2))</f>
        <v>#NUM!</v>
      </c>
    </row>
    <row r="1988" spans="51:56" ht="11.25" customHeight="1" x14ac:dyDescent="0.25">
      <c r="AY1988" s="187" t="s">
        <v>90</v>
      </c>
      <c r="AZ1988" s="186">
        <f>_xll.qlInterestRateIndexFixingDate(Currency&amp;"ibor"&amp;$I$1,BA1988,Trigger)</f>
        <v>53241</v>
      </c>
      <c r="BA1988" s="186">
        <f>_xll.qlCalendarAdvance(Calendar,BA1987,AY1988,"f",,Trigger)</f>
        <v>53245</v>
      </c>
      <c r="BB1988" s="186">
        <f>_xll.qlInterestRateIndexMaturity(Currency&amp;"ibor"&amp;$I$1,BA1988,Trigger)</f>
        <v>53337</v>
      </c>
      <c r="BC1988" s="359">
        <f>_xll.qlIndexFixing($AC$5,AZ1988,,_xll.ohTrigger(Trigger,Quote!$V$2))</f>
        <v>1.4592341466108662E-2</v>
      </c>
      <c r="BD1988" s="359" t="e">
        <f>_xll.qlIndexFixing($BE$1,AZ1988,TRUE,_xll.ohTrigger(Trigger,Quote!$V$2))</f>
        <v>#NUM!</v>
      </c>
    </row>
    <row r="1989" spans="51:56" ht="11.25" customHeight="1" x14ac:dyDescent="0.25">
      <c r="AY1989" s="187" t="s">
        <v>90</v>
      </c>
      <c r="AZ1989" s="186">
        <f>_xll.qlInterestRateIndexFixingDate(Currency&amp;"ibor"&amp;$I$1,BA1989,Trigger)</f>
        <v>53248</v>
      </c>
      <c r="BA1989" s="186">
        <f>_xll.qlCalendarAdvance(Calendar,BA1988,AY1989,"f",,Trigger)</f>
        <v>53252</v>
      </c>
      <c r="BB1989" s="186">
        <f>_xll.qlInterestRateIndexMaturity(Currency&amp;"ibor"&amp;$I$1,BA1989,Trigger)</f>
        <v>53344</v>
      </c>
      <c r="BC1989" s="359">
        <f>_xll.qlIndexFixing($AC$5,AZ1989,,_xll.ohTrigger(Trigger,Quote!$V$2))</f>
        <v>1.4594159209977132E-2</v>
      </c>
      <c r="BD1989" s="359" t="e">
        <f>_xll.qlIndexFixing($BE$1,AZ1989,TRUE,_xll.ohTrigger(Trigger,Quote!$V$2))</f>
        <v>#NUM!</v>
      </c>
    </row>
    <row r="1990" spans="51:56" ht="11.25" customHeight="1" x14ac:dyDescent="0.25">
      <c r="AY1990" s="187" t="s">
        <v>90</v>
      </c>
      <c r="AZ1990" s="186">
        <f>_xll.qlInterestRateIndexFixingDate(Currency&amp;"ibor"&amp;$I$1,BA1990,Trigger)</f>
        <v>53255</v>
      </c>
      <c r="BA1990" s="186">
        <f>_xll.qlCalendarAdvance(Calendar,BA1989,AY1990,"f",,Trigger)</f>
        <v>53259</v>
      </c>
      <c r="BB1990" s="186">
        <f>_xll.qlInterestRateIndexMaturity(Currency&amp;"ibor"&amp;$I$1,BA1990,Trigger)</f>
        <v>53351</v>
      </c>
      <c r="BC1990" s="359">
        <f>_xll.qlIndexFixing($AC$5,AZ1990,,_xll.ohTrigger(Trigger,Quote!$V$2))</f>
        <v>1.4595976954686667E-2</v>
      </c>
      <c r="BD1990" s="359" t="e">
        <f>_xll.qlIndexFixing($BE$1,AZ1990,TRUE,_xll.ohTrigger(Trigger,Quote!$V$2))</f>
        <v>#NUM!</v>
      </c>
    </row>
    <row r="1991" spans="51:56" ht="11.25" customHeight="1" x14ac:dyDescent="0.25">
      <c r="AY1991" s="187" t="s">
        <v>90</v>
      </c>
      <c r="AZ1991" s="186">
        <f>_xll.qlInterestRateIndexFixingDate(Currency&amp;"ibor"&amp;$I$1,BA1991,Trigger)</f>
        <v>53262</v>
      </c>
      <c r="BA1991" s="186">
        <f>_xll.qlCalendarAdvance(Calendar,BA1990,AY1991,"f",,Trigger)</f>
        <v>53266</v>
      </c>
      <c r="BB1991" s="186">
        <f>_xll.qlInterestRateIndexMaturity(Currency&amp;"ibor"&amp;$I$1,BA1991,Trigger)</f>
        <v>53358</v>
      </c>
      <c r="BC1991" s="359">
        <f>_xll.qlIndexFixing($AC$5,AZ1991,,_xll.ohTrigger(Trigger,Quote!$V$2))</f>
        <v>1.4597794700238139E-2</v>
      </c>
      <c r="BD1991" s="359" t="e">
        <f>_xll.qlIndexFixing($BE$1,AZ1991,TRUE,_xll.ohTrigger(Trigger,Quote!$V$2))</f>
        <v>#NUM!</v>
      </c>
    </row>
    <row r="1992" spans="51:56" ht="11.25" customHeight="1" x14ac:dyDescent="0.25">
      <c r="AY1992" s="187" t="s">
        <v>90</v>
      </c>
      <c r="AZ1992" s="186">
        <f>_xll.qlInterestRateIndexFixingDate(Currency&amp;"ibor"&amp;$I$1,BA1992,Trigger)</f>
        <v>53269</v>
      </c>
      <c r="BA1992" s="186">
        <f>_xll.qlCalendarAdvance(Calendar,BA1991,AY1992,"f",,Trigger)</f>
        <v>53273</v>
      </c>
      <c r="BB1992" s="186">
        <f>_xll.qlInterestRateIndexMaturity(Currency&amp;"ibor"&amp;$I$1,BA1992,Trigger)</f>
        <v>53365</v>
      </c>
      <c r="BC1992" s="359">
        <f>_xll.qlIndexFixing($AC$5,AZ1992,,_xll.ohTrigger(Trigger,Quote!$V$2))</f>
        <v>1.4599612446629807E-2</v>
      </c>
      <c r="BD1992" s="359" t="e">
        <f>_xll.qlIndexFixing($BE$1,AZ1992,TRUE,_xll.ohTrigger(Trigger,Quote!$V$2))</f>
        <v>#NUM!</v>
      </c>
    </row>
    <row r="1993" spans="51:56" ht="11.25" customHeight="1" x14ac:dyDescent="0.25">
      <c r="AY1993" s="187" t="s">
        <v>90</v>
      </c>
      <c r="AZ1993" s="186">
        <f>_xll.qlInterestRateIndexFixingDate(Currency&amp;"ibor"&amp;$I$1,BA1993,Trigger)</f>
        <v>53276</v>
      </c>
      <c r="BA1993" s="186">
        <f>_xll.qlCalendarAdvance(Calendar,BA1992,AY1993,"f",,Trigger)</f>
        <v>53280</v>
      </c>
      <c r="BB1993" s="186">
        <f>_xll.qlInterestRateIndexMaturity(Currency&amp;"ibor"&amp;$I$1,BA1993,Trigger)</f>
        <v>53372</v>
      </c>
      <c r="BC1993" s="359">
        <f>_xll.qlIndexFixing($AC$5,AZ1993,,_xll.ohTrigger(Trigger,Quote!$V$2))</f>
        <v>1.4601430193864281E-2</v>
      </c>
      <c r="BD1993" s="359" t="e">
        <f>_xll.qlIndexFixing($BE$1,AZ1993,TRUE,_xll.ohTrigger(Trigger,Quote!$V$2))</f>
        <v>#NUM!</v>
      </c>
    </row>
    <row r="1994" spans="51:56" ht="11.25" customHeight="1" x14ac:dyDescent="0.25">
      <c r="AY1994" s="187" t="s">
        <v>90</v>
      </c>
      <c r="AZ1994" s="186">
        <f>_xll.qlInterestRateIndexFixingDate(Currency&amp;"ibor"&amp;$I$1,BA1994,Trigger)</f>
        <v>53283</v>
      </c>
      <c r="BA1994" s="186">
        <f>_xll.qlCalendarAdvance(Calendar,BA1993,AY1994,"f",,Trigger)</f>
        <v>53287</v>
      </c>
      <c r="BB1994" s="186">
        <f>_xll.qlInterestRateIndexMaturity(Currency&amp;"ibor"&amp;$I$1,BA1994,Trigger)</f>
        <v>53379</v>
      </c>
      <c r="BC1994" s="359">
        <f>_xll.qlIndexFixing($AC$5,AZ1994,,_xll.ohTrigger(Trigger,Quote!$V$2))</f>
        <v>1.460324794193895E-2</v>
      </c>
      <c r="BD1994" s="359" t="e">
        <f>_xll.qlIndexFixing($BE$1,AZ1994,TRUE,_xll.ohTrigger(Trigger,Quote!$V$2))</f>
        <v>#NUM!</v>
      </c>
    </row>
    <row r="1995" spans="51:56" ht="11.25" customHeight="1" x14ac:dyDescent="0.25">
      <c r="AY1995" s="187" t="s">
        <v>90</v>
      </c>
      <c r="AZ1995" s="186">
        <f>_xll.qlInterestRateIndexFixingDate(Currency&amp;"ibor"&amp;$I$1,BA1995,Trigger)</f>
        <v>53290</v>
      </c>
      <c r="BA1995" s="186">
        <f>_xll.qlCalendarAdvance(Calendar,BA1994,AY1995,"f",,Trigger)</f>
        <v>53294</v>
      </c>
      <c r="BB1995" s="186">
        <f>_xll.qlInterestRateIndexMaturity(Currency&amp;"ibor"&amp;$I$1,BA1995,Trigger)</f>
        <v>53386</v>
      </c>
      <c r="BC1995" s="359">
        <f>_xll.qlIndexFixing($AC$5,AZ1995,,_xll.ohTrigger(Trigger,Quote!$V$2))</f>
        <v>1.4605065690854688E-2</v>
      </c>
      <c r="BD1995" s="359" t="e">
        <f>_xll.qlIndexFixing($BE$1,AZ1995,TRUE,_xll.ohTrigger(Trigger,Quote!$V$2))</f>
        <v>#NUM!</v>
      </c>
    </row>
    <row r="1996" spans="51:56" ht="11.25" customHeight="1" x14ac:dyDescent="0.25">
      <c r="AY1996" s="187" t="s">
        <v>90</v>
      </c>
      <c r="AZ1996" s="186">
        <f>_xll.qlInterestRateIndexFixingDate(Currency&amp;"ibor"&amp;$I$1,BA1996,Trigger)</f>
        <v>53297</v>
      </c>
      <c r="BA1996" s="186">
        <f>_xll.qlCalendarAdvance(Calendar,BA1995,AY1996,"f",,Trigger)</f>
        <v>53301</v>
      </c>
      <c r="BB1996" s="186">
        <f>_xll.qlInterestRateIndexMaturity(Currency&amp;"ibor"&amp;$I$1,BA1996,Trigger)</f>
        <v>53391</v>
      </c>
      <c r="BC1996" s="359">
        <f>_xll.qlIndexFixing($AC$5,AZ1996,,_xll.ohTrigger(Trigger,Quote!$V$2))</f>
        <v>1.4606031865555202E-2</v>
      </c>
      <c r="BD1996" s="359" t="e">
        <f>_xll.qlIndexFixing($BE$1,AZ1996,TRUE,_xll.ohTrigger(Trigger,Quote!$V$2))</f>
        <v>#NUM!</v>
      </c>
    </row>
    <row r="1997" spans="51:56" ht="11.25" customHeight="1" x14ac:dyDescent="0.25">
      <c r="AY1997" s="187" t="s">
        <v>90</v>
      </c>
      <c r="AZ1997" s="186">
        <f>_xll.qlInterestRateIndexFixingDate(Currency&amp;"ibor"&amp;$I$1,BA1997,Trigger)</f>
        <v>53304</v>
      </c>
      <c r="BA1997" s="186">
        <f>_xll.qlCalendarAdvance(Calendar,BA1996,AY1997,"f",,Trigger)</f>
        <v>53308</v>
      </c>
      <c r="BB1997" s="186">
        <f>_xll.qlInterestRateIndexMaturity(Currency&amp;"ibor"&amp;$I$1,BA1997,Trigger)</f>
        <v>53398</v>
      </c>
      <c r="BC1997" s="359">
        <f>_xll.qlIndexFixing($AC$5,AZ1997,,_xll.ohTrigger(Trigger,Quote!$V$2))</f>
        <v>1.4607849468799117E-2</v>
      </c>
      <c r="BD1997" s="359" t="e">
        <f>_xll.qlIndexFixing($BE$1,AZ1997,TRUE,_xll.ohTrigger(Trigger,Quote!$V$2))</f>
        <v>#NUM!</v>
      </c>
    </row>
    <row r="1998" spans="51:56" ht="11.25" customHeight="1" x14ac:dyDescent="0.25">
      <c r="AY1998" s="187" t="s">
        <v>90</v>
      </c>
      <c r="AZ1998" s="186">
        <f>_xll.qlInterestRateIndexFixingDate(Currency&amp;"ibor"&amp;$I$1,BA1998,Trigger)</f>
        <v>53311</v>
      </c>
      <c r="BA1998" s="186">
        <f>_xll.qlCalendarAdvance(Calendar,BA1997,AY1998,"f",,Trigger)</f>
        <v>53315</v>
      </c>
      <c r="BB1998" s="186">
        <f>_xll.qlInterestRateIndexMaturity(Currency&amp;"ibor"&amp;$I$1,BA1998,Trigger)</f>
        <v>53405</v>
      </c>
      <c r="BC1998" s="359">
        <f>_xll.qlIndexFixing($AC$5,AZ1998,,_xll.ohTrigger(Trigger,Quote!$V$2))</f>
        <v>1.4609667072864596E-2</v>
      </c>
      <c r="BD1998" s="359" t="e">
        <f>_xll.qlIndexFixing($BE$1,AZ1998,TRUE,_xll.ohTrigger(Trigger,Quote!$V$2))</f>
        <v>#NUM!</v>
      </c>
    </row>
    <row r="1999" spans="51:56" ht="11.25" customHeight="1" x14ac:dyDescent="0.25">
      <c r="AY1999" s="187" t="s">
        <v>90</v>
      </c>
      <c r="AZ1999" s="186">
        <f>_xll.qlInterestRateIndexFixingDate(Currency&amp;"ibor"&amp;$I$1,BA1999,Trigger)</f>
        <v>53317</v>
      </c>
      <c r="BA1999" s="186">
        <f>_xll.qlCalendarAdvance(Calendar,BA1998,AY1999,"f",,Trigger)</f>
        <v>53323</v>
      </c>
      <c r="BB1999" s="186">
        <f>_xll.qlInterestRateIndexMaturity(Currency&amp;"ibor"&amp;$I$1,BA1999,Trigger)</f>
        <v>53413</v>
      </c>
      <c r="BC1999" s="359">
        <f>_xll.qlIndexFixing($AC$5,AZ1999,,_xll.ohTrigger(Trigger,Quote!$V$2))</f>
        <v>1.4611744335661925E-2</v>
      </c>
      <c r="BD1999" s="359" t="e">
        <f>_xll.qlIndexFixing($BE$1,AZ1999,TRUE,_xll.ohTrigger(Trigger,Quote!$V$2))</f>
        <v>#NUM!</v>
      </c>
    </row>
    <row r="2000" spans="51:56" ht="11.25" customHeight="1" x14ac:dyDescent="0.25">
      <c r="AY2000" s="187" t="s">
        <v>90</v>
      </c>
      <c r="AZ2000" s="186">
        <f>_xll.qlInterestRateIndexFixingDate(Currency&amp;"ibor"&amp;$I$1,BA2000,Trigger)</f>
        <v>53325</v>
      </c>
      <c r="BA2000" s="186">
        <f>_xll.qlCalendarAdvance(Calendar,BA1999,AY2000,"f",,Trigger)</f>
        <v>53330</v>
      </c>
      <c r="BB2000" s="186">
        <f>_xll.qlInterestRateIndexMaturity(Currency&amp;"ibor"&amp;$I$1,BA2000,Trigger)</f>
        <v>53420</v>
      </c>
      <c r="BC2000" s="359">
        <f>_xll.qlIndexFixing($AC$5,AZ2000,,_xll.ohTrigger(Trigger,Quote!$V$2))</f>
        <v>1.4613561941492215E-2</v>
      </c>
      <c r="BD2000" s="359" t="e">
        <f>_xll.qlIndexFixing($BE$1,AZ2000,TRUE,_xll.ohTrigger(Trigger,Quote!$V$2))</f>
        <v>#NUM!</v>
      </c>
    </row>
    <row r="2001" spans="51:56" ht="11.25" customHeight="1" x14ac:dyDescent="0.25">
      <c r="AY2001" s="187" t="s">
        <v>90</v>
      </c>
      <c r="AZ2001" s="186">
        <f>_xll.qlInterestRateIndexFixingDate(Currency&amp;"ibor"&amp;$I$1,BA2001,Trigger)</f>
        <v>53335</v>
      </c>
      <c r="BA2001" s="186">
        <f>_xll.qlCalendarAdvance(Calendar,BA2000,AY2001,"f",,Trigger)</f>
        <v>53337</v>
      </c>
      <c r="BB2001" s="186">
        <f>_xll.qlInterestRateIndexMaturity(Currency&amp;"ibor"&amp;$I$1,BA2001,Trigger)</f>
        <v>53427</v>
      </c>
      <c r="BC2001" s="359">
        <f>_xll.qlIndexFixing($AC$5,AZ2001,,_xll.ohTrigger(Trigger,Quote!$V$2))</f>
        <v>1.461537954814407E-2</v>
      </c>
      <c r="BD2001" s="359" t="e">
        <f>_xll.qlIndexFixing($BE$1,AZ2001,TRUE,_xll.ohTrigger(Trigger,Quote!$V$2))</f>
        <v>#NUM!</v>
      </c>
    </row>
    <row r="2002" spans="51:56" ht="11.25" customHeight="1" x14ac:dyDescent="0.25">
      <c r="AY2002" s="187" t="s">
        <v>90</v>
      </c>
      <c r="AZ2002" s="186">
        <f>_xll.qlInterestRateIndexFixingDate(Currency&amp;"ibor"&amp;$I$1,BA2002,Trigger)</f>
        <v>53342</v>
      </c>
      <c r="BA2002" s="186">
        <f>_xll.qlCalendarAdvance(Calendar,BA2001,AY2002,"f",,Trigger)</f>
        <v>53344</v>
      </c>
      <c r="BB2002" s="186">
        <f>_xll.qlInterestRateIndexMaturity(Currency&amp;"ibor"&amp;$I$1,BA2002,Trigger)</f>
        <v>53434</v>
      </c>
      <c r="BC2002" s="359">
        <f>_xll.qlIndexFixing($AC$5,AZ2002,,_xll.ohTrigger(Trigger,Quote!$V$2))</f>
        <v>1.4617197155619266E-2</v>
      </c>
      <c r="BD2002" s="359" t="e">
        <f>_xll.qlIndexFixing($BE$1,AZ2002,TRUE,_xll.ohTrigger(Trigger,Quote!$V$2))</f>
        <v>#NUM!</v>
      </c>
    </row>
    <row r="2003" spans="51:56" ht="11.25" customHeight="1" x14ac:dyDescent="0.25">
      <c r="AY2003" s="187" t="s">
        <v>90</v>
      </c>
      <c r="AZ2003" s="186">
        <f>_xll.qlInterestRateIndexFixingDate(Currency&amp;"ibor"&amp;$I$1,BA2003,Trigger)</f>
        <v>53349</v>
      </c>
      <c r="BA2003" s="186">
        <f>_xll.qlCalendarAdvance(Calendar,BA2002,AY2003,"f",,Trigger)</f>
        <v>53351</v>
      </c>
      <c r="BB2003" s="186">
        <f>_xll.qlInterestRateIndexMaturity(Currency&amp;"ibor"&amp;$I$1,BA2003,Trigger)</f>
        <v>53441</v>
      </c>
      <c r="BC2003" s="359">
        <f>_xll.qlIndexFixing($AC$5,AZ2003,,_xll.ohTrigger(Trigger,Quote!$V$2))</f>
        <v>1.4619014763917804E-2</v>
      </c>
      <c r="BD2003" s="359" t="e">
        <f>_xll.qlIndexFixing($BE$1,AZ2003,TRUE,_xll.ohTrigger(Trigger,Quote!$V$2))</f>
        <v>#NUM!</v>
      </c>
    </row>
    <row r="2004" spans="51:56" ht="11.25" customHeight="1" x14ac:dyDescent="0.25">
      <c r="AY2004" s="187" t="s">
        <v>90</v>
      </c>
      <c r="AZ2004" s="186">
        <f>_xll.qlInterestRateIndexFixingDate(Currency&amp;"ibor"&amp;$I$1,BA2004,Trigger)</f>
        <v>53356</v>
      </c>
      <c r="BA2004" s="186">
        <f>_xll.qlCalendarAdvance(Calendar,BA2003,AY2004,"f",,Trigger)</f>
        <v>53358</v>
      </c>
      <c r="BB2004" s="186">
        <f>_xll.qlInterestRateIndexMaturity(Currency&amp;"ibor"&amp;$I$1,BA2004,Trigger)</f>
        <v>53447</v>
      </c>
      <c r="BC2004" s="359">
        <f>_xll.qlIndexFixing($AC$5,AZ2004,,_xll.ohTrigger(Trigger,Quote!$V$2))</f>
        <v>1.46204060131188E-2</v>
      </c>
      <c r="BD2004" s="359" t="e">
        <f>_xll.qlIndexFixing($BE$1,AZ2004,TRUE,_xll.ohTrigger(Trigger,Quote!$V$2))</f>
        <v>#NUM!</v>
      </c>
    </row>
    <row r="2005" spans="51:56" ht="11.25" customHeight="1" x14ac:dyDescent="0.25">
      <c r="AY2005" s="187" t="s">
        <v>90</v>
      </c>
      <c r="AZ2005" s="186">
        <f>_xll.qlInterestRateIndexFixingDate(Currency&amp;"ibor"&amp;$I$1,BA2005,Trigger)</f>
        <v>53363</v>
      </c>
      <c r="BA2005" s="186">
        <f>_xll.qlCalendarAdvance(Calendar,BA2004,AY2005,"f",,Trigger)</f>
        <v>53365</v>
      </c>
      <c r="BB2005" s="186">
        <f>_xll.qlInterestRateIndexMaturity(Currency&amp;"ibor"&amp;$I$1,BA2005,Trigger)</f>
        <v>53454</v>
      </c>
      <c r="BC2005" s="359">
        <f>_xll.qlIndexFixing($AC$5,AZ2005,,_xll.ohTrigger(Trigger,Quote!$V$2))</f>
        <v>1.4622223549315852E-2</v>
      </c>
      <c r="BD2005" s="359" t="e">
        <f>_xll.qlIndexFixing($BE$1,AZ2005,TRUE,_xll.ohTrigger(Trigger,Quote!$V$2))</f>
        <v>#NUM!</v>
      </c>
    </row>
    <row r="2006" spans="51:56" ht="11.25" customHeight="1" x14ac:dyDescent="0.25">
      <c r="AY2006" s="187" t="s">
        <v>90</v>
      </c>
      <c r="AZ2006" s="186">
        <f>_xll.qlInterestRateIndexFixingDate(Currency&amp;"ibor"&amp;$I$1,BA2006,Trigger)</f>
        <v>53370</v>
      </c>
      <c r="BA2006" s="186">
        <f>_xll.qlCalendarAdvance(Calendar,BA2005,AY2006,"f",,Trigger)</f>
        <v>53372</v>
      </c>
      <c r="BB2006" s="186">
        <f>_xll.qlInterestRateIndexMaturity(Currency&amp;"ibor"&amp;$I$1,BA2006,Trigger)</f>
        <v>53461</v>
      </c>
      <c r="BC2006" s="359">
        <f>_xll.qlIndexFixing($AC$5,AZ2006,,_xll.ohTrigger(Trigger,Quote!$V$2))</f>
        <v>1.4624041086328431E-2</v>
      </c>
      <c r="BD2006" s="359" t="e">
        <f>_xll.qlIndexFixing($BE$1,AZ2006,TRUE,_xll.ohTrigger(Trigger,Quote!$V$2))</f>
        <v>#NUM!</v>
      </c>
    </row>
    <row r="2007" spans="51:56" ht="11.25" customHeight="1" x14ac:dyDescent="0.25">
      <c r="AY2007" s="187" t="s">
        <v>90</v>
      </c>
      <c r="AZ2007" s="186">
        <f>_xll.qlInterestRateIndexFixingDate(Currency&amp;"ibor"&amp;$I$1,BA2007,Trigger)</f>
        <v>53377</v>
      </c>
      <c r="BA2007" s="186">
        <f>_xll.qlCalendarAdvance(Calendar,BA2006,AY2007,"f",,Trigger)</f>
        <v>53379</v>
      </c>
      <c r="BB2007" s="186">
        <f>_xll.qlInterestRateIndexMaturity(Currency&amp;"ibor"&amp;$I$1,BA2007,Trigger)</f>
        <v>53468</v>
      </c>
      <c r="BC2007" s="359">
        <f>_xll.qlIndexFixing($AC$5,AZ2007,,_xll.ohTrigger(Trigger,Quote!$V$2))</f>
        <v>1.4625858624153843E-2</v>
      </c>
      <c r="BD2007" s="359" t="e">
        <f>_xll.qlIndexFixing($BE$1,AZ2007,TRUE,_xll.ohTrigger(Trigger,Quote!$V$2))</f>
        <v>#NUM!</v>
      </c>
    </row>
    <row r="2008" spans="51:56" ht="11.25" customHeight="1" x14ac:dyDescent="0.25">
      <c r="AY2008" s="187" t="s">
        <v>90</v>
      </c>
      <c r="AZ2008" s="186">
        <f>_xll.qlInterestRateIndexFixingDate(Currency&amp;"ibor"&amp;$I$1,BA2008,Trigger)</f>
        <v>53384</v>
      </c>
      <c r="BA2008" s="186">
        <f>_xll.qlCalendarAdvance(Calendar,BA2007,AY2008,"f",,Trigger)</f>
        <v>53386</v>
      </c>
      <c r="BB2008" s="186">
        <f>_xll.qlInterestRateIndexMaturity(Currency&amp;"ibor"&amp;$I$1,BA2008,Trigger)</f>
        <v>53478</v>
      </c>
      <c r="BC2008" s="359">
        <f>_xll.qlIndexFixing($AC$5,AZ2008,,_xll.ohTrigger(Trigger,Quote!$V$2))</f>
        <v>1.4628956183365925E-2</v>
      </c>
      <c r="BD2008" s="359" t="e">
        <f>_xll.qlIndexFixing($BE$1,AZ2008,TRUE,_xll.ohTrigger(Trigger,Quote!$V$2))</f>
        <v>#NUM!</v>
      </c>
    </row>
    <row r="2009" spans="51:56" ht="11.25" customHeight="1" x14ac:dyDescent="0.25">
      <c r="AY2009" s="187" t="s">
        <v>90</v>
      </c>
      <c r="AZ2009" s="186">
        <f>_xll.qlInterestRateIndexFixingDate(Currency&amp;"ibor"&amp;$I$1,BA2009,Trigger)</f>
        <v>53391</v>
      </c>
      <c r="BA2009" s="186">
        <f>_xll.qlCalendarAdvance(Calendar,BA2008,AY2009,"f",,Trigger)</f>
        <v>53393</v>
      </c>
      <c r="BB2009" s="186">
        <f>_xll.qlInterestRateIndexMaturity(Currency&amp;"ibor"&amp;$I$1,BA2009,Trigger)</f>
        <v>53485</v>
      </c>
      <c r="BC2009" s="359">
        <f>_xll.qlIndexFixing($AC$5,AZ2009,,_xll.ohTrigger(Trigger,Quote!$V$2))</f>
        <v>1.4628216972365687E-2</v>
      </c>
      <c r="BD2009" s="359" t="e">
        <f>_xll.qlIndexFixing($BE$1,AZ2009,TRUE,_xll.ohTrigger(Trigger,Quote!$V$2))</f>
        <v>#NUM!</v>
      </c>
    </row>
    <row r="2010" spans="51:56" ht="11.25" customHeight="1" x14ac:dyDescent="0.25">
      <c r="AY2010" s="187" t="s">
        <v>90</v>
      </c>
      <c r="AZ2010" s="186">
        <f>_xll.qlInterestRateIndexFixingDate(Currency&amp;"ibor"&amp;$I$1,BA2010,Trigger)</f>
        <v>53398</v>
      </c>
      <c r="BA2010" s="186">
        <f>_xll.qlCalendarAdvance(Calendar,BA2009,AY2010,"f",,Trigger)</f>
        <v>53400</v>
      </c>
      <c r="BB2010" s="186">
        <f>_xll.qlInterestRateIndexMaturity(Currency&amp;"ibor"&amp;$I$1,BA2010,Trigger)</f>
        <v>53492</v>
      </c>
      <c r="BC2010" s="359">
        <f>_xll.qlIndexFixing($AC$5,AZ2010,,_xll.ohTrigger(Trigger,Quote!$V$2))</f>
        <v>1.4627048177848864E-2</v>
      </c>
      <c r="BD2010" s="359" t="e">
        <f>_xll.qlIndexFixing($BE$1,AZ2010,TRUE,_xll.ohTrigger(Trigger,Quote!$V$2))</f>
        <v>#NUM!</v>
      </c>
    </row>
    <row r="2011" spans="51:56" ht="11.25" customHeight="1" x14ac:dyDescent="0.25">
      <c r="AY2011" s="187" t="s">
        <v>90</v>
      </c>
      <c r="AZ2011" s="186">
        <f>_xll.qlInterestRateIndexFixingDate(Currency&amp;"ibor"&amp;$I$1,BA2011,Trigger)</f>
        <v>53405</v>
      </c>
      <c r="BA2011" s="186">
        <f>_xll.qlCalendarAdvance(Calendar,BA2010,AY2011,"f",,Trigger)</f>
        <v>53407</v>
      </c>
      <c r="BB2011" s="186">
        <f>_xll.qlInterestRateIndexMaturity(Currency&amp;"ibor"&amp;$I$1,BA2011,Trigger)</f>
        <v>53499</v>
      </c>
      <c r="BC2011" s="359">
        <f>_xll.qlIndexFixing($AC$5,AZ2011,,_xll.ohTrigger(Trigger,Quote!$V$2))</f>
        <v>1.4625875698527406E-2</v>
      </c>
      <c r="BD2011" s="359" t="e">
        <f>_xll.qlIndexFixing($BE$1,AZ2011,TRUE,_xll.ohTrigger(Trigger,Quote!$V$2))</f>
        <v>#NUM!</v>
      </c>
    </row>
    <row r="2012" spans="51:56" ht="11.25" customHeight="1" x14ac:dyDescent="0.25">
      <c r="AY2012" s="187" t="s">
        <v>90</v>
      </c>
      <c r="AZ2012" s="186">
        <f>_xll.qlInterestRateIndexFixingDate(Currency&amp;"ibor"&amp;$I$1,BA2012,Trigger)</f>
        <v>53408</v>
      </c>
      <c r="BA2012" s="186">
        <f>_xll.qlCalendarAdvance(Calendar,BA2011,AY2012,"f",,Trigger)</f>
        <v>53414</v>
      </c>
      <c r="BB2012" s="186">
        <f>_xll.qlInterestRateIndexMaturity(Currency&amp;"ibor"&amp;$I$1,BA2012,Trigger)</f>
        <v>53506</v>
      </c>
      <c r="BC2012" s="359">
        <f>_xll.qlIndexFixing($AC$5,AZ2012,,_xll.ohTrigger(Trigger,Quote!$V$2))</f>
        <v>1.4624699534404789E-2</v>
      </c>
      <c r="BD2012" s="359" t="e">
        <f>_xll.qlIndexFixing($BE$1,AZ2012,TRUE,_xll.ohTrigger(Trigger,Quote!$V$2))</f>
        <v>#NUM!</v>
      </c>
    </row>
    <row r="2013" spans="51:56" ht="11.25" customHeight="1" x14ac:dyDescent="0.25">
      <c r="AY2013" s="187" t="s">
        <v>90</v>
      </c>
      <c r="AZ2013" s="186">
        <f>_xll.qlInterestRateIndexFixingDate(Currency&amp;"ibor"&amp;$I$1,BA2013,Trigger)</f>
        <v>53419</v>
      </c>
      <c r="BA2013" s="186">
        <f>_xll.qlCalendarAdvance(Calendar,BA2012,AY2013,"f",,Trigger)</f>
        <v>53421</v>
      </c>
      <c r="BB2013" s="186">
        <f>_xll.qlInterestRateIndexMaturity(Currency&amp;"ibor"&amp;$I$1,BA2013,Trigger)</f>
        <v>53512</v>
      </c>
      <c r="BC2013" s="359">
        <f>_xll.qlIndexFixing($AC$5,AZ2013,,_xll.ohTrigger(Trigger,Quote!$V$2))</f>
        <v>1.4623366747878935E-2</v>
      </c>
      <c r="BD2013" s="359" t="e">
        <f>_xll.qlIndexFixing($BE$1,AZ2013,TRUE,_xll.ohTrigger(Trigger,Quote!$V$2))</f>
        <v>#NUM!</v>
      </c>
    </row>
    <row r="2014" spans="51:56" ht="11.25" customHeight="1" x14ac:dyDescent="0.25">
      <c r="AY2014" s="187" t="s">
        <v>90</v>
      </c>
      <c r="AZ2014" s="186">
        <f>_xll.qlInterestRateIndexFixingDate(Currency&amp;"ibor"&amp;$I$1,BA2014,Trigger)</f>
        <v>53426</v>
      </c>
      <c r="BA2014" s="186">
        <f>_xll.qlCalendarAdvance(Calendar,BA2013,AY2014,"f",,Trigger)</f>
        <v>53428</v>
      </c>
      <c r="BB2014" s="186">
        <f>_xll.qlInterestRateIndexMaturity(Currency&amp;"ibor"&amp;$I$1,BA2014,Trigger)</f>
        <v>53519</v>
      </c>
      <c r="BC2014" s="359">
        <f>_xll.qlIndexFixing($AC$5,AZ2014,,_xll.ohTrigger(Trigger,Quote!$V$2))</f>
        <v>1.4622150814435332E-2</v>
      </c>
      <c r="BD2014" s="359" t="e">
        <f>_xll.qlIndexFixing($BE$1,AZ2014,TRUE,_xll.ohTrigger(Trigger,Quote!$V$2))</f>
        <v>#NUM!</v>
      </c>
    </row>
    <row r="2015" spans="51:56" ht="11.25" customHeight="1" x14ac:dyDescent="0.25">
      <c r="AY2015" s="187" t="s">
        <v>90</v>
      </c>
      <c r="AZ2015" s="186">
        <f>_xll.qlInterestRateIndexFixingDate(Currency&amp;"ibor"&amp;$I$1,BA2015,Trigger)</f>
        <v>53433</v>
      </c>
      <c r="BA2015" s="186">
        <f>_xll.qlCalendarAdvance(Calendar,BA2014,AY2015,"f",,Trigger)</f>
        <v>53435</v>
      </c>
      <c r="BB2015" s="186">
        <f>_xll.qlInterestRateIndexMaturity(Currency&amp;"ibor"&amp;$I$1,BA2015,Trigger)</f>
        <v>53526</v>
      </c>
      <c r="BC2015" s="359">
        <f>_xll.qlIndexFixing($AC$5,AZ2015,,_xll.ohTrigger(Trigger,Quote!$V$2))</f>
        <v>1.4620931155871297E-2</v>
      </c>
      <c r="BD2015" s="359" t="e">
        <f>_xll.qlIndexFixing($BE$1,AZ2015,TRUE,_xll.ohTrigger(Trigger,Quote!$V$2))</f>
        <v>#NUM!</v>
      </c>
    </row>
    <row r="2016" spans="51:56" ht="11.25" customHeight="1" x14ac:dyDescent="0.25">
      <c r="AY2016" s="187" t="s">
        <v>90</v>
      </c>
      <c r="AZ2016" s="186">
        <f>_xll.qlInterestRateIndexFixingDate(Currency&amp;"ibor"&amp;$I$1,BA2016,Trigger)</f>
        <v>53440</v>
      </c>
      <c r="BA2016" s="186">
        <f>_xll.qlCalendarAdvance(Calendar,BA2015,AY2016,"f",,Trigger)</f>
        <v>53442</v>
      </c>
      <c r="BB2016" s="186">
        <f>_xll.qlInterestRateIndexMaturity(Currency&amp;"ibor"&amp;$I$1,BA2016,Trigger)</f>
        <v>53533</v>
      </c>
      <c r="BC2016" s="359">
        <f>_xll.qlIndexFixing($AC$5,AZ2016,,_xll.ohTrigger(Trigger,Quote!$V$2))</f>
        <v>1.4619707772188588E-2</v>
      </c>
      <c r="BD2016" s="359" t="e">
        <f>_xll.qlIndexFixing($BE$1,AZ2016,TRUE,_xll.ohTrigger(Trigger,Quote!$V$2))</f>
        <v>#NUM!</v>
      </c>
    </row>
    <row r="2017" spans="51:56" ht="11.25" customHeight="1" x14ac:dyDescent="0.25">
      <c r="AY2017" s="187" t="s">
        <v>90</v>
      </c>
      <c r="AZ2017" s="186">
        <f>_xll.qlInterestRateIndexFixingDate(Currency&amp;"ibor"&amp;$I$1,BA2017,Trigger)</f>
        <v>53444</v>
      </c>
      <c r="BA2017" s="186">
        <f>_xll.qlCalendarAdvance(Calendar,BA2016,AY2017,"f",,Trigger)</f>
        <v>53449</v>
      </c>
      <c r="BB2017" s="186">
        <f>_xll.qlInterestRateIndexMaturity(Currency&amp;"ibor"&amp;$I$1,BA2017,Trigger)</f>
        <v>53541</v>
      </c>
      <c r="BC2017" s="359">
        <f>_xll.qlIndexFixing($AC$5,AZ2017,,_xll.ohTrigger(Trigger,Quote!$V$2))</f>
        <v>1.4618763441884649E-2</v>
      </c>
      <c r="BD2017" s="359" t="e">
        <f>_xll.qlIndexFixing($BE$1,AZ2017,TRUE,_xll.ohTrigger(Trigger,Quote!$V$2))</f>
        <v>#NUM!</v>
      </c>
    </row>
    <row r="2018" spans="51:56" ht="11.25" customHeight="1" x14ac:dyDescent="0.25">
      <c r="AY2018" s="187" t="s">
        <v>90</v>
      </c>
      <c r="AZ2018" s="186">
        <f>_xll.qlInterestRateIndexFixingDate(Currency&amp;"ibor"&amp;$I$1,BA2018,Trigger)</f>
        <v>53454</v>
      </c>
      <c r="BA2018" s="186">
        <f>_xll.qlCalendarAdvance(Calendar,BA2017,AY2018,"f",,Trigger)</f>
        <v>53456</v>
      </c>
      <c r="BB2018" s="186">
        <f>_xll.qlInterestRateIndexMaturity(Currency&amp;"ibor"&amp;$I$1,BA2018,Trigger)</f>
        <v>53548</v>
      </c>
      <c r="BC2018" s="359">
        <f>_xll.qlIndexFixing($AC$5,AZ2018,,_xll.ohTrigger(Trigger,Quote!$V$2))</f>
        <v>1.4617565169022843E-2</v>
      </c>
      <c r="BD2018" s="359" t="e">
        <f>_xll.qlIndexFixing($BE$1,AZ2018,TRUE,_xll.ohTrigger(Trigger,Quote!$V$2))</f>
        <v>#NUM!</v>
      </c>
    </row>
    <row r="2019" spans="51:56" ht="11.25" customHeight="1" x14ac:dyDescent="0.25">
      <c r="AY2019" s="187" t="s">
        <v>90</v>
      </c>
      <c r="AZ2019" s="186">
        <f>_xll.qlInterestRateIndexFixingDate(Currency&amp;"ibor"&amp;$I$1,BA2019,Trigger)</f>
        <v>53461</v>
      </c>
      <c r="BA2019" s="186">
        <f>_xll.qlCalendarAdvance(Calendar,BA2018,AY2019,"f",,Trigger)</f>
        <v>53463</v>
      </c>
      <c r="BB2019" s="186">
        <f>_xll.qlInterestRateIndexMaturity(Currency&amp;"ibor"&amp;$I$1,BA2019,Trigger)</f>
        <v>53555</v>
      </c>
      <c r="BC2019" s="359">
        <f>_xll.qlIndexFixing($AC$5,AZ2019,,_xll.ohTrigger(Trigger,Quote!$V$2))</f>
        <v>1.4616363211382471E-2</v>
      </c>
      <c r="BD2019" s="359" t="e">
        <f>_xll.qlIndexFixing($BE$1,AZ2019,TRUE,_xll.ohTrigger(Trigger,Quote!$V$2))</f>
        <v>#NUM!</v>
      </c>
    </row>
    <row r="2020" spans="51:56" ht="11.25" customHeight="1" x14ac:dyDescent="0.25">
      <c r="AY2020" s="187" t="s">
        <v>90</v>
      </c>
      <c r="AZ2020" s="186">
        <f>_xll.qlInterestRateIndexFixingDate(Currency&amp;"ibor"&amp;$I$1,BA2020,Trigger)</f>
        <v>53468</v>
      </c>
      <c r="BA2020" s="186">
        <f>_xll.qlCalendarAdvance(Calendar,BA2019,AY2020,"f",,Trigger)</f>
        <v>53470</v>
      </c>
      <c r="BB2020" s="186">
        <f>_xll.qlInterestRateIndexMaturity(Currency&amp;"ibor"&amp;$I$1,BA2020,Trigger)</f>
        <v>53562</v>
      </c>
      <c r="BC2020" s="359">
        <f>_xll.qlIndexFixing($AC$5,AZ2020,,_xll.ohTrigger(Trigger,Quote!$V$2))</f>
        <v>1.4615157568967871E-2</v>
      </c>
      <c r="BD2020" s="359" t="e">
        <f>_xll.qlIndexFixing($BE$1,AZ2020,TRUE,_xll.ohTrigger(Trigger,Quote!$V$2))</f>
        <v>#NUM!</v>
      </c>
    </row>
    <row r="2021" spans="51:56" ht="11.25" customHeight="1" x14ac:dyDescent="0.25">
      <c r="AY2021" s="187" t="s">
        <v>90</v>
      </c>
      <c r="AZ2021" s="186">
        <f>_xll.qlInterestRateIndexFixingDate(Currency&amp;"ibor"&amp;$I$1,BA2021,Trigger)</f>
        <v>53475</v>
      </c>
      <c r="BA2021" s="186">
        <f>_xll.qlCalendarAdvance(Calendar,BA2020,AY2021,"f",,Trigger)</f>
        <v>53477</v>
      </c>
      <c r="BB2021" s="186">
        <f>_xll.qlInterestRateIndexMaturity(Currency&amp;"ibor"&amp;$I$1,BA2021,Trigger)</f>
        <v>53569</v>
      </c>
      <c r="BC2021" s="359">
        <f>_xll.qlIndexFixing($AC$5,AZ2021,,_xll.ohTrigger(Trigger,Quote!$V$2))</f>
        <v>1.4613948241782523E-2</v>
      </c>
      <c r="BD2021" s="359" t="e">
        <f>_xll.qlIndexFixing($BE$1,AZ2021,TRUE,_xll.ohTrigger(Trigger,Quote!$V$2))</f>
        <v>#NUM!</v>
      </c>
    </row>
    <row r="2022" spans="51:56" ht="11.25" customHeight="1" x14ac:dyDescent="0.25">
      <c r="AY2022" s="187" t="s">
        <v>90</v>
      </c>
      <c r="AZ2022" s="186">
        <f>_xll.qlInterestRateIndexFixingDate(Currency&amp;"ibor"&amp;$I$1,BA2022,Trigger)</f>
        <v>53482</v>
      </c>
      <c r="BA2022" s="186">
        <f>_xll.qlCalendarAdvance(Calendar,BA2021,AY2022,"f",,Trigger)</f>
        <v>53484</v>
      </c>
      <c r="BB2022" s="186">
        <f>_xll.qlInterestRateIndexMaturity(Currency&amp;"ibor"&amp;$I$1,BA2022,Trigger)</f>
        <v>53576</v>
      </c>
      <c r="BC2022" s="359">
        <f>_xll.qlIndexFixing($AC$5,AZ2022,,_xll.ohTrigger(Trigger,Quote!$V$2))</f>
        <v>1.4614865843140897E-2</v>
      </c>
      <c r="BD2022" s="359" t="e">
        <f>_xll.qlIndexFixing($BE$1,AZ2022,TRUE,_xll.ohTrigger(Trigger,Quote!$V$2))</f>
        <v>#NUM!</v>
      </c>
    </row>
    <row r="2023" spans="51:56" ht="11.25" customHeight="1" x14ac:dyDescent="0.25">
      <c r="AY2023" s="187" t="s">
        <v>90</v>
      </c>
      <c r="AZ2023" s="186">
        <f>_xll.qlInterestRateIndexFixingDate(Currency&amp;"ibor"&amp;$I$1,BA2023,Trigger)</f>
        <v>53489</v>
      </c>
      <c r="BA2023" s="186">
        <f>_xll.qlCalendarAdvance(Calendar,BA2022,AY2023,"f",,Trigger)</f>
        <v>53491</v>
      </c>
      <c r="BB2023" s="186">
        <f>_xll.qlInterestRateIndexMaturity(Currency&amp;"ibor"&amp;$I$1,BA2023,Trigger)</f>
        <v>53583</v>
      </c>
      <c r="BC2023" s="359">
        <f>_xll.qlIndexFixing($AC$5,AZ2023,,_xll.ohTrigger(Trigger,Quote!$V$2))</f>
        <v>1.461663516411324E-2</v>
      </c>
      <c r="BD2023" s="359" t="e">
        <f>_xll.qlIndexFixing($BE$1,AZ2023,TRUE,_xll.ohTrigger(Trigger,Quote!$V$2))</f>
        <v>#NUM!</v>
      </c>
    </row>
    <row r="2024" spans="51:56" ht="11.25" customHeight="1" x14ac:dyDescent="0.25">
      <c r="AY2024" s="187" t="s">
        <v>90</v>
      </c>
      <c r="AZ2024" s="186">
        <f>_xll.qlInterestRateIndexFixingDate(Currency&amp;"ibor"&amp;$I$1,BA2024,Trigger)</f>
        <v>53496</v>
      </c>
      <c r="BA2024" s="186">
        <f>_xll.qlCalendarAdvance(Calendar,BA2023,AY2024,"f",,Trigger)</f>
        <v>53498</v>
      </c>
      <c r="BB2024" s="186">
        <f>_xll.qlInterestRateIndexMaturity(Currency&amp;"ibor"&amp;$I$1,BA2024,Trigger)</f>
        <v>53590</v>
      </c>
      <c r="BC2024" s="359">
        <f>_xll.qlIndexFixing($AC$5,AZ2024,,_xll.ohTrigger(Trigger,Quote!$V$2))</f>
        <v>1.4618404485883205E-2</v>
      </c>
      <c r="BD2024" s="359" t="e">
        <f>_xll.qlIndexFixing($BE$1,AZ2024,TRUE,_xll.ohTrigger(Trigger,Quote!$V$2))</f>
        <v>#NUM!</v>
      </c>
    </row>
    <row r="2025" spans="51:56" ht="11.25" customHeight="1" x14ac:dyDescent="0.25">
      <c r="AY2025" s="187" t="s">
        <v>90</v>
      </c>
      <c r="AZ2025" s="186">
        <f>_xll.qlInterestRateIndexFixingDate(Currency&amp;"ibor"&amp;$I$1,BA2025,Trigger)</f>
        <v>53503</v>
      </c>
      <c r="BA2025" s="186">
        <f>_xll.qlCalendarAdvance(Calendar,BA2024,AY2025,"f",,Trigger)</f>
        <v>53505</v>
      </c>
      <c r="BB2025" s="186">
        <f>_xll.qlInterestRateIndexMaturity(Currency&amp;"ibor"&amp;$I$1,BA2025,Trigger)</f>
        <v>53597</v>
      </c>
      <c r="BC2025" s="359">
        <f>_xll.qlIndexFixing($AC$5,AZ2025,,_xll.ohTrigger(Trigger,Quote!$V$2))</f>
        <v>1.4620173808449054E-2</v>
      </c>
      <c r="BD2025" s="359" t="e">
        <f>_xll.qlIndexFixing($BE$1,AZ2025,TRUE,_xll.ohTrigger(Trigger,Quote!$V$2))</f>
        <v>#NUM!</v>
      </c>
    </row>
    <row r="2026" spans="51:56" ht="11.25" customHeight="1" x14ac:dyDescent="0.25">
      <c r="AY2026" s="187" t="s">
        <v>90</v>
      </c>
      <c r="AZ2026" s="186">
        <f>_xll.qlInterestRateIndexFixingDate(Currency&amp;"ibor"&amp;$I$1,BA2026,Trigger)</f>
        <v>53510</v>
      </c>
      <c r="BA2026" s="186">
        <f>_xll.qlCalendarAdvance(Calendar,BA2025,AY2026,"f",,Trigger)</f>
        <v>53512</v>
      </c>
      <c r="BB2026" s="186">
        <f>_xll.qlInterestRateIndexMaturity(Currency&amp;"ibor"&amp;$I$1,BA2026,Trigger)</f>
        <v>53604</v>
      </c>
      <c r="BC2026" s="359">
        <f>_xll.qlIndexFixing($AC$5,AZ2026,,_xll.ohTrigger(Trigger,Quote!$V$2))</f>
        <v>1.4621943131812528E-2</v>
      </c>
      <c r="BD2026" s="359" t="e">
        <f>_xll.qlIndexFixing($BE$1,AZ2026,TRUE,_xll.ohTrigger(Trigger,Quote!$V$2))</f>
        <v>#NUM!</v>
      </c>
    </row>
    <row r="2027" spans="51:56" ht="11.25" customHeight="1" x14ac:dyDescent="0.25">
      <c r="AY2027" s="187" t="s">
        <v>90</v>
      </c>
      <c r="AZ2027" s="186">
        <f>_xll.qlInterestRateIndexFixingDate(Currency&amp;"ibor"&amp;$I$1,BA2027,Trigger)</f>
        <v>53517</v>
      </c>
      <c r="BA2027" s="186">
        <f>_xll.qlCalendarAdvance(Calendar,BA2026,AY2027,"f",,Trigger)</f>
        <v>53519</v>
      </c>
      <c r="BB2027" s="186">
        <f>_xll.qlInterestRateIndexMaturity(Currency&amp;"ibor"&amp;$I$1,BA2027,Trigger)</f>
        <v>53611</v>
      </c>
      <c r="BC2027" s="359">
        <f>_xll.qlIndexFixing($AC$5,AZ2027,,_xll.ohTrigger(Trigger,Quote!$V$2))</f>
        <v>1.4623712455972755E-2</v>
      </c>
      <c r="BD2027" s="359" t="e">
        <f>_xll.qlIndexFixing($BE$1,AZ2027,TRUE,_xll.ohTrigger(Trigger,Quote!$V$2))</f>
        <v>#NUM!</v>
      </c>
    </row>
    <row r="2028" spans="51:56" ht="11.25" customHeight="1" x14ac:dyDescent="0.25">
      <c r="AY2028" s="187" t="s">
        <v>90</v>
      </c>
      <c r="AZ2028" s="186">
        <f>_xll.qlInterestRateIndexFixingDate(Currency&amp;"ibor"&amp;$I$1,BA2028,Trigger)</f>
        <v>53524</v>
      </c>
      <c r="BA2028" s="186">
        <f>_xll.qlCalendarAdvance(Calendar,BA2027,AY2028,"f",,Trigger)</f>
        <v>53526</v>
      </c>
      <c r="BB2028" s="186">
        <f>_xll.qlInterestRateIndexMaturity(Currency&amp;"ibor"&amp;$I$1,BA2028,Trigger)</f>
        <v>53618</v>
      </c>
      <c r="BC2028" s="359">
        <f>_xll.qlIndexFixing($AC$5,AZ2028,,_xll.ohTrigger(Trigger,Quote!$V$2))</f>
        <v>1.4625481780930604E-2</v>
      </c>
      <c r="BD2028" s="359" t="e">
        <f>_xll.qlIndexFixing($BE$1,AZ2028,TRUE,_xll.ohTrigger(Trigger,Quote!$V$2))</f>
        <v>#NUM!</v>
      </c>
    </row>
    <row r="2029" spans="51:56" ht="11.25" customHeight="1" x14ac:dyDescent="0.25">
      <c r="AY2029" s="187" t="s">
        <v>90</v>
      </c>
      <c r="AZ2029" s="186">
        <f>_xll.qlInterestRateIndexFixingDate(Currency&amp;"ibor"&amp;$I$1,BA2029,Trigger)</f>
        <v>53531</v>
      </c>
      <c r="BA2029" s="186">
        <f>_xll.qlCalendarAdvance(Calendar,BA2028,AY2029,"f",,Trigger)</f>
        <v>53533</v>
      </c>
      <c r="BB2029" s="186">
        <f>_xll.qlInterestRateIndexMaturity(Currency&amp;"ibor"&amp;$I$1,BA2029,Trigger)</f>
        <v>53625</v>
      </c>
      <c r="BC2029" s="359">
        <f>_xll.qlIndexFixing($AC$5,AZ2029,,_xll.ohTrigger(Trigger,Quote!$V$2))</f>
        <v>1.4627251106684339E-2</v>
      </c>
      <c r="BD2029" s="359" t="e">
        <f>_xll.qlIndexFixing($BE$1,AZ2029,TRUE,_xll.ohTrigger(Trigger,Quote!$V$2))</f>
        <v>#NUM!</v>
      </c>
    </row>
    <row r="2030" spans="51:56" ht="11.25" customHeight="1" x14ac:dyDescent="0.25">
      <c r="AY2030" s="187" t="s">
        <v>90</v>
      </c>
      <c r="AZ2030" s="186">
        <f>_xll.qlInterestRateIndexFixingDate(Currency&amp;"ibor"&amp;$I$1,BA2030,Trigger)</f>
        <v>53538</v>
      </c>
      <c r="BA2030" s="186">
        <f>_xll.qlCalendarAdvance(Calendar,BA2029,AY2030,"f",,Trigger)</f>
        <v>53540</v>
      </c>
      <c r="BB2030" s="186">
        <f>_xll.qlInterestRateIndexMaturity(Currency&amp;"ibor"&amp;$I$1,BA2030,Trigger)</f>
        <v>53632</v>
      </c>
      <c r="BC2030" s="359">
        <f>_xll.qlIndexFixing($AC$5,AZ2030,,_xll.ohTrigger(Trigger,Quote!$V$2))</f>
        <v>1.4629020433236566E-2</v>
      </c>
      <c r="BD2030" s="359" t="e">
        <f>_xll.qlIndexFixing($BE$1,AZ2030,TRUE,_xll.ohTrigger(Trigger,Quote!$V$2))</f>
        <v>#NUM!</v>
      </c>
    </row>
    <row r="2031" spans="51:56" ht="11.25" customHeight="1" x14ac:dyDescent="0.25">
      <c r="AY2031" s="187" t="s">
        <v>90</v>
      </c>
      <c r="AZ2031" s="186">
        <f>_xll.qlInterestRateIndexFixingDate(Currency&amp;"ibor"&amp;$I$1,BA2031,Trigger)</f>
        <v>53545</v>
      </c>
      <c r="BA2031" s="186">
        <f>_xll.qlCalendarAdvance(Calendar,BA2030,AY2031,"f",,Trigger)</f>
        <v>53547</v>
      </c>
      <c r="BB2031" s="186">
        <f>_xll.qlInterestRateIndexMaturity(Currency&amp;"ibor"&amp;$I$1,BA2031,Trigger)</f>
        <v>53639</v>
      </c>
      <c r="BC2031" s="359">
        <f>_xll.qlIndexFixing($AC$5,AZ2031,,_xll.ohTrigger(Trigger,Quote!$V$2))</f>
        <v>1.4630789760584677E-2</v>
      </c>
      <c r="BD2031" s="359" t="e">
        <f>_xll.qlIndexFixing($BE$1,AZ2031,TRUE,_xll.ohTrigger(Trigger,Quote!$V$2))</f>
        <v>#NUM!</v>
      </c>
    </row>
    <row r="2032" spans="51:56" ht="11.25" customHeight="1" x14ac:dyDescent="0.25">
      <c r="AY2032" s="187" t="s">
        <v>90</v>
      </c>
      <c r="AZ2032" s="186">
        <f>_xll.qlInterestRateIndexFixingDate(Currency&amp;"ibor"&amp;$I$1,BA2032,Trigger)</f>
        <v>53552</v>
      </c>
      <c r="BA2032" s="186">
        <f>_xll.qlCalendarAdvance(Calendar,BA2031,AY2032,"f",,Trigger)</f>
        <v>53554</v>
      </c>
      <c r="BB2032" s="186">
        <f>_xll.qlInterestRateIndexMaturity(Currency&amp;"ibor"&amp;$I$1,BA2032,Trigger)</f>
        <v>53646</v>
      </c>
      <c r="BC2032" s="359">
        <f>_xll.qlIndexFixing($AC$5,AZ2032,,_xll.ohTrigger(Trigger,Quote!$V$2))</f>
        <v>1.4632559088730412E-2</v>
      </c>
      <c r="BD2032" s="359" t="e">
        <f>_xll.qlIndexFixing($BE$1,AZ2032,TRUE,_xll.ohTrigger(Trigger,Quote!$V$2))</f>
        <v>#NUM!</v>
      </c>
    </row>
    <row r="2033" spans="51:56" ht="11.25" customHeight="1" x14ac:dyDescent="0.25">
      <c r="AY2033" s="187" t="s">
        <v>90</v>
      </c>
      <c r="AZ2033" s="186">
        <f>_xll.qlInterestRateIndexFixingDate(Currency&amp;"ibor"&amp;$I$1,BA2033,Trigger)</f>
        <v>53559</v>
      </c>
      <c r="BA2033" s="186">
        <f>_xll.qlCalendarAdvance(Calendar,BA2032,AY2033,"f",,Trigger)</f>
        <v>53561</v>
      </c>
      <c r="BB2033" s="186">
        <f>_xll.qlInterestRateIndexMaturity(Currency&amp;"ibor"&amp;$I$1,BA2033,Trigger)</f>
        <v>53653</v>
      </c>
      <c r="BC2033" s="359">
        <f>_xll.qlIndexFixing($AC$5,AZ2033,,_xll.ohTrigger(Trigger,Quote!$V$2))</f>
        <v>1.4634328417673769E-2</v>
      </c>
      <c r="BD2033" s="359" t="e">
        <f>_xll.qlIndexFixing($BE$1,AZ2033,TRUE,_xll.ohTrigger(Trigger,Quote!$V$2))</f>
        <v>#NUM!</v>
      </c>
    </row>
    <row r="2034" spans="51:56" ht="11.25" customHeight="1" x14ac:dyDescent="0.25">
      <c r="AY2034" s="187" t="s">
        <v>90</v>
      </c>
      <c r="AZ2034" s="186">
        <f>_xll.qlInterestRateIndexFixingDate(Currency&amp;"ibor"&amp;$I$1,BA2034,Trigger)</f>
        <v>53566</v>
      </c>
      <c r="BA2034" s="186">
        <f>_xll.qlCalendarAdvance(Calendar,BA2033,AY2034,"f",,Trigger)</f>
        <v>53568</v>
      </c>
      <c r="BB2034" s="186">
        <f>_xll.qlInterestRateIndexMaturity(Currency&amp;"ibor"&amp;$I$1,BA2034,Trigger)</f>
        <v>53660</v>
      </c>
      <c r="BC2034" s="359">
        <f>_xll.qlIndexFixing($AC$5,AZ2034,,_xll.ohTrigger(Trigger,Quote!$V$2))</f>
        <v>1.4636097747413012E-2</v>
      </c>
      <c r="BD2034" s="359" t="e">
        <f>_xll.qlIndexFixing($BE$1,AZ2034,TRUE,_xll.ohTrigger(Trigger,Quote!$V$2))</f>
        <v>#NUM!</v>
      </c>
    </row>
    <row r="2035" spans="51:56" ht="11.25" customHeight="1" x14ac:dyDescent="0.25">
      <c r="AY2035" s="187" t="s">
        <v>90</v>
      </c>
      <c r="AZ2035" s="186">
        <f>_xll.qlInterestRateIndexFixingDate(Currency&amp;"ibor"&amp;$I$1,BA2035,Trigger)</f>
        <v>53573</v>
      </c>
      <c r="BA2035" s="186">
        <f>_xll.qlCalendarAdvance(Calendar,BA2034,AY2035,"f",,Trigger)</f>
        <v>53575</v>
      </c>
      <c r="BB2035" s="186">
        <f>_xll.qlInterestRateIndexMaturity(Currency&amp;"ibor"&amp;$I$1,BA2035,Trigger)</f>
        <v>53666</v>
      </c>
      <c r="BC2035" s="359">
        <f>_xll.qlIndexFixing($AC$5,AZ2035,,_xll.ohTrigger(Trigger,Quote!$V$2))</f>
        <v>1.463744348343899E-2</v>
      </c>
      <c r="BD2035" s="359" t="e">
        <f>_xll.qlIndexFixing($BE$1,AZ2035,TRUE,_xll.ohTrigger(Trigger,Quote!$V$2))</f>
        <v>#NUM!</v>
      </c>
    </row>
    <row r="2036" spans="51:56" ht="11.25" customHeight="1" x14ac:dyDescent="0.25">
      <c r="AY2036" s="187" t="s">
        <v>90</v>
      </c>
      <c r="AZ2036" s="186">
        <f>_xll.qlInterestRateIndexFixingDate(Currency&amp;"ibor"&amp;$I$1,BA2036,Trigger)</f>
        <v>53580</v>
      </c>
      <c r="BA2036" s="186">
        <f>_xll.qlCalendarAdvance(Calendar,BA2035,AY2036,"f",,Trigger)</f>
        <v>53582</v>
      </c>
      <c r="BB2036" s="186">
        <f>_xll.qlInterestRateIndexMaturity(Currency&amp;"ibor"&amp;$I$1,BA2036,Trigger)</f>
        <v>53673</v>
      </c>
      <c r="BC2036" s="359">
        <f>_xll.qlIndexFixing($AC$5,AZ2036,,_xll.ohTrigger(Trigger,Quote!$V$2))</f>
        <v>1.4639212742906714E-2</v>
      </c>
      <c r="BD2036" s="359" t="e">
        <f>_xll.qlIndexFixing($BE$1,AZ2036,TRUE,_xll.ohTrigger(Trigger,Quote!$V$2))</f>
        <v>#NUM!</v>
      </c>
    </row>
    <row r="2037" spans="51:56" ht="11.25" customHeight="1" x14ac:dyDescent="0.25">
      <c r="AY2037" s="187" t="s">
        <v>90</v>
      </c>
      <c r="AZ2037" s="186">
        <f>_xll.qlInterestRateIndexFixingDate(Currency&amp;"ibor"&amp;$I$1,BA2037,Trigger)</f>
        <v>53587</v>
      </c>
      <c r="BA2037" s="186">
        <f>_xll.qlCalendarAdvance(Calendar,BA2036,AY2037,"f",,Trigger)</f>
        <v>53589</v>
      </c>
      <c r="BB2037" s="186">
        <f>_xll.qlInterestRateIndexMaturity(Currency&amp;"ibor"&amp;$I$1,BA2037,Trigger)</f>
        <v>53680</v>
      </c>
      <c r="BC2037" s="359">
        <f>_xll.qlIndexFixing($AC$5,AZ2037,,_xll.ohTrigger(Trigger,Quote!$V$2))</f>
        <v>1.4640982003160621E-2</v>
      </c>
      <c r="BD2037" s="359" t="e">
        <f>_xll.qlIndexFixing($BE$1,AZ2037,TRUE,_xll.ohTrigger(Trigger,Quote!$V$2))</f>
        <v>#NUM!</v>
      </c>
    </row>
    <row r="2038" spans="51:56" ht="11.25" customHeight="1" x14ac:dyDescent="0.25">
      <c r="AY2038" s="187" t="s">
        <v>90</v>
      </c>
      <c r="AZ2038" s="186">
        <f>_xll.qlInterestRateIndexFixingDate(Currency&amp;"ibor"&amp;$I$1,BA2038,Trigger)</f>
        <v>53594</v>
      </c>
      <c r="BA2038" s="186">
        <f>_xll.qlCalendarAdvance(Calendar,BA2037,AY2038,"f",,Trigger)</f>
        <v>53596</v>
      </c>
      <c r="BB2038" s="186">
        <f>_xll.qlInterestRateIndexMaturity(Currency&amp;"ibor"&amp;$I$1,BA2038,Trigger)</f>
        <v>53688</v>
      </c>
      <c r="BC2038" s="359">
        <f>_xll.qlIndexFixing($AC$5,AZ2038,,_xll.ohTrigger(Trigger,Quote!$V$2))</f>
        <v>1.4643175074341866E-2</v>
      </c>
      <c r="BD2038" s="359" t="e">
        <f>_xll.qlIndexFixing($BE$1,AZ2038,TRUE,_xll.ohTrigger(Trigger,Quote!$V$2))</f>
        <v>#NUM!</v>
      </c>
    </row>
    <row r="2039" spans="51:56" ht="11.25" customHeight="1" x14ac:dyDescent="0.25">
      <c r="AY2039" s="187" t="s">
        <v>90</v>
      </c>
      <c r="AZ2039" s="186">
        <f>_xll.qlInterestRateIndexFixingDate(Currency&amp;"ibor"&amp;$I$1,BA2039,Trigger)</f>
        <v>53601</v>
      </c>
      <c r="BA2039" s="186">
        <f>_xll.qlCalendarAdvance(Calendar,BA2038,AY2039,"f",,Trigger)</f>
        <v>53603</v>
      </c>
      <c r="BB2039" s="186">
        <f>_xll.qlInterestRateIndexMaturity(Currency&amp;"ibor"&amp;$I$1,BA2039,Trigger)</f>
        <v>53695</v>
      </c>
      <c r="BC2039" s="359">
        <f>_xll.qlIndexFixing($AC$5,AZ2039,,_xll.ohTrigger(Trigger,Quote!$V$2))</f>
        <v>1.4644944408067484E-2</v>
      </c>
      <c r="BD2039" s="359" t="e">
        <f>_xll.qlIndexFixing($BE$1,AZ2039,TRUE,_xll.ohTrigger(Trigger,Quote!$V$2))</f>
        <v>#NUM!</v>
      </c>
    </row>
    <row r="2040" spans="51:56" ht="11.25" customHeight="1" x14ac:dyDescent="0.25">
      <c r="AY2040" s="187" t="s">
        <v>90</v>
      </c>
      <c r="AZ2040" s="186">
        <f>_xll.qlInterestRateIndexFixingDate(Currency&amp;"ibor"&amp;$I$1,BA2040,Trigger)</f>
        <v>53608</v>
      </c>
      <c r="BA2040" s="186">
        <f>_xll.qlCalendarAdvance(Calendar,BA2039,AY2040,"f",,Trigger)</f>
        <v>53610</v>
      </c>
      <c r="BB2040" s="186">
        <f>_xll.qlInterestRateIndexMaturity(Currency&amp;"ibor"&amp;$I$1,BA2040,Trigger)</f>
        <v>53702</v>
      </c>
      <c r="BC2040" s="359">
        <f>_xll.qlIndexFixing($AC$5,AZ2040,,_xll.ohTrigger(Trigger,Quote!$V$2))</f>
        <v>1.4646713742588989E-2</v>
      </c>
      <c r="BD2040" s="359" t="e">
        <f>_xll.qlIndexFixing($BE$1,AZ2040,TRUE,_xll.ohTrigger(Trigger,Quote!$V$2))</f>
        <v>#NUM!</v>
      </c>
    </row>
    <row r="2041" spans="51:56" ht="11.25" customHeight="1" x14ac:dyDescent="0.25">
      <c r="AY2041" s="187" t="s">
        <v>90</v>
      </c>
      <c r="AZ2041" s="186">
        <f>_xll.qlInterestRateIndexFixingDate(Currency&amp;"ibor"&amp;$I$1,BA2041,Trigger)</f>
        <v>53615</v>
      </c>
      <c r="BA2041" s="186">
        <f>_xll.qlCalendarAdvance(Calendar,BA2040,AY2041,"f",,Trigger)</f>
        <v>53617</v>
      </c>
      <c r="BB2041" s="186">
        <f>_xll.qlInterestRateIndexMaturity(Currency&amp;"ibor"&amp;$I$1,BA2041,Trigger)</f>
        <v>53709</v>
      </c>
      <c r="BC2041" s="359">
        <f>_xll.qlIndexFixing($AC$5,AZ2041,,_xll.ohTrigger(Trigger,Quote!$V$2))</f>
        <v>1.4648483077908116E-2</v>
      </c>
      <c r="BD2041" s="359" t="e">
        <f>_xll.qlIndexFixing($BE$1,AZ2041,TRUE,_xll.ohTrigger(Trigger,Quote!$V$2))</f>
        <v>#NUM!</v>
      </c>
    </row>
    <row r="2042" spans="51:56" ht="11.25" customHeight="1" x14ac:dyDescent="0.25">
      <c r="AY2042" s="187" t="s">
        <v>90</v>
      </c>
      <c r="AZ2042" s="186">
        <f>_xll.qlInterestRateIndexFixingDate(Currency&amp;"ibor"&amp;$I$1,BA2042,Trigger)</f>
        <v>53622</v>
      </c>
      <c r="BA2042" s="186">
        <f>_xll.qlCalendarAdvance(Calendar,BA2041,AY2042,"f",,Trigger)</f>
        <v>53624</v>
      </c>
      <c r="BB2042" s="186">
        <f>_xll.qlInterestRateIndexMaturity(Currency&amp;"ibor"&amp;$I$1,BA2042,Trigger)</f>
        <v>53716</v>
      </c>
      <c r="BC2042" s="359">
        <f>_xll.qlIndexFixing($AC$5,AZ2042,,_xll.ohTrigger(Trigger,Quote!$V$2))</f>
        <v>1.4650252414023996E-2</v>
      </c>
      <c r="BD2042" s="359" t="e">
        <f>_xll.qlIndexFixing($BE$1,AZ2042,TRUE,_xll.ohTrigger(Trigger,Quote!$V$2))</f>
        <v>#NUM!</v>
      </c>
    </row>
    <row r="2043" spans="51:56" ht="11.25" customHeight="1" x14ac:dyDescent="0.25">
      <c r="AY2043" s="187" t="s">
        <v>90</v>
      </c>
      <c r="AZ2043" s="186">
        <f>_xll.qlInterestRateIndexFixingDate(Currency&amp;"ibor"&amp;$I$1,BA2043,Trigger)</f>
        <v>53629</v>
      </c>
      <c r="BA2043" s="186">
        <f>_xll.qlCalendarAdvance(Calendar,BA2042,AY2043,"f",,Trigger)</f>
        <v>53631</v>
      </c>
      <c r="BB2043" s="186">
        <f>_xll.qlInterestRateIndexMaturity(Currency&amp;"ibor"&amp;$I$1,BA2043,Trigger)</f>
        <v>53723</v>
      </c>
      <c r="BC2043" s="359">
        <f>_xll.qlIndexFixing($AC$5,AZ2043,,_xll.ohTrigger(Trigger,Quote!$V$2))</f>
        <v>1.4652021750937499E-2</v>
      </c>
      <c r="BD2043" s="359" t="e">
        <f>_xll.qlIndexFixing($BE$1,AZ2043,TRUE,_xll.ohTrigger(Trigger,Quote!$V$2))</f>
        <v>#NUM!</v>
      </c>
    </row>
    <row r="2044" spans="51:56" ht="11.25" customHeight="1" x14ac:dyDescent="0.25">
      <c r="AY2044" s="187" t="s">
        <v>90</v>
      </c>
      <c r="AZ2044" s="186">
        <f>_xll.qlInterestRateIndexFixingDate(Currency&amp;"ibor"&amp;$I$1,BA2044,Trigger)</f>
        <v>53636</v>
      </c>
      <c r="BA2044" s="186">
        <f>_xll.qlCalendarAdvance(Calendar,BA2043,AY2044,"f",,Trigger)</f>
        <v>53638</v>
      </c>
      <c r="BB2044" s="186">
        <f>_xll.qlInterestRateIndexMaturity(Currency&amp;"ibor"&amp;$I$1,BA2044,Trigger)</f>
        <v>53730</v>
      </c>
      <c r="BC2044" s="359">
        <f>_xll.qlIndexFixing($AC$5,AZ2044,,_xll.ohTrigger(Trigger,Quote!$V$2))</f>
        <v>1.4653791088646888E-2</v>
      </c>
      <c r="BD2044" s="359" t="e">
        <f>_xll.qlIndexFixing($BE$1,AZ2044,TRUE,_xll.ohTrigger(Trigger,Quote!$V$2))</f>
        <v>#NUM!</v>
      </c>
    </row>
    <row r="2045" spans="51:56" ht="11.25" customHeight="1" x14ac:dyDescent="0.25">
      <c r="AY2045" s="187" t="s">
        <v>90</v>
      </c>
      <c r="AZ2045" s="186">
        <f>_xll.qlInterestRateIndexFixingDate(Currency&amp;"ibor"&amp;$I$1,BA2045,Trigger)</f>
        <v>53643</v>
      </c>
      <c r="BA2045" s="186">
        <f>_xll.qlCalendarAdvance(Calendar,BA2044,AY2045,"f",,Trigger)</f>
        <v>53645</v>
      </c>
      <c r="BB2045" s="186">
        <f>_xll.qlInterestRateIndexMaturity(Currency&amp;"ibor"&amp;$I$1,BA2045,Trigger)</f>
        <v>53737</v>
      </c>
      <c r="BC2045" s="359">
        <f>_xll.qlIndexFixing($AC$5,AZ2045,,_xll.ohTrigger(Trigger,Quote!$V$2))</f>
        <v>1.4655560427153901E-2</v>
      </c>
      <c r="BD2045" s="359" t="e">
        <f>_xll.qlIndexFixing($BE$1,AZ2045,TRUE,_xll.ohTrigger(Trigger,Quote!$V$2))</f>
        <v>#NUM!</v>
      </c>
    </row>
    <row r="2046" spans="51:56" ht="11.25" customHeight="1" x14ac:dyDescent="0.25">
      <c r="AY2046" s="187" t="s">
        <v>90</v>
      </c>
      <c r="AZ2046" s="186">
        <f>_xll.qlInterestRateIndexFixingDate(Currency&amp;"ibor"&amp;$I$1,BA2046,Trigger)</f>
        <v>53650</v>
      </c>
      <c r="BA2046" s="186">
        <f>_xll.qlCalendarAdvance(Calendar,BA2045,AY2046,"f",,Trigger)</f>
        <v>53652</v>
      </c>
      <c r="BB2046" s="186">
        <f>_xll.qlInterestRateIndexMaturity(Currency&amp;"ibor"&amp;$I$1,BA2046,Trigger)</f>
        <v>53744</v>
      </c>
      <c r="BC2046" s="359">
        <f>_xll.qlIndexFixing($AC$5,AZ2046,,_xll.ohTrigger(Trigger,Quote!$V$2))</f>
        <v>1.4657329766458534E-2</v>
      </c>
      <c r="BD2046" s="359" t="e">
        <f>_xll.qlIndexFixing($BE$1,AZ2046,TRUE,_xll.ohTrigger(Trigger,Quote!$V$2))</f>
        <v>#NUM!</v>
      </c>
    </row>
    <row r="2047" spans="51:56" ht="11.25" customHeight="1" x14ac:dyDescent="0.25">
      <c r="AY2047" s="187" t="s">
        <v>90</v>
      </c>
      <c r="AZ2047" s="186">
        <f>_xll.qlInterestRateIndexFixingDate(Currency&amp;"ibor"&amp;$I$1,BA2047,Trigger)</f>
        <v>53657</v>
      </c>
      <c r="BA2047" s="186">
        <f>_xll.qlCalendarAdvance(Calendar,BA2046,AY2047,"f",,Trigger)</f>
        <v>53659</v>
      </c>
      <c r="BB2047" s="186">
        <f>_xll.qlInterestRateIndexMaturity(Currency&amp;"ibor"&amp;$I$1,BA2047,Trigger)</f>
        <v>53751</v>
      </c>
      <c r="BC2047" s="359">
        <f>_xll.qlIndexFixing($AC$5,AZ2047,,_xll.ohTrigger(Trigger,Quote!$V$2))</f>
        <v>1.4659099106560792E-2</v>
      </c>
      <c r="BD2047" s="359" t="e">
        <f>_xll.qlIndexFixing($BE$1,AZ2047,TRUE,_xll.ohTrigger(Trigger,Quote!$V$2))</f>
        <v>#NUM!</v>
      </c>
    </row>
    <row r="2048" spans="51:56" ht="11.25" customHeight="1" x14ac:dyDescent="0.25">
      <c r="AY2048" s="187" t="s">
        <v>90</v>
      </c>
      <c r="AZ2048" s="186">
        <f>_xll.qlInterestRateIndexFixingDate(Currency&amp;"ibor"&amp;$I$1,BA2048,Trigger)</f>
        <v>53664</v>
      </c>
      <c r="BA2048" s="186">
        <f>_xll.qlCalendarAdvance(Calendar,BA2047,AY2048,"f",,Trigger)</f>
        <v>53666</v>
      </c>
      <c r="BB2048" s="186">
        <f>_xll.qlInterestRateIndexMaturity(Currency&amp;"ibor"&amp;$I$1,BA2048,Trigger)</f>
        <v>53756</v>
      </c>
      <c r="BC2048" s="359">
        <f>_xll.qlIndexFixing($AC$5,AZ2048,,_xll.ohTrigger(Trigger,Quote!$V$2))</f>
        <v>1.4660019406892211E-2</v>
      </c>
      <c r="BD2048" s="359" t="e">
        <f>_xll.qlIndexFixing($BE$1,AZ2048,TRUE,_xll.ohTrigger(Trigger,Quote!$V$2))</f>
        <v>#NUM!</v>
      </c>
    </row>
    <row r="2049" spans="51:56" ht="11.25" customHeight="1" x14ac:dyDescent="0.25">
      <c r="AY2049" s="187" t="s">
        <v>90</v>
      </c>
      <c r="AZ2049" s="186">
        <f>_xll.qlInterestRateIndexFixingDate(Currency&amp;"ibor"&amp;$I$1,BA2049,Trigger)</f>
        <v>53671</v>
      </c>
      <c r="BA2049" s="186">
        <f>_xll.qlCalendarAdvance(Calendar,BA2048,AY2049,"f",,Trigger)</f>
        <v>53673</v>
      </c>
      <c r="BB2049" s="186">
        <f>_xll.qlInterestRateIndexMaturity(Currency&amp;"ibor"&amp;$I$1,BA2049,Trigger)</f>
        <v>53763</v>
      </c>
      <c r="BC2049" s="359">
        <f>_xll.qlIndexFixing($AC$5,AZ2049,,_xll.ohTrigger(Trigger,Quote!$V$2))</f>
        <v>1.4661788604630743E-2</v>
      </c>
      <c r="BD2049" s="359" t="e">
        <f>_xll.qlIndexFixing($BE$1,AZ2049,TRUE,_xll.ohTrigger(Trigger,Quote!$V$2))</f>
        <v>#NUM!</v>
      </c>
    </row>
    <row r="2050" spans="51:56" ht="11.25" customHeight="1" x14ac:dyDescent="0.25">
      <c r="AY2050" s="187" t="s">
        <v>90</v>
      </c>
      <c r="AZ2050" s="186">
        <f>_xll.qlInterestRateIndexFixingDate(Currency&amp;"ibor"&amp;$I$1,BA2050,Trigger)</f>
        <v>53678</v>
      </c>
      <c r="BA2050" s="186">
        <f>_xll.qlCalendarAdvance(Calendar,BA2049,AY2050,"f",,Trigger)</f>
        <v>53680</v>
      </c>
      <c r="BB2050" s="186">
        <f>_xll.qlInterestRateIndexMaturity(Currency&amp;"ibor"&amp;$I$1,BA2050,Trigger)</f>
        <v>53770</v>
      </c>
      <c r="BC2050" s="359">
        <f>_xll.qlIndexFixing($AC$5,AZ2050,,_xll.ohTrigger(Trigger,Quote!$V$2))</f>
        <v>1.4663557803149985E-2</v>
      </c>
      <c r="BD2050" s="359" t="e">
        <f>_xll.qlIndexFixing($BE$1,AZ2050,TRUE,_xll.ohTrigger(Trigger,Quote!$V$2))</f>
        <v>#NUM!</v>
      </c>
    </row>
    <row r="2051" spans="51:56" ht="11.25" customHeight="1" x14ac:dyDescent="0.25">
      <c r="AY2051" s="187" t="s">
        <v>90</v>
      </c>
      <c r="AZ2051" s="186">
        <f>_xll.qlInterestRateIndexFixingDate(Currency&amp;"ibor"&amp;$I$1,BA2051,Trigger)</f>
        <v>53682</v>
      </c>
      <c r="BA2051" s="186">
        <f>_xll.qlCalendarAdvance(Calendar,BA2050,AY2051,"f",,Trigger)</f>
        <v>53688</v>
      </c>
      <c r="BB2051" s="186">
        <f>_xll.qlInterestRateIndexMaturity(Currency&amp;"ibor"&amp;$I$1,BA2051,Trigger)</f>
        <v>53778</v>
      </c>
      <c r="BC2051" s="359">
        <f>_xll.qlIndexFixing($AC$5,AZ2051,,_xll.ohTrigger(Trigger,Quote!$V$2))</f>
        <v>1.4665579745268609E-2</v>
      </c>
      <c r="BD2051" s="359" t="e">
        <f>_xll.qlIndexFixing($BE$1,AZ2051,TRUE,_xll.ohTrigger(Trigger,Quote!$V$2))</f>
        <v>#NUM!</v>
      </c>
    </row>
    <row r="2052" spans="51:56" ht="11.25" customHeight="1" x14ac:dyDescent="0.25">
      <c r="AY2052" s="187" t="s">
        <v>90</v>
      </c>
      <c r="AZ2052" s="186">
        <f>_xll.qlInterestRateIndexFixingDate(Currency&amp;"ibor"&amp;$I$1,BA2052,Trigger)</f>
        <v>53692</v>
      </c>
      <c r="BA2052" s="186">
        <f>_xll.qlCalendarAdvance(Calendar,BA2051,AY2052,"f",,Trigger)</f>
        <v>53695</v>
      </c>
      <c r="BB2052" s="186">
        <f>_xll.qlInterestRateIndexMaturity(Currency&amp;"ibor"&amp;$I$1,BA2052,Trigger)</f>
        <v>53785</v>
      </c>
      <c r="BC2052" s="359">
        <f>_xll.qlIndexFixing($AC$5,AZ2052,,_xll.ohTrigger(Trigger,Quote!$V$2))</f>
        <v>1.4667348945457626E-2</v>
      </c>
      <c r="BD2052" s="359" t="e">
        <f>_xll.qlIndexFixing($BE$1,AZ2052,TRUE,_xll.ohTrigger(Trigger,Quote!$V$2))</f>
        <v>#NUM!</v>
      </c>
    </row>
    <row r="2053" spans="51:56" ht="11.25" customHeight="1" x14ac:dyDescent="0.25">
      <c r="AY2053" s="187" t="s">
        <v>90</v>
      </c>
      <c r="AZ2053" s="186">
        <f>_xll.qlInterestRateIndexFixingDate(Currency&amp;"ibor"&amp;$I$1,BA2053,Trigger)</f>
        <v>53700</v>
      </c>
      <c r="BA2053" s="186">
        <f>_xll.qlCalendarAdvance(Calendar,BA2052,AY2053,"f",,Trigger)</f>
        <v>53702</v>
      </c>
      <c r="BB2053" s="186">
        <f>_xll.qlInterestRateIndexMaturity(Currency&amp;"ibor"&amp;$I$1,BA2053,Trigger)</f>
        <v>53792</v>
      </c>
      <c r="BC2053" s="359">
        <f>_xll.qlIndexFixing($AC$5,AZ2053,,_xll.ohTrigger(Trigger,Quote!$V$2))</f>
        <v>1.4669118146427351E-2</v>
      </c>
      <c r="BD2053" s="359" t="e">
        <f>_xll.qlIndexFixing($BE$1,AZ2053,TRUE,_xll.ohTrigger(Trigger,Quote!$V$2))</f>
        <v>#NUM!</v>
      </c>
    </row>
    <row r="2054" spans="51:56" ht="11.25" customHeight="1" x14ac:dyDescent="0.25">
      <c r="AY2054" s="187" t="s">
        <v>90</v>
      </c>
      <c r="AZ2054" s="186">
        <f>_xll.qlInterestRateIndexFixingDate(Currency&amp;"ibor"&amp;$I$1,BA2054,Trigger)</f>
        <v>53707</v>
      </c>
      <c r="BA2054" s="186">
        <f>_xll.qlCalendarAdvance(Calendar,BA2053,AY2054,"f",,Trigger)</f>
        <v>53709</v>
      </c>
      <c r="BB2054" s="186">
        <f>_xll.qlInterestRateIndexMaturity(Currency&amp;"ibor"&amp;$I$1,BA2054,Trigger)</f>
        <v>53799</v>
      </c>
      <c r="BC2054" s="359">
        <f>_xll.qlIndexFixing($AC$5,AZ2054,,_xll.ohTrigger(Trigger,Quote!$V$2))</f>
        <v>1.4670887348176009E-2</v>
      </c>
      <c r="BD2054" s="359" t="e">
        <f>_xll.qlIndexFixing($BE$1,AZ2054,TRUE,_xll.ohTrigger(Trigger,Quote!$V$2))</f>
        <v>#NUM!</v>
      </c>
    </row>
    <row r="2055" spans="51:56" ht="11.25" customHeight="1" x14ac:dyDescent="0.25">
      <c r="AY2055" s="187" t="s">
        <v>90</v>
      </c>
      <c r="AZ2055" s="186">
        <f>_xll.qlInterestRateIndexFixingDate(Currency&amp;"ibor"&amp;$I$1,BA2055,Trigger)</f>
        <v>53714</v>
      </c>
      <c r="BA2055" s="186">
        <f>_xll.qlCalendarAdvance(Calendar,BA2054,AY2055,"f",,Trigger)</f>
        <v>53716</v>
      </c>
      <c r="BB2055" s="186">
        <f>_xll.qlInterestRateIndexMaturity(Currency&amp;"ibor"&amp;$I$1,BA2055,Trigger)</f>
        <v>53806</v>
      </c>
      <c r="BC2055" s="359">
        <f>_xll.qlIndexFixing($AC$5,AZ2055,,_xll.ohTrigger(Trigger,Quote!$V$2))</f>
        <v>1.46726565507036E-2</v>
      </c>
      <c r="BD2055" s="359" t="e">
        <f>_xll.qlIndexFixing($BE$1,AZ2055,TRUE,_xll.ohTrigger(Trigger,Quote!$V$2))</f>
        <v>#NUM!</v>
      </c>
    </row>
    <row r="2056" spans="51:56" ht="11.25" customHeight="1" x14ac:dyDescent="0.25">
      <c r="AY2056" s="187" t="s">
        <v>90</v>
      </c>
      <c r="AZ2056" s="186">
        <f>_xll.qlInterestRateIndexFixingDate(Currency&amp;"ibor"&amp;$I$1,BA2056,Trigger)</f>
        <v>53721</v>
      </c>
      <c r="BA2056" s="186">
        <f>_xll.qlCalendarAdvance(Calendar,BA2055,AY2056,"f",,Trigger)</f>
        <v>53723</v>
      </c>
      <c r="BB2056" s="186">
        <f>_xll.qlInterestRateIndexMaturity(Currency&amp;"ibor"&amp;$I$1,BA2056,Trigger)</f>
        <v>53812</v>
      </c>
      <c r="BC2056" s="359">
        <f>_xll.qlIndexFixing($AC$5,AZ2056,,_xll.ohTrigger(Trigger,Quote!$V$2))</f>
        <v>1.4674000674957206E-2</v>
      </c>
      <c r="BD2056" s="359" t="e">
        <f>_xll.qlIndexFixing($BE$1,AZ2056,TRUE,_xll.ohTrigger(Trigger,Quote!$V$2))</f>
        <v>#NUM!</v>
      </c>
    </row>
    <row r="2057" spans="51:56" ht="11.25" customHeight="1" x14ac:dyDescent="0.25">
      <c r="AY2057" s="187" t="s">
        <v>90</v>
      </c>
      <c r="AZ2057" s="186">
        <f>_xll.qlInterestRateIndexFixingDate(Currency&amp;"ibor"&amp;$I$1,BA2057,Trigger)</f>
        <v>53728</v>
      </c>
      <c r="BA2057" s="186">
        <f>_xll.qlCalendarAdvance(Calendar,BA2056,AY2057,"f",,Trigger)</f>
        <v>53730</v>
      </c>
      <c r="BB2057" s="186">
        <f>_xll.qlInterestRateIndexMaturity(Currency&amp;"ibor"&amp;$I$1,BA2057,Trigger)</f>
        <v>53819</v>
      </c>
      <c r="BC2057" s="359">
        <f>_xll.qlIndexFixing($AC$5,AZ2057,,_xll.ohTrigger(Trigger,Quote!$V$2))</f>
        <v>1.4675769807001662E-2</v>
      </c>
      <c r="BD2057" s="359" t="e">
        <f>_xll.qlIndexFixing($BE$1,AZ2057,TRUE,_xll.ohTrigger(Trigger,Quote!$V$2))</f>
        <v>#NUM!</v>
      </c>
    </row>
    <row r="2058" spans="51:56" ht="11.25" customHeight="1" x14ac:dyDescent="0.25">
      <c r="AY2058" s="187" t="s">
        <v>90</v>
      </c>
      <c r="AZ2058" s="186">
        <f>_xll.qlInterestRateIndexFixingDate(Currency&amp;"ibor"&amp;$I$1,BA2058,Trigger)</f>
        <v>53735</v>
      </c>
      <c r="BA2058" s="186">
        <f>_xll.qlCalendarAdvance(Calendar,BA2057,AY2058,"f",,Trigger)</f>
        <v>53737</v>
      </c>
      <c r="BB2058" s="186">
        <f>_xll.qlInterestRateIndexMaturity(Currency&amp;"ibor"&amp;$I$1,BA2058,Trigger)</f>
        <v>53826</v>
      </c>
      <c r="BC2058" s="359">
        <f>_xll.qlIndexFixing($AC$5,AZ2058,,_xll.ohTrigger(Trigger,Quote!$V$2))</f>
        <v>1.4677538939816737E-2</v>
      </c>
      <c r="BD2058" s="359" t="e">
        <f>_xll.qlIndexFixing($BE$1,AZ2058,TRUE,_xll.ohTrigger(Trigger,Quote!$V$2))</f>
        <v>#NUM!</v>
      </c>
    </row>
    <row r="2059" spans="51:56" ht="11.25" customHeight="1" x14ac:dyDescent="0.25">
      <c r="AY2059" s="187" t="s">
        <v>90</v>
      </c>
      <c r="AZ2059" s="186">
        <f>_xll.qlInterestRateIndexFixingDate(Currency&amp;"ibor"&amp;$I$1,BA2059,Trigger)</f>
        <v>53742</v>
      </c>
      <c r="BA2059" s="186">
        <f>_xll.qlCalendarAdvance(Calendar,BA2058,AY2059,"f",,Trigger)</f>
        <v>53744</v>
      </c>
      <c r="BB2059" s="186">
        <f>_xll.qlInterestRateIndexMaturity(Currency&amp;"ibor"&amp;$I$1,BA2059,Trigger)</f>
        <v>53833</v>
      </c>
      <c r="BC2059" s="359">
        <f>_xll.qlIndexFixing($AC$5,AZ2059,,_xll.ohTrigger(Trigger,Quote!$V$2))</f>
        <v>1.4679308073404229E-2</v>
      </c>
      <c r="BD2059" s="359" t="e">
        <f>_xll.qlIndexFixing($BE$1,AZ2059,TRUE,_xll.ohTrigger(Trigger,Quote!$V$2))</f>
        <v>#NUM!</v>
      </c>
    </row>
    <row r="2060" spans="51:56" ht="11.25" customHeight="1" x14ac:dyDescent="0.25">
      <c r="AY2060" s="187" t="s">
        <v>90</v>
      </c>
      <c r="AZ2060" s="186">
        <f>_xll.qlInterestRateIndexFixingDate(Currency&amp;"ibor"&amp;$I$1,BA2060,Trigger)</f>
        <v>53749</v>
      </c>
      <c r="BA2060" s="186">
        <f>_xll.qlCalendarAdvance(Calendar,BA2059,AY2060,"f",,Trigger)</f>
        <v>53751</v>
      </c>
      <c r="BB2060" s="186">
        <f>_xll.qlInterestRateIndexMaturity(Currency&amp;"ibor"&amp;$I$1,BA2060,Trigger)</f>
        <v>53843</v>
      </c>
      <c r="BC2060" s="359">
        <f>_xll.qlIndexFixing($AC$5,AZ2060,,_xll.ohTrigger(Trigger,Quote!$V$2))</f>
        <v>1.4682353364825002E-2</v>
      </c>
      <c r="BD2060" s="359" t="e">
        <f>_xll.qlIndexFixing($BE$1,AZ2060,TRUE,_xll.ohTrigger(Trigger,Quote!$V$2))</f>
        <v>#NUM!</v>
      </c>
    </row>
    <row r="2061" spans="51:56" ht="11.25" customHeight="1" x14ac:dyDescent="0.25">
      <c r="AY2061" s="187" t="s">
        <v>90</v>
      </c>
      <c r="AZ2061" s="186">
        <f>_xll.qlInterestRateIndexFixingDate(Currency&amp;"ibor"&amp;$I$1,BA2061,Trigger)</f>
        <v>53756</v>
      </c>
      <c r="BA2061" s="186">
        <f>_xll.qlCalendarAdvance(Calendar,BA2060,AY2061,"f",,Trigger)</f>
        <v>53758</v>
      </c>
      <c r="BB2061" s="186">
        <f>_xll.qlInterestRateIndexMaturity(Currency&amp;"ibor"&amp;$I$1,BA2061,Trigger)</f>
        <v>53850</v>
      </c>
      <c r="BC2061" s="359">
        <f>_xll.qlIndexFixing($AC$5,AZ2061,,_xll.ohTrigger(Trigger,Quote!$V$2))</f>
        <v>1.4680273010336326E-2</v>
      </c>
      <c r="BD2061" s="359" t="e">
        <f>_xll.qlIndexFixing($BE$1,AZ2061,TRUE,_xll.ohTrigger(Trigger,Quote!$V$2))</f>
        <v>#NUM!</v>
      </c>
    </row>
    <row r="2062" spans="51:56" ht="11.25" customHeight="1" x14ac:dyDescent="0.25">
      <c r="AY2062" s="187" t="s">
        <v>90</v>
      </c>
      <c r="AZ2062" s="186">
        <f>_xll.qlInterestRateIndexFixingDate(Currency&amp;"ibor"&amp;$I$1,BA2062,Trigger)</f>
        <v>53763</v>
      </c>
      <c r="BA2062" s="186">
        <f>_xll.qlCalendarAdvance(Calendar,BA2061,AY2062,"f",,Trigger)</f>
        <v>53765</v>
      </c>
      <c r="BB2062" s="186">
        <f>_xll.qlInterestRateIndexMaturity(Currency&amp;"ibor"&amp;$I$1,BA2062,Trigger)</f>
        <v>53857</v>
      </c>
      <c r="BC2062" s="359">
        <f>_xll.qlIndexFixing($AC$5,AZ2062,,_xll.ohTrigger(Trigger,Quote!$V$2))</f>
        <v>1.4675299046568507E-2</v>
      </c>
      <c r="BD2062" s="359" t="e">
        <f>_xll.qlIndexFixing($BE$1,AZ2062,TRUE,_xll.ohTrigger(Trigger,Quote!$V$2))</f>
        <v>#NUM!</v>
      </c>
    </row>
    <row r="2063" spans="51:56" ht="11.25" customHeight="1" x14ac:dyDescent="0.25">
      <c r="AY2063" s="187" t="s">
        <v>90</v>
      </c>
      <c r="AZ2063" s="186">
        <f>_xll.qlInterestRateIndexFixingDate(Currency&amp;"ibor"&amp;$I$1,BA2063,Trigger)</f>
        <v>53770</v>
      </c>
      <c r="BA2063" s="186">
        <f>_xll.qlCalendarAdvance(Calendar,BA2062,AY2063,"f",,Trigger)</f>
        <v>53772</v>
      </c>
      <c r="BB2063" s="186">
        <f>_xll.qlInterestRateIndexMaturity(Currency&amp;"ibor"&amp;$I$1,BA2063,Trigger)</f>
        <v>53864</v>
      </c>
      <c r="BC2063" s="359">
        <f>_xll.qlIndexFixing($AC$5,AZ2063,,_xll.ohTrigger(Trigger,Quote!$V$2))</f>
        <v>1.4670317026395581E-2</v>
      </c>
      <c r="BD2063" s="359" t="e">
        <f>_xll.qlIndexFixing($BE$1,AZ2063,TRUE,_xll.ohTrigger(Trigger,Quote!$V$2))</f>
        <v>#NUM!</v>
      </c>
    </row>
    <row r="2064" spans="51:56" ht="11.25" customHeight="1" x14ac:dyDescent="0.25">
      <c r="AY2064" s="187" t="s">
        <v>90</v>
      </c>
      <c r="AZ2064" s="186">
        <f>_xll.qlInterestRateIndexFixingDate(Currency&amp;"ibor"&amp;$I$1,BA2064,Trigger)</f>
        <v>53777</v>
      </c>
      <c r="BA2064" s="186">
        <f>_xll.qlCalendarAdvance(Calendar,BA2063,AY2064,"f",,Trigger)</f>
        <v>53779</v>
      </c>
      <c r="BB2064" s="186">
        <f>_xll.qlInterestRateIndexMaturity(Currency&amp;"ibor"&amp;$I$1,BA2064,Trigger)</f>
        <v>53871</v>
      </c>
      <c r="BC2064" s="359">
        <f>_xll.qlIndexFixing($AC$5,AZ2064,,_xll.ohTrigger(Trigger,Quote!$V$2))</f>
        <v>1.4665326949847955E-2</v>
      </c>
      <c r="BD2064" s="359" t="e">
        <f>_xll.qlIndexFixing($BE$1,AZ2064,TRUE,_xll.ohTrigger(Trigger,Quote!$V$2))</f>
        <v>#NUM!</v>
      </c>
    </row>
    <row r="2065" spans="51:56" ht="11.25" customHeight="1" x14ac:dyDescent="0.25">
      <c r="AY2065" s="187" t="s">
        <v>90</v>
      </c>
      <c r="AZ2065" s="186">
        <f>_xll.qlInterestRateIndexFixingDate(Currency&amp;"ibor"&amp;$I$1,BA2065,Trigger)</f>
        <v>53784</v>
      </c>
      <c r="BA2065" s="186">
        <f>_xll.qlCalendarAdvance(Calendar,BA2064,AY2065,"f",,Trigger)</f>
        <v>53786</v>
      </c>
      <c r="BB2065" s="186">
        <f>_xll.qlInterestRateIndexMaturity(Currency&amp;"ibor"&amp;$I$1,BA2065,Trigger)</f>
        <v>53877</v>
      </c>
      <c r="BC2065" s="359">
        <f>_xll.qlIndexFixing($AC$5,AZ2065,,_xll.ohTrigger(Trigger,Quote!$V$2))</f>
        <v>1.4660542944225346E-2</v>
      </c>
      <c r="BD2065" s="359" t="e">
        <f>_xll.qlIndexFixing($BE$1,AZ2065,TRUE,_xll.ohTrigger(Trigger,Quote!$V$2))</f>
        <v>#NUM!</v>
      </c>
    </row>
    <row r="2066" spans="51:56" ht="11.25" customHeight="1" x14ac:dyDescent="0.25">
      <c r="AY2066" s="187" t="s">
        <v>90</v>
      </c>
      <c r="AZ2066" s="186">
        <f>_xll.qlInterestRateIndexFixingDate(Currency&amp;"ibor"&amp;$I$1,BA2066,Trigger)</f>
        <v>53791</v>
      </c>
      <c r="BA2066" s="186">
        <f>_xll.qlCalendarAdvance(Calendar,BA2065,AY2066,"f",,Trigger)</f>
        <v>53793</v>
      </c>
      <c r="BB2066" s="186">
        <f>_xll.qlInterestRateIndexMaturity(Currency&amp;"ibor"&amp;$I$1,BA2066,Trigger)</f>
        <v>53884</v>
      </c>
      <c r="BC2066" s="359">
        <f>_xll.qlIndexFixing($AC$5,AZ2066,,_xll.ohTrigger(Trigger,Quote!$V$2))</f>
        <v>1.4655463668944534E-2</v>
      </c>
      <c r="BD2066" s="359" t="e">
        <f>_xll.qlIndexFixing($BE$1,AZ2066,TRUE,_xll.ohTrigger(Trigger,Quote!$V$2))</f>
        <v>#NUM!</v>
      </c>
    </row>
    <row r="2067" spans="51:56" ht="11.25" customHeight="1" x14ac:dyDescent="0.25">
      <c r="AY2067" s="187" t="s">
        <v>90</v>
      </c>
      <c r="AZ2067" s="186">
        <f>_xll.qlInterestRateIndexFixingDate(Currency&amp;"ibor"&amp;$I$1,BA2067,Trigger)</f>
        <v>53798</v>
      </c>
      <c r="BA2067" s="186">
        <f>_xll.qlCalendarAdvance(Calendar,BA2066,AY2067,"f",,Trigger)</f>
        <v>53800</v>
      </c>
      <c r="BB2067" s="186">
        <f>_xll.qlInterestRateIndexMaturity(Currency&amp;"ibor"&amp;$I$1,BA2067,Trigger)</f>
        <v>53891</v>
      </c>
      <c r="BC2067" s="359">
        <f>_xll.qlIndexFixing($AC$5,AZ2067,,_xll.ohTrigger(Trigger,Quote!$V$2))</f>
        <v>1.4650376249227387E-2</v>
      </c>
      <c r="BD2067" s="359" t="e">
        <f>_xll.qlIndexFixing($BE$1,AZ2067,TRUE,_xll.ohTrigger(Trigger,Quote!$V$2))</f>
        <v>#NUM!</v>
      </c>
    </row>
    <row r="2068" spans="51:56" ht="11.25" customHeight="1" x14ac:dyDescent="0.25">
      <c r="AY2068" s="187" t="s">
        <v>90</v>
      </c>
      <c r="AZ2068" s="186">
        <f>_xll.qlInterestRateIndexFixingDate(Currency&amp;"ibor"&amp;$I$1,BA2068,Trigger)</f>
        <v>53805</v>
      </c>
      <c r="BA2068" s="186">
        <f>_xll.qlCalendarAdvance(Calendar,BA2067,AY2068,"f",,Trigger)</f>
        <v>53807</v>
      </c>
      <c r="BB2068" s="186">
        <f>_xll.qlInterestRateIndexMaturity(Currency&amp;"ibor"&amp;$I$1,BA2068,Trigger)</f>
        <v>53898</v>
      </c>
      <c r="BC2068" s="359">
        <f>_xll.qlIndexFixing($AC$5,AZ2068,,_xll.ohTrigger(Trigger,Quote!$V$2))</f>
        <v>1.4645280685106407E-2</v>
      </c>
      <c r="BD2068" s="359" t="e">
        <f>_xll.qlIndexFixing($BE$1,AZ2068,TRUE,_xll.ohTrigger(Trigger,Quote!$V$2))</f>
        <v>#NUM!</v>
      </c>
    </row>
    <row r="2069" spans="51:56" ht="11.25" customHeight="1" x14ac:dyDescent="0.25">
      <c r="AY2069" s="187" t="s">
        <v>90</v>
      </c>
      <c r="AZ2069" s="186">
        <f>_xll.qlInterestRateIndexFixingDate(Currency&amp;"ibor"&amp;$I$1,BA2069,Trigger)</f>
        <v>53811</v>
      </c>
      <c r="BA2069" s="186">
        <f>_xll.qlCalendarAdvance(Calendar,BA2068,AY2069,"f",,Trigger)</f>
        <v>53814</v>
      </c>
      <c r="BB2069" s="186">
        <f>_xll.qlInterestRateIndexMaturity(Currency&amp;"ibor"&amp;$I$1,BA2069,Trigger)</f>
        <v>53906</v>
      </c>
      <c r="BC2069" s="359">
        <f>_xll.qlIndexFixing($AC$5,AZ2069,,_xll.ohTrigger(Trigger,Quote!$V$2))</f>
        <v>1.464025572257632E-2</v>
      </c>
      <c r="BD2069" s="359" t="e">
        <f>_xll.qlIndexFixing($BE$1,AZ2069,TRUE,_xll.ohTrigger(Trigger,Quote!$V$2))</f>
        <v>#NUM!</v>
      </c>
    </row>
    <row r="2070" spans="51:56" ht="11.25" customHeight="1" x14ac:dyDescent="0.25">
      <c r="AY2070" s="187" t="s">
        <v>90</v>
      </c>
      <c r="AZ2070" s="186">
        <f>_xll.qlInterestRateIndexFixingDate(Currency&amp;"ibor"&amp;$I$1,BA2070,Trigger)</f>
        <v>53819</v>
      </c>
      <c r="BA2070" s="186">
        <f>_xll.qlCalendarAdvance(Calendar,BA2069,AY2070,"f",,Trigger)</f>
        <v>53821</v>
      </c>
      <c r="BB2070" s="186">
        <f>_xll.qlInterestRateIndexMaturity(Currency&amp;"ibor"&amp;$I$1,BA2070,Trigger)</f>
        <v>53913</v>
      </c>
      <c r="BC2070" s="359">
        <f>_xll.qlIndexFixing($AC$5,AZ2070,,_xll.ohTrigger(Trigger,Quote!$V$2))</f>
        <v>1.4635217308430423E-2</v>
      </c>
      <c r="BD2070" s="359" t="e">
        <f>_xll.qlIndexFixing($BE$1,AZ2070,TRUE,_xll.ohTrigger(Trigger,Quote!$V$2))</f>
        <v>#NUM!</v>
      </c>
    </row>
    <row r="2071" spans="51:56" ht="11.25" customHeight="1" x14ac:dyDescent="0.25">
      <c r="AY2071" s="187" t="s">
        <v>90</v>
      </c>
      <c r="AZ2071" s="186">
        <f>_xll.qlInterestRateIndexFixingDate(Currency&amp;"ibor"&amp;$I$1,BA2071,Trigger)</f>
        <v>53826</v>
      </c>
      <c r="BA2071" s="186">
        <f>_xll.qlCalendarAdvance(Calendar,BA2070,AY2071,"f",,Trigger)</f>
        <v>53828</v>
      </c>
      <c r="BB2071" s="186">
        <f>_xll.qlInterestRateIndexMaturity(Currency&amp;"ibor"&amp;$I$1,BA2071,Trigger)</f>
        <v>53920</v>
      </c>
      <c r="BC2071" s="359">
        <f>_xll.qlIndexFixing($AC$5,AZ2071,,_xll.ohTrigger(Trigger,Quote!$V$2))</f>
        <v>1.4630170838127045E-2</v>
      </c>
      <c r="BD2071" s="359" t="e">
        <f>_xll.qlIndexFixing($BE$1,AZ2071,TRUE,_xll.ohTrigger(Trigger,Quote!$V$2))</f>
        <v>#NUM!</v>
      </c>
    </row>
    <row r="2072" spans="51:56" ht="11.25" customHeight="1" x14ac:dyDescent="0.25">
      <c r="AY2072" s="187" t="s">
        <v>90</v>
      </c>
      <c r="AZ2072" s="186">
        <f>_xll.qlInterestRateIndexFixingDate(Currency&amp;"ibor"&amp;$I$1,BA2072,Trigger)</f>
        <v>53833</v>
      </c>
      <c r="BA2072" s="186">
        <f>_xll.qlCalendarAdvance(Calendar,BA2071,AY2072,"f",,Trigger)</f>
        <v>53835</v>
      </c>
      <c r="BB2072" s="186">
        <f>_xll.qlInterestRateIndexMaturity(Currency&amp;"ibor"&amp;$I$1,BA2072,Trigger)</f>
        <v>53927</v>
      </c>
      <c r="BC2072" s="359">
        <f>_xll.qlIndexFixing($AC$5,AZ2072,,_xll.ohTrigger(Trigger,Quote!$V$2))</f>
        <v>1.4625116311695729E-2</v>
      </c>
      <c r="BD2072" s="359" t="e">
        <f>_xll.qlIndexFixing($BE$1,AZ2072,TRUE,_xll.ohTrigger(Trigger,Quote!$V$2))</f>
        <v>#NUM!</v>
      </c>
    </row>
    <row r="2073" spans="51:56" ht="11.25" customHeight="1" x14ac:dyDescent="0.25">
      <c r="AY2073" s="187" t="s">
        <v>90</v>
      </c>
      <c r="AZ2073" s="186">
        <f>_xll.qlInterestRateIndexFixingDate(Currency&amp;"ibor"&amp;$I$1,BA2073,Trigger)</f>
        <v>53840</v>
      </c>
      <c r="BA2073" s="186">
        <f>_xll.qlCalendarAdvance(Calendar,BA2072,AY2073,"f",,Trigger)</f>
        <v>53842</v>
      </c>
      <c r="BB2073" s="186">
        <f>_xll.qlInterestRateIndexMaturity(Currency&amp;"ibor"&amp;$I$1,BA2073,Trigger)</f>
        <v>53934</v>
      </c>
      <c r="BC2073" s="359">
        <f>_xll.qlIndexFixing($AC$5,AZ2073,,_xll.ohTrigger(Trigger,Quote!$V$2))</f>
        <v>1.462005372917036E-2</v>
      </c>
      <c r="BD2073" s="359" t="e">
        <f>_xll.qlIndexFixing($BE$1,AZ2073,TRUE,_xll.ohTrigger(Trigger,Quote!$V$2))</f>
        <v>#NUM!</v>
      </c>
    </row>
    <row r="2074" spans="51:56" ht="11.25" customHeight="1" x14ac:dyDescent="0.25">
      <c r="AY2074" s="187" t="s">
        <v>90</v>
      </c>
      <c r="AZ2074" s="186">
        <f>_xll.qlInterestRateIndexFixingDate(Currency&amp;"ibor"&amp;$I$1,BA2074,Trigger)</f>
        <v>53847</v>
      </c>
      <c r="BA2074" s="186">
        <f>_xll.qlCalendarAdvance(Calendar,BA2073,AY2074,"f",,Trigger)</f>
        <v>53849</v>
      </c>
      <c r="BB2074" s="186">
        <f>_xll.qlInterestRateIndexMaturity(Currency&amp;"ibor"&amp;$I$1,BA2074,Trigger)</f>
        <v>53941</v>
      </c>
      <c r="BC2074" s="359">
        <f>_xll.qlIndexFixing($AC$5,AZ2074,,_xll.ohTrigger(Trigger,Quote!$V$2))</f>
        <v>1.4617870074813894E-2</v>
      </c>
      <c r="BD2074" s="359" t="e">
        <f>_xll.qlIndexFixing($BE$1,AZ2074,TRUE,_xll.ohTrigger(Trigger,Quote!$V$2))</f>
        <v>#NUM!</v>
      </c>
    </row>
    <row r="2075" spans="51:56" ht="11.25" customHeight="1" x14ac:dyDescent="0.25">
      <c r="AY2075" s="187" t="s">
        <v>90</v>
      </c>
      <c r="AZ2075" s="186">
        <f>_xll.qlInterestRateIndexFixingDate(Currency&amp;"ibor"&amp;$I$1,BA2075,Trigger)</f>
        <v>53854</v>
      </c>
      <c r="BA2075" s="186">
        <f>_xll.qlCalendarAdvance(Calendar,BA2074,AY2075,"f",,Trigger)</f>
        <v>53856</v>
      </c>
      <c r="BB2075" s="186">
        <f>_xll.qlInterestRateIndexMaturity(Currency&amp;"ibor"&amp;$I$1,BA2075,Trigger)</f>
        <v>53948</v>
      </c>
      <c r="BC2075" s="359">
        <f>_xll.qlIndexFixing($AC$5,AZ2075,,_xll.ohTrigger(Trigger,Quote!$V$2))</f>
        <v>1.4619533431544507E-2</v>
      </c>
      <c r="BD2075" s="359" t="e">
        <f>_xll.qlIndexFixing($BE$1,AZ2075,TRUE,_xll.ohTrigger(Trigger,Quote!$V$2))</f>
        <v>#NUM!</v>
      </c>
    </row>
    <row r="2076" spans="51:56" ht="11.25" customHeight="1" x14ac:dyDescent="0.25">
      <c r="AY2076" s="187" t="s">
        <v>90</v>
      </c>
      <c r="AZ2076" s="186">
        <f>_xll.qlInterestRateIndexFixingDate(Currency&amp;"ibor"&amp;$I$1,BA2076,Trigger)</f>
        <v>53861</v>
      </c>
      <c r="BA2076" s="186">
        <f>_xll.qlCalendarAdvance(Calendar,BA2075,AY2076,"f",,Trigger)</f>
        <v>53863</v>
      </c>
      <c r="BB2076" s="186">
        <f>_xll.qlInterestRateIndexMaturity(Currency&amp;"ibor"&amp;$I$1,BA2076,Trigger)</f>
        <v>53955</v>
      </c>
      <c r="BC2076" s="359">
        <f>_xll.qlIndexFixing($AC$5,AZ2076,,_xll.ohTrigger(Trigger,Quote!$V$2))</f>
        <v>1.4621196788978906E-2</v>
      </c>
      <c r="BD2076" s="359" t="e">
        <f>_xll.qlIndexFixing($BE$1,AZ2076,TRUE,_xll.ohTrigger(Trigger,Quote!$V$2))</f>
        <v>#NUM!</v>
      </c>
    </row>
    <row r="2077" spans="51:56" ht="11.25" customHeight="1" x14ac:dyDescent="0.25">
      <c r="AY2077" s="187" t="s">
        <v>90</v>
      </c>
      <c r="AZ2077" s="186">
        <f>_xll.qlInterestRateIndexFixingDate(Currency&amp;"ibor"&amp;$I$1,BA2077,Trigger)</f>
        <v>53868</v>
      </c>
      <c r="BA2077" s="186">
        <f>_xll.qlCalendarAdvance(Calendar,BA2076,AY2077,"f",,Trigger)</f>
        <v>53870</v>
      </c>
      <c r="BB2077" s="186">
        <f>_xll.qlInterestRateIndexMaturity(Currency&amp;"ibor"&amp;$I$1,BA2077,Trigger)</f>
        <v>53962</v>
      </c>
      <c r="BC2077" s="359">
        <f>_xll.qlIndexFixing($AC$5,AZ2077,,_xll.ohTrigger(Trigger,Quote!$V$2))</f>
        <v>1.4622860147118825E-2</v>
      </c>
      <c r="BD2077" s="359" t="e">
        <f>_xll.qlIndexFixing($BE$1,AZ2077,TRUE,_xll.ohTrigger(Trigger,Quote!$V$2))</f>
        <v>#NUM!</v>
      </c>
    </row>
    <row r="2078" spans="51:56" ht="11.25" customHeight="1" x14ac:dyDescent="0.25">
      <c r="AY2078" s="187" t="s">
        <v>90</v>
      </c>
      <c r="AZ2078" s="186">
        <f>_xll.qlInterestRateIndexFixingDate(Currency&amp;"ibor"&amp;$I$1,BA2078,Trigger)</f>
        <v>53875</v>
      </c>
      <c r="BA2078" s="186">
        <f>_xll.qlCalendarAdvance(Calendar,BA2077,AY2078,"f",,Trigger)</f>
        <v>53877</v>
      </c>
      <c r="BB2078" s="186">
        <f>_xll.qlInterestRateIndexMaturity(Currency&amp;"ibor"&amp;$I$1,BA2078,Trigger)</f>
        <v>53969</v>
      </c>
      <c r="BC2078" s="359">
        <f>_xll.qlIndexFixing($AC$5,AZ2078,,_xll.ohTrigger(Trigger,Quote!$V$2))</f>
        <v>1.46245235059634E-2</v>
      </c>
      <c r="BD2078" s="359" t="e">
        <f>_xll.qlIndexFixing($BE$1,AZ2078,TRUE,_xll.ohTrigger(Trigger,Quote!$V$2))</f>
        <v>#NUM!</v>
      </c>
    </row>
    <row r="2079" spans="51:56" ht="11.25" customHeight="1" x14ac:dyDescent="0.25">
      <c r="AY2079" s="187" t="s">
        <v>90</v>
      </c>
      <c r="AZ2079" s="186">
        <f>_xll.qlInterestRateIndexFixingDate(Currency&amp;"ibor"&amp;$I$1,BA2079,Trigger)</f>
        <v>53882</v>
      </c>
      <c r="BA2079" s="186">
        <f>_xll.qlCalendarAdvance(Calendar,BA2078,AY2079,"f",,Trigger)</f>
        <v>53884</v>
      </c>
      <c r="BB2079" s="186">
        <f>_xll.qlInterestRateIndexMaturity(Currency&amp;"ibor"&amp;$I$1,BA2079,Trigger)</f>
        <v>53976</v>
      </c>
      <c r="BC2079" s="359">
        <f>_xll.qlIndexFixing($AC$5,AZ2079,,_xll.ohTrigger(Trigger,Quote!$V$2))</f>
        <v>1.462618686551263E-2</v>
      </c>
      <c r="BD2079" s="359" t="e">
        <f>_xll.qlIndexFixing($BE$1,AZ2079,TRUE,_xll.ohTrigger(Trigger,Quote!$V$2))</f>
        <v>#NUM!</v>
      </c>
    </row>
    <row r="2080" spans="51:56" ht="11.25" customHeight="1" x14ac:dyDescent="0.25">
      <c r="AY2080" s="187" t="s">
        <v>90</v>
      </c>
      <c r="AZ2080" s="186">
        <f>_xll.qlInterestRateIndexFixingDate(Currency&amp;"ibor"&amp;$I$1,BA2080,Trigger)</f>
        <v>53889</v>
      </c>
      <c r="BA2080" s="186">
        <f>_xll.qlCalendarAdvance(Calendar,BA2079,AY2080,"f",,Trigger)</f>
        <v>53891</v>
      </c>
      <c r="BB2080" s="186">
        <f>_xll.qlInterestRateIndexMaturity(Currency&amp;"ibor"&amp;$I$1,BA2080,Trigger)</f>
        <v>53983</v>
      </c>
      <c r="BC2080" s="359">
        <f>_xll.qlIndexFixing($AC$5,AZ2080,,_xll.ohTrigger(Trigger,Quote!$V$2))</f>
        <v>1.4627850225763904E-2</v>
      </c>
      <c r="BD2080" s="359" t="e">
        <f>_xll.qlIndexFixing($BE$1,AZ2080,TRUE,_xll.ohTrigger(Trigger,Quote!$V$2))</f>
        <v>#NUM!</v>
      </c>
    </row>
    <row r="2081" spans="51:56" ht="11.25" customHeight="1" x14ac:dyDescent="0.25">
      <c r="AY2081" s="187" t="s">
        <v>90</v>
      </c>
      <c r="AZ2081" s="186">
        <f>_xll.qlInterestRateIndexFixingDate(Currency&amp;"ibor"&amp;$I$1,BA2081,Trigger)</f>
        <v>53896</v>
      </c>
      <c r="BA2081" s="186">
        <f>_xll.qlCalendarAdvance(Calendar,BA2080,AY2081,"f",,Trigger)</f>
        <v>53898</v>
      </c>
      <c r="BB2081" s="186">
        <f>_xll.qlInterestRateIndexMaturity(Currency&amp;"ibor"&amp;$I$1,BA2081,Trigger)</f>
        <v>53990</v>
      </c>
      <c r="BC2081" s="359">
        <f>_xll.qlIndexFixing($AC$5,AZ2081,,_xll.ohTrigger(Trigger,Quote!$V$2))</f>
        <v>1.462951358672244E-2</v>
      </c>
      <c r="BD2081" s="359" t="e">
        <f>_xll.qlIndexFixing($BE$1,AZ2081,TRUE,_xll.ohTrigger(Trigger,Quote!$V$2))</f>
        <v>#NUM!</v>
      </c>
    </row>
    <row r="2082" spans="51:56" ht="11.25" customHeight="1" x14ac:dyDescent="0.25">
      <c r="AY2082" s="187" t="s">
        <v>90</v>
      </c>
      <c r="AZ2082" s="186">
        <f>_xll.qlInterestRateIndexFixingDate(Currency&amp;"ibor"&amp;$I$1,BA2082,Trigger)</f>
        <v>53903</v>
      </c>
      <c r="BA2082" s="186">
        <f>_xll.qlCalendarAdvance(Calendar,BA2081,AY2082,"f",,Trigger)</f>
        <v>53905</v>
      </c>
      <c r="BB2082" s="186">
        <f>_xll.qlInterestRateIndexMaturity(Currency&amp;"ibor"&amp;$I$1,BA2082,Trigger)</f>
        <v>53997</v>
      </c>
      <c r="BC2082" s="359">
        <f>_xll.qlIndexFixing($AC$5,AZ2082,,_xll.ohTrigger(Trigger,Quote!$V$2))</f>
        <v>1.4631176948383891E-2</v>
      </c>
      <c r="BD2082" s="359" t="e">
        <f>_xll.qlIndexFixing($BE$1,AZ2082,TRUE,_xll.ohTrigger(Trigger,Quote!$V$2))</f>
        <v>#NUM!</v>
      </c>
    </row>
    <row r="2083" spans="51:56" ht="11.25" customHeight="1" x14ac:dyDescent="0.25">
      <c r="AY2083" s="187" t="s">
        <v>90</v>
      </c>
      <c r="AZ2083" s="186">
        <f>_xll.qlInterestRateIndexFixingDate(Currency&amp;"ibor"&amp;$I$1,BA2083,Trigger)</f>
        <v>53910</v>
      </c>
      <c r="BA2083" s="186">
        <f>_xll.qlCalendarAdvance(Calendar,BA2082,AY2083,"f",,Trigger)</f>
        <v>53912</v>
      </c>
      <c r="BB2083" s="186">
        <f>_xll.qlInterestRateIndexMaturity(Currency&amp;"ibor"&amp;$I$1,BA2083,Trigger)</f>
        <v>54004</v>
      </c>
      <c r="BC2083" s="359">
        <f>_xll.qlIndexFixing($AC$5,AZ2083,,_xll.ohTrigger(Trigger,Quote!$V$2))</f>
        <v>1.4632840310750865E-2</v>
      </c>
      <c r="BD2083" s="359" t="e">
        <f>_xll.qlIndexFixing($BE$1,AZ2083,TRUE,_xll.ohTrigger(Trigger,Quote!$V$2))</f>
        <v>#NUM!</v>
      </c>
    </row>
    <row r="2084" spans="51:56" ht="11.25" customHeight="1" x14ac:dyDescent="0.25">
      <c r="AY2084" s="187" t="s">
        <v>90</v>
      </c>
      <c r="AZ2084" s="186">
        <f>_xll.qlInterestRateIndexFixingDate(Currency&amp;"ibor"&amp;$I$1,BA2084,Trigger)</f>
        <v>53917</v>
      </c>
      <c r="BA2084" s="186">
        <f>_xll.qlCalendarAdvance(Calendar,BA2083,AY2084,"f",,Trigger)</f>
        <v>53919</v>
      </c>
      <c r="BB2084" s="186">
        <f>_xll.qlInterestRateIndexMaturity(Currency&amp;"ibor"&amp;$I$1,BA2084,Trigger)</f>
        <v>54011</v>
      </c>
      <c r="BC2084" s="359">
        <f>_xll.qlIndexFixing($AC$5,AZ2084,,_xll.ohTrigger(Trigger,Quote!$V$2))</f>
        <v>1.4634503673820756E-2</v>
      </c>
      <c r="BD2084" s="359" t="e">
        <f>_xll.qlIndexFixing($BE$1,AZ2084,TRUE,_xll.ohTrigger(Trigger,Quote!$V$2))</f>
        <v>#NUM!</v>
      </c>
    </row>
    <row r="2085" spans="51:56" ht="11.25" customHeight="1" x14ac:dyDescent="0.25">
      <c r="AY2085" s="187" t="s">
        <v>90</v>
      </c>
      <c r="AZ2085" s="186">
        <f>_xll.qlInterestRateIndexFixingDate(Currency&amp;"ibor"&amp;$I$1,BA2085,Trigger)</f>
        <v>53924</v>
      </c>
      <c r="BA2085" s="186">
        <f>_xll.qlCalendarAdvance(Calendar,BA2084,AY2085,"f",,Trigger)</f>
        <v>53926</v>
      </c>
      <c r="BB2085" s="186">
        <f>_xll.qlInterestRateIndexMaturity(Currency&amp;"ibor"&amp;$I$1,BA2085,Trigger)</f>
        <v>54018</v>
      </c>
      <c r="BC2085" s="359">
        <f>_xll.qlIndexFixing($AC$5,AZ2085,,_xll.ohTrigger(Trigger,Quote!$V$2))</f>
        <v>1.4636167037597037E-2</v>
      </c>
      <c r="BD2085" s="359" t="e">
        <f>_xll.qlIndexFixing($BE$1,AZ2085,TRUE,_xll.ohTrigger(Trigger,Quote!$V$2))</f>
        <v>#NUM!</v>
      </c>
    </row>
    <row r="2086" spans="51:56" ht="11.25" customHeight="1" x14ac:dyDescent="0.25">
      <c r="AY2086" s="187" t="s">
        <v>90</v>
      </c>
      <c r="AZ2086" s="186">
        <f>_xll.qlInterestRateIndexFixingDate(Currency&amp;"ibor"&amp;$I$1,BA2086,Trigger)</f>
        <v>53931</v>
      </c>
      <c r="BA2086" s="186">
        <f>_xll.qlCalendarAdvance(Calendar,BA2085,AY2086,"f",,Trigger)</f>
        <v>53933</v>
      </c>
      <c r="BB2086" s="186">
        <f>_xll.qlInterestRateIndexMaturity(Currency&amp;"ibor"&amp;$I$1,BA2086,Trigger)</f>
        <v>54025</v>
      </c>
      <c r="BC2086" s="359">
        <f>_xll.qlIndexFixing($AC$5,AZ2086,,_xll.ohTrigger(Trigger,Quote!$V$2))</f>
        <v>1.4637830402075365E-2</v>
      </c>
      <c r="BD2086" s="359" t="e">
        <f>_xll.qlIndexFixing($BE$1,AZ2086,TRUE,_xll.ohTrigger(Trigger,Quote!$V$2))</f>
        <v>#NUM!</v>
      </c>
    </row>
    <row r="2087" spans="51:56" ht="11.25" customHeight="1" x14ac:dyDescent="0.25">
      <c r="AY2087" s="187" t="s">
        <v>90</v>
      </c>
      <c r="AZ2087" s="186">
        <f>_xll.qlInterestRateIndexFixingDate(Currency&amp;"ibor"&amp;$I$1,BA2087,Trigger)</f>
        <v>53938</v>
      </c>
      <c r="BA2087" s="186">
        <f>_xll.qlCalendarAdvance(Calendar,BA2086,AY2087,"f",,Trigger)</f>
        <v>53940</v>
      </c>
      <c r="BB2087" s="186">
        <f>_xll.qlInterestRateIndexMaturity(Currency&amp;"ibor"&amp;$I$1,BA2087,Trigger)</f>
        <v>54031</v>
      </c>
      <c r="BC2087" s="359">
        <f>_xll.qlIndexFixing($AC$5,AZ2087,,_xll.ohTrigger(Trigger,Quote!$V$2))</f>
        <v>1.463907767537944E-2</v>
      </c>
      <c r="BD2087" s="359" t="e">
        <f>_xll.qlIndexFixing($BE$1,AZ2087,TRUE,_xll.ohTrigger(Trigger,Quote!$V$2))</f>
        <v>#NUM!</v>
      </c>
    </row>
    <row r="2088" spans="51:56" ht="11.25" customHeight="1" x14ac:dyDescent="0.25">
      <c r="AY2088" s="187" t="s">
        <v>90</v>
      </c>
      <c r="AZ2088" s="186">
        <f>_xll.qlInterestRateIndexFixingDate(Currency&amp;"ibor"&amp;$I$1,BA2088,Trigger)</f>
        <v>53945</v>
      </c>
      <c r="BA2088" s="186">
        <f>_xll.qlCalendarAdvance(Calendar,BA2087,AY2088,"f",,Trigger)</f>
        <v>53947</v>
      </c>
      <c r="BB2088" s="186">
        <f>_xll.qlInterestRateIndexMaturity(Currency&amp;"ibor"&amp;$I$1,BA2088,Trigger)</f>
        <v>54038</v>
      </c>
      <c r="BC2088" s="359">
        <f>_xll.qlIndexFixing($AC$5,AZ2088,,_xll.ohTrigger(Trigger,Quote!$V$2))</f>
        <v>1.4640740973700495E-2</v>
      </c>
      <c r="BD2088" s="359" t="e">
        <f>_xll.qlIndexFixing($BE$1,AZ2088,TRUE,_xll.ohTrigger(Trigger,Quote!$V$2))</f>
        <v>#NUM!</v>
      </c>
    </row>
    <row r="2089" spans="51:56" ht="11.25" customHeight="1" x14ac:dyDescent="0.25">
      <c r="AY2089" s="187" t="s">
        <v>90</v>
      </c>
      <c r="AZ2089" s="186">
        <f>_xll.qlInterestRateIndexFixingDate(Currency&amp;"ibor"&amp;$I$1,BA2089,Trigger)</f>
        <v>53952</v>
      </c>
      <c r="BA2089" s="186">
        <f>_xll.qlCalendarAdvance(Calendar,BA2088,AY2089,"f",,Trigger)</f>
        <v>53954</v>
      </c>
      <c r="BB2089" s="186">
        <f>_xll.qlInterestRateIndexMaturity(Currency&amp;"ibor"&amp;$I$1,BA2089,Trigger)</f>
        <v>54045</v>
      </c>
      <c r="BC2089" s="359">
        <f>_xll.qlIndexFixing($AC$5,AZ2089,,_xll.ohTrigger(Trigger,Quote!$V$2))</f>
        <v>1.4642404272717255E-2</v>
      </c>
      <c r="BD2089" s="359" t="e">
        <f>_xll.qlIndexFixing($BE$1,AZ2089,TRUE,_xll.ohTrigger(Trigger,Quote!$V$2))</f>
        <v>#NUM!</v>
      </c>
    </row>
    <row r="2090" spans="51:56" ht="11.25" customHeight="1" x14ac:dyDescent="0.25">
      <c r="AY2090" s="187" t="s">
        <v>90</v>
      </c>
      <c r="AZ2090" s="186">
        <f>_xll.qlInterestRateIndexFixingDate(Currency&amp;"ibor"&amp;$I$1,BA2090,Trigger)</f>
        <v>53959</v>
      </c>
      <c r="BA2090" s="186">
        <f>_xll.qlCalendarAdvance(Calendar,BA2089,AY2090,"f",,Trigger)</f>
        <v>53961</v>
      </c>
      <c r="BB2090" s="186">
        <f>_xll.qlInterestRateIndexMaturity(Currency&amp;"ibor"&amp;$I$1,BA2090,Trigger)</f>
        <v>54053</v>
      </c>
      <c r="BC2090" s="359">
        <f>_xll.qlIndexFixing($AC$5,AZ2090,,_xll.ohTrigger(Trigger,Quote!$V$2))</f>
        <v>1.4644483867038694E-2</v>
      </c>
      <c r="BD2090" s="359" t="e">
        <f>_xll.qlIndexFixing($BE$1,AZ2090,TRUE,_xll.ohTrigger(Trigger,Quote!$V$2))</f>
        <v>#NUM!</v>
      </c>
    </row>
    <row r="2091" spans="51:56" ht="11.25" customHeight="1" x14ac:dyDescent="0.25">
      <c r="AY2091" s="187" t="s">
        <v>90</v>
      </c>
      <c r="AZ2091" s="186">
        <f>_xll.qlInterestRateIndexFixingDate(Currency&amp;"ibor"&amp;$I$1,BA2091,Trigger)</f>
        <v>53966</v>
      </c>
      <c r="BA2091" s="186">
        <f>_xll.qlCalendarAdvance(Calendar,BA2090,AY2091,"f",,Trigger)</f>
        <v>53968</v>
      </c>
      <c r="BB2091" s="186">
        <f>_xll.qlInterestRateIndexMaturity(Currency&amp;"ibor"&amp;$I$1,BA2091,Trigger)</f>
        <v>54060</v>
      </c>
      <c r="BC2091" s="359">
        <f>_xll.qlIndexFixing($AC$5,AZ2091,,_xll.ohTrigger(Trigger,Quote!$V$2))</f>
        <v>1.4646147235040291E-2</v>
      </c>
      <c r="BD2091" s="359" t="e">
        <f>_xll.qlIndexFixing($BE$1,AZ2091,TRUE,_xll.ohTrigger(Trigger,Quote!$V$2))</f>
        <v>#NUM!</v>
      </c>
    </row>
    <row r="2092" spans="51:56" ht="11.25" customHeight="1" x14ac:dyDescent="0.25">
      <c r="AY2092" s="187" t="s">
        <v>90</v>
      </c>
      <c r="AZ2092" s="186">
        <f>_xll.qlInterestRateIndexFixingDate(Currency&amp;"ibor"&amp;$I$1,BA2092,Trigger)</f>
        <v>53973</v>
      </c>
      <c r="BA2092" s="186">
        <f>_xll.qlCalendarAdvance(Calendar,BA2091,AY2092,"f",,Trigger)</f>
        <v>53975</v>
      </c>
      <c r="BB2092" s="186">
        <f>_xll.qlInterestRateIndexMaturity(Currency&amp;"ibor"&amp;$I$1,BA2092,Trigger)</f>
        <v>54067</v>
      </c>
      <c r="BC2092" s="359">
        <f>_xll.qlIndexFixing($AC$5,AZ2092,,_xll.ohTrigger(Trigger,Quote!$V$2))</f>
        <v>1.4647810603746541E-2</v>
      </c>
      <c r="BD2092" s="359" t="e">
        <f>_xll.qlIndexFixing($BE$1,AZ2092,TRUE,_xll.ohTrigger(Trigger,Quote!$V$2))</f>
        <v>#NUM!</v>
      </c>
    </row>
    <row r="2093" spans="51:56" ht="11.25" customHeight="1" x14ac:dyDescent="0.25">
      <c r="AY2093" s="187" t="s">
        <v>90</v>
      </c>
      <c r="AZ2093" s="186">
        <f>_xll.qlInterestRateIndexFixingDate(Currency&amp;"ibor"&amp;$I$1,BA2093,Trigger)</f>
        <v>53980</v>
      </c>
      <c r="BA2093" s="186">
        <f>_xll.qlCalendarAdvance(Calendar,BA2092,AY2093,"f",,Trigger)</f>
        <v>53982</v>
      </c>
      <c r="BB2093" s="186">
        <f>_xll.qlInterestRateIndexMaturity(Currency&amp;"ibor"&amp;$I$1,BA2093,Trigger)</f>
        <v>54074</v>
      </c>
      <c r="BC2093" s="359">
        <f>_xll.qlIndexFixing($AC$5,AZ2093,,_xll.ohTrigger(Trigger,Quote!$V$2))</f>
        <v>1.4649473973157447E-2</v>
      </c>
      <c r="BD2093" s="359" t="e">
        <f>_xll.qlIndexFixing($BE$1,AZ2093,TRUE,_xll.ohTrigger(Trigger,Quote!$V$2))</f>
        <v>#NUM!</v>
      </c>
    </row>
    <row r="2094" spans="51:56" ht="11.25" customHeight="1" x14ac:dyDescent="0.25">
      <c r="AY2094" s="187" t="s">
        <v>90</v>
      </c>
      <c r="AZ2094" s="186">
        <f>_xll.qlInterestRateIndexFixingDate(Currency&amp;"ibor"&amp;$I$1,BA2094,Trigger)</f>
        <v>53987</v>
      </c>
      <c r="BA2094" s="186">
        <f>_xll.qlCalendarAdvance(Calendar,BA2093,AY2094,"f",,Trigger)</f>
        <v>53989</v>
      </c>
      <c r="BB2094" s="186">
        <f>_xll.qlInterestRateIndexMaturity(Currency&amp;"ibor"&amp;$I$1,BA2094,Trigger)</f>
        <v>54081</v>
      </c>
      <c r="BC2094" s="359">
        <f>_xll.qlIndexFixing($AC$5,AZ2094,,_xll.ohTrigger(Trigger,Quote!$V$2))</f>
        <v>1.4651137343272136E-2</v>
      </c>
      <c r="BD2094" s="359" t="e">
        <f>_xll.qlIndexFixing($BE$1,AZ2094,TRUE,_xll.ohTrigger(Trigger,Quote!$V$2))</f>
        <v>#NUM!</v>
      </c>
    </row>
    <row r="2095" spans="51:56" ht="11.25" customHeight="1" x14ac:dyDescent="0.25">
      <c r="AY2095" s="187" t="s">
        <v>90</v>
      </c>
      <c r="AZ2095" s="186">
        <f>_xll.qlInterestRateIndexFixingDate(Currency&amp;"ibor"&amp;$I$1,BA2095,Trigger)</f>
        <v>53994</v>
      </c>
      <c r="BA2095" s="186">
        <f>_xll.qlCalendarAdvance(Calendar,BA2094,AY2095,"f",,Trigger)</f>
        <v>53996</v>
      </c>
      <c r="BB2095" s="186">
        <f>_xll.qlInterestRateIndexMaturity(Currency&amp;"ibor"&amp;$I$1,BA2095,Trigger)</f>
        <v>54088</v>
      </c>
      <c r="BC2095" s="359">
        <f>_xll.qlIndexFixing($AC$5,AZ2095,,_xll.ohTrigger(Trigger,Quote!$V$2))</f>
        <v>1.4652800714091479E-2</v>
      </c>
      <c r="BD2095" s="359" t="e">
        <f>_xll.qlIndexFixing($BE$1,AZ2095,TRUE,_xll.ohTrigger(Trigger,Quote!$V$2))</f>
        <v>#NUM!</v>
      </c>
    </row>
    <row r="2096" spans="51:56" ht="11.25" customHeight="1" x14ac:dyDescent="0.25">
      <c r="AY2096" s="187" t="s">
        <v>90</v>
      </c>
      <c r="AZ2096" s="186">
        <f>_xll.qlInterestRateIndexFixingDate(Currency&amp;"ibor"&amp;$I$1,BA2096,Trigger)</f>
        <v>54001</v>
      </c>
      <c r="BA2096" s="186">
        <f>_xll.qlCalendarAdvance(Calendar,BA2095,AY2096,"f",,Trigger)</f>
        <v>54003</v>
      </c>
      <c r="BB2096" s="186">
        <f>_xll.qlInterestRateIndexMaturity(Currency&amp;"ibor"&amp;$I$1,BA2096,Trigger)</f>
        <v>54095</v>
      </c>
      <c r="BC2096" s="359">
        <f>_xll.qlIndexFixing($AC$5,AZ2096,,_xll.ohTrigger(Trigger,Quote!$V$2))</f>
        <v>1.4654464085616346E-2</v>
      </c>
      <c r="BD2096" s="359" t="e">
        <f>_xll.qlIndexFixing($BE$1,AZ2096,TRUE,_xll.ohTrigger(Trigger,Quote!$V$2))</f>
        <v>#NUM!</v>
      </c>
    </row>
    <row r="2097" spans="51:56" ht="11.25" customHeight="1" x14ac:dyDescent="0.25">
      <c r="AY2097" s="187" t="s">
        <v>90</v>
      </c>
      <c r="AZ2097" s="186">
        <f>_xll.qlInterestRateIndexFixingDate(Currency&amp;"ibor"&amp;$I$1,BA2097,Trigger)</f>
        <v>54008</v>
      </c>
      <c r="BA2097" s="186">
        <f>_xll.qlCalendarAdvance(Calendar,BA2096,AY2097,"f",,Trigger)</f>
        <v>54010</v>
      </c>
      <c r="BB2097" s="186">
        <f>_xll.qlInterestRateIndexMaturity(Currency&amp;"ibor"&amp;$I$1,BA2097,Trigger)</f>
        <v>54102</v>
      </c>
      <c r="BC2097" s="359">
        <f>_xll.qlIndexFixing($AC$5,AZ2097,,_xll.ohTrigger(Trigger,Quote!$V$2))</f>
        <v>1.4656127457844129E-2</v>
      </c>
      <c r="BD2097" s="359" t="e">
        <f>_xll.qlIndexFixing($BE$1,AZ2097,TRUE,_xll.ohTrigger(Trigger,Quote!$V$2))</f>
        <v>#NUM!</v>
      </c>
    </row>
    <row r="2098" spans="51:56" ht="11.25" customHeight="1" x14ac:dyDescent="0.25">
      <c r="AY2098" s="187" t="s">
        <v>90</v>
      </c>
      <c r="AZ2098" s="186">
        <f>_xll.qlInterestRateIndexFixingDate(Currency&amp;"ibor"&amp;$I$1,BA2098,Trigger)</f>
        <v>54015</v>
      </c>
      <c r="BA2098" s="186">
        <f>_xll.qlCalendarAdvance(Calendar,BA2097,AY2098,"f",,Trigger)</f>
        <v>54017</v>
      </c>
      <c r="BB2098" s="186">
        <f>_xll.qlInterestRateIndexMaturity(Currency&amp;"ibor"&amp;$I$1,BA2098,Trigger)</f>
        <v>54109</v>
      </c>
      <c r="BC2098" s="359">
        <f>_xll.qlIndexFixing($AC$5,AZ2098,,_xll.ohTrigger(Trigger,Quote!$V$2))</f>
        <v>1.4657790830776564E-2</v>
      </c>
      <c r="BD2098" s="359" t="e">
        <f>_xll.qlIndexFixing($BE$1,AZ2098,TRUE,_xll.ohTrigger(Trigger,Quote!$V$2))</f>
        <v>#NUM!</v>
      </c>
    </row>
    <row r="2099" spans="51:56" ht="11.25" customHeight="1" x14ac:dyDescent="0.25">
      <c r="AY2099" s="187" t="s">
        <v>90</v>
      </c>
      <c r="AZ2099" s="186">
        <f>_xll.qlInterestRateIndexFixingDate(Currency&amp;"ibor"&amp;$I$1,BA2099,Trigger)</f>
        <v>54022</v>
      </c>
      <c r="BA2099" s="186">
        <f>_xll.qlCalendarAdvance(Calendar,BA2098,AY2099,"f",,Trigger)</f>
        <v>54024</v>
      </c>
      <c r="BB2099" s="186">
        <f>_xll.qlInterestRateIndexMaturity(Currency&amp;"ibor"&amp;$I$1,BA2099,Trigger)</f>
        <v>54116</v>
      </c>
      <c r="BC2099" s="359">
        <f>_xll.qlIndexFixing($AC$5,AZ2099,,_xll.ohTrigger(Trigger,Quote!$V$2))</f>
        <v>1.4659454204414522E-2</v>
      </c>
      <c r="BD2099" s="359" t="e">
        <f>_xll.qlIndexFixing($BE$1,AZ2099,TRUE,_xll.ohTrigger(Trigger,Quote!$V$2))</f>
        <v>#NUM!</v>
      </c>
    </row>
    <row r="2100" spans="51:56" ht="11.25" customHeight="1" x14ac:dyDescent="0.25">
      <c r="AY2100" s="187" t="s">
        <v>90</v>
      </c>
      <c r="AZ2100" s="186">
        <f>_xll.qlInterestRateIndexFixingDate(Currency&amp;"ibor"&amp;$I$1,BA2100,Trigger)</f>
        <v>54029</v>
      </c>
      <c r="BA2100" s="186">
        <f>_xll.qlCalendarAdvance(Calendar,BA2099,AY2100,"f",,Trigger)</f>
        <v>54031</v>
      </c>
      <c r="BB2100" s="186">
        <f>_xll.qlInterestRateIndexMaturity(Currency&amp;"ibor"&amp;$I$1,BA2100,Trigger)</f>
        <v>54122</v>
      </c>
      <c r="BC2100" s="359">
        <f>_xll.qlIndexFixing($AC$5,AZ2100,,_xll.ohTrigger(Trigger,Quote!$V$2))</f>
        <v>1.4660700607899989E-2</v>
      </c>
      <c r="BD2100" s="359" t="e">
        <f>_xll.qlIndexFixing($BE$1,AZ2100,TRUE,_xll.ohTrigger(Trigger,Quote!$V$2))</f>
        <v>#NUM!</v>
      </c>
    </row>
    <row r="2101" spans="51:56" ht="11.25" customHeight="1" x14ac:dyDescent="0.25">
      <c r="AY2101" s="187" t="s">
        <v>90</v>
      </c>
      <c r="AZ2101" s="186">
        <f>_xll.qlInterestRateIndexFixingDate(Currency&amp;"ibor"&amp;$I$1,BA2101,Trigger)</f>
        <v>54036</v>
      </c>
      <c r="BA2101" s="186">
        <f>_xll.qlCalendarAdvance(Calendar,BA2100,AY2101,"f",,Trigger)</f>
        <v>54038</v>
      </c>
      <c r="BB2101" s="186">
        <f>_xll.qlInterestRateIndexMaturity(Currency&amp;"ibor"&amp;$I$1,BA2101,Trigger)</f>
        <v>54129</v>
      </c>
      <c r="BC2101" s="359">
        <f>_xll.qlIndexFixing($AC$5,AZ2101,,_xll.ohTrigger(Trigger,Quote!$V$2))</f>
        <v>1.4662363915279291E-2</v>
      </c>
      <c r="BD2101" s="359" t="e">
        <f>_xll.qlIndexFixing($BE$1,AZ2101,TRUE,_xll.ohTrigger(Trigger,Quote!$V$2))</f>
        <v>#NUM!</v>
      </c>
    </row>
    <row r="2102" spans="51:56" ht="11.25" customHeight="1" x14ac:dyDescent="0.25">
      <c r="AY2102" s="187" t="s">
        <v>90</v>
      </c>
      <c r="AZ2102" s="186">
        <f>_xll.qlInterestRateIndexFixingDate(Currency&amp;"ibor"&amp;$I$1,BA2102,Trigger)</f>
        <v>54043</v>
      </c>
      <c r="BA2102" s="186">
        <f>_xll.qlCalendarAdvance(Calendar,BA2101,AY2102,"f",,Trigger)</f>
        <v>54045</v>
      </c>
      <c r="BB2102" s="186">
        <f>_xll.qlInterestRateIndexMaturity(Currency&amp;"ibor"&amp;$I$1,BA2102,Trigger)</f>
        <v>54136</v>
      </c>
      <c r="BC2102" s="359">
        <f>_xll.qlIndexFixing($AC$5,AZ2102,,_xll.ohTrigger(Trigger,Quote!$V$2))</f>
        <v>1.4664027223356057E-2</v>
      </c>
      <c r="BD2102" s="359" t="e">
        <f>_xll.qlIndexFixing($BE$1,AZ2102,TRUE,_xll.ohTrigger(Trigger,Quote!$V$2))</f>
        <v>#NUM!</v>
      </c>
    </row>
    <row r="2103" spans="51:56" ht="11.25" customHeight="1" x14ac:dyDescent="0.25">
      <c r="AY2103" s="187" t="s">
        <v>90</v>
      </c>
      <c r="AZ2103" s="186">
        <f>_xll.qlInterestRateIndexFixingDate(Currency&amp;"ibor"&amp;$I$1,BA2103,Trigger)</f>
        <v>54049</v>
      </c>
      <c r="BA2103" s="186">
        <f>_xll.qlCalendarAdvance(Calendar,BA2102,AY2103,"f",,Trigger)</f>
        <v>54053</v>
      </c>
      <c r="BB2103" s="186">
        <f>_xll.qlInterestRateIndexMaturity(Currency&amp;"ibor"&amp;$I$1,BA2103,Trigger)</f>
        <v>54144</v>
      </c>
      <c r="BC2103" s="359">
        <f>_xll.qlIndexFixing($AC$5,AZ2103,,_xll.ohTrigger(Trigger,Quote!$V$2))</f>
        <v>1.4665928147723422E-2</v>
      </c>
      <c r="BD2103" s="359" t="e">
        <f>_xll.qlIndexFixing($BE$1,AZ2103,TRUE,_xll.ohTrigger(Trigger,Quote!$V$2))</f>
        <v>#NUM!</v>
      </c>
    </row>
    <row r="2104" spans="51:56" ht="11.25" customHeight="1" x14ac:dyDescent="0.25">
      <c r="AY2104" s="187" t="s">
        <v>90</v>
      </c>
      <c r="AZ2104" s="186">
        <f>_xll.qlInterestRateIndexFixingDate(Currency&amp;"ibor"&amp;$I$1,BA2104,Trigger)</f>
        <v>54057</v>
      </c>
      <c r="BA2104" s="186">
        <f>_xll.qlCalendarAdvance(Calendar,BA2103,AY2104,"f",,Trigger)</f>
        <v>54060</v>
      </c>
      <c r="BB2104" s="186">
        <f>_xll.qlInterestRateIndexMaturity(Currency&amp;"ibor"&amp;$I$1,BA2104,Trigger)</f>
        <v>54155</v>
      </c>
      <c r="BC2104" s="359">
        <f>_xll.qlIndexFixing($AC$5,AZ2104,,_xll.ohTrigger(Trigger,Quote!$V$2))</f>
        <v>1.4669260568824314E-2</v>
      </c>
      <c r="BD2104" s="359" t="e">
        <f>_xll.qlIndexFixing($BE$1,AZ2104,TRUE,_xll.ohTrigger(Trigger,Quote!$V$2))</f>
        <v>#NUM!</v>
      </c>
    </row>
    <row r="2105" spans="51:56" ht="11.25" customHeight="1" x14ac:dyDescent="0.25">
      <c r="AY2105" s="187" t="s">
        <v>90</v>
      </c>
      <c r="AZ2105" s="186">
        <f>_xll.qlInterestRateIndexFixingDate(Currency&amp;"ibor"&amp;$I$1,BA2105,Trigger)</f>
        <v>54065</v>
      </c>
      <c r="BA2105" s="186">
        <f>_xll.qlCalendarAdvance(Calendar,BA2104,AY2105,"f",,Trigger)</f>
        <v>54067</v>
      </c>
      <c r="BB2105" s="186">
        <f>_xll.qlInterestRateIndexMaturity(Currency&amp;"ibor"&amp;$I$1,BA2105,Trigger)</f>
        <v>54158</v>
      </c>
      <c r="BC2105" s="359">
        <f>_xll.qlIndexFixing($AC$5,AZ2105,,_xll.ohTrigger(Trigger,Quote!$V$2))</f>
        <v>1.4669254767558405E-2</v>
      </c>
      <c r="BD2105" s="359" t="e">
        <f>_xll.qlIndexFixing($BE$1,AZ2105,TRUE,_xll.ohTrigger(Trigger,Quote!$V$2))</f>
        <v>#NUM!</v>
      </c>
    </row>
    <row r="2106" spans="51:56" ht="11.25" customHeight="1" x14ac:dyDescent="0.25">
      <c r="AY2106" s="187" t="s">
        <v>90</v>
      </c>
      <c r="AZ2106" s="186">
        <f>_xll.qlInterestRateIndexFixingDate(Currency&amp;"ibor"&amp;$I$1,BA2106,Trigger)</f>
        <v>54072</v>
      </c>
      <c r="BA2106" s="186">
        <f>_xll.qlCalendarAdvance(Calendar,BA2105,AY2106,"f",,Trigger)</f>
        <v>54074</v>
      </c>
      <c r="BB2106" s="186">
        <f>_xll.qlInterestRateIndexMaturity(Currency&amp;"ibor"&amp;$I$1,BA2106,Trigger)</f>
        <v>54165</v>
      </c>
      <c r="BC2106" s="359">
        <f>_xll.qlIndexFixing($AC$5,AZ2106,,_xll.ohTrigger(Trigger,Quote!$V$2))</f>
        <v>1.4670918078519895E-2</v>
      </c>
      <c r="BD2106" s="359" t="e">
        <f>_xll.qlIndexFixing($BE$1,AZ2106,TRUE,_xll.ohTrigger(Trigger,Quote!$V$2))</f>
        <v>#NUM!</v>
      </c>
    </row>
    <row r="2107" spans="51:56" ht="11.25" customHeight="1" x14ac:dyDescent="0.25">
      <c r="AY2107" s="187" t="s">
        <v>90</v>
      </c>
      <c r="AZ2107" s="186">
        <f>_xll.qlInterestRateIndexFixingDate(Currency&amp;"ibor"&amp;$I$1,BA2107,Trigger)</f>
        <v>54079</v>
      </c>
      <c r="BA2107" s="186">
        <f>_xll.qlCalendarAdvance(Calendar,BA2106,AY2107,"f",,Trigger)</f>
        <v>54081</v>
      </c>
      <c r="BB2107" s="186">
        <f>_xll.qlInterestRateIndexMaturity(Currency&amp;"ibor"&amp;$I$1,BA2107,Trigger)</f>
        <v>54172</v>
      </c>
      <c r="BC2107" s="359">
        <f>_xll.qlIndexFixing($AC$5,AZ2107,,_xll.ohTrigger(Trigger,Quote!$V$2))</f>
        <v>1.4672581390178852E-2</v>
      </c>
      <c r="BD2107" s="359" t="e">
        <f>_xll.qlIndexFixing($BE$1,AZ2107,TRUE,_xll.ohTrigger(Trigger,Quote!$V$2))</f>
        <v>#NUM!</v>
      </c>
    </row>
    <row r="2108" spans="51:56" ht="11.25" customHeight="1" x14ac:dyDescent="0.25">
      <c r="AY2108" s="187" t="s">
        <v>90</v>
      </c>
      <c r="AZ2108" s="186">
        <f>_xll.qlInterestRateIndexFixingDate(Currency&amp;"ibor"&amp;$I$1,BA2108,Trigger)</f>
        <v>54086</v>
      </c>
      <c r="BA2108" s="186">
        <f>_xll.qlCalendarAdvance(Calendar,BA2107,AY2108,"f",,Trigger)</f>
        <v>54088</v>
      </c>
      <c r="BB2108" s="186">
        <f>_xll.qlInterestRateIndexMaturity(Currency&amp;"ibor"&amp;$I$1,BA2108,Trigger)</f>
        <v>54178</v>
      </c>
      <c r="BC2108" s="359">
        <f>_xll.qlIndexFixing($AC$5,AZ2108,,_xll.ohTrigger(Trigger,Quote!$V$2))</f>
        <v>1.4673827198229183E-2</v>
      </c>
      <c r="BD2108" s="359" t="e">
        <f>_xll.qlIndexFixing($BE$1,AZ2108,TRUE,_xll.ohTrigger(Trigger,Quote!$V$2))</f>
        <v>#NUM!</v>
      </c>
    </row>
    <row r="2109" spans="51:56" ht="11.25" customHeight="1" x14ac:dyDescent="0.25">
      <c r="AY2109" s="187" t="s">
        <v>90</v>
      </c>
      <c r="AZ2109" s="186">
        <f>_xll.qlInterestRateIndexFixingDate(Currency&amp;"ibor"&amp;$I$1,BA2109,Trigger)</f>
        <v>54093</v>
      </c>
      <c r="BA2109" s="186">
        <f>_xll.qlCalendarAdvance(Calendar,BA2108,AY2109,"f",,Trigger)</f>
        <v>54095</v>
      </c>
      <c r="BB2109" s="186">
        <f>_xll.qlInterestRateIndexMaturity(Currency&amp;"ibor"&amp;$I$1,BA2109,Trigger)</f>
        <v>54185</v>
      </c>
      <c r="BC2109" s="359">
        <f>_xll.qlIndexFixing($AC$5,AZ2109,,_xll.ohTrigger(Trigger,Quote!$V$2))</f>
        <v>1.4675490443555539E-2</v>
      </c>
      <c r="BD2109" s="359" t="e">
        <f>_xll.qlIndexFixing($BE$1,AZ2109,TRUE,_xll.ohTrigger(Trigger,Quote!$V$2))</f>
        <v>#NUM!</v>
      </c>
    </row>
    <row r="2110" spans="51:56" ht="11.25" customHeight="1" x14ac:dyDescent="0.25">
      <c r="AY2110" s="187" t="s">
        <v>90</v>
      </c>
      <c r="AZ2110" s="186">
        <f>_xll.qlInterestRateIndexFixingDate(Currency&amp;"ibor"&amp;$I$1,BA2110,Trigger)</f>
        <v>54100</v>
      </c>
      <c r="BA2110" s="186">
        <f>_xll.qlCalendarAdvance(Calendar,BA2109,AY2110,"f",,Trigger)</f>
        <v>54102</v>
      </c>
      <c r="BB2110" s="186">
        <f>_xll.qlInterestRateIndexMaturity(Currency&amp;"ibor"&amp;$I$1,BA2110,Trigger)</f>
        <v>54192</v>
      </c>
      <c r="BC2110" s="359">
        <f>_xll.qlIndexFixing($AC$5,AZ2110,,_xll.ohTrigger(Trigger,Quote!$V$2))</f>
        <v>1.4677153689572009E-2</v>
      </c>
      <c r="BD2110" s="359" t="e">
        <f>_xll.qlIndexFixing($BE$1,AZ2110,TRUE,_xll.ohTrigger(Trigger,Quote!$V$2))</f>
        <v>#NUM!</v>
      </c>
    </row>
    <row r="2111" spans="51:56" ht="11.25" customHeight="1" x14ac:dyDescent="0.25">
      <c r="AY2111" s="187" t="s">
        <v>90</v>
      </c>
      <c r="AZ2111" s="186">
        <f>_xll.qlInterestRateIndexFixingDate(Currency&amp;"ibor"&amp;$I$1,BA2111,Trigger)</f>
        <v>54107</v>
      </c>
      <c r="BA2111" s="186">
        <f>_xll.qlCalendarAdvance(Calendar,BA2110,AY2111,"f",,Trigger)</f>
        <v>54109</v>
      </c>
      <c r="BB2111" s="186">
        <f>_xll.qlInterestRateIndexMaturity(Currency&amp;"ibor"&amp;$I$1,BA2111,Trigger)</f>
        <v>54199</v>
      </c>
      <c r="BC2111" s="359">
        <f>_xll.qlIndexFixing($AC$5,AZ2111,,_xll.ohTrigger(Trigger,Quote!$V$2))</f>
        <v>1.4678816936275929E-2</v>
      </c>
      <c r="BD2111" s="359" t="e">
        <f>_xll.qlIndexFixing($BE$1,AZ2111,TRUE,_xll.ohTrigger(Trigger,Quote!$V$2))</f>
        <v>#NUM!</v>
      </c>
    </row>
    <row r="2112" spans="51:56" ht="11.25" customHeight="1" x14ac:dyDescent="0.25">
      <c r="AY2112" s="187" t="s">
        <v>90</v>
      </c>
      <c r="AZ2112" s="186">
        <f>_xll.qlInterestRateIndexFixingDate(Currency&amp;"ibor"&amp;$I$1,BA2112,Trigger)</f>
        <v>54114</v>
      </c>
      <c r="BA2112" s="186">
        <f>_xll.qlCalendarAdvance(Calendar,BA2111,AY2112,"f",,Trigger)</f>
        <v>54116</v>
      </c>
      <c r="BB2112" s="186">
        <f>_xll.qlInterestRateIndexMaturity(Currency&amp;"ibor"&amp;$I$1,BA2112,Trigger)</f>
        <v>54207</v>
      </c>
      <c r="BC2112" s="359">
        <f>_xll.qlIndexFixing($AC$5,AZ2112,,_xll.ohTrigger(Trigger,Quote!$V$2))</f>
        <v>1.4680897958925049E-2</v>
      </c>
      <c r="BD2112" s="359" t="e">
        <f>_xll.qlIndexFixing($BE$1,AZ2112,TRUE,_xll.ohTrigger(Trigger,Quote!$V$2))</f>
        <v>#NUM!</v>
      </c>
    </row>
    <row r="2113" spans="51:56" ht="11.25" customHeight="1" x14ac:dyDescent="0.25">
      <c r="AY2113" s="187" t="s">
        <v>90</v>
      </c>
      <c r="AZ2113" s="186">
        <f>_xll.qlInterestRateIndexFixingDate(Currency&amp;"ibor"&amp;$I$1,BA2113,Trigger)</f>
        <v>54121</v>
      </c>
      <c r="BA2113" s="186">
        <f>_xll.qlCalendarAdvance(Calendar,BA2112,AY2113,"f",,Trigger)</f>
        <v>54123</v>
      </c>
      <c r="BB2113" s="186">
        <f>_xll.qlInterestRateIndexMaturity(Currency&amp;"ibor"&amp;$I$1,BA2113,Trigger)</f>
        <v>54217</v>
      </c>
      <c r="BC2113" s="359">
        <f>_xll.qlIndexFixing($AC$5,AZ2113,,_xll.ohTrigger(Trigger,Quote!$V$2))</f>
        <v>1.4670934213375012E-2</v>
      </c>
      <c r="BD2113" s="359" t="e">
        <f>_xll.qlIndexFixing($BE$1,AZ2113,TRUE,_xll.ohTrigger(Trigger,Quote!$V$2))</f>
        <v>#NUM!</v>
      </c>
    </row>
    <row r="2114" spans="51:56" ht="11.25" customHeight="1" x14ac:dyDescent="0.25">
      <c r="AY2114" s="187" t="s">
        <v>90</v>
      </c>
      <c r="AZ2114" s="186">
        <f>_xll.qlInterestRateIndexFixingDate(Currency&amp;"ibor"&amp;$I$1,BA2114,Trigger)</f>
        <v>54128</v>
      </c>
      <c r="BA2114" s="186">
        <f>_xll.qlCalendarAdvance(Calendar,BA2113,AY2114,"f",,Trigger)</f>
        <v>54130</v>
      </c>
      <c r="BB2114" s="186">
        <f>_xll.qlInterestRateIndexMaturity(Currency&amp;"ibor"&amp;$I$1,BA2114,Trigger)</f>
        <v>54224</v>
      </c>
      <c r="BC2114" s="359">
        <f>_xll.qlIndexFixing($AC$5,AZ2114,,_xll.ohTrigger(Trigger,Quote!$V$2))</f>
        <v>1.4659702121583035E-2</v>
      </c>
      <c r="BD2114" s="359" t="e">
        <f>_xll.qlIndexFixing($BE$1,AZ2114,TRUE,_xll.ohTrigger(Trigger,Quote!$V$2))</f>
        <v>#NUM!</v>
      </c>
    </row>
    <row r="2115" spans="51:56" ht="11.25" customHeight="1" x14ac:dyDescent="0.25">
      <c r="AY2115" s="187" t="s">
        <v>90</v>
      </c>
      <c r="AZ2115" s="186">
        <f>_xll.qlInterestRateIndexFixingDate(Currency&amp;"ibor"&amp;$I$1,BA2115,Trigger)</f>
        <v>54135</v>
      </c>
      <c r="BA2115" s="186">
        <f>_xll.qlCalendarAdvance(Calendar,BA2114,AY2115,"f",,Trigger)</f>
        <v>54137</v>
      </c>
      <c r="BB2115" s="186">
        <f>_xll.qlInterestRateIndexMaturity(Currency&amp;"ibor"&amp;$I$1,BA2115,Trigger)</f>
        <v>54231</v>
      </c>
      <c r="BC2115" s="359">
        <f>_xll.qlIndexFixing($AC$5,AZ2115,,_xll.ohTrigger(Trigger,Quote!$V$2))</f>
        <v>1.4648455116200696E-2</v>
      </c>
      <c r="BD2115" s="359" t="e">
        <f>_xll.qlIndexFixing($BE$1,AZ2115,TRUE,_xll.ohTrigger(Trigger,Quote!$V$2))</f>
        <v>#NUM!</v>
      </c>
    </row>
    <row r="2116" spans="51:56" ht="11.25" customHeight="1" x14ac:dyDescent="0.25">
      <c r="AY2116" s="187" t="s">
        <v>90</v>
      </c>
      <c r="AZ2116" s="186">
        <f>_xll.qlInterestRateIndexFixingDate(Currency&amp;"ibor"&amp;$I$1,BA2116,Trigger)</f>
        <v>54142</v>
      </c>
      <c r="BA2116" s="186">
        <f>_xll.qlCalendarAdvance(Calendar,BA2115,AY2116,"f",,Trigger)</f>
        <v>54144</v>
      </c>
      <c r="BB2116" s="186">
        <f>_xll.qlInterestRateIndexMaturity(Currency&amp;"ibor"&amp;$I$1,BA2116,Trigger)</f>
        <v>54238</v>
      </c>
      <c r="BC2116" s="359">
        <f>_xll.qlIndexFixing($AC$5,AZ2116,,_xll.ohTrigger(Trigger,Quote!$V$2))</f>
        <v>1.4637193197357252E-2</v>
      </c>
      <c r="BD2116" s="359" t="e">
        <f>_xll.qlIndexFixing($BE$1,AZ2116,TRUE,_xll.ohTrigger(Trigger,Quote!$V$2))</f>
        <v>#NUM!</v>
      </c>
    </row>
    <row r="2117" spans="51:56" ht="11.25" customHeight="1" x14ac:dyDescent="0.25">
      <c r="AY2117" s="187" t="s">
        <v>90</v>
      </c>
      <c r="AZ2117" s="186">
        <f>_xll.qlInterestRateIndexFixingDate(Currency&amp;"ibor"&amp;$I$1,BA2117,Trigger)</f>
        <v>54149</v>
      </c>
      <c r="BA2117" s="186">
        <f>_xll.qlCalendarAdvance(Calendar,BA2116,AY2117,"f",,Trigger)</f>
        <v>54155</v>
      </c>
      <c r="BB2117" s="186">
        <f>_xll.qlInterestRateIndexMaturity(Currency&amp;"ibor"&amp;$I$1,BA2117,Trigger)</f>
        <v>54246</v>
      </c>
      <c r="BC2117" s="359">
        <f>_xll.qlIndexFixing($AC$5,AZ2117,,_xll.ohTrigger(Trigger,Quote!$V$2))</f>
        <v>1.4621581826629889E-2</v>
      </c>
      <c r="BD2117" s="359" t="e">
        <f>_xll.qlIndexFixing($BE$1,AZ2117,TRUE,_xll.ohTrigger(Trigger,Quote!$V$2))</f>
        <v>#NUM!</v>
      </c>
    </row>
    <row r="2118" spans="51:56" ht="11.25" customHeight="1" x14ac:dyDescent="0.25">
      <c r="AY2118" s="187" t="s">
        <v>90</v>
      </c>
      <c r="AZ2118" s="186">
        <f>_xll.qlInterestRateIndexFixingDate(Currency&amp;"ibor"&amp;$I$1,BA2118,Trigger)</f>
        <v>54158</v>
      </c>
      <c r="BA2118" s="186">
        <f>_xll.qlCalendarAdvance(Calendar,BA2117,AY2118,"f",,Trigger)</f>
        <v>54162</v>
      </c>
      <c r="BB2118" s="186">
        <f>_xll.qlInterestRateIndexMaturity(Currency&amp;"ibor"&amp;$I$1,BA2118,Trigger)</f>
        <v>54253</v>
      </c>
      <c r="BC2118" s="359">
        <f>_xll.qlIndexFixing($AC$5,AZ2118,,_xll.ohTrigger(Trigger,Quote!$V$2))</f>
        <v>1.4609862215980915E-2</v>
      </c>
      <c r="BD2118" s="359" t="e">
        <f>_xll.qlIndexFixing($BE$1,AZ2118,TRUE,_xll.ohTrigger(Trigger,Quote!$V$2))</f>
        <v>#NUM!</v>
      </c>
    </row>
    <row r="2119" spans="51:56" ht="11.25" customHeight="1" x14ac:dyDescent="0.25">
      <c r="AY2119" s="187" t="s">
        <v>90</v>
      </c>
      <c r="AZ2119" s="186">
        <f>_xll.qlInterestRateIndexFixingDate(Currency&amp;"ibor"&amp;$I$1,BA2119,Trigger)</f>
        <v>54165</v>
      </c>
      <c r="BA2119" s="186">
        <f>_xll.qlCalendarAdvance(Calendar,BA2118,AY2119,"f",,Trigger)</f>
        <v>54169</v>
      </c>
      <c r="BB2119" s="186">
        <f>_xll.qlInterestRateIndexMaturity(Currency&amp;"ibor"&amp;$I$1,BA2119,Trigger)</f>
        <v>54260</v>
      </c>
      <c r="BC2119" s="359">
        <f>_xll.qlIndexFixing($AC$5,AZ2119,,_xll.ohTrigger(Trigger,Quote!$V$2))</f>
        <v>1.4598127202851771E-2</v>
      </c>
      <c r="BD2119" s="359" t="e">
        <f>_xll.qlIndexFixing($BE$1,AZ2119,TRUE,_xll.ohTrigger(Trigger,Quote!$V$2))</f>
        <v>#NUM!</v>
      </c>
    </row>
    <row r="2120" spans="51:56" ht="11.25" customHeight="1" x14ac:dyDescent="0.25">
      <c r="AY2120" s="187" t="s">
        <v>90</v>
      </c>
      <c r="AZ2120" s="186">
        <f>_xll.qlInterestRateIndexFixingDate(Currency&amp;"ibor"&amp;$I$1,BA2120,Trigger)</f>
        <v>54172</v>
      </c>
      <c r="BA2120" s="186">
        <f>_xll.qlCalendarAdvance(Calendar,BA2119,AY2120,"f",,Trigger)</f>
        <v>54176</v>
      </c>
      <c r="BB2120" s="186">
        <f>_xll.qlInterestRateIndexMaturity(Currency&amp;"ibor"&amp;$I$1,BA2120,Trigger)</f>
        <v>54267</v>
      </c>
      <c r="BC2120" s="359">
        <f>_xll.qlIndexFixing($AC$5,AZ2120,,_xll.ohTrigger(Trigger,Quote!$V$2))</f>
        <v>1.4586376787375975E-2</v>
      </c>
      <c r="BD2120" s="359" t="e">
        <f>_xll.qlIndexFixing($BE$1,AZ2120,TRUE,_xll.ohTrigger(Trigger,Quote!$V$2))</f>
        <v>#NUM!</v>
      </c>
    </row>
    <row r="2121" spans="51:56" ht="11.25" customHeight="1" x14ac:dyDescent="0.25">
      <c r="AY2121" s="187" t="s">
        <v>90</v>
      </c>
      <c r="AZ2121" s="186">
        <f>_xll.qlInterestRateIndexFixingDate(Currency&amp;"ibor"&amp;$I$1,BA2121,Trigger)</f>
        <v>54178</v>
      </c>
      <c r="BA2121" s="186">
        <f>_xll.qlCalendarAdvance(Calendar,BA2120,AY2121,"f",,Trigger)</f>
        <v>54183</v>
      </c>
      <c r="BB2121" s="186">
        <f>_xll.qlInterestRateIndexMaturity(Currency&amp;"ibor"&amp;$I$1,BA2121,Trigger)</f>
        <v>54275</v>
      </c>
      <c r="BC2121" s="359">
        <f>_xll.qlIndexFixing($AC$5,AZ2121,,_xll.ohTrigger(Trigger,Quote!$V$2))</f>
        <v>1.4574453913097689E-2</v>
      </c>
      <c r="BD2121" s="359" t="e">
        <f>_xll.qlIndexFixing($BE$1,AZ2121,TRUE,_xll.ohTrigger(Trigger,Quote!$V$2))</f>
        <v>#NUM!</v>
      </c>
    </row>
    <row r="2122" spans="51:56" ht="11.25" customHeight="1" x14ac:dyDescent="0.25">
      <c r="AY2122" s="187" t="s">
        <v>90</v>
      </c>
      <c r="AZ2122" s="186">
        <f>_xll.qlInterestRateIndexFixingDate(Currency&amp;"ibor"&amp;$I$1,BA2122,Trigger)</f>
        <v>54186</v>
      </c>
      <c r="BA2122" s="186">
        <f>_xll.qlCalendarAdvance(Calendar,BA2121,AY2122,"f",,Trigger)</f>
        <v>54190</v>
      </c>
      <c r="BB2122" s="186">
        <f>_xll.qlInterestRateIndexMaturity(Currency&amp;"ibor"&amp;$I$1,BA2122,Trigger)</f>
        <v>54282</v>
      </c>
      <c r="BC2122" s="359">
        <f>_xll.qlIndexFixing($AC$5,AZ2122,,_xll.ohTrigger(Trigger,Quote!$V$2))</f>
        <v>1.4562816178812742E-2</v>
      </c>
      <c r="BD2122" s="359" t="e">
        <f>_xll.qlIndexFixing($BE$1,AZ2122,TRUE,_xll.ohTrigger(Trigger,Quote!$V$2))</f>
        <v>#NUM!</v>
      </c>
    </row>
    <row r="2123" spans="51:56" ht="11.25" customHeight="1" x14ac:dyDescent="0.25">
      <c r="AY2123" s="187" t="s">
        <v>90</v>
      </c>
      <c r="AZ2123" s="186">
        <f>_xll.qlInterestRateIndexFixingDate(Currency&amp;"ibor"&amp;$I$1,BA2123,Trigger)</f>
        <v>54193</v>
      </c>
      <c r="BA2123" s="186">
        <f>_xll.qlCalendarAdvance(Calendar,BA2122,AY2123,"f",,Trigger)</f>
        <v>54197</v>
      </c>
      <c r="BB2123" s="186">
        <f>_xll.qlInterestRateIndexMaturity(Currency&amp;"ibor"&amp;$I$1,BA2123,Trigger)</f>
        <v>54289</v>
      </c>
      <c r="BC2123" s="359">
        <f>_xll.qlIndexFixing($AC$5,AZ2123,,_xll.ohTrigger(Trigger,Quote!$V$2))</f>
        <v>1.4551163209296456E-2</v>
      </c>
      <c r="BD2123" s="359" t="e">
        <f>_xll.qlIndexFixing($BE$1,AZ2123,TRUE,_xll.ohTrigger(Trigger,Quote!$V$2))</f>
        <v>#NUM!</v>
      </c>
    </row>
    <row r="2124" spans="51:56" ht="11.25" customHeight="1" x14ac:dyDescent="0.25">
      <c r="AY2124" s="187" t="s">
        <v>90</v>
      </c>
      <c r="AZ2124" s="186">
        <f>_xll.qlInterestRateIndexFixingDate(Currency&amp;"ibor"&amp;$I$1,BA2124,Trigger)</f>
        <v>54200</v>
      </c>
      <c r="BA2124" s="186">
        <f>_xll.qlCalendarAdvance(Calendar,BA2123,AY2124,"f",,Trigger)</f>
        <v>54204</v>
      </c>
      <c r="BB2124" s="186">
        <f>_xll.qlInterestRateIndexMaturity(Currency&amp;"ibor"&amp;$I$1,BA2124,Trigger)</f>
        <v>54296</v>
      </c>
      <c r="BC2124" s="359">
        <f>_xll.qlIndexFixing($AC$5,AZ2124,,_xll.ohTrigger(Trigger,Quote!$V$2))</f>
        <v>1.4539495004686983E-2</v>
      </c>
      <c r="BD2124" s="359" t="e">
        <f>_xll.qlIndexFixing($BE$1,AZ2124,TRUE,_xll.ohTrigger(Trigger,Quote!$V$2))</f>
        <v>#NUM!</v>
      </c>
    </row>
    <row r="2125" spans="51:56" ht="11.25" customHeight="1" x14ac:dyDescent="0.25">
      <c r="AY2125" s="187" t="s">
        <v>90</v>
      </c>
      <c r="AZ2125" s="186">
        <f>_xll.qlInterestRateIndexFixingDate(Currency&amp;"ibor"&amp;$I$1,BA2125,Trigger)</f>
        <v>54207</v>
      </c>
      <c r="BA2125" s="186">
        <f>_xll.qlCalendarAdvance(Calendar,BA2124,AY2125,"f",,Trigger)</f>
        <v>54211</v>
      </c>
      <c r="BB2125" s="186">
        <f>_xll.qlInterestRateIndexMaturity(Currency&amp;"ibor"&amp;$I$1,BA2125,Trigger)</f>
        <v>54303</v>
      </c>
      <c r="BC2125" s="359">
        <f>_xll.qlIndexFixing($AC$5,AZ2125,,_xll.ohTrigger(Trigger,Quote!$V$2))</f>
        <v>1.4529690508153203E-2</v>
      </c>
      <c r="BD2125" s="359" t="e">
        <f>_xll.qlIndexFixing($BE$1,AZ2125,TRUE,_xll.ohTrigger(Trigger,Quote!$V$2))</f>
        <v>#NUM!</v>
      </c>
    </row>
    <row r="2126" spans="51:56" ht="11.25" customHeight="1" x14ac:dyDescent="0.25">
      <c r="AY2126" s="187" t="s">
        <v>90</v>
      </c>
      <c r="AZ2126" s="186">
        <f>_xll.qlInterestRateIndexFixingDate(Currency&amp;"ibor"&amp;$I$1,BA2126,Trigger)</f>
        <v>54214</v>
      </c>
      <c r="BA2126" s="186">
        <f>_xll.qlCalendarAdvance(Calendar,BA2125,AY2126,"f",,Trigger)</f>
        <v>54218</v>
      </c>
      <c r="BB2126" s="186">
        <f>_xll.qlInterestRateIndexMaturity(Currency&amp;"ibor"&amp;$I$1,BA2126,Trigger)</f>
        <v>54310</v>
      </c>
      <c r="BC2126" s="359">
        <f>_xll.qlIndexFixing($AC$5,AZ2126,,_xll.ohTrigger(Trigger,Quote!$V$2))</f>
        <v>1.4531153140902033E-2</v>
      </c>
      <c r="BD2126" s="359" t="e">
        <f>_xll.qlIndexFixing($BE$1,AZ2126,TRUE,_xll.ohTrigger(Trigger,Quote!$V$2))</f>
        <v>#NUM!</v>
      </c>
    </row>
    <row r="2127" spans="51:56" ht="11.25" customHeight="1" x14ac:dyDescent="0.25">
      <c r="AY2127" s="187" t="s">
        <v>90</v>
      </c>
      <c r="AZ2127" s="186">
        <f>_xll.qlInterestRateIndexFixingDate(Currency&amp;"ibor"&amp;$I$1,BA2127,Trigger)</f>
        <v>54221</v>
      </c>
      <c r="BA2127" s="186">
        <f>_xll.qlCalendarAdvance(Calendar,BA2126,AY2127,"f",,Trigger)</f>
        <v>54225</v>
      </c>
      <c r="BB2127" s="186">
        <f>_xll.qlInterestRateIndexMaturity(Currency&amp;"ibor"&amp;$I$1,BA2127,Trigger)</f>
        <v>54317</v>
      </c>
      <c r="BC2127" s="359">
        <f>_xll.qlIndexFixing($AC$5,AZ2127,,_xll.ohTrigger(Trigger,Quote!$V$2))</f>
        <v>1.4532615774196513E-2</v>
      </c>
      <c r="BD2127" s="359" t="e">
        <f>_xll.qlIndexFixing($BE$1,AZ2127,TRUE,_xll.ohTrigger(Trigger,Quote!$V$2))</f>
        <v>#NUM!</v>
      </c>
    </row>
    <row r="2128" spans="51:56" ht="11.25" customHeight="1" x14ac:dyDescent="0.25">
      <c r="AY2128" s="187" t="s">
        <v>90</v>
      </c>
      <c r="AZ2128" s="186">
        <f>_xll.qlInterestRateIndexFixingDate(Currency&amp;"ibor"&amp;$I$1,BA2128,Trigger)</f>
        <v>54228</v>
      </c>
      <c r="BA2128" s="186">
        <f>_xll.qlCalendarAdvance(Calendar,BA2127,AY2128,"f",,Trigger)</f>
        <v>54232</v>
      </c>
      <c r="BB2128" s="186">
        <f>_xll.qlInterestRateIndexMaturity(Currency&amp;"ibor"&amp;$I$1,BA2128,Trigger)</f>
        <v>54324</v>
      </c>
      <c r="BC2128" s="359">
        <f>_xll.qlIndexFixing($AC$5,AZ2128,,_xll.ohTrigger(Trigger,Quote!$V$2))</f>
        <v>1.4534078408034905E-2</v>
      </c>
      <c r="BD2128" s="359" t="e">
        <f>_xll.qlIndexFixing($BE$1,AZ2128,TRUE,_xll.ohTrigger(Trigger,Quote!$V$2))</f>
        <v>#NUM!</v>
      </c>
    </row>
    <row r="2129" spans="51:56" ht="11.25" customHeight="1" x14ac:dyDescent="0.25">
      <c r="AY2129" s="187" t="s">
        <v>90</v>
      </c>
      <c r="AZ2129" s="186">
        <f>_xll.qlInterestRateIndexFixingDate(Currency&amp;"ibor"&amp;$I$1,BA2129,Trigger)</f>
        <v>54235</v>
      </c>
      <c r="BA2129" s="186">
        <f>_xll.qlCalendarAdvance(Calendar,BA2128,AY2129,"f",,Trigger)</f>
        <v>54239</v>
      </c>
      <c r="BB2129" s="186">
        <f>_xll.qlInterestRateIndexMaturity(Currency&amp;"ibor"&amp;$I$1,BA2129,Trigger)</f>
        <v>54331</v>
      </c>
      <c r="BC2129" s="359">
        <f>_xll.qlIndexFixing($AC$5,AZ2129,,_xll.ohTrigger(Trigger,Quote!$V$2))</f>
        <v>1.4535541042417211E-2</v>
      </c>
      <c r="BD2129" s="359" t="e">
        <f>_xll.qlIndexFixing($BE$1,AZ2129,TRUE,_xll.ohTrigger(Trigger,Quote!$V$2))</f>
        <v>#NUM!</v>
      </c>
    </row>
    <row r="2130" spans="51:56" ht="11.25" customHeight="1" x14ac:dyDescent="0.25">
      <c r="AY2130" s="187" t="s">
        <v>90</v>
      </c>
      <c r="AZ2130" s="186">
        <f>_xll.qlInterestRateIndexFixingDate(Currency&amp;"ibor"&amp;$I$1,BA2130,Trigger)</f>
        <v>54242</v>
      </c>
      <c r="BA2130" s="186">
        <f>_xll.qlCalendarAdvance(Calendar,BA2129,AY2130,"f",,Trigger)</f>
        <v>54246</v>
      </c>
      <c r="BB2130" s="186">
        <f>_xll.qlInterestRateIndexMaturity(Currency&amp;"ibor"&amp;$I$1,BA2130,Trigger)</f>
        <v>54338</v>
      </c>
      <c r="BC2130" s="359">
        <f>_xll.qlIndexFixing($AC$5,AZ2130,,_xll.ohTrigger(Trigger,Quote!$V$2))</f>
        <v>1.4537003677344298E-2</v>
      </c>
      <c r="BD2130" s="359" t="e">
        <f>_xll.qlIndexFixing($BE$1,AZ2130,TRUE,_xll.ohTrigger(Trigger,Quote!$V$2))</f>
        <v>#NUM!</v>
      </c>
    </row>
    <row r="2131" spans="51:56" ht="11.25" customHeight="1" x14ac:dyDescent="0.25">
      <c r="AY2131" s="187" t="s">
        <v>90</v>
      </c>
      <c r="AZ2131" s="186">
        <f>_xll.qlInterestRateIndexFixingDate(Currency&amp;"ibor"&amp;$I$1,BA2131,Trigger)</f>
        <v>54249</v>
      </c>
      <c r="BA2131" s="186">
        <f>_xll.qlCalendarAdvance(Calendar,BA2130,AY2131,"f",,Trigger)</f>
        <v>54253</v>
      </c>
      <c r="BB2131" s="186">
        <f>_xll.qlInterestRateIndexMaturity(Currency&amp;"ibor"&amp;$I$1,BA2131,Trigger)</f>
        <v>54345</v>
      </c>
      <c r="BC2131" s="359">
        <f>_xll.qlIndexFixing($AC$5,AZ2131,,_xll.ohTrigger(Trigger,Quote!$V$2))</f>
        <v>1.4538466312817036E-2</v>
      </c>
      <c r="BD2131" s="359" t="e">
        <f>_xll.qlIndexFixing($BE$1,AZ2131,TRUE,_xll.ohTrigger(Trigger,Quote!$V$2))</f>
        <v>#NUM!</v>
      </c>
    </row>
    <row r="2132" spans="51:56" ht="11.25" customHeight="1" x14ac:dyDescent="0.25">
      <c r="AY2132" s="187" t="s">
        <v>90</v>
      </c>
      <c r="AZ2132" s="186">
        <f>_xll.qlInterestRateIndexFixingDate(Currency&amp;"ibor"&amp;$I$1,BA2132,Trigger)</f>
        <v>54256</v>
      </c>
      <c r="BA2132" s="186">
        <f>_xll.qlCalendarAdvance(Calendar,BA2131,AY2132,"f",,Trigger)</f>
        <v>54260</v>
      </c>
      <c r="BB2132" s="186">
        <f>_xll.qlInterestRateIndexMaturity(Currency&amp;"ibor"&amp;$I$1,BA2132,Trigger)</f>
        <v>54352</v>
      </c>
      <c r="BC2132" s="359">
        <f>_xll.qlIndexFixing($AC$5,AZ2132,,_xll.ohTrigger(Trigger,Quote!$V$2))</f>
        <v>1.4539928948834555E-2</v>
      </c>
      <c r="BD2132" s="359" t="e">
        <f>_xll.qlIndexFixing($BE$1,AZ2132,TRUE,_xll.ohTrigger(Trigger,Quote!$V$2))</f>
        <v>#NUM!</v>
      </c>
    </row>
    <row r="2133" spans="51:56" ht="11.25" customHeight="1" x14ac:dyDescent="0.25">
      <c r="AY2133" s="187" t="s">
        <v>90</v>
      </c>
      <c r="AZ2133" s="186">
        <f>_xll.qlInterestRateIndexFixingDate(Currency&amp;"ibor"&amp;$I$1,BA2133,Trigger)</f>
        <v>54263</v>
      </c>
      <c r="BA2133" s="186">
        <f>_xll.qlCalendarAdvance(Calendar,BA2132,AY2133,"f",,Trigger)</f>
        <v>54267</v>
      </c>
      <c r="BB2133" s="186">
        <f>_xll.qlInterestRateIndexMaturity(Currency&amp;"ibor"&amp;$I$1,BA2133,Trigger)</f>
        <v>54359</v>
      </c>
      <c r="BC2133" s="359">
        <f>_xll.qlIndexFixing($AC$5,AZ2133,,_xll.ohTrigger(Trigger,Quote!$V$2))</f>
        <v>1.4541391585395986E-2</v>
      </c>
      <c r="BD2133" s="359" t="e">
        <f>_xll.qlIndexFixing($BE$1,AZ2133,TRUE,_xll.ohTrigger(Trigger,Quote!$V$2))</f>
        <v>#NUM!</v>
      </c>
    </row>
    <row r="2134" spans="51:56" ht="11.25" customHeight="1" x14ac:dyDescent="0.25">
      <c r="AY2134" s="187" t="s">
        <v>90</v>
      </c>
      <c r="AZ2134" s="186">
        <f>_xll.qlInterestRateIndexFixingDate(Currency&amp;"ibor"&amp;$I$1,BA2134,Trigger)</f>
        <v>54270</v>
      </c>
      <c r="BA2134" s="186">
        <f>_xll.qlCalendarAdvance(Calendar,BA2133,AY2134,"f",,Trigger)</f>
        <v>54274</v>
      </c>
      <c r="BB2134" s="186">
        <f>_xll.qlInterestRateIndexMaturity(Currency&amp;"ibor"&amp;$I$1,BA2134,Trigger)</f>
        <v>54366</v>
      </c>
      <c r="BC2134" s="359">
        <f>_xll.qlIndexFixing($AC$5,AZ2134,,_xll.ohTrigger(Trigger,Quote!$V$2))</f>
        <v>1.45428542225022E-2</v>
      </c>
      <c r="BD2134" s="359" t="e">
        <f>_xll.qlIndexFixing($BE$1,AZ2134,TRUE,_xll.ohTrigger(Trigger,Quote!$V$2))</f>
        <v>#NUM!</v>
      </c>
    </row>
    <row r="2135" spans="51:56" ht="11.25" customHeight="1" x14ac:dyDescent="0.25">
      <c r="AY2135" s="187" t="s">
        <v>90</v>
      </c>
      <c r="AZ2135" s="186">
        <f>_xll.qlInterestRateIndexFixingDate(Currency&amp;"ibor"&amp;$I$1,BA2135,Trigger)</f>
        <v>54277</v>
      </c>
      <c r="BA2135" s="186">
        <f>_xll.qlCalendarAdvance(Calendar,BA2134,AY2135,"f",,Trigger)</f>
        <v>54281</v>
      </c>
      <c r="BB2135" s="186">
        <f>_xll.qlInterestRateIndexMaturity(Currency&amp;"ibor"&amp;$I$1,BA2135,Trigger)</f>
        <v>54373</v>
      </c>
      <c r="BC2135" s="359">
        <f>_xll.qlIndexFixing($AC$5,AZ2135,,_xll.ohTrigger(Trigger,Quote!$V$2))</f>
        <v>1.4544316860154064E-2</v>
      </c>
      <c r="BD2135" s="359" t="e">
        <f>_xll.qlIndexFixing($BE$1,AZ2135,TRUE,_xll.ohTrigger(Trigger,Quote!$V$2))</f>
        <v>#NUM!</v>
      </c>
    </row>
    <row r="2136" spans="51:56" ht="11.25" customHeight="1" x14ac:dyDescent="0.25">
      <c r="AY2136" s="187" t="s">
        <v>90</v>
      </c>
      <c r="AZ2136" s="186">
        <f>_xll.qlInterestRateIndexFixingDate(Currency&amp;"ibor"&amp;$I$1,BA2136,Trigger)</f>
        <v>54284</v>
      </c>
      <c r="BA2136" s="186">
        <f>_xll.qlCalendarAdvance(Calendar,BA2135,AY2136,"f",,Trigger)</f>
        <v>54288</v>
      </c>
      <c r="BB2136" s="186">
        <f>_xll.qlInterestRateIndexMaturity(Currency&amp;"ibor"&amp;$I$1,BA2136,Trigger)</f>
        <v>54380</v>
      </c>
      <c r="BC2136" s="359">
        <f>_xll.qlIndexFixing($AC$5,AZ2136,,_xll.ohTrigger(Trigger,Quote!$V$2))</f>
        <v>1.4545779498348971E-2</v>
      </c>
      <c r="BD2136" s="359" t="e">
        <f>_xll.qlIndexFixing($BE$1,AZ2136,TRUE,_xll.ohTrigger(Trigger,Quote!$V$2))</f>
        <v>#NUM!</v>
      </c>
    </row>
    <row r="2137" spans="51:56" ht="11.25" customHeight="1" x14ac:dyDescent="0.25">
      <c r="AY2137" s="187" t="s">
        <v>90</v>
      </c>
      <c r="AZ2137" s="186">
        <f>_xll.qlInterestRateIndexFixingDate(Currency&amp;"ibor"&amp;$I$1,BA2137,Trigger)</f>
        <v>54291</v>
      </c>
      <c r="BA2137" s="186">
        <f>_xll.qlCalendarAdvance(Calendar,BA2136,AY2137,"f",,Trigger)</f>
        <v>54295</v>
      </c>
      <c r="BB2137" s="186">
        <f>_xll.qlInterestRateIndexMaturity(Currency&amp;"ibor"&amp;$I$1,BA2137,Trigger)</f>
        <v>54387</v>
      </c>
      <c r="BC2137" s="359">
        <f>_xll.qlIndexFixing($AC$5,AZ2137,,_xll.ohTrigger(Trigger,Quote!$V$2))</f>
        <v>1.4547242137089531E-2</v>
      </c>
      <c r="BD2137" s="359" t="e">
        <f>_xll.qlIndexFixing($BE$1,AZ2137,TRUE,_xll.ohTrigger(Trigger,Quote!$V$2))</f>
        <v>#NUM!</v>
      </c>
    </row>
    <row r="2138" spans="51:56" ht="11.25" customHeight="1" x14ac:dyDescent="0.25">
      <c r="AY2138" s="187" t="s">
        <v>90</v>
      </c>
      <c r="AZ2138" s="186">
        <f>_xll.qlInterestRateIndexFixingDate(Currency&amp;"ibor"&amp;$I$1,BA2138,Trigger)</f>
        <v>54298</v>
      </c>
      <c r="BA2138" s="186">
        <f>_xll.qlCalendarAdvance(Calendar,BA2137,AY2138,"f",,Trigger)</f>
        <v>54302</v>
      </c>
      <c r="BB2138" s="186">
        <f>_xll.qlInterestRateIndexMaturity(Currency&amp;"ibor"&amp;$I$1,BA2138,Trigger)</f>
        <v>54393</v>
      </c>
      <c r="BC2138" s="359">
        <f>_xll.qlIndexFixing($AC$5,AZ2138,,_xll.ohTrigger(Trigger,Quote!$V$2))</f>
        <v>1.4548306695043761E-2</v>
      </c>
      <c r="BD2138" s="359" t="e">
        <f>_xll.qlIndexFixing($BE$1,AZ2138,TRUE,_xll.ohTrigger(Trigger,Quote!$V$2))</f>
        <v>#NUM!</v>
      </c>
    </row>
    <row r="2139" spans="51:56" ht="11.25" customHeight="1" x14ac:dyDescent="0.25">
      <c r="AY2139" s="187" t="s">
        <v>90</v>
      </c>
      <c r="AZ2139" s="186">
        <f>_xll.qlInterestRateIndexFixingDate(Currency&amp;"ibor"&amp;$I$1,BA2139,Trigger)</f>
        <v>54305</v>
      </c>
      <c r="BA2139" s="186">
        <f>_xll.qlCalendarAdvance(Calendar,BA2138,AY2139,"f",,Trigger)</f>
        <v>54309</v>
      </c>
      <c r="BB2139" s="186">
        <f>_xll.qlInterestRateIndexMaturity(Currency&amp;"ibor"&amp;$I$1,BA2139,Trigger)</f>
        <v>54400</v>
      </c>
      <c r="BC2139" s="359">
        <f>_xll.qlIndexFixing($AC$5,AZ2139,,_xll.ohTrigger(Trigger,Quote!$V$2))</f>
        <v>1.4549769275832548E-2</v>
      </c>
      <c r="BD2139" s="359" t="e">
        <f>_xll.qlIndexFixing($BE$1,AZ2139,TRUE,_xll.ohTrigger(Trigger,Quote!$V$2))</f>
        <v>#NUM!</v>
      </c>
    </row>
    <row r="2140" spans="51:56" ht="11.25" customHeight="1" x14ac:dyDescent="0.25">
      <c r="AY2140" s="187" t="s">
        <v>90</v>
      </c>
      <c r="AZ2140" s="186">
        <f>_xll.qlInterestRateIndexFixingDate(Currency&amp;"ibor"&amp;$I$1,BA2140,Trigger)</f>
        <v>54312</v>
      </c>
      <c r="BA2140" s="186">
        <f>_xll.qlCalendarAdvance(Calendar,BA2139,AY2140,"f",,Trigger)</f>
        <v>54316</v>
      </c>
      <c r="BB2140" s="186">
        <f>_xll.qlInterestRateIndexMaturity(Currency&amp;"ibor"&amp;$I$1,BA2140,Trigger)</f>
        <v>54407</v>
      </c>
      <c r="BC2140" s="359">
        <f>_xll.qlIndexFixing($AC$5,AZ2140,,_xll.ohTrigger(Trigger,Quote!$V$2))</f>
        <v>1.4551231857160686E-2</v>
      </c>
      <c r="BD2140" s="359" t="e">
        <f>_xll.qlIndexFixing($BE$1,AZ2140,TRUE,_xll.ohTrigger(Trigger,Quote!$V$2))</f>
        <v>#NUM!</v>
      </c>
    </row>
    <row r="2141" spans="51:56" ht="11.25" customHeight="1" x14ac:dyDescent="0.25">
      <c r="AY2141" s="187" t="s">
        <v>90</v>
      </c>
      <c r="AZ2141" s="186">
        <f>_xll.qlInterestRateIndexFixingDate(Currency&amp;"ibor"&amp;$I$1,BA2141,Trigger)</f>
        <v>54319</v>
      </c>
      <c r="BA2141" s="186">
        <f>_xll.qlCalendarAdvance(Calendar,BA2140,AY2141,"f",,Trigger)</f>
        <v>54323</v>
      </c>
      <c r="BB2141" s="186">
        <f>_xll.qlInterestRateIndexMaturity(Currency&amp;"ibor"&amp;$I$1,BA2141,Trigger)</f>
        <v>54414</v>
      </c>
      <c r="BC2141" s="359">
        <f>_xll.qlIndexFixing($AC$5,AZ2141,,_xll.ohTrigger(Trigger,Quote!$V$2))</f>
        <v>1.4552694439028171E-2</v>
      </c>
      <c r="BD2141" s="359" t="e">
        <f>_xll.qlIndexFixing($BE$1,AZ2141,TRUE,_xll.ohTrigger(Trigger,Quote!$V$2))</f>
        <v>#NUM!</v>
      </c>
    </row>
    <row r="2142" spans="51:56" ht="11.25" customHeight="1" x14ac:dyDescent="0.25">
      <c r="AY2142" s="187" t="s">
        <v>90</v>
      </c>
      <c r="AZ2142" s="186">
        <f>_xll.qlInterestRateIndexFixingDate(Currency&amp;"ibor"&amp;$I$1,BA2142,Trigger)</f>
        <v>54326</v>
      </c>
      <c r="BA2142" s="186">
        <f>_xll.qlCalendarAdvance(Calendar,BA2141,AY2142,"f",,Trigger)</f>
        <v>54330</v>
      </c>
      <c r="BB2142" s="186">
        <f>_xll.qlInterestRateIndexMaturity(Currency&amp;"ibor"&amp;$I$1,BA2142,Trigger)</f>
        <v>54421</v>
      </c>
      <c r="BC2142" s="359">
        <f>_xll.qlIndexFixing($AC$5,AZ2142,,_xll.ohTrigger(Trigger,Quote!$V$2))</f>
        <v>1.4554157021434127E-2</v>
      </c>
      <c r="BD2142" s="359" t="e">
        <f>_xll.qlIndexFixing($BE$1,AZ2142,TRUE,_xll.ohTrigger(Trigger,Quote!$V$2))</f>
        <v>#NUM!</v>
      </c>
    </row>
    <row r="2143" spans="51:56" ht="11.25" customHeight="1" x14ac:dyDescent="0.25">
      <c r="AY2143" s="187" t="s">
        <v>90</v>
      </c>
      <c r="AZ2143" s="186">
        <f>_xll.qlInterestRateIndexFixingDate(Currency&amp;"ibor"&amp;$I$1,BA2143,Trigger)</f>
        <v>54333</v>
      </c>
      <c r="BA2143" s="186">
        <f>_xll.qlCalendarAdvance(Calendar,BA2142,AY2143,"f",,Trigger)</f>
        <v>54337</v>
      </c>
      <c r="BB2143" s="186">
        <f>_xll.qlInterestRateIndexMaturity(Currency&amp;"ibor"&amp;$I$1,BA2143,Trigger)</f>
        <v>54429</v>
      </c>
      <c r="BC2143" s="359">
        <f>_xll.qlIndexFixing($AC$5,AZ2143,,_xll.ohTrigger(Trigger,Quote!$V$2))</f>
        <v>1.455601798096982E-2</v>
      </c>
      <c r="BD2143" s="359" t="e">
        <f>_xll.qlIndexFixing($BE$1,AZ2143,TRUE,_xll.ohTrigger(Trigger,Quote!$V$2))</f>
        <v>#NUM!</v>
      </c>
    </row>
    <row r="2144" spans="51:56" ht="11.25" customHeight="1" x14ac:dyDescent="0.25">
      <c r="AY2144" s="187" t="s">
        <v>90</v>
      </c>
      <c r="AZ2144" s="186">
        <f>_xll.qlInterestRateIndexFixingDate(Currency&amp;"ibor"&amp;$I$1,BA2144,Trigger)</f>
        <v>54340</v>
      </c>
      <c r="BA2144" s="186">
        <f>_xll.qlCalendarAdvance(Calendar,BA2143,AY2144,"f",,Trigger)</f>
        <v>54344</v>
      </c>
      <c r="BB2144" s="186">
        <f>_xll.qlInterestRateIndexMaturity(Currency&amp;"ibor"&amp;$I$1,BA2144,Trigger)</f>
        <v>54436</v>
      </c>
      <c r="BC2144" s="359">
        <f>_xll.qlIndexFixing($AC$5,AZ2144,,_xll.ohTrigger(Trigger,Quote!$V$2))</f>
        <v>1.4557480623522981E-2</v>
      </c>
      <c r="BD2144" s="359" t="e">
        <f>_xll.qlIndexFixing($BE$1,AZ2144,TRUE,_xll.ohTrigger(Trigger,Quote!$V$2))</f>
        <v>#NUM!</v>
      </c>
    </row>
    <row r="2145" spans="51:56" ht="11.25" customHeight="1" x14ac:dyDescent="0.25">
      <c r="AY2145" s="187" t="s">
        <v>90</v>
      </c>
      <c r="AZ2145" s="186">
        <f>_xll.qlInterestRateIndexFixingDate(Currency&amp;"ibor"&amp;$I$1,BA2145,Trigger)</f>
        <v>54347</v>
      </c>
      <c r="BA2145" s="186">
        <f>_xll.qlCalendarAdvance(Calendar,BA2144,AY2145,"f",,Trigger)</f>
        <v>54351</v>
      </c>
      <c r="BB2145" s="186">
        <f>_xll.qlInterestRateIndexMaturity(Currency&amp;"ibor"&amp;$I$1,BA2145,Trigger)</f>
        <v>54443</v>
      </c>
      <c r="BC2145" s="359">
        <f>_xll.qlIndexFixing($AC$5,AZ2145,,_xll.ohTrigger(Trigger,Quote!$V$2))</f>
        <v>1.4558943266620923E-2</v>
      </c>
      <c r="BD2145" s="359" t="e">
        <f>_xll.qlIndexFixing($BE$1,AZ2145,TRUE,_xll.ohTrigger(Trigger,Quote!$V$2))</f>
        <v>#NUM!</v>
      </c>
    </row>
    <row r="2146" spans="51:56" ht="11.25" customHeight="1" x14ac:dyDescent="0.25">
      <c r="AY2146" s="187" t="s">
        <v>90</v>
      </c>
      <c r="AZ2146" s="186">
        <f>_xll.qlInterestRateIndexFixingDate(Currency&amp;"ibor"&amp;$I$1,BA2146,Trigger)</f>
        <v>54354</v>
      </c>
      <c r="BA2146" s="186">
        <f>_xll.qlCalendarAdvance(Calendar,BA2145,AY2146,"f",,Trigger)</f>
        <v>54358</v>
      </c>
      <c r="BB2146" s="186">
        <f>_xll.qlInterestRateIndexMaturity(Currency&amp;"ibor"&amp;$I$1,BA2146,Trigger)</f>
        <v>54450</v>
      </c>
      <c r="BC2146" s="359">
        <f>_xll.qlIndexFixing($AC$5,AZ2146,,_xll.ohTrigger(Trigger,Quote!$V$2))</f>
        <v>1.4560405910263646E-2</v>
      </c>
      <c r="BD2146" s="359" t="e">
        <f>_xll.qlIndexFixing($BE$1,AZ2146,TRUE,_xll.ohTrigger(Trigger,Quote!$V$2))</f>
        <v>#NUM!</v>
      </c>
    </row>
    <row r="2147" spans="51:56" ht="11.25" customHeight="1" x14ac:dyDescent="0.25">
      <c r="AY2147" s="187" t="s">
        <v>90</v>
      </c>
      <c r="AZ2147" s="186">
        <f>_xll.qlInterestRateIndexFixingDate(Currency&amp;"ibor"&amp;$I$1,BA2147,Trigger)</f>
        <v>54361</v>
      </c>
      <c r="BA2147" s="186">
        <f>_xll.qlCalendarAdvance(Calendar,BA2146,AY2147,"f",,Trigger)</f>
        <v>54365</v>
      </c>
      <c r="BB2147" s="186">
        <f>_xll.qlInterestRateIndexMaturity(Currency&amp;"ibor"&amp;$I$1,BA2147,Trigger)</f>
        <v>54457</v>
      </c>
      <c r="BC2147" s="359">
        <f>_xll.qlIndexFixing($AC$5,AZ2147,,_xll.ohTrigger(Trigger,Quote!$V$2))</f>
        <v>1.4561868554451152E-2</v>
      </c>
      <c r="BD2147" s="359" t="e">
        <f>_xll.qlIndexFixing($BE$1,AZ2147,TRUE,_xll.ohTrigger(Trigger,Quote!$V$2))</f>
        <v>#NUM!</v>
      </c>
    </row>
    <row r="2148" spans="51:56" ht="11.25" customHeight="1" x14ac:dyDescent="0.25">
      <c r="AY2148" s="187" t="s">
        <v>90</v>
      </c>
      <c r="AZ2148" s="186">
        <f>_xll.qlInterestRateIndexFixingDate(Currency&amp;"ibor"&amp;$I$1,BA2148,Trigger)</f>
        <v>54368</v>
      </c>
      <c r="BA2148" s="186">
        <f>_xll.qlCalendarAdvance(Calendar,BA2147,AY2148,"f",,Trigger)</f>
        <v>54372</v>
      </c>
      <c r="BB2148" s="186">
        <f>_xll.qlInterestRateIndexMaturity(Currency&amp;"ibor"&amp;$I$1,BA2148,Trigger)</f>
        <v>54464</v>
      </c>
      <c r="BC2148" s="359">
        <f>_xll.qlIndexFixing($AC$5,AZ2148,,_xll.ohTrigger(Trigger,Quote!$V$2))</f>
        <v>1.456333119918257E-2</v>
      </c>
      <c r="BD2148" s="359" t="e">
        <f>_xll.qlIndexFixing($BE$1,AZ2148,TRUE,_xll.ohTrigger(Trigger,Quote!$V$2))</f>
        <v>#NUM!</v>
      </c>
    </row>
    <row r="2149" spans="51:56" ht="11.25" customHeight="1" x14ac:dyDescent="0.25">
      <c r="AY2149" s="187" t="s">
        <v>90</v>
      </c>
      <c r="AZ2149" s="186">
        <f>_xll.qlInterestRateIndexFixingDate(Currency&amp;"ibor"&amp;$I$1,BA2149,Trigger)</f>
        <v>54375</v>
      </c>
      <c r="BA2149" s="186">
        <f>_xll.qlCalendarAdvance(Calendar,BA2148,AY2149,"f",,Trigger)</f>
        <v>54379</v>
      </c>
      <c r="BB2149" s="186">
        <f>_xll.qlInterestRateIndexMaturity(Currency&amp;"ibor"&amp;$I$1,BA2149,Trigger)</f>
        <v>54471</v>
      </c>
      <c r="BC2149" s="359">
        <f>_xll.qlIndexFixing($AC$5,AZ2149,,_xll.ohTrigger(Trigger,Quote!$V$2))</f>
        <v>1.4564793844459639E-2</v>
      </c>
      <c r="BD2149" s="359" t="e">
        <f>_xll.qlIndexFixing($BE$1,AZ2149,TRUE,_xll.ohTrigger(Trigger,Quote!$V$2))</f>
        <v>#NUM!</v>
      </c>
    </row>
    <row r="2150" spans="51:56" ht="11.25" customHeight="1" x14ac:dyDescent="0.25">
      <c r="AY2150" s="187" t="s">
        <v>90</v>
      </c>
      <c r="AZ2150" s="186">
        <f>_xll.qlInterestRateIndexFixingDate(Currency&amp;"ibor"&amp;$I$1,BA2150,Trigger)</f>
        <v>54382</v>
      </c>
      <c r="BA2150" s="186">
        <f>_xll.qlCalendarAdvance(Calendar,BA2149,AY2150,"f",,Trigger)</f>
        <v>54386</v>
      </c>
      <c r="BB2150" s="186">
        <f>_xll.qlInterestRateIndexMaturity(Currency&amp;"ibor"&amp;$I$1,BA2150,Trigger)</f>
        <v>54478</v>
      </c>
      <c r="BC2150" s="359">
        <f>_xll.qlIndexFixing($AC$5,AZ2150,,_xll.ohTrigger(Trigger,Quote!$V$2))</f>
        <v>1.456625649028149E-2</v>
      </c>
      <c r="BD2150" s="359" t="e">
        <f>_xll.qlIndexFixing($BE$1,AZ2150,TRUE,_xll.ohTrigger(Trigger,Quote!$V$2))</f>
        <v>#NUM!</v>
      </c>
    </row>
    <row r="2151" spans="51:56" ht="11.25" customHeight="1" x14ac:dyDescent="0.25">
      <c r="AY2151" s="187" t="s">
        <v>90</v>
      </c>
      <c r="AZ2151" s="186">
        <f>_xll.qlInterestRateIndexFixingDate(Currency&amp;"ibor"&amp;$I$1,BA2151,Trigger)</f>
        <v>54389</v>
      </c>
      <c r="BA2151" s="186">
        <f>_xll.qlCalendarAdvance(Calendar,BA2150,AY2151,"f",,Trigger)</f>
        <v>54393</v>
      </c>
      <c r="BB2151" s="186">
        <f>_xll.qlInterestRateIndexMaturity(Currency&amp;"ibor"&amp;$I$1,BA2151,Trigger)</f>
        <v>54483</v>
      </c>
      <c r="BC2151" s="359">
        <f>_xll.qlIndexFixing($AC$5,AZ2151,,_xll.ohTrigger(Trigger,Quote!$V$2))</f>
        <v>1.4566921454379766E-2</v>
      </c>
      <c r="BD2151" s="359" t="e">
        <f>_xll.qlIndexFixing($BE$1,AZ2151,TRUE,_xll.ohTrigger(Trigger,Quote!$V$2))</f>
        <v>#NUM!</v>
      </c>
    </row>
    <row r="2152" spans="51:56" ht="11.25" customHeight="1" x14ac:dyDescent="0.25">
      <c r="AY2152" s="187" t="s">
        <v>90</v>
      </c>
      <c r="AZ2152" s="186">
        <f>_xll.qlInterestRateIndexFixingDate(Currency&amp;"ibor"&amp;$I$1,BA2152,Trigger)</f>
        <v>54396</v>
      </c>
      <c r="BA2152" s="186">
        <f>_xll.qlCalendarAdvance(Calendar,BA2151,AY2152,"f",,Trigger)</f>
        <v>54400</v>
      </c>
      <c r="BB2152" s="186">
        <f>_xll.qlInterestRateIndexMaturity(Currency&amp;"ibor"&amp;$I$1,BA2152,Trigger)</f>
        <v>54490</v>
      </c>
      <c r="BC2152" s="359">
        <f>_xll.qlIndexFixing($AC$5,AZ2152,,_xll.ohTrigger(Trigger,Quote!$V$2))</f>
        <v>1.4568383983058375E-2</v>
      </c>
      <c r="BD2152" s="359" t="e">
        <f>_xll.qlIndexFixing($BE$1,AZ2152,TRUE,_xll.ohTrigger(Trigger,Quote!$V$2))</f>
        <v>#NUM!</v>
      </c>
    </row>
    <row r="2153" spans="51:56" ht="11.25" customHeight="1" x14ac:dyDescent="0.25">
      <c r="AY2153" s="187" t="s">
        <v>90</v>
      </c>
      <c r="AZ2153" s="186">
        <f>_xll.qlInterestRateIndexFixingDate(Currency&amp;"ibor"&amp;$I$1,BA2153,Trigger)</f>
        <v>54403</v>
      </c>
      <c r="BA2153" s="186">
        <f>_xll.qlCalendarAdvance(Calendar,BA2152,AY2153,"f",,Trigger)</f>
        <v>54407</v>
      </c>
      <c r="BB2153" s="186">
        <f>_xll.qlInterestRateIndexMaturity(Currency&amp;"ibor"&amp;$I$1,BA2153,Trigger)</f>
        <v>54497</v>
      </c>
      <c r="BC2153" s="359">
        <f>_xll.qlIndexFixing($AC$5,AZ2153,,_xll.ohTrigger(Trigger,Quote!$V$2))</f>
        <v>1.4569846512269002E-2</v>
      </c>
      <c r="BD2153" s="359" t="e">
        <f>_xll.qlIndexFixing($BE$1,AZ2153,TRUE,_xll.ohTrigger(Trigger,Quote!$V$2))</f>
        <v>#NUM!</v>
      </c>
    </row>
    <row r="2154" spans="51:56" ht="11.25" customHeight="1" x14ac:dyDescent="0.25">
      <c r="AY2154" s="187" t="s">
        <v>90</v>
      </c>
      <c r="AZ2154" s="186">
        <f>_xll.qlInterestRateIndexFixingDate(Currency&amp;"ibor"&amp;$I$1,BA2154,Trigger)</f>
        <v>54410</v>
      </c>
      <c r="BA2154" s="186">
        <f>_xll.qlCalendarAdvance(Calendar,BA2153,AY2154,"f",,Trigger)</f>
        <v>54414</v>
      </c>
      <c r="BB2154" s="186">
        <f>_xll.qlInterestRateIndexMaturity(Currency&amp;"ibor"&amp;$I$1,BA2154,Trigger)</f>
        <v>54504</v>
      </c>
      <c r="BC2154" s="359">
        <f>_xll.qlIndexFixing($AC$5,AZ2154,,_xll.ohTrigger(Trigger,Quote!$V$2))</f>
        <v>1.4571309042013425E-2</v>
      </c>
      <c r="BD2154" s="359" t="e">
        <f>_xll.qlIndexFixing($BE$1,AZ2154,TRUE,_xll.ohTrigger(Trigger,Quote!$V$2))</f>
        <v>#NUM!</v>
      </c>
    </row>
    <row r="2155" spans="51:56" ht="11.25" customHeight="1" x14ac:dyDescent="0.25">
      <c r="AY2155" s="187" t="s">
        <v>90</v>
      </c>
      <c r="AZ2155" s="186">
        <f>_xll.qlInterestRateIndexFixingDate(Currency&amp;"ibor"&amp;$I$1,BA2155,Trigger)</f>
        <v>54416</v>
      </c>
      <c r="BA2155" s="186">
        <f>_xll.qlCalendarAdvance(Calendar,BA2154,AY2155,"f",,Trigger)</f>
        <v>54421</v>
      </c>
      <c r="BB2155" s="186">
        <f>_xll.qlInterestRateIndexMaturity(Currency&amp;"ibor"&amp;$I$1,BA2155,Trigger)</f>
        <v>54511</v>
      </c>
      <c r="BC2155" s="359">
        <f>_xll.qlIndexFixing($AC$5,AZ2155,,_xll.ohTrigger(Trigger,Quote!$V$2))</f>
        <v>1.4572771572289867E-2</v>
      </c>
      <c r="BD2155" s="359" t="e">
        <f>_xll.qlIndexFixing($BE$1,AZ2155,TRUE,_xll.ohTrigger(Trigger,Quote!$V$2))</f>
        <v>#NUM!</v>
      </c>
    </row>
    <row r="2156" spans="51:56" ht="11.25" customHeight="1" x14ac:dyDescent="0.25">
      <c r="AY2156" s="187" t="s">
        <v>90</v>
      </c>
      <c r="AZ2156" s="186">
        <f>_xll.qlInterestRateIndexFixingDate(Currency&amp;"ibor"&amp;$I$1,BA2156,Trigger)</f>
        <v>54423</v>
      </c>
      <c r="BA2156" s="186">
        <f>_xll.qlCalendarAdvance(Calendar,BA2155,AY2156,"f",,Trigger)</f>
        <v>54428</v>
      </c>
      <c r="BB2156" s="186">
        <f>_xll.qlInterestRateIndexMaturity(Currency&amp;"ibor"&amp;$I$1,BA2156,Trigger)</f>
        <v>54518</v>
      </c>
      <c r="BC2156" s="359">
        <f>_xll.qlIndexFixing($AC$5,AZ2156,,_xll.ohTrigger(Trigger,Quote!$V$2))</f>
        <v>1.4574234103100991E-2</v>
      </c>
      <c r="BD2156" s="359" t="e">
        <f>_xll.qlIndexFixing($BE$1,AZ2156,TRUE,_xll.ohTrigger(Trigger,Quote!$V$2))</f>
        <v>#NUM!</v>
      </c>
    </row>
    <row r="2157" spans="51:56" ht="11.25" customHeight="1" x14ac:dyDescent="0.25">
      <c r="AY2157" s="187" t="s">
        <v>90</v>
      </c>
      <c r="AZ2157" s="186">
        <f>_xll.qlInterestRateIndexFixingDate(Currency&amp;"ibor"&amp;$I$1,BA2157,Trigger)</f>
        <v>54431</v>
      </c>
      <c r="BA2157" s="186">
        <f>_xll.qlCalendarAdvance(Calendar,BA2156,AY2157,"f",,Trigger)</f>
        <v>54435</v>
      </c>
      <c r="BB2157" s="186">
        <f>_xll.qlInterestRateIndexMaturity(Currency&amp;"ibor"&amp;$I$1,BA2157,Trigger)</f>
        <v>54525</v>
      </c>
      <c r="BC2157" s="359">
        <f>_xll.qlIndexFixing($AC$5,AZ2157,,_xll.ohTrigger(Trigger,Quote!$V$2))</f>
        <v>1.4575696634443247E-2</v>
      </c>
      <c r="BD2157" s="359" t="e">
        <f>_xll.qlIndexFixing($BE$1,AZ2157,TRUE,_xll.ohTrigger(Trigger,Quote!$V$2))</f>
        <v>#NUM!</v>
      </c>
    </row>
    <row r="2158" spans="51:56" ht="11.25" customHeight="1" x14ac:dyDescent="0.25">
      <c r="AY2158" s="187" t="s">
        <v>90</v>
      </c>
      <c r="AZ2158" s="186">
        <f>_xll.qlInterestRateIndexFixingDate(Currency&amp;"ibor"&amp;$I$1,BA2158,Trigger)</f>
        <v>54438</v>
      </c>
      <c r="BA2158" s="186">
        <f>_xll.qlCalendarAdvance(Calendar,BA2157,AY2158,"f",,Trigger)</f>
        <v>54442</v>
      </c>
      <c r="BB2158" s="186">
        <f>_xll.qlInterestRateIndexMaturity(Currency&amp;"ibor"&amp;$I$1,BA2158,Trigger)</f>
        <v>54533</v>
      </c>
      <c r="BC2158" s="359">
        <f>_xll.qlIndexFixing($AC$5,AZ2158,,_xll.ohTrigger(Trigger,Quote!$V$2))</f>
        <v>1.4577558413193014E-2</v>
      </c>
      <c r="BD2158" s="359" t="e">
        <f>_xll.qlIndexFixing($BE$1,AZ2158,TRUE,_xll.ohTrigger(Trigger,Quote!$V$2))</f>
        <v>#NUM!</v>
      </c>
    </row>
    <row r="2159" spans="51:56" ht="11.25" customHeight="1" x14ac:dyDescent="0.25">
      <c r="AY2159" s="187" t="s">
        <v>90</v>
      </c>
      <c r="AZ2159" s="186">
        <f>_xll.qlInterestRateIndexFixingDate(Currency&amp;"ibor"&amp;$I$1,BA2159,Trigger)</f>
        <v>54445</v>
      </c>
      <c r="BA2159" s="186">
        <f>_xll.qlCalendarAdvance(Calendar,BA2158,AY2159,"f",,Trigger)</f>
        <v>54449</v>
      </c>
      <c r="BB2159" s="186">
        <f>_xll.qlInterestRateIndexMaturity(Currency&amp;"ibor"&amp;$I$1,BA2159,Trigger)</f>
        <v>54539</v>
      </c>
      <c r="BC2159" s="359">
        <f>_xll.qlIndexFixing($AC$5,AZ2159,,_xll.ohTrigger(Trigger,Quote!$V$2))</f>
        <v>1.4578621698727368E-2</v>
      </c>
      <c r="BD2159" s="359" t="e">
        <f>_xll.qlIndexFixing($BE$1,AZ2159,TRUE,_xll.ohTrigger(Trigger,Quote!$V$2))</f>
        <v>#NUM!</v>
      </c>
    </row>
    <row r="2160" spans="51:56" ht="11.25" customHeight="1" x14ac:dyDescent="0.25">
      <c r="AY2160" s="187" t="s">
        <v>90</v>
      </c>
      <c r="AZ2160" s="186">
        <f>_xll.qlInterestRateIndexFixingDate(Currency&amp;"ibor"&amp;$I$1,BA2160,Trigger)</f>
        <v>54452</v>
      </c>
      <c r="BA2160" s="186">
        <f>_xll.qlCalendarAdvance(Calendar,BA2159,AY2160,"f",,Trigger)</f>
        <v>54456</v>
      </c>
      <c r="BB2160" s="186">
        <f>_xll.qlInterestRateIndexMaturity(Currency&amp;"ibor"&amp;$I$1,BA2160,Trigger)</f>
        <v>54546</v>
      </c>
      <c r="BC2160" s="359">
        <f>_xll.qlIndexFixing($AC$5,AZ2160,,_xll.ohTrigger(Trigger,Quote!$V$2))</f>
        <v>1.4580084231668344E-2</v>
      </c>
      <c r="BD2160" s="359" t="e">
        <f>_xll.qlIndexFixing($BE$1,AZ2160,TRUE,_xll.ohTrigger(Trigger,Quote!$V$2))</f>
        <v>#NUM!</v>
      </c>
    </row>
    <row r="2161" spans="51:56" ht="11.25" customHeight="1" x14ac:dyDescent="0.25">
      <c r="AY2161" s="187" t="s">
        <v>90</v>
      </c>
      <c r="AZ2161" s="186">
        <f>_xll.qlInterestRateIndexFixingDate(Currency&amp;"ibor"&amp;$I$1,BA2161,Trigger)</f>
        <v>54459</v>
      </c>
      <c r="BA2161" s="186">
        <f>_xll.qlCalendarAdvance(Calendar,BA2160,AY2161,"f",,Trigger)</f>
        <v>54463</v>
      </c>
      <c r="BB2161" s="186">
        <f>_xll.qlInterestRateIndexMaturity(Currency&amp;"ibor"&amp;$I$1,BA2161,Trigger)</f>
        <v>54553</v>
      </c>
      <c r="BC2161" s="359">
        <f>_xll.qlIndexFixing($AC$5,AZ2161,,_xll.ohTrigger(Trigger,Quote!$V$2))</f>
        <v>1.4581546765142228E-2</v>
      </c>
      <c r="BD2161" s="359" t="e">
        <f>_xll.qlIndexFixing($BE$1,AZ2161,TRUE,_xll.ohTrigger(Trigger,Quote!$V$2))</f>
        <v>#NUM!</v>
      </c>
    </row>
    <row r="2162" spans="51:56" ht="11.25" customHeight="1" x14ac:dyDescent="0.25">
      <c r="AY2162" s="187" t="s">
        <v>90</v>
      </c>
      <c r="AZ2162" s="186">
        <f>_xll.qlInterestRateIndexFixingDate(Currency&amp;"ibor"&amp;$I$1,BA2162,Trigger)</f>
        <v>54466</v>
      </c>
      <c r="BA2162" s="186">
        <f>_xll.qlCalendarAdvance(Calendar,BA2161,AY2162,"f",,Trigger)</f>
        <v>54470</v>
      </c>
      <c r="BB2162" s="186">
        <f>_xll.qlInterestRateIndexMaturity(Currency&amp;"ibor"&amp;$I$1,BA2162,Trigger)</f>
        <v>54560</v>
      </c>
      <c r="BC2162" s="359">
        <f>_xll.qlIndexFixing($AC$5,AZ2162,,_xll.ohTrigger(Trigger,Quote!$V$2))</f>
        <v>1.4583009299149019E-2</v>
      </c>
      <c r="BD2162" s="359" t="e">
        <f>_xll.qlIndexFixing($BE$1,AZ2162,TRUE,_xll.ohTrigger(Trigger,Quote!$V$2))</f>
        <v>#NUM!</v>
      </c>
    </row>
    <row r="2163" spans="51:56" ht="11.25" customHeight="1" x14ac:dyDescent="0.25">
      <c r="AY2163" s="187" t="s">
        <v>90</v>
      </c>
      <c r="AZ2163" s="186">
        <f>_xll.qlInterestRateIndexFixingDate(Currency&amp;"ibor"&amp;$I$1,BA2163,Trigger)</f>
        <v>54473</v>
      </c>
      <c r="BA2163" s="186">
        <f>_xll.qlCalendarAdvance(Calendar,BA2162,AY2163,"f",,Trigger)</f>
        <v>54477</v>
      </c>
      <c r="BB2163" s="186">
        <f>_xll.qlInterestRateIndexMaturity(Currency&amp;"ibor"&amp;$I$1,BA2163,Trigger)</f>
        <v>54567</v>
      </c>
      <c r="BC2163" s="359">
        <f>_xll.qlIndexFixing($AC$5,AZ2163,,_xll.ohTrigger(Trigger,Quote!$V$2))</f>
        <v>1.4584471833688717E-2</v>
      </c>
      <c r="BD2163" s="359" t="e">
        <f>_xll.qlIndexFixing($BE$1,AZ2163,TRUE,_xll.ohTrigger(Trigger,Quote!$V$2))</f>
        <v>#NUM!</v>
      </c>
    </row>
    <row r="2164" spans="51:56" ht="11.25" customHeight="1" x14ac:dyDescent="0.25">
      <c r="AY2164" s="187" t="s">
        <v>90</v>
      </c>
      <c r="AZ2164" s="186">
        <f>_xll.qlInterestRateIndexFixingDate(Currency&amp;"ibor"&amp;$I$1,BA2164,Trigger)</f>
        <v>54480</v>
      </c>
      <c r="BA2164" s="186">
        <f>_xll.qlCalendarAdvance(Calendar,BA2163,AY2164,"f",,Trigger)</f>
        <v>54484</v>
      </c>
      <c r="BB2164" s="186">
        <f>_xll.qlInterestRateIndexMaturity(Currency&amp;"ibor"&amp;$I$1,BA2164,Trigger)</f>
        <v>54576</v>
      </c>
      <c r="BC2164" s="359">
        <f>_xll.qlIndexFixing($AC$5,AZ2164,,_xll.ohTrigger(Trigger,Quote!$V$2))</f>
        <v>1.4583662043350763E-2</v>
      </c>
      <c r="BD2164" s="359" t="e">
        <f>_xll.qlIndexFixing($BE$1,AZ2164,TRUE,_xll.ohTrigger(Trigger,Quote!$V$2))</f>
        <v>#NUM!</v>
      </c>
    </row>
    <row r="2165" spans="51:56" ht="11.25" customHeight="1" x14ac:dyDescent="0.25">
      <c r="AY2165" s="187" t="s">
        <v>90</v>
      </c>
      <c r="AZ2165" s="186">
        <f>_xll.qlInterestRateIndexFixingDate(Currency&amp;"ibor"&amp;$I$1,BA2165,Trigger)</f>
        <v>54487</v>
      </c>
      <c r="BA2165" s="186">
        <f>_xll.qlCalendarAdvance(Calendar,BA2164,AY2165,"f",,Trigger)</f>
        <v>54491</v>
      </c>
      <c r="BB2165" s="186">
        <f>_xll.qlInterestRateIndexMaturity(Currency&amp;"ibor"&amp;$I$1,BA2165,Trigger)</f>
        <v>54583</v>
      </c>
      <c r="BC2165" s="359">
        <f>_xll.qlIndexFixing($AC$5,AZ2165,,_xll.ohTrigger(Trigger,Quote!$V$2))</f>
        <v>1.4563610091462276E-2</v>
      </c>
      <c r="BD2165" s="359" t="e">
        <f>_xll.qlIndexFixing($BE$1,AZ2165,TRUE,_xll.ohTrigger(Trigger,Quote!$V$2))</f>
        <v>#NUM!</v>
      </c>
    </row>
    <row r="2166" spans="51:56" ht="11.25" customHeight="1" x14ac:dyDescent="0.25">
      <c r="AY2166" s="187" t="s">
        <v>90</v>
      </c>
      <c r="AZ2166" s="186">
        <f>_xll.qlInterestRateIndexFixingDate(Currency&amp;"ibor"&amp;$I$1,BA2166,Trigger)</f>
        <v>54494</v>
      </c>
      <c r="BA2166" s="186">
        <f>_xll.qlCalendarAdvance(Calendar,BA2165,AY2166,"f",,Trigger)</f>
        <v>54498</v>
      </c>
      <c r="BB2166" s="186">
        <f>_xll.qlInterestRateIndexMaturity(Currency&amp;"ibor"&amp;$I$1,BA2166,Trigger)</f>
        <v>54590</v>
      </c>
      <c r="BC2166" s="359">
        <f>_xll.qlIndexFixing($AC$5,AZ2166,,_xll.ohTrigger(Trigger,Quote!$V$2))</f>
        <v>1.4543534013980092E-2</v>
      </c>
      <c r="BD2166" s="359" t="e">
        <f>_xll.qlIndexFixing($BE$1,AZ2166,TRUE,_xll.ohTrigger(Trigger,Quote!$V$2))</f>
        <v>#NUM!</v>
      </c>
    </row>
    <row r="2167" spans="51:56" ht="11.25" customHeight="1" x14ac:dyDescent="0.25">
      <c r="AY2167" s="187" t="s">
        <v>90</v>
      </c>
      <c r="AZ2167" s="186">
        <f>_xll.qlInterestRateIndexFixingDate(Currency&amp;"ibor"&amp;$I$1,BA2167,Trigger)</f>
        <v>54501</v>
      </c>
      <c r="BA2167" s="186">
        <f>_xll.qlCalendarAdvance(Calendar,BA2166,AY2167,"f",,Trigger)</f>
        <v>54505</v>
      </c>
      <c r="BB2167" s="186">
        <f>_xll.qlInterestRateIndexMaturity(Currency&amp;"ibor"&amp;$I$1,BA2167,Trigger)</f>
        <v>54597</v>
      </c>
      <c r="BC2167" s="359">
        <f>_xll.qlIndexFixing($AC$5,AZ2167,,_xll.ohTrigger(Trigger,Quote!$V$2))</f>
        <v>1.4523433811271743E-2</v>
      </c>
      <c r="BD2167" s="359" t="e">
        <f>_xll.qlIndexFixing($BE$1,AZ2167,TRUE,_xll.ohTrigger(Trigger,Quote!$V$2))</f>
        <v>#NUM!</v>
      </c>
    </row>
    <row r="2168" spans="51:56" ht="11.25" customHeight="1" x14ac:dyDescent="0.25">
      <c r="AY2168" s="187" t="s">
        <v>90</v>
      </c>
      <c r="AZ2168" s="186">
        <f>_xll.qlInterestRateIndexFixingDate(Currency&amp;"ibor"&amp;$I$1,BA2168,Trigger)</f>
        <v>54508</v>
      </c>
      <c r="BA2168" s="186">
        <f>_xll.qlCalendarAdvance(Calendar,BA2167,AY2168,"f",,Trigger)</f>
        <v>54512</v>
      </c>
      <c r="BB2168" s="186">
        <f>_xll.qlInterestRateIndexMaturity(Currency&amp;"ibor"&amp;$I$1,BA2168,Trigger)</f>
        <v>54604</v>
      </c>
      <c r="BC2168" s="359">
        <f>_xll.qlIndexFixing($AC$5,AZ2168,,_xll.ohTrigger(Trigger,Quote!$V$2))</f>
        <v>1.4503309483711712E-2</v>
      </c>
      <c r="BD2168" s="359" t="e">
        <f>_xll.qlIndexFixing($BE$1,AZ2168,TRUE,_xll.ohTrigger(Trigger,Quote!$V$2))</f>
        <v>#NUM!</v>
      </c>
    </row>
    <row r="2169" spans="51:56" ht="11.25" customHeight="1" x14ac:dyDescent="0.25">
      <c r="AY2169" s="187" t="s">
        <v>90</v>
      </c>
      <c r="AZ2169" s="186">
        <f>_xll.qlInterestRateIndexFixingDate(Currency&amp;"ibor"&amp;$I$1,BA2169,Trigger)</f>
        <v>54515</v>
      </c>
      <c r="BA2169" s="186">
        <f>_xll.qlCalendarAdvance(Calendar,BA2168,AY2169,"f",,Trigger)</f>
        <v>54519</v>
      </c>
      <c r="BB2169" s="186">
        <f>_xll.qlInterestRateIndexMaturity(Currency&amp;"ibor"&amp;$I$1,BA2169,Trigger)</f>
        <v>54610</v>
      </c>
      <c r="BC2169" s="359">
        <f>_xll.qlIndexFixing($AC$5,AZ2169,,_xll.ohTrigger(Trigger,Quote!$V$2))</f>
        <v>1.4484669719277452E-2</v>
      </c>
      <c r="BD2169" s="359" t="e">
        <f>_xll.qlIndexFixing($BE$1,AZ2169,TRUE,_xll.ohTrigger(Trigger,Quote!$V$2))</f>
        <v>#NUM!</v>
      </c>
    </row>
    <row r="2170" spans="51:56" ht="11.25" customHeight="1" x14ac:dyDescent="0.25">
      <c r="AY2170" s="187" t="s">
        <v>90</v>
      </c>
      <c r="AZ2170" s="186">
        <f>_xll.qlInterestRateIndexFixingDate(Currency&amp;"ibor"&amp;$I$1,BA2170,Trigger)</f>
        <v>54522</v>
      </c>
      <c r="BA2170" s="186">
        <f>_xll.qlCalendarAdvance(Calendar,BA2169,AY2170,"f",,Trigger)</f>
        <v>54526</v>
      </c>
      <c r="BB2170" s="186">
        <f>_xll.qlInterestRateIndexMaturity(Currency&amp;"ibor"&amp;$I$1,BA2170,Trigger)</f>
        <v>54617</v>
      </c>
      <c r="BC2170" s="359">
        <f>_xll.qlIndexFixing($AC$5,AZ2170,,_xll.ohTrigger(Trigger,Quote!$V$2))</f>
        <v>1.4464263703161033E-2</v>
      </c>
      <c r="BD2170" s="359" t="e">
        <f>_xll.qlIndexFixing($BE$1,AZ2170,TRUE,_xll.ohTrigger(Trigger,Quote!$V$2))</f>
        <v>#NUM!</v>
      </c>
    </row>
    <row r="2171" spans="51:56" ht="11.25" customHeight="1" x14ac:dyDescent="0.25">
      <c r="AY2171" s="187" t="s">
        <v>90</v>
      </c>
      <c r="AZ2171" s="186">
        <f>_xll.qlInterestRateIndexFixingDate(Currency&amp;"ibor"&amp;$I$1,BA2171,Trigger)</f>
        <v>54527</v>
      </c>
      <c r="BA2171" s="186">
        <f>_xll.qlCalendarAdvance(Calendar,BA2170,AY2171,"f",,Trigger)</f>
        <v>54533</v>
      </c>
      <c r="BB2171" s="186">
        <f>_xll.qlInterestRateIndexMaturity(Currency&amp;"ibor"&amp;$I$1,BA2171,Trigger)</f>
        <v>54624</v>
      </c>
      <c r="BC2171" s="359">
        <f>_xll.qlIndexFixing($AC$5,AZ2171,,_xll.ohTrigger(Trigger,Quote!$V$2))</f>
        <v>1.4443833299307948E-2</v>
      </c>
      <c r="BD2171" s="359" t="e">
        <f>_xll.qlIndexFixing($BE$1,AZ2171,TRUE,_xll.ohTrigger(Trigger,Quote!$V$2))</f>
        <v>#NUM!</v>
      </c>
    </row>
    <row r="2172" spans="51:56" ht="11.25" customHeight="1" x14ac:dyDescent="0.25">
      <c r="AY2172" s="187" t="s">
        <v>90</v>
      </c>
      <c r="AZ2172" s="186">
        <f>_xll.qlInterestRateIndexFixingDate(Currency&amp;"ibor"&amp;$I$1,BA2172,Trigger)</f>
        <v>54536</v>
      </c>
      <c r="BA2172" s="186">
        <f>_xll.qlCalendarAdvance(Calendar,BA2171,AY2172,"f",,Trigger)</f>
        <v>54540</v>
      </c>
      <c r="BB2172" s="186">
        <f>_xll.qlInterestRateIndexMaturity(Currency&amp;"ibor"&amp;$I$1,BA2172,Trigger)</f>
        <v>54631</v>
      </c>
      <c r="BC2172" s="359">
        <f>_xll.qlIndexFixing($AC$5,AZ2172,,_xll.ohTrigger(Trigger,Quote!$V$2))</f>
        <v>1.4423378508098553E-2</v>
      </c>
      <c r="BD2172" s="359" t="e">
        <f>_xll.qlIndexFixing($BE$1,AZ2172,TRUE,_xll.ohTrigger(Trigger,Quote!$V$2))</f>
        <v>#NUM!</v>
      </c>
    </row>
    <row r="2173" spans="51:56" ht="11.25" customHeight="1" x14ac:dyDescent="0.25">
      <c r="AY2173" s="187" t="s">
        <v>90</v>
      </c>
      <c r="AZ2173" s="186">
        <f>_xll.qlInterestRateIndexFixingDate(Currency&amp;"ibor"&amp;$I$1,BA2173,Trigger)</f>
        <v>54543</v>
      </c>
      <c r="BA2173" s="186">
        <f>_xll.qlCalendarAdvance(Calendar,BA2172,AY2173,"f",,Trigger)</f>
        <v>54547</v>
      </c>
      <c r="BB2173" s="186">
        <f>_xll.qlInterestRateIndexMaturity(Currency&amp;"ibor"&amp;$I$1,BA2173,Trigger)</f>
        <v>54639</v>
      </c>
      <c r="BC2173" s="359">
        <f>_xll.qlIndexFixing($AC$5,AZ2173,,_xll.ohTrigger(Trigger,Quote!$V$2))</f>
        <v>1.4402325986135504E-2</v>
      </c>
      <c r="BD2173" s="359" t="e">
        <f>_xll.qlIndexFixing($BE$1,AZ2173,TRUE,_xll.ohTrigger(Trigger,Quote!$V$2))</f>
        <v>#NUM!</v>
      </c>
    </row>
    <row r="2174" spans="51:56" ht="11.25" customHeight="1" x14ac:dyDescent="0.25">
      <c r="AY2174" s="187" t="s">
        <v>90</v>
      </c>
      <c r="AZ2174" s="186">
        <f>_xll.qlInterestRateIndexFixingDate(Currency&amp;"ibor"&amp;$I$1,BA2174,Trigger)</f>
        <v>54550</v>
      </c>
      <c r="BA2174" s="186">
        <f>_xll.qlCalendarAdvance(Calendar,BA2173,AY2174,"f",,Trigger)</f>
        <v>54554</v>
      </c>
      <c r="BB2174" s="186">
        <f>_xll.qlInterestRateIndexMaturity(Currency&amp;"ibor"&amp;$I$1,BA2174,Trigger)</f>
        <v>54646</v>
      </c>
      <c r="BC2174" s="359">
        <f>_xll.qlIndexFixing($AC$5,AZ2174,,_xll.ohTrigger(Trigger,Quote!$V$2))</f>
        <v>1.4382056917278264E-2</v>
      </c>
      <c r="BD2174" s="359" t="e">
        <f>_xll.qlIndexFixing($BE$1,AZ2174,TRUE,_xll.ohTrigger(Trigger,Quote!$V$2))</f>
        <v>#NUM!</v>
      </c>
    </row>
    <row r="2175" spans="51:56" ht="11.25" customHeight="1" x14ac:dyDescent="0.25">
      <c r="AY2175" s="187" t="s">
        <v>90</v>
      </c>
      <c r="AZ2175" s="186">
        <f>_xll.qlInterestRateIndexFixingDate(Currency&amp;"ibor"&amp;$I$1,BA2175,Trigger)</f>
        <v>54557</v>
      </c>
      <c r="BA2175" s="186">
        <f>_xll.qlCalendarAdvance(Calendar,BA2174,AY2175,"f",,Trigger)</f>
        <v>54561</v>
      </c>
      <c r="BB2175" s="186">
        <f>_xll.qlInterestRateIndexMaturity(Currency&amp;"ibor"&amp;$I$1,BA2175,Trigger)</f>
        <v>54653</v>
      </c>
      <c r="BC2175" s="359">
        <f>_xll.qlIndexFixing($AC$5,AZ2175,,_xll.ohTrigger(Trigger,Quote!$V$2))</f>
        <v>1.4361763726181169E-2</v>
      </c>
      <c r="BD2175" s="359" t="e">
        <f>_xll.qlIndexFixing($BE$1,AZ2175,TRUE,_xll.ohTrigger(Trigger,Quote!$V$2))</f>
        <v>#NUM!</v>
      </c>
    </row>
    <row r="2176" spans="51:56" ht="11.25" customHeight="1" x14ac:dyDescent="0.25">
      <c r="AY2176" s="187" t="s">
        <v>90</v>
      </c>
      <c r="AZ2176" s="186">
        <f>_xll.qlInterestRateIndexFixingDate(Currency&amp;"ibor"&amp;$I$1,BA2176,Trigger)</f>
        <v>54564</v>
      </c>
      <c r="BA2176" s="186">
        <f>_xll.qlCalendarAdvance(Calendar,BA2175,AY2176,"f",,Trigger)</f>
        <v>54568</v>
      </c>
      <c r="BB2176" s="186">
        <f>_xll.qlInterestRateIndexMaturity(Currency&amp;"ibor"&amp;$I$1,BA2176,Trigger)</f>
        <v>54660</v>
      </c>
      <c r="BC2176" s="359">
        <f>_xll.qlIndexFixing($AC$5,AZ2176,,_xll.ohTrigger(Trigger,Quote!$V$2))</f>
        <v>1.4341446413216958E-2</v>
      </c>
      <c r="BD2176" s="359" t="e">
        <f>_xll.qlIndexFixing($BE$1,AZ2176,TRUE,_xll.ohTrigger(Trigger,Quote!$V$2))</f>
        <v>#NUM!</v>
      </c>
    </row>
    <row r="2177" spans="51:56" ht="11.25" customHeight="1" x14ac:dyDescent="0.25">
      <c r="AY2177" s="187" t="s">
        <v>90</v>
      </c>
      <c r="AZ2177" s="186">
        <f>_xll.qlInterestRateIndexFixingDate(Currency&amp;"ibor"&amp;$I$1,BA2177,Trigger)</f>
        <v>54571</v>
      </c>
      <c r="BA2177" s="186">
        <f>_xll.qlCalendarAdvance(Calendar,BA2176,AY2177,"f",,Trigger)</f>
        <v>54575</v>
      </c>
      <c r="BB2177" s="186">
        <f>_xll.qlInterestRateIndexMaturity(Currency&amp;"ibor"&amp;$I$1,BA2177,Trigger)</f>
        <v>54667</v>
      </c>
      <c r="BC2177" s="359">
        <f>_xll.qlIndexFixing($AC$5,AZ2177,,_xll.ohTrigger(Trigger,Quote!$V$2))</f>
        <v>1.4321104978763596E-2</v>
      </c>
      <c r="BD2177" s="359" t="e">
        <f>_xll.qlIndexFixing($BE$1,AZ2177,TRUE,_xll.ohTrigger(Trigger,Quote!$V$2))</f>
        <v>#NUM!</v>
      </c>
    </row>
    <row r="2178" spans="51:56" ht="11.25" customHeight="1" x14ac:dyDescent="0.25">
      <c r="AY2178" s="187" t="s">
        <v>90</v>
      </c>
      <c r="AZ2178" s="186">
        <f>_xll.qlInterestRateIndexFixingDate(Currency&amp;"ibor"&amp;$I$1,BA2178,Trigger)</f>
        <v>54578</v>
      </c>
      <c r="BA2178" s="186">
        <f>_xll.qlCalendarAdvance(Calendar,BA2177,AY2178,"f",,Trigger)</f>
        <v>54582</v>
      </c>
      <c r="BB2178" s="186">
        <f>_xll.qlInterestRateIndexMaturity(Currency&amp;"ibor"&amp;$I$1,BA2178,Trigger)</f>
        <v>54674</v>
      </c>
      <c r="BC2178" s="359">
        <f>_xll.qlIndexFixing($AC$5,AZ2178,,_xll.ohTrigger(Trigger,Quote!$V$2))</f>
        <v>1.4322249127036241E-2</v>
      </c>
      <c r="BD2178" s="359" t="e">
        <f>_xll.qlIndexFixing($BE$1,AZ2178,TRUE,_xll.ohTrigger(Trigger,Quote!$V$2))</f>
        <v>#NUM!</v>
      </c>
    </row>
    <row r="2179" spans="51:56" ht="11.25" customHeight="1" x14ac:dyDescent="0.25">
      <c r="AY2179" s="187" t="s">
        <v>90</v>
      </c>
      <c r="AZ2179" s="186">
        <f>_xll.qlInterestRateIndexFixingDate(Currency&amp;"ibor"&amp;$I$1,BA2179,Trigger)</f>
        <v>54585</v>
      </c>
      <c r="BA2179" s="186">
        <f>_xll.qlCalendarAdvance(Calendar,BA2178,AY2179,"f",,Trigger)</f>
        <v>54589</v>
      </c>
      <c r="BB2179" s="186">
        <f>_xll.qlInterestRateIndexMaturity(Currency&amp;"ibor"&amp;$I$1,BA2179,Trigger)</f>
        <v>54681</v>
      </c>
      <c r="BC2179" s="359">
        <f>_xll.qlIndexFixing($AC$5,AZ2179,,_xll.ohTrigger(Trigger,Quote!$V$2))</f>
        <v>1.4323393275643404E-2</v>
      </c>
      <c r="BD2179" s="359" t="e">
        <f>_xll.qlIndexFixing($BE$1,AZ2179,TRUE,_xll.ohTrigger(Trigger,Quote!$V$2))</f>
        <v>#NUM!</v>
      </c>
    </row>
    <row r="2180" spans="51:56" ht="11.25" customHeight="1" x14ac:dyDescent="0.25">
      <c r="AY2180" s="187" t="s">
        <v>90</v>
      </c>
      <c r="AZ2180" s="186">
        <f>_xll.qlInterestRateIndexFixingDate(Currency&amp;"ibor"&amp;$I$1,BA2180,Trigger)</f>
        <v>54592</v>
      </c>
      <c r="BA2180" s="186">
        <f>_xll.qlCalendarAdvance(Calendar,BA2179,AY2180,"f",,Trigger)</f>
        <v>54596</v>
      </c>
      <c r="BB2180" s="186">
        <f>_xll.qlInterestRateIndexMaturity(Currency&amp;"ibor"&amp;$I$1,BA2180,Trigger)</f>
        <v>54688</v>
      </c>
      <c r="BC2180" s="359">
        <f>_xll.qlIndexFixing($AC$5,AZ2180,,_xll.ohTrigger(Trigger,Quote!$V$2))</f>
        <v>1.4324537424582473E-2</v>
      </c>
      <c r="BD2180" s="359" t="e">
        <f>_xll.qlIndexFixing($BE$1,AZ2180,TRUE,_xll.ohTrigger(Trigger,Quote!$V$2))</f>
        <v>#NUM!</v>
      </c>
    </row>
    <row r="2181" spans="51:56" ht="11.25" customHeight="1" x14ac:dyDescent="0.25">
      <c r="AY2181" s="187" t="s">
        <v>90</v>
      </c>
      <c r="AZ2181" s="186">
        <f>_xll.qlInterestRateIndexFixingDate(Currency&amp;"ibor"&amp;$I$1,BA2181,Trigger)</f>
        <v>54599</v>
      </c>
      <c r="BA2181" s="186">
        <f>_xll.qlCalendarAdvance(Calendar,BA2180,AY2181,"f",,Trigger)</f>
        <v>54603</v>
      </c>
      <c r="BB2181" s="186">
        <f>_xll.qlInterestRateIndexMaturity(Currency&amp;"ibor"&amp;$I$1,BA2181,Trigger)</f>
        <v>54695</v>
      </c>
      <c r="BC2181" s="359">
        <f>_xll.qlIndexFixing($AC$5,AZ2181,,_xll.ohTrigger(Trigger,Quote!$V$2))</f>
        <v>1.4325681573855191E-2</v>
      </c>
      <c r="BD2181" s="359" t="e">
        <f>_xll.qlIndexFixing($BE$1,AZ2181,TRUE,_xll.ohTrigger(Trigger,Quote!$V$2))</f>
        <v>#NUM!</v>
      </c>
    </row>
    <row r="2182" spans="51:56" ht="11.25" customHeight="1" x14ac:dyDescent="0.25">
      <c r="AY2182" s="187" t="s">
        <v>90</v>
      </c>
      <c r="AZ2182" s="186">
        <f>_xll.qlInterestRateIndexFixingDate(Currency&amp;"ibor"&amp;$I$1,BA2182,Trigger)</f>
        <v>54606</v>
      </c>
      <c r="BA2182" s="186">
        <f>_xll.qlCalendarAdvance(Calendar,BA2181,AY2182,"f",,Trigger)</f>
        <v>54610</v>
      </c>
      <c r="BB2182" s="186">
        <f>_xll.qlInterestRateIndexMaturity(Currency&amp;"ibor"&amp;$I$1,BA2182,Trigger)</f>
        <v>54702</v>
      </c>
      <c r="BC2182" s="359">
        <f>_xll.qlIndexFixing($AC$5,AZ2182,,_xll.ohTrigger(Trigger,Quote!$V$2))</f>
        <v>1.4326825723461552E-2</v>
      </c>
      <c r="BD2182" s="359" t="e">
        <f>_xll.qlIndexFixing($BE$1,AZ2182,TRUE,_xll.ohTrigger(Trigger,Quote!$V$2))</f>
        <v>#NUM!</v>
      </c>
    </row>
    <row r="2183" spans="51:56" ht="11.25" customHeight="1" x14ac:dyDescent="0.25">
      <c r="AY2183" s="187" t="s">
        <v>90</v>
      </c>
      <c r="AZ2183" s="186">
        <f>_xll.qlInterestRateIndexFixingDate(Currency&amp;"ibor"&amp;$I$1,BA2183,Trigger)</f>
        <v>54613</v>
      </c>
      <c r="BA2183" s="186">
        <f>_xll.qlCalendarAdvance(Calendar,BA2182,AY2183,"f",,Trigger)</f>
        <v>54617</v>
      </c>
      <c r="BB2183" s="186">
        <f>_xll.qlInterestRateIndexMaturity(Currency&amp;"ibor"&amp;$I$1,BA2183,Trigger)</f>
        <v>54709</v>
      </c>
      <c r="BC2183" s="359">
        <f>_xll.qlIndexFixing($AC$5,AZ2183,,_xll.ohTrigger(Trigger,Quote!$V$2))</f>
        <v>1.4327969873400691E-2</v>
      </c>
      <c r="BD2183" s="359" t="e">
        <f>_xll.qlIndexFixing($BE$1,AZ2183,TRUE,_xll.ohTrigger(Trigger,Quote!$V$2))</f>
        <v>#NUM!</v>
      </c>
    </row>
    <row r="2184" spans="51:56" ht="11.25" customHeight="1" x14ac:dyDescent="0.25">
      <c r="AY2184" s="187" t="s">
        <v>90</v>
      </c>
      <c r="AZ2184" s="186">
        <f>_xll.qlInterestRateIndexFixingDate(Currency&amp;"ibor"&amp;$I$1,BA2184,Trigger)</f>
        <v>54620</v>
      </c>
      <c r="BA2184" s="186">
        <f>_xll.qlCalendarAdvance(Calendar,BA2183,AY2184,"f",,Trigger)</f>
        <v>54624</v>
      </c>
      <c r="BB2184" s="186">
        <f>_xll.qlInterestRateIndexMaturity(Currency&amp;"ibor"&amp;$I$1,BA2184,Trigger)</f>
        <v>54716</v>
      </c>
      <c r="BC2184" s="359">
        <f>_xll.qlIndexFixing($AC$5,AZ2184,,_xll.ohTrigger(Trigger,Quote!$V$2))</f>
        <v>1.4329114023672609E-2</v>
      </c>
      <c r="BD2184" s="359" t="e">
        <f>_xll.qlIndexFixing($BE$1,AZ2184,TRUE,_xll.ohTrigger(Trigger,Quote!$V$2))</f>
        <v>#NUM!</v>
      </c>
    </row>
    <row r="2185" spans="51:56" ht="11.25" customHeight="1" x14ac:dyDescent="0.25">
      <c r="AY2185" s="187" t="s">
        <v>90</v>
      </c>
      <c r="AZ2185" s="186">
        <f>_xll.qlInterestRateIndexFixingDate(Currency&amp;"ibor"&amp;$I$1,BA2185,Trigger)</f>
        <v>54627</v>
      </c>
      <c r="BA2185" s="186">
        <f>_xll.qlCalendarAdvance(Calendar,BA2184,AY2185,"f",,Trigger)</f>
        <v>54631</v>
      </c>
      <c r="BB2185" s="186">
        <f>_xll.qlInterestRateIndexMaturity(Currency&amp;"ibor"&amp;$I$1,BA2185,Trigger)</f>
        <v>54723</v>
      </c>
      <c r="BC2185" s="359">
        <f>_xll.qlIndexFixing($AC$5,AZ2185,,_xll.ohTrigger(Trigger,Quote!$V$2))</f>
        <v>1.4330258174279041E-2</v>
      </c>
      <c r="BD2185" s="359" t="e">
        <f>_xll.qlIndexFixing($BE$1,AZ2185,TRUE,_xll.ohTrigger(Trigger,Quote!$V$2))</f>
        <v>#NUM!</v>
      </c>
    </row>
    <row r="2186" spans="51:56" ht="11.25" customHeight="1" x14ac:dyDescent="0.25">
      <c r="AY2186" s="187" t="s">
        <v>90</v>
      </c>
      <c r="AZ2186" s="186">
        <f>_xll.qlInterestRateIndexFixingDate(Currency&amp;"ibor"&amp;$I$1,BA2186,Trigger)</f>
        <v>54634</v>
      </c>
      <c r="BA2186" s="186">
        <f>_xll.qlCalendarAdvance(Calendar,BA2185,AY2186,"f",,Trigger)</f>
        <v>54638</v>
      </c>
      <c r="BB2186" s="186">
        <f>_xll.qlInterestRateIndexMaturity(Currency&amp;"ibor"&amp;$I$1,BA2186,Trigger)</f>
        <v>54730</v>
      </c>
      <c r="BC2186" s="359">
        <f>_xll.qlIndexFixing($AC$5,AZ2186,,_xll.ohTrigger(Trigger,Quote!$V$2))</f>
        <v>1.4331402325219119E-2</v>
      </c>
      <c r="BD2186" s="359" t="e">
        <f>_xll.qlIndexFixing($BE$1,AZ2186,TRUE,_xll.ohTrigger(Trigger,Quote!$V$2))</f>
        <v>#NUM!</v>
      </c>
    </row>
    <row r="2187" spans="51:56" ht="11.25" customHeight="1" x14ac:dyDescent="0.25">
      <c r="AY2187" s="187" t="s">
        <v>90</v>
      </c>
      <c r="AZ2187" s="186">
        <f>_xll.qlInterestRateIndexFixingDate(Currency&amp;"ibor"&amp;$I$1,BA2187,Trigger)</f>
        <v>54641</v>
      </c>
      <c r="BA2187" s="186">
        <f>_xll.qlCalendarAdvance(Calendar,BA2186,AY2187,"f",,Trigger)</f>
        <v>54645</v>
      </c>
      <c r="BB2187" s="186">
        <f>_xll.qlInterestRateIndexMaturity(Currency&amp;"ibor"&amp;$I$1,BA2187,Trigger)</f>
        <v>54737</v>
      </c>
      <c r="BC2187" s="359">
        <f>_xll.qlIndexFixing($AC$5,AZ2187,,_xll.ohTrigger(Trigger,Quote!$V$2))</f>
        <v>1.4332546476491974E-2</v>
      </c>
      <c r="BD2187" s="359" t="e">
        <f>_xll.qlIndexFixing($BE$1,AZ2187,TRUE,_xll.ohTrigger(Trigger,Quote!$V$2))</f>
        <v>#NUM!</v>
      </c>
    </row>
    <row r="2188" spans="51:56" ht="11.25" customHeight="1" x14ac:dyDescent="0.25">
      <c r="AY2188" s="187" t="s">
        <v>90</v>
      </c>
      <c r="AZ2188" s="186">
        <f>_xll.qlInterestRateIndexFixingDate(Currency&amp;"ibor"&amp;$I$1,BA2188,Trigger)</f>
        <v>54648</v>
      </c>
      <c r="BA2188" s="186">
        <f>_xll.qlCalendarAdvance(Calendar,BA2187,AY2188,"f",,Trigger)</f>
        <v>54652</v>
      </c>
      <c r="BB2188" s="186">
        <f>_xll.qlInterestRateIndexMaturity(Currency&amp;"ibor"&amp;$I$1,BA2188,Trigger)</f>
        <v>54744</v>
      </c>
      <c r="BC2188" s="359">
        <f>_xll.qlIndexFixing($AC$5,AZ2188,,_xll.ohTrigger(Trigger,Quote!$V$2))</f>
        <v>1.4333690628096737E-2</v>
      </c>
      <c r="BD2188" s="359" t="e">
        <f>_xll.qlIndexFixing($BE$1,AZ2188,TRUE,_xll.ohTrigger(Trigger,Quote!$V$2))</f>
        <v>#NUM!</v>
      </c>
    </row>
    <row r="2189" spans="51:56" ht="11.25" customHeight="1" x14ac:dyDescent="0.25">
      <c r="AY2189" s="187" t="s">
        <v>90</v>
      </c>
      <c r="AZ2189" s="186">
        <f>_xll.qlInterestRateIndexFixingDate(Currency&amp;"ibor"&amp;$I$1,BA2189,Trigger)</f>
        <v>54655</v>
      </c>
      <c r="BA2189" s="186">
        <f>_xll.qlCalendarAdvance(Calendar,BA2188,AY2189,"f",,Trigger)</f>
        <v>54659</v>
      </c>
      <c r="BB2189" s="186">
        <f>_xll.qlInterestRateIndexMaturity(Currency&amp;"ibor"&amp;$I$1,BA2189,Trigger)</f>
        <v>54751</v>
      </c>
      <c r="BC2189" s="359">
        <f>_xll.qlIndexFixing($AC$5,AZ2189,,_xll.ohTrigger(Trigger,Quote!$V$2))</f>
        <v>1.4334834780036885E-2</v>
      </c>
      <c r="BD2189" s="359" t="e">
        <f>_xll.qlIndexFixing($BE$1,AZ2189,TRUE,_xll.ohTrigger(Trigger,Quote!$V$2))</f>
        <v>#NUM!</v>
      </c>
    </row>
    <row r="2190" spans="51:56" ht="11.25" customHeight="1" x14ac:dyDescent="0.25">
      <c r="AY2190" s="187" t="s">
        <v>90</v>
      </c>
      <c r="AZ2190" s="186">
        <f>_xll.qlInterestRateIndexFixingDate(Currency&amp;"ibor"&amp;$I$1,BA2190,Trigger)</f>
        <v>54662</v>
      </c>
      <c r="BA2190" s="186">
        <f>_xll.qlCalendarAdvance(Calendar,BA2189,AY2190,"f",,Trigger)</f>
        <v>54666</v>
      </c>
      <c r="BB2190" s="186">
        <f>_xll.qlInterestRateIndexMaturity(Currency&amp;"ibor"&amp;$I$1,BA2190,Trigger)</f>
        <v>54757</v>
      </c>
      <c r="BC2190" s="359">
        <f>_xll.qlIndexFixing($AC$5,AZ2190,,_xll.ohTrigger(Trigger,Quote!$V$2))</f>
        <v>1.4335612117264907E-2</v>
      </c>
      <c r="BD2190" s="359" t="e">
        <f>_xll.qlIndexFixing($BE$1,AZ2190,TRUE,_xll.ohTrigger(Trigger,Quote!$V$2))</f>
        <v>#NUM!</v>
      </c>
    </row>
    <row r="2191" spans="51:56" ht="11.25" customHeight="1" x14ac:dyDescent="0.25">
      <c r="AY2191" s="187" t="s">
        <v>90</v>
      </c>
      <c r="AZ2191" s="186">
        <f>_xll.qlInterestRateIndexFixingDate(Currency&amp;"ibor"&amp;$I$1,BA2191,Trigger)</f>
        <v>54669</v>
      </c>
      <c r="BA2191" s="186">
        <f>_xll.qlCalendarAdvance(Calendar,BA2190,AY2191,"f",,Trigger)</f>
        <v>54673</v>
      </c>
      <c r="BB2191" s="186">
        <f>_xll.qlInterestRateIndexMaturity(Currency&amp;"ibor"&amp;$I$1,BA2191,Trigger)</f>
        <v>54764</v>
      </c>
      <c r="BC2191" s="359">
        <f>_xll.qlIndexFixing($AC$5,AZ2191,,_xll.ohTrigger(Trigger,Quote!$V$2))</f>
        <v>1.4336756224366712E-2</v>
      </c>
      <c r="BD2191" s="359" t="e">
        <f>_xll.qlIndexFixing($BE$1,AZ2191,TRUE,_xll.ohTrigger(Trigger,Quote!$V$2))</f>
        <v>#NUM!</v>
      </c>
    </row>
    <row r="2192" spans="51:56" ht="11.25" customHeight="1" x14ac:dyDescent="0.25">
      <c r="AY2192" s="187" t="s">
        <v>90</v>
      </c>
      <c r="AZ2192" s="186">
        <f>_xll.qlInterestRateIndexFixingDate(Currency&amp;"ibor"&amp;$I$1,BA2192,Trigger)</f>
        <v>54676</v>
      </c>
      <c r="BA2192" s="186">
        <f>_xll.qlCalendarAdvance(Calendar,BA2191,AY2192,"f",,Trigger)</f>
        <v>54680</v>
      </c>
      <c r="BB2192" s="186">
        <f>_xll.qlInterestRateIndexMaturity(Currency&amp;"ibor"&amp;$I$1,BA2192,Trigger)</f>
        <v>54771</v>
      </c>
      <c r="BC2192" s="359">
        <f>_xll.qlIndexFixing($AC$5,AZ2192,,_xll.ohTrigger(Trigger,Quote!$V$2))</f>
        <v>1.433790033179968E-2</v>
      </c>
      <c r="BD2192" s="359" t="e">
        <f>_xll.qlIndexFixing($BE$1,AZ2192,TRUE,_xll.ohTrigger(Trigger,Quote!$V$2))</f>
        <v>#NUM!</v>
      </c>
    </row>
    <row r="2193" spans="51:56" ht="11.25" customHeight="1" x14ac:dyDescent="0.25">
      <c r="AY2193" s="187" t="s">
        <v>90</v>
      </c>
      <c r="AZ2193" s="186">
        <f>_xll.qlInterestRateIndexFixingDate(Currency&amp;"ibor"&amp;$I$1,BA2193,Trigger)</f>
        <v>54683</v>
      </c>
      <c r="BA2193" s="186">
        <f>_xll.qlCalendarAdvance(Calendar,BA2192,AY2193,"f",,Trigger)</f>
        <v>54687</v>
      </c>
      <c r="BB2193" s="186">
        <f>_xll.qlInterestRateIndexMaturity(Currency&amp;"ibor"&amp;$I$1,BA2193,Trigger)</f>
        <v>54778</v>
      </c>
      <c r="BC2193" s="359">
        <f>_xll.qlIndexFixing($AC$5,AZ2193,,_xll.ohTrigger(Trigger,Quote!$V$2))</f>
        <v>1.4339044439561178E-2</v>
      </c>
      <c r="BD2193" s="359" t="e">
        <f>_xll.qlIndexFixing($BE$1,AZ2193,TRUE,_xll.ohTrigger(Trigger,Quote!$V$2))</f>
        <v>#NUM!</v>
      </c>
    </row>
    <row r="2194" spans="51:56" ht="11.25" customHeight="1" x14ac:dyDescent="0.25">
      <c r="AY2194" s="187" t="s">
        <v>90</v>
      </c>
      <c r="AZ2194" s="186">
        <f>_xll.qlInterestRateIndexFixingDate(Currency&amp;"ibor"&amp;$I$1,BA2194,Trigger)</f>
        <v>54690</v>
      </c>
      <c r="BA2194" s="186">
        <f>_xll.qlCalendarAdvance(Calendar,BA2193,AY2194,"f",,Trigger)</f>
        <v>54694</v>
      </c>
      <c r="BB2194" s="186">
        <f>_xll.qlInterestRateIndexMaturity(Currency&amp;"ibor"&amp;$I$1,BA2194,Trigger)</f>
        <v>54785</v>
      </c>
      <c r="BC2194" s="359">
        <f>_xll.qlIndexFixing($AC$5,AZ2194,,_xll.ohTrigger(Trigger,Quote!$V$2))</f>
        <v>1.4340188547652082E-2</v>
      </c>
      <c r="BD2194" s="359" t="e">
        <f>_xll.qlIndexFixing($BE$1,AZ2194,TRUE,_xll.ohTrigger(Trigger,Quote!$V$2))</f>
        <v>#NUM!</v>
      </c>
    </row>
    <row r="2195" spans="51:56" ht="11.25" customHeight="1" x14ac:dyDescent="0.25">
      <c r="AY2195" s="187" t="s">
        <v>90</v>
      </c>
      <c r="AZ2195" s="186">
        <f>_xll.qlInterestRateIndexFixingDate(Currency&amp;"ibor"&amp;$I$1,BA2195,Trigger)</f>
        <v>54697</v>
      </c>
      <c r="BA2195" s="186">
        <f>_xll.qlCalendarAdvance(Calendar,BA2194,AY2195,"f",,Trigger)</f>
        <v>54701</v>
      </c>
      <c r="BB2195" s="186">
        <f>_xll.qlInterestRateIndexMaturity(Currency&amp;"ibor"&amp;$I$1,BA2195,Trigger)</f>
        <v>54793</v>
      </c>
      <c r="BC2195" s="359">
        <f>_xll.qlIndexFixing($AC$5,AZ2195,,_xll.ohTrigger(Trigger,Quote!$V$2))</f>
        <v>1.4341699698673046E-2</v>
      </c>
      <c r="BD2195" s="359" t="e">
        <f>_xll.qlIndexFixing($BE$1,AZ2195,TRUE,_xll.ohTrigger(Trigger,Quote!$V$2))</f>
        <v>#NUM!</v>
      </c>
    </row>
    <row r="2196" spans="51:56" ht="11.25" customHeight="1" x14ac:dyDescent="0.25">
      <c r="AY2196" s="187" t="s">
        <v>90</v>
      </c>
      <c r="AZ2196" s="186">
        <f>_xll.qlInterestRateIndexFixingDate(Currency&amp;"ibor"&amp;$I$1,BA2196,Trigger)</f>
        <v>54704</v>
      </c>
      <c r="BA2196" s="186">
        <f>_xll.qlCalendarAdvance(Calendar,BA2195,AY2196,"f",,Trigger)</f>
        <v>54708</v>
      </c>
      <c r="BB2196" s="186">
        <f>_xll.qlInterestRateIndexMaturity(Currency&amp;"ibor"&amp;$I$1,BA2196,Trigger)</f>
        <v>54800</v>
      </c>
      <c r="BC2196" s="359">
        <f>_xll.qlIndexFixing($AC$5,AZ2196,,_xll.ohTrigger(Trigger,Quote!$V$2))</f>
        <v>1.4342843852946111E-2</v>
      </c>
      <c r="BD2196" s="359" t="e">
        <f>_xll.qlIndexFixing($BE$1,AZ2196,TRUE,_xll.ohTrigger(Trigger,Quote!$V$2))</f>
        <v>#NUM!</v>
      </c>
    </row>
    <row r="2197" spans="51:56" ht="11.25" customHeight="1" x14ac:dyDescent="0.25">
      <c r="AY2197" s="187" t="s">
        <v>90</v>
      </c>
      <c r="AZ2197" s="186">
        <f>_xll.qlInterestRateIndexFixingDate(Currency&amp;"ibor"&amp;$I$1,BA2197,Trigger)</f>
        <v>54711</v>
      </c>
      <c r="BA2197" s="186">
        <f>_xll.qlCalendarAdvance(Calendar,BA2196,AY2197,"f",,Trigger)</f>
        <v>54715</v>
      </c>
      <c r="BB2197" s="186">
        <f>_xll.qlInterestRateIndexMaturity(Currency&amp;"ibor"&amp;$I$1,BA2197,Trigger)</f>
        <v>54807</v>
      </c>
      <c r="BC2197" s="359">
        <f>_xll.qlIndexFixing($AC$5,AZ2197,,_xll.ohTrigger(Trigger,Quote!$V$2))</f>
        <v>1.4343988007551951E-2</v>
      </c>
      <c r="BD2197" s="359" t="e">
        <f>_xll.qlIndexFixing($BE$1,AZ2197,TRUE,_xll.ohTrigger(Trigger,Quote!$V$2))</f>
        <v>#NUM!</v>
      </c>
    </row>
    <row r="2198" spans="51:56" ht="11.25" customHeight="1" x14ac:dyDescent="0.25">
      <c r="AY2198" s="187" t="s">
        <v>90</v>
      </c>
      <c r="AZ2198" s="186">
        <f>_xll.qlInterestRateIndexFixingDate(Currency&amp;"ibor"&amp;$I$1,BA2198,Trigger)</f>
        <v>54718</v>
      </c>
      <c r="BA2198" s="186">
        <f>_xll.qlCalendarAdvance(Calendar,BA2197,AY2198,"f",,Trigger)</f>
        <v>54722</v>
      </c>
      <c r="BB2198" s="186">
        <f>_xll.qlInterestRateIndexMaturity(Currency&amp;"ibor"&amp;$I$1,BA2198,Trigger)</f>
        <v>54814</v>
      </c>
      <c r="BC2198" s="359">
        <f>_xll.qlIndexFixing($AC$5,AZ2198,,_xll.ohTrigger(Trigger,Quote!$V$2))</f>
        <v>1.4345132162489701E-2</v>
      </c>
      <c r="BD2198" s="359" t="e">
        <f>_xll.qlIndexFixing($BE$1,AZ2198,TRUE,_xll.ohTrigger(Trigger,Quote!$V$2))</f>
        <v>#NUM!</v>
      </c>
    </row>
    <row r="2199" spans="51:56" ht="11.25" customHeight="1" x14ac:dyDescent="0.25">
      <c r="AY2199" s="187" t="s">
        <v>90</v>
      </c>
      <c r="AZ2199" s="186">
        <f>_xll.qlInterestRateIndexFixingDate(Currency&amp;"ibor"&amp;$I$1,BA2199,Trigger)</f>
        <v>54725</v>
      </c>
      <c r="BA2199" s="186">
        <f>_xll.qlCalendarAdvance(Calendar,BA2198,AY2199,"f",,Trigger)</f>
        <v>54729</v>
      </c>
      <c r="BB2199" s="186">
        <f>_xll.qlInterestRateIndexMaturity(Currency&amp;"ibor"&amp;$I$1,BA2199,Trigger)</f>
        <v>54821</v>
      </c>
      <c r="BC2199" s="359">
        <f>_xll.qlIndexFixing($AC$5,AZ2199,,_xll.ohTrigger(Trigger,Quote!$V$2))</f>
        <v>1.4346276317763704E-2</v>
      </c>
      <c r="BD2199" s="359" t="e">
        <f>_xll.qlIndexFixing($BE$1,AZ2199,TRUE,_xll.ohTrigger(Trigger,Quote!$V$2))</f>
        <v>#NUM!</v>
      </c>
    </row>
    <row r="2200" spans="51:56" ht="11.25" customHeight="1" x14ac:dyDescent="0.25">
      <c r="AY2200" s="187" t="s">
        <v>90</v>
      </c>
      <c r="AZ2200" s="186">
        <f>_xll.qlInterestRateIndexFixingDate(Currency&amp;"ibor"&amp;$I$1,BA2200,Trigger)</f>
        <v>54732</v>
      </c>
      <c r="BA2200" s="186">
        <f>_xll.qlCalendarAdvance(Calendar,BA2199,AY2200,"f",,Trigger)</f>
        <v>54736</v>
      </c>
      <c r="BB2200" s="186">
        <f>_xll.qlInterestRateIndexMaturity(Currency&amp;"ibor"&amp;$I$1,BA2200,Trigger)</f>
        <v>54828</v>
      </c>
      <c r="BC2200" s="359">
        <f>_xll.qlIndexFixing($AC$5,AZ2200,,_xll.ohTrigger(Trigger,Quote!$V$2))</f>
        <v>1.4347420473369614E-2</v>
      </c>
      <c r="BD2200" s="359" t="e">
        <f>_xll.qlIndexFixing($BE$1,AZ2200,TRUE,_xll.ohTrigger(Trigger,Quote!$V$2))</f>
        <v>#NUM!</v>
      </c>
    </row>
    <row r="2201" spans="51:56" ht="11.25" customHeight="1" x14ac:dyDescent="0.25">
      <c r="AY2201" s="187" t="s">
        <v>90</v>
      </c>
      <c r="AZ2201" s="186">
        <f>_xll.qlInterestRateIndexFixingDate(Currency&amp;"ibor"&amp;$I$1,BA2201,Trigger)</f>
        <v>54739</v>
      </c>
      <c r="BA2201" s="186">
        <f>_xll.qlCalendarAdvance(Calendar,BA2200,AY2201,"f",,Trigger)</f>
        <v>54743</v>
      </c>
      <c r="BB2201" s="186">
        <f>_xll.qlInterestRateIndexMaturity(Currency&amp;"ibor"&amp;$I$1,BA2201,Trigger)</f>
        <v>54835</v>
      </c>
      <c r="BC2201" s="359">
        <f>_xll.qlIndexFixing($AC$5,AZ2201,,_xll.ohTrigger(Trigger,Quote!$V$2))</f>
        <v>1.4348564629308303E-2</v>
      </c>
      <c r="BD2201" s="359" t="e">
        <f>_xll.qlIndexFixing($BE$1,AZ2201,TRUE,_xll.ohTrigger(Trigger,Quote!$V$2))</f>
        <v>#NUM!</v>
      </c>
    </row>
    <row r="2202" spans="51:56" ht="11.25" customHeight="1" x14ac:dyDescent="0.25">
      <c r="AY2202" s="187" t="s">
        <v>90</v>
      </c>
      <c r="AZ2202" s="186">
        <f>_xll.qlInterestRateIndexFixingDate(Currency&amp;"ibor"&amp;$I$1,BA2202,Trigger)</f>
        <v>54746</v>
      </c>
      <c r="BA2202" s="186">
        <f>_xll.qlCalendarAdvance(Calendar,BA2201,AY2202,"f",,Trigger)</f>
        <v>54750</v>
      </c>
      <c r="BB2202" s="186">
        <f>_xll.qlInterestRateIndexMaturity(Currency&amp;"ibor"&amp;$I$1,BA2202,Trigger)</f>
        <v>54842</v>
      </c>
      <c r="BC2202" s="359">
        <f>_xll.qlIndexFixing($AC$5,AZ2202,,_xll.ohTrigger(Trigger,Quote!$V$2))</f>
        <v>1.4349708785581507E-2</v>
      </c>
      <c r="BD2202" s="359" t="e">
        <f>_xll.qlIndexFixing($BE$1,AZ2202,TRUE,_xll.ohTrigger(Trigger,Quote!$V$2))</f>
        <v>#NUM!</v>
      </c>
    </row>
    <row r="2203" spans="51:56" ht="11.25" customHeight="1" x14ac:dyDescent="0.25">
      <c r="AY2203" s="187" t="s">
        <v>90</v>
      </c>
      <c r="AZ2203" s="186">
        <f>_xll.qlInterestRateIndexFixingDate(Currency&amp;"ibor"&amp;$I$1,BA2203,Trigger)</f>
        <v>54753</v>
      </c>
      <c r="BA2203" s="186">
        <f>_xll.qlCalendarAdvance(Calendar,BA2202,AY2203,"f",,Trigger)</f>
        <v>54757</v>
      </c>
      <c r="BB2203" s="186">
        <f>_xll.qlInterestRateIndexMaturity(Currency&amp;"ibor"&amp;$I$1,BA2203,Trigger)</f>
        <v>54847</v>
      </c>
      <c r="BC2203" s="359">
        <f>_xll.qlIndexFixing($AC$5,AZ2203,,_xll.ohTrigger(Trigger,Quote!$V$2))</f>
        <v>1.4350118142516521E-2</v>
      </c>
      <c r="BD2203" s="359" t="e">
        <f>_xll.qlIndexFixing($BE$1,AZ2203,TRUE,_xll.ohTrigger(Trigger,Quote!$V$2))</f>
        <v>#NUM!</v>
      </c>
    </row>
    <row r="2204" spans="51:56" ht="11.25" customHeight="1" x14ac:dyDescent="0.25">
      <c r="AY2204" s="187" t="s">
        <v>90</v>
      </c>
      <c r="AZ2204" s="186">
        <f>_xll.qlInterestRateIndexFixingDate(Currency&amp;"ibor"&amp;$I$1,BA2204,Trigger)</f>
        <v>54760</v>
      </c>
      <c r="BA2204" s="186">
        <f>_xll.qlCalendarAdvance(Calendar,BA2203,AY2204,"f",,Trigger)</f>
        <v>54764</v>
      </c>
      <c r="BB2204" s="186">
        <f>_xll.qlInterestRateIndexMaturity(Currency&amp;"ibor"&amp;$I$1,BA2204,Trigger)</f>
        <v>54854</v>
      </c>
      <c r="BC2204" s="359">
        <f>_xll.qlIndexFixing($AC$5,AZ2204,,_xll.ohTrigger(Trigger,Quote!$V$2))</f>
        <v>1.4351262208356808E-2</v>
      </c>
      <c r="BD2204" s="359" t="e">
        <f>_xll.qlIndexFixing($BE$1,AZ2204,TRUE,_xll.ohTrigger(Trigger,Quote!$V$2))</f>
        <v>#NUM!</v>
      </c>
    </row>
    <row r="2205" spans="51:56" ht="11.25" customHeight="1" x14ac:dyDescent="0.25">
      <c r="AY2205" s="187" t="s">
        <v>90</v>
      </c>
      <c r="AZ2205" s="186">
        <f>_xll.qlInterestRateIndexFixingDate(Currency&amp;"ibor"&amp;$I$1,BA2205,Trigger)</f>
        <v>54767</v>
      </c>
      <c r="BA2205" s="186">
        <f>_xll.qlCalendarAdvance(Calendar,BA2204,AY2205,"f",,Trigger)</f>
        <v>54771</v>
      </c>
      <c r="BB2205" s="186">
        <f>_xll.qlInterestRateIndexMaturity(Currency&amp;"ibor"&amp;$I$1,BA2205,Trigger)</f>
        <v>54861</v>
      </c>
      <c r="BC2205" s="359">
        <f>_xll.qlIndexFixing($AC$5,AZ2205,,_xll.ohTrigger(Trigger,Quote!$V$2))</f>
        <v>1.4352406274522167E-2</v>
      </c>
      <c r="BD2205" s="359" t="e">
        <f>_xll.qlIndexFixing($BE$1,AZ2205,TRUE,_xll.ohTrigger(Trigger,Quote!$V$2))</f>
        <v>#NUM!</v>
      </c>
    </row>
    <row r="2206" spans="51:56" ht="11.25" customHeight="1" x14ac:dyDescent="0.25">
      <c r="AY2206" s="187" t="s">
        <v>90</v>
      </c>
      <c r="AZ2206" s="186">
        <f>_xll.qlInterestRateIndexFixingDate(Currency&amp;"ibor"&amp;$I$1,BA2206,Trigger)</f>
        <v>54774</v>
      </c>
      <c r="BA2206" s="186">
        <f>_xll.qlCalendarAdvance(Calendar,BA2205,AY2206,"f",,Trigger)</f>
        <v>54778</v>
      </c>
      <c r="BB2206" s="186">
        <f>_xll.qlInterestRateIndexMaturity(Currency&amp;"ibor"&amp;$I$1,BA2206,Trigger)</f>
        <v>54868</v>
      </c>
      <c r="BC2206" s="359">
        <f>_xll.qlIndexFixing($AC$5,AZ2206,,_xll.ohTrigger(Trigger,Quote!$V$2))</f>
        <v>1.43535503410126E-2</v>
      </c>
      <c r="BD2206" s="359" t="e">
        <f>_xll.qlIndexFixing($BE$1,AZ2206,TRUE,_xll.ohTrigger(Trigger,Quote!$V$2))</f>
        <v>#NUM!</v>
      </c>
    </row>
    <row r="2207" spans="51:56" ht="11.25" customHeight="1" x14ac:dyDescent="0.25">
      <c r="AY2207" s="187" t="s">
        <v>90</v>
      </c>
      <c r="AZ2207" s="186">
        <f>_xll.qlInterestRateIndexFixingDate(Currency&amp;"ibor"&amp;$I$1,BA2207,Trigger)</f>
        <v>54781</v>
      </c>
      <c r="BA2207" s="186">
        <f>_xll.qlCalendarAdvance(Calendar,BA2206,AY2207,"f",,Trigger)</f>
        <v>54785</v>
      </c>
      <c r="BB2207" s="186">
        <f>_xll.qlInterestRateIndexMaturity(Currency&amp;"ibor"&amp;$I$1,BA2207,Trigger)</f>
        <v>54875</v>
      </c>
      <c r="BC2207" s="359">
        <f>_xll.qlIndexFixing($AC$5,AZ2207,,_xll.ohTrigger(Trigger,Quote!$V$2))</f>
        <v>1.435469440783077E-2</v>
      </c>
      <c r="BD2207" s="359" t="e">
        <f>_xll.qlIndexFixing($BE$1,AZ2207,TRUE,_xll.ohTrigger(Trigger,Quote!$V$2))</f>
        <v>#NUM!</v>
      </c>
    </row>
    <row r="2208" spans="51:56" ht="11.25" customHeight="1" x14ac:dyDescent="0.25">
      <c r="AY2208" s="187" t="s">
        <v>90</v>
      </c>
      <c r="AZ2208" s="186">
        <f>_xll.qlInterestRateIndexFixingDate(Currency&amp;"ibor"&amp;$I$1,BA2208,Trigger)</f>
        <v>54788</v>
      </c>
      <c r="BA2208" s="186">
        <f>_xll.qlCalendarAdvance(Calendar,BA2207,AY2208,"f",,Trigger)</f>
        <v>54792</v>
      </c>
      <c r="BB2208" s="186">
        <f>_xll.qlInterestRateIndexMaturity(Currency&amp;"ibor"&amp;$I$1,BA2208,Trigger)</f>
        <v>54882</v>
      </c>
      <c r="BC2208" s="359">
        <f>_xll.qlIndexFixing($AC$5,AZ2208,,_xll.ohTrigger(Trigger,Quote!$V$2))</f>
        <v>1.4355838474974902E-2</v>
      </c>
      <c r="BD2208" s="359" t="e">
        <f>_xll.qlIndexFixing($BE$1,AZ2208,TRUE,_xll.ohTrigger(Trigger,Quote!$V$2))</f>
        <v>#NUM!</v>
      </c>
    </row>
    <row r="2209" spans="51:56" ht="11.25" customHeight="1" x14ac:dyDescent="0.25">
      <c r="AY2209" s="187" t="s">
        <v>90</v>
      </c>
      <c r="AZ2209" s="186">
        <f>_xll.qlInterestRateIndexFixingDate(Currency&amp;"ibor"&amp;$I$1,BA2209,Trigger)</f>
        <v>54795</v>
      </c>
      <c r="BA2209" s="186">
        <f>_xll.qlCalendarAdvance(Calendar,BA2208,AY2209,"f",,Trigger)</f>
        <v>54799</v>
      </c>
      <c r="BB2209" s="186">
        <f>_xll.qlInterestRateIndexMaturity(Currency&amp;"ibor"&amp;$I$1,BA2209,Trigger)</f>
        <v>54890</v>
      </c>
      <c r="BC2209" s="359">
        <f>_xll.qlIndexFixing($AC$5,AZ2209,,_xll.ohTrigger(Trigger,Quote!$V$2))</f>
        <v>1.4357350208583117E-2</v>
      </c>
      <c r="BD2209" s="359" t="e">
        <f>_xll.qlIndexFixing($BE$1,AZ2209,TRUE,_xll.ohTrigger(Trigger,Quote!$V$2))</f>
        <v>#NUM!</v>
      </c>
    </row>
    <row r="2210" spans="51:56" ht="11.25" customHeight="1" x14ac:dyDescent="0.25">
      <c r="AY2210" s="187" t="s">
        <v>90</v>
      </c>
      <c r="AZ2210" s="186">
        <f>_xll.qlInterestRateIndexFixingDate(Currency&amp;"ibor"&amp;$I$1,BA2210,Trigger)</f>
        <v>54802</v>
      </c>
      <c r="BA2210" s="186">
        <f>_xll.qlCalendarAdvance(Calendar,BA2209,AY2210,"f",,Trigger)</f>
        <v>54806</v>
      </c>
      <c r="BB2210" s="186">
        <f>_xll.qlInterestRateIndexMaturity(Currency&amp;"ibor"&amp;$I$1,BA2210,Trigger)</f>
        <v>54896</v>
      </c>
      <c r="BC2210" s="359">
        <f>_xll.qlIndexFixing($AC$5,AZ2210,,_xll.ohTrigger(Trigger,Quote!$V$2))</f>
        <v>1.4358126610239275E-2</v>
      </c>
      <c r="BD2210" s="359" t="e">
        <f>_xll.qlIndexFixing($BE$1,AZ2210,TRUE,_xll.ohTrigger(Trigger,Quote!$V$2))</f>
        <v>#NUM!</v>
      </c>
    </row>
    <row r="2211" spans="51:56" ht="11.25" customHeight="1" x14ac:dyDescent="0.25">
      <c r="AY2211" s="187" t="s">
        <v>90</v>
      </c>
      <c r="AZ2211" s="186">
        <f>_xll.qlInterestRateIndexFixingDate(Currency&amp;"ibor"&amp;$I$1,BA2211,Trigger)</f>
        <v>54809</v>
      </c>
      <c r="BA2211" s="186">
        <f>_xll.qlCalendarAdvance(Calendar,BA2210,AY2211,"f",,Trigger)</f>
        <v>54813</v>
      </c>
      <c r="BB2211" s="186">
        <f>_xll.qlInterestRateIndexMaturity(Currency&amp;"ibor"&amp;$I$1,BA2211,Trigger)</f>
        <v>54903</v>
      </c>
      <c r="BC2211" s="359">
        <f>_xll.qlIndexFixing($AC$5,AZ2211,,_xll.ohTrigger(Trigger,Quote!$V$2))</f>
        <v>1.4359270678361291E-2</v>
      </c>
      <c r="BD2211" s="359" t="e">
        <f>_xll.qlIndexFixing($BE$1,AZ2211,TRUE,_xll.ohTrigger(Trigger,Quote!$V$2))</f>
        <v>#NUM!</v>
      </c>
    </row>
    <row r="2212" spans="51:56" ht="11.25" customHeight="1" x14ac:dyDescent="0.25">
      <c r="AY2212" s="187" t="s">
        <v>90</v>
      </c>
      <c r="AZ2212" s="186">
        <f>_xll.qlInterestRateIndexFixingDate(Currency&amp;"ibor"&amp;$I$1,BA2212,Trigger)</f>
        <v>54816</v>
      </c>
      <c r="BA2212" s="186">
        <f>_xll.qlCalendarAdvance(Calendar,BA2211,AY2212,"f",,Trigger)</f>
        <v>54820</v>
      </c>
      <c r="BB2212" s="186">
        <f>_xll.qlInterestRateIndexMaturity(Currency&amp;"ibor"&amp;$I$1,BA2212,Trigger)</f>
        <v>54910</v>
      </c>
      <c r="BC2212" s="359">
        <f>_xll.qlIndexFixing($AC$5,AZ2212,,_xll.ohTrigger(Trigger,Quote!$V$2))</f>
        <v>1.4360414746809269E-2</v>
      </c>
      <c r="BD2212" s="359" t="e">
        <f>_xll.qlIndexFixing($BE$1,AZ2212,TRUE,_xll.ohTrigger(Trigger,Quote!$V$2))</f>
        <v>#NUM!</v>
      </c>
    </row>
    <row r="2213" spans="51:56" ht="11.25" customHeight="1" x14ac:dyDescent="0.25">
      <c r="AY2213" s="187" t="s">
        <v>90</v>
      </c>
      <c r="AZ2213" s="186">
        <f>_xll.qlInterestRateIndexFixingDate(Currency&amp;"ibor"&amp;$I$1,BA2213,Trigger)</f>
        <v>54823</v>
      </c>
      <c r="BA2213" s="186">
        <f>_xll.qlCalendarAdvance(Calendar,BA2212,AY2213,"f",,Trigger)</f>
        <v>54827</v>
      </c>
      <c r="BB2213" s="186">
        <f>_xll.qlInterestRateIndexMaturity(Currency&amp;"ibor"&amp;$I$1,BA2213,Trigger)</f>
        <v>54917</v>
      </c>
      <c r="BC2213" s="359">
        <f>_xll.qlIndexFixing($AC$5,AZ2213,,_xll.ohTrigger(Trigger,Quote!$V$2))</f>
        <v>1.4361558815583209E-2</v>
      </c>
      <c r="BD2213" s="359" t="e">
        <f>_xll.qlIndexFixing($BE$1,AZ2213,TRUE,_xll.ohTrigger(Trigger,Quote!$V$2))</f>
        <v>#NUM!</v>
      </c>
    </row>
    <row r="2214" spans="51:56" ht="11.25" customHeight="1" x14ac:dyDescent="0.25">
      <c r="AY2214" s="187" t="s">
        <v>90</v>
      </c>
      <c r="AZ2214" s="186">
        <f>_xll.qlInterestRateIndexFixingDate(Currency&amp;"ibor"&amp;$I$1,BA2214,Trigger)</f>
        <v>54830</v>
      </c>
      <c r="BA2214" s="186">
        <f>_xll.qlCalendarAdvance(Calendar,BA2213,AY2214,"f",,Trigger)</f>
        <v>54834</v>
      </c>
      <c r="BB2214" s="186">
        <f>_xll.qlInterestRateIndexMaturity(Currency&amp;"ibor"&amp;$I$1,BA2214,Trigger)</f>
        <v>54924</v>
      </c>
      <c r="BC2214" s="359">
        <f>_xll.qlIndexFixing($AC$5,AZ2214,,_xll.ohTrigger(Trigger,Quote!$V$2))</f>
        <v>1.4362702884682221E-2</v>
      </c>
      <c r="BD2214" s="359" t="e">
        <f>_xll.qlIndexFixing($BE$1,AZ2214,TRUE,_xll.ohTrigger(Trigger,Quote!$V$2))</f>
        <v>#NUM!</v>
      </c>
    </row>
    <row r="2215" spans="51:56" ht="11.25" customHeight="1" x14ac:dyDescent="0.25">
      <c r="AY2215" s="187" t="s">
        <v>90</v>
      </c>
      <c r="AZ2215" s="186">
        <f>_xll.qlInterestRateIndexFixingDate(Currency&amp;"ibor"&amp;$I$1,BA2215,Trigger)</f>
        <v>54837</v>
      </c>
      <c r="BA2215" s="186">
        <f>_xll.qlCalendarAdvance(Calendar,BA2214,AY2215,"f",,Trigger)</f>
        <v>54841</v>
      </c>
      <c r="BB2215" s="186">
        <f>_xll.qlInterestRateIndexMaturity(Currency&amp;"ibor"&amp;$I$1,BA2215,Trigger)</f>
        <v>54931</v>
      </c>
      <c r="BC2215" s="359">
        <f>_xll.qlIndexFixing($AC$5,AZ2215,,_xll.ohTrigger(Trigger,Quote!$V$2))</f>
        <v>1.4363846954108972E-2</v>
      </c>
      <c r="BD2215" s="359" t="e">
        <f>_xll.qlIndexFixing($BE$1,AZ2215,TRUE,_xll.ohTrigger(Trigger,Quote!$V$2))</f>
        <v>#NUM!</v>
      </c>
    </row>
    <row r="2216" spans="51:56" ht="11.25" customHeight="1" x14ac:dyDescent="0.25">
      <c r="AY2216" s="187" t="s">
        <v>90</v>
      </c>
      <c r="AZ2216" s="186">
        <f>_xll.qlInterestRateIndexFixingDate(Currency&amp;"ibor"&amp;$I$1,BA2216,Trigger)</f>
        <v>54844</v>
      </c>
      <c r="BA2216" s="186">
        <f>_xll.qlCalendarAdvance(Calendar,BA2215,AY2216,"f",,Trigger)</f>
        <v>54848</v>
      </c>
      <c r="BB2216" s="186">
        <f>_xll.qlInterestRateIndexMaturity(Currency&amp;"ibor"&amp;$I$1,BA2216,Trigger)</f>
        <v>54940</v>
      </c>
      <c r="BC2216" s="359">
        <f>_xll.qlIndexFixing($AC$5,AZ2216,,_xll.ohTrigger(Trigger,Quote!$V$2))</f>
        <v>1.4365727008395756E-2</v>
      </c>
      <c r="BD2216" s="359" t="e">
        <f>_xll.qlIndexFixing($BE$1,AZ2216,TRUE,_xll.ohTrigger(Trigger,Quote!$V$2))</f>
        <v>#NUM!</v>
      </c>
    </row>
    <row r="2217" spans="51:56" ht="11.25" customHeight="1" x14ac:dyDescent="0.25">
      <c r="AY2217" s="187" t="s">
        <v>90</v>
      </c>
      <c r="AZ2217" s="186">
        <f>_xll.qlInterestRateIndexFixingDate(Currency&amp;"ibor"&amp;$I$1,BA2217,Trigger)</f>
        <v>54851</v>
      </c>
      <c r="BA2217" s="186">
        <f>_xll.qlCalendarAdvance(Calendar,BA2216,AY2217,"f",,Trigger)</f>
        <v>54855</v>
      </c>
      <c r="BB2217" s="186">
        <f>_xll.qlInterestRateIndexMaturity(Currency&amp;"ibor"&amp;$I$1,BA2217,Trigger)</f>
        <v>54947</v>
      </c>
      <c r="BC2217" s="359">
        <f>_xll.qlIndexFixing($AC$5,AZ2217,,_xll.ohTrigger(Trigger,Quote!$V$2))</f>
        <v>1.4346887258099416E-2</v>
      </c>
      <c r="BD2217" s="359" t="e">
        <f>_xll.qlIndexFixing($BE$1,AZ2217,TRUE,_xll.ohTrigger(Trigger,Quote!$V$2))</f>
        <v>#NUM!</v>
      </c>
    </row>
    <row r="2218" spans="51:56" ht="11.25" customHeight="1" x14ac:dyDescent="0.25">
      <c r="AY2218" s="187" t="s">
        <v>90</v>
      </c>
      <c r="AZ2218" s="186">
        <f>_xll.qlInterestRateIndexFixingDate(Currency&amp;"ibor"&amp;$I$1,BA2218,Trigger)</f>
        <v>54858</v>
      </c>
      <c r="BA2218" s="186">
        <f>_xll.qlCalendarAdvance(Calendar,BA2217,AY2218,"f",,Trigger)</f>
        <v>54862</v>
      </c>
      <c r="BB2218" s="186">
        <f>_xll.qlInterestRateIndexMaturity(Currency&amp;"ibor"&amp;$I$1,BA2218,Trigger)</f>
        <v>54954</v>
      </c>
      <c r="BC2218" s="359">
        <f>_xll.qlIndexFixing($AC$5,AZ2218,,_xll.ohTrigger(Trigger,Quote!$V$2))</f>
        <v>1.4328025732391168E-2</v>
      </c>
      <c r="BD2218" s="359" t="e">
        <f>_xll.qlIndexFixing($BE$1,AZ2218,TRUE,_xll.ohTrigger(Trigger,Quote!$V$2))</f>
        <v>#NUM!</v>
      </c>
    </row>
    <row r="2219" spans="51:56" ht="11.25" customHeight="1" x14ac:dyDescent="0.25">
      <c r="AY2219" s="187" t="s">
        <v>90</v>
      </c>
      <c r="AZ2219" s="186">
        <f>_xll.qlInterestRateIndexFixingDate(Currency&amp;"ibor"&amp;$I$1,BA2219,Trigger)</f>
        <v>54865</v>
      </c>
      <c r="BA2219" s="186">
        <f>_xll.qlCalendarAdvance(Calendar,BA2218,AY2219,"f",,Trigger)</f>
        <v>54869</v>
      </c>
      <c r="BB2219" s="186">
        <f>_xll.qlInterestRateIndexMaturity(Currency&amp;"ibor"&amp;$I$1,BA2219,Trigger)</f>
        <v>54961</v>
      </c>
      <c r="BC2219" s="359">
        <f>_xll.qlIndexFixing($AC$5,AZ2219,,_xll.ohTrigger(Trigger,Quote!$V$2))</f>
        <v>1.4309142431589018E-2</v>
      </c>
      <c r="BD2219" s="359" t="e">
        <f>_xll.qlIndexFixing($BE$1,AZ2219,TRUE,_xll.ohTrigger(Trigger,Quote!$V$2))</f>
        <v>#NUM!</v>
      </c>
    </row>
    <row r="2220" spans="51:56" ht="11.25" customHeight="1" x14ac:dyDescent="0.25">
      <c r="AY2220" s="187" t="s">
        <v>90</v>
      </c>
      <c r="AZ2220" s="186">
        <f>_xll.qlInterestRateIndexFixingDate(Currency&amp;"ibor"&amp;$I$1,BA2220,Trigger)</f>
        <v>54872</v>
      </c>
      <c r="BA2220" s="186">
        <f>_xll.qlCalendarAdvance(Calendar,BA2219,AY2220,"f",,Trigger)</f>
        <v>54876</v>
      </c>
      <c r="BB2220" s="186">
        <f>_xll.qlInterestRateIndexMaturity(Currency&amp;"ibor"&amp;$I$1,BA2220,Trigger)</f>
        <v>54968</v>
      </c>
      <c r="BC2220" s="359">
        <f>_xll.qlIndexFixing($AC$5,AZ2220,,_xll.ohTrigger(Trigger,Quote!$V$2))</f>
        <v>1.429023735600576E-2</v>
      </c>
      <c r="BD2220" s="359" t="e">
        <f>_xll.qlIndexFixing($BE$1,AZ2220,TRUE,_xll.ohTrigger(Trigger,Quote!$V$2))</f>
        <v>#NUM!</v>
      </c>
    </row>
    <row r="2221" spans="51:56" ht="11.25" customHeight="1" x14ac:dyDescent="0.25">
      <c r="AY2221" s="187" t="s">
        <v>90</v>
      </c>
      <c r="AZ2221" s="186">
        <f>_xll.qlInterestRateIndexFixingDate(Currency&amp;"ibor"&amp;$I$1,BA2221,Trigger)</f>
        <v>54879</v>
      </c>
      <c r="BA2221" s="186">
        <f>_xll.qlCalendarAdvance(Calendar,BA2220,AY2221,"f",,Trigger)</f>
        <v>54883</v>
      </c>
      <c r="BB2221" s="186">
        <f>_xll.qlInterestRateIndexMaturity(Currency&amp;"ibor"&amp;$I$1,BA2221,Trigger)</f>
        <v>54974</v>
      </c>
      <c r="BC2221" s="359">
        <f>_xll.qlIndexFixing($AC$5,AZ2221,,_xll.ohTrigger(Trigger,Quote!$V$2))</f>
        <v>1.4272745928911396E-2</v>
      </c>
      <c r="BD2221" s="359" t="e">
        <f>_xll.qlIndexFixing($BE$1,AZ2221,TRUE,_xll.ohTrigger(Trigger,Quote!$V$2))</f>
        <v>#NUM!</v>
      </c>
    </row>
    <row r="2222" spans="51:56" ht="11.25" customHeight="1" x14ac:dyDescent="0.25">
      <c r="AY2222" s="187" t="s">
        <v>90</v>
      </c>
      <c r="AZ2222" s="186">
        <f>_xll.qlInterestRateIndexFixingDate(Currency&amp;"ibor"&amp;$I$1,BA2222,Trigger)</f>
        <v>54884</v>
      </c>
      <c r="BA2222" s="186">
        <f>_xll.qlCalendarAdvance(Calendar,BA2221,AY2222,"f",,Trigger)</f>
        <v>54890</v>
      </c>
      <c r="BB2222" s="186">
        <f>_xll.qlInterestRateIndexMaturity(Currency&amp;"ibor"&amp;$I$1,BA2222,Trigger)</f>
        <v>54981</v>
      </c>
      <c r="BC2222" s="359">
        <f>_xll.qlIndexFixing($AC$5,AZ2222,,_xll.ohTrigger(Trigger,Quote!$V$2))</f>
        <v>1.4253580413295538E-2</v>
      </c>
      <c r="BD2222" s="359" t="e">
        <f>_xll.qlIndexFixing($BE$1,AZ2222,TRUE,_xll.ohTrigger(Trigger,Quote!$V$2))</f>
        <v>#NUM!</v>
      </c>
    </row>
    <row r="2223" spans="51:56" ht="11.25" customHeight="1" x14ac:dyDescent="0.25">
      <c r="AY2223" s="187" t="s">
        <v>90</v>
      </c>
      <c r="AZ2223" s="186">
        <f>_xll.qlInterestRateIndexFixingDate(Currency&amp;"ibor"&amp;$I$1,BA2223,Trigger)</f>
        <v>54893</v>
      </c>
      <c r="BA2223" s="186">
        <f>_xll.qlCalendarAdvance(Calendar,BA2222,AY2223,"f",,Trigger)</f>
        <v>54897</v>
      </c>
      <c r="BB2223" s="186">
        <f>_xll.qlInterestRateIndexMaturity(Currency&amp;"ibor"&amp;$I$1,BA2223,Trigger)</f>
        <v>54988</v>
      </c>
      <c r="BC2223" s="359">
        <f>_xll.qlIndexFixing($AC$5,AZ2223,,_xll.ohTrigger(Trigger,Quote!$V$2))</f>
        <v>1.4234392885526703E-2</v>
      </c>
      <c r="BD2223" s="359" t="e">
        <f>_xll.qlIndexFixing($BE$1,AZ2223,TRUE,_xll.ohTrigger(Trigger,Quote!$V$2))</f>
        <v>#NUM!</v>
      </c>
    </row>
    <row r="2224" spans="51:56" ht="11.25" customHeight="1" x14ac:dyDescent="0.25">
      <c r="AY2224" s="187" t="s">
        <v>90</v>
      </c>
      <c r="AZ2224" s="186">
        <f>_xll.qlInterestRateIndexFixingDate(Currency&amp;"ibor"&amp;$I$1,BA2224,Trigger)</f>
        <v>54900</v>
      </c>
      <c r="BA2224" s="186">
        <f>_xll.qlCalendarAdvance(Calendar,BA2223,AY2224,"f",,Trigger)</f>
        <v>54904</v>
      </c>
      <c r="BB2224" s="186">
        <f>_xll.qlInterestRateIndexMaturity(Currency&amp;"ibor"&amp;$I$1,BA2224,Trigger)</f>
        <v>54995</v>
      </c>
      <c r="BC2224" s="359">
        <f>_xll.qlIndexFixing($AC$5,AZ2224,,_xll.ohTrigger(Trigger,Quote!$V$2))</f>
        <v>1.4215183345924632E-2</v>
      </c>
      <c r="BD2224" s="359" t="e">
        <f>_xll.qlIndexFixing($BE$1,AZ2224,TRUE,_xll.ohTrigger(Trigger,Quote!$V$2))</f>
        <v>#NUM!</v>
      </c>
    </row>
    <row r="2225" spans="51:56" ht="11.25" customHeight="1" x14ac:dyDescent="0.25">
      <c r="AY2225" s="187" t="s">
        <v>90</v>
      </c>
      <c r="AZ2225" s="186">
        <f>_xll.qlInterestRateIndexFixingDate(Currency&amp;"ibor"&amp;$I$1,BA2225,Trigger)</f>
        <v>54907</v>
      </c>
      <c r="BA2225" s="186">
        <f>_xll.qlCalendarAdvance(Calendar,BA2224,AY2225,"f",,Trigger)</f>
        <v>54911</v>
      </c>
      <c r="BB2225" s="186">
        <f>_xll.qlInterestRateIndexMaturity(Currency&amp;"ibor"&amp;$I$1,BA2225,Trigger)</f>
        <v>55003</v>
      </c>
      <c r="BC2225" s="359">
        <f>_xll.qlIndexFixing($AC$5,AZ2225,,_xll.ohTrigger(Trigger,Quote!$V$2))</f>
        <v>1.4195385367433555E-2</v>
      </c>
      <c r="BD2225" s="359" t="e">
        <f>_xll.qlIndexFixing($BE$1,AZ2225,TRUE,_xll.ohTrigger(Trigger,Quote!$V$2))</f>
        <v>#NUM!</v>
      </c>
    </row>
    <row r="2226" spans="51:56" ht="11.25" customHeight="1" x14ac:dyDescent="0.25">
      <c r="AY2226" s="187" t="s">
        <v>90</v>
      </c>
      <c r="AZ2226" s="186">
        <f>_xll.qlInterestRateIndexFixingDate(Currency&amp;"ibor"&amp;$I$1,BA2226,Trigger)</f>
        <v>54914</v>
      </c>
      <c r="BA2226" s="186">
        <f>_xll.qlCalendarAdvance(Calendar,BA2225,AY2226,"f",,Trigger)</f>
        <v>54918</v>
      </c>
      <c r="BB2226" s="186">
        <f>_xll.qlInterestRateIndexMaturity(Currency&amp;"ibor"&amp;$I$1,BA2226,Trigger)</f>
        <v>55010</v>
      </c>
      <c r="BC2226" s="359">
        <f>_xll.qlIndexFixing($AC$5,AZ2226,,_xll.ohTrigger(Trigger,Quote!$V$2))</f>
        <v>1.4176349649802682E-2</v>
      </c>
      <c r="BD2226" s="359" t="e">
        <f>_xll.qlIndexFixing($BE$1,AZ2226,TRUE,_xll.ohTrigger(Trigger,Quote!$V$2))</f>
        <v>#NUM!</v>
      </c>
    </row>
    <row r="2227" spans="51:56" ht="11.25" customHeight="1" x14ac:dyDescent="0.25">
      <c r="AY2227" s="187" t="s">
        <v>90</v>
      </c>
      <c r="AZ2227" s="186">
        <f>_xll.qlInterestRateIndexFixingDate(Currency&amp;"ibor"&amp;$I$1,BA2227,Trigger)</f>
        <v>54921</v>
      </c>
      <c r="BA2227" s="186">
        <f>_xll.qlCalendarAdvance(Calendar,BA2226,AY2227,"f",,Trigger)</f>
        <v>54925</v>
      </c>
      <c r="BB2227" s="186">
        <f>_xll.qlInterestRateIndexMaturity(Currency&amp;"ibor"&amp;$I$1,BA2227,Trigger)</f>
        <v>55017</v>
      </c>
      <c r="BC2227" s="359">
        <f>_xll.qlIndexFixing($AC$5,AZ2227,,_xll.ohTrigger(Trigger,Quote!$V$2))</f>
        <v>1.415729215960632E-2</v>
      </c>
      <c r="BD2227" s="359" t="e">
        <f>_xll.qlIndexFixing($BE$1,AZ2227,TRUE,_xll.ohTrigger(Trigger,Quote!$V$2))</f>
        <v>#NUM!</v>
      </c>
    </row>
    <row r="2228" spans="51:56" ht="11.25" customHeight="1" x14ac:dyDescent="0.25">
      <c r="AY2228" s="187" t="s">
        <v>90</v>
      </c>
      <c r="AZ2228" s="186">
        <f>_xll.qlInterestRateIndexFixingDate(Currency&amp;"ibor"&amp;$I$1,BA2228,Trigger)</f>
        <v>54928</v>
      </c>
      <c r="BA2228" s="186">
        <f>_xll.qlCalendarAdvance(Calendar,BA2227,AY2228,"f",,Trigger)</f>
        <v>54932</v>
      </c>
      <c r="BB2228" s="186">
        <f>_xll.qlInterestRateIndexMaturity(Currency&amp;"ibor"&amp;$I$1,BA2228,Trigger)</f>
        <v>55024</v>
      </c>
      <c r="BC2228" s="359">
        <f>_xll.qlIndexFixing($AC$5,AZ2228,,_xll.ohTrigger(Trigger,Quote!$V$2))</f>
        <v>1.4138212897162473E-2</v>
      </c>
      <c r="BD2228" s="359" t="e">
        <f>_xll.qlIndexFixing($BE$1,AZ2228,TRUE,_xll.ohTrigger(Trigger,Quote!$V$2))</f>
        <v>#NUM!</v>
      </c>
    </row>
    <row r="2229" spans="51:56" ht="11.25" customHeight="1" x14ac:dyDescent="0.25">
      <c r="AY2229" s="187" t="s">
        <v>90</v>
      </c>
      <c r="AZ2229" s="186">
        <f>_xll.qlInterestRateIndexFixingDate(Currency&amp;"ibor"&amp;$I$1,BA2229,Trigger)</f>
        <v>54935</v>
      </c>
      <c r="BA2229" s="186">
        <f>_xll.qlCalendarAdvance(Calendar,BA2228,AY2229,"f",,Trigger)</f>
        <v>54939</v>
      </c>
      <c r="BB2229" s="186">
        <f>_xll.qlInterestRateIndexMaturity(Currency&amp;"ibor"&amp;$I$1,BA2229,Trigger)</f>
        <v>55031</v>
      </c>
      <c r="BC2229" s="359">
        <f>_xll.qlIndexFixing($AC$5,AZ2229,,_xll.ohTrigger(Trigger,Quote!$V$2))</f>
        <v>1.4119111862789151E-2</v>
      </c>
      <c r="BD2229" s="359" t="e">
        <f>_xll.qlIndexFixing($BE$1,AZ2229,TRUE,_xll.ohTrigger(Trigger,Quote!$V$2))</f>
        <v>#NUM!</v>
      </c>
    </row>
    <row r="2230" spans="51:56" ht="11.25" customHeight="1" x14ac:dyDescent="0.25">
      <c r="AY2230" s="187" t="s">
        <v>90</v>
      </c>
      <c r="AZ2230" s="186">
        <f>_xll.qlInterestRateIndexFixingDate(Currency&amp;"ibor"&amp;$I$1,BA2230,Trigger)</f>
        <v>54942</v>
      </c>
      <c r="BA2230" s="186">
        <f>_xll.qlCalendarAdvance(Calendar,BA2229,AY2230,"f",,Trigger)</f>
        <v>54946</v>
      </c>
      <c r="BB2230" s="186">
        <f>_xll.qlInterestRateIndexMaturity(Currency&amp;"ibor"&amp;$I$1,BA2230,Trigger)</f>
        <v>55038</v>
      </c>
      <c r="BC2230" s="359">
        <f>_xll.qlIndexFixing($AC$5,AZ2230,,_xll.ohTrigger(Trigger,Quote!$V$2))</f>
        <v>1.4117115702159316E-2</v>
      </c>
      <c r="BD2230" s="359" t="e">
        <f>_xll.qlIndexFixing($BE$1,AZ2230,TRUE,_xll.ohTrigger(Trigger,Quote!$V$2))</f>
        <v>#NUM!</v>
      </c>
    </row>
    <row r="2231" spans="51:56" ht="11.25" customHeight="1" x14ac:dyDescent="0.25">
      <c r="AY2231" s="187" t="s">
        <v>90</v>
      </c>
      <c r="AZ2231" s="186">
        <f>_xll.qlInterestRateIndexFixingDate(Currency&amp;"ibor"&amp;$I$1,BA2231,Trigger)</f>
        <v>54949</v>
      </c>
      <c r="BA2231" s="186">
        <f>_xll.qlCalendarAdvance(Calendar,BA2230,AY2231,"f",,Trigger)</f>
        <v>54953</v>
      </c>
      <c r="BB2231" s="186">
        <f>_xll.qlInterestRateIndexMaturity(Currency&amp;"ibor"&amp;$I$1,BA2231,Trigger)</f>
        <v>55045</v>
      </c>
      <c r="BC2231" s="359">
        <f>_xll.qlIndexFixing($AC$5,AZ2231,,_xll.ohTrigger(Trigger,Quote!$V$2))</f>
        <v>1.4117972427488256E-2</v>
      </c>
      <c r="BD2231" s="359" t="e">
        <f>_xll.qlIndexFixing($BE$1,AZ2231,TRUE,_xll.ohTrigger(Trigger,Quote!$V$2))</f>
        <v>#NUM!</v>
      </c>
    </row>
    <row r="2232" spans="51:56" ht="11.25" customHeight="1" x14ac:dyDescent="0.25">
      <c r="AY2232" s="187" t="s">
        <v>90</v>
      </c>
      <c r="AZ2232" s="186">
        <f>_xll.qlInterestRateIndexFixingDate(Currency&amp;"ibor"&amp;$I$1,BA2232,Trigger)</f>
        <v>54956</v>
      </c>
      <c r="BA2232" s="186">
        <f>_xll.qlCalendarAdvance(Calendar,BA2231,AY2232,"f",,Trigger)</f>
        <v>54960</v>
      </c>
      <c r="BB2232" s="186">
        <f>_xll.qlInterestRateIndexMaturity(Currency&amp;"ibor"&amp;$I$1,BA2232,Trigger)</f>
        <v>55052</v>
      </c>
      <c r="BC2232" s="359">
        <f>_xll.qlIndexFixing($AC$5,AZ2232,,_xll.ohTrigger(Trigger,Quote!$V$2))</f>
        <v>1.4118829153004003E-2</v>
      </c>
      <c r="BD2232" s="359" t="e">
        <f>_xll.qlIndexFixing($BE$1,AZ2232,TRUE,_xll.ohTrigger(Trigger,Quote!$V$2))</f>
        <v>#NUM!</v>
      </c>
    </row>
    <row r="2233" spans="51:56" ht="11.25" customHeight="1" x14ac:dyDescent="0.25">
      <c r="AY2233" s="187" t="s">
        <v>90</v>
      </c>
      <c r="AZ2233" s="186">
        <f>_xll.qlInterestRateIndexFixingDate(Currency&amp;"ibor"&amp;$I$1,BA2233,Trigger)</f>
        <v>54963</v>
      </c>
      <c r="BA2233" s="186">
        <f>_xll.qlCalendarAdvance(Calendar,BA2232,AY2233,"f",,Trigger)</f>
        <v>54967</v>
      </c>
      <c r="BB2233" s="186">
        <f>_xll.qlInterestRateIndexMaturity(Currency&amp;"ibor"&amp;$I$1,BA2233,Trigger)</f>
        <v>55059</v>
      </c>
      <c r="BC2233" s="359">
        <f>_xll.qlIndexFixing($AC$5,AZ2233,,_xll.ohTrigger(Trigger,Quote!$V$2))</f>
        <v>1.4119685878707426E-2</v>
      </c>
      <c r="BD2233" s="359" t="e">
        <f>_xll.qlIndexFixing($BE$1,AZ2233,TRUE,_xll.ohTrigger(Trigger,Quote!$V$2))</f>
        <v>#NUM!</v>
      </c>
    </row>
    <row r="2234" spans="51:56" ht="11.25" customHeight="1" x14ac:dyDescent="0.25">
      <c r="AY2234" s="187" t="s">
        <v>90</v>
      </c>
      <c r="AZ2234" s="186">
        <f>_xll.qlInterestRateIndexFixingDate(Currency&amp;"ibor"&amp;$I$1,BA2234,Trigger)</f>
        <v>54970</v>
      </c>
      <c r="BA2234" s="186">
        <f>_xll.qlCalendarAdvance(Calendar,BA2233,AY2234,"f",,Trigger)</f>
        <v>54974</v>
      </c>
      <c r="BB2234" s="186">
        <f>_xll.qlInterestRateIndexMaturity(Currency&amp;"ibor"&amp;$I$1,BA2234,Trigger)</f>
        <v>55066</v>
      </c>
      <c r="BC2234" s="359">
        <f>_xll.qlIndexFixing($AC$5,AZ2234,,_xll.ohTrigger(Trigger,Quote!$V$2))</f>
        <v>1.4120542604597656E-2</v>
      </c>
      <c r="BD2234" s="359" t="e">
        <f>_xll.qlIndexFixing($BE$1,AZ2234,TRUE,_xll.ohTrigger(Trigger,Quote!$V$2))</f>
        <v>#NUM!</v>
      </c>
    </row>
    <row r="2235" spans="51:56" ht="11.25" customHeight="1" x14ac:dyDescent="0.25">
      <c r="AY2235" s="187" t="s">
        <v>90</v>
      </c>
      <c r="AZ2235" s="186">
        <f>_xll.qlInterestRateIndexFixingDate(Currency&amp;"ibor"&amp;$I$1,BA2235,Trigger)</f>
        <v>54977</v>
      </c>
      <c r="BA2235" s="186">
        <f>_xll.qlCalendarAdvance(Calendar,BA2234,AY2235,"f",,Trigger)</f>
        <v>54981</v>
      </c>
      <c r="BB2235" s="186">
        <f>_xll.qlInterestRateIndexMaturity(Currency&amp;"ibor"&amp;$I$1,BA2235,Trigger)</f>
        <v>55073</v>
      </c>
      <c r="BC2235" s="359">
        <f>_xll.qlIndexFixing($AC$5,AZ2235,,_xll.ohTrigger(Trigger,Quote!$V$2))</f>
        <v>1.4121399330674694E-2</v>
      </c>
      <c r="BD2235" s="359" t="e">
        <f>_xll.qlIndexFixing($BE$1,AZ2235,TRUE,_xll.ohTrigger(Trigger,Quote!$V$2))</f>
        <v>#NUM!</v>
      </c>
    </row>
    <row r="2236" spans="51:56" ht="11.25" customHeight="1" x14ac:dyDescent="0.25">
      <c r="AY2236" s="187" t="s">
        <v>90</v>
      </c>
      <c r="AZ2236" s="186">
        <f>_xll.qlInterestRateIndexFixingDate(Currency&amp;"ibor"&amp;$I$1,BA2236,Trigger)</f>
        <v>54984</v>
      </c>
      <c r="BA2236" s="186">
        <f>_xll.qlCalendarAdvance(Calendar,BA2235,AY2236,"f",,Trigger)</f>
        <v>54988</v>
      </c>
      <c r="BB2236" s="186">
        <f>_xll.qlInterestRateIndexMaturity(Currency&amp;"ibor"&amp;$I$1,BA2236,Trigger)</f>
        <v>55080</v>
      </c>
      <c r="BC2236" s="359">
        <f>_xll.qlIndexFixing($AC$5,AZ2236,,_xll.ohTrigger(Trigger,Quote!$V$2))</f>
        <v>1.412225605693767E-2</v>
      </c>
      <c r="BD2236" s="359" t="e">
        <f>_xll.qlIndexFixing($BE$1,AZ2236,TRUE,_xll.ohTrigger(Trigger,Quote!$V$2))</f>
        <v>#NUM!</v>
      </c>
    </row>
    <row r="2237" spans="51:56" ht="11.25" customHeight="1" x14ac:dyDescent="0.25">
      <c r="AY2237" s="187" t="s">
        <v>90</v>
      </c>
      <c r="AZ2237" s="186">
        <f>_xll.qlInterestRateIndexFixingDate(Currency&amp;"ibor"&amp;$I$1,BA2237,Trigger)</f>
        <v>54991</v>
      </c>
      <c r="BA2237" s="186">
        <f>_xll.qlCalendarAdvance(Calendar,BA2236,AY2237,"f",,Trigger)</f>
        <v>54995</v>
      </c>
      <c r="BB2237" s="186">
        <f>_xll.qlInterestRateIndexMaturity(Currency&amp;"ibor"&amp;$I$1,BA2237,Trigger)</f>
        <v>55087</v>
      </c>
      <c r="BC2237" s="359">
        <f>_xll.qlIndexFixing($AC$5,AZ2237,,_xll.ohTrigger(Trigger,Quote!$V$2))</f>
        <v>1.4123112783388321E-2</v>
      </c>
      <c r="BD2237" s="359" t="e">
        <f>_xll.qlIndexFixing($BE$1,AZ2237,TRUE,_xll.ohTrigger(Trigger,Quote!$V$2))</f>
        <v>#NUM!</v>
      </c>
    </row>
    <row r="2238" spans="51:56" ht="11.25" customHeight="1" x14ac:dyDescent="0.25">
      <c r="AY2238" s="187" t="s">
        <v>90</v>
      </c>
      <c r="AZ2238" s="186">
        <f>_xll.qlInterestRateIndexFixingDate(Currency&amp;"ibor"&amp;$I$1,BA2238,Trigger)</f>
        <v>54998</v>
      </c>
      <c r="BA2238" s="186">
        <f>_xll.qlCalendarAdvance(Calendar,BA2237,AY2238,"f",,Trigger)</f>
        <v>55002</v>
      </c>
      <c r="BB2238" s="186">
        <f>_xll.qlInterestRateIndexMaturity(Currency&amp;"ibor"&amp;$I$1,BA2238,Trigger)</f>
        <v>55094</v>
      </c>
      <c r="BC2238" s="359">
        <f>_xll.qlIndexFixing($AC$5,AZ2238,,_xll.ohTrigger(Trigger,Quote!$V$2))</f>
        <v>1.412396951002578E-2</v>
      </c>
      <c r="BD2238" s="359" t="e">
        <f>_xll.qlIndexFixing($BE$1,AZ2238,TRUE,_xll.ohTrigger(Trigger,Quote!$V$2))</f>
        <v>#NUM!</v>
      </c>
    </row>
    <row r="2239" spans="51:56" ht="11.25" customHeight="1" x14ac:dyDescent="0.25">
      <c r="AY2239" s="187" t="s">
        <v>90</v>
      </c>
      <c r="AZ2239" s="186">
        <f>_xll.qlInterestRateIndexFixingDate(Currency&amp;"ibor"&amp;$I$1,BA2239,Trigger)</f>
        <v>55005</v>
      </c>
      <c r="BA2239" s="186">
        <f>_xll.qlCalendarAdvance(Calendar,BA2238,AY2239,"f",,Trigger)</f>
        <v>55009</v>
      </c>
      <c r="BB2239" s="186">
        <f>_xll.qlInterestRateIndexMaturity(Currency&amp;"ibor"&amp;$I$1,BA2239,Trigger)</f>
        <v>55101</v>
      </c>
      <c r="BC2239" s="359">
        <f>_xll.qlIndexFixing($AC$5,AZ2239,,_xll.ohTrigger(Trigger,Quote!$V$2))</f>
        <v>1.4124826236850916E-2</v>
      </c>
      <c r="BD2239" s="359" t="e">
        <f>_xll.qlIndexFixing($BE$1,AZ2239,TRUE,_xll.ohTrigger(Trigger,Quote!$V$2))</f>
        <v>#NUM!</v>
      </c>
    </row>
    <row r="2240" spans="51:56" ht="11.25" customHeight="1" x14ac:dyDescent="0.25">
      <c r="AY2240" s="187" t="s">
        <v>90</v>
      </c>
      <c r="AZ2240" s="186">
        <f>_xll.qlInterestRateIndexFixingDate(Currency&amp;"ibor"&amp;$I$1,BA2240,Trigger)</f>
        <v>55012</v>
      </c>
      <c r="BA2240" s="186">
        <f>_xll.qlCalendarAdvance(Calendar,BA2239,AY2240,"f",,Trigger)</f>
        <v>55016</v>
      </c>
      <c r="BB2240" s="186">
        <f>_xll.qlInterestRateIndexMaturity(Currency&amp;"ibor"&amp;$I$1,BA2240,Trigger)</f>
        <v>55108</v>
      </c>
      <c r="BC2240" s="359">
        <f>_xll.qlIndexFixing($AC$5,AZ2240,,_xll.ohTrigger(Trigger,Quote!$V$2))</f>
        <v>1.4125682963861989E-2</v>
      </c>
      <c r="BD2240" s="359" t="e">
        <f>_xll.qlIndexFixing($BE$1,AZ2240,TRUE,_xll.ohTrigger(Trigger,Quote!$V$2))</f>
        <v>#NUM!</v>
      </c>
    </row>
    <row r="2241" spans="51:56" ht="11.25" customHeight="1" x14ac:dyDescent="0.25">
      <c r="AY2241" s="187" t="s">
        <v>90</v>
      </c>
      <c r="AZ2241" s="186">
        <f>_xll.qlInterestRateIndexFixingDate(Currency&amp;"ibor"&amp;$I$1,BA2241,Trigger)</f>
        <v>55019</v>
      </c>
      <c r="BA2241" s="186">
        <f>_xll.qlCalendarAdvance(Calendar,BA2240,AY2241,"f",,Trigger)</f>
        <v>55023</v>
      </c>
      <c r="BB2241" s="186">
        <f>_xll.qlInterestRateIndexMaturity(Currency&amp;"ibor"&amp;$I$1,BA2241,Trigger)</f>
        <v>55115</v>
      </c>
      <c r="BC2241" s="359">
        <f>_xll.qlIndexFixing($AC$5,AZ2241,,_xll.ohTrigger(Trigger,Quote!$V$2))</f>
        <v>1.4126539691060737E-2</v>
      </c>
      <c r="BD2241" s="359" t="e">
        <f>_xll.qlIndexFixing($BE$1,AZ2241,TRUE,_xll.ohTrigger(Trigger,Quote!$V$2))</f>
        <v>#NUM!</v>
      </c>
    </row>
    <row r="2242" spans="51:56" ht="11.25" customHeight="1" x14ac:dyDescent="0.25">
      <c r="AY2242" s="187" t="s">
        <v>90</v>
      </c>
      <c r="AZ2242" s="186">
        <f>_xll.qlInterestRateIndexFixingDate(Currency&amp;"ibor"&amp;$I$1,BA2242,Trigger)</f>
        <v>55026</v>
      </c>
      <c r="BA2242" s="186">
        <f>_xll.qlCalendarAdvance(Calendar,BA2241,AY2242,"f",,Trigger)</f>
        <v>55030</v>
      </c>
      <c r="BB2242" s="186">
        <f>_xll.qlInterestRateIndexMaturity(Currency&amp;"ibor"&amp;$I$1,BA2242,Trigger)</f>
        <v>55122</v>
      </c>
      <c r="BC2242" s="359">
        <f>_xll.qlIndexFixing($AC$5,AZ2242,,_xll.ohTrigger(Trigger,Quote!$V$2))</f>
        <v>1.4127396418445425E-2</v>
      </c>
      <c r="BD2242" s="359" t="e">
        <f>_xll.qlIndexFixing($BE$1,AZ2242,TRUE,_xll.ohTrigger(Trigger,Quote!$V$2))</f>
        <v>#NUM!</v>
      </c>
    </row>
    <row r="2243" spans="51:56" ht="11.25" customHeight="1" x14ac:dyDescent="0.25">
      <c r="AY2243" s="187" t="s">
        <v>90</v>
      </c>
      <c r="AZ2243" s="186">
        <f>_xll.qlInterestRateIndexFixingDate(Currency&amp;"ibor"&amp;$I$1,BA2243,Trigger)</f>
        <v>55033</v>
      </c>
      <c r="BA2243" s="186">
        <f>_xll.qlCalendarAdvance(Calendar,BA2242,AY2243,"f",,Trigger)</f>
        <v>55037</v>
      </c>
      <c r="BB2243" s="186">
        <f>_xll.qlInterestRateIndexMaturity(Currency&amp;"ibor"&amp;$I$1,BA2243,Trigger)</f>
        <v>55128</v>
      </c>
      <c r="BC2243" s="359">
        <f>_xll.qlIndexFixing($AC$5,AZ2243,,_xll.ohTrigger(Trigger,Quote!$V$2))</f>
        <v>1.4127915057562781E-2</v>
      </c>
      <c r="BD2243" s="359" t="e">
        <f>_xll.qlIndexFixing($BE$1,AZ2243,TRUE,_xll.ohTrigger(Trigger,Quote!$V$2))</f>
        <v>#NUM!</v>
      </c>
    </row>
    <row r="2244" spans="51:56" ht="11.25" customHeight="1" x14ac:dyDescent="0.25">
      <c r="AY2244" s="187" t="s">
        <v>90</v>
      </c>
      <c r="AZ2244" s="186">
        <f>_xll.qlInterestRateIndexFixingDate(Currency&amp;"ibor"&amp;$I$1,BA2244,Trigger)</f>
        <v>55040</v>
      </c>
      <c r="BA2244" s="186">
        <f>_xll.qlCalendarAdvance(Calendar,BA2243,AY2244,"f",,Trigger)</f>
        <v>55044</v>
      </c>
      <c r="BB2244" s="186">
        <f>_xll.qlInterestRateIndexMaturity(Currency&amp;"ibor"&amp;$I$1,BA2244,Trigger)</f>
        <v>55135</v>
      </c>
      <c r="BC2244" s="359">
        <f>_xll.qlIndexFixing($AC$5,AZ2244,,_xll.ohTrigger(Trigger,Quote!$V$2))</f>
        <v>1.4128771751745628E-2</v>
      </c>
      <c r="BD2244" s="359" t="e">
        <f>_xll.qlIndexFixing($BE$1,AZ2244,TRUE,_xll.ohTrigger(Trigger,Quote!$V$2))</f>
        <v>#NUM!</v>
      </c>
    </row>
    <row r="2245" spans="51:56" ht="11.25" customHeight="1" x14ac:dyDescent="0.25">
      <c r="AY2245" s="187" t="s">
        <v>90</v>
      </c>
      <c r="AZ2245" s="186">
        <f>_xll.qlInterestRateIndexFixingDate(Currency&amp;"ibor"&amp;$I$1,BA2245,Trigger)</f>
        <v>55047</v>
      </c>
      <c r="BA2245" s="186">
        <f>_xll.qlCalendarAdvance(Calendar,BA2244,AY2245,"f",,Trigger)</f>
        <v>55051</v>
      </c>
      <c r="BB2245" s="186">
        <f>_xll.qlInterestRateIndexMaturity(Currency&amp;"ibor"&amp;$I$1,BA2245,Trigger)</f>
        <v>55142</v>
      </c>
      <c r="BC2245" s="359">
        <f>_xll.qlIndexFixing($AC$5,AZ2245,,_xll.ohTrigger(Trigger,Quote!$V$2))</f>
        <v>1.4129628446113819E-2</v>
      </c>
      <c r="BD2245" s="359" t="e">
        <f>_xll.qlIndexFixing($BE$1,AZ2245,TRUE,_xll.ohTrigger(Trigger,Quote!$V$2))</f>
        <v>#NUM!</v>
      </c>
    </row>
    <row r="2246" spans="51:56" ht="11.25" customHeight="1" x14ac:dyDescent="0.25">
      <c r="AY2246" s="187" t="s">
        <v>90</v>
      </c>
      <c r="AZ2246" s="186">
        <f>_xll.qlInterestRateIndexFixingDate(Currency&amp;"ibor"&amp;$I$1,BA2246,Trigger)</f>
        <v>55054</v>
      </c>
      <c r="BA2246" s="186">
        <f>_xll.qlCalendarAdvance(Calendar,BA2245,AY2246,"f",,Trigger)</f>
        <v>55058</v>
      </c>
      <c r="BB2246" s="186">
        <f>_xll.qlInterestRateIndexMaturity(Currency&amp;"ibor"&amp;$I$1,BA2246,Trigger)</f>
        <v>55149</v>
      </c>
      <c r="BC2246" s="359">
        <f>_xll.qlIndexFixing($AC$5,AZ2246,,_xll.ohTrigger(Trigger,Quote!$V$2))</f>
        <v>1.413048514066736E-2</v>
      </c>
      <c r="BD2246" s="359" t="e">
        <f>_xll.qlIndexFixing($BE$1,AZ2246,TRUE,_xll.ohTrigger(Trigger,Quote!$V$2))</f>
        <v>#NUM!</v>
      </c>
    </row>
    <row r="2247" spans="51:56" ht="11.25" customHeight="1" x14ac:dyDescent="0.25">
      <c r="AY2247" s="187" t="s">
        <v>90</v>
      </c>
      <c r="AZ2247" s="186">
        <f>_xll.qlInterestRateIndexFixingDate(Currency&amp;"ibor"&amp;$I$1,BA2247,Trigger)</f>
        <v>55061</v>
      </c>
      <c r="BA2247" s="186">
        <f>_xll.qlCalendarAdvance(Calendar,BA2246,AY2247,"f",,Trigger)</f>
        <v>55065</v>
      </c>
      <c r="BB2247" s="186">
        <f>_xll.qlInterestRateIndexMaturity(Currency&amp;"ibor"&amp;$I$1,BA2247,Trigger)</f>
        <v>55157</v>
      </c>
      <c r="BC2247" s="359">
        <f>_xll.qlIndexFixing($AC$5,AZ2247,,_xll.ohTrigger(Trigger,Quote!$V$2))</f>
        <v>1.4131680058174442E-2</v>
      </c>
      <c r="BD2247" s="359" t="e">
        <f>_xll.qlIndexFixing($BE$1,AZ2247,TRUE,_xll.ohTrigger(Trigger,Quote!$V$2))</f>
        <v>#NUM!</v>
      </c>
    </row>
    <row r="2248" spans="51:56" ht="11.25" customHeight="1" x14ac:dyDescent="0.25">
      <c r="AY2248" s="187" t="s">
        <v>90</v>
      </c>
      <c r="AZ2248" s="186">
        <f>_xll.qlInterestRateIndexFixingDate(Currency&amp;"ibor"&amp;$I$1,BA2248,Trigger)</f>
        <v>55068</v>
      </c>
      <c r="BA2248" s="186">
        <f>_xll.qlCalendarAdvance(Calendar,BA2247,AY2248,"f",,Trigger)</f>
        <v>55072</v>
      </c>
      <c r="BB2248" s="186">
        <f>_xll.qlInterestRateIndexMaturity(Currency&amp;"ibor"&amp;$I$1,BA2248,Trigger)</f>
        <v>55164</v>
      </c>
      <c r="BC2248" s="359">
        <f>_xll.qlIndexFixing($AC$5,AZ2248,,_xll.ohTrigger(Trigger,Quote!$V$2))</f>
        <v>1.413253678668084E-2</v>
      </c>
      <c r="BD2248" s="359" t="e">
        <f>_xll.qlIndexFixing($BE$1,AZ2248,TRUE,_xll.ohTrigger(Trigger,Quote!$V$2))</f>
        <v>#NUM!</v>
      </c>
    </row>
    <row r="2249" spans="51:56" ht="11.25" customHeight="1" x14ac:dyDescent="0.25">
      <c r="AY2249" s="187" t="s">
        <v>90</v>
      </c>
      <c r="AZ2249" s="186">
        <f>_xll.qlInterestRateIndexFixingDate(Currency&amp;"ibor"&amp;$I$1,BA2249,Trigger)</f>
        <v>55075</v>
      </c>
      <c r="BA2249" s="186">
        <f>_xll.qlCalendarAdvance(Calendar,BA2248,AY2249,"f",,Trigger)</f>
        <v>55079</v>
      </c>
      <c r="BB2249" s="186">
        <f>_xll.qlInterestRateIndexMaturity(Currency&amp;"ibor"&amp;$I$1,BA2249,Trigger)</f>
        <v>55171</v>
      </c>
      <c r="BC2249" s="359">
        <f>_xll.qlIndexFixing($AC$5,AZ2249,,_xll.ohTrigger(Trigger,Quote!$V$2))</f>
        <v>1.4133393515374045E-2</v>
      </c>
      <c r="BD2249" s="359" t="e">
        <f>_xll.qlIndexFixing($BE$1,AZ2249,TRUE,_xll.ohTrigger(Trigger,Quote!$V$2))</f>
        <v>#NUM!</v>
      </c>
    </row>
    <row r="2250" spans="51:56" ht="11.25" customHeight="1" x14ac:dyDescent="0.25">
      <c r="AY2250" s="187" t="s">
        <v>90</v>
      </c>
      <c r="AZ2250" s="186">
        <f>_xll.qlInterestRateIndexFixingDate(Currency&amp;"ibor"&amp;$I$1,BA2250,Trigger)</f>
        <v>55082</v>
      </c>
      <c r="BA2250" s="186">
        <f>_xll.qlCalendarAdvance(Calendar,BA2249,AY2250,"f",,Trigger)</f>
        <v>55086</v>
      </c>
      <c r="BB2250" s="186">
        <f>_xll.qlInterestRateIndexMaturity(Currency&amp;"ibor"&amp;$I$1,BA2250,Trigger)</f>
        <v>55178</v>
      </c>
      <c r="BC2250" s="359">
        <f>_xll.qlIndexFixing($AC$5,AZ2250,,_xll.ohTrigger(Trigger,Quote!$V$2))</f>
        <v>1.4134250244255795E-2</v>
      </c>
      <c r="BD2250" s="359" t="e">
        <f>_xll.qlIndexFixing($BE$1,AZ2250,TRUE,_xll.ohTrigger(Trigger,Quote!$V$2))</f>
        <v>#NUM!</v>
      </c>
    </row>
    <row r="2251" spans="51:56" ht="11.25" customHeight="1" x14ac:dyDescent="0.25">
      <c r="AY2251" s="187" t="s">
        <v>90</v>
      </c>
      <c r="AZ2251" s="186">
        <f>_xll.qlInterestRateIndexFixingDate(Currency&amp;"ibor"&amp;$I$1,BA2251,Trigger)</f>
        <v>55089</v>
      </c>
      <c r="BA2251" s="186">
        <f>_xll.qlCalendarAdvance(Calendar,BA2250,AY2251,"f",,Trigger)</f>
        <v>55093</v>
      </c>
      <c r="BB2251" s="186">
        <f>_xll.qlInterestRateIndexMaturity(Currency&amp;"ibor"&amp;$I$1,BA2251,Trigger)</f>
        <v>55185</v>
      </c>
      <c r="BC2251" s="359">
        <f>_xll.qlIndexFixing($AC$5,AZ2251,,_xll.ohTrigger(Trigger,Quote!$V$2))</f>
        <v>1.4135106973322615E-2</v>
      </c>
      <c r="BD2251" s="359" t="e">
        <f>_xll.qlIndexFixing($BE$1,AZ2251,TRUE,_xll.ohTrigger(Trigger,Quote!$V$2))</f>
        <v>#NUM!</v>
      </c>
    </row>
    <row r="2252" spans="51:56" ht="11.25" customHeight="1" x14ac:dyDescent="0.25">
      <c r="AY2252" s="187" t="s">
        <v>90</v>
      </c>
      <c r="AZ2252" s="186">
        <f>_xll.qlInterestRateIndexFixingDate(Currency&amp;"ibor"&amp;$I$1,BA2252,Trigger)</f>
        <v>55096</v>
      </c>
      <c r="BA2252" s="186">
        <f>_xll.qlCalendarAdvance(Calendar,BA2251,AY2252,"f",,Trigger)</f>
        <v>55100</v>
      </c>
      <c r="BB2252" s="186">
        <f>_xll.qlInterestRateIndexMaturity(Currency&amp;"ibor"&amp;$I$1,BA2252,Trigger)</f>
        <v>55192</v>
      </c>
      <c r="BC2252" s="359">
        <f>_xll.qlIndexFixing($AC$5,AZ2252,,_xll.ohTrigger(Trigger,Quote!$V$2))</f>
        <v>1.4135963702576242E-2</v>
      </c>
      <c r="BD2252" s="359" t="e">
        <f>_xll.qlIndexFixing($BE$1,AZ2252,TRUE,_xll.ohTrigger(Trigger,Quote!$V$2))</f>
        <v>#NUM!</v>
      </c>
    </row>
    <row r="2253" spans="51:56" ht="11.25" customHeight="1" x14ac:dyDescent="0.25">
      <c r="AY2253" s="187" t="s">
        <v>90</v>
      </c>
      <c r="AZ2253" s="186">
        <f>_xll.qlInterestRateIndexFixingDate(Currency&amp;"ibor"&amp;$I$1,BA2253,Trigger)</f>
        <v>55103</v>
      </c>
      <c r="BA2253" s="186">
        <f>_xll.qlCalendarAdvance(Calendar,BA2252,AY2253,"f",,Trigger)</f>
        <v>55107</v>
      </c>
      <c r="BB2253" s="186">
        <f>_xll.qlInterestRateIndexMaturity(Currency&amp;"ibor"&amp;$I$1,BA2253,Trigger)</f>
        <v>55199</v>
      </c>
      <c r="BC2253" s="359">
        <f>_xll.qlIndexFixing($AC$5,AZ2253,,_xll.ohTrigger(Trigger,Quote!$V$2))</f>
        <v>1.4136820432017545E-2</v>
      </c>
      <c r="BD2253" s="359" t="e">
        <f>_xll.qlIndexFixing($BE$1,AZ2253,TRUE,_xll.ohTrigger(Trigger,Quote!$V$2))</f>
        <v>#NUM!</v>
      </c>
    </row>
    <row r="2254" spans="51:56" ht="11.25" customHeight="1" x14ac:dyDescent="0.25">
      <c r="AY2254" s="187" t="s">
        <v>90</v>
      </c>
      <c r="AZ2254" s="186">
        <f>_xll.qlInterestRateIndexFixingDate(Currency&amp;"ibor"&amp;$I$1,BA2254,Trigger)</f>
        <v>55110</v>
      </c>
      <c r="BA2254" s="186">
        <f>_xll.qlCalendarAdvance(Calendar,BA2253,AY2254,"f",,Trigger)</f>
        <v>55114</v>
      </c>
      <c r="BB2254" s="186">
        <f>_xll.qlInterestRateIndexMaturity(Currency&amp;"ibor"&amp;$I$1,BA2254,Trigger)</f>
        <v>55206</v>
      </c>
      <c r="BC2254" s="359">
        <f>_xll.qlIndexFixing($AC$5,AZ2254,,_xll.ohTrigger(Trigger,Quote!$V$2))</f>
        <v>1.4137677161645655E-2</v>
      </c>
      <c r="BD2254" s="359" t="e">
        <f>_xll.qlIndexFixing($BE$1,AZ2254,TRUE,_xll.ohTrigger(Trigger,Quote!$V$2))</f>
        <v>#NUM!</v>
      </c>
    </row>
    <row r="2255" spans="51:56" ht="11.25" customHeight="1" x14ac:dyDescent="0.25">
      <c r="AY2255" s="187" t="s">
        <v>90</v>
      </c>
      <c r="AZ2255" s="186">
        <f>_xll.qlInterestRateIndexFixingDate(Currency&amp;"ibor"&amp;$I$1,BA2255,Trigger)</f>
        <v>55117</v>
      </c>
      <c r="BA2255" s="186">
        <f>_xll.qlCalendarAdvance(Calendar,BA2254,AY2255,"f",,Trigger)</f>
        <v>55121</v>
      </c>
      <c r="BB2255" s="186">
        <f>_xll.qlInterestRateIndexMaturity(Currency&amp;"ibor"&amp;$I$1,BA2255,Trigger)</f>
        <v>55212</v>
      </c>
      <c r="BC2255" s="359">
        <f>_xll.qlIndexFixing($AC$5,AZ2255,,_xll.ohTrigger(Trigger,Quote!$V$2))</f>
        <v>1.4138195399965194E-2</v>
      </c>
      <c r="BD2255" s="359" t="e">
        <f>_xll.qlIndexFixing($BE$1,AZ2255,TRUE,_xll.ohTrigger(Trigger,Quote!$V$2))</f>
        <v>#NUM!</v>
      </c>
    </row>
    <row r="2256" spans="51:56" ht="11.25" customHeight="1" x14ac:dyDescent="0.25">
      <c r="AY2256" s="187" t="s">
        <v>90</v>
      </c>
      <c r="AZ2256" s="186">
        <f>_xll.qlInterestRateIndexFixingDate(Currency&amp;"ibor"&amp;$I$1,BA2256,Trigger)</f>
        <v>55124</v>
      </c>
      <c r="BA2256" s="186">
        <f>_xll.qlCalendarAdvance(Calendar,BA2255,AY2256,"f",,Trigger)</f>
        <v>55128</v>
      </c>
      <c r="BB2256" s="186">
        <f>_xll.qlInterestRateIndexMaturity(Currency&amp;"ibor"&amp;$I$1,BA2256,Trigger)</f>
        <v>55218</v>
      </c>
      <c r="BC2256" s="359">
        <f>_xll.qlIndexFixing($AC$5,AZ2256,,_xll.ohTrigger(Trigger,Quote!$V$2))</f>
        <v>1.4138713583321305E-2</v>
      </c>
      <c r="BD2256" s="359" t="e">
        <f>_xll.qlIndexFixing($BE$1,AZ2256,TRUE,_xll.ohTrigger(Trigger,Quote!$V$2))</f>
        <v>#NUM!</v>
      </c>
    </row>
    <row r="2257" spans="51:56" ht="11.25" customHeight="1" x14ac:dyDescent="0.25">
      <c r="AY2257" s="187" t="s">
        <v>90</v>
      </c>
      <c r="AZ2257" s="186">
        <f>_xll.qlInterestRateIndexFixingDate(Currency&amp;"ibor"&amp;$I$1,BA2257,Trigger)</f>
        <v>55131</v>
      </c>
      <c r="BA2257" s="186">
        <f>_xll.qlCalendarAdvance(Calendar,BA2256,AY2257,"f",,Trigger)</f>
        <v>55135</v>
      </c>
      <c r="BB2257" s="186">
        <f>_xll.qlInterestRateIndexMaturity(Currency&amp;"ibor"&amp;$I$1,BA2257,Trigger)</f>
        <v>55225</v>
      </c>
      <c r="BC2257" s="359">
        <f>_xll.qlIndexFixing($AC$5,AZ2257,,_xll.ohTrigger(Trigger,Quote!$V$2))</f>
        <v>1.4139570246308075E-2</v>
      </c>
      <c r="BD2257" s="359" t="e">
        <f>_xll.qlIndexFixing($BE$1,AZ2257,TRUE,_xll.ohTrigger(Trigger,Quote!$V$2))</f>
        <v>#NUM!</v>
      </c>
    </row>
    <row r="2258" spans="51:56" ht="11.25" customHeight="1" x14ac:dyDescent="0.25">
      <c r="AY2258" s="187" t="s">
        <v>90</v>
      </c>
      <c r="AZ2258" s="186">
        <f>_xll.qlInterestRateIndexFixingDate(Currency&amp;"ibor"&amp;$I$1,BA2258,Trigger)</f>
        <v>55138</v>
      </c>
      <c r="BA2258" s="186">
        <f>_xll.qlCalendarAdvance(Calendar,BA2257,AY2258,"f",,Trigger)</f>
        <v>55142</v>
      </c>
      <c r="BB2258" s="186">
        <f>_xll.qlInterestRateIndexMaturity(Currency&amp;"ibor"&amp;$I$1,BA2258,Trigger)</f>
        <v>55232</v>
      </c>
      <c r="BC2258" s="359">
        <f>_xll.qlIndexFixing($AC$5,AZ2258,,_xll.ohTrigger(Trigger,Quote!$V$2))</f>
        <v>1.414042690947781E-2</v>
      </c>
      <c r="BD2258" s="359" t="e">
        <f>_xll.qlIndexFixing($BE$1,AZ2258,TRUE,_xll.ohTrigger(Trigger,Quote!$V$2))</f>
        <v>#NUM!</v>
      </c>
    </row>
    <row r="2259" spans="51:56" ht="11.25" customHeight="1" x14ac:dyDescent="0.25">
      <c r="AY2259" s="187" t="s">
        <v>90</v>
      </c>
      <c r="AZ2259" s="186">
        <f>_xll.qlInterestRateIndexFixingDate(Currency&amp;"ibor"&amp;$I$1,BA2259,Trigger)</f>
        <v>55144</v>
      </c>
      <c r="BA2259" s="186">
        <f>_xll.qlCalendarAdvance(Calendar,BA2258,AY2259,"f",,Trigger)</f>
        <v>55149</v>
      </c>
      <c r="BB2259" s="186">
        <f>_xll.qlInterestRateIndexMaturity(Currency&amp;"ibor"&amp;$I$1,BA2259,Trigger)</f>
        <v>55239</v>
      </c>
      <c r="BC2259" s="359">
        <f>_xll.qlIndexFixing($AC$5,AZ2259,,_xll.ohTrigger(Trigger,Quote!$V$2))</f>
        <v>1.4141283572829622E-2</v>
      </c>
      <c r="BD2259" s="359" t="e">
        <f>_xll.qlIndexFixing($BE$1,AZ2259,TRUE,_xll.ohTrigger(Trigger,Quote!$V$2))</f>
        <v>#NUM!</v>
      </c>
    </row>
    <row r="2260" spans="51:56" ht="11.25" customHeight="1" x14ac:dyDescent="0.25">
      <c r="AY2260" s="187" t="s">
        <v>90</v>
      </c>
      <c r="AZ2260" s="186">
        <f>_xll.qlInterestRateIndexFixingDate(Currency&amp;"ibor"&amp;$I$1,BA2260,Trigger)</f>
        <v>55152</v>
      </c>
      <c r="BA2260" s="186">
        <f>_xll.qlCalendarAdvance(Calendar,BA2259,AY2260,"f",,Trigger)</f>
        <v>55156</v>
      </c>
      <c r="BB2260" s="186">
        <f>_xll.qlInterestRateIndexMaturity(Currency&amp;"ibor"&amp;$I$1,BA2260,Trigger)</f>
        <v>55247</v>
      </c>
      <c r="BC2260" s="359">
        <f>_xll.qlIndexFixing($AC$5,AZ2260,,_xll.ohTrigger(Trigger,Quote!$V$2))</f>
        <v>1.4142478883822918E-2</v>
      </c>
      <c r="BD2260" s="359" t="e">
        <f>_xll.qlIndexFixing($BE$1,AZ2260,TRUE,_xll.ohTrigger(Trigger,Quote!$V$2))</f>
        <v>#NUM!</v>
      </c>
    </row>
    <row r="2261" spans="51:56" ht="11.25" customHeight="1" x14ac:dyDescent="0.25">
      <c r="AY2261" s="187" t="s">
        <v>90</v>
      </c>
      <c r="AZ2261" s="186">
        <f>_xll.qlInterestRateIndexFixingDate(Currency&amp;"ibor"&amp;$I$1,BA2261,Trigger)</f>
        <v>55159</v>
      </c>
      <c r="BA2261" s="186">
        <f>_xll.qlCalendarAdvance(Calendar,BA2260,AY2261,"f",,Trigger)</f>
        <v>55163</v>
      </c>
      <c r="BB2261" s="186">
        <f>_xll.qlInterestRateIndexMaturity(Currency&amp;"ibor"&amp;$I$1,BA2261,Trigger)</f>
        <v>55253</v>
      </c>
      <c r="BC2261" s="359">
        <f>_xll.qlIndexFixing($AC$5,AZ2261,,_xll.ohTrigger(Trigger,Quote!$V$2))</f>
        <v>1.4142996900082139E-2</v>
      </c>
      <c r="BD2261" s="359" t="e">
        <f>_xll.qlIndexFixing($BE$1,AZ2261,TRUE,_xll.ohTrigger(Trigger,Quote!$V$2))</f>
        <v>#NUM!</v>
      </c>
    </row>
    <row r="2262" spans="51:56" ht="11.25" customHeight="1" x14ac:dyDescent="0.25">
      <c r="AY2262" s="187" t="s">
        <v>90</v>
      </c>
      <c r="AZ2262" s="186">
        <f>_xll.qlInterestRateIndexFixingDate(Currency&amp;"ibor"&amp;$I$1,BA2262,Trigger)</f>
        <v>55166</v>
      </c>
      <c r="BA2262" s="186">
        <f>_xll.qlCalendarAdvance(Calendar,BA2261,AY2262,"f",,Trigger)</f>
        <v>55170</v>
      </c>
      <c r="BB2262" s="186">
        <f>_xll.qlInterestRateIndexMaturity(Currency&amp;"ibor"&amp;$I$1,BA2262,Trigger)</f>
        <v>55260</v>
      </c>
      <c r="BC2262" s="359">
        <f>_xll.qlIndexFixing($AC$5,AZ2262,,_xll.ohTrigger(Trigger,Quote!$V$2))</f>
        <v>1.4143853563982844E-2</v>
      </c>
      <c r="BD2262" s="359" t="e">
        <f>_xll.qlIndexFixing($BE$1,AZ2262,TRUE,_xll.ohTrigger(Trigger,Quote!$V$2))</f>
        <v>#NUM!</v>
      </c>
    </row>
    <row r="2263" spans="51:56" ht="11.25" customHeight="1" x14ac:dyDescent="0.25">
      <c r="AY2263" s="187" t="s">
        <v>90</v>
      </c>
      <c r="AZ2263" s="186">
        <f>_xll.qlInterestRateIndexFixingDate(Currency&amp;"ibor"&amp;$I$1,BA2263,Trigger)</f>
        <v>55173</v>
      </c>
      <c r="BA2263" s="186">
        <f>_xll.qlCalendarAdvance(Calendar,BA2262,AY2263,"f",,Trigger)</f>
        <v>55177</v>
      </c>
      <c r="BB2263" s="186">
        <f>_xll.qlInterestRateIndexMaturity(Currency&amp;"ibor"&amp;$I$1,BA2263,Trigger)</f>
        <v>55267</v>
      </c>
      <c r="BC2263" s="359">
        <f>_xll.qlIndexFixing($AC$5,AZ2263,,_xll.ohTrigger(Trigger,Quote!$V$2))</f>
        <v>1.4144710228065627E-2</v>
      </c>
      <c r="BD2263" s="359" t="e">
        <f>_xll.qlIndexFixing($BE$1,AZ2263,TRUE,_xll.ohTrigger(Trigger,Quote!$V$2))</f>
        <v>#NUM!</v>
      </c>
    </row>
    <row r="2264" spans="51:56" ht="11.25" customHeight="1" x14ac:dyDescent="0.25">
      <c r="AY2264" s="187" t="s">
        <v>90</v>
      </c>
      <c r="AZ2264" s="186">
        <f>_xll.qlInterestRateIndexFixingDate(Currency&amp;"ibor"&amp;$I$1,BA2264,Trigger)</f>
        <v>55180</v>
      </c>
      <c r="BA2264" s="186">
        <f>_xll.qlCalendarAdvance(Calendar,BA2263,AY2264,"f",,Trigger)</f>
        <v>55184</v>
      </c>
      <c r="BB2264" s="186">
        <f>_xll.qlInterestRateIndexMaturity(Currency&amp;"ibor"&amp;$I$1,BA2264,Trigger)</f>
        <v>55271</v>
      </c>
      <c r="BC2264" s="359">
        <f>_xll.qlIndexFixing($AC$5,AZ2264,,_xll.ohTrigger(Trigger,Quote!$V$2))</f>
        <v>1.4144550618987948E-2</v>
      </c>
      <c r="BD2264" s="359" t="e">
        <f>_xll.qlIndexFixing($BE$1,AZ2264,TRUE,_xll.ohTrigger(Trigger,Quote!$V$2))</f>
        <v>#NUM!</v>
      </c>
    </row>
    <row r="2265" spans="51:56" ht="11.25" customHeight="1" x14ac:dyDescent="0.25">
      <c r="AY2265" s="187" t="s">
        <v>90</v>
      </c>
      <c r="AZ2265" s="186">
        <f>_xll.qlInterestRateIndexFixingDate(Currency&amp;"ibor"&amp;$I$1,BA2265,Trigger)</f>
        <v>55187</v>
      </c>
      <c r="BA2265" s="186">
        <f>_xll.qlCalendarAdvance(Calendar,BA2264,AY2265,"f",,Trigger)</f>
        <v>55191</v>
      </c>
      <c r="BB2265" s="186">
        <f>_xll.qlInterestRateIndexMaturity(Currency&amp;"ibor"&amp;$I$1,BA2265,Trigger)</f>
        <v>55281</v>
      </c>
      <c r="BC2265" s="359">
        <f>_xll.qlIndexFixing($AC$5,AZ2265,,_xll.ohTrigger(Trigger,Quote!$V$2))</f>
        <v>1.4146423556781862E-2</v>
      </c>
      <c r="BD2265" s="359" t="e">
        <f>_xll.qlIndexFixing($BE$1,AZ2265,TRUE,_xll.ohTrigger(Trigger,Quote!$V$2))</f>
        <v>#NUM!</v>
      </c>
    </row>
    <row r="2266" spans="51:56" ht="11.25" customHeight="1" x14ac:dyDescent="0.25">
      <c r="AY2266" s="187" t="s">
        <v>90</v>
      </c>
      <c r="AZ2266" s="186">
        <f>_xll.qlInterestRateIndexFixingDate(Currency&amp;"ibor"&amp;$I$1,BA2266,Trigger)</f>
        <v>55194</v>
      </c>
      <c r="BA2266" s="186">
        <f>_xll.qlCalendarAdvance(Calendar,BA2265,AY2266,"f",,Trigger)</f>
        <v>55198</v>
      </c>
      <c r="BB2266" s="186">
        <f>_xll.qlInterestRateIndexMaturity(Currency&amp;"ibor"&amp;$I$1,BA2266,Trigger)</f>
        <v>55288</v>
      </c>
      <c r="BC2266" s="359">
        <f>_xll.qlIndexFixing($AC$5,AZ2266,,_xll.ohTrigger(Trigger,Quote!$V$2))</f>
        <v>1.414728022141265E-2</v>
      </c>
      <c r="BD2266" s="359" t="e">
        <f>_xll.qlIndexFixing($BE$1,AZ2266,TRUE,_xll.ohTrigger(Trigger,Quote!$V$2))</f>
        <v>#NUM!</v>
      </c>
    </row>
    <row r="2267" spans="51:56" ht="11.25" customHeight="1" x14ac:dyDescent="0.25">
      <c r="AY2267" s="187" t="s">
        <v>90</v>
      </c>
      <c r="AZ2267" s="186">
        <f>_xll.qlInterestRateIndexFixingDate(Currency&amp;"ibor"&amp;$I$1,BA2267,Trigger)</f>
        <v>55201</v>
      </c>
      <c r="BA2267" s="186">
        <f>_xll.qlCalendarAdvance(Calendar,BA2266,AY2267,"f",,Trigger)</f>
        <v>55205</v>
      </c>
      <c r="BB2267" s="186">
        <f>_xll.qlInterestRateIndexMaturity(Currency&amp;"ibor"&amp;$I$1,BA2267,Trigger)</f>
        <v>55295</v>
      </c>
      <c r="BC2267" s="359">
        <f>_xll.qlIndexFixing($AC$5,AZ2267,,_xll.ohTrigger(Trigger,Quote!$V$2))</f>
        <v>1.4148136886227292E-2</v>
      </c>
      <c r="BD2267" s="359" t="e">
        <f>_xll.qlIndexFixing($BE$1,AZ2267,TRUE,_xll.ohTrigger(Trigger,Quote!$V$2))</f>
        <v>#NUM!</v>
      </c>
    </row>
    <row r="2268" spans="51:56" ht="11.25" customHeight="1" x14ac:dyDescent="0.25">
      <c r="AY2268" s="187" t="s">
        <v>90</v>
      </c>
      <c r="AZ2268" s="186">
        <f>_xll.qlInterestRateIndexFixingDate(Currency&amp;"ibor"&amp;$I$1,BA2268,Trigger)</f>
        <v>55208</v>
      </c>
      <c r="BA2268" s="186">
        <f>_xll.qlCalendarAdvance(Calendar,BA2267,AY2268,"f",,Trigger)</f>
        <v>55212</v>
      </c>
      <c r="BB2268" s="186">
        <f>_xll.qlInterestRateIndexMaturity(Currency&amp;"ibor"&amp;$I$1,BA2268,Trigger)</f>
        <v>55304</v>
      </c>
      <c r="BC2268" s="359">
        <f>_xll.qlIndexFixing($AC$5,AZ2268,,_xll.ohTrigger(Trigger,Quote!$V$2))</f>
        <v>1.414967139606089E-2</v>
      </c>
      <c r="BD2268" s="359" t="e">
        <f>_xll.qlIndexFixing($BE$1,AZ2268,TRUE,_xll.ohTrigger(Trigger,Quote!$V$2))</f>
        <v>#NUM!</v>
      </c>
    </row>
    <row r="2269" spans="51:56" ht="11.25" customHeight="1" x14ac:dyDescent="0.25">
      <c r="AY2269" s="187" t="s">
        <v>90</v>
      </c>
      <c r="AZ2269" s="186">
        <f>_xll.qlInterestRateIndexFixingDate(Currency&amp;"ibor"&amp;$I$1,BA2269,Trigger)</f>
        <v>55215</v>
      </c>
      <c r="BA2269" s="186">
        <f>_xll.qlCalendarAdvance(Calendar,BA2268,AY2269,"f",,Trigger)</f>
        <v>55219</v>
      </c>
      <c r="BB2269" s="186">
        <f>_xll.qlInterestRateIndexMaturity(Currency&amp;"ibor"&amp;$I$1,BA2269,Trigger)</f>
        <v>55311</v>
      </c>
      <c r="BC2269" s="359">
        <f>_xll.qlIndexFixing($AC$5,AZ2269,,_xll.ohTrigger(Trigger,Quote!$V$2))</f>
        <v>1.4127119831672809E-2</v>
      </c>
      <c r="BD2269" s="359" t="e">
        <f>_xll.qlIndexFixing($BE$1,AZ2269,TRUE,_xll.ohTrigger(Trigger,Quote!$V$2))</f>
        <v>#NUM!</v>
      </c>
    </row>
    <row r="2270" spans="51:56" ht="11.25" customHeight="1" x14ac:dyDescent="0.25">
      <c r="AY2270" s="187" t="s">
        <v>90</v>
      </c>
      <c r="AZ2270" s="186">
        <f>_xll.qlInterestRateIndexFixingDate(Currency&amp;"ibor"&amp;$I$1,BA2270,Trigger)</f>
        <v>55222</v>
      </c>
      <c r="BA2270" s="186">
        <f>_xll.qlCalendarAdvance(Calendar,BA2269,AY2270,"f",,Trigger)</f>
        <v>55226</v>
      </c>
      <c r="BB2270" s="186">
        <f>_xll.qlInterestRateIndexMaturity(Currency&amp;"ibor"&amp;$I$1,BA2270,Trigger)</f>
        <v>55318</v>
      </c>
      <c r="BC2270" s="359">
        <f>_xll.qlIndexFixing($AC$5,AZ2270,,_xll.ohTrigger(Trigger,Quote!$V$2))</f>
        <v>1.4100640070514255E-2</v>
      </c>
      <c r="BD2270" s="359" t="e">
        <f>_xll.qlIndexFixing($BE$1,AZ2270,TRUE,_xll.ohTrigger(Trigger,Quote!$V$2))</f>
        <v>#NUM!</v>
      </c>
    </row>
    <row r="2271" spans="51:56" ht="11.25" customHeight="1" x14ac:dyDescent="0.25">
      <c r="AY2271" s="187" t="s">
        <v>90</v>
      </c>
      <c r="AZ2271" s="186">
        <f>_xll.qlInterestRateIndexFixingDate(Currency&amp;"ibor"&amp;$I$1,BA2271,Trigger)</f>
        <v>55229</v>
      </c>
      <c r="BA2271" s="186">
        <f>_xll.qlCalendarAdvance(Calendar,BA2270,AY2271,"f",,Trigger)</f>
        <v>55233</v>
      </c>
      <c r="BB2271" s="186">
        <f>_xll.qlInterestRateIndexMaturity(Currency&amp;"ibor"&amp;$I$1,BA2271,Trigger)</f>
        <v>55325</v>
      </c>
      <c r="BC2271" s="359">
        <f>_xll.qlIndexFixing($AC$5,AZ2271,,_xll.ohTrigger(Trigger,Quote!$V$2))</f>
        <v>1.4074131433321094E-2</v>
      </c>
      <c r="BD2271" s="359" t="e">
        <f>_xll.qlIndexFixing($BE$1,AZ2271,TRUE,_xll.ohTrigger(Trigger,Quote!$V$2))</f>
        <v>#NUM!</v>
      </c>
    </row>
    <row r="2272" spans="51:56" ht="11.25" customHeight="1" x14ac:dyDescent="0.25">
      <c r="AY2272" s="187" t="s">
        <v>90</v>
      </c>
      <c r="AZ2272" s="186">
        <f>_xll.qlInterestRateIndexFixingDate(Currency&amp;"ibor"&amp;$I$1,BA2272,Trigger)</f>
        <v>55236</v>
      </c>
      <c r="BA2272" s="186">
        <f>_xll.qlCalendarAdvance(Calendar,BA2271,AY2272,"f",,Trigger)</f>
        <v>55240</v>
      </c>
      <c r="BB2272" s="186">
        <f>_xll.qlInterestRateIndexMaturity(Currency&amp;"ibor"&amp;$I$1,BA2272,Trigger)</f>
        <v>55332</v>
      </c>
      <c r="BC2272" s="359">
        <f>_xll.qlIndexFixing($AC$5,AZ2272,,_xll.ohTrigger(Trigger,Quote!$V$2))</f>
        <v>1.4047593920682422E-2</v>
      </c>
      <c r="BD2272" s="359" t="e">
        <f>_xll.qlIndexFixing($BE$1,AZ2272,TRUE,_xll.ohTrigger(Trigger,Quote!$V$2))</f>
        <v>#NUM!</v>
      </c>
    </row>
    <row r="2273" spans="51:56" ht="11.25" customHeight="1" x14ac:dyDescent="0.25">
      <c r="AY2273" s="187" t="s">
        <v>90</v>
      </c>
      <c r="AZ2273" s="186">
        <f>_xll.qlInterestRateIndexFixingDate(Currency&amp;"ibor"&amp;$I$1,BA2273,Trigger)</f>
        <v>55241</v>
      </c>
      <c r="BA2273" s="186">
        <f>_xll.qlCalendarAdvance(Calendar,BA2272,AY2273,"f",,Trigger)</f>
        <v>55247</v>
      </c>
      <c r="BB2273" s="186">
        <f>_xll.qlInterestRateIndexMaturity(Currency&amp;"ibor"&amp;$I$1,BA2273,Trigger)</f>
        <v>55338</v>
      </c>
      <c r="BC2273" s="359">
        <f>_xll.qlIndexFixing($AC$5,AZ2273,,_xll.ohTrigger(Trigger,Quote!$V$2))</f>
        <v>1.402319523736723E-2</v>
      </c>
      <c r="BD2273" s="359" t="e">
        <f>_xll.qlIndexFixing($BE$1,AZ2273,TRUE,_xll.ohTrigger(Trigger,Quote!$V$2))</f>
        <v>#NUM!</v>
      </c>
    </row>
    <row r="2274" spans="51:56" ht="11.25" customHeight="1" x14ac:dyDescent="0.25">
      <c r="AY2274" s="187" t="s">
        <v>90</v>
      </c>
      <c r="AZ2274" s="186">
        <f>_xll.qlInterestRateIndexFixingDate(Currency&amp;"ibor"&amp;$I$1,BA2274,Trigger)</f>
        <v>55250</v>
      </c>
      <c r="BA2274" s="186">
        <f>_xll.qlCalendarAdvance(Calendar,BA2273,AY2274,"f",,Trigger)</f>
        <v>55254</v>
      </c>
      <c r="BB2274" s="186">
        <f>_xll.qlInterestRateIndexMaturity(Currency&amp;"ibor"&amp;$I$1,BA2274,Trigger)</f>
        <v>55345</v>
      </c>
      <c r="BC2274" s="359">
        <f>_xll.qlIndexFixing($AC$5,AZ2274,,_xll.ohTrigger(Trigger,Quote!$V$2))</f>
        <v>1.3996303530859911E-2</v>
      </c>
      <c r="BD2274" s="359" t="e">
        <f>_xll.qlIndexFixing($BE$1,AZ2274,TRUE,_xll.ohTrigger(Trigger,Quote!$V$2))</f>
        <v>#NUM!</v>
      </c>
    </row>
    <row r="2275" spans="51:56" ht="11.25" customHeight="1" x14ac:dyDescent="0.25">
      <c r="AY2275" s="187" t="s">
        <v>90</v>
      </c>
      <c r="AZ2275" s="186">
        <f>_xll.qlInterestRateIndexFixingDate(Currency&amp;"ibor"&amp;$I$1,BA2275,Trigger)</f>
        <v>55257</v>
      </c>
      <c r="BA2275" s="186">
        <f>_xll.qlCalendarAdvance(Calendar,BA2274,AY2275,"f",,Trigger)</f>
        <v>55261</v>
      </c>
      <c r="BB2275" s="186">
        <f>_xll.qlInterestRateIndexMaturity(Currency&amp;"ibor"&amp;$I$1,BA2275,Trigger)</f>
        <v>55352</v>
      </c>
      <c r="BC2275" s="359">
        <f>_xll.qlIndexFixing($AC$5,AZ2275,,_xll.ohTrigger(Trigger,Quote!$V$2))</f>
        <v>1.3969382634566182E-2</v>
      </c>
      <c r="BD2275" s="359" t="e">
        <f>_xll.qlIndexFixing($BE$1,AZ2275,TRUE,_xll.ohTrigger(Trigger,Quote!$V$2))</f>
        <v>#NUM!</v>
      </c>
    </row>
    <row r="2276" spans="51:56" ht="11.25" customHeight="1" x14ac:dyDescent="0.25">
      <c r="AY2276" s="187" t="s">
        <v>90</v>
      </c>
      <c r="AZ2276" s="186">
        <f>_xll.qlInterestRateIndexFixingDate(Currency&amp;"ibor"&amp;$I$1,BA2276,Trigger)</f>
        <v>55264</v>
      </c>
      <c r="BA2276" s="186">
        <f>_xll.qlCalendarAdvance(Calendar,BA2275,AY2276,"f",,Trigger)</f>
        <v>55268</v>
      </c>
      <c r="BB2276" s="186">
        <f>_xll.qlInterestRateIndexMaturity(Currency&amp;"ibor"&amp;$I$1,BA2276,Trigger)</f>
        <v>55359</v>
      </c>
      <c r="BC2276" s="359">
        <f>_xll.qlIndexFixing($AC$5,AZ2276,,_xll.ohTrigger(Trigger,Quote!$V$2))</f>
        <v>1.394243254907985E-2</v>
      </c>
      <c r="BD2276" s="359" t="e">
        <f>_xll.qlIndexFixing($BE$1,AZ2276,TRUE,_xll.ohTrigger(Trigger,Quote!$V$2))</f>
        <v>#NUM!</v>
      </c>
    </row>
    <row r="2277" spans="51:56" ht="11.25" customHeight="1" x14ac:dyDescent="0.25">
      <c r="AY2277" s="187" t="s">
        <v>90</v>
      </c>
      <c r="AZ2277" s="186">
        <f>_xll.qlInterestRateIndexFixingDate(Currency&amp;"ibor"&amp;$I$1,BA2277,Trigger)</f>
        <v>55270</v>
      </c>
      <c r="BA2277" s="186">
        <f>_xll.qlCalendarAdvance(Calendar,BA2276,AY2277,"f",,Trigger)</f>
        <v>55275</v>
      </c>
      <c r="BB2277" s="186">
        <f>_xll.qlInterestRateIndexMaturity(Currency&amp;"ibor"&amp;$I$1,BA2277,Trigger)</f>
        <v>55367</v>
      </c>
      <c r="BC2277" s="359">
        <f>_xll.qlIndexFixing($AC$5,AZ2277,,_xll.ohTrigger(Trigger,Quote!$V$2))</f>
        <v>1.3914473246362091E-2</v>
      </c>
      <c r="BD2277" s="359" t="e">
        <f>_xll.qlIndexFixing($BE$1,AZ2277,TRUE,_xll.ohTrigger(Trigger,Quote!$V$2))</f>
        <v>#NUM!</v>
      </c>
    </row>
    <row r="2278" spans="51:56" ht="11.25" customHeight="1" x14ac:dyDescent="0.25">
      <c r="AY2278" s="187" t="s">
        <v>90</v>
      </c>
      <c r="AZ2278" s="186">
        <f>_xll.qlInterestRateIndexFixingDate(Currency&amp;"ibor"&amp;$I$1,BA2278,Trigger)</f>
        <v>55278</v>
      </c>
      <c r="BA2278" s="186">
        <f>_xll.qlCalendarAdvance(Calendar,BA2277,AY2278,"f",,Trigger)</f>
        <v>55282</v>
      </c>
      <c r="BB2278" s="186">
        <f>_xll.qlInterestRateIndexMaturity(Currency&amp;"ibor"&amp;$I$1,BA2278,Trigger)</f>
        <v>55374</v>
      </c>
      <c r="BC2278" s="359">
        <f>_xll.qlIndexFixing($AC$5,AZ2278,,_xll.ohTrigger(Trigger,Quote!$V$2))</f>
        <v>1.3887762493403068E-2</v>
      </c>
      <c r="BD2278" s="359" t="e">
        <f>_xll.qlIndexFixing($BE$1,AZ2278,TRUE,_xll.ohTrigger(Trigger,Quote!$V$2))</f>
        <v>#NUM!</v>
      </c>
    </row>
    <row r="2279" spans="51:56" ht="11.25" customHeight="1" x14ac:dyDescent="0.25">
      <c r="AY2279" s="187" t="s">
        <v>90</v>
      </c>
      <c r="AZ2279" s="186">
        <f>_xll.qlInterestRateIndexFixingDate(Currency&amp;"ibor"&amp;$I$1,BA2279,Trigger)</f>
        <v>55285</v>
      </c>
      <c r="BA2279" s="186">
        <f>_xll.qlCalendarAdvance(Calendar,BA2278,AY2279,"f",,Trigger)</f>
        <v>55289</v>
      </c>
      <c r="BB2279" s="186">
        <f>_xll.qlInterestRateIndexMaturity(Currency&amp;"ibor"&amp;$I$1,BA2279,Trigger)</f>
        <v>55381</v>
      </c>
      <c r="BC2279" s="359">
        <f>_xll.qlIndexFixing($AC$5,AZ2279,,_xll.ohTrigger(Trigger,Quote!$V$2))</f>
        <v>1.3861022869123926E-2</v>
      </c>
      <c r="BD2279" s="359" t="e">
        <f>_xll.qlIndexFixing($BE$1,AZ2279,TRUE,_xll.ohTrigger(Trigger,Quote!$V$2))</f>
        <v>#NUM!</v>
      </c>
    </row>
    <row r="2280" spans="51:56" ht="11.25" customHeight="1" x14ac:dyDescent="0.25">
      <c r="AY2280" s="187" t="s">
        <v>90</v>
      </c>
      <c r="AZ2280" s="186">
        <f>_xll.qlInterestRateIndexFixingDate(Currency&amp;"ibor"&amp;$I$1,BA2280,Trigger)</f>
        <v>55292</v>
      </c>
      <c r="BA2280" s="186">
        <f>_xll.qlCalendarAdvance(Calendar,BA2279,AY2280,"f",,Trigger)</f>
        <v>55296</v>
      </c>
      <c r="BB2280" s="186">
        <f>_xll.qlInterestRateIndexMaturity(Currency&amp;"ibor"&amp;$I$1,BA2280,Trigger)</f>
        <v>55388</v>
      </c>
      <c r="BC2280" s="359">
        <f>_xll.qlIndexFixing($AC$5,AZ2280,,_xll.ohTrigger(Trigger,Quote!$V$2))</f>
        <v>1.3834254374117238E-2</v>
      </c>
      <c r="BD2280" s="359" t="e">
        <f>_xll.qlIndexFixing($BE$1,AZ2280,TRUE,_xll.ohTrigger(Trigger,Quote!$V$2))</f>
        <v>#NUM!</v>
      </c>
    </row>
    <row r="2281" spans="51:56" ht="11.25" customHeight="1" x14ac:dyDescent="0.25">
      <c r="AY2281" s="187" t="s">
        <v>90</v>
      </c>
      <c r="AZ2281" s="186">
        <f>_xll.qlInterestRateIndexFixingDate(Currency&amp;"ibor"&amp;$I$1,BA2281,Trigger)</f>
        <v>55299</v>
      </c>
      <c r="BA2281" s="186">
        <f>_xll.qlCalendarAdvance(Calendar,BA2280,AY2281,"f",,Trigger)</f>
        <v>55303</v>
      </c>
      <c r="BB2281" s="186">
        <f>_xll.qlInterestRateIndexMaturity(Currency&amp;"ibor"&amp;$I$1,BA2281,Trigger)</f>
        <v>55395</v>
      </c>
      <c r="BC2281" s="359">
        <f>_xll.qlIndexFixing($AC$5,AZ2281,,_xll.ohTrigger(Trigger,Quote!$V$2))</f>
        <v>1.380745700897644E-2</v>
      </c>
      <c r="BD2281" s="359" t="e">
        <f>_xll.qlIndexFixing($BE$1,AZ2281,TRUE,_xll.ohTrigger(Trigger,Quote!$V$2))</f>
        <v>#NUM!</v>
      </c>
    </row>
    <row r="2282" spans="51:56" ht="11.25" customHeight="1" x14ac:dyDescent="0.25">
      <c r="AY2282" s="187" t="s">
        <v>90</v>
      </c>
      <c r="AZ2282" s="186">
        <f>_xll.qlInterestRateIndexFixingDate(Currency&amp;"ibor"&amp;$I$1,BA2282,Trigger)</f>
        <v>55306</v>
      </c>
      <c r="BA2282" s="186">
        <f>_xll.qlCalendarAdvance(Calendar,BA2281,AY2282,"f",,Trigger)</f>
        <v>55310</v>
      </c>
      <c r="BB2282" s="186">
        <f>_xll.qlInterestRateIndexMaturity(Currency&amp;"ibor"&amp;$I$1,BA2282,Trigger)</f>
        <v>55402</v>
      </c>
      <c r="BC2282" s="359">
        <f>_xll.qlIndexFixing($AC$5,AZ2282,,_xll.ohTrigger(Trigger,Quote!$V$2))</f>
        <v>1.3800134475281391E-2</v>
      </c>
      <c r="BD2282" s="359" t="e">
        <f>_xll.qlIndexFixing($BE$1,AZ2282,TRUE,_xll.ohTrigger(Trigger,Quote!$V$2))</f>
        <v>#NUM!</v>
      </c>
    </row>
    <row r="2283" spans="51:56" ht="11.25" customHeight="1" x14ac:dyDescent="0.25">
      <c r="AY2283" s="187" t="s">
        <v>90</v>
      </c>
      <c r="AZ2283" s="186">
        <f>_xll.qlInterestRateIndexFixingDate(Currency&amp;"ibor"&amp;$I$1,BA2283,Trigger)</f>
        <v>55313</v>
      </c>
      <c r="BA2283" s="186">
        <f>_xll.qlCalendarAdvance(Calendar,BA2282,AY2283,"f",,Trigger)</f>
        <v>55317</v>
      </c>
      <c r="BB2283" s="186">
        <f>_xll.qlInterestRateIndexMaturity(Currency&amp;"ibor"&amp;$I$1,BA2283,Trigger)</f>
        <v>55409</v>
      </c>
      <c r="BC2283" s="359">
        <f>_xll.qlIndexFixing($AC$5,AZ2283,,_xll.ohTrigger(Trigger,Quote!$V$2))</f>
        <v>1.3800609297844397E-2</v>
      </c>
      <c r="BD2283" s="359" t="e">
        <f>_xll.qlIndexFixing($BE$1,AZ2283,TRUE,_xll.ohTrigger(Trigger,Quote!$V$2))</f>
        <v>#NUM!</v>
      </c>
    </row>
    <row r="2284" spans="51:56" ht="11.25" customHeight="1" x14ac:dyDescent="0.25">
      <c r="AY2284" s="187" t="s">
        <v>90</v>
      </c>
      <c r="AZ2284" s="186">
        <f>_xll.qlInterestRateIndexFixingDate(Currency&amp;"ibor"&amp;$I$1,BA2284,Trigger)</f>
        <v>55320</v>
      </c>
      <c r="BA2284" s="186">
        <f>_xll.qlCalendarAdvance(Calendar,BA2283,AY2284,"f",,Trigger)</f>
        <v>55324</v>
      </c>
      <c r="BB2284" s="186">
        <f>_xll.qlInterestRateIndexMaturity(Currency&amp;"ibor"&amp;$I$1,BA2284,Trigger)</f>
        <v>55416</v>
      </c>
      <c r="BC2284" s="359">
        <f>_xll.qlIndexFixing($AC$5,AZ2284,,_xll.ohTrigger(Trigger,Quote!$V$2))</f>
        <v>1.3801084120465618E-2</v>
      </c>
      <c r="BD2284" s="359" t="e">
        <f>_xll.qlIndexFixing($BE$1,AZ2284,TRUE,_xll.ohTrigger(Trigger,Quote!$V$2))</f>
        <v>#NUM!</v>
      </c>
    </row>
    <row r="2285" spans="51:56" ht="11.25" customHeight="1" x14ac:dyDescent="0.25">
      <c r="AY2285" s="187" t="s">
        <v>90</v>
      </c>
      <c r="AZ2285" s="186">
        <f>_xll.qlInterestRateIndexFixingDate(Currency&amp;"ibor"&amp;$I$1,BA2285,Trigger)</f>
        <v>55327</v>
      </c>
      <c r="BA2285" s="186">
        <f>_xll.qlCalendarAdvance(Calendar,BA2284,AY2285,"f",,Trigger)</f>
        <v>55331</v>
      </c>
      <c r="BB2285" s="186">
        <f>_xll.qlInterestRateIndexMaturity(Currency&amp;"ibor"&amp;$I$1,BA2285,Trigger)</f>
        <v>55423</v>
      </c>
      <c r="BC2285" s="359">
        <f>_xll.qlIndexFixing($AC$5,AZ2285,,_xll.ohTrigger(Trigger,Quote!$V$2))</f>
        <v>1.3801558943144186E-2</v>
      </c>
      <c r="BD2285" s="359" t="e">
        <f>_xll.qlIndexFixing($BE$1,AZ2285,TRUE,_xll.ohTrigger(Trigger,Quote!$V$2))</f>
        <v>#NUM!</v>
      </c>
    </row>
    <row r="2286" spans="51:56" ht="11.25" customHeight="1" x14ac:dyDescent="0.25">
      <c r="AY2286" s="187" t="s">
        <v>90</v>
      </c>
      <c r="AZ2286" s="186">
        <f>_xll.qlInterestRateIndexFixingDate(Currency&amp;"ibor"&amp;$I$1,BA2286,Trigger)</f>
        <v>55334</v>
      </c>
      <c r="BA2286" s="186">
        <f>_xll.qlCalendarAdvance(Calendar,BA2285,AY2286,"f",,Trigger)</f>
        <v>55338</v>
      </c>
      <c r="BB2286" s="186">
        <f>_xll.qlInterestRateIndexMaturity(Currency&amp;"ibor"&amp;$I$1,BA2286,Trigger)</f>
        <v>55430</v>
      </c>
      <c r="BC2286" s="359">
        <f>_xll.qlIndexFixing($AC$5,AZ2286,,_xll.ohTrigger(Trigger,Quote!$V$2))</f>
        <v>1.3802033765880966E-2</v>
      </c>
      <c r="BD2286" s="359" t="e">
        <f>_xll.qlIndexFixing($BE$1,AZ2286,TRUE,_xll.ohTrigger(Trigger,Quote!$V$2))</f>
        <v>#NUM!</v>
      </c>
    </row>
    <row r="2287" spans="51:56" ht="11.25" customHeight="1" x14ac:dyDescent="0.25">
      <c r="AY2287" s="187" t="s">
        <v>90</v>
      </c>
      <c r="AZ2287" s="186">
        <f>_xll.qlInterestRateIndexFixingDate(Currency&amp;"ibor"&amp;$I$1,BA2287,Trigger)</f>
        <v>55341</v>
      </c>
      <c r="BA2287" s="186">
        <f>_xll.qlCalendarAdvance(Calendar,BA2286,AY2287,"f",,Trigger)</f>
        <v>55345</v>
      </c>
      <c r="BB2287" s="186">
        <f>_xll.qlInterestRateIndexMaturity(Currency&amp;"ibor"&amp;$I$1,BA2287,Trigger)</f>
        <v>55437</v>
      </c>
      <c r="BC2287" s="359">
        <f>_xll.qlIndexFixing($AC$5,AZ2287,,_xll.ohTrigger(Trigger,Quote!$V$2))</f>
        <v>1.3802508588675093E-2</v>
      </c>
      <c r="BD2287" s="359" t="e">
        <f>_xll.qlIndexFixing($BE$1,AZ2287,TRUE,_xll.ohTrigger(Trigger,Quote!$V$2))</f>
        <v>#NUM!</v>
      </c>
    </row>
    <row r="2288" spans="51:56" ht="11.25" customHeight="1" x14ac:dyDescent="0.25">
      <c r="AY2288" s="187" t="s">
        <v>90</v>
      </c>
      <c r="AZ2288" s="186">
        <f>_xll.qlInterestRateIndexFixingDate(Currency&amp;"ibor"&amp;$I$1,BA2288,Trigger)</f>
        <v>55348</v>
      </c>
      <c r="BA2288" s="186">
        <f>_xll.qlCalendarAdvance(Calendar,BA2287,AY2288,"f",,Trigger)</f>
        <v>55352</v>
      </c>
      <c r="BB2288" s="186">
        <f>_xll.qlInterestRateIndexMaturity(Currency&amp;"ibor"&amp;$I$1,BA2288,Trigger)</f>
        <v>55444</v>
      </c>
      <c r="BC2288" s="359">
        <f>_xll.qlIndexFixing($AC$5,AZ2288,,_xll.ohTrigger(Trigger,Quote!$V$2))</f>
        <v>1.3802983411524828E-2</v>
      </c>
      <c r="BD2288" s="359" t="e">
        <f>_xll.qlIndexFixing($BE$1,AZ2288,TRUE,_xll.ohTrigger(Trigger,Quote!$V$2))</f>
        <v>#NUM!</v>
      </c>
    </row>
    <row r="2289" spans="51:56" ht="11.25" customHeight="1" x14ac:dyDescent="0.25">
      <c r="AY2289" s="187" t="s">
        <v>90</v>
      </c>
      <c r="AZ2289" s="186">
        <f>_xll.qlInterestRateIndexFixingDate(Currency&amp;"ibor"&amp;$I$1,BA2289,Trigger)</f>
        <v>55355</v>
      </c>
      <c r="BA2289" s="186">
        <f>_xll.qlCalendarAdvance(Calendar,BA2288,AY2289,"f",,Trigger)</f>
        <v>55359</v>
      </c>
      <c r="BB2289" s="186">
        <f>_xll.qlInterestRateIndexMaturity(Currency&amp;"ibor"&amp;$I$1,BA2289,Trigger)</f>
        <v>55451</v>
      </c>
      <c r="BC2289" s="359">
        <f>_xll.qlIndexFixing($AC$5,AZ2289,,_xll.ohTrigger(Trigger,Quote!$V$2))</f>
        <v>1.3803458234432776E-2</v>
      </c>
      <c r="BD2289" s="359" t="e">
        <f>_xll.qlIndexFixing($BE$1,AZ2289,TRUE,_xll.ohTrigger(Trigger,Quote!$V$2))</f>
        <v>#NUM!</v>
      </c>
    </row>
    <row r="2290" spans="51:56" ht="11.25" customHeight="1" x14ac:dyDescent="0.25">
      <c r="AY2290" s="187" t="s">
        <v>90</v>
      </c>
      <c r="AZ2290" s="186">
        <f>_xll.qlInterestRateIndexFixingDate(Currency&amp;"ibor"&amp;$I$1,BA2290,Trigger)</f>
        <v>55362</v>
      </c>
      <c r="BA2290" s="186">
        <f>_xll.qlCalendarAdvance(Calendar,BA2289,AY2290,"f",,Trigger)</f>
        <v>55366</v>
      </c>
      <c r="BB2290" s="186">
        <f>_xll.qlInterestRateIndexMaturity(Currency&amp;"ibor"&amp;$I$1,BA2290,Trigger)</f>
        <v>55458</v>
      </c>
      <c r="BC2290" s="359">
        <f>_xll.qlIndexFixing($AC$5,AZ2290,,_xll.ohTrigger(Trigger,Quote!$V$2))</f>
        <v>1.3803933057399808E-2</v>
      </c>
      <c r="BD2290" s="359" t="e">
        <f>_xll.qlIndexFixing($BE$1,AZ2290,TRUE,_xll.ohTrigger(Trigger,Quote!$V$2))</f>
        <v>#NUM!</v>
      </c>
    </row>
    <row r="2291" spans="51:56" ht="11.25" customHeight="1" x14ac:dyDescent="0.25">
      <c r="AY2291" s="187" t="s">
        <v>90</v>
      </c>
      <c r="AZ2291" s="186">
        <f>_xll.qlInterestRateIndexFixingDate(Currency&amp;"ibor"&amp;$I$1,BA2291,Trigger)</f>
        <v>55369</v>
      </c>
      <c r="BA2291" s="186">
        <f>_xll.qlCalendarAdvance(Calendar,BA2290,AY2291,"f",,Trigger)</f>
        <v>55373</v>
      </c>
      <c r="BB2291" s="186">
        <f>_xll.qlInterestRateIndexMaturity(Currency&amp;"ibor"&amp;$I$1,BA2291,Trigger)</f>
        <v>55465</v>
      </c>
      <c r="BC2291" s="359">
        <f>_xll.qlIndexFixing($AC$5,AZ2291,,_xll.ohTrigger(Trigger,Quote!$V$2))</f>
        <v>1.3804407880422448E-2</v>
      </c>
      <c r="BD2291" s="359" t="e">
        <f>_xll.qlIndexFixing($BE$1,AZ2291,TRUE,_xll.ohTrigger(Trigger,Quote!$V$2))</f>
        <v>#NUM!</v>
      </c>
    </row>
    <row r="2292" spans="51:56" ht="11.25" customHeight="1" x14ac:dyDescent="0.25">
      <c r="AY2292" s="187" t="s">
        <v>90</v>
      </c>
      <c r="AZ2292" s="186">
        <f>_xll.qlInterestRateIndexFixingDate(Currency&amp;"ibor"&amp;$I$1,BA2292,Trigger)</f>
        <v>55376</v>
      </c>
      <c r="BA2292" s="186">
        <f>_xll.qlCalendarAdvance(Calendar,BA2291,AY2292,"f",,Trigger)</f>
        <v>55380</v>
      </c>
      <c r="BB2292" s="186">
        <f>_xll.qlInterestRateIndexMaturity(Currency&amp;"ibor"&amp;$I$1,BA2292,Trigger)</f>
        <v>55472</v>
      </c>
      <c r="BC2292" s="359">
        <f>_xll.qlIndexFixing($AC$5,AZ2292,,_xll.ohTrigger(Trigger,Quote!$V$2))</f>
        <v>1.3804882703502433E-2</v>
      </c>
      <c r="BD2292" s="359" t="e">
        <f>_xll.qlIndexFixing($BE$1,AZ2292,TRUE,_xll.ohTrigger(Trigger,Quote!$V$2))</f>
        <v>#NUM!</v>
      </c>
    </row>
    <row r="2293" spans="51:56" ht="11.25" customHeight="1" x14ac:dyDescent="0.25">
      <c r="AY2293" s="187" t="s">
        <v>90</v>
      </c>
      <c r="AZ2293" s="186">
        <f>_xll.qlInterestRateIndexFixingDate(Currency&amp;"ibor"&amp;$I$1,BA2293,Trigger)</f>
        <v>55383</v>
      </c>
      <c r="BA2293" s="186">
        <f>_xll.qlCalendarAdvance(Calendar,BA2292,AY2293,"f",,Trigger)</f>
        <v>55387</v>
      </c>
      <c r="BB2293" s="186">
        <f>_xll.qlInterestRateIndexMaturity(Currency&amp;"ibor"&amp;$I$1,BA2293,Trigger)</f>
        <v>55479</v>
      </c>
      <c r="BC2293" s="359">
        <f>_xll.qlIndexFixing($AC$5,AZ2293,,_xll.ohTrigger(Trigger,Quote!$V$2))</f>
        <v>1.3805357526640631E-2</v>
      </c>
      <c r="BD2293" s="359" t="e">
        <f>_xll.qlIndexFixing($BE$1,AZ2293,TRUE,_xll.ohTrigger(Trigger,Quote!$V$2))</f>
        <v>#NUM!</v>
      </c>
    </row>
    <row r="2294" spans="51:56" ht="11.25" customHeight="1" x14ac:dyDescent="0.25">
      <c r="AY2294" s="187" t="s">
        <v>90</v>
      </c>
      <c r="AZ2294" s="186">
        <f>_xll.qlInterestRateIndexFixingDate(Currency&amp;"ibor"&amp;$I$1,BA2294,Trigger)</f>
        <v>55390</v>
      </c>
      <c r="BA2294" s="186">
        <f>_xll.qlCalendarAdvance(Calendar,BA2293,AY2294,"f",,Trigger)</f>
        <v>55394</v>
      </c>
      <c r="BB2294" s="186">
        <f>_xll.qlInterestRateIndexMaturity(Currency&amp;"ibor"&amp;$I$1,BA2294,Trigger)</f>
        <v>55486</v>
      </c>
      <c r="BC2294" s="359">
        <f>_xll.qlIndexFixing($AC$5,AZ2294,,_xll.ohTrigger(Trigger,Quote!$V$2))</f>
        <v>1.3805832349837045E-2</v>
      </c>
      <c r="BD2294" s="359" t="e">
        <f>_xll.qlIndexFixing($BE$1,AZ2294,TRUE,_xll.ohTrigger(Trigger,Quote!$V$2))</f>
        <v>#NUM!</v>
      </c>
    </row>
    <row r="2295" spans="51:56" ht="11.25" customHeight="1" x14ac:dyDescent="0.25">
      <c r="AY2295" s="187" t="s">
        <v>90</v>
      </c>
      <c r="AZ2295" s="186">
        <f>_xll.qlInterestRateIndexFixingDate(Currency&amp;"ibor"&amp;$I$1,BA2295,Trigger)</f>
        <v>55397</v>
      </c>
      <c r="BA2295" s="186">
        <f>_xll.qlCalendarAdvance(Calendar,BA2294,AY2295,"f",,Trigger)</f>
        <v>55401</v>
      </c>
      <c r="BB2295" s="186">
        <f>_xll.qlInterestRateIndexMaturity(Currency&amp;"ibor"&amp;$I$1,BA2295,Trigger)</f>
        <v>55492</v>
      </c>
      <c r="BC2295" s="359">
        <f>_xll.qlIndexFixing($AC$5,AZ2295,,_xll.ohTrigger(Trigger,Quote!$V$2))</f>
        <v>1.3806008830797259E-2</v>
      </c>
      <c r="BD2295" s="359" t="e">
        <f>_xll.qlIndexFixing($BE$1,AZ2295,TRUE,_xll.ohTrigger(Trigger,Quote!$V$2))</f>
        <v>#NUM!</v>
      </c>
    </row>
    <row r="2296" spans="51:56" ht="11.25" customHeight="1" x14ac:dyDescent="0.25">
      <c r="AY2296" s="187" t="s">
        <v>90</v>
      </c>
      <c r="AZ2296" s="186">
        <f>_xll.qlInterestRateIndexFixingDate(Currency&amp;"ibor"&amp;$I$1,BA2296,Trigger)</f>
        <v>55404</v>
      </c>
      <c r="BA2296" s="186">
        <f>_xll.qlCalendarAdvance(Calendar,BA2295,AY2296,"f",,Trigger)</f>
        <v>55408</v>
      </c>
      <c r="BB2296" s="186">
        <f>_xll.qlInterestRateIndexMaturity(Currency&amp;"ibor"&amp;$I$1,BA2296,Trigger)</f>
        <v>55499</v>
      </c>
      <c r="BC2296" s="359">
        <f>_xll.qlIndexFixing($AC$5,AZ2296,,_xll.ohTrigger(Trigger,Quote!$V$2))</f>
        <v>1.380648363592522E-2</v>
      </c>
      <c r="BD2296" s="359" t="e">
        <f>_xll.qlIndexFixing($BE$1,AZ2296,TRUE,_xll.ohTrigger(Trigger,Quote!$V$2))</f>
        <v>#NUM!</v>
      </c>
    </row>
    <row r="2297" spans="51:56" ht="11.25" customHeight="1" x14ac:dyDescent="0.25">
      <c r="AY2297" s="187" t="s">
        <v>90</v>
      </c>
      <c r="AZ2297" s="186">
        <f>_xll.qlInterestRateIndexFixingDate(Currency&amp;"ibor"&amp;$I$1,BA2297,Trigger)</f>
        <v>55411</v>
      </c>
      <c r="BA2297" s="186">
        <f>_xll.qlCalendarAdvance(Calendar,BA2296,AY2297,"f",,Trigger)</f>
        <v>55415</v>
      </c>
      <c r="BB2297" s="186">
        <f>_xll.qlInterestRateIndexMaturity(Currency&amp;"ibor"&amp;$I$1,BA2297,Trigger)</f>
        <v>55506</v>
      </c>
      <c r="BC2297" s="359">
        <f>_xll.qlIndexFixing($AC$5,AZ2297,,_xll.ohTrigger(Trigger,Quote!$V$2))</f>
        <v>1.3806958441111157E-2</v>
      </c>
      <c r="BD2297" s="359" t="e">
        <f>_xll.qlIndexFixing($BE$1,AZ2297,TRUE,_xll.ohTrigger(Trigger,Quote!$V$2))</f>
        <v>#NUM!</v>
      </c>
    </row>
    <row r="2298" spans="51:56" ht="11.25" customHeight="1" x14ac:dyDescent="0.25">
      <c r="AY2298" s="187" t="s">
        <v>90</v>
      </c>
      <c r="AZ2298" s="186">
        <f>_xll.qlInterestRateIndexFixingDate(Currency&amp;"ibor"&amp;$I$1,BA2298,Trigger)</f>
        <v>55418</v>
      </c>
      <c r="BA2298" s="186">
        <f>_xll.qlCalendarAdvance(Calendar,BA2297,AY2298,"f",,Trigger)</f>
        <v>55422</v>
      </c>
      <c r="BB2298" s="186">
        <f>_xll.qlInterestRateIndexMaturity(Currency&amp;"ibor"&amp;$I$1,BA2298,Trigger)</f>
        <v>55514</v>
      </c>
      <c r="BC2298" s="359">
        <f>_xll.qlIndexFixing($AC$5,AZ2298,,_xll.ohTrigger(Trigger,Quote!$V$2))</f>
        <v>1.3807731643192678E-2</v>
      </c>
      <c r="BD2298" s="359" t="e">
        <f>_xll.qlIndexFixing($BE$1,AZ2298,TRUE,_xll.ohTrigger(Trigger,Quote!$V$2))</f>
        <v>#NUM!</v>
      </c>
    </row>
    <row r="2299" spans="51:56" ht="11.25" customHeight="1" x14ac:dyDescent="0.25">
      <c r="AY2299" s="187" t="s">
        <v>90</v>
      </c>
      <c r="AZ2299" s="186">
        <f>_xll.qlInterestRateIndexFixingDate(Currency&amp;"ibor"&amp;$I$1,BA2299,Trigger)</f>
        <v>55425</v>
      </c>
      <c r="BA2299" s="186">
        <f>_xll.qlCalendarAdvance(Calendar,BA2298,AY2299,"f",,Trigger)</f>
        <v>55429</v>
      </c>
      <c r="BB2299" s="186">
        <f>_xll.qlInterestRateIndexMaturity(Currency&amp;"ibor"&amp;$I$1,BA2299,Trigger)</f>
        <v>55521</v>
      </c>
      <c r="BC2299" s="359">
        <f>_xll.qlIndexFixing($AC$5,AZ2299,,_xll.ohTrigger(Trigger,Quote!$V$2))</f>
        <v>1.3808206466674081E-2</v>
      </c>
      <c r="BD2299" s="359" t="e">
        <f>_xll.qlIndexFixing($BE$1,AZ2299,TRUE,_xll.ohTrigger(Trigger,Quote!$V$2))</f>
        <v>#NUM!</v>
      </c>
    </row>
    <row r="2300" spans="51:56" ht="11.25" customHeight="1" x14ac:dyDescent="0.25">
      <c r="AY2300" s="187" t="s">
        <v>90</v>
      </c>
      <c r="AZ2300" s="186">
        <f>_xll.qlInterestRateIndexFixingDate(Currency&amp;"ibor"&amp;$I$1,BA2300,Trigger)</f>
        <v>55432</v>
      </c>
      <c r="BA2300" s="186">
        <f>_xll.qlCalendarAdvance(Calendar,BA2299,AY2300,"f",,Trigger)</f>
        <v>55436</v>
      </c>
      <c r="BB2300" s="186">
        <f>_xll.qlInterestRateIndexMaturity(Currency&amp;"ibor"&amp;$I$1,BA2300,Trigger)</f>
        <v>55528</v>
      </c>
      <c r="BC2300" s="359">
        <f>_xll.qlIndexFixing($AC$5,AZ2300,,_xll.ohTrigger(Trigger,Quote!$V$2))</f>
        <v>1.3808681290214567E-2</v>
      </c>
      <c r="BD2300" s="359" t="e">
        <f>_xll.qlIndexFixing($BE$1,AZ2300,TRUE,_xll.ohTrigger(Trigger,Quote!$V$2))</f>
        <v>#NUM!</v>
      </c>
    </row>
    <row r="2301" spans="51:56" ht="11.25" customHeight="1" x14ac:dyDescent="0.25">
      <c r="AY2301" s="187" t="s">
        <v>90</v>
      </c>
      <c r="AZ2301" s="186">
        <f>_xll.qlInterestRateIndexFixingDate(Currency&amp;"ibor"&amp;$I$1,BA2301,Trigger)</f>
        <v>55439</v>
      </c>
      <c r="BA2301" s="186">
        <f>_xll.qlCalendarAdvance(Calendar,BA2300,AY2301,"f",,Trigger)</f>
        <v>55443</v>
      </c>
      <c r="BB2301" s="186">
        <f>_xll.qlInterestRateIndexMaturity(Currency&amp;"ibor"&amp;$I$1,BA2301,Trigger)</f>
        <v>55535</v>
      </c>
      <c r="BC2301" s="359">
        <f>_xll.qlIndexFixing($AC$5,AZ2301,,_xll.ohTrigger(Trigger,Quote!$V$2))</f>
        <v>1.3809156113811531E-2</v>
      </c>
      <c r="BD2301" s="359" t="e">
        <f>_xll.qlIndexFixing($BE$1,AZ2301,TRUE,_xll.ohTrigger(Trigger,Quote!$V$2))</f>
        <v>#NUM!</v>
      </c>
    </row>
    <row r="2302" spans="51:56" ht="11.25" customHeight="1" x14ac:dyDescent="0.25">
      <c r="AY2302" s="187" t="s">
        <v>90</v>
      </c>
      <c r="AZ2302" s="186">
        <f>_xll.qlInterestRateIndexFixingDate(Currency&amp;"ibor"&amp;$I$1,BA2302,Trigger)</f>
        <v>55446</v>
      </c>
      <c r="BA2302" s="186">
        <f>_xll.qlCalendarAdvance(Calendar,BA2301,AY2302,"f",,Trigger)</f>
        <v>55450</v>
      </c>
      <c r="BB2302" s="186">
        <f>_xll.qlInterestRateIndexMaturity(Currency&amp;"ibor"&amp;$I$1,BA2302,Trigger)</f>
        <v>55542</v>
      </c>
      <c r="BC2302" s="359">
        <f>_xll.qlIndexFixing($AC$5,AZ2302,,_xll.ohTrigger(Trigger,Quote!$V$2))</f>
        <v>1.3809630937466707E-2</v>
      </c>
      <c r="BD2302" s="359" t="e">
        <f>_xll.qlIndexFixing($BE$1,AZ2302,TRUE,_xll.ohTrigger(Trigger,Quote!$V$2))</f>
        <v>#NUM!</v>
      </c>
    </row>
    <row r="2303" spans="51:56" ht="11.25" customHeight="1" x14ac:dyDescent="0.25">
      <c r="AY2303" s="187" t="s">
        <v>90</v>
      </c>
      <c r="AZ2303" s="186">
        <f>_xll.qlInterestRateIndexFixingDate(Currency&amp;"ibor"&amp;$I$1,BA2303,Trigger)</f>
        <v>55453</v>
      </c>
      <c r="BA2303" s="186">
        <f>_xll.qlCalendarAdvance(Calendar,BA2302,AY2303,"f",,Trigger)</f>
        <v>55457</v>
      </c>
      <c r="BB2303" s="186">
        <f>_xll.qlInterestRateIndexMaturity(Currency&amp;"ibor"&amp;$I$1,BA2303,Trigger)</f>
        <v>55549</v>
      </c>
      <c r="BC2303" s="359">
        <f>_xll.qlIndexFixing($AC$5,AZ2303,,_xll.ohTrigger(Trigger,Quote!$V$2))</f>
        <v>1.3810105761178361E-2</v>
      </c>
      <c r="BD2303" s="359" t="e">
        <f>_xll.qlIndexFixing($BE$1,AZ2303,TRUE,_xll.ohTrigger(Trigger,Quote!$V$2))</f>
        <v>#NUM!</v>
      </c>
    </row>
    <row r="2304" spans="51:56" ht="11.25" customHeight="1" x14ac:dyDescent="0.25">
      <c r="AY2304" s="187" t="s">
        <v>90</v>
      </c>
      <c r="AZ2304" s="186">
        <f>_xll.qlInterestRateIndexFixingDate(Currency&amp;"ibor"&amp;$I$1,BA2304,Trigger)</f>
        <v>55460</v>
      </c>
      <c r="BA2304" s="186">
        <f>_xll.qlCalendarAdvance(Calendar,BA2303,AY2304,"f",,Trigger)</f>
        <v>55464</v>
      </c>
      <c r="BB2304" s="186">
        <f>_xll.qlInterestRateIndexMaturity(Currency&amp;"ibor"&amp;$I$1,BA2304,Trigger)</f>
        <v>55556</v>
      </c>
      <c r="BC2304" s="359">
        <f>_xll.qlIndexFixing($AC$5,AZ2304,,_xll.ohTrigger(Trigger,Quote!$V$2))</f>
        <v>1.3810580584948228E-2</v>
      </c>
      <c r="BD2304" s="359" t="e">
        <f>_xll.qlIndexFixing($BE$1,AZ2304,TRUE,_xll.ohTrigger(Trigger,Quote!$V$2))</f>
        <v>#NUM!</v>
      </c>
    </row>
    <row r="2305" spans="51:56" ht="11.25" customHeight="1" x14ac:dyDescent="0.25">
      <c r="AY2305" s="187" t="s">
        <v>90</v>
      </c>
      <c r="AZ2305" s="186">
        <f>_xll.qlInterestRateIndexFixingDate(Currency&amp;"ibor"&amp;$I$1,BA2305,Trigger)</f>
        <v>55467</v>
      </c>
      <c r="BA2305" s="186">
        <f>_xll.qlCalendarAdvance(Calendar,BA2304,AY2305,"f",,Trigger)</f>
        <v>55471</v>
      </c>
      <c r="BB2305" s="186">
        <f>_xll.qlInterestRateIndexMaturity(Currency&amp;"ibor"&amp;$I$1,BA2305,Trigger)</f>
        <v>55563</v>
      </c>
      <c r="BC2305" s="359">
        <f>_xll.qlIndexFixing($AC$5,AZ2305,,_xll.ohTrigger(Trigger,Quote!$V$2))</f>
        <v>1.3811055408775441E-2</v>
      </c>
      <c r="BD2305" s="359" t="e">
        <f>_xll.qlIndexFixing($BE$1,AZ2305,TRUE,_xll.ohTrigger(Trigger,Quote!$V$2))</f>
        <v>#NUM!</v>
      </c>
    </row>
    <row r="2306" spans="51:56" ht="11.25" customHeight="1" x14ac:dyDescent="0.25">
      <c r="AY2306" s="187" t="s">
        <v>90</v>
      </c>
      <c r="AZ2306" s="186">
        <f>_xll.qlInterestRateIndexFixingDate(Currency&amp;"ibor"&amp;$I$1,BA2306,Trigger)</f>
        <v>55474</v>
      </c>
      <c r="BA2306" s="186">
        <f>_xll.qlCalendarAdvance(Calendar,BA2305,AY2306,"f",,Trigger)</f>
        <v>55478</v>
      </c>
      <c r="BB2306" s="186">
        <f>_xll.qlInterestRateIndexMaturity(Currency&amp;"ibor"&amp;$I$1,BA2306,Trigger)</f>
        <v>55570</v>
      </c>
      <c r="BC2306" s="359">
        <f>_xll.qlIndexFixing($AC$5,AZ2306,,_xll.ohTrigger(Trigger,Quote!$V$2))</f>
        <v>1.381153023266E-2</v>
      </c>
      <c r="BD2306" s="359" t="e">
        <f>_xll.qlIndexFixing($BE$1,AZ2306,TRUE,_xll.ohTrigger(Trigger,Quote!$V$2))</f>
        <v>#NUM!</v>
      </c>
    </row>
    <row r="2307" spans="51:56" ht="11.25" customHeight="1" x14ac:dyDescent="0.25">
      <c r="AY2307" s="187" t="s">
        <v>90</v>
      </c>
      <c r="AZ2307" s="186">
        <f>_xll.qlInterestRateIndexFixingDate(Currency&amp;"ibor"&amp;$I$1,BA2307,Trigger)</f>
        <v>55481</v>
      </c>
      <c r="BA2307" s="186">
        <f>_xll.qlCalendarAdvance(Calendar,BA2306,AY2307,"f",,Trigger)</f>
        <v>55485</v>
      </c>
      <c r="BB2307" s="186">
        <f>_xll.qlInterestRateIndexMaturity(Currency&amp;"ibor"&amp;$I$1,BA2307,Trigger)</f>
        <v>55577</v>
      </c>
      <c r="BC2307" s="359">
        <f>_xll.qlIndexFixing($AC$5,AZ2307,,_xll.ohTrigger(Trigger,Quote!$V$2))</f>
        <v>1.3812005056601904E-2</v>
      </c>
      <c r="BD2307" s="359" t="e">
        <f>_xll.qlIndexFixing($BE$1,AZ2307,TRUE,_xll.ohTrigger(Trigger,Quote!$V$2))</f>
        <v>#NUM!</v>
      </c>
    </row>
    <row r="2308" spans="51:56" ht="11.25" customHeight="1" x14ac:dyDescent="0.25">
      <c r="AY2308" s="187" t="s">
        <v>90</v>
      </c>
      <c r="AZ2308" s="186">
        <f>_xll.qlInterestRateIndexFixingDate(Currency&amp;"ibor"&amp;$I$1,BA2308,Trigger)</f>
        <v>55488</v>
      </c>
      <c r="BA2308" s="186">
        <f>_xll.qlCalendarAdvance(Calendar,BA2307,AY2308,"f",,Trigger)</f>
        <v>55492</v>
      </c>
      <c r="BB2308" s="186">
        <f>_xll.qlInterestRateIndexMaturity(Currency&amp;"ibor"&amp;$I$1,BA2308,Trigger)</f>
        <v>55583</v>
      </c>
      <c r="BC2308" s="359">
        <f>_xll.qlIndexFixing($AC$5,AZ2308,,_xll.ohTrigger(Trigger,Quote!$V$2))</f>
        <v>1.3812181301895017E-2</v>
      </c>
      <c r="BD2308" s="359" t="e">
        <f>_xll.qlIndexFixing($BE$1,AZ2308,TRUE,_xll.ohTrigger(Trigger,Quote!$V$2))</f>
        <v>#NUM!</v>
      </c>
    </row>
    <row r="2309" spans="51:56" ht="11.25" customHeight="1" x14ac:dyDescent="0.25">
      <c r="AY2309" s="187" t="s">
        <v>90</v>
      </c>
      <c r="AZ2309" s="186">
        <f>_xll.qlInterestRateIndexFixingDate(Currency&amp;"ibor"&amp;$I$1,BA2309,Trigger)</f>
        <v>55495</v>
      </c>
      <c r="BA2309" s="186">
        <f>_xll.qlCalendarAdvance(Calendar,BA2308,AY2309,"f",,Trigger)</f>
        <v>55499</v>
      </c>
      <c r="BB2309" s="186">
        <f>_xll.qlInterestRateIndexMaturity(Currency&amp;"ibor"&amp;$I$1,BA2309,Trigger)</f>
        <v>55590</v>
      </c>
      <c r="BC2309" s="359">
        <f>_xll.qlIndexFixing($AC$5,AZ2309,,_xll.ohTrigger(Trigger,Quote!$V$2))</f>
        <v>1.381265610776173E-2</v>
      </c>
      <c r="BD2309" s="359" t="e">
        <f>_xll.qlIndexFixing($BE$1,AZ2309,TRUE,_xll.ohTrigger(Trigger,Quote!$V$2))</f>
        <v>#NUM!</v>
      </c>
    </row>
    <row r="2310" spans="51:56" ht="11.25" customHeight="1" x14ac:dyDescent="0.25">
      <c r="AY2310" s="187" t="s">
        <v>90</v>
      </c>
      <c r="AZ2310" s="186">
        <f>_xll.qlInterestRateIndexFixingDate(Currency&amp;"ibor"&amp;$I$1,BA2310,Trigger)</f>
        <v>55502</v>
      </c>
      <c r="BA2310" s="186">
        <f>_xll.qlCalendarAdvance(Calendar,BA2309,AY2310,"f",,Trigger)</f>
        <v>55506</v>
      </c>
      <c r="BB2310" s="186">
        <f>_xll.qlInterestRateIndexMaturity(Currency&amp;"ibor"&amp;$I$1,BA2310,Trigger)</f>
        <v>55597</v>
      </c>
      <c r="BC2310" s="359">
        <f>_xll.qlIndexFixing($AC$5,AZ2310,,_xll.ohTrigger(Trigger,Quote!$V$2))</f>
        <v>1.3813130913685539E-2</v>
      </c>
      <c r="BD2310" s="359" t="e">
        <f>_xll.qlIndexFixing($BE$1,AZ2310,TRUE,_xll.ohTrigger(Trigger,Quote!$V$2))</f>
        <v>#NUM!</v>
      </c>
    </row>
    <row r="2311" spans="51:56" ht="11.25" customHeight="1" x14ac:dyDescent="0.25">
      <c r="AY2311" s="187" t="s">
        <v>90</v>
      </c>
      <c r="AZ2311" s="186">
        <f>_xll.qlInterestRateIndexFixingDate(Currency&amp;"ibor"&amp;$I$1,BA2311,Trigger)</f>
        <v>55508</v>
      </c>
      <c r="BA2311" s="186">
        <f>_xll.qlCalendarAdvance(Calendar,BA2310,AY2311,"f",,Trigger)</f>
        <v>55514</v>
      </c>
      <c r="BB2311" s="186">
        <f>_xll.qlInterestRateIndexMaturity(Currency&amp;"ibor"&amp;$I$1,BA2311,Trigger)</f>
        <v>55605</v>
      </c>
      <c r="BC2311" s="359">
        <f>_xll.qlIndexFixing($AC$5,AZ2311,,_xll.ohTrigger(Trigger,Quote!$V$2))</f>
        <v>1.3813673549096428E-2</v>
      </c>
      <c r="BD2311" s="359" t="e">
        <f>_xll.qlIndexFixing($BE$1,AZ2311,TRUE,_xll.ohTrigger(Trigger,Quote!$V$2))</f>
        <v>#NUM!</v>
      </c>
    </row>
    <row r="2312" spans="51:56" ht="11.25" customHeight="1" x14ac:dyDescent="0.25">
      <c r="AY2312" s="187" t="s">
        <v>90</v>
      </c>
      <c r="AZ2312" s="186">
        <f>_xll.qlInterestRateIndexFixingDate(Currency&amp;"ibor"&amp;$I$1,BA2312,Trigger)</f>
        <v>55516</v>
      </c>
      <c r="BA2312" s="186">
        <f>_xll.qlCalendarAdvance(Calendar,BA2311,AY2312,"f",,Trigger)</f>
        <v>55521</v>
      </c>
      <c r="BB2312" s="186">
        <f>_xll.qlInterestRateIndexMaturity(Currency&amp;"ibor"&amp;$I$1,BA2312,Trigger)</f>
        <v>55612</v>
      </c>
      <c r="BC2312" s="359">
        <f>_xll.qlIndexFixing($AC$5,AZ2312,,_xll.ohTrigger(Trigger,Quote!$V$2))</f>
        <v>1.3814148355142337E-2</v>
      </c>
      <c r="BD2312" s="359" t="e">
        <f>_xll.qlIndexFixing($BE$1,AZ2312,TRUE,_xll.ohTrigger(Trigger,Quote!$V$2))</f>
        <v>#NUM!</v>
      </c>
    </row>
    <row r="2313" spans="51:56" ht="11.25" customHeight="1" x14ac:dyDescent="0.25">
      <c r="AY2313" s="187" t="s">
        <v>90</v>
      </c>
      <c r="AZ2313" s="186">
        <f>_xll.qlInterestRateIndexFixingDate(Currency&amp;"ibor"&amp;$I$1,BA2313,Trigger)</f>
        <v>55526</v>
      </c>
      <c r="BA2313" s="186">
        <f>_xll.qlCalendarAdvance(Calendar,BA2312,AY2313,"f",,Trigger)</f>
        <v>55528</v>
      </c>
      <c r="BB2313" s="186">
        <f>_xll.qlInterestRateIndexMaturity(Currency&amp;"ibor"&amp;$I$1,BA2313,Trigger)</f>
        <v>55619</v>
      </c>
      <c r="BC2313" s="359">
        <f>_xll.qlIndexFixing($AC$5,AZ2313,,_xll.ohTrigger(Trigger,Quote!$V$2))</f>
        <v>1.3814623161243588E-2</v>
      </c>
      <c r="BD2313" s="359" t="e">
        <f>_xll.qlIndexFixing($BE$1,AZ2313,TRUE,_xll.ohTrigger(Trigger,Quote!$V$2))</f>
        <v>#NUM!</v>
      </c>
    </row>
    <row r="2314" spans="51:56" ht="11.25" customHeight="1" x14ac:dyDescent="0.25">
      <c r="AY2314" s="187" t="s">
        <v>90</v>
      </c>
      <c r="AZ2314" s="186">
        <f>_xll.qlInterestRateIndexFixingDate(Currency&amp;"ibor"&amp;$I$1,BA2314,Trigger)</f>
        <v>55533</v>
      </c>
      <c r="BA2314" s="186">
        <f>_xll.qlCalendarAdvance(Calendar,BA2313,AY2314,"f",,Trigger)</f>
        <v>55535</v>
      </c>
      <c r="BB2314" s="186">
        <f>_xll.qlInterestRateIndexMaturity(Currency&amp;"ibor"&amp;$I$1,BA2314,Trigger)</f>
        <v>55626</v>
      </c>
      <c r="BC2314" s="359">
        <f>_xll.qlIndexFixing($AC$5,AZ2314,,_xll.ohTrigger(Trigger,Quote!$V$2))</f>
        <v>1.3815097967401933E-2</v>
      </c>
      <c r="BD2314" s="359" t="e">
        <f>_xll.qlIndexFixing($BE$1,AZ2314,TRUE,_xll.ohTrigger(Trigger,Quote!$V$2))</f>
        <v>#NUM!</v>
      </c>
    </row>
    <row r="2315" spans="51:56" ht="11.25" customHeight="1" x14ac:dyDescent="0.25">
      <c r="AY2315" s="187" t="s">
        <v>90</v>
      </c>
      <c r="AZ2315" s="186">
        <f>_xll.qlInterestRateIndexFixingDate(Currency&amp;"ibor"&amp;$I$1,BA2315,Trigger)</f>
        <v>55540</v>
      </c>
      <c r="BA2315" s="186">
        <f>_xll.qlCalendarAdvance(Calendar,BA2314,AY2315,"f",,Trigger)</f>
        <v>55542</v>
      </c>
      <c r="BB2315" s="186">
        <f>_xll.qlInterestRateIndexMaturity(Currency&amp;"ibor"&amp;$I$1,BA2315,Trigger)</f>
        <v>55633</v>
      </c>
      <c r="BC2315" s="359">
        <f>_xll.qlIndexFixing($AC$5,AZ2315,,_xll.ohTrigger(Trigger,Quote!$V$2))</f>
        <v>1.3815572773617377E-2</v>
      </c>
      <c r="BD2315" s="359" t="e">
        <f>_xll.qlIndexFixing($BE$1,AZ2315,TRUE,_xll.ohTrigger(Trigger,Quote!$V$2))</f>
        <v>#NUM!</v>
      </c>
    </row>
    <row r="2316" spans="51:56" ht="11.25" customHeight="1" x14ac:dyDescent="0.25">
      <c r="AY2316" s="187" t="s">
        <v>90</v>
      </c>
      <c r="AZ2316" s="186">
        <f>_xll.qlInterestRateIndexFixingDate(Currency&amp;"ibor"&amp;$I$1,BA2316,Trigger)</f>
        <v>55547</v>
      </c>
      <c r="BA2316" s="186">
        <f>_xll.qlCalendarAdvance(Calendar,BA2315,AY2316,"f",,Trigger)</f>
        <v>55549</v>
      </c>
      <c r="BB2316" s="186">
        <f>_xll.qlInterestRateIndexMaturity(Currency&amp;"ibor"&amp;$I$1,BA2316,Trigger)</f>
        <v>55639</v>
      </c>
      <c r="BC2316" s="359">
        <f>_xll.qlIndexFixing($AC$5,AZ2316,,_xll.ohTrigger(Trigger,Quote!$V$2))</f>
        <v>1.3815748862412214E-2</v>
      </c>
      <c r="BD2316" s="359" t="e">
        <f>_xll.qlIndexFixing($BE$1,AZ2316,TRUE,_xll.ohTrigger(Trigger,Quote!$V$2))</f>
        <v>#NUM!</v>
      </c>
    </row>
    <row r="2317" spans="51:56" ht="11.25" customHeight="1" x14ac:dyDescent="0.25">
      <c r="AY2317" s="187" t="s">
        <v>90</v>
      </c>
      <c r="AZ2317" s="186">
        <f>_xll.qlInterestRateIndexFixingDate(Currency&amp;"ibor"&amp;$I$1,BA2317,Trigger)</f>
        <v>55554</v>
      </c>
      <c r="BA2317" s="186">
        <f>_xll.qlCalendarAdvance(Calendar,BA2316,AY2317,"f",,Trigger)</f>
        <v>55556</v>
      </c>
      <c r="BB2317" s="186">
        <f>_xll.qlInterestRateIndexMaturity(Currency&amp;"ibor"&amp;$I$1,BA2317,Trigger)</f>
        <v>55646</v>
      </c>
      <c r="BC2317" s="359">
        <f>_xll.qlIndexFixing($AC$5,AZ2317,,_xll.ohTrigger(Trigger,Quote!$V$2))</f>
        <v>1.3816223650547244E-2</v>
      </c>
      <c r="BD2317" s="359" t="e">
        <f>_xll.qlIndexFixing($BE$1,AZ2317,TRUE,_xll.ohTrigger(Trigger,Quote!$V$2))</f>
        <v>#NUM!</v>
      </c>
    </row>
    <row r="2318" spans="51:56" ht="11.25" customHeight="1" x14ac:dyDescent="0.25">
      <c r="AY2318" s="187" t="s">
        <v>90</v>
      </c>
      <c r="AZ2318" s="186">
        <f>_xll.qlInterestRateIndexFixingDate(Currency&amp;"ibor"&amp;$I$1,BA2318,Trigger)</f>
        <v>55561</v>
      </c>
      <c r="BA2318" s="186">
        <f>_xll.qlCalendarAdvance(Calendar,BA2317,AY2318,"f",,Trigger)</f>
        <v>55563</v>
      </c>
      <c r="BB2318" s="186">
        <f>_xll.qlInterestRateIndexMaturity(Currency&amp;"ibor"&amp;$I$1,BA2318,Trigger)</f>
        <v>55653</v>
      </c>
      <c r="BC2318" s="359">
        <f>_xll.qlIndexFixing($AC$5,AZ2318,,_xll.ohTrigger(Trigger,Quote!$V$2))</f>
        <v>1.381669843873734E-2</v>
      </c>
      <c r="BD2318" s="359" t="e">
        <f>_xll.qlIndexFixing($BE$1,AZ2318,TRUE,_xll.ohTrigger(Trigger,Quote!$V$2))</f>
        <v>#NUM!</v>
      </c>
    </row>
    <row r="2319" spans="51:56" ht="11.25" customHeight="1" x14ac:dyDescent="0.25">
      <c r="AY2319" s="187" t="s">
        <v>90</v>
      </c>
      <c r="AZ2319" s="186">
        <f>_xll.qlInterestRateIndexFixingDate(Currency&amp;"ibor"&amp;$I$1,BA2319,Trigger)</f>
        <v>55568</v>
      </c>
      <c r="BA2319" s="186">
        <f>_xll.qlCalendarAdvance(Calendar,BA2318,AY2319,"f",,Trigger)</f>
        <v>55570</v>
      </c>
      <c r="BB2319" s="186">
        <f>_xll.qlInterestRateIndexMaturity(Currency&amp;"ibor"&amp;$I$1,BA2319,Trigger)</f>
        <v>55660</v>
      </c>
      <c r="BC2319" s="359">
        <f>_xll.qlIndexFixing($AC$5,AZ2319,,_xll.ohTrigger(Trigger,Quote!$V$2))</f>
        <v>1.3817173226985169E-2</v>
      </c>
      <c r="BD2319" s="359" t="e">
        <f>_xll.qlIndexFixing($BE$1,AZ2319,TRUE,_xll.ohTrigger(Trigger,Quote!$V$2))</f>
        <v>#NUM!</v>
      </c>
    </row>
    <row r="2320" spans="51:56" ht="11.25" customHeight="1" x14ac:dyDescent="0.25">
      <c r="AY2320" s="187" t="s">
        <v>90</v>
      </c>
      <c r="AZ2320" s="186">
        <f>_xll.qlInterestRateIndexFixingDate(Currency&amp;"ibor"&amp;$I$1,BA2320,Trigger)</f>
        <v>55575</v>
      </c>
      <c r="BA2320" s="186">
        <f>_xll.qlCalendarAdvance(Calendar,BA2319,AY2320,"f",,Trigger)</f>
        <v>55577</v>
      </c>
      <c r="BB2320" s="186">
        <f>_xll.qlInterestRateIndexMaturity(Currency&amp;"ibor"&amp;$I$1,BA2320,Trigger)</f>
        <v>55667</v>
      </c>
      <c r="BC2320" s="359">
        <f>_xll.qlIndexFixing($AC$5,AZ2320,,_xll.ohTrigger(Trigger,Quote!$V$2))</f>
        <v>1.3817648015288064E-2</v>
      </c>
      <c r="BD2320" s="359" t="e">
        <f>_xll.qlIndexFixing($BE$1,AZ2320,TRUE,_xll.ohTrigger(Trigger,Quote!$V$2))</f>
        <v>#NUM!</v>
      </c>
    </row>
    <row r="2321" spans="51:56" ht="11.25" customHeight="1" x14ac:dyDescent="0.25">
      <c r="AY2321" s="187" t="s">
        <v>90</v>
      </c>
      <c r="AZ2321" s="186">
        <f>_xll.qlInterestRateIndexFixingDate(Currency&amp;"ibor"&amp;$I$1,BA2321,Trigger)</f>
        <v>55582</v>
      </c>
      <c r="BA2321" s="186">
        <f>_xll.qlCalendarAdvance(Calendar,BA2320,AY2321,"f",,Trigger)</f>
        <v>55584</v>
      </c>
      <c r="BB2321" s="186">
        <f>_xll.qlInterestRateIndexMaturity(Currency&amp;"ibor"&amp;$I$1,BA2321,Trigger)</f>
        <v>55676</v>
      </c>
      <c r="BC2321" s="359">
        <f>_xll.qlIndexFixing($AC$5,AZ2321,,_xll.ohTrigger(Trigger,Quote!$V$2))</f>
        <v>1.3805542879264316E-2</v>
      </c>
      <c r="BD2321" s="359" t="e">
        <f>_xll.qlIndexFixing($BE$1,AZ2321,TRUE,_xll.ohTrigger(Trigger,Quote!$V$2))</f>
        <v>#NUM!</v>
      </c>
    </row>
    <row r="2322" spans="51:56" ht="11.25" customHeight="1" x14ac:dyDescent="0.25">
      <c r="AY2322" s="187" t="s">
        <v>90</v>
      </c>
      <c r="AZ2322" s="186">
        <f>_xll.qlInterestRateIndexFixingDate(Currency&amp;"ibor"&amp;$I$1,BA2322,Trigger)</f>
        <v>55589</v>
      </c>
      <c r="BA2322" s="186">
        <f>_xll.qlCalendarAdvance(Calendar,BA2321,AY2322,"f",,Trigger)</f>
        <v>55591</v>
      </c>
      <c r="BB2322" s="186">
        <f>_xll.qlInterestRateIndexMaturity(Currency&amp;"ibor"&amp;$I$1,BA2322,Trigger)</f>
        <v>55683</v>
      </c>
      <c r="BC2322" s="359">
        <f>_xll.qlIndexFixing($AC$5,AZ2322,,_xll.ohTrigger(Trigger,Quote!$V$2))</f>
        <v>1.3775247517137537E-2</v>
      </c>
      <c r="BD2322" s="359" t="e">
        <f>_xll.qlIndexFixing($BE$1,AZ2322,TRUE,_xll.ohTrigger(Trigger,Quote!$V$2))</f>
        <v>#NUM!</v>
      </c>
    </row>
    <row r="2323" spans="51:56" ht="11.25" customHeight="1" x14ac:dyDescent="0.25">
      <c r="AY2323" s="187" t="s">
        <v>90</v>
      </c>
      <c r="AZ2323" s="186">
        <f>_xll.qlInterestRateIndexFixingDate(Currency&amp;"ibor"&amp;$I$1,BA2323,Trigger)</f>
        <v>55596</v>
      </c>
      <c r="BA2323" s="186">
        <f>_xll.qlCalendarAdvance(Calendar,BA2322,AY2323,"f",,Trigger)</f>
        <v>55598</v>
      </c>
      <c r="BB2323" s="186">
        <f>_xll.qlInterestRateIndexMaturity(Currency&amp;"ibor"&amp;$I$1,BA2323,Trigger)</f>
        <v>55690</v>
      </c>
      <c r="BC2323" s="359">
        <f>_xll.qlIndexFixing($AC$5,AZ2323,,_xll.ohTrigger(Trigger,Quote!$V$2))</f>
        <v>1.3744920559449807E-2</v>
      </c>
      <c r="BD2323" s="359" t="e">
        <f>_xll.qlIndexFixing($BE$1,AZ2323,TRUE,_xll.ohTrigger(Trigger,Quote!$V$2))</f>
        <v>#NUM!</v>
      </c>
    </row>
    <row r="2324" spans="51:56" ht="11.25" customHeight="1" x14ac:dyDescent="0.25">
      <c r="AY2324" s="187" t="s">
        <v>90</v>
      </c>
      <c r="AZ2324" s="186">
        <f>_xll.qlInterestRateIndexFixingDate(Currency&amp;"ibor"&amp;$I$1,BA2324,Trigger)</f>
        <v>55603</v>
      </c>
      <c r="BA2324" s="186">
        <f>_xll.qlCalendarAdvance(Calendar,BA2323,AY2324,"f",,Trigger)</f>
        <v>55605</v>
      </c>
      <c r="BB2324" s="186">
        <f>_xll.qlInterestRateIndexMaturity(Currency&amp;"ibor"&amp;$I$1,BA2324,Trigger)</f>
        <v>55697</v>
      </c>
      <c r="BC2324" s="359">
        <f>_xll.qlIndexFixing($AC$5,AZ2324,,_xll.ohTrigger(Trigger,Quote!$V$2))</f>
        <v>1.3714562006937062E-2</v>
      </c>
      <c r="BD2324" s="359" t="e">
        <f>_xll.qlIndexFixing($BE$1,AZ2324,TRUE,_xll.ohTrigger(Trigger,Quote!$V$2))</f>
        <v>#NUM!</v>
      </c>
    </row>
    <row r="2325" spans="51:56" ht="11.25" customHeight="1" x14ac:dyDescent="0.25">
      <c r="AY2325" s="187" t="s">
        <v>90</v>
      </c>
      <c r="AZ2325" s="186">
        <f>_xll.qlInterestRateIndexFixingDate(Currency&amp;"ibor"&amp;$I$1,BA2325,Trigger)</f>
        <v>55610</v>
      </c>
      <c r="BA2325" s="186">
        <f>_xll.qlCalendarAdvance(Calendar,BA2324,AY2325,"f",,Trigger)</f>
        <v>55612</v>
      </c>
      <c r="BB2325" s="186">
        <f>_xll.qlInterestRateIndexMaturity(Currency&amp;"ibor"&amp;$I$1,BA2325,Trigger)</f>
        <v>55703</v>
      </c>
      <c r="BC2325" s="359">
        <f>_xll.qlIndexFixing($AC$5,AZ2325,,_xll.ohTrigger(Trigger,Quote!$V$2))</f>
        <v>1.3686838347822793E-2</v>
      </c>
      <c r="BD2325" s="359" t="e">
        <f>_xll.qlIndexFixing($BE$1,AZ2325,TRUE,_xll.ohTrigger(Trigger,Quote!$V$2))</f>
        <v>#NUM!</v>
      </c>
    </row>
    <row r="2326" spans="51:56" ht="11.25" customHeight="1" x14ac:dyDescent="0.25">
      <c r="AY2326" s="187" t="s">
        <v>90</v>
      </c>
      <c r="AZ2326" s="186">
        <f>_xll.qlInterestRateIndexFixingDate(Currency&amp;"ibor"&amp;$I$1,BA2326,Trigger)</f>
        <v>55617</v>
      </c>
      <c r="BA2326" s="186">
        <f>_xll.qlCalendarAdvance(Calendar,BA2325,AY2326,"f",,Trigger)</f>
        <v>55619</v>
      </c>
      <c r="BB2326" s="186">
        <f>_xll.qlInterestRateIndexMaturity(Currency&amp;"ibor"&amp;$I$1,BA2326,Trigger)</f>
        <v>55710</v>
      </c>
      <c r="BC2326" s="359">
        <f>_xll.qlIndexFixing($AC$5,AZ2326,,_xll.ohTrigger(Trigger,Quote!$V$2))</f>
        <v>1.3656082826676687E-2</v>
      </c>
      <c r="BD2326" s="359" t="e">
        <f>_xll.qlIndexFixing($BE$1,AZ2326,TRUE,_xll.ohTrigger(Trigger,Quote!$V$2))</f>
        <v>#NUM!</v>
      </c>
    </row>
    <row r="2327" spans="51:56" ht="11.25" customHeight="1" x14ac:dyDescent="0.25">
      <c r="AY2327" s="187" t="s">
        <v>90</v>
      </c>
      <c r="AZ2327" s="186">
        <f>_xll.qlInterestRateIndexFixingDate(Currency&amp;"ibor"&amp;$I$1,BA2327,Trigger)</f>
        <v>55624</v>
      </c>
      <c r="BA2327" s="186">
        <f>_xll.qlCalendarAdvance(Calendar,BA2326,AY2327,"f",,Trigger)</f>
        <v>55626</v>
      </c>
      <c r="BB2327" s="186">
        <f>_xll.qlInterestRateIndexMaturity(Currency&amp;"ibor"&amp;$I$1,BA2327,Trigger)</f>
        <v>55717</v>
      </c>
      <c r="BC2327" s="359">
        <f>_xll.qlIndexFixing($AC$5,AZ2327,,_xll.ohTrigger(Trigger,Quote!$V$2))</f>
        <v>1.36252953669443E-2</v>
      </c>
      <c r="BD2327" s="359" t="e">
        <f>_xll.qlIndexFixing($BE$1,AZ2327,TRUE,_xll.ohTrigger(Trigger,Quote!$V$2))</f>
        <v>#NUM!</v>
      </c>
    </row>
    <row r="2328" spans="51:56" ht="11.25" customHeight="1" x14ac:dyDescent="0.25">
      <c r="AY2328" s="187" t="s">
        <v>90</v>
      </c>
      <c r="AZ2328" s="186">
        <f>_xll.qlInterestRateIndexFixingDate(Currency&amp;"ibor"&amp;$I$1,BA2328,Trigger)</f>
        <v>55627</v>
      </c>
      <c r="BA2328" s="186">
        <f>_xll.qlCalendarAdvance(Calendar,BA2327,AY2328,"f",,Trigger)</f>
        <v>55633</v>
      </c>
      <c r="BB2328" s="186">
        <f>_xll.qlInterestRateIndexMaturity(Currency&amp;"ibor"&amp;$I$1,BA2328,Trigger)</f>
        <v>55724</v>
      </c>
      <c r="BC2328" s="359">
        <f>_xll.qlIndexFixing($AC$5,AZ2328,,_xll.ohTrigger(Trigger,Quote!$V$2))</f>
        <v>1.3594475969369654E-2</v>
      </c>
      <c r="BD2328" s="359" t="e">
        <f>_xll.qlIndexFixing($BE$1,AZ2328,TRUE,_xll.ohTrigger(Trigger,Quote!$V$2))</f>
        <v>#NUM!</v>
      </c>
    </row>
    <row r="2329" spans="51:56" ht="11.25" customHeight="1" x14ac:dyDescent="0.25">
      <c r="AY2329" s="187" t="s">
        <v>90</v>
      </c>
      <c r="AZ2329" s="186">
        <f>_xll.qlInterestRateIndexFixingDate(Currency&amp;"ibor"&amp;$I$1,BA2329,Trigger)</f>
        <v>55638</v>
      </c>
      <c r="BA2329" s="186">
        <f>_xll.qlCalendarAdvance(Calendar,BA2328,AY2329,"f",,Trigger)</f>
        <v>55641</v>
      </c>
      <c r="BB2329" s="186">
        <f>_xll.qlInterestRateIndexMaturity(Currency&amp;"ibor"&amp;$I$1,BA2329,Trigger)</f>
        <v>55733</v>
      </c>
      <c r="BC2329" s="359">
        <f>_xll.qlIndexFixing($AC$5,AZ2329,,_xll.ohTrigger(Trigger,Quote!$V$2))</f>
        <v>1.3557933266738464E-2</v>
      </c>
      <c r="BD2329" s="359" t="e">
        <f>_xll.qlIndexFixing($BE$1,AZ2329,TRUE,_xll.ohTrigger(Trigger,Quote!$V$2))</f>
        <v>#NUM!</v>
      </c>
    </row>
    <row r="2330" spans="51:56" ht="11.25" customHeight="1" x14ac:dyDescent="0.25">
      <c r="AY2330" s="187" t="s">
        <v>90</v>
      </c>
      <c r="AZ2330" s="186">
        <f>_xll.qlInterestRateIndexFixingDate(Currency&amp;"ibor"&amp;$I$1,BA2330,Trigger)</f>
        <v>55646</v>
      </c>
      <c r="BA2330" s="186">
        <f>_xll.qlCalendarAdvance(Calendar,BA2329,AY2330,"f",,Trigger)</f>
        <v>55648</v>
      </c>
      <c r="BB2330" s="186">
        <f>_xll.qlInterestRateIndexMaturity(Currency&amp;"ibor"&amp;$I$1,BA2330,Trigger)</f>
        <v>55740</v>
      </c>
      <c r="BC2330" s="359">
        <f>_xll.qlIndexFixing($AC$5,AZ2330,,_xll.ohTrigger(Trigger,Quote!$V$2))</f>
        <v>1.3527380647909657E-2</v>
      </c>
      <c r="BD2330" s="359" t="e">
        <f>_xll.qlIndexFixing($BE$1,AZ2330,TRUE,_xll.ohTrigger(Trigger,Quote!$V$2))</f>
        <v>#NUM!</v>
      </c>
    </row>
    <row r="2331" spans="51:56" ht="11.25" customHeight="1" x14ac:dyDescent="0.25">
      <c r="AY2331" s="187" t="s">
        <v>90</v>
      </c>
      <c r="AZ2331" s="186">
        <f>_xll.qlInterestRateIndexFixingDate(Currency&amp;"ibor"&amp;$I$1,BA2331,Trigger)</f>
        <v>55653</v>
      </c>
      <c r="BA2331" s="186">
        <f>_xll.qlCalendarAdvance(Calendar,BA2330,AY2331,"f",,Trigger)</f>
        <v>55655</v>
      </c>
      <c r="BB2331" s="186">
        <f>_xll.qlInterestRateIndexMaturity(Currency&amp;"ibor"&amp;$I$1,BA2331,Trigger)</f>
        <v>55747</v>
      </c>
      <c r="BC2331" s="359">
        <f>_xll.qlIndexFixing($AC$5,AZ2331,,_xll.ohTrigger(Trigger,Quote!$V$2))</f>
        <v>1.349679643953248E-2</v>
      </c>
      <c r="BD2331" s="359" t="e">
        <f>_xll.qlIndexFixing($BE$1,AZ2331,TRUE,_xll.ohTrigger(Trigger,Quote!$V$2))</f>
        <v>#NUM!</v>
      </c>
    </row>
    <row r="2332" spans="51:56" ht="11.25" customHeight="1" x14ac:dyDescent="0.25">
      <c r="AY2332" s="187" t="s">
        <v>90</v>
      </c>
      <c r="AZ2332" s="186">
        <f>_xll.qlInterestRateIndexFixingDate(Currency&amp;"ibor"&amp;$I$1,BA2332,Trigger)</f>
        <v>55660</v>
      </c>
      <c r="BA2332" s="186">
        <f>_xll.qlCalendarAdvance(Calendar,BA2331,AY2332,"f",,Trigger)</f>
        <v>55662</v>
      </c>
      <c r="BB2332" s="186">
        <f>_xll.qlInterestRateIndexMaturity(Currency&amp;"ibor"&amp;$I$1,BA2332,Trigger)</f>
        <v>55754</v>
      </c>
      <c r="BC2332" s="359">
        <f>_xll.qlIndexFixing($AC$5,AZ2332,,_xll.ohTrigger(Trigger,Quote!$V$2))</f>
        <v>1.3466180642348084E-2</v>
      </c>
      <c r="BD2332" s="359" t="e">
        <f>_xll.qlIndexFixing($BE$1,AZ2332,TRUE,_xll.ohTrigger(Trigger,Quote!$V$2))</f>
        <v>#NUM!</v>
      </c>
    </row>
    <row r="2333" spans="51:56" ht="11.25" customHeight="1" x14ac:dyDescent="0.25">
      <c r="AY2333" s="187" t="s">
        <v>90</v>
      </c>
      <c r="AZ2333" s="186">
        <f>_xll.qlInterestRateIndexFixingDate(Currency&amp;"ibor"&amp;$I$1,BA2333,Trigger)</f>
        <v>55667</v>
      </c>
      <c r="BA2333" s="186">
        <f>_xll.qlCalendarAdvance(Calendar,BA2332,AY2333,"f",,Trigger)</f>
        <v>55669</v>
      </c>
      <c r="BB2333" s="186">
        <f>_xll.qlInterestRateIndexMaturity(Currency&amp;"ibor"&amp;$I$1,BA2333,Trigger)</f>
        <v>55761</v>
      </c>
      <c r="BC2333" s="359">
        <f>_xll.qlIndexFixing($AC$5,AZ2333,,_xll.ohTrigger(Trigger,Quote!$V$2))</f>
        <v>1.3435533257099347E-2</v>
      </c>
      <c r="BD2333" s="359" t="e">
        <f>_xll.qlIndexFixing($BE$1,AZ2333,TRUE,_xll.ohTrigger(Trigger,Quote!$V$2))</f>
        <v>#NUM!</v>
      </c>
    </row>
    <row r="2334" spans="51:56" ht="11.25" customHeight="1" x14ac:dyDescent="0.25">
      <c r="AY2334" s="187" t="s">
        <v>90</v>
      </c>
      <c r="AZ2334" s="186">
        <f>_xll.qlInterestRateIndexFixingDate(Currency&amp;"ibor"&amp;$I$1,BA2334,Trigger)</f>
        <v>55674</v>
      </c>
      <c r="BA2334" s="186">
        <f>_xll.qlCalendarAdvance(Calendar,BA2333,AY2334,"f",,Trigger)</f>
        <v>55676</v>
      </c>
      <c r="BB2334" s="186">
        <f>_xll.qlInterestRateIndexMaturity(Currency&amp;"ibor"&amp;$I$1,BA2334,Trigger)</f>
        <v>55768</v>
      </c>
      <c r="BC2334" s="359">
        <f>_xll.qlIndexFixing($AC$5,AZ2334,,_xll.ohTrigger(Trigger,Quote!$V$2))</f>
        <v>1.3418030490578872E-2</v>
      </c>
      <c r="BD2334" s="359" t="e">
        <f>_xll.qlIndexFixing($BE$1,AZ2334,TRUE,_xll.ohTrigger(Trigger,Quote!$V$2))</f>
        <v>#NUM!</v>
      </c>
    </row>
    <row r="2335" spans="51:56" ht="11.25" customHeight="1" x14ac:dyDescent="0.25">
      <c r="AY2335" s="187" t="s">
        <v>90</v>
      </c>
      <c r="AZ2335" s="186">
        <f>_xll.qlInterestRateIndexFixingDate(Currency&amp;"ibor"&amp;$I$1,BA2335,Trigger)</f>
        <v>55681</v>
      </c>
      <c r="BA2335" s="186">
        <f>_xll.qlCalendarAdvance(Calendar,BA2334,AY2335,"f",,Trigger)</f>
        <v>55683</v>
      </c>
      <c r="BB2335" s="186">
        <f>_xll.qlInterestRateIndexMaturity(Currency&amp;"ibor"&amp;$I$1,BA2335,Trigger)</f>
        <v>55775</v>
      </c>
      <c r="BC2335" s="359">
        <f>_xll.qlIndexFixing($AC$5,AZ2335,,_xll.ohTrigger(Trigger,Quote!$V$2))</f>
        <v>1.3418086973954239E-2</v>
      </c>
      <c r="BD2335" s="359" t="e">
        <f>_xll.qlIndexFixing($BE$1,AZ2335,TRUE,_xll.ohTrigger(Trigger,Quote!$V$2))</f>
        <v>#NUM!</v>
      </c>
    </row>
    <row r="2336" spans="51:56" ht="11.25" customHeight="1" x14ac:dyDescent="0.25">
      <c r="AY2336" s="187" t="s">
        <v>90</v>
      </c>
      <c r="AZ2336" s="186">
        <f>_xll.qlInterestRateIndexFixingDate(Currency&amp;"ibor"&amp;$I$1,BA2336,Trigger)</f>
        <v>55688</v>
      </c>
      <c r="BA2336" s="186">
        <f>_xll.qlCalendarAdvance(Calendar,BA2335,AY2336,"f",,Trigger)</f>
        <v>55690</v>
      </c>
      <c r="BB2336" s="186">
        <f>_xll.qlInterestRateIndexMaturity(Currency&amp;"ibor"&amp;$I$1,BA2336,Trigger)</f>
        <v>55782</v>
      </c>
      <c r="BC2336" s="359">
        <f>_xll.qlIndexFixing($AC$5,AZ2336,,_xll.ohTrigger(Trigger,Quote!$V$2))</f>
        <v>1.3418143457330478E-2</v>
      </c>
      <c r="BD2336" s="359" t="e">
        <f>_xll.qlIndexFixing($BE$1,AZ2336,TRUE,_xll.ohTrigger(Trigger,Quote!$V$2))</f>
        <v>#NUM!</v>
      </c>
    </row>
    <row r="2337" spans="51:56" ht="11.25" customHeight="1" x14ac:dyDescent="0.25">
      <c r="AY2337" s="187" t="s">
        <v>90</v>
      </c>
      <c r="AZ2337" s="186">
        <f>_xll.qlInterestRateIndexFixingDate(Currency&amp;"ibor"&amp;$I$1,BA2337,Trigger)</f>
        <v>55695</v>
      </c>
      <c r="BA2337" s="186">
        <f>_xll.qlCalendarAdvance(Calendar,BA2336,AY2337,"f",,Trigger)</f>
        <v>55697</v>
      </c>
      <c r="BB2337" s="186">
        <f>_xll.qlInterestRateIndexMaturity(Currency&amp;"ibor"&amp;$I$1,BA2337,Trigger)</f>
        <v>55789</v>
      </c>
      <c r="BC2337" s="359">
        <f>_xll.qlIndexFixing($AC$5,AZ2337,,_xll.ohTrigger(Trigger,Quote!$V$2))</f>
        <v>1.3418199940707583E-2</v>
      </c>
      <c r="BD2337" s="359" t="e">
        <f>_xll.qlIndexFixing($BE$1,AZ2337,TRUE,_xll.ohTrigger(Trigger,Quote!$V$2))</f>
        <v>#NUM!</v>
      </c>
    </row>
    <row r="2338" spans="51:56" ht="11.25" customHeight="1" x14ac:dyDescent="0.25">
      <c r="AY2338" s="187" t="s">
        <v>90</v>
      </c>
      <c r="AZ2338" s="186">
        <f>_xll.qlInterestRateIndexFixingDate(Currency&amp;"ibor"&amp;$I$1,BA2338,Trigger)</f>
        <v>55702</v>
      </c>
      <c r="BA2338" s="186">
        <f>_xll.qlCalendarAdvance(Calendar,BA2337,AY2338,"f",,Trigger)</f>
        <v>55704</v>
      </c>
      <c r="BB2338" s="186">
        <f>_xll.qlInterestRateIndexMaturity(Currency&amp;"ibor"&amp;$I$1,BA2338,Trigger)</f>
        <v>55796</v>
      </c>
      <c r="BC2338" s="359">
        <f>_xll.qlIndexFixing($AC$5,AZ2338,,_xll.ohTrigger(Trigger,Quote!$V$2))</f>
        <v>1.3418256424085558E-2</v>
      </c>
      <c r="BD2338" s="359" t="e">
        <f>_xll.qlIndexFixing($BE$1,AZ2338,TRUE,_xll.ohTrigger(Trigger,Quote!$V$2))</f>
        <v>#NUM!</v>
      </c>
    </row>
    <row r="2339" spans="51:56" ht="11.25" customHeight="1" x14ac:dyDescent="0.25">
      <c r="AY2339" s="187" t="s">
        <v>90</v>
      </c>
      <c r="AZ2339" s="186">
        <f>_xll.qlInterestRateIndexFixingDate(Currency&amp;"ibor"&amp;$I$1,BA2339,Trigger)</f>
        <v>55709</v>
      </c>
      <c r="BA2339" s="186">
        <f>_xll.qlCalendarAdvance(Calendar,BA2338,AY2339,"f",,Trigger)</f>
        <v>55711</v>
      </c>
      <c r="BB2339" s="186">
        <f>_xll.qlInterestRateIndexMaturity(Currency&amp;"ibor"&amp;$I$1,BA2339,Trigger)</f>
        <v>55803</v>
      </c>
      <c r="BC2339" s="359">
        <f>_xll.qlIndexFixing($AC$5,AZ2339,,_xll.ohTrigger(Trigger,Quote!$V$2))</f>
        <v>1.3418312907462664E-2</v>
      </c>
      <c r="BD2339" s="359" t="e">
        <f>_xll.qlIndexFixing($BE$1,AZ2339,TRUE,_xll.ohTrigger(Trigger,Quote!$V$2))</f>
        <v>#NUM!</v>
      </c>
    </row>
    <row r="2340" spans="51:56" ht="11.25" customHeight="1" x14ac:dyDescent="0.25">
      <c r="AY2340" s="187" t="s">
        <v>90</v>
      </c>
      <c r="AZ2340" s="186">
        <f>_xll.qlInterestRateIndexFixingDate(Currency&amp;"ibor"&amp;$I$1,BA2340,Trigger)</f>
        <v>55716</v>
      </c>
      <c r="BA2340" s="186">
        <f>_xll.qlCalendarAdvance(Calendar,BA2339,AY2340,"f",,Trigger)</f>
        <v>55718</v>
      </c>
      <c r="BB2340" s="186">
        <f>_xll.qlInterestRateIndexMaturity(Currency&amp;"ibor"&amp;$I$1,BA2340,Trigger)</f>
        <v>55810</v>
      </c>
      <c r="BC2340" s="359">
        <f>_xll.qlIndexFixing($AC$5,AZ2340,,_xll.ohTrigger(Trigger,Quote!$V$2))</f>
        <v>1.3418369390842377E-2</v>
      </c>
      <c r="BD2340" s="359" t="e">
        <f>_xll.qlIndexFixing($BE$1,AZ2340,TRUE,_xll.ohTrigger(Trigger,Quote!$V$2))</f>
        <v>#NUM!</v>
      </c>
    </row>
    <row r="2341" spans="51:56" ht="11.25" customHeight="1" x14ac:dyDescent="0.25">
      <c r="AY2341" s="187" t="s">
        <v>90</v>
      </c>
      <c r="AZ2341" s="186">
        <f>_xll.qlInterestRateIndexFixingDate(Currency&amp;"ibor"&amp;$I$1,BA2341,Trigger)</f>
        <v>55723</v>
      </c>
      <c r="BA2341" s="186">
        <f>_xll.qlCalendarAdvance(Calendar,BA2340,AY2341,"f",,Trigger)</f>
        <v>55725</v>
      </c>
      <c r="BB2341" s="186">
        <f>_xll.qlInterestRateIndexMaturity(Currency&amp;"ibor"&amp;$I$1,BA2341,Trigger)</f>
        <v>55817</v>
      </c>
      <c r="BC2341" s="359">
        <f>_xll.qlIndexFixing($AC$5,AZ2341,,_xll.ohTrigger(Trigger,Quote!$V$2))</f>
        <v>1.3418425874222957E-2</v>
      </c>
      <c r="BD2341" s="359" t="e">
        <f>_xll.qlIndexFixing($BE$1,AZ2341,TRUE,_xll.ohTrigger(Trigger,Quote!$V$2))</f>
        <v>#NUM!</v>
      </c>
    </row>
    <row r="2342" spans="51:56" ht="11.25" customHeight="1" x14ac:dyDescent="0.25">
      <c r="AY2342" s="187" t="s">
        <v>90</v>
      </c>
      <c r="AZ2342" s="186">
        <f>_xll.qlInterestRateIndexFixingDate(Currency&amp;"ibor"&amp;$I$1,BA2342,Trigger)</f>
        <v>55730</v>
      </c>
      <c r="BA2342" s="186">
        <f>_xll.qlCalendarAdvance(Calendar,BA2341,AY2342,"f",,Trigger)</f>
        <v>55732</v>
      </c>
      <c r="BB2342" s="186">
        <f>_xll.qlInterestRateIndexMaturity(Currency&amp;"ibor"&amp;$I$1,BA2342,Trigger)</f>
        <v>55824</v>
      </c>
      <c r="BC2342" s="359">
        <f>_xll.qlIndexFixing($AC$5,AZ2342,,_xll.ohTrigger(Trigger,Quote!$V$2))</f>
        <v>1.3418482357604409E-2</v>
      </c>
      <c r="BD2342" s="359" t="e">
        <f>_xll.qlIndexFixing($BE$1,AZ2342,TRUE,_xll.ohTrigger(Trigger,Quote!$V$2))</f>
        <v>#NUM!</v>
      </c>
    </row>
    <row r="2343" spans="51:56" ht="11.25" customHeight="1" x14ac:dyDescent="0.25">
      <c r="AY2343" s="187" t="s">
        <v>90</v>
      </c>
      <c r="AZ2343" s="186">
        <f>_xll.qlInterestRateIndexFixingDate(Currency&amp;"ibor"&amp;$I$1,BA2343,Trigger)</f>
        <v>55737</v>
      </c>
      <c r="BA2343" s="186">
        <f>_xll.qlCalendarAdvance(Calendar,BA2342,AY2343,"f",,Trigger)</f>
        <v>55739</v>
      </c>
      <c r="BB2343" s="186">
        <f>_xll.qlInterestRateIndexMaturity(Currency&amp;"ibor"&amp;$I$1,BA2343,Trigger)</f>
        <v>55831</v>
      </c>
      <c r="BC2343" s="359">
        <f>_xll.qlIndexFixing($AC$5,AZ2343,,_xll.ohTrigger(Trigger,Quote!$V$2))</f>
        <v>1.3418538840985858E-2</v>
      </c>
      <c r="BD2343" s="359" t="e">
        <f>_xll.qlIndexFixing($BE$1,AZ2343,TRUE,_xll.ohTrigger(Trigger,Quote!$V$2))</f>
        <v>#NUM!</v>
      </c>
    </row>
    <row r="2344" spans="51:56" ht="11.25" customHeight="1" x14ac:dyDescent="0.25">
      <c r="AY2344" s="187" t="s">
        <v>90</v>
      </c>
      <c r="AZ2344" s="186">
        <f>_xll.qlInterestRateIndexFixingDate(Currency&amp;"ibor"&amp;$I$1,BA2344,Trigger)</f>
        <v>55744</v>
      </c>
      <c r="BA2344" s="186">
        <f>_xll.qlCalendarAdvance(Calendar,BA2343,AY2344,"f",,Trigger)</f>
        <v>55746</v>
      </c>
      <c r="BB2344" s="186">
        <f>_xll.qlInterestRateIndexMaturity(Currency&amp;"ibor"&amp;$I$1,BA2344,Trigger)</f>
        <v>55838</v>
      </c>
      <c r="BC2344" s="359">
        <f>_xll.qlIndexFixing($AC$5,AZ2344,,_xll.ohTrigger(Trigger,Quote!$V$2))</f>
        <v>1.3418595324368178E-2</v>
      </c>
      <c r="BD2344" s="359" t="e">
        <f>_xll.qlIndexFixing($BE$1,AZ2344,TRUE,_xll.ohTrigger(Trigger,Quote!$V$2))</f>
        <v>#NUM!</v>
      </c>
    </row>
    <row r="2345" spans="51:56" ht="11.25" customHeight="1" x14ac:dyDescent="0.25">
      <c r="AY2345" s="187" t="s">
        <v>90</v>
      </c>
      <c r="AZ2345" s="186">
        <f>_xll.qlInterestRateIndexFixingDate(Currency&amp;"ibor"&amp;$I$1,BA2345,Trigger)</f>
        <v>55751</v>
      </c>
      <c r="BA2345" s="186">
        <f>_xll.qlCalendarAdvance(Calendar,BA2344,AY2345,"f",,Trigger)</f>
        <v>55753</v>
      </c>
      <c r="BB2345" s="186">
        <f>_xll.qlInterestRateIndexMaturity(Currency&amp;"ibor"&amp;$I$1,BA2345,Trigger)</f>
        <v>55845</v>
      </c>
      <c r="BC2345" s="359">
        <f>_xll.qlIndexFixing($AC$5,AZ2345,,_xll.ohTrigger(Trigger,Quote!$V$2))</f>
        <v>1.3418651807752235E-2</v>
      </c>
      <c r="BD2345" s="359" t="e">
        <f>_xll.qlIndexFixing($BE$1,AZ2345,TRUE,_xll.ohTrigger(Trigger,Quote!$V$2))</f>
        <v>#NUM!</v>
      </c>
    </row>
    <row r="2346" spans="51:56" ht="11.25" customHeight="1" x14ac:dyDescent="0.25">
      <c r="AY2346" s="187" t="s">
        <v>90</v>
      </c>
      <c r="AZ2346" s="186">
        <f>_xll.qlInterestRateIndexFixingDate(Currency&amp;"ibor"&amp;$I$1,BA2346,Trigger)</f>
        <v>55758</v>
      </c>
      <c r="BA2346" s="186">
        <f>_xll.qlCalendarAdvance(Calendar,BA2345,AY2346,"f",,Trigger)</f>
        <v>55760</v>
      </c>
      <c r="BB2346" s="186">
        <f>_xll.qlInterestRateIndexMaturity(Currency&amp;"ibor"&amp;$I$1,BA2346,Trigger)</f>
        <v>55852</v>
      </c>
      <c r="BC2346" s="359">
        <f>_xll.qlIndexFixing($AC$5,AZ2346,,_xll.ohTrigger(Trigger,Quote!$V$2))</f>
        <v>1.3418708291137161E-2</v>
      </c>
      <c r="BD2346" s="359" t="e">
        <f>_xll.qlIndexFixing($BE$1,AZ2346,TRUE,_xll.ohTrigger(Trigger,Quote!$V$2))</f>
        <v>#NUM!</v>
      </c>
    </row>
    <row r="2347" spans="51:56" ht="11.25" customHeight="1" x14ac:dyDescent="0.25">
      <c r="AY2347" s="187" t="s">
        <v>90</v>
      </c>
      <c r="AZ2347" s="186">
        <f>_xll.qlInterestRateIndexFixingDate(Currency&amp;"ibor"&amp;$I$1,BA2347,Trigger)</f>
        <v>55765</v>
      </c>
      <c r="BA2347" s="186">
        <f>_xll.qlCalendarAdvance(Calendar,BA2346,AY2347,"f",,Trigger)</f>
        <v>55767</v>
      </c>
      <c r="BB2347" s="186">
        <f>_xll.qlInterestRateIndexMaturity(Currency&amp;"ibor"&amp;$I$1,BA2347,Trigger)</f>
        <v>55858</v>
      </c>
      <c r="BC2347" s="359">
        <f>_xll.qlIndexFixing($AC$5,AZ2347,,_xll.ohTrigger(Trigger,Quote!$V$2))</f>
        <v>1.341851094077927E-2</v>
      </c>
      <c r="BD2347" s="359" t="e">
        <f>_xll.qlIndexFixing($BE$1,AZ2347,TRUE,_xll.ohTrigger(Trigger,Quote!$V$2))</f>
        <v>#NUM!</v>
      </c>
    </row>
    <row r="2348" spans="51:56" ht="11.25" customHeight="1" x14ac:dyDescent="0.25">
      <c r="AY2348" s="187" t="s">
        <v>90</v>
      </c>
      <c r="AZ2348" s="186">
        <f>_xll.qlInterestRateIndexFixingDate(Currency&amp;"ibor"&amp;$I$1,BA2348,Trigger)</f>
        <v>55772</v>
      </c>
      <c r="BA2348" s="186">
        <f>_xll.qlCalendarAdvance(Calendar,BA2347,AY2348,"f",,Trigger)</f>
        <v>55774</v>
      </c>
      <c r="BB2348" s="186">
        <f>_xll.qlInterestRateIndexMaturity(Currency&amp;"ibor"&amp;$I$1,BA2348,Trigger)</f>
        <v>55865</v>
      </c>
      <c r="BC2348" s="359">
        <f>_xll.qlIndexFixing($AC$5,AZ2348,,_xll.ohTrigger(Trigger,Quote!$V$2))</f>
        <v>1.3418567422063973E-2</v>
      </c>
      <c r="BD2348" s="359" t="e">
        <f>_xll.qlIndexFixing($BE$1,AZ2348,TRUE,_xll.ohTrigger(Trigger,Quote!$V$2))</f>
        <v>#NUM!</v>
      </c>
    </row>
    <row r="2349" spans="51:56" ht="11.25" customHeight="1" x14ac:dyDescent="0.25">
      <c r="AY2349" s="187" t="s">
        <v>90</v>
      </c>
      <c r="AZ2349" s="186">
        <f>_xll.qlInterestRateIndexFixingDate(Currency&amp;"ibor"&amp;$I$1,BA2349,Trigger)</f>
        <v>55779</v>
      </c>
      <c r="BA2349" s="186">
        <f>_xll.qlCalendarAdvance(Calendar,BA2348,AY2349,"f",,Trigger)</f>
        <v>55781</v>
      </c>
      <c r="BB2349" s="186">
        <f>_xll.qlInterestRateIndexMaturity(Currency&amp;"ibor"&amp;$I$1,BA2349,Trigger)</f>
        <v>55872</v>
      </c>
      <c r="BC2349" s="359">
        <f>_xll.qlIndexFixing($AC$5,AZ2349,,_xll.ohTrigger(Trigger,Quote!$V$2))</f>
        <v>1.3418623903347799E-2</v>
      </c>
      <c r="BD2349" s="359" t="e">
        <f>_xll.qlIndexFixing($BE$1,AZ2349,TRUE,_xll.ohTrigger(Trigger,Quote!$V$2))</f>
        <v>#NUM!</v>
      </c>
    </row>
    <row r="2350" spans="51:56" ht="11.25" customHeight="1" x14ac:dyDescent="0.25">
      <c r="AY2350" s="187" t="s">
        <v>90</v>
      </c>
      <c r="AZ2350" s="186">
        <f>_xll.qlInterestRateIndexFixingDate(Currency&amp;"ibor"&amp;$I$1,BA2350,Trigger)</f>
        <v>55786</v>
      </c>
      <c r="BA2350" s="186">
        <f>_xll.qlCalendarAdvance(Calendar,BA2349,AY2350,"f",,Trigger)</f>
        <v>55788</v>
      </c>
      <c r="BB2350" s="186">
        <f>_xll.qlInterestRateIndexMaturity(Currency&amp;"ibor"&amp;$I$1,BA2350,Trigger)</f>
        <v>55880</v>
      </c>
      <c r="BC2350" s="359">
        <f>_xll.qlIndexFixing($AC$5,AZ2350,,_xll.ohTrigger(Trigger,Quote!$V$2))</f>
        <v>1.3418934224681208E-2</v>
      </c>
      <c r="BD2350" s="359" t="e">
        <f>_xll.qlIndexFixing($BE$1,AZ2350,TRUE,_xll.ohTrigger(Trigger,Quote!$V$2))</f>
        <v>#NUM!</v>
      </c>
    </row>
    <row r="2351" spans="51:56" ht="11.25" customHeight="1" x14ac:dyDescent="0.25">
      <c r="AY2351" s="187" t="s">
        <v>90</v>
      </c>
      <c r="AZ2351" s="186">
        <f>_xll.qlInterestRateIndexFixingDate(Currency&amp;"ibor"&amp;$I$1,BA2351,Trigger)</f>
        <v>55793</v>
      </c>
      <c r="BA2351" s="186">
        <f>_xll.qlCalendarAdvance(Calendar,BA2350,AY2351,"f",,Trigger)</f>
        <v>55795</v>
      </c>
      <c r="BB2351" s="186">
        <f>_xll.qlInterestRateIndexMaturity(Currency&amp;"ibor"&amp;$I$1,BA2351,Trigger)</f>
        <v>55887</v>
      </c>
      <c r="BC2351" s="359">
        <f>_xll.qlIndexFixing($AC$5,AZ2351,,_xll.ohTrigger(Trigger,Quote!$V$2))</f>
        <v>1.3418990708068739E-2</v>
      </c>
      <c r="BD2351" s="359" t="e">
        <f>_xll.qlIndexFixing($BE$1,AZ2351,TRUE,_xll.ohTrigger(Trigger,Quote!$V$2))</f>
        <v>#NUM!</v>
      </c>
    </row>
    <row r="2352" spans="51:56" ht="11.25" customHeight="1" x14ac:dyDescent="0.25">
      <c r="AY2352" s="187" t="s">
        <v>90</v>
      </c>
      <c r="AZ2352" s="186">
        <f>_xll.qlInterestRateIndexFixingDate(Currency&amp;"ibor"&amp;$I$1,BA2352,Trigger)</f>
        <v>55800</v>
      </c>
      <c r="BA2352" s="186">
        <f>_xll.qlCalendarAdvance(Calendar,BA2351,AY2352,"f",,Trigger)</f>
        <v>55802</v>
      </c>
      <c r="BB2352" s="186">
        <f>_xll.qlInterestRateIndexMaturity(Currency&amp;"ibor"&amp;$I$1,BA2352,Trigger)</f>
        <v>55894</v>
      </c>
      <c r="BC2352" s="359">
        <f>_xll.qlIndexFixing($AC$5,AZ2352,,_xll.ohTrigger(Trigger,Quote!$V$2))</f>
        <v>1.341904719145888E-2</v>
      </c>
      <c r="BD2352" s="359" t="e">
        <f>_xll.qlIndexFixing($BE$1,AZ2352,TRUE,_xll.ohTrigger(Trigger,Quote!$V$2))</f>
        <v>#NUM!</v>
      </c>
    </row>
    <row r="2353" spans="51:56" ht="11.25" customHeight="1" x14ac:dyDescent="0.25">
      <c r="AY2353" s="187" t="s">
        <v>90</v>
      </c>
      <c r="AZ2353" s="186">
        <f>_xll.qlInterestRateIndexFixingDate(Currency&amp;"ibor"&amp;$I$1,BA2353,Trigger)</f>
        <v>55807</v>
      </c>
      <c r="BA2353" s="186">
        <f>_xll.qlCalendarAdvance(Calendar,BA2352,AY2353,"f",,Trigger)</f>
        <v>55809</v>
      </c>
      <c r="BB2353" s="186">
        <f>_xll.qlInterestRateIndexMaturity(Currency&amp;"ibor"&amp;$I$1,BA2353,Trigger)</f>
        <v>55901</v>
      </c>
      <c r="BC2353" s="359">
        <f>_xll.qlIndexFixing($AC$5,AZ2353,,_xll.ohTrigger(Trigger,Quote!$V$2))</f>
        <v>1.341910367484815E-2</v>
      </c>
      <c r="BD2353" s="359" t="e">
        <f>_xll.qlIndexFixing($BE$1,AZ2353,TRUE,_xll.ohTrigger(Trigger,Quote!$V$2))</f>
        <v>#NUM!</v>
      </c>
    </row>
    <row r="2354" spans="51:56" ht="11.25" customHeight="1" x14ac:dyDescent="0.25">
      <c r="AY2354" s="187" t="s">
        <v>90</v>
      </c>
      <c r="AZ2354" s="186">
        <f>_xll.qlInterestRateIndexFixingDate(Currency&amp;"ibor"&amp;$I$1,BA2354,Trigger)</f>
        <v>55814</v>
      </c>
      <c r="BA2354" s="186">
        <f>_xll.qlCalendarAdvance(Calendar,BA2353,AY2354,"f",,Trigger)</f>
        <v>55816</v>
      </c>
      <c r="BB2354" s="186">
        <f>_xll.qlInterestRateIndexMaturity(Currency&amp;"ibor"&amp;$I$1,BA2354,Trigger)</f>
        <v>55908</v>
      </c>
      <c r="BC2354" s="359">
        <f>_xll.qlIndexFixing($AC$5,AZ2354,,_xll.ohTrigger(Trigger,Quote!$V$2))</f>
        <v>1.3419160158239157E-2</v>
      </c>
      <c r="BD2354" s="359" t="e">
        <f>_xll.qlIndexFixing($BE$1,AZ2354,TRUE,_xll.ohTrigger(Trigger,Quote!$V$2))</f>
        <v>#NUM!</v>
      </c>
    </row>
    <row r="2355" spans="51:56" ht="11.25" customHeight="1" x14ac:dyDescent="0.25">
      <c r="AY2355" s="187" t="s">
        <v>90</v>
      </c>
      <c r="AZ2355" s="186">
        <f>_xll.qlInterestRateIndexFixingDate(Currency&amp;"ibor"&amp;$I$1,BA2355,Trigger)</f>
        <v>55821</v>
      </c>
      <c r="BA2355" s="186">
        <f>_xll.qlCalendarAdvance(Calendar,BA2354,AY2355,"f",,Trigger)</f>
        <v>55823</v>
      </c>
      <c r="BB2355" s="186">
        <f>_xll.qlInterestRateIndexMaturity(Currency&amp;"ibor"&amp;$I$1,BA2355,Trigger)</f>
        <v>55915</v>
      </c>
      <c r="BC2355" s="359">
        <f>_xll.qlIndexFixing($AC$5,AZ2355,,_xll.ohTrigger(Trigger,Quote!$V$2))</f>
        <v>1.3419216641631034E-2</v>
      </c>
      <c r="BD2355" s="359" t="e">
        <f>_xll.qlIndexFixing($BE$1,AZ2355,TRUE,_xll.ohTrigger(Trigger,Quote!$V$2))</f>
        <v>#NUM!</v>
      </c>
    </row>
    <row r="2356" spans="51:56" ht="11.25" customHeight="1" x14ac:dyDescent="0.25">
      <c r="AY2356" s="187" t="s">
        <v>90</v>
      </c>
      <c r="AZ2356" s="186">
        <f>_xll.qlInterestRateIndexFixingDate(Currency&amp;"ibor"&amp;$I$1,BA2356,Trigger)</f>
        <v>55828</v>
      </c>
      <c r="BA2356" s="186">
        <f>_xll.qlCalendarAdvance(Calendar,BA2355,AY2356,"f",,Trigger)</f>
        <v>55830</v>
      </c>
      <c r="BB2356" s="186">
        <f>_xll.qlInterestRateIndexMaturity(Currency&amp;"ibor"&amp;$I$1,BA2356,Trigger)</f>
        <v>55922</v>
      </c>
      <c r="BC2356" s="359">
        <f>_xll.qlIndexFixing($AC$5,AZ2356,,_xll.ohTrigger(Trigger,Quote!$V$2))</f>
        <v>1.3419273125022911E-2</v>
      </c>
      <c r="BD2356" s="359" t="e">
        <f>_xll.qlIndexFixing($BE$1,AZ2356,TRUE,_xll.ohTrigger(Trigger,Quote!$V$2))</f>
        <v>#NUM!</v>
      </c>
    </row>
    <row r="2357" spans="51:56" ht="11.25" customHeight="1" x14ac:dyDescent="0.25">
      <c r="AY2357" s="187" t="s">
        <v>90</v>
      </c>
      <c r="AZ2357" s="186">
        <f>_xll.qlInterestRateIndexFixingDate(Currency&amp;"ibor"&amp;$I$1,BA2357,Trigger)</f>
        <v>55835</v>
      </c>
      <c r="BA2357" s="186">
        <f>_xll.qlCalendarAdvance(Calendar,BA2356,AY2357,"f",,Trigger)</f>
        <v>55837</v>
      </c>
      <c r="BB2357" s="186">
        <f>_xll.qlInterestRateIndexMaturity(Currency&amp;"ibor"&amp;$I$1,BA2357,Trigger)</f>
        <v>55929</v>
      </c>
      <c r="BC2357" s="359">
        <f>_xll.qlIndexFixing($AC$5,AZ2357,,_xll.ohTrigger(Trigger,Quote!$V$2))</f>
        <v>1.3419329608415657E-2</v>
      </c>
      <c r="BD2357" s="359" t="e">
        <f>_xll.qlIndexFixing($BE$1,AZ2357,TRUE,_xll.ohTrigger(Trigger,Quote!$V$2))</f>
        <v>#NUM!</v>
      </c>
    </row>
    <row r="2358" spans="51:56" ht="11.25" customHeight="1" x14ac:dyDescent="0.25">
      <c r="AY2358" s="187" t="s">
        <v>90</v>
      </c>
      <c r="AZ2358" s="186">
        <f>_xll.qlInterestRateIndexFixingDate(Currency&amp;"ibor"&amp;$I$1,BA2358,Trigger)</f>
        <v>55842</v>
      </c>
      <c r="BA2358" s="186">
        <f>_xll.qlCalendarAdvance(Calendar,BA2357,AY2358,"f",,Trigger)</f>
        <v>55844</v>
      </c>
      <c r="BB2358" s="186">
        <f>_xll.qlInterestRateIndexMaturity(Currency&amp;"ibor"&amp;$I$1,BA2358,Trigger)</f>
        <v>55936</v>
      </c>
      <c r="BC2358" s="359">
        <f>_xll.qlIndexFixing($AC$5,AZ2358,,_xll.ohTrigger(Trigger,Quote!$V$2))</f>
        <v>1.341938609181014E-2</v>
      </c>
      <c r="BD2358" s="359" t="e">
        <f>_xll.qlIndexFixing($BE$1,AZ2358,TRUE,_xll.ohTrigger(Trigger,Quote!$V$2))</f>
        <v>#NUM!</v>
      </c>
    </row>
    <row r="2359" spans="51:56" ht="11.25" customHeight="1" x14ac:dyDescent="0.25">
      <c r="AY2359" s="187" t="s">
        <v>90</v>
      </c>
      <c r="AZ2359" s="186">
        <f>_xll.qlInterestRateIndexFixingDate(Currency&amp;"ibor"&amp;$I$1,BA2359,Trigger)</f>
        <v>55849</v>
      </c>
      <c r="BA2359" s="186">
        <f>_xll.qlCalendarAdvance(Calendar,BA2358,AY2359,"f",,Trigger)</f>
        <v>55851</v>
      </c>
      <c r="BB2359" s="186">
        <f>_xll.qlInterestRateIndexMaturity(Currency&amp;"ibor"&amp;$I$1,BA2359,Trigger)</f>
        <v>55943</v>
      </c>
      <c r="BC2359" s="359">
        <f>_xll.qlIndexFixing($AC$5,AZ2359,,_xll.ohTrigger(Trigger,Quote!$V$2))</f>
        <v>1.3419442575205491E-2</v>
      </c>
      <c r="BD2359" s="359" t="e">
        <f>_xll.qlIndexFixing($BE$1,AZ2359,TRUE,_xll.ohTrigger(Trigger,Quote!$V$2))</f>
        <v>#NUM!</v>
      </c>
    </row>
    <row r="2360" spans="51:56" ht="11.25" customHeight="1" x14ac:dyDescent="0.25">
      <c r="AY2360" s="187" t="s">
        <v>90</v>
      </c>
      <c r="AZ2360" s="186">
        <f>_xll.qlInterestRateIndexFixingDate(Currency&amp;"ibor"&amp;$I$1,BA2360,Trigger)</f>
        <v>55856</v>
      </c>
      <c r="BA2360" s="186">
        <f>_xll.qlCalendarAdvance(Calendar,BA2359,AY2360,"f",,Trigger)</f>
        <v>55858</v>
      </c>
      <c r="BB2360" s="186">
        <f>_xll.qlInterestRateIndexMaturity(Currency&amp;"ibor"&amp;$I$1,BA2360,Trigger)</f>
        <v>55948</v>
      </c>
      <c r="BC2360" s="359">
        <f>_xll.qlIndexFixing($AC$5,AZ2360,,_xll.ohTrigger(Trigger,Quote!$V$2))</f>
        <v>1.3418991342968312E-2</v>
      </c>
      <c r="BD2360" s="359" t="e">
        <f>_xll.qlIndexFixing($BE$1,AZ2360,TRUE,_xll.ohTrigger(Trigger,Quote!$V$2))</f>
        <v>#NUM!</v>
      </c>
    </row>
    <row r="2361" spans="51:56" ht="11.25" customHeight="1" x14ac:dyDescent="0.25">
      <c r="AY2361" s="187" t="s">
        <v>90</v>
      </c>
      <c r="AZ2361" s="186">
        <f>_xll.qlInterestRateIndexFixingDate(Currency&amp;"ibor"&amp;$I$1,BA2361,Trigger)</f>
        <v>55863</v>
      </c>
      <c r="BA2361" s="186">
        <f>_xll.qlCalendarAdvance(Calendar,BA2360,AY2361,"f",,Trigger)</f>
        <v>55865</v>
      </c>
      <c r="BB2361" s="186">
        <f>_xll.qlInterestRateIndexMaturity(Currency&amp;"ibor"&amp;$I$1,BA2361,Trigger)</f>
        <v>55955</v>
      </c>
      <c r="BC2361" s="359">
        <f>_xll.qlIndexFixing($AC$5,AZ2361,,_xll.ohTrigger(Trigger,Quote!$V$2))</f>
        <v>1.3419047822162078E-2</v>
      </c>
      <c r="BD2361" s="359" t="e">
        <f>_xll.qlIndexFixing($BE$1,AZ2361,TRUE,_xll.ohTrigger(Trigger,Quote!$V$2))</f>
        <v>#NUM!</v>
      </c>
    </row>
    <row r="2362" spans="51:56" ht="11.25" customHeight="1" x14ac:dyDescent="0.25">
      <c r="AY2362" s="187" t="s">
        <v>90</v>
      </c>
      <c r="AZ2362" s="186">
        <f>_xll.qlInterestRateIndexFixingDate(Currency&amp;"ibor"&amp;$I$1,BA2362,Trigger)</f>
        <v>55870</v>
      </c>
      <c r="BA2362" s="186">
        <f>_xll.qlCalendarAdvance(Calendar,BA2361,AY2362,"f",,Trigger)</f>
        <v>55872</v>
      </c>
      <c r="BB2362" s="186">
        <f>_xll.qlInterestRateIndexMaturity(Currency&amp;"ibor"&amp;$I$1,BA2362,Trigger)</f>
        <v>55962</v>
      </c>
      <c r="BC2362" s="359">
        <f>_xll.qlIndexFixing($AC$5,AZ2362,,_xll.ohTrigger(Trigger,Quote!$V$2))</f>
        <v>1.3419104301354956E-2</v>
      </c>
      <c r="BD2362" s="359" t="e">
        <f>_xll.qlIndexFixing($BE$1,AZ2362,TRUE,_xll.ohTrigger(Trigger,Quote!$V$2))</f>
        <v>#NUM!</v>
      </c>
    </row>
    <row r="2363" spans="51:56" ht="11.25" customHeight="1" x14ac:dyDescent="0.25">
      <c r="AY2363" s="187" t="s">
        <v>90</v>
      </c>
      <c r="AZ2363" s="186">
        <f>_xll.qlInterestRateIndexFixingDate(Currency&amp;"ibor"&amp;$I$1,BA2363,Trigger)</f>
        <v>55876</v>
      </c>
      <c r="BA2363" s="186">
        <f>_xll.qlCalendarAdvance(Calendar,BA2362,AY2363,"f",,Trigger)</f>
        <v>55880</v>
      </c>
      <c r="BB2363" s="186">
        <f>_xll.qlInterestRateIndexMaturity(Currency&amp;"ibor"&amp;$I$1,BA2363,Trigger)</f>
        <v>55970</v>
      </c>
      <c r="BC2363" s="359">
        <f>_xll.qlIndexFixing($AC$5,AZ2363,,_xll.ohTrigger(Trigger,Quote!$V$2))</f>
        <v>1.3419168849005736E-2</v>
      </c>
      <c r="BD2363" s="359" t="e">
        <f>_xll.qlIndexFixing($BE$1,AZ2363,TRUE,_xll.ohTrigger(Trigger,Quote!$V$2))</f>
        <v>#NUM!</v>
      </c>
    </row>
    <row r="2364" spans="51:56" ht="11.25" customHeight="1" x14ac:dyDescent="0.25">
      <c r="AY2364" s="187" t="s">
        <v>90</v>
      </c>
      <c r="AZ2364" s="186">
        <f>_xll.qlInterestRateIndexFixingDate(Currency&amp;"ibor"&amp;$I$1,BA2364,Trigger)</f>
        <v>55884</v>
      </c>
      <c r="BA2364" s="186">
        <f>_xll.qlCalendarAdvance(Calendar,BA2363,AY2364,"f",,Trigger)</f>
        <v>55887</v>
      </c>
      <c r="BB2364" s="186">
        <f>_xll.qlInterestRateIndexMaturity(Currency&amp;"ibor"&amp;$I$1,BA2364,Trigger)</f>
        <v>55977</v>
      </c>
      <c r="BC2364" s="359">
        <f>_xll.qlIndexFixing($AC$5,AZ2364,,_xll.ohTrigger(Trigger,Quote!$V$2))</f>
        <v>1.3419225328201279E-2</v>
      </c>
      <c r="BD2364" s="359" t="e">
        <f>_xll.qlIndexFixing($BE$1,AZ2364,TRUE,_xll.ohTrigger(Trigger,Quote!$V$2))</f>
        <v>#NUM!</v>
      </c>
    </row>
    <row r="2365" spans="51:56" ht="11.25" customHeight="1" x14ac:dyDescent="0.25">
      <c r="AY2365" s="187" t="s">
        <v>90</v>
      </c>
      <c r="AZ2365" s="186">
        <f>_xll.qlInterestRateIndexFixingDate(Currency&amp;"ibor"&amp;$I$1,BA2365,Trigger)</f>
        <v>55892</v>
      </c>
      <c r="BA2365" s="186">
        <f>_xll.qlCalendarAdvance(Calendar,BA2364,AY2365,"f",,Trigger)</f>
        <v>55894</v>
      </c>
      <c r="BB2365" s="186">
        <f>_xll.qlInterestRateIndexMaturity(Currency&amp;"ibor"&amp;$I$1,BA2365,Trigger)</f>
        <v>55984</v>
      </c>
      <c r="BC2365" s="359">
        <f>_xll.qlIndexFixing($AC$5,AZ2365,,_xll.ohTrigger(Trigger,Quote!$V$2))</f>
        <v>1.3419281807396821E-2</v>
      </c>
      <c r="BD2365" s="359" t="e">
        <f>_xll.qlIndexFixing($BE$1,AZ2365,TRUE,_xll.ohTrigger(Trigger,Quote!$V$2))</f>
        <v>#NUM!</v>
      </c>
    </row>
    <row r="2366" spans="51:56" ht="11.25" customHeight="1" x14ac:dyDescent="0.25">
      <c r="AY2366" s="188" t="s">
        <v>90</v>
      </c>
      <c r="AZ2366" s="189">
        <f>_xll.qlInterestRateIndexFixingDate(Currency&amp;"ibor"&amp;$I$1,BA2366,Trigger)</f>
        <v>55899</v>
      </c>
      <c r="BA2366" s="189">
        <f>_xll.qlCalendarAdvance(Calendar,BA2365,AY2366,"f",,Trigger)</f>
        <v>55901</v>
      </c>
      <c r="BB2366" s="189">
        <f>_xll.qlInterestRateIndexMaturity(Currency&amp;"ibor"&amp;$I$1,BA2366,Trigger)</f>
        <v>55991</v>
      </c>
      <c r="BC2366" s="362">
        <f>_xll.qlIndexFixing($AC$5,AZ2366,,_xll.ohTrigger(Trigger,Quote!$V$2))</f>
        <v>1.341933828659414E-2</v>
      </c>
      <c r="BD2366" s="362" t="e">
        <f>_xll.qlIndexFixing($BE$1,AZ2366,TRUE,_xll.ohTrigger(Trigger,Quote!$V$2))</f>
        <v>#NUM!</v>
      </c>
    </row>
    <row r="2367" spans="51:56" ht="11.25" customHeight="1" x14ac:dyDescent="0.25">
      <c r="BD2367" s="386"/>
    </row>
    <row r="2368" spans="51:56" ht="11.25" customHeight="1" x14ac:dyDescent="0.25">
      <c r="BD2368" s="386"/>
    </row>
    <row r="2369" spans="56:56" ht="11.25" customHeight="1" x14ac:dyDescent="0.25">
      <c r="BD2369" s="386"/>
    </row>
    <row r="2370" spans="56:56" ht="11.25" customHeight="1" x14ac:dyDescent="0.25">
      <c r="BD2370" s="386"/>
    </row>
    <row r="2371" spans="56:56" ht="11.25" customHeight="1" x14ac:dyDescent="0.25">
      <c r="BD2371" s="386"/>
    </row>
    <row r="2372" spans="56:56" ht="11.25" customHeight="1" x14ac:dyDescent="0.25">
      <c r="BD2372" s="386"/>
    </row>
    <row r="2373" spans="56:56" ht="11.25" customHeight="1" x14ac:dyDescent="0.25">
      <c r="BD2373" s="386"/>
    </row>
    <row r="2374" spans="56:56" ht="11.25" customHeight="1" x14ac:dyDescent="0.25">
      <c r="BD2374" s="386"/>
    </row>
    <row r="2375" spans="56:56" ht="11.25" customHeight="1" x14ac:dyDescent="0.25">
      <c r="BD2375" s="386"/>
    </row>
    <row r="2376" spans="56:56" ht="11.25" customHeight="1" x14ac:dyDescent="0.25">
      <c r="BD2376" s="386"/>
    </row>
    <row r="2377" spans="56:56" ht="11.25" customHeight="1" x14ac:dyDescent="0.25">
      <c r="BD2377" s="386"/>
    </row>
    <row r="2378" spans="56:56" ht="11.25" customHeight="1" x14ac:dyDescent="0.25">
      <c r="BD2378" s="386"/>
    </row>
    <row r="2379" spans="56:56" ht="11.25" customHeight="1" x14ac:dyDescent="0.25">
      <c r="BD2379" s="386"/>
    </row>
    <row r="2380" spans="56:56" ht="11.25" customHeight="1" x14ac:dyDescent="0.25">
      <c r="BD2380" s="386"/>
    </row>
    <row r="2381" spans="56:56" ht="11.25" customHeight="1" x14ac:dyDescent="0.25">
      <c r="BD2381" s="386"/>
    </row>
    <row r="2382" spans="56:56" ht="11.25" customHeight="1" x14ac:dyDescent="0.25">
      <c r="BD2382" s="386"/>
    </row>
    <row r="2383" spans="56:56" ht="11.25" customHeight="1" x14ac:dyDescent="0.25">
      <c r="BD2383" s="386"/>
    </row>
    <row r="2384" spans="56:56" ht="11.25" customHeight="1" x14ac:dyDescent="0.25">
      <c r="BD2384" s="386"/>
    </row>
    <row r="2385" spans="56:56" x14ac:dyDescent="0.25">
      <c r="BD2385" s="386"/>
    </row>
    <row r="2386" spans="56:56" x14ac:dyDescent="0.25">
      <c r="BD2386" s="386"/>
    </row>
    <row r="2387" spans="56:56" x14ac:dyDescent="0.25">
      <c r="BD2387" s="386"/>
    </row>
    <row r="2388" spans="56:56" x14ac:dyDescent="0.25">
      <c r="BD2388" s="386"/>
    </row>
    <row r="2389" spans="56:56" x14ac:dyDescent="0.25">
      <c r="BD2389" s="386"/>
    </row>
    <row r="2390" spans="56:56" x14ac:dyDescent="0.25">
      <c r="BD2390" s="386"/>
    </row>
    <row r="2391" spans="56:56" x14ac:dyDescent="0.25">
      <c r="BD2391" s="386"/>
    </row>
    <row r="2392" spans="56:56" x14ac:dyDescent="0.25">
      <c r="BD2392" s="386"/>
    </row>
    <row r="2393" spans="56:56" x14ac:dyDescent="0.25">
      <c r="BD2393" s="386"/>
    </row>
    <row r="2394" spans="56:56" x14ac:dyDescent="0.25">
      <c r="BD2394" s="386"/>
    </row>
    <row r="2395" spans="56:56" x14ac:dyDescent="0.25">
      <c r="BD2395" s="386"/>
    </row>
    <row r="2396" spans="56:56" x14ac:dyDescent="0.25">
      <c r="BD2396" s="386"/>
    </row>
    <row r="2397" spans="56:56" x14ac:dyDescent="0.25">
      <c r="BD2397" s="386"/>
    </row>
    <row r="2398" spans="56:56" x14ac:dyDescent="0.25">
      <c r="BD2398" s="386"/>
    </row>
    <row r="2399" spans="56:56" x14ac:dyDescent="0.25">
      <c r="BD2399" s="386"/>
    </row>
    <row r="2400" spans="56:56" x14ac:dyDescent="0.25">
      <c r="BD2400" s="386"/>
    </row>
    <row r="2401" spans="56:56" x14ac:dyDescent="0.25">
      <c r="BD2401" s="386"/>
    </row>
    <row r="2402" spans="56:56" x14ac:dyDescent="0.25">
      <c r="BD2402" s="386"/>
    </row>
    <row r="2403" spans="56:56" x14ac:dyDescent="0.25">
      <c r="BD2403" s="386"/>
    </row>
    <row r="2404" spans="56:56" x14ac:dyDescent="0.25">
      <c r="BD2404" s="386"/>
    </row>
    <row r="2405" spans="56:56" x14ac:dyDescent="0.25">
      <c r="BD2405" s="386"/>
    </row>
    <row r="2406" spans="56:56" x14ac:dyDescent="0.25">
      <c r="BD2406" s="386"/>
    </row>
    <row r="2407" spans="56:56" x14ac:dyDescent="0.25">
      <c r="BD2407" s="386"/>
    </row>
    <row r="2408" spans="56:56" x14ac:dyDescent="0.25">
      <c r="BD2408" s="386"/>
    </row>
    <row r="2409" spans="56:56" x14ac:dyDescent="0.25">
      <c r="BD2409" s="386"/>
    </row>
    <row r="2410" spans="56:56" x14ac:dyDescent="0.25">
      <c r="BD2410" s="386"/>
    </row>
    <row r="2411" spans="56:56" x14ac:dyDescent="0.25">
      <c r="BD2411" s="386"/>
    </row>
    <row r="2412" spans="56:56" x14ac:dyDescent="0.25">
      <c r="BD2412" s="386"/>
    </row>
    <row r="2413" spans="56:56" x14ac:dyDescent="0.25">
      <c r="BD2413" s="386"/>
    </row>
    <row r="2414" spans="56:56" x14ac:dyDescent="0.25">
      <c r="BD2414" s="386"/>
    </row>
    <row r="2415" spans="56:56" x14ac:dyDescent="0.25">
      <c r="BD2415" s="386"/>
    </row>
    <row r="2416" spans="56:56" x14ac:dyDescent="0.25">
      <c r="BD2416" s="386"/>
    </row>
    <row r="2417" spans="56:56" x14ac:dyDescent="0.25">
      <c r="BD2417" s="386"/>
    </row>
    <row r="2418" spans="56:56" x14ac:dyDescent="0.25">
      <c r="BD2418" s="386"/>
    </row>
    <row r="2419" spans="56:56" x14ac:dyDescent="0.25">
      <c r="BD2419" s="386"/>
    </row>
    <row r="2420" spans="56:56" x14ac:dyDescent="0.25">
      <c r="BD2420" s="386"/>
    </row>
    <row r="2421" spans="56:56" x14ac:dyDescent="0.25">
      <c r="BD2421" s="386"/>
    </row>
    <row r="2422" spans="56:56" x14ac:dyDescent="0.25">
      <c r="BD2422" s="386"/>
    </row>
    <row r="2423" spans="56:56" x14ac:dyDescent="0.25">
      <c r="BD2423" s="386"/>
    </row>
    <row r="2424" spans="56:56" x14ac:dyDescent="0.25">
      <c r="BD2424" s="386"/>
    </row>
    <row r="2425" spans="56:56" x14ac:dyDescent="0.25">
      <c r="BD2425" s="386"/>
    </row>
    <row r="2426" spans="56:56" x14ac:dyDescent="0.25">
      <c r="BD2426" s="386"/>
    </row>
    <row r="2427" spans="56:56" x14ac:dyDescent="0.25">
      <c r="BD2427" s="386"/>
    </row>
    <row r="2428" spans="56:56" x14ac:dyDescent="0.25">
      <c r="BD2428" s="386"/>
    </row>
    <row r="2429" spans="56:56" x14ac:dyDescent="0.25">
      <c r="BD2429" s="386"/>
    </row>
    <row r="2430" spans="56:56" x14ac:dyDescent="0.25">
      <c r="BD2430" s="386"/>
    </row>
    <row r="2431" spans="56:56" x14ac:dyDescent="0.25">
      <c r="BD2431" s="386"/>
    </row>
    <row r="2432" spans="56:56" x14ac:dyDescent="0.25">
      <c r="BD2432" s="386"/>
    </row>
    <row r="2433" spans="56:56" x14ac:dyDescent="0.25">
      <c r="BD2433" s="386"/>
    </row>
    <row r="2434" spans="56:56" x14ac:dyDescent="0.25">
      <c r="BD2434" s="386"/>
    </row>
    <row r="2435" spans="56:56" x14ac:dyDescent="0.25">
      <c r="BD2435" s="386"/>
    </row>
    <row r="2436" spans="56:56" x14ac:dyDescent="0.25">
      <c r="BD2436" s="386"/>
    </row>
    <row r="2437" spans="56:56" x14ac:dyDescent="0.25">
      <c r="BD2437" s="386"/>
    </row>
    <row r="2438" spans="56:56" x14ac:dyDescent="0.25">
      <c r="BD2438" s="386"/>
    </row>
    <row r="2439" spans="56:56" x14ac:dyDescent="0.25">
      <c r="BD2439" s="386"/>
    </row>
    <row r="2440" spans="56:56" x14ac:dyDescent="0.25">
      <c r="BD2440" s="386"/>
    </row>
    <row r="2441" spans="56:56" x14ac:dyDescent="0.25">
      <c r="BD2441" s="386"/>
    </row>
    <row r="2442" spans="56:56" x14ac:dyDescent="0.25">
      <c r="BD2442" s="386"/>
    </row>
    <row r="2443" spans="56:56" x14ac:dyDescent="0.25">
      <c r="BD2443" s="386"/>
    </row>
    <row r="2444" spans="56:56" x14ac:dyDescent="0.25">
      <c r="BD2444" s="386"/>
    </row>
    <row r="2445" spans="56:56" x14ac:dyDescent="0.25">
      <c r="BD2445" s="386"/>
    </row>
    <row r="2446" spans="56:56" x14ac:dyDescent="0.25">
      <c r="BD2446" s="386"/>
    </row>
    <row r="2447" spans="56:56" x14ac:dyDescent="0.25">
      <c r="BD2447" s="386"/>
    </row>
    <row r="2448" spans="56:56" x14ac:dyDescent="0.25">
      <c r="BD2448" s="386"/>
    </row>
    <row r="2449" spans="56:56" x14ac:dyDescent="0.25">
      <c r="BD2449" s="386"/>
    </row>
    <row r="2450" spans="56:56" x14ac:dyDescent="0.25">
      <c r="BD2450" s="386"/>
    </row>
    <row r="2451" spans="56:56" x14ac:dyDescent="0.25">
      <c r="BD2451" s="386"/>
    </row>
    <row r="2452" spans="56:56" x14ac:dyDescent="0.25">
      <c r="BD2452" s="386"/>
    </row>
    <row r="2453" spans="56:56" x14ac:dyDescent="0.25">
      <c r="BD2453" s="386"/>
    </row>
    <row r="2454" spans="56:56" x14ac:dyDescent="0.25">
      <c r="BD2454" s="386"/>
    </row>
    <row r="2455" spans="56:56" x14ac:dyDescent="0.25">
      <c r="BD2455" s="386"/>
    </row>
    <row r="2456" spans="56:56" x14ac:dyDescent="0.25">
      <c r="BD2456" s="386"/>
    </row>
    <row r="2457" spans="56:56" x14ac:dyDescent="0.25">
      <c r="BD2457" s="386"/>
    </row>
    <row r="2458" spans="56:56" x14ac:dyDescent="0.25">
      <c r="BD2458" s="386"/>
    </row>
    <row r="2459" spans="56:56" x14ac:dyDescent="0.25">
      <c r="BD2459" s="386"/>
    </row>
    <row r="2460" spans="56:56" x14ac:dyDescent="0.25">
      <c r="BD2460" s="386"/>
    </row>
    <row r="2461" spans="56:56" x14ac:dyDescent="0.25">
      <c r="BD2461" s="386"/>
    </row>
    <row r="2462" spans="56:56" x14ac:dyDescent="0.25">
      <c r="BD2462" s="386"/>
    </row>
    <row r="2463" spans="56:56" x14ac:dyDescent="0.25">
      <c r="BD2463" s="386"/>
    </row>
    <row r="2464" spans="56:56" x14ac:dyDescent="0.25">
      <c r="BD2464" s="386"/>
    </row>
    <row r="2465" spans="56:56" x14ac:dyDescent="0.25">
      <c r="BD2465" s="386"/>
    </row>
    <row r="2466" spans="56:56" x14ac:dyDescent="0.25">
      <c r="BD2466" s="386"/>
    </row>
    <row r="2467" spans="56:56" x14ac:dyDescent="0.25">
      <c r="BD2467" s="386"/>
    </row>
    <row r="2468" spans="56:56" x14ac:dyDescent="0.25">
      <c r="BD2468" s="386"/>
    </row>
    <row r="2469" spans="56:56" x14ac:dyDescent="0.25">
      <c r="BD2469" s="386"/>
    </row>
    <row r="2470" spans="56:56" x14ac:dyDescent="0.25">
      <c r="BD2470" s="386"/>
    </row>
    <row r="2471" spans="56:56" x14ac:dyDescent="0.25">
      <c r="BD2471" s="386"/>
    </row>
    <row r="2472" spans="56:56" x14ac:dyDescent="0.25">
      <c r="BD2472" s="386"/>
    </row>
    <row r="2473" spans="56:56" x14ac:dyDescent="0.25">
      <c r="BD2473" s="386"/>
    </row>
    <row r="2474" spans="56:56" x14ac:dyDescent="0.25">
      <c r="BD2474" s="386"/>
    </row>
    <row r="2475" spans="56:56" x14ac:dyDescent="0.25">
      <c r="BD2475" s="386"/>
    </row>
    <row r="2476" spans="56:56" x14ac:dyDescent="0.25">
      <c r="BD2476" s="386"/>
    </row>
    <row r="2477" spans="56:56" x14ac:dyDescent="0.25">
      <c r="BD2477" s="386"/>
    </row>
    <row r="2478" spans="56:56" x14ac:dyDescent="0.25">
      <c r="BD2478" s="386"/>
    </row>
    <row r="2479" spans="56:56" x14ac:dyDescent="0.25">
      <c r="BD2479" s="386"/>
    </row>
    <row r="2480" spans="56:56" x14ac:dyDescent="0.25">
      <c r="BD2480" s="386"/>
    </row>
    <row r="2481" spans="56:56" x14ac:dyDescent="0.25">
      <c r="BD2481" s="386"/>
    </row>
    <row r="2482" spans="56:56" x14ac:dyDescent="0.25">
      <c r="BD2482" s="386"/>
    </row>
    <row r="2483" spans="56:56" x14ac:dyDescent="0.25">
      <c r="BD2483" s="386"/>
    </row>
    <row r="2484" spans="56:56" x14ac:dyDescent="0.25">
      <c r="BD2484" s="386"/>
    </row>
    <row r="2485" spans="56:56" x14ac:dyDescent="0.25">
      <c r="BD2485" s="386"/>
    </row>
    <row r="2486" spans="56:56" x14ac:dyDescent="0.25">
      <c r="BD2486" s="386"/>
    </row>
    <row r="2487" spans="56:56" x14ac:dyDescent="0.25">
      <c r="BD2487" s="386"/>
    </row>
    <row r="2488" spans="56:56" x14ac:dyDescent="0.25">
      <c r="BD2488" s="386"/>
    </row>
    <row r="2489" spans="56:56" x14ac:dyDescent="0.25">
      <c r="BD2489" s="386"/>
    </row>
    <row r="2490" spans="56:56" x14ac:dyDescent="0.25">
      <c r="BD2490" s="386"/>
    </row>
    <row r="2491" spans="56:56" x14ac:dyDescent="0.25">
      <c r="BD2491" s="386"/>
    </row>
    <row r="2492" spans="56:56" x14ac:dyDescent="0.25">
      <c r="BD2492" s="386"/>
    </row>
    <row r="2493" spans="56:56" x14ac:dyDescent="0.25">
      <c r="BD2493" s="386"/>
    </row>
    <row r="2494" spans="56:56" x14ac:dyDescent="0.25">
      <c r="BD2494" s="386"/>
    </row>
    <row r="2495" spans="56:56" x14ac:dyDescent="0.25">
      <c r="BD2495" s="386"/>
    </row>
    <row r="2496" spans="56:56" x14ac:dyDescent="0.25">
      <c r="BD2496" s="386"/>
    </row>
    <row r="2497" spans="56:56" x14ac:dyDescent="0.25">
      <c r="BD2497" s="386"/>
    </row>
    <row r="2498" spans="56:56" x14ac:dyDescent="0.25">
      <c r="BD2498" s="386"/>
    </row>
    <row r="2499" spans="56:56" x14ac:dyDescent="0.25">
      <c r="BD2499" s="386"/>
    </row>
    <row r="2500" spans="56:56" x14ac:dyDescent="0.25">
      <c r="BD2500" s="386"/>
    </row>
    <row r="2501" spans="56:56" x14ac:dyDescent="0.25">
      <c r="BD2501" s="386"/>
    </row>
    <row r="2502" spans="56:56" x14ac:dyDescent="0.25">
      <c r="BD2502" s="386"/>
    </row>
    <row r="2503" spans="56:56" x14ac:dyDescent="0.25">
      <c r="BD2503" s="386"/>
    </row>
    <row r="2504" spans="56:56" x14ac:dyDescent="0.25">
      <c r="BD2504" s="386"/>
    </row>
    <row r="2505" spans="56:56" x14ac:dyDescent="0.25">
      <c r="BD2505" s="386"/>
    </row>
    <row r="2506" spans="56:56" x14ac:dyDescent="0.25">
      <c r="BD2506" s="386"/>
    </row>
    <row r="2507" spans="56:56" x14ac:dyDescent="0.25">
      <c r="BD2507" s="386"/>
    </row>
    <row r="2508" spans="56:56" x14ac:dyDescent="0.25">
      <c r="BD2508" s="386"/>
    </row>
    <row r="2509" spans="56:56" x14ac:dyDescent="0.25">
      <c r="BD2509" s="386"/>
    </row>
    <row r="2510" spans="56:56" x14ac:dyDescent="0.25">
      <c r="BD2510" s="386"/>
    </row>
    <row r="2511" spans="56:56" x14ac:dyDescent="0.25">
      <c r="BD2511" s="386"/>
    </row>
    <row r="2512" spans="56:56" x14ac:dyDescent="0.25">
      <c r="BD2512" s="386"/>
    </row>
    <row r="2513" spans="56:56" x14ac:dyDescent="0.25">
      <c r="BD2513" s="386"/>
    </row>
    <row r="2514" spans="56:56" x14ac:dyDescent="0.25">
      <c r="BD2514" s="386"/>
    </row>
    <row r="2515" spans="56:56" x14ac:dyDescent="0.25">
      <c r="BD2515" s="386"/>
    </row>
    <row r="2516" spans="56:56" x14ac:dyDescent="0.25">
      <c r="BD2516" s="386"/>
    </row>
    <row r="2517" spans="56:56" x14ac:dyDescent="0.25">
      <c r="BD2517" s="386"/>
    </row>
    <row r="2518" spans="56:56" x14ac:dyDescent="0.25">
      <c r="BD2518" s="386"/>
    </row>
    <row r="2519" spans="56:56" x14ac:dyDescent="0.25">
      <c r="BD2519" s="386"/>
    </row>
    <row r="2520" spans="56:56" x14ac:dyDescent="0.25">
      <c r="BD2520" s="386"/>
    </row>
    <row r="2521" spans="56:56" x14ac:dyDescent="0.25">
      <c r="BD2521" s="386"/>
    </row>
    <row r="2522" spans="56:56" x14ac:dyDescent="0.25">
      <c r="BD2522" s="386"/>
    </row>
    <row r="2523" spans="56:56" x14ac:dyDescent="0.25">
      <c r="BD2523" s="386"/>
    </row>
    <row r="2524" spans="56:56" x14ac:dyDescent="0.25">
      <c r="BD2524" s="386"/>
    </row>
    <row r="2525" spans="56:56" x14ac:dyDescent="0.25">
      <c r="BD2525" s="386"/>
    </row>
    <row r="2526" spans="56:56" x14ac:dyDescent="0.25">
      <c r="BD2526" s="386"/>
    </row>
    <row r="2527" spans="56:56" x14ac:dyDescent="0.25">
      <c r="BD2527" s="386"/>
    </row>
    <row r="2528" spans="56:56" x14ac:dyDescent="0.25">
      <c r="BD2528" s="386"/>
    </row>
    <row r="2529" spans="56:56" x14ac:dyDescent="0.25">
      <c r="BD2529" s="386"/>
    </row>
    <row r="2530" spans="56:56" x14ac:dyDescent="0.25">
      <c r="BD2530" s="386"/>
    </row>
    <row r="2531" spans="56:56" x14ac:dyDescent="0.25">
      <c r="BD2531" s="386"/>
    </row>
    <row r="2532" spans="56:56" x14ac:dyDescent="0.25">
      <c r="BD2532" s="386"/>
    </row>
    <row r="2533" spans="56:56" x14ac:dyDescent="0.25">
      <c r="BD2533" s="386"/>
    </row>
    <row r="2534" spans="56:56" x14ac:dyDescent="0.25">
      <c r="BD2534" s="386"/>
    </row>
    <row r="2535" spans="56:56" x14ac:dyDescent="0.25">
      <c r="BD2535" s="386"/>
    </row>
    <row r="2536" spans="56:56" x14ac:dyDescent="0.25">
      <c r="BD2536" s="386"/>
    </row>
    <row r="2537" spans="56:56" x14ac:dyDescent="0.25">
      <c r="BD2537" s="386"/>
    </row>
    <row r="2538" spans="56:56" x14ac:dyDescent="0.25">
      <c r="BD2538" s="386"/>
    </row>
    <row r="2539" spans="56:56" x14ac:dyDescent="0.25">
      <c r="BD2539" s="386"/>
    </row>
    <row r="2540" spans="56:56" x14ac:dyDescent="0.25">
      <c r="BD2540" s="386"/>
    </row>
    <row r="2541" spans="56:56" x14ac:dyDescent="0.25">
      <c r="BD2541" s="386"/>
    </row>
    <row r="2542" spans="56:56" x14ac:dyDescent="0.25">
      <c r="BD2542" s="386"/>
    </row>
    <row r="2543" spans="56:56" x14ac:dyDescent="0.25">
      <c r="BD2543" s="386"/>
    </row>
    <row r="2544" spans="56:56" x14ac:dyDescent="0.25">
      <c r="BD2544" s="386"/>
    </row>
    <row r="2545" spans="56:56" x14ac:dyDescent="0.25">
      <c r="BD2545" s="386"/>
    </row>
    <row r="2546" spans="56:56" x14ac:dyDescent="0.25">
      <c r="BD2546" s="386"/>
    </row>
    <row r="2547" spans="56:56" x14ac:dyDescent="0.25">
      <c r="BD2547" s="386"/>
    </row>
    <row r="2548" spans="56:56" x14ac:dyDescent="0.25">
      <c r="BD2548" s="386"/>
    </row>
    <row r="2549" spans="56:56" x14ac:dyDescent="0.25">
      <c r="BD2549" s="386"/>
    </row>
    <row r="2550" spans="56:56" x14ac:dyDescent="0.25">
      <c r="BD2550" s="386"/>
    </row>
    <row r="2551" spans="56:56" x14ac:dyDescent="0.25">
      <c r="BD2551" s="386"/>
    </row>
    <row r="2552" spans="56:56" x14ac:dyDescent="0.25">
      <c r="BD2552" s="386"/>
    </row>
    <row r="2553" spans="56:56" x14ac:dyDescent="0.25">
      <c r="BD2553" s="386"/>
    </row>
    <row r="2554" spans="56:56" x14ac:dyDescent="0.25">
      <c r="BD2554" s="386"/>
    </row>
    <row r="2555" spans="56:56" x14ac:dyDescent="0.25">
      <c r="BD2555" s="386"/>
    </row>
    <row r="2556" spans="56:56" x14ac:dyDescent="0.25">
      <c r="BD2556" s="386"/>
    </row>
    <row r="2557" spans="56:56" x14ac:dyDescent="0.25">
      <c r="BD2557" s="386"/>
    </row>
    <row r="2558" spans="56:56" x14ac:dyDescent="0.25">
      <c r="BD2558" s="386"/>
    </row>
    <row r="2559" spans="56:56" x14ac:dyDescent="0.25">
      <c r="BD2559" s="386"/>
    </row>
    <row r="2560" spans="56:56" x14ac:dyDescent="0.25">
      <c r="BD2560" s="386"/>
    </row>
    <row r="2561" spans="56:56" x14ac:dyDescent="0.25">
      <c r="BD2561" s="386"/>
    </row>
    <row r="2562" spans="56:56" x14ac:dyDescent="0.25">
      <c r="BD2562" s="386"/>
    </row>
    <row r="2563" spans="56:56" x14ac:dyDescent="0.25">
      <c r="BD2563" s="386"/>
    </row>
    <row r="2564" spans="56:56" x14ac:dyDescent="0.25">
      <c r="BD2564" s="386"/>
    </row>
    <row r="2565" spans="56:56" x14ac:dyDescent="0.25">
      <c r="BD2565" s="386"/>
    </row>
    <row r="2566" spans="56:56" x14ac:dyDescent="0.25">
      <c r="BD2566" s="386"/>
    </row>
    <row r="2567" spans="56:56" x14ac:dyDescent="0.25">
      <c r="BD2567" s="386"/>
    </row>
    <row r="2568" spans="56:56" x14ac:dyDescent="0.25">
      <c r="BD2568" s="386"/>
    </row>
    <row r="2569" spans="56:56" x14ac:dyDescent="0.25">
      <c r="BD2569" s="386"/>
    </row>
    <row r="2570" spans="56:56" x14ac:dyDescent="0.25">
      <c r="BD2570" s="386"/>
    </row>
    <row r="2571" spans="56:56" x14ac:dyDescent="0.25">
      <c r="BD2571" s="386"/>
    </row>
    <row r="2572" spans="56:56" x14ac:dyDescent="0.25">
      <c r="BD2572" s="386"/>
    </row>
    <row r="2573" spans="56:56" x14ac:dyDescent="0.25">
      <c r="BD2573" s="386"/>
    </row>
    <row r="2574" spans="56:56" x14ac:dyDescent="0.25">
      <c r="BD2574" s="386"/>
    </row>
    <row r="2575" spans="56:56" x14ac:dyDescent="0.25">
      <c r="BD2575" s="386"/>
    </row>
    <row r="2576" spans="56:56" x14ac:dyDescent="0.25">
      <c r="BD2576" s="386"/>
    </row>
    <row r="2577" spans="56:56" x14ac:dyDescent="0.25">
      <c r="BD2577" s="386"/>
    </row>
    <row r="2578" spans="56:56" x14ac:dyDescent="0.25">
      <c r="BD2578" s="386"/>
    </row>
    <row r="2579" spans="56:56" x14ac:dyDescent="0.25">
      <c r="BD2579" s="386"/>
    </row>
    <row r="2580" spans="56:56" x14ac:dyDescent="0.25">
      <c r="BD2580" s="386"/>
    </row>
    <row r="2581" spans="56:56" x14ac:dyDescent="0.25">
      <c r="BD2581" s="386"/>
    </row>
    <row r="2582" spans="56:56" x14ac:dyDescent="0.25">
      <c r="BD2582" s="386"/>
    </row>
    <row r="2583" spans="56:56" x14ac:dyDescent="0.25">
      <c r="BD2583" s="386"/>
    </row>
    <row r="2584" spans="56:56" x14ac:dyDescent="0.25">
      <c r="BD2584" s="386"/>
    </row>
    <row r="2585" spans="56:56" x14ac:dyDescent="0.25">
      <c r="BD2585" s="386"/>
    </row>
    <row r="2586" spans="56:56" x14ac:dyDescent="0.25">
      <c r="BD2586" s="386"/>
    </row>
    <row r="2587" spans="56:56" x14ac:dyDescent="0.25">
      <c r="BD2587" s="386"/>
    </row>
    <row r="2588" spans="56:56" x14ac:dyDescent="0.25">
      <c r="BD2588" s="386"/>
    </row>
    <row r="2589" spans="56:56" x14ac:dyDescent="0.25">
      <c r="BD2589" s="386"/>
    </row>
    <row r="2590" spans="56:56" x14ac:dyDescent="0.25">
      <c r="BD2590" s="386"/>
    </row>
    <row r="2591" spans="56:56" x14ac:dyDescent="0.25">
      <c r="BD2591" s="386"/>
    </row>
    <row r="2592" spans="56:56" x14ac:dyDescent="0.25">
      <c r="BD2592" s="386"/>
    </row>
    <row r="2593" spans="56:56" x14ac:dyDescent="0.25">
      <c r="BD2593" s="386"/>
    </row>
    <row r="2594" spans="56:56" x14ac:dyDescent="0.25">
      <c r="BD2594" s="386"/>
    </row>
    <row r="2595" spans="56:56" x14ac:dyDescent="0.25">
      <c r="BD2595" s="386"/>
    </row>
    <row r="2596" spans="56:56" x14ac:dyDescent="0.25">
      <c r="BD2596" s="386"/>
    </row>
    <row r="2597" spans="56:56" x14ac:dyDescent="0.25">
      <c r="BD2597" s="386"/>
    </row>
    <row r="2598" spans="56:56" x14ac:dyDescent="0.25">
      <c r="BD2598" s="386"/>
    </row>
    <row r="2599" spans="56:56" x14ac:dyDescent="0.25">
      <c r="BD2599" s="386"/>
    </row>
    <row r="2600" spans="56:56" x14ac:dyDescent="0.25">
      <c r="BD2600" s="386"/>
    </row>
    <row r="2601" spans="56:56" x14ac:dyDescent="0.25">
      <c r="BD2601" s="386"/>
    </row>
    <row r="2602" spans="56:56" x14ac:dyDescent="0.25">
      <c r="BD2602" s="386"/>
    </row>
    <row r="2603" spans="56:56" x14ac:dyDescent="0.25">
      <c r="BD2603" s="386"/>
    </row>
    <row r="2604" spans="56:56" x14ac:dyDescent="0.25">
      <c r="BD2604" s="386"/>
    </row>
    <row r="2605" spans="56:56" x14ac:dyDescent="0.25">
      <c r="BD2605" s="386"/>
    </row>
    <row r="2606" spans="56:56" x14ac:dyDescent="0.25">
      <c r="BD2606" s="386"/>
    </row>
    <row r="2607" spans="56:56" x14ac:dyDescent="0.25">
      <c r="BD2607" s="386"/>
    </row>
    <row r="2608" spans="56:56" x14ac:dyDescent="0.25">
      <c r="BD2608" s="386"/>
    </row>
    <row r="2609" spans="56:56" x14ac:dyDescent="0.25">
      <c r="BD2609" s="386"/>
    </row>
    <row r="2610" spans="56:56" x14ac:dyDescent="0.25">
      <c r="BD2610" s="386"/>
    </row>
    <row r="2611" spans="56:56" x14ac:dyDescent="0.25">
      <c r="BD2611" s="386"/>
    </row>
    <row r="2612" spans="56:56" x14ac:dyDescent="0.25">
      <c r="BD2612" s="386"/>
    </row>
    <row r="2613" spans="56:56" x14ac:dyDescent="0.25">
      <c r="BD2613" s="386"/>
    </row>
    <row r="2614" spans="56:56" x14ac:dyDescent="0.25">
      <c r="BD2614" s="386"/>
    </row>
    <row r="2615" spans="56:56" x14ac:dyDescent="0.25">
      <c r="BD2615" s="386"/>
    </row>
    <row r="2616" spans="56:56" x14ac:dyDescent="0.25">
      <c r="BD2616" s="386"/>
    </row>
    <row r="2617" spans="56:56" x14ac:dyDescent="0.25">
      <c r="BD2617" s="386"/>
    </row>
    <row r="2618" spans="56:56" x14ac:dyDescent="0.25">
      <c r="BD2618" s="386"/>
    </row>
    <row r="2619" spans="56:56" x14ac:dyDescent="0.25">
      <c r="BD2619" s="386"/>
    </row>
    <row r="2620" spans="56:56" x14ac:dyDescent="0.25">
      <c r="BD2620" s="386"/>
    </row>
    <row r="2621" spans="56:56" x14ac:dyDescent="0.25">
      <c r="BD2621" s="386"/>
    </row>
    <row r="2622" spans="56:56" x14ac:dyDescent="0.25">
      <c r="BD2622" s="386"/>
    </row>
    <row r="2623" spans="56:56" x14ac:dyDescent="0.25">
      <c r="BD2623" s="386"/>
    </row>
    <row r="2624" spans="56:56" x14ac:dyDescent="0.25">
      <c r="BD2624" s="386"/>
    </row>
    <row r="2625" spans="56:56" x14ac:dyDescent="0.25">
      <c r="BD2625" s="386"/>
    </row>
    <row r="2626" spans="56:56" x14ac:dyDescent="0.25">
      <c r="BD2626" s="386"/>
    </row>
    <row r="2627" spans="56:56" x14ac:dyDescent="0.25">
      <c r="BD2627" s="386"/>
    </row>
    <row r="2628" spans="56:56" x14ac:dyDescent="0.25">
      <c r="BD2628" s="386"/>
    </row>
    <row r="2629" spans="56:56" x14ac:dyDescent="0.25">
      <c r="BD2629" s="386"/>
    </row>
    <row r="2630" spans="56:56" x14ac:dyDescent="0.25">
      <c r="BD2630" s="386"/>
    </row>
    <row r="2631" spans="56:56" x14ac:dyDescent="0.25">
      <c r="BD2631" s="386"/>
    </row>
    <row r="2632" spans="56:56" x14ac:dyDescent="0.25">
      <c r="BD2632" s="386"/>
    </row>
    <row r="2633" spans="56:56" x14ac:dyDescent="0.25">
      <c r="BD2633" s="386"/>
    </row>
    <row r="2634" spans="56:56" x14ac:dyDescent="0.25">
      <c r="BD2634" s="386"/>
    </row>
    <row r="2635" spans="56:56" x14ac:dyDescent="0.25">
      <c r="BD2635" s="386"/>
    </row>
    <row r="2636" spans="56:56" x14ac:dyDescent="0.25">
      <c r="BD2636" s="386"/>
    </row>
    <row r="2637" spans="56:56" x14ac:dyDescent="0.25">
      <c r="BD2637" s="386"/>
    </row>
    <row r="2638" spans="56:56" x14ac:dyDescent="0.25">
      <c r="BD2638" s="386"/>
    </row>
    <row r="2639" spans="56:56" x14ac:dyDescent="0.25">
      <c r="BD2639" s="386"/>
    </row>
    <row r="2640" spans="56:56" x14ac:dyDescent="0.25">
      <c r="BD2640" s="386"/>
    </row>
    <row r="2641" spans="56:56" x14ac:dyDescent="0.25">
      <c r="BD2641" s="386"/>
    </row>
    <row r="2642" spans="56:56" x14ac:dyDescent="0.25">
      <c r="BD2642" s="386"/>
    </row>
    <row r="2643" spans="56:56" x14ac:dyDescent="0.25">
      <c r="BD2643" s="386"/>
    </row>
    <row r="2644" spans="56:56" x14ac:dyDescent="0.25">
      <c r="BD2644" s="386"/>
    </row>
    <row r="2645" spans="56:56" x14ac:dyDescent="0.25">
      <c r="BD2645" s="386"/>
    </row>
    <row r="2646" spans="56:56" x14ac:dyDescent="0.25">
      <c r="BD2646" s="386"/>
    </row>
    <row r="2647" spans="56:56" x14ac:dyDescent="0.25">
      <c r="BD2647" s="386"/>
    </row>
    <row r="2648" spans="56:56" x14ac:dyDescent="0.25">
      <c r="BD2648" s="386"/>
    </row>
    <row r="2649" spans="56:56" x14ac:dyDescent="0.25">
      <c r="BD2649" s="386"/>
    </row>
    <row r="2650" spans="56:56" x14ac:dyDescent="0.25">
      <c r="BD2650" s="386"/>
    </row>
    <row r="2651" spans="56:56" x14ac:dyDescent="0.25">
      <c r="BD2651" s="386"/>
    </row>
    <row r="2652" spans="56:56" x14ac:dyDescent="0.25">
      <c r="BD2652" s="386"/>
    </row>
    <row r="2653" spans="56:56" x14ac:dyDescent="0.25">
      <c r="BD2653" s="386"/>
    </row>
    <row r="2654" spans="56:56" x14ac:dyDescent="0.25">
      <c r="BD2654" s="386"/>
    </row>
    <row r="2655" spans="56:56" x14ac:dyDescent="0.25">
      <c r="BD2655" s="386"/>
    </row>
    <row r="2656" spans="56:56" x14ac:dyDescent="0.25">
      <c r="BD2656" s="386"/>
    </row>
    <row r="2657" spans="56:56" x14ac:dyDescent="0.25">
      <c r="BD2657" s="386"/>
    </row>
    <row r="2658" spans="56:56" x14ac:dyDescent="0.25">
      <c r="BD2658" s="386"/>
    </row>
    <row r="2659" spans="56:56" x14ac:dyDescent="0.25">
      <c r="BD2659" s="386"/>
    </row>
    <row r="2660" spans="56:56" x14ac:dyDescent="0.25">
      <c r="BD2660" s="386"/>
    </row>
    <row r="2661" spans="56:56" x14ac:dyDescent="0.25">
      <c r="BD2661" s="386"/>
    </row>
    <row r="2662" spans="56:56" x14ac:dyDescent="0.25">
      <c r="BD2662" s="386"/>
    </row>
    <row r="2663" spans="56:56" x14ac:dyDescent="0.25">
      <c r="BD2663" s="386"/>
    </row>
    <row r="2664" spans="56:56" x14ac:dyDescent="0.25">
      <c r="BD2664" s="386"/>
    </row>
    <row r="2665" spans="56:56" x14ac:dyDescent="0.25">
      <c r="BD2665" s="386"/>
    </row>
    <row r="2666" spans="56:56" x14ac:dyDescent="0.25">
      <c r="BD2666" s="386"/>
    </row>
    <row r="2667" spans="56:56" x14ac:dyDescent="0.25">
      <c r="BD2667" s="386"/>
    </row>
    <row r="2668" spans="56:56" x14ac:dyDescent="0.25">
      <c r="BD2668" s="386"/>
    </row>
    <row r="2669" spans="56:56" x14ac:dyDescent="0.25">
      <c r="BD2669" s="386"/>
    </row>
    <row r="2670" spans="56:56" x14ac:dyDescent="0.25">
      <c r="BD2670" s="386"/>
    </row>
    <row r="2671" spans="56:56" x14ac:dyDescent="0.25">
      <c r="BD2671" s="386"/>
    </row>
    <row r="2672" spans="56:56" x14ac:dyDescent="0.25">
      <c r="BD2672" s="386"/>
    </row>
    <row r="2673" spans="56:56" x14ac:dyDescent="0.25">
      <c r="BD2673" s="386"/>
    </row>
    <row r="2674" spans="56:56" x14ac:dyDescent="0.25">
      <c r="BD2674" s="386"/>
    </row>
    <row r="2675" spans="56:56" x14ac:dyDescent="0.25">
      <c r="BD2675" s="386"/>
    </row>
    <row r="2676" spans="56:56" x14ac:dyDescent="0.25">
      <c r="BD2676" s="386"/>
    </row>
    <row r="2677" spans="56:56" x14ac:dyDescent="0.25">
      <c r="BD2677" s="386"/>
    </row>
    <row r="2678" spans="56:56" x14ac:dyDescent="0.25">
      <c r="BD2678" s="386"/>
    </row>
    <row r="2679" spans="56:56" x14ac:dyDescent="0.25">
      <c r="BD2679" s="386"/>
    </row>
    <row r="2680" spans="56:56" x14ac:dyDescent="0.25">
      <c r="BD2680" s="386"/>
    </row>
    <row r="2681" spans="56:56" x14ac:dyDescent="0.25">
      <c r="BD2681" s="386"/>
    </row>
    <row r="2682" spans="56:56" x14ac:dyDescent="0.25">
      <c r="BD2682" s="386"/>
    </row>
    <row r="2683" spans="56:56" x14ac:dyDescent="0.25">
      <c r="BD2683" s="386"/>
    </row>
    <row r="2684" spans="56:56" x14ac:dyDescent="0.25">
      <c r="BD2684" s="386"/>
    </row>
    <row r="2685" spans="56:56" x14ac:dyDescent="0.25">
      <c r="BD2685" s="386"/>
    </row>
    <row r="2686" spans="56:56" x14ac:dyDescent="0.25">
      <c r="BD2686" s="386"/>
    </row>
    <row r="2687" spans="56:56" x14ac:dyDescent="0.25">
      <c r="BD2687" s="386"/>
    </row>
    <row r="2688" spans="56:56" x14ac:dyDescent="0.25">
      <c r="BD2688" s="386"/>
    </row>
    <row r="2689" spans="56:56" x14ac:dyDescent="0.25">
      <c r="BD2689" s="386"/>
    </row>
    <row r="2690" spans="56:56" x14ac:dyDescent="0.25">
      <c r="BD2690" s="386"/>
    </row>
    <row r="2691" spans="56:56" x14ac:dyDescent="0.25">
      <c r="BD2691" s="386"/>
    </row>
    <row r="2692" spans="56:56" x14ac:dyDescent="0.25">
      <c r="BD2692" s="386"/>
    </row>
    <row r="2693" spans="56:56" x14ac:dyDescent="0.25">
      <c r="BD2693" s="386"/>
    </row>
    <row r="2694" spans="56:56" x14ac:dyDescent="0.25">
      <c r="BD2694" s="386"/>
    </row>
    <row r="2695" spans="56:56" x14ac:dyDescent="0.25">
      <c r="BD2695" s="386"/>
    </row>
    <row r="2696" spans="56:56" x14ac:dyDescent="0.25">
      <c r="BD2696" s="386"/>
    </row>
    <row r="2697" spans="56:56" x14ac:dyDescent="0.25">
      <c r="BD2697" s="386"/>
    </row>
    <row r="2698" spans="56:56" x14ac:dyDescent="0.25">
      <c r="BD2698" s="386"/>
    </row>
    <row r="2699" spans="56:56" x14ac:dyDescent="0.25">
      <c r="BD2699" s="386"/>
    </row>
    <row r="2700" spans="56:56" x14ac:dyDescent="0.25">
      <c r="BD2700" s="386"/>
    </row>
    <row r="2701" spans="56:56" x14ac:dyDescent="0.25">
      <c r="BD2701" s="386"/>
    </row>
    <row r="2702" spans="56:56" x14ac:dyDescent="0.25">
      <c r="BD2702" s="386"/>
    </row>
    <row r="2703" spans="56:56" x14ac:dyDescent="0.25">
      <c r="BD2703" s="386"/>
    </row>
    <row r="2704" spans="56:56" x14ac:dyDescent="0.25">
      <c r="BD2704" s="386"/>
    </row>
    <row r="2705" spans="56:56" x14ac:dyDescent="0.25">
      <c r="BD2705" s="386"/>
    </row>
    <row r="2706" spans="56:56" x14ac:dyDescent="0.25">
      <c r="BD2706" s="386"/>
    </row>
    <row r="2707" spans="56:56" x14ac:dyDescent="0.25">
      <c r="BD2707" s="386"/>
    </row>
    <row r="2708" spans="56:56" x14ac:dyDescent="0.25">
      <c r="BD2708" s="386"/>
    </row>
    <row r="2709" spans="56:56" x14ac:dyDescent="0.25">
      <c r="BD2709" s="386"/>
    </row>
    <row r="2710" spans="56:56" x14ac:dyDescent="0.25">
      <c r="BD2710" s="386"/>
    </row>
    <row r="2711" spans="56:56" x14ac:dyDescent="0.25">
      <c r="BD2711" s="386"/>
    </row>
    <row r="2712" spans="56:56" x14ac:dyDescent="0.25">
      <c r="BD2712" s="386"/>
    </row>
    <row r="2713" spans="56:56" x14ac:dyDescent="0.25">
      <c r="BD2713" s="386"/>
    </row>
    <row r="2714" spans="56:56" x14ac:dyDescent="0.25">
      <c r="BD2714" s="386"/>
    </row>
    <row r="2715" spans="56:56" x14ac:dyDescent="0.25">
      <c r="BD2715" s="386"/>
    </row>
    <row r="2716" spans="56:56" x14ac:dyDescent="0.25">
      <c r="BD2716" s="386"/>
    </row>
    <row r="2717" spans="56:56" x14ac:dyDescent="0.25">
      <c r="BD2717" s="386"/>
    </row>
    <row r="2718" spans="56:56" x14ac:dyDescent="0.25">
      <c r="BD2718" s="386"/>
    </row>
    <row r="2719" spans="56:56" x14ac:dyDescent="0.25">
      <c r="BD2719" s="386"/>
    </row>
    <row r="2720" spans="56:56" x14ac:dyDescent="0.25">
      <c r="BD2720" s="386"/>
    </row>
    <row r="2721" spans="56:56" x14ac:dyDescent="0.25">
      <c r="BD2721" s="386"/>
    </row>
    <row r="2722" spans="56:56" x14ac:dyDescent="0.25">
      <c r="BD2722" s="386"/>
    </row>
    <row r="2723" spans="56:56" x14ac:dyDescent="0.25">
      <c r="BD2723" s="386"/>
    </row>
    <row r="2724" spans="56:56" x14ac:dyDescent="0.25">
      <c r="BD2724" s="386"/>
    </row>
    <row r="2725" spans="56:56" x14ac:dyDescent="0.25">
      <c r="BD2725" s="386"/>
    </row>
    <row r="2726" spans="56:56" x14ac:dyDescent="0.25">
      <c r="BD2726" s="386"/>
    </row>
    <row r="2727" spans="56:56" x14ac:dyDescent="0.25">
      <c r="BD2727" s="386"/>
    </row>
    <row r="2728" spans="56:56" x14ac:dyDescent="0.25">
      <c r="BD2728" s="386"/>
    </row>
    <row r="2729" spans="56:56" x14ac:dyDescent="0.25">
      <c r="BD2729" s="386"/>
    </row>
    <row r="2730" spans="56:56" x14ac:dyDescent="0.25">
      <c r="BD2730" s="386"/>
    </row>
    <row r="2731" spans="56:56" x14ac:dyDescent="0.25">
      <c r="BD2731" s="386"/>
    </row>
    <row r="2732" spans="56:56" x14ac:dyDescent="0.25">
      <c r="BD2732" s="386"/>
    </row>
    <row r="2733" spans="56:56" x14ac:dyDescent="0.25">
      <c r="BD2733" s="386"/>
    </row>
    <row r="2734" spans="56:56" x14ac:dyDescent="0.25">
      <c r="BD2734" s="386"/>
    </row>
    <row r="2735" spans="56:56" x14ac:dyDescent="0.25">
      <c r="BD2735" s="386"/>
    </row>
    <row r="2736" spans="56:56" x14ac:dyDescent="0.25">
      <c r="BD2736" s="386"/>
    </row>
    <row r="2737" spans="56:56" x14ac:dyDescent="0.25">
      <c r="BD2737" s="386"/>
    </row>
    <row r="2738" spans="56:56" x14ac:dyDescent="0.25">
      <c r="BD2738" s="386"/>
    </row>
    <row r="2739" spans="56:56" x14ac:dyDescent="0.25">
      <c r="BD2739" s="386"/>
    </row>
    <row r="2740" spans="56:56" x14ac:dyDescent="0.25">
      <c r="BD2740" s="386"/>
    </row>
    <row r="2741" spans="56:56" x14ac:dyDescent="0.25">
      <c r="BD2741" s="386"/>
    </row>
    <row r="2742" spans="56:56" x14ac:dyDescent="0.25">
      <c r="BD2742" s="386"/>
    </row>
    <row r="2743" spans="56:56" x14ac:dyDescent="0.25">
      <c r="BD2743" s="386"/>
    </row>
    <row r="2744" spans="56:56" x14ac:dyDescent="0.25">
      <c r="BD2744" s="386"/>
    </row>
    <row r="2745" spans="56:56" x14ac:dyDescent="0.25">
      <c r="BD2745" s="386"/>
    </row>
    <row r="2746" spans="56:56" x14ac:dyDescent="0.25">
      <c r="BD2746" s="386"/>
    </row>
    <row r="2747" spans="56:56" x14ac:dyDescent="0.25">
      <c r="BD2747" s="386"/>
    </row>
    <row r="2748" spans="56:56" x14ac:dyDescent="0.25">
      <c r="BD2748" s="386"/>
    </row>
    <row r="2749" spans="56:56" x14ac:dyDescent="0.25">
      <c r="BD2749" s="386"/>
    </row>
    <row r="2750" spans="56:56" x14ac:dyDescent="0.25">
      <c r="BD2750" s="386"/>
    </row>
    <row r="2751" spans="56:56" x14ac:dyDescent="0.25">
      <c r="BD2751" s="386"/>
    </row>
    <row r="2752" spans="56:56" x14ac:dyDescent="0.25">
      <c r="BD2752" s="386"/>
    </row>
    <row r="2753" spans="56:56" x14ac:dyDescent="0.25">
      <c r="BD2753" s="386"/>
    </row>
    <row r="2754" spans="56:56" x14ac:dyDescent="0.25">
      <c r="BD2754" s="386"/>
    </row>
    <row r="2755" spans="56:56" x14ac:dyDescent="0.25">
      <c r="BD2755" s="386"/>
    </row>
    <row r="2756" spans="56:56" x14ac:dyDescent="0.25">
      <c r="BD2756" s="386"/>
    </row>
    <row r="2757" spans="56:56" x14ac:dyDescent="0.25">
      <c r="BD2757" s="386"/>
    </row>
    <row r="2758" spans="56:56" x14ac:dyDescent="0.25">
      <c r="BD2758" s="386"/>
    </row>
    <row r="2759" spans="56:56" x14ac:dyDescent="0.25">
      <c r="BD2759" s="386"/>
    </row>
    <row r="2760" spans="56:56" x14ac:dyDescent="0.25">
      <c r="BD2760" s="386"/>
    </row>
    <row r="2761" spans="56:56" x14ac:dyDescent="0.25">
      <c r="BD2761" s="386"/>
    </row>
    <row r="2762" spans="56:56" x14ac:dyDescent="0.25">
      <c r="BD2762" s="386"/>
    </row>
    <row r="2763" spans="56:56" x14ac:dyDescent="0.25">
      <c r="BD2763" s="386"/>
    </row>
    <row r="2764" spans="56:56" x14ac:dyDescent="0.25">
      <c r="BD2764" s="386"/>
    </row>
    <row r="2765" spans="56:56" x14ac:dyDescent="0.25">
      <c r="BD2765" s="386"/>
    </row>
    <row r="2766" spans="56:56" x14ac:dyDescent="0.25">
      <c r="BD2766" s="386"/>
    </row>
    <row r="2767" spans="56:56" x14ac:dyDescent="0.25">
      <c r="BD2767" s="386"/>
    </row>
    <row r="2768" spans="56:56" x14ac:dyDescent="0.25">
      <c r="BD2768" s="386"/>
    </row>
    <row r="2769" spans="56:56" x14ac:dyDescent="0.25">
      <c r="BD2769" s="386"/>
    </row>
    <row r="2770" spans="56:56" x14ac:dyDescent="0.25">
      <c r="BD2770" s="386"/>
    </row>
    <row r="2771" spans="56:56" x14ac:dyDescent="0.25">
      <c r="BD2771" s="386"/>
    </row>
    <row r="2772" spans="56:56" x14ac:dyDescent="0.25">
      <c r="BD2772" s="386"/>
    </row>
    <row r="2773" spans="56:56" x14ac:dyDescent="0.25">
      <c r="BD2773" s="386"/>
    </row>
    <row r="2774" spans="56:56" x14ac:dyDescent="0.25">
      <c r="BD2774" s="386"/>
    </row>
    <row r="2775" spans="56:56" x14ac:dyDescent="0.25">
      <c r="BD2775" s="386"/>
    </row>
    <row r="2776" spans="56:56" x14ac:dyDescent="0.25">
      <c r="BD2776" s="386"/>
    </row>
    <row r="2777" spans="56:56" x14ac:dyDescent="0.25">
      <c r="BD2777" s="386"/>
    </row>
    <row r="2778" spans="56:56" x14ac:dyDescent="0.25">
      <c r="BD2778" s="386"/>
    </row>
    <row r="2779" spans="56:56" x14ac:dyDescent="0.25">
      <c r="BD2779" s="386"/>
    </row>
    <row r="2780" spans="56:56" x14ac:dyDescent="0.25">
      <c r="BD2780" s="386"/>
    </row>
    <row r="2781" spans="56:56" x14ac:dyDescent="0.25">
      <c r="BD2781" s="386"/>
    </row>
    <row r="2782" spans="56:56" x14ac:dyDescent="0.25">
      <c r="BD2782" s="386"/>
    </row>
    <row r="2783" spans="56:56" x14ac:dyDescent="0.25">
      <c r="BD2783" s="386"/>
    </row>
    <row r="2784" spans="56:56" x14ac:dyDescent="0.25">
      <c r="BD2784" s="386"/>
    </row>
    <row r="2785" spans="56:56" x14ac:dyDescent="0.25">
      <c r="BD2785" s="386"/>
    </row>
    <row r="2786" spans="56:56" x14ac:dyDescent="0.25">
      <c r="BD2786" s="386"/>
    </row>
    <row r="2787" spans="56:56" x14ac:dyDescent="0.25">
      <c r="BD2787" s="386"/>
    </row>
    <row r="2788" spans="56:56" x14ac:dyDescent="0.25">
      <c r="BD2788" s="386"/>
    </row>
    <row r="2789" spans="56:56" x14ac:dyDescent="0.25">
      <c r="BD2789" s="386"/>
    </row>
    <row r="2790" spans="56:56" x14ac:dyDescent="0.25">
      <c r="BD2790" s="386"/>
    </row>
    <row r="2791" spans="56:56" x14ac:dyDescent="0.25">
      <c r="BD2791" s="386"/>
    </row>
    <row r="2792" spans="56:56" x14ac:dyDescent="0.25">
      <c r="BD2792" s="386"/>
    </row>
    <row r="2793" spans="56:56" x14ac:dyDescent="0.25">
      <c r="BD2793" s="386"/>
    </row>
    <row r="2794" spans="56:56" x14ac:dyDescent="0.25">
      <c r="BD2794" s="386"/>
    </row>
    <row r="2795" spans="56:56" x14ac:dyDescent="0.25">
      <c r="BD2795" s="386"/>
    </row>
    <row r="2796" spans="56:56" x14ac:dyDescent="0.25">
      <c r="BD2796" s="386"/>
    </row>
    <row r="2797" spans="56:56" x14ac:dyDescent="0.25">
      <c r="BD2797" s="386"/>
    </row>
    <row r="2798" spans="56:56" x14ac:dyDescent="0.25">
      <c r="BD2798" s="386"/>
    </row>
    <row r="2799" spans="56:56" x14ac:dyDescent="0.25">
      <c r="BD2799" s="386"/>
    </row>
    <row r="2800" spans="56:56" x14ac:dyDescent="0.25">
      <c r="BD2800" s="386"/>
    </row>
    <row r="2801" spans="56:56" x14ac:dyDescent="0.25">
      <c r="BD2801" s="386"/>
    </row>
    <row r="2802" spans="56:56" x14ac:dyDescent="0.25">
      <c r="BD2802" s="386"/>
    </row>
    <row r="2803" spans="56:56" x14ac:dyDescent="0.25">
      <c r="BD2803" s="386"/>
    </row>
    <row r="2804" spans="56:56" x14ac:dyDescent="0.25">
      <c r="BD2804" s="386"/>
    </row>
    <row r="2805" spans="56:56" x14ac:dyDescent="0.25">
      <c r="BD2805" s="386"/>
    </row>
    <row r="2806" spans="56:56" x14ac:dyDescent="0.25">
      <c r="BD2806" s="386"/>
    </row>
    <row r="2807" spans="56:56" x14ac:dyDescent="0.25">
      <c r="BD2807" s="386"/>
    </row>
    <row r="2808" spans="56:56" x14ac:dyDescent="0.25">
      <c r="BD2808" s="386"/>
    </row>
    <row r="2809" spans="56:56" x14ac:dyDescent="0.25">
      <c r="BD2809" s="386"/>
    </row>
    <row r="2810" spans="56:56" x14ac:dyDescent="0.25">
      <c r="BD2810" s="386"/>
    </row>
    <row r="2811" spans="56:56" x14ac:dyDescent="0.25">
      <c r="BD2811" s="386"/>
    </row>
    <row r="2812" spans="56:56" x14ac:dyDescent="0.25">
      <c r="BD2812" s="386"/>
    </row>
    <row r="2813" spans="56:56" x14ac:dyDescent="0.25">
      <c r="BD2813" s="386"/>
    </row>
    <row r="2814" spans="56:56" x14ac:dyDescent="0.25">
      <c r="BD2814" s="386"/>
    </row>
    <row r="2815" spans="56:56" x14ac:dyDescent="0.25">
      <c r="BD2815" s="386"/>
    </row>
    <row r="2816" spans="56:56" x14ac:dyDescent="0.25">
      <c r="BD2816" s="386"/>
    </row>
    <row r="2817" spans="56:56" x14ac:dyDescent="0.25">
      <c r="BD2817" s="386"/>
    </row>
    <row r="2818" spans="56:56" x14ac:dyDescent="0.25">
      <c r="BD2818" s="386"/>
    </row>
    <row r="2819" spans="56:56" x14ac:dyDescent="0.25">
      <c r="BD2819" s="386"/>
    </row>
    <row r="2820" spans="56:56" x14ac:dyDescent="0.25">
      <c r="BD2820" s="386"/>
    </row>
    <row r="2821" spans="56:56" x14ac:dyDescent="0.25">
      <c r="BD2821" s="386"/>
    </row>
    <row r="2822" spans="56:56" x14ac:dyDescent="0.25">
      <c r="BD2822" s="386"/>
    </row>
    <row r="2823" spans="56:56" x14ac:dyDescent="0.25">
      <c r="BD2823" s="386"/>
    </row>
    <row r="2824" spans="56:56" x14ac:dyDescent="0.25">
      <c r="BD2824" s="386"/>
    </row>
    <row r="2825" spans="56:56" x14ac:dyDescent="0.25">
      <c r="BD2825" s="386"/>
    </row>
    <row r="2826" spans="56:56" x14ac:dyDescent="0.25">
      <c r="BD2826" s="386"/>
    </row>
    <row r="2827" spans="56:56" x14ac:dyDescent="0.25">
      <c r="BD2827" s="386"/>
    </row>
    <row r="2828" spans="56:56" x14ac:dyDescent="0.25">
      <c r="BD2828" s="386"/>
    </row>
    <row r="2829" spans="56:56" x14ac:dyDescent="0.25">
      <c r="BD2829" s="386"/>
    </row>
    <row r="2830" spans="56:56" x14ac:dyDescent="0.25">
      <c r="BD2830" s="386"/>
    </row>
    <row r="2831" spans="56:56" x14ac:dyDescent="0.25">
      <c r="BD2831" s="386"/>
    </row>
    <row r="2832" spans="56:56" x14ac:dyDescent="0.25">
      <c r="BD2832" s="386"/>
    </row>
    <row r="2833" spans="56:56" x14ac:dyDescent="0.25">
      <c r="BD2833" s="386"/>
    </row>
    <row r="2834" spans="56:56" x14ac:dyDescent="0.25">
      <c r="BD2834" s="386"/>
    </row>
    <row r="2835" spans="56:56" x14ac:dyDescent="0.25">
      <c r="BD2835" s="386"/>
    </row>
    <row r="2836" spans="56:56" x14ac:dyDescent="0.25">
      <c r="BD2836" s="386"/>
    </row>
    <row r="2837" spans="56:56" x14ac:dyDescent="0.25">
      <c r="BD2837" s="386"/>
    </row>
    <row r="2838" spans="56:56" x14ac:dyDescent="0.25">
      <c r="BD2838" s="386"/>
    </row>
    <row r="2839" spans="56:56" x14ac:dyDescent="0.25">
      <c r="BD2839" s="386"/>
    </row>
    <row r="2840" spans="56:56" x14ac:dyDescent="0.25">
      <c r="BD2840" s="386"/>
    </row>
    <row r="2841" spans="56:56" x14ac:dyDescent="0.25">
      <c r="BD2841" s="386"/>
    </row>
    <row r="2842" spans="56:56" x14ac:dyDescent="0.25">
      <c r="BD2842" s="386"/>
    </row>
    <row r="2843" spans="56:56" x14ac:dyDescent="0.25">
      <c r="BD2843" s="386"/>
    </row>
    <row r="2844" spans="56:56" x14ac:dyDescent="0.25">
      <c r="BD2844" s="386"/>
    </row>
    <row r="2845" spans="56:56" x14ac:dyDescent="0.25">
      <c r="BD2845" s="386"/>
    </row>
    <row r="2846" spans="56:56" x14ac:dyDescent="0.25">
      <c r="BD2846" s="386"/>
    </row>
    <row r="2847" spans="56:56" x14ac:dyDescent="0.25">
      <c r="BD2847" s="386"/>
    </row>
    <row r="2848" spans="56:56" x14ac:dyDescent="0.25">
      <c r="BD2848" s="386"/>
    </row>
    <row r="2849" spans="56:56" x14ac:dyDescent="0.25">
      <c r="BD2849" s="386"/>
    </row>
    <row r="2850" spans="56:56" x14ac:dyDescent="0.25">
      <c r="BD2850" s="386"/>
    </row>
    <row r="2851" spans="56:56" x14ac:dyDescent="0.25">
      <c r="BD2851" s="386"/>
    </row>
    <row r="2852" spans="56:56" x14ac:dyDescent="0.25">
      <c r="BD2852" s="386"/>
    </row>
    <row r="2853" spans="56:56" x14ac:dyDescent="0.25">
      <c r="BD2853" s="386"/>
    </row>
    <row r="2854" spans="56:56" x14ac:dyDescent="0.25">
      <c r="BD2854" s="386"/>
    </row>
    <row r="2855" spans="56:56" x14ac:dyDescent="0.25">
      <c r="BD2855" s="386"/>
    </row>
    <row r="2856" spans="56:56" x14ac:dyDescent="0.25">
      <c r="BD2856" s="386"/>
    </row>
    <row r="2857" spans="56:56" x14ac:dyDescent="0.25">
      <c r="BD2857" s="386"/>
    </row>
    <row r="2858" spans="56:56" x14ac:dyDescent="0.25">
      <c r="BD2858" s="386"/>
    </row>
    <row r="2859" spans="56:56" x14ac:dyDescent="0.25">
      <c r="BD2859" s="386"/>
    </row>
    <row r="2860" spans="56:56" x14ac:dyDescent="0.25">
      <c r="BD2860" s="386"/>
    </row>
    <row r="2861" spans="56:56" x14ac:dyDescent="0.25">
      <c r="BD2861" s="386"/>
    </row>
    <row r="2862" spans="56:56" x14ac:dyDescent="0.25">
      <c r="BD2862" s="386"/>
    </row>
    <row r="2863" spans="56:56" x14ac:dyDescent="0.25">
      <c r="BD2863" s="386"/>
    </row>
    <row r="2864" spans="56:56" x14ac:dyDescent="0.25">
      <c r="BD2864" s="386"/>
    </row>
    <row r="2865" spans="56:56" x14ac:dyDescent="0.25">
      <c r="BD2865" s="386"/>
    </row>
    <row r="2866" spans="56:56" x14ac:dyDescent="0.25">
      <c r="BD2866" s="386"/>
    </row>
    <row r="2867" spans="56:56" x14ac:dyDescent="0.25">
      <c r="BD2867" s="386"/>
    </row>
    <row r="2868" spans="56:56" x14ac:dyDescent="0.25">
      <c r="BD2868" s="386"/>
    </row>
    <row r="2869" spans="56:56" x14ac:dyDescent="0.25">
      <c r="BD2869" s="386"/>
    </row>
    <row r="2870" spans="56:56" x14ac:dyDescent="0.25">
      <c r="BD2870" s="386"/>
    </row>
    <row r="2871" spans="56:56" x14ac:dyDescent="0.25">
      <c r="BD2871" s="386"/>
    </row>
    <row r="2872" spans="56:56" x14ac:dyDescent="0.25">
      <c r="BD2872" s="386"/>
    </row>
    <row r="2873" spans="56:56" x14ac:dyDescent="0.25">
      <c r="BD2873" s="386"/>
    </row>
    <row r="2874" spans="56:56" x14ac:dyDescent="0.25">
      <c r="BD2874" s="386"/>
    </row>
    <row r="2875" spans="56:56" x14ac:dyDescent="0.25">
      <c r="BD2875" s="386"/>
    </row>
    <row r="2876" spans="56:56" x14ac:dyDescent="0.25">
      <c r="BD2876" s="386"/>
    </row>
    <row r="2877" spans="56:56" x14ac:dyDescent="0.25">
      <c r="BD2877" s="386"/>
    </row>
    <row r="2878" spans="56:56" x14ac:dyDescent="0.25">
      <c r="BD2878" s="386"/>
    </row>
    <row r="2879" spans="56:56" x14ac:dyDescent="0.25">
      <c r="BD2879" s="386"/>
    </row>
    <row r="2880" spans="56:56" x14ac:dyDescent="0.25">
      <c r="BD2880" s="386"/>
    </row>
    <row r="2881" spans="56:56" x14ac:dyDescent="0.25">
      <c r="BD2881" s="386"/>
    </row>
    <row r="2882" spans="56:56" x14ac:dyDescent="0.25">
      <c r="BD2882" s="386"/>
    </row>
    <row r="2883" spans="56:56" x14ac:dyDescent="0.25">
      <c r="BD2883" s="386"/>
    </row>
    <row r="2884" spans="56:56" x14ac:dyDescent="0.25">
      <c r="BD2884" s="386"/>
    </row>
    <row r="2885" spans="56:56" x14ac:dyDescent="0.25">
      <c r="BD2885" s="386"/>
    </row>
    <row r="2886" spans="56:56" x14ac:dyDescent="0.25">
      <c r="BD2886" s="386"/>
    </row>
    <row r="2887" spans="56:56" x14ac:dyDescent="0.25">
      <c r="BD2887" s="386"/>
    </row>
    <row r="2888" spans="56:56" x14ac:dyDescent="0.25">
      <c r="BD2888" s="386"/>
    </row>
    <row r="2889" spans="56:56" x14ac:dyDescent="0.25">
      <c r="BD2889" s="386"/>
    </row>
    <row r="2890" spans="56:56" x14ac:dyDescent="0.25">
      <c r="BD2890" s="386"/>
    </row>
    <row r="2891" spans="56:56" x14ac:dyDescent="0.25">
      <c r="BD2891" s="386"/>
    </row>
    <row r="2892" spans="56:56" x14ac:dyDescent="0.25">
      <c r="BD2892" s="386"/>
    </row>
    <row r="2893" spans="56:56" x14ac:dyDescent="0.25">
      <c r="BD2893" s="386"/>
    </row>
    <row r="2894" spans="56:56" x14ac:dyDescent="0.25">
      <c r="BD2894" s="386"/>
    </row>
    <row r="2895" spans="56:56" x14ac:dyDescent="0.25">
      <c r="BD2895" s="386"/>
    </row>
    <row r="2896" spans="56:56" x14ac:dyDescent="0.25">
      <c r="BD2896" s="386"/>
    </row>
    <row r="2897" spans="56:56" x14ac:dyDescent="0.25">
      <c r="BD2897" s="386"/>
    </row>
    <row r="2898" spans="56:56" x14ac:dyDescent="0.25">
      <c r="BD2898" s="386"/>
    </row>
    <row r="2899" spans="56:56" x14ac:dyDescent="0.25">
      <c r="BD2899" s="386"/>
    </row>
    <row r="2900" spans="56:56" x14ac:dyDescent="0.25">
      <c r="BD2900" s="386"/>
    </row>
    <row r="2901" spans="56:56" x14ac:dyDescent="0.25">
      <c r="BD2901" s="386"/>
    </row>
    <row r="2902" spans="56:56" x14ac:dyDescent="0.25">
      <c r="BD2902" s="386"/>
    </row>
    <row r="2903" spans="56:56" x14ac:dyDescent="0.25">
      <c r="BD2903" s="386"/>
    </row>
    <row r="2904" spans="56:56" x14ac:dyDescent="0.25">
      <c r="BD2904" s="386"/>
    </row>
    <row r="2905" spans="56:56" x14ac:dyDescent="0.25">
      <c r="BD2905" s="386"/>
    </row>
    <row r="2906" spans="56:56" x14ac:dyDescent="0.25">
      <c r="BD2906" s="386"/>
    </row>
    <row r="2907" spans="56:56" x14ac:dyDescent="0.25">
      <c r="BD2907" s="386"/>
    </row>
    <row r="2908" spans="56:56" x14ac:dyDescent="0.25">
      <c r="BD2908" s="386"/>
    </row>
    <row r="2909" spans="56:56" x14ac:dyDescent="0.25">
      <c r="BD2909" s="386"/>
    </row>
    <row r="2910" spans="56:56" x14ac:dyDescent="0.25">
      <c r="BD2910" s="386"/>
    </row>
    <row r="2911" spans="56:56" x14ac:dyDescent="0.25">
      <c r="BD2911" s="386"/>
    </row>
    <row r="2912" spans="56:56" x14ac:dyDescent="0.25">
      <c r="BD2912" s="386"/>
    </row>
    <row r="2913" spans="56:56" x14ac:dyDescent="0.25">
      <c r="BD2913" s="386"/>
    </row>
    <row r="2914" spans="56:56" x14ac:dyDescent="0.25">
      <c r="BD2914" s="386"/>
    </row>
    <row r="2915" spans="56:56" x14ac:dyDescent="0.25">
      <c r="BD2915" s="386"/>
    </row>
    <row r="2916" spans="56:56" x14ac:dyDescent="0.25">
      <c r="BD2916" s="386"/>
    </row>
    <row r="2917" spans="56:56" x14ac:dyDescent="0.25">
      <c r="BD2917" s="386"/>
    </row>
    <row r="2918" spans="56:56" x14ac:dyDescent="0.25">
      <c r="BD2918" s="386"/>
    </row>
    <row r="2919" spans="56:56" x14ac:dyDescent="0.25">
      <c r="BD2919" s="386"/>
    </row>
    <row r="2920" spans="56:56" x14ac:dyDescent="0.25">
      <c r="BD2920" s="386"/>
    </row>
    <row r="2921" spans="56:56" x14ac:dyDescent="0.25">
      <c r="BD2921" s="386"/>
    </row>
    <row r="2922" spans="56:56" x14ac:dyDescent="0.25">
      <c r="BD2922" s="386"/>
    </row>
    <row r="2923" spans="56:56" x14ac:dyDescent="0.25">
      <c r="BD2923" s="386"/>
    </row>
    <row r="2924" spans="56:56" x14ac:dyDescent="0.25">
      <c r="BD2924" s="386"/>
    </row>
    <row r="2925" spans="56:56" x14ac:dyDescent="0.25">
      <c r="BD2925" s="386"/>
    </row>
    <row r="2926" spans="56:56" x14ac:dyDescent="0.25">
      <c r="BD2926" s="386"/>
    </row>
    <row r="2927" spans="56:56" x14ac:dyDescent="0.25">
      <c r="BD2927" s="386"/>
    </row>
    <row r="2928" spans="56:56" x14ac:dyDescent="0.25">
      <c r="BD2928" s="386"/>
    </row>
    <row r="2929" spans="56:56" x14ac:dyDescent="0.25">
      <c r="BD2929" s="386"/>
    </row>
    <row r="2930" spans="56:56" x14ac:dyDescent="0.25">
      <c r="BD2930" s="386"/>
    </row>
    <row r="2931" spans="56:56" x14ac:dyDescent="0.25">
      <c r="BD2931" s="386"/>
    </row>
    <row r="2932" spans="56:56" x14ac:dyDescent="0.25">
      <c r="BD2932" s="386"/>
    </row>
    <row r="2933" spans="56:56" x14ac:dyDescent="0.25">
      <c r="BD2933" s="386"/>
    </row>
    <row r="2934" spans="56:56" x14ac:dyDescent="0.25">
      <c r="BD2934" s="386"/>
    </row>
    <row r="2935" spans="56:56" x14ac:dyDescent="0.25">
      <c r="BD2935" s="386"/>
    </row>
    <row r="2936" spans="56:56" x14ac:dyDescent="0.25">
      <c r="BD2936" s="386"/>
    </row>
    <row r="2937" spans="56:56" x14ac:dyDescent="0.25">
      <c r="BD2937" s="386"/>
    </row>
    <row r="2938" spans="56:56" x14ac:dyDescent="0.25">
      <c r="BD2938" s="386"/>
    </row>
    <row r="2939" spans="56:56" x14ac:dyDescent="0.25">
      <c r="BD2939" s="386"/>
    </row>
    <row r="2940" spans="56:56" x14ac:dyDescent="0.25">
      <c r="BD2940" s="386"/>
    </row>
    <row r="2941" spans="56:56" x14ac:dyDescent="0.25">
      <c r="BD2941" s="386"/>
    </row>
    <row r="2942" spans="56:56" x14ac:dyDescent="0.25">
      <c r="BD2942" s="386"/>
    </row>
    <row r="2943" spans="56:56" x14ac:dyDescent="0.25">
      <c r="BD2943" s="386"/>
    </row>
    <row r="2944" spans="56:56" x14ac:dyDescent="0.25">
      <c r="BD2944" s="386"/>
    </row>
    <row r="2945" spans="56:56" x14ac:dyDescent="0.25">
      <c r="BD2945" s="386"/>
    </row>
    <row r="2946" spans="56:56" x14ac:dyDescent="0.25">
      <c r="BD2946" s="386"/>
    </row>
    <row r="2947" spans="56:56" x14ac:dyDescent="0.25">
      <c r="BD2947" s="386"/>
    </row>
    <row r="2948" spans="56:56" x14ac:dyDescent="0.25">
      <c r="BD2948" s="386"/>
    </row>
    <row r="2949" spans="56:56" x14ac:dyDescent="0.25">
      <c r="BD2949" s="386"/>
    </row>
    <row r="2950" spans="56:56" x14ac:dyDescent="0.25">
      <c r="BD2950" s="386"/>
    </row>
    <row r="2951" spans="56:56" x14ac:dyDescent="0.25">
      <c r="BD2951" s="386"/>
    </row>
    <row r="2952" spans="56:56" x14ac:dyDescent="0.25">
      <c r="BD2952" s="386"/>
    </row>
    <row r="2953" spans="56:56" x14ac:dyDescent="0.25">
      <c r="BD2953" s="386"/>
    </row>
    <row r="2954" spans="56:56" x14ac:dyDescent="0.25">
      <c r="BD2954" s="386"/>
    </row>
    <row r="2955" spans="56:56" x14ac:dyDescent="0.25">
      <c r="BD2955" s="386"/>
    </row>
    <row r="2956" spans="56:56" x14ac:dyDescent="0.25">
      <c r="BD2956" s="386"/>
    </row>
    <row r="2957" spans="56:56" x14ac:dyDescent="0.25">
      <c r="BD2957" s="386"/>
    </row>
    <row r="2958" spans="56:56" x14ac:dyDescent="0.25">
      <c r="BD2958" s="386"/>
    </row>
    <row r="2959" spans="56:56" x14ac:dyDescent="0.25">
      <c r="BD2959" s="386"/>
    </row>
    <row r="2960" spans="56:56" x14ac:dyDescent="0.25">
      <c r="BD2960" s="386"/>
    </row>
    <row r="2961" spans="56:56" x14ac:dyDescent="0.25">
      <c r="BD2961" s="386"/>
    </row>
    <row r="2962" spans="56:56" x14ac:dyDescent="0.25">
      <c r="BD2962" s="386"/>
    </row>
    <row r="2963" spans="56:56" x14ac:dyDescent="0.25">
      <c r="BD2963" s="386"/>
    </row>
    <row r="2964" spans="56:56" x14ac:dyDescent="0.25">
      <c r="BD2964" s="386"/>
    </row>
    <row r="2965" spans="56:56" x14ac:dyDescent="0.25">
      <c r="BD2965" s="386"/>
    </row>
    <row r="2966" spans="56:56" x14ac:dyDescent="0.25">
      <c r="BD2966" s="386"/>
    </row>
    <row r="2967" spans="56:56" x14ac:dyDescent="0.25">
      <c r="BD2967" s="386"/>
    </row>
    <row r="2968" spans="56:56" x14ac:dyDescent="0.25">
      <c r="BD2968" s="386"/>
    </row>
    <row r="2969" spans="56:56" x14ac:dyDescent="0.25">
      <c r="BD2969" s="386"/>
    </row>
    <row r="2970" spans="56:56" x14ac:dyDescent="0.25">
      <c r="BD2970" s="386"/>
    </row>
    <row r="2971" spans="56:56" x14ac:dyDescent="0.25">
      <c r="BD2971" s="386"/>
    </row>
    <row r="2972" spans="56:56" x14ac:dyDescent="0.25">
      <c r="BD2972" s="386"/>
    </row>
    <row r="2973" spans="56:56" x14ac:dyDescent="0.25">
      <c r="BD2973" s="386"/>
    </row>
    <row r="2974" spans="56:56" x14ac:dyDescent="0.25">
      <c r="BD2974" s="386"/>
    </row>
    <row r="2975" spans="56:56" x14ac:dyDescent="0.25">
      <c r="BD2975" s="386"/>
    </row>
    <row r="2976" spans="56:56" x14ac:dyDescent="0.25">
      <c r="BD2976" s="386"/>
    </row>
    <row r="2977" spans="56:56" x14ac:dyDescent="0.25">
      <c r="BD2977" s="386"/>
    </row>
    <row r="2978" spans="56:56" x14ac:dyDescent="0.25">
      <c r="BD2978" s="386"/>
    </row>
    <row r="2979" spans="56:56" x14ac:dyDescent="0.25">
      <c r="BD2979" s="386"/>
    </row>
    <row r="2980" spans="56:56" x14ac:dyDescent="0.25">
      <c r="BD2980" s="386"/>
    </row>
    <row r="2981" spans="56:56" x14ac:dyDescent="0.25">
      <c r="BD2981" s="386"/>
    </row>
    <row r="2982" spans="56:56" x14ac:dyDescent="0.25">
      <c r="BD2982" s="386"/>
    </row>
    <row r="2983" spans="56:56" x14ac:dyDescent="0.25">
      <c r="BD2983" s="386"/>
    </row>
    <row r="2984" spans="56:56" x14ac:dyDescent="0.25">
      <c r="BD2984" s="386"/>
    </row>
    <row r="2985" spans="56:56" x14ac:dyDescent="0.25">
      <c r="BD2985" s="386"/>
    </row>
    <row r="2986" spans="56:56" x14ac:dyDescent="0.25">
      <c r="BD2986" s="386"/>
    </row>
    <row r="2987" spans="56:56" x14ac:dyDescent="0.25">
      <c r="BD2987" s="386"/>
    </row>
    <row r="2988" spans="56:56" x14ac:dyDescent="0.25">
      <c r="BD2988" s="386"/>
    </row>
    <row r="2989" spans="56:56" x14ac:dyDescent="0.25">
      <c r="BD2989" s="386"/>
    </row>
    <row r="2990" spans="56:56" x14ac:dyDescent="0.25">
      <c r="BD2990" s="386"/>
    </row>
    <row r="2991" spans="56:56" x14ac:dyDescent="0.25">
      <c r="BD2991" s="386"/>
    </row>
    <row r="2992" spans="56:56" x14ac:dyDescent="0.25">
      <c r="BD2992" s="386"/>
    </row>
    <row r="2993" spans="56:56" x14ac:dyDescent="0.25">
      <c r="BD2993" s="386"/>
    </row>
    <row r="2994" spans="56:56" x14ac:dyDescent="0.25">
      <c r="BD2994" s="386"/>
    </row>
    <row r="2995" spans="56:56" x14ac:dyDescent="0.25">
      <c r="BD2995" s="386"/>
    </row>
    <row r="2996" spans="56:56" x14ac:dyDescent="0.25">
      <c r="BD2996" s="386"/>
    </row>
    <row r="2997" spans="56:56" x14ac:dyDescent="0.25">
      <c r="BD2997" s="386"/>
    </row>
    <row r="2998" spans="56:56" x14ac:dyDescent="0.25">
      <c r="BD2998" s="386"/>
    </row>
    <row r="2999" spans="56:56" x14ac:dyDescent="0.25">
      <c r="BD2999" s="386"/>
    </row>
    <row r="3000" spans="56:56" x14ac:dyDescent="0.25">
      <c r="BD3000" s="386"/>
    </row>
    <row r="3001" spans="56:56" x14ac:dyDescent="0.25">
      <c r="BD3001" s="386"/>
    </row>
    <row r="3002" spans="56:56" x14ac:dyDescent="0.25">
      <c r="BD3002" s="386"/>
    </row>
    <row r="3003" spans="56:56" x14ac:dyDescent="0.25">
      <c r="BD3003" s="386"/>
    </row>
    <row r="3004" spans="56:56" x14ac:dyDescent="0.25">
      <c r="BD3004" s="386"/>
    </row>
    <row r="3005" spans="56:56" x14ac:dyDescent="0.25">
      <c r="BD3005" s="386"/>
    </row>
    <row r="3006" spans="56:56" x14ac:dyDescent="0.25">
      <c r="BD3006" s="386"/>
    </row>
    <row r="3007" spans="56:56" x14ac:dyDescent="0.25">
      <c r="BD3007" s="386"/>
    </row>
    <row r="3008" spans="56:56" x14ac:dyDescent="0.25">
      <c r="BD3008" s="386"/>
    </row>
    <row r="3009" spans="56:56" x14ac:dyDescent="0.25">
      <c r="BD3009" s="386"/>
    </row>
    <row r="3010" spans="56:56" x14ac:dyDescent="0.25">
      <c r="BD3010" s="386"/>
    </row>
    <row r="3011" spans="56:56" x14ac:dyDescent="0.25">
      <c r="BD3011" s="386"/>
    </row>
    <row r="3012" spans="56:56" x14ac:dyDescent="0.25">
      <c r="BD3012" s="386"/>
    </row>
    <row r="3013" spans="56:56" x14ac:dyDescent="0.25">
      <c r="BD3013" s="386"/>
    </row>
    <row r="3014" spans="56:56" x14ac:dyDescent="0.25">
      <c r="BD3014" s="386"/>
    </row>
    <row r="3015" spans="56:56" x14ac:dyDescent="0.25">
      <c r="BD3015" s="386"/>
    </row>
    <row r="3016" spans="56:56" x14ac:dyDescent="0.25">
      <c r="BD3016" s="386"/>
    </row>
    <row r="3017" spans="56:56" x14ac:dyDescent="0.25">
      <c r="BD3017" s="386"/>
    </row>
    <row r="3018" spans="56:56" x14ac:dyDescent="0.25">
      <c r="BD3018" s="386"/>
    </row>
    <row r="3019" spans="56:56" x14ac:dyDescent="0.25">
      <c r="BD3019" s="386"/>
    </row>
    <row r="3020" spans="56:56" x14ac:dyDescent="0.25">
      <c r="BD3020" s="386"/>
    </row>
    <row r="3021" spans="56:56" x14ac:dyDescent="0.25">
      <c r="BD3021" s="386"/>
    </row>
    <row r="3022" spans="56:56" x14ac:dyDescent="0.25">
      <c r="BD3022" s="386"/>
    </row>
    <row r="3023" spans="56:56" x14ac:dyDescent="0.25">
      <c r="BD3023" s="386"/>
    </row>
    <row r="3024" spans="56:56" x14ac:dyDescent="0.25">
      <c r="BD3024" s="386"/>
    </row>
    <row r="3025" spans="56:56" x14ac:dyDescent="0.25">
      <c r="BD3025" s="386"/>
    </row>
    <row r="3026" spans="56:56" x14ac:dyDescent="0.25">
      <c r="BD3026" s="386"/>
    </row>
    <row r="3027" spans="56:56" x14ac:dyDescent="0.25">
      <c r="BD3027" s="386"/>
    </row>
    <row r="3028" spans="56:56" x14ac:dyDescent="0.25">
      <c r="BD3028" s="386"/>
    </row>
    <row r="3029" spans="56:56" x14ac:dyDescent="0.25">
      <c r="BD3029" s="386"/>
    </row>
    <row r="3030" spans="56:56" x14ac:dyDescent="0.25">
      <c r="BD3030" s="386"/>
    </row>
    <row r="3031" spans="56:56" x14ac:dyDescent="0.25">
      <c r="BD3031" s="386"/>
    </row>
    <row r="3032" spans="56:56" x14ac:dyDescent="0.25">
      <c r="BD3032" s="386"/>
    </row>
    <row r="3033" spans="56:56" x14ac:dyDescent="0.25">
      <c r="BD3033" s="386"/>
    </row>
    <row r="3034" spans="56:56" x14ac:dyDescent="0.25">
      <c r="BD3034" s="386"/>
    </row>
    <row r="3035" spans="56:56" x14ac:dyDescent="0.25">
      <c r="BD3035" s="386"/>
    </row>
    <row r="3036" spans="56:56" x14ac:dyDescent="0.25">
      <c r="BD3036" s="386"/>
    </row>
    <row r="3037" spans="56:56" x14ac:dyDescent="0.25">
      <c r="BD3037" s="386"/>
    </row>
    <row r="3038" spans="56:56" x14ac:dyDescent="0.25">
      <c r="BD3038" s="386"/>
    </row>
    <row r="3039" spans="56:56" x14ac:dyDescent="0.25">
      <c r="BD3039" s="386"/>
    </row>
    <row r="3040" spans="56:56" x14ac:dyDescent="0.25">
      <c r="BD3040" s="386"/>
    </row>
    <row r="3041" spans="56:56" x14ac:dyDescent="0.25">
      <c r="BD3041" s="386"/>
    </row>
    <row r="3042" spans="56:56" x14ac:dyDescent="0.25">
      <c r="BD3042" s="386"/>
    </row>
    <row r="3043" spans="56:56" x14ac:dyDescent="0.25">
      <c r="BD3043" s="386"/>
    </row>
    <row r="3044" spans="56:56" x14ac:dyDescent="0.25">
      <c r="BD3044" s="386"/>
    </row>
    <row r="3045" spans="56:56" x14ac:dyDescent="0.25">
      <c r="BD3045" s="386"/>
    </row>
    <row r="3046" spans="56:56" x14ac:dyDescent="0.25">
      <c r="BD3046" s="386"/>
    </row>
    <row r="3047" spans="56:56" x14ac:dyDescent="0.25">
      <c r="BD3047" s="386"/>
    </row>
    <row r="3048" spans="56:56" x14ac:dyDescent="0.25">
      <c r="BD3048" s="386"/>
    </row>
    <row r="3049" spans="56:56" x14ac:dyDescent="0.25">
      <c r="BD3049" s="386"/>
    </row>
    <row r="3050" spans="56:56" x14ac:dyDescent="0.25">
      <c r="BD3050" s="386"/>
    </row>
    <row r="3051" spans="56:56" x14ac:dyDescent="0.25">
      <c r="BD3051" s="386"/>
    </row>
    <row r="3052" spans="56:56" x14ac:dyDescent="0.25">
      <c r="BD3052" s="386"/>
    </row>
    <row r="3053" spans="56:56" x14ac:dyDescent="0.25">
      <c r="BD3053" s="386"/>
    </row>
    <row r="3054" spans="56:56" x14ac:dyDescent="0.25">
      <c r="BD3054" s="386"/>
    </row>
    <row r="3055" spans="56:56" x14ac:dyDescent="0.25">
      <c r="BD3055" s="386"/>
    </row>
    <row r="3056" spans="56:56" x14ac:dyDescent="0.25">
      <c r="BD3056" s="386"/>
    </row>
    <row r="3057" spans="56:56" x14ac:dyDescent="0.25">
      <c r="BD3057" s="386"/>
    </row>
    <row r="3058" spans="56:56" x14ac:dyDescent="0.25">
      <c r="BD3058" s="386"/>
    </row>
    <row r="3059" spans="56:56" x14ac:dyDescent="0.25">
      <c r="BD3059" s="386"/>
    </row>
    <row r="3060" spans="56:56" x14ac:dyDescent="0.25">
      <c r="BD3060" s="386"/>
    </row>
    <row r="3061" spans="56:56" x14ac:dyDescent="0.25">
      <c r="BD3061" s="386"/>
    </row>
    <row r="3062" spans="56:56" x14ac:dyDescent="0.25">
      <c r="BD3062" s="386"/>
    </row>
    <row r="3063" spans="56:56" x14ac:dyDescent="0.25">
      <c r="BD3063" s="386"/>
    </row>
    <row r="3064" spans="56:56" x14ac:dyDescent="0.25">
      <c r="BD3064" s="386"/>
    </row>
    <row r="3065" spans="56:56" x14ac:dyDescent="0.25">
      <c r="BD3065" s="386"/>
    </row>
    <row r="3066" spans="56:56" x14ac:dyDescent="0.25">
      <c r="BD3066" s="386"/>
    </row>
    <row r="3067" spans="56:56" x14ac:dyDescent="0.25">
      <c r="BD3067" s="386"/>
    </row>
    <row r="3068" spans="56:56" x14ac:dyDescent="0.25">
      <c r="BD3068" s="386"/>
    </row>
    <row r="3069" spans="56:56" x14ac:dyDescent="0.25">
      <c r="BD3069" s="386"/>
    </row>
    <row r="3070" spans="56:56" x14ac:dyDescent="0.25">
      <c r="BD3070" s="386"/>
    </row>
    <row r="3071" spans="56:56" x14ac:dyDescent="0.25">
      <c r="BD3071" s="386"/>
    </row>
    <row r="3072" spans="56:56" x14ac:dyDescent="0.25">
      <c r="BD3072" s="386"/>
    </row>
    <row r="3073" spans="56:56" x14ac:dyDescent="0.25">
      <c r="BD3073" s="386"/>
    </row>
    <row r="3074" spans="56:56" x14ac:dyDescent="0.25">
      <c r="BD3074" s="386"/>
    </row>
    <row r="3075" spans="56:56" x14ac:dyDescent="0.25">
      <c r="BD3075" s="386"/>
    </row>
    <row r="3076" spans="56:56" x14ac:dyDescent="0.25">
      <c r="BD3076" s="386"/>
    </row>
    <row r="3077" spans="56:56" x14ac:dyDescent="0.25">
      <c r="BD3077" s="386"/>
    </row>
    <row r="3078" spans="56:56" x14ac:dyDescent="0.25">
      <c r="BD3078" s="386"/>
    </row>
    <row r="3079" spans="56:56" x14ac:dyDescent="0.25">
      <c r="BD3079" s="386"/>
    </row>
    <row r="3080" spans="56:56" x14ac:dyDescent="0.25">
      <c r="BD3080" s="386"/>
    </row>
    <row r="3081" spans="56:56" x14ac:dyDescent="0.25">
      <c r="BD3081" s="386"/>
    </row>
    <row r="3082" spans="56:56" x14ac:dyDescent="0.25">
      <c r="BD3082" s="386"/>
    </row>
    <row r="3083" spans="56:56" x14ac:dyDescent="0.25">
      <c r="BD3083" s="386"/>
    </row>
    <row r="3084" spans="56:56" x14ac:dyDescent="0.25">
      <c r="BD3084" s="386"/>
    </row>
    <row r="3085" spans="56:56" x14ac:dyDescent="0.25">
      <c r="BD3085" s="386"/>
    </row>
    <row r="3086" spans="56:56" x14ac:dyDescent="0.25">
      <c r="BD3086" s="386"/>
    </row>
    <row r="3087" spans="56:56" x14ac:dyDescent="0.25">
      <c r="BD3087" s="386"/>
    </row>
    <row r="3088" spans="56:56" x14ac:dyDescent="0.25">
      <c r="BD3088" s="386"/>
    </row>
    <row r="3089" spans="56:56" x14ac:dyDescent="0.25">
      <c r="BD3089" s="386"/>
    </row>
    <row r="3090" spans="56:56" x14ac:dyDescent="0.25">
      <c r="BD3090" s="386"/>
    </row>
    <row r="3091" spans="56:56" x14ac:dyDescent="0.25">
      <c r="BD3091" s="386"/>
    </row>
    <row r="3092" spans="56:56" x14ac:dyDescent="0.25">
      <c r="BD3092" s="386"/>
    </row>
    <row r="3093" spans="56:56" x14ac:dyDescent="0.25">
      <c r="BD3093" s="386"/>
    </row>
    <row r="3094" spans="56:56" x14ac:dyDescent="0.25">
      <c r="BD3094" s="386"/>
    </row>
    <row r="3095" spans="56:56" x14ac:dyDescent="0.25">
      <c r="BD3095" s="386"/>
    </row>
    <row r="3096" spans="56:56" x14ac:dyDescent="0.25">
      <c r="BD3096" s="386"/>
    </row>
    <row r="3097" spans="56:56" x14ac:dyDescent="0.25">
      <c r="BD3097" s="386"/>
    </row>
    <row r="3098" spans="56:56" x14ac:dyDescent="0.25">
      <c r="BD3098" s="386"/>
    </row>
    <row r="3099" spans="56:56" x14ac:dyDescent="0.25">
      <c r="BD3099" s="386"/>
    </row>
    <row r="3100" spans="56:56" x14ac:dyDescent="0.25">
      <c r="BD3100" s="386"/>
    </row>
    <row r="3101" spans="56:56" x14ac:dyDescent="0.25">
      <c r="BD3101" s="386"/>
    </row>
    <row r="3102" spans="56:56" x14ac:dyDescent="0.25">
      <c r="BD3102" s="386"/>
    </row>
    <row r="3103" spans="56:56" x14ac:dyDescent="0.25">
      <c r="BD3103" s="386"/>
    </row>
    <row r="3104" spans="56:56" x14ac:dyDescent="0.25">
      <c r="BD3104" s="386"/>
    </row>
    <row r="3105" spans="56:56" x14ac:dyDescent="0.25">
      <c r="BD3105" s="386"/>
    </row>
    <row r="3106" spans="56:56" x14ac:dyDescent="0.25">
      <c r="BD3106" s="386"/>
    </row>
    <row r="3107" spans="56:56" x14ac:dyDescent="0.25">
      <c r="BD3107" s="386"/>
    </row>
    <row r="3108" spans="56:56" x14ac:dyDescent="0.25">
      <c r="BD3108" s="386"/>
    </row>
    <row r="3109" spans="56:56" x14ac:dyDescent="0.25">
      <c r="BD3109" s="386"/>
    </row>
    <row r="3110" spans="56:56" x14ac:dyDescent="0.25">
      <c r="BD3110" s="386"/>
    </row>
    <row r="3111" spans="56:56" x14ac:dyDescent="0.25">
      <c r="BD3111" s="386"/>
    </row>
    <row r="3112" spans="56:56" x14ac:dyDescent="0.25">
      <c r="BD3112" s="386"/>
    </row>
    <row r="3113" spans="56:56" x14ac:dyDescent="0.25">
      <c r="BD3113" s="386"/>
    </row>
    <row r="3114" spans="56:56" x14ac:dyDescent="0.25">
      <c r="BD3114" s="386"/>
    </row>
    <row r="3115" spans="56:56" x14ac:dyDescent="0.25">
      <c r="BD3115" s="386"/>
    </row>
    <row r="3116" spans="56:56" x14ac:dyDescent="0.25">
      <c r="BD3116" s="386"/>
    </row>
    <row r="3117" spans="56:56" x14ac:dyDescent="0.25">
      <c r="BD3117" s="386"/>
    </row>
    <row r="3118" spans="56:56" x14ac:dyDescent="0.25">
      <c r="BD3118" s="386"/>
    </row>
    <row r="3119" spans="56:56" x14ac:dyDescent="0.25">
      <c r="BD3119" s="386"/>
    </row>
    <row r="3120" spans="56:56" x14ac:dyDescent="0.25">
      <c r="BD3120" s="386"/>
    </row>
    <row r="3121" spans="56:56" x14ac:dyDescent="0.25">
      <c r="BD3121" s="386"/>
    </row>
    <row r="3122" spans="56:56" x14ac:dyDescent="0.25">
      <c r="BD3122" s="386"/>
    </row>
    <row r="3123" spans="56:56" x14ac:dyDescent="0.25">
      <c r="BD3123" s="386"/>
    </row>
    <row r="3124" spans="56:56" x14ac:dyDescent="0.25">
      <c r="BD3124" s="386"/>
    </row>
    <row r="3125" spans="56:56" x14ac:dyDescent="0.25">
      <c r="BD3125" s="386"/>
    </row>
    <row r="3126" spans="56:56" x14ac:dyDescent="0.25">
      <c r="BD3126" s="386"/>
    </row>
    <row r="3127" spans="56:56" x14ac:dyDescent="0.25">
      <c r="BD3127" s="386"/>
    </row>
    <row r="3128" spans="56:56" x14ac:dyDescent="0.25">
      <c r="BD3128" s="386"/>
    </row>
    <row r="3129" spans="56:56" x14ac:dyDescent="0.25">
      <c r="BD3129" s="386"/>
    </row>
    <row r="3130" spans="56:56" x14ac:dyDescent="0.25">
      <c r="BD3130" s="386"/>
    </row>
    <row r="3131" spans="56:56" x14ac:dyDescent="0.25">
      <c r="BD3131" s="386"/>
    </row>
    <row r="3132" spans="56:56" x14ac:dyDescent="0.25">
      <c r="BD3132" s="386"/>
    </row>
    <row r="3133" spans="56:56" x14ac:dyDescent="0.25">
      <c r="BD3133" s="386"/>
    </row>
    <row r="3134" spans="56:56" x14ac:dyDescent="0.25">
      <c r="BD3134" s="386"/>
    </row>
    <row r="3135" spans="56:56" x14ac:dyDescent="0.25">
      <c r="BD3135" s="386"/>
    </row>
    <row r="3136" spans="56:56" x14ac:dyDescent="0.25">
      <c r="BD3136" s="386"/>
    </row>
    <row r="3137" spans="56:56" x14ac:dyDescent="0.25">
      <c r="BD3137" s="386"/>
    </row>
    <row r="3138" spans="56:56" x14ac:dyDescent="0.25">
      <c r="BD3138" s="386"/>
    </row>
    <row r="3139" spans="56:56" x14ac:dyDescent="0.25">
      <c r="BD3139" s="386"/>
    </row>
    <row r="3140" spans="56:56" x14ac:dyDescent="0.25">
      <c r="BD3140" s="386"/>
    </row>
    <row r="3141" spans="56:56" x14ac:dyDescent="0.25">
      <c r="BD3141" s="386"/>
    </row>
    <row r="3142" spans="56:56" x14ac:dyDescent="0.25">
      <c r="BD3142" s="386"/>
    </row>
    <row r="3143" spans="56:56" x14ac:dyDescent="0.25">
      <c r="BD3143" s="386"/>
    </row>
    <row r="3144" spans="56:56" x14ac:dyDescent="0.25">
      <c r="BD3144" s="386"/>
    </row>
    <row r="3145" spans="56:56" x14ac:dyDescent="0.25">
      <c r="BD3145" s="386"/>
    </row>
    <row r="3146" spans="56:56" x14ac:dyDescent="0.25">
      <c r="BD3146" s="386"/>
    </row>
    <row r="3147" spans="56:56" x14ac:dyDescent="0.25">
      <c r="BD3147" s="386"/>
    </row>
    <row r="3148" spans="56:56" x14ac:dyDescent="0.25">
      <c r="BD3148" s="386"/>
    </row>
    <row r="3149" spans="56:56" x14ac:dyDescent="0.25">
      <c r="BD3149" s="386"/>
    </row>
    <row r="3150" spans="56:56" x14ac:dyDescent="0.25">
      <c r="BD3150" s="386"/>
    </row>
    <row r="3151" spans="56:56" x14ac:dyDescent="0.25">
      <c r="BD3151" s="386"/>
    </row>
    <row r="3152" spans="56:56" x14ac:dyDescent="0.25">
      <c r="BD3152" s="386"/>
    </row>
    <row r="3153" spans="56:56" x14ac:dyDescent="0.25">
      <c r="BD3153" s="386"/>
    </row>
    <row r="3154" spans="56:56" x14ac:dyDescent="0.25">
      <c r="BD3154" s="386"/>
    </row>
    <row r="3155" spans="56:56" x14ac:dyDescent="0.25">
      <c r="BD3155" s="386"/>
    </row>
    <row r="3156" spans="56:56" x14ac:dyDescent="0.25">
      <c r="BD3156" s="386"/>
    </row>
    <row r="3157" spans="56:56" x14ac:dyDescent="0.25">
      <c r="BD3157" s="386"/>
    </row>
    <row r="3158" spans="56:56" x14ac:dyDescent="0.25">
      <c r="BD3158" s="386"/>
    </row>
    <row r="3159" spans="56:56" x14ac:dyDescent="0.25">
      <c r="BD3159" s="386"/>
    </row>
    <row r="3160" spans="56:56" x14ac:dyDescent="0.25">
      <c r="BD3160" s="386"/>
    </row>
    <row r="3161" spans="56:56" x14ac:dyDescent="0.25">
      <c r="BD3161" s="386"/>
    </row>
    <row r="3162" spans="56:56" x14ac:dyDescent="0.25">
      <c r="BD3162" s="386"/>
    </row>
    <row r="3163" spans="56:56" x14ac:dyDescent="0.25">
      <c r="BD3163" s="386"/>
    </row>
    <row r="3164" spans="56:56" x14ac:dyDescent="0.25">
      <c r="BD3164" s="386"/>
    </row>
    <row r="3165" spans="56:56" x14ac:dyDescent="0.25">
      <c r="BD3165" s="386"/>
    </row>
    <row r="3166" spans="56:56" x14ac:dyDescent="0.25">
      <c r="BD3166" s="386"/>
    </row>
    <row r="3167" spans="56:56" x14ac:dyDescent="0.25">
      <c r="BD3167" s="386"/>
    </row>
    <row r="3168" spans="56:56" x14ac:dyDescent="0.25">
      <c r="BD3168" s="386"/>
    </row>
    <row r="3169" spans="56:56" x14ac:dyDescent="0.25">
      <c r="BD3169" s="386"/>
    </row>
    <row r="3170" spans="56:56" x14ac:dyDescent="0.25">
      <c r="BD3170" s="386"/>
    </row>
    <row r="3171" spans="56:56" x14ac:dyDescent="0.25">
      <c r="BD3171" s="386"/>
    </row>
    <row r="3172" spans="56:56" x14ac:dyDescent="0.25">
      <c r="BD3172" s="386"/>
    </row>
    <row r="3173" spans="56:56" x14ac:dyDescent="0.25">
      <c r="BD3173" s="386"/>
    </row>
    <row r="3174" spans="56:56" x14ac:dyDescent="0.25">
      <c r="BD3174" s="386"/>
    </row>
    <row r="3175" spans="56:56" x14ac:dyDescent="0.25">
      <c r="BD3175" s="386"/>
    </row>
    <row r="3176" spans="56:56" x14ac:dyDescent="0.25">
      <c r="BD3176" s="386"/>
    </row>
    <row r="3177" spans="56:56" x14ac:dyDescent="0.25">
      <c r="BD3177" s="386"/>
    </row>
    <row r="3178" spans="56:56" x14ac:dyDescent="0.25">
      <c r="BD3178" s="386"/>
    </row>
    <row r="3179" spans="56:56" x14ac:dyDescent="0.25">
      <c r="BD3179" s="386"/>
    </row>
    <row r="3180" spans="56:56" x14ac:dyDescent="0.25">
      <c r="BD3180" s="386"/>
    </row>
    <row r="3181" spans="56:56" x14ac:dyDescent="0.25">
      <c r="BD3181" s="386"/>
    </row>
    <row r="3182" spans="56:56" x14ac:dyDescent="0.25">
      <c r="BD3182" s="386"/>
    </row>
    <row r="3183" spans="56:56" x14ac:dyDescent="0.25">
      <c r="BD3183" s="386"/>
    </row>
    <row r="3184" spans="56:56" x14ac:dyDescent="0.25">
      <c r="BD3184" s="386"/>
    </row>
    <row r="3185" spans="56:56" x14ac:dyDescent="0.25">
      <c r="BD3185" s="386"/>
    </row>
    <row r="3186" spans="56:56" x14ac:dyDescent="0.25">
      <c r="BD3186" s="386"/>
    </row>
    <row r="3187" spans="56:56" x14ac:dyDescent="0.25">
      <c r="BD3187" s="386"/>
    </row>
    <row r="3188" spans="56:56" x14ac:dyDescent="0.25">
      <c r="BD3188" s="386"/>
    </row>
    <row r="3189" spans="56:56" x14ac:dyDescent="0.25">
      <c r="BD3189" s="386"/>
    </row>
    <row r="3190" spans="56:56" x14ac:dyDescent="0.25">
      <c r="BD3190" s="386"/>
    </row>
    <row r="3191" spans="56:56" x14ac:dyDescent="0.25">
      <c r="BD3191" s="386"/>
    </row>
    <row r="3192" spans="56:56" x14ac:dyDescent="0.25">
      <c r="BD3192" s="386"/>
    </row>
    <row r="3193" spans="56:56" x14ac:dyDescent="0.25">
      <c r="BD3193" s="386"/>
    </row>
    <row r="3194" spans="56:56" x14ac:dyDescent="0.25">
      <c r="BD3194" s="386"/>
    </row>
    <row r="3195" spans="56:56" x14ac:dyDescent="0.25">
      <c r="BD3195" s="386"/>
    </row>
    <row r="3196" spans="56:56" x14ac:dyDescent="0.25">
      <c r="BD3196" s="386"/>
    </row>
    <row r="3197" spans="56:56" x14ac:dyDescent="0.25">
      <c r="BD3197" s="386"/>
    </row>
    <row r="3198" spans="56:56" x14ac:dyDescent="0.25">
      <c r="BD3198" s="386"/>
    </row>
    <row r="3199" spans="56:56" x14ac:dyDescent="0.25">
      <c r="BD3199" s="386"/>
    </row>
    <row r="3200" spans="56:56" x14ac:dyDescent="0.25">
      <c r="BD3200" s="386"/>
    </row>
    <row r="3201" spans="56:56" x14ac:dyDescent="0.25">
      <c r="BD3201" s="386"/>
    </row>
    <row r="3202" spans="56:56" x14ac:dyDescent="0.25">
      <c r="BD3202" s="386"/>
    </row>
    <row r="3203" spans="56:56" x14ac:dyDescent="0.25">
      <c r="BD3203" s="386"/>
    </row>
    <row r="3204" spans="56:56" x14ac:dyDescent="0.25">
      <c r="BD3204" s="386"/>
    </row>
    <row r="3205" spans="56:56" x14ac:dyDescent="0.25">
      <c r="BD3205" s="386"/>
    </row>
    <row r="3206" spans="56:56" x14ac:dyDescent="0.25">
      <c r="BD3206" s="386"/>
    </row>
    <row r="3207" spans="56:56" x14ac:dyDescent="0.25">
      <c r="BD3207" s="386"/>
    </row>
    <row r="3208" spans="56:56" x14ac:dyDescent="0.25">
      <c r="BD3208" s="386"/>
    </row>
    <row r="3209" spans="56:56" x14ac:dyDescent="0.25">
      <c r="BD3209" s="386"/>
    </row>
    <row r="3210" spans="56:56" x14ac:dyDescent="0.25">
      <c r="BD3210" s="386"/>
    </row>
    <row r="3211" spans="56:56" x14ac:dyDescent="0.25">
      <c r="BD3211" s="386"/>
    </row>
    <row r="3212" spans="56:56" x14ac:dyDescent="0.25">
      <c r="BD3212" s="386"/>
    </row>
    <row r="3213" spans="56:56" x14ac:dyDescent="0.25">
      <c r="BD3213" s="386"/>
    </row>
    <row r="3214" spans="56:56" x14ac:dyDescent="0.25">
      <c r="BD3214" s="386"/>
    </row>
    <row r="3215" spans="56:56" x14ac:dyDescent="0.25">
      <c r="BD3215" s="386"/>
    </row>
    <row r="3216" spans="56:56" x14ac:dyDescent="0.25">
      <c r="BD3216" s="386"/>
    </row>
    <row r="3217" spans="56:56" x14ac:dyDescent="0.25">
      <c r="BD3217" s="386"/>
    </row>
    <row r="3218" spans="56:56" x14ac:dyDescent="0.25">
      <c r="BD3218" s="386"/>
    </row>
    <row r="3219" spans="56:56" x14ac:dyDescent="0.25">
      <c r="BD3219" s="386"/>
    </row>
    <row r="3220" spans="56:56" x14ac:dyDescent="0.25">
      <c r="BD3220" s="386"/>
    </row>
    <row r="3221" spans="56:56" x14ac:dyDescent="0.25">
      <c r="BD3221" s="386"/>
    </row>
    <row r="3222" spans="56:56" x14ac:dyDescent="0.25">
      <c r="BD3222" s="386"/>
    </row>
    <row r="3223" spans="56:56" x14ac:dyDescent="0.25">
      <c r="BD3223" s="386"/>
    </row>
    <row r="3224" spans="56:56" x14ac:dyDescent="0.25">
      <c r="BD3224" s="386"/>
    </row>
    <row r="3225" spans="56:56" x14ac:dyDescent="0.25">
      <c r="BD3225" s="386"/>
    </row>
    <row r="3226" spans="56:56" x14ac:dyDescent="0.25">
      <c r="BD3226" s="386"/>
    </row>
    <row r="3227" spans="56:56" x14ac:dyDescent="0.25">
      <c r="BD3227" s="386"/>
    </row>
    <row r="3228" spans="56:56" x14ac:dyDescent="0.25">
      <c r="BD3228" s="386"/>
    </row>
    <row r="3229" spans="56:56" x14ac:dyDescent="0.25">
      <c r="BD3229" s="386"/>
    </row>
    <row r="3230" spans="56:56" x14ac:dyDescent="0.25">
      <c r="BD3230" s="386"/>
    </row>
    <row r="3231" spans="56:56" x14ac:dyDescent="0.25">
      <c r="BD3231" s="386"/>
    </row>
    <row r="3232" spans="56:56" x14ac:dyDescent="0.25">
      <c r="BD3232" s="386"/>
    </row>
    <row r="3233" spans="56:56" x14ac:dyDescent="0.25">
      <c r="BD3233" s="386"/>
    </row>
    <row r="3234" spans="56:56" x14ac:dyDescent="0.25">
      <c r="BD3234" s="386"/>
    </row>
    <row r="3235" spans="56:56" x14ac:dyDescent="0.25">
      <c r="BD3235" s="386"/>
    </row>
    <row r="3236" spans="56:56" x14ac:dyDescent="0.25">
      <c r="BD3236" s="386"/>
    </row>
    <row r="3237" spans="56:56" x14ac:dyDescent="0.25">
      <c r="BD3237" s="386"/>
    </row>
    <row r="3238" spans="56:56" x14ac:dyDescent="0.25">
      <c r="BD3238" s="386"/>
    </row>
    <row r="3239" spans="56:56" x14ac:dyDescent="0.25">
      <c r="BD3239" s="386"/>
    </row>
    <row r="3240" spans="56:56" x14ac:dyDescent="0.25">
      <c r="BD3240" s="386"/>
    </row>
    <row r="3241" spans="56:56" x14ac:dyDescent="0.25">
      <c r="BD3241" s="386"/>
    </row>
    <row r="3242" spans="56:56" x14ac:dyDescent="0.25">
      <c r="BD3242" s="386"/>
    </row>
    <row r="3243" spans="56:56" x14ac:dyDescent="0.25">
      <c r="BD3243" s="386"/>
    </row>
    <row r="3244" spans="56:56" x14ac:dyDescent="0.25">
      <c r="BD3244" s="386"/>
    </row>
    <row r="3245" spans="56:56" x14ac:dyDescent="0.25">
      <c r="BD3245" s="386"/>
    </row>
    <row r="3246" spans="56:56" x14ac:dyDescent="0.25">
      <c r="BD3246" s="386"/>
    </row>
    <row r="3247" spans="56:56" x14ac:dyDescent="0.25">
      <c r="BD3247" s="386"/>
    </row>
    <row r="3248" spans="56:56" x14ac:dyDescent="0.25">
      <c r="BD3248" s="386"/>
    </row>
    <row r="3249" spans="56:56" x14ac:dyDescent="0.25">
      <c r="BD3249" s="386"/>
    </row>
    <row r="3250" spans="56:56" x14ac:dyDescent="0.25">
      <c r="BD3250" s="386"/>
    </row>
    <row r="3251" spans="56:56" x14ac:dyDescent="0.25">
      <c r="BD3251" s="386"/>
    </row>
    <row r="3252" spans="56:56" x14ac:dyDescent="0.25">
      <c r="BD3252" s="386"/>
    </row>
    <row r="3253" spans="56:56" x14ac:dyDescent="0.25">
      <c r="BD3253" s="386"/>
    </row>
    <row r="3254" spans="56:56" x14ac:dyDescent="0.25">
      <c r="BD3254" s="386"/>
    </row>
    <row r="3255" spans="56:56" x14ac:dyDescent="0.25">
      <c r="BD3255" s="386"/>
    </row>
    <row r="3256" spans="56:56" x14ac:dyDescent="0.25">
      <c r="BD3256" s="386"/>
    </row>
    <row r="3257" spans="56:56" x14ac:dyDescent="0.25">
      <c r="BD3257" s="386"/>
    </row>
    <row r="3258" spans="56:56" x14ac:dyDescent="0.25">
      <c r="BD3258" s="386"/>
    </row>
    <row r="3259" spans="56:56" x14ac:dyDescent="0.25">
      <c r="BD3259" s="386"/>
    </row>
    <row r="3260" spans="56:56" x14ac:dyDescent="0.25">
      <c r="BD3260" s="386"/>
    </row>
    <row r="3261" spans="56:56" x14ac:dyDescent="0.25">
      <c r="BD3261" s="386"/>
    </row>
    <row r="3262" spans="56:56" x14ac:dyDescent="0.25">
      <c r="BD3262" s="386"/>
    </row>
    <row r="3263" spans="56:56" x14ac:dyDescent="0.25">
      <c r="BD3263" s="386"/>
    </row>
    <row r="3264" spans="56:56" x14ac:dyDescent="0.25">
      <c r="BD3264" s="386"/>
    </row>
    <row r="3265" spans="56:56" x14ac:dyDescent="0.25">
      <c r="BD3265" s="386"/>
    </row>
    <row r="3266" spans="56:56" x14ac:dyDescent="0.25">
      <c r="BD3266" s="386"/>
    </row>
    <row r="3267" spans="56:56" x14ac:dyDescent="0.25">
      <c r="BD3267" s="386"/>
    </row>
    <row r="3268" spans="56:56" x14ac:dyDescent="0.25">
      <c r="BD3268" s="386"/>
    </row>
    <row r="3269" spans="56:56" x14ac:dyDescent="0.25">
      <c r="BD3269" s="386"/>
    </row>
    <row r="3270" spans="56:56" x14ac:dyDescent="0.25">
      <c r="BD3270" s="386"/>
    </row>
    <row r="3271" spans="56:56" x14ac:dyDescent="0.25">
      <c r="BD3271" s="386"/>
    </row>
    <row r="3272" spans="56:56" x14ac:dyDescent="0.25">
      <c r="BD3272" s="386"/>
    </row>
    <row r="3273" spans="56:56" x14ac:dyDescent="0.25">
      <c r="BD3273" s="386"/>
    </row>
    <row r="3274" spans="56:56" x14ac:dyDescent="0.25">
      <c r="BD3274" s="386"/>
    </row>
    <row r="3275" spans="56:56" x14ac:dyDescent="0.25">
      <c r="BD3275" s="386"/>
    </row>
    <row r="3276" spans="56:56" x14ac:dyDescent="0.25">
      <c r="BD3276" s="386"/>
    </row>
    <row r="3277" spans="56:56" x14ac:dyDescent="0.25">
      <c r="BD3277" s="386"/>
    </row>
    <row r="3278" spans="56:56" x14ac:dyDescent="0.25">
      <c r="BD3278" s="386"/>
    </row>
    <row r="3279" spans="56:56" x14ac:dyDescent="0.25">
      <c r="BD3279" s="386"/>
    </row>
    <row r="3280" spans="56:56" x14ac:dyDescent="0.25">
      <c r="BD3280" s="386"/>
    </row>
    <row r="3281" spans="56:56" x14ac:dyDescent="0.25">
      <c r="BD3281" s="386"/>
    </row>
    <row r="3282" spans="56:56" x14ac:dyDescent="0.25">
      <c r="BD3282" s="386"/>
    </row>
    <row r="3283" spans="56:56" x14ac:dyDescent="0.25">
      <c r="BD3283" s="386"/>
    </row>
    <row r="3284" spans="56:56" x14ac:dyDescent="0.25">
      <c r="BD3284" s="386"/>
    </row>
    <row r="3285" spans="56:56" x14ac:dyDescent="0.25">
      <c r="BD3285" s="386"/>
    </row>
    <row r="3286" spans="56:56" x14ac:dyDescent="0.25">
      <c r="BD3286" s="386"/>
    </row>
    <row r="3287" spans="56:56" x14ac:dyDescent="0.25">
      <c r="BD3287" s="386"/>
    </row>
    <row r="3288" spans="56:56" x14ac:dyDescent="0.25">
      <c r="BD3288" s="386"/>
    </row>
    <row r="3289" spans="56:56" x14ac:dyDescent="0.25">
      <c r="BD3289" s="386"/>
    </row>
    <row r="3290" spans="56:56" x14ac:dyDescent="0.25">
      <c r="BD3290" s="386"/>
    </row>
    <row r="3291" spans="56:56" x14ac:dyDescent="0.25">
      <c r="BD3291" s="386"/>
    </row>
    <row r="3292" spans="56:56" x14ac:dyDescent="0.25">
      <c r="BD3292" s="386"/>
    </row>
    <row r="3293" spans="56:56" x14ac:dyDescent="0.25">
      <c r="BD3293" s="386"/>
    </row>
    <row r="3294" spans="56:56" x14ac:dyDescent="0.25">
      <c r="BD3294" s="386"/>
    </row>
    <row r="3295" spans="56:56" x14ac:dyDescent="0.25">
      <c r="BD3295" s="386"/>
    </row>
    <row r="3296" spans="56:56" x14ac:dyDescent="0.25">
      <c r="BD3296" s="386"/>
    </row>
    <row r="3297" spans="56:56" x14ac:dyDescent="0.25">
      <c r="BD3297" s="386"/>
    </row>
    <row r="3298" spans="56:56" x14ac:dyDescent="0.25">
      <c r="BD3298" s="386"/>
    </row>
    <row r="3299" spans="56:56" x14ac:dyDescent="0.25">
      <c r="BD3299" s="386"/>
    </row>
    <row r="3300" spans="56:56" x14ac:dyDescent="0.25">
      <c r="BD3300" s="386"/>
    </row>
    <row r="3301" spans="56:56" x14ac:dyDescent="0.25">
      <c r="BD3301" s="386"/>
    </row>
    <row r="3302" spans="56:56" x14ac:dyDescent="0.25">
      <c r="BD3302" s="386"/>
    </row>
    <row r="3303" spans="56:56" x14ac:dyDescent="0.25">
      <c r="BD3303" s="386"/>
    </row>
    <row r="3304" spans="56:56" x14ac:dyDescent="0.25">
      <c r="BD3304" s="386"/>
    </row>
    <row r="3305" spans="56:56" x14ac:dyDescent="0.25">
      <c r="BD3305" s="386"/>
    </row>
    <row r="3306" spans="56:56" x14ac:dyDescent="0.25">
      <c r="BD3306" s="386"/>
    </row>
    <row r="3307" spans="56:56" x14ac:dyDescent="0.25">
      <c r="BD3307" s="386"/>
    </row>
    <row r="3308" spans="56:56" x14ac:dyDescent="0.25">
      <c r="BD3308" s="386"/>
    </row>
    <row r="3309" spans="56:56" x14ac:dyDescent="0.25">
      <c r="BD3309" s="386"/>
    </row>
    <row r="3310" spans="56:56" x14ac:dyDescent="0.25">
      <c r="BD3310" s="386"/>
    </row>
    <row r="3311" spans="56:56" x14ac:dyDescent="0.25">
      <c r="BD3311" s="386"/>
    </row>
    <row r="3312" spans="56:56" x14ac:dyDescent="0.25">
      <c r="BD3312" s="386"/>
    </row>
    <row r="3313" spans="56:56" x14ac:dyDescent="0.25">
      <c r="BD3313" s="386"/>
    </row>
    <row r="3314" spans="56:56" x14ac:dyDescent="0.25">
      <c r="BD3314" s="386"/>
    </row>
    <row r="3315" spans="56:56" x14ac:dyDescent="0.25">
      <c r="BD3315" s="386"/>
    </row>
    <row r="3316" spans="56:56" x14ac:dyDescent="0.25">
      <c r="BD3316" s="386"/>
    </row>
    <row r="3317" spans="56:56" x14ac:dyDescent="0.25">
      <c r="BD3317" s="386"/>
    </row>
    <row r="3318" spans="56:56" x14ac:dyDescent="0.25">
      <c r="BD3318" s="386"/>
    </row>
    <row r="3319" spans="56:56" x14ac:dyDescent="0.25">
      <c r="BD3319" s="386"/>
    </row>
    <row r="3320" spans="56:56" x14ac:dyDescent="0.25">
      <c r="BD3320" s="386"/>
    </row>
    <row r="3321" spans="56:56" x14ac:dyDescent="0.25">
      <c r="BD3321" s="386"/>
    </row>
    <row r="3322" spans="56:56" x14ac:dyDescent="0.25">
      <c r="BD3322" s="386"/>
    </row>
    <row r="3323" spans="56:56" x14ac:dyDescent="0.25">
      <c r="BD3323" s="386"/>
    </row>
    <row r="3324" spans="56:56" x14ac:dyDescent="0.25">
      <c r="BD3324" s="386"/>
    </row>
    <row r="3325" spans="56:56" x14ac:dyDescent="0.25">
      <c r="BD3325" s="386"/>
    </row>
    <row r="3326" spans="56:56" x14ac:dyDescent="0.25">
      <c r="BD3326" s="386"/>
    </row>
    <row r="3327" spans="56:56" x14ac:dyDescent="0.25">
      <c r="BD3327" s="386"/>
    </row>
    <row r="3328" spans="56:56" x14ac:dyDescent="0.25">
      <c r="BD3328" s="386"/>
    </row>
    <row r="3329" spans="56:56" x14ac:dyDescent="0.25">
      <c r="BD3329" s="386"/>
    </row>
    <row r="3330" spans="56:56" x14ac:dyDescent="0.25">
      <c r="BD3330" s="386"/>
    </row>
    <row r="3331" spans="56:56" x14ac:dyDescent="0.25">
      <c r="BD3331" s="386"/>
    </row>
    <row r="3332" spans="56:56" x14ac:dyDescent="0.25">
      <c r="BD3332" s="386"/>
    </row>
    <row r="3333" spans="56:56" x14ac:dyDescent="0.25">
      <c r="BD3333" s="386"/>
    </row>
    <row r="3334" spans="56:56" x14ac:dyDescent="0.25">
      <c r="BD3334" s="386"/>
    </row>
    <row r="3335" spans="56:56" x14ac:dyDescent="0.25">
      <c r="BD3335" s="386"/>
    </row>
    <row r="3336" spans="56:56" x14ac:dyDescent="0.25">
      <c r="BD3336" s="386"/>
    </row>
    <row r="3337" spans="56:56" x14ac:dyDescent="0.25">
      <c r="BD3337" s="386"/>
    </row>
    <row r="3338" spans="56:56" x14ac:dyDescent="0.25">
      <c r="BD3338" s="386"/>
    </row>
    <row r="3339" spans="56:56" x14ac:dyDescent="0.25">
      <c r="BD3339" s="386"/>
    </row>
    <row r="3340" spans="56:56" x14ac:dyDescent="0.25">
      <c r="BD3340" s="386"/>
    </row>
    <row r="3341" spans="56:56" x14ac:dyDescent="0.25">
      <c r="BD3341" s="386"/>
    </row>
    <row r="3342" spans="56:56" x14ac:dyDescent="0.25">
      <c r="BD3342" s="386"/>
    </row>
    <row r="3343" spans="56:56" x14ac:dyDescent="0.25">
      <c r="BD3343" s="386"/>
    </row>
    <row r="3344" spans="56:56" x14ac:dyDescent="0.25">
      <c r="BD3344" s="386"/>
    </row>
    <row r="3345" spans="56:56" x14ac:dyDescent="0.25">
      <c r="BD3345" s="386"/>
    </row>
    <row r="3346" spans="56:56" x14ac:dyDescent="0.25">
      <c r="BD3346" s="386"/>
    </row>
    <row r="3347" spans="56:56" x14ac:dyDescent="0.25">
      <c r="BD3347" s="386"/>
    </row>
    <row r="3348" spans="56:56" x14ac:dyDescent="0.25">
      <c r="BD3348" s="386"/>
    </row>
    <row r="3349" spans="56:56" x14ac:dyDescent="0.25">
      <c r="BD3349" s="386"/>
    </row>
    <row r="3350" spans="56:56" x14ac:dyDescent="0.25">
      <c r="BD3350" s="386"/>
    </row>
    <row r="3351" spans="56:56" x14ac:dyDescent="0.25">
      <c r="BD3351" s="386"/>
    </row>
    <row r="3352" spans="56:56" x14ac:dyDescent="0.25">
      <c r="BD3352" s="386"/>
    </row>
    <row r="3353" spans="56:56" x14ac:dyDescent="0.25">
      <c r="BD3353" s="386"/>
    </row>
    <row r="3354" spans="56:56" x14ac:dyDescent="0.25">
      <c r="BD3354" s="386"/>
    </row>
    <row r="3355" spans="56:56" x14ac:dyDescent="0.25">
      <c r="BD3355" s="386"/>
    </row>
    <row r="3356" spans="56:56" x14ac:dyDescent="0.25">
      <c r="BD3356" s="386"/>
    </row>
    <row r="3357" spans="56:56" x14ac:dyDescent="0.25">
      <c r="BD3357" s="386"/>
    </row>
    <row r="3358" spans="56:56" x14ac:dyDescent="0.25">
      <c r="BD3358" s="386"/>
    </row>
    <row r="3359" spans="56:56" x14ac:dyDescent="0.25">
      <c r="BD3359" s="386"/>
    </row>
    <row r="3360" spans="56:56" x14ac:dyDescent="0.25">
      <c r="BD3360" s="386"/>
    </row>
    <row r="3361" spans="56:56" x14ac:dyDescent="0.25">
      <c r="BD3361" s="386"/>
    </row>
    <row r="3362" spans="56:56" x14ac:dyDescent="0.25">
      <c r="BD3362" s="386"/>
    </row>
    <row r="3363" spans="56:56" x14ac:dyDescent="0.25">
      <c r="BD3363" s="386"/>
    </row>
    <row r="3364" spans="56:56" x14ac:dyDescent="0.25">
      <c r="BD3364" s="386"/>
    </row>
    <row r="3365" spans="56:56" x14ac:dyDescent="0.25">
      <c r="BD3365" s="386"/>
    </row>
    <row r="3366" spans="56:56" x14ac:dyDescent="0.25">
      <c r="BD3366" s="386"/>
    </row>
    <row r="3367" spans="56:56" x14ac:dyDescent="0.25">
      <c r="BD3367" s="386"/>
    </row>
    <row r="3368" spans="56:56" x14ac:dyDescent="0.25">
      <c r="BD3368" s="386"/>
    </row>
    <row r="3369" spans="56:56" x14ac:dyDescent="0.25">
      <c r="BD3369" s="386"/>
    </row>
    <row r="3370" spans="56:56" x14ac:dyDescent="0.25">
      <c r="BD3370" s="386"/>
    </row>
    <row r="3371" spans="56:56" x14ac:dyDescent="0.25">
      <c r="BD3371" s="386"/>
    </row>
    <row r="3372" spans="56:56" x14ac:dyDescent="0.25">
      <c r="BD3372" s="386"/>
    </row>
    <row r="3373" spans="56:56" x14ac:dyDescent="0.25">
      <c r="BD3373" s="386"/>
    </row>
    <row r="3374" spans="56:56" x14ac:dyDescent="0.25">
      <c r="BD3374" s="386"/>
    </row>
    <row r="3375" spans="56:56" x14ac:dyDescent="0.25">
      <c r="BD3375" s="386"/>
    </row>
    <row r="3376" spans="56:56" x14ac:dyDescent="0.25">
      <c r="BD3376" s="386"/>
    </row>
    <row r="3377" spans="56:56" x14ac:dyDescent="0.25">
      <c r="BD3377" s="386"/>
    </row>
    <row r="3378" spans="56:56" x14ac:dyDescent="0.25">
      <c r="BD3378" s="386"/>
    </row>
    <row r="3379" spans="56:56" x14ac:dyDescent="0.25">
      <c r="BD3379" s="386"/>
    </row>
    <row r="3380" spans="56:56" x14ac:dyDescent="0.25">
      <c r="BD3380" s="386"/>
    </row>
    <row r="3381" spans="56:56" x14ac:dyDescent="0.25">
      <c r="BD3381" s="386"/>
    </row>
    <row r="3382" spans="56:56" x14ac:dyDescent="0.25">
      <c r="BD3382" s="386"/>
    </row>
    <row r="3383" spans="56:56" x14ac:dyDescent="0.25">
      <c r="BD3383" s="386"/>
    </row>
    <row r="3384" spans="56:56" x14ac:dyDescent="0.25">
      <c r="BD3384" s="386"/>
    </row>
    <row r="3385" spans="56:56" x14ac:dyDescent="0.25">
      <c r="BD3385" s="386"/>
    </row>
    <row r="3386" spans="56:56" x14ac:dyDescent="0.25">
      <c r="BD3386" s="386"/>
    </row>
    <row r="3387" spans="56:56" x14ac:dyDescent="0.25">
      <c r="BD3387" s="386"/>
    </row>
    <row r="3388" spans="56:56" x14ac:dyDescent="0.25">
      <c r="BD3388" s="386"/>
    </row>
    <row r="3389" spans="56:56" x14ac:dyDescent="0.25">
      <c r="BD3389" s="386"/>
    </row>
    <row r="3390" spans="56:56" x14ac:dyDescent="0.25">
      <c r="BD3390" s="386"/>
    </row>
    <row r="3391" spans="56:56" x14ac:dyDescent="0.25">
      <c r="BD3391" s="386"/>
    </row>
    <row r="3392" spans="56:56" x14ac:dyDescent="0.25">
      <c r="BD3392" s="386"/>
    </row>
    <row r="3393" spans="56:56" x14ac:dyDescent="0.25">
      <c r="BD3393" s="386"/>
    </row>
    <row r="3394" spans="56:56" x14ac:dyDescent="0.25">
      <c r="BD3394" s="386"/>
    </row>
    <row r="3395" spans="56:56" x14ac:dyDescent="0.25">
      <c r="BD3395" s="386"/>
    </row>
    <row r="3396" spans="56:56" x14ac:dyDescent="0.25">
      <c r="BD3396" s="386"/>
    </row>
    <row r="3397" spans="56:56" x14ac:dyDescent="0.25">
      <c r="BD3397" s="386"/>
    </row>
    <row r="3398" spans="56:56" x14ac:dyDescent="0.25">
      <c r="BD3398" s="386"/>
    </row>
    <row r="3399" spans="56:56" x14ac:dyDescent="0.25">
      <c r="BD3399" s="386"/>
    </row>
    <row r="3400" spans="56:56" x14ac:dyDescent="0.25">
      <c r="BD3400" s="386"/>
    </row>
    <row r="3401" spans="56:56" x14ac:dyDescent="0.25">
      <c r="BD3401" s="386"/>
    </row>
    <row r="3402" spans="56:56" x14ac:dyDescent="0.25">
      <c r="BD3402" s="386"/>
    </row>
    <row r="3403" spans="56:56" x14ac:dyDescent="0.25">
      <c r="BD3403" s="386"/>
    </row>
    <row r="3404" spans="56:56" x14ac:dyDescent="0.25">
      <c r="BD3404" s="386"/>
    </row>
    <row r="3405" spans="56:56" x14ac:dyDescent="0.25">
      <c r="BD3405" s="386"/>
    </row>
    <row r="3406" spans="56:56" x14ac:dyDescent="0.25">
      <c r="BD3406" s="386"/>
    </row>
    <row r="3407" spans="56:56" x14ac:dyDescent="0.25">
      <c r="BD3407" s="386"/>
    </row>
    <row r="3408" spans="56:56" x14ac:dyDescent="0.25">
      <c r="BD3408" s="386"/>
    </row>
    <row r="3409" spans="56:56" x14ac:dyDescent="0.25">
      <c r="BD3409" s="386"/>
    </row>
    <row r="3410" spans="56:56" x14ac:dyDescent="0.25">
      <c r="BD3410" s="386"/>
    </row>
    <row r="3411" spans="56:56" x14ac:dyDescent="0.25">
      <c r="BD3411" s="386"/>
    </row>
    <row r="3412" spans="56:56" x14ac:dyDescent="0.25">
      <c r="BD3412" s="386"/>
    </row>
    <row r="3413" spans="56:56" x14ac:dyDescent="0.25">
      <c r="BD3413" s="386"/>
    </row>
    <row r="3414" spans="56:56" x14ac:dyDescent="0.25">
      <c r="BD3414" s="386"/>
    </row>
    <row r="3415" spans="56:56" x14ac:dyDescent="0.25">
      <c r="BD3415" s="386"/>
    </row>
    <row r="3416" spans="56:56" x14ac:dyDescent="0.25">
      <c r="BD3416" s="386"/>
    </row>
    <row r="3417" spans="56:56" x14ac:dyDescent="0.25">
      <c r="BD3417" s="386"/>
    </row>
    <row r="3418" spans="56:56" x14ac:dyDescent="0.25">
      <c r="BD3418" s="386"/>
    </row>
    <row r="3419" spans="56:56" x14ac:dyDescent="0.25">
      <c r="BD3419" s="386"/>
    </row>
    <row r="3420" spans="56:56" x14ac:dyDescent="0.25">
      <c r="BD3420" s="386"/>
    </row>
    <row r="3421" spans="56:56" x14ac:dyDescent="0.25">
      <c r="BD3421" s="386"/>
    </row>
    <row r="3422" spans="56:56" x14ac:dyDescent="0.25">
      <c r="BD3422" s="386"/>
    </row>
    <row r="3423" spans="56:56" x14ac:dyDescent="0.25">
      <c r="BD3423" s="386"/>
    </row>
    <row r="3424" spans="56:56" x14ac:dyDescent="0.25">
      <c r="BD3424" s="386"/>
    </row>
    <row r="3425" spans="56:56" x14ac:dyDescent="0.25">
      <c r="BD3425" s="386"/>
    </row>
    <row r="3426" spans="56:56" x14ac:dyDescent="0.25">
      <c r="BD3426" s="386"/>
    </row>
    <row r="3427" spans="56:56" x14ac:dyDescent="0.25">
      <c r="BD3427" s="386"/>
    </row>
    <row r="3428" spans="56:56" x14ac:dyDescent="0.25">
      <c r="BD3428" s="386"/>
    </row>
    <row r="3429" spans="56:56" x14ac:dyDescent="0.25">
      <c r="BD3429" s="386"/>
    </row>
    <row r="3430" spans="56:56" x14ac:dyDescent="0.25">
      <c r="BD3430" s="386"/>
    </row>
    <row r="3431" spans="56:56" x14ac:dyDescent="0.25">
      <c r="BD3431" s="386"/>
    </row>
    <row r="3432" spans="56:56" x14ac:dyDescent="0.25">
      <c r="BD3432" s="386"/>
    </row>
    <row r="3433" spans="56:56" x14ac:dyDescent="0.25">
      <c r="BD3433" s="386"/>
    </row>
    <row r="3434" spans="56:56" x14ac:dyDescent="0.25">
      <c r="BD3434" s="386"/>
    </row>
    <row r="3435" spans="56:56" x14ac:dyDescent="0.25">
      <c r="BD3435" s="386"/>
    </row>
    <row r="3436" spans="56:56" x14ac:dyDescent="0.25">
      <c r="BD3436" s="386"/>
    </row>
    <row r="3437" spans="56:56" x14ac:dyDescent="0.25">
      <c r="BD3437" s="386"/>
    </row>
    <row r="3438" spans="56:56" x14ac:dyDescent="0.25">
      <c r="BD3438" s="386"/>
    </row>
    <row r="3439" spans="56:56" x14ac:dyDescent="0.25">
      <c r="BD3439" s="386"/>
    </row>
    <row r="3440" spans="56:56" x14ac:dyDescent="0.25">
      <c r="BD3440" s="386"/>
    </row>
    <row r="3441" spans="56:56" x14ac:dyDescent="0.25">
      <c r="BD3441" s="386"/>
    </row>
    <row r="3442" spans="56:56" x14ac:dyDescent="0.25">
      <c r="BD3442" s="386"/>
    </row>
    <row r="3443" spans="56:56" x14ac:dyDescent="0.25">
      <c r="BD3443" s="386"/>
    </row>
    <row r="3444" spans="56:56" x14ac:dyDescent="0.25">
      <c r="BD3444" s="386"/>
    </row>
    <row r="3445" spans="56:56" x14ac:dyDescent="0.25">
      <c r="BD3445" s="386"/>
    </row>
    <row r="3446" spans="56:56" x14ac:dyDescent="0.25">
      <c r="BD3446" s="386"/>
    </row>
    <row r="3447" spans="56:56" x14ac:dyDescent="0.25">
      <c r="BD3447" s="386"/>
    </row>
    <row r="3448" spans="56:56" x14ac:dyDescent="0.25">
      <c r="BD3448" s="386"/>
    </row>
    <row r="3449" spans="56:56" x14ac:dyDescent="0.25">
      <c r="BD3449" s="386"/>
    </row>
    <row r="3450" spans="56:56" x14ac:dyDescent="0.25">
      <c r="BD3450" s="386"/>
    </row>
    <row r="3451" spans="56:56" x14ac:dyDescent="0.25">
      <c r="BD3451" s="386"/>
    </row>
    <row r="3452" spans="56:56" x14ac:dyDescent="0.25">
      <c r="BD3452" s="386"/>
    </row>
    <row r="3453" spans="56:56" x14ac:dyDescent="0.25">
      <c r="BD3453" s="386"/>
    </row>
    <row r="3454" spans="56:56" x14ac:dyDescent="0.25">
      <c r="BD3454" s="386"/>
    </row>
    <row r="3455" spans="56:56" x14ac:dyDescent="0.25">
      <c r="BD3455" s="386"/>
    </row>
    <row r="3456" spans="56:56" x14ac:dyDescent="0.25">
      <c r="BD3456" s="386"/>
    </row>
    <row r="3457" spans="56:56" x14ac:dyDescent="0.25">
      <c r="BD3457" s="386"/>
    </row>
    <row r="3458" spans="56:56" x14ac:dyDescent="0.25">
      <c r="BD3458" s="386"/>
    </row>
    <row r="3459" spans="56:56" x14ac:dyDescent="0.25">
      <c r="BD3459" s="386"/>
    </row>
    <row r="3460" spans="56:56" x14ac:dyDescent="0.25">
      <c r="BD3460" s="386"/>
    </row>
    <row r="3461" spans="56:56" x14ac:dyDescent="0.25">
      <c r="BD3461" s="386"/>
    </row>
    <row r="3462" spans="56:56" x14ac:dyDescent="0.25">
      <c r="BD3462" s="386"/>
    </row>
    <row r="3463" spans="56:56" x14ac:dyDescent="0.25">
      <c r="BD3463" s="386"/>
    </row>
    <row r="3464" spans="56:56" x14ac:dyDescent="0.25">
      <c r="BD3464" s="386"/>
    </row>
    <row r="3465" spans="56:56" x14ac:dyDescent="0.25">
      <c r="BD3465" s="386"/>
    </row>
    <row r="3466" spans="56:56" x14ac:dyDescent="0.25">
      <c r="BD3466" s="386"/>
    </row>
    <row r="3467" spans="56:56" x14ac:dyDescent="0.25">
      <c r="BD3467" s="386"/>
    </row>
    <row r="3468" spans="56:56" x14ac:dyDescent="0.25">
      <c r="BD3468" s="386"/>
    </row>
    <row r="3469" spans="56:56" x14ac:dyDescent="0.25">
      <c r="BD3469" s="386"/>
    </row>
    <row r="3470" spans="56:56" x14ac:dyDescent="0.25">
      <c r="BD3470" s="386"/>
    </row>
    <row r="3471" spans="56:56" x14ac:dyDescent="0.25">
      <c r="BD3471" s="386"/>
    </row>
    <row r="3472" spans="56:56" x14ac:dyDescent="0.25">
      <c r="BD3472" s="386"/>
    </row>
    <row r="3473" spans="56:56" x14ac:dyDescent="0.25">
      <c r="BD3473" s="386"/>
    </row>
    <row r="3474" spans="56:56" x14ac:dyDescent="0.25">
      <c r="BD3474" s="386"/>
    </row>
    <row r="3475" spans="56:56" x14ac:dyDescent="0.25">
      <c r="BD3475" s="386"/>
    </row>
    <row r="3476" spans="56:56" x14ac:dyDescent="0.25">
      <c r="BD3476" s="386"/>
    </row>
    <row r="3477" spans="56:56" x14ac:dyDescent="0.25">
      <c r="BD3477" s="386"/>
    </row>
    <row r="3478" spans="56:56" x14ac:dyDescent="0.25">
      <c r="BD3478" s="386"/>
    </row>
    <row r="3479" spans="56:56" x14ac:dyDescent="0.25">
      <c r="BD3479" s="386"/>
    </row>
    <row r="3480" spans="56:56" x14ac:dyDescent="0.25">
      <c r="BD3480" s="386"/>
    </row>
    <row r="3481" spans="56:56" x14ac:dyDescent="0.25">
      <c r="BD3481" s="386"/>
    </row>
    <row r="3482" spans="56:56" x14ac:dyDescent="0.25">
      <c r="BD3482" s="386"/>
    </row>
    <row r="3483" spans="56:56" x14ac:dyDescent="0.25">
      <c r="BD3483" s="386"/>
    </row>
    <row r="3484" spans="56:56" x14ac:dyDescent="0.25">
      <c r="BD3484" s="386"/>
    </row>
    <row r="3485" spans="56:56" x14ac:dyDescent="0.25">
      <c r="BD3485" s="386"/>
    </row>
    <row r="3486" spans="56:56" x14ac:dyDescent="0.25">
      <c r="BD3486" s="386"/>
    </row>
    <row r="3487" spans="56:56" x14ac:dyDescent="0.25">
      <c r="BD3487" s="386"/>
    </row>
    <row r="3488" spans="56:56" x14ac:dyDescent="0.25">
      <c r="BD3488" s="386"/>
    </row>
    <row r="3489" spans="56:56" x14ac:dyDescent="0.25">
      <c r="BD3489" s="386"/>
    </row>
    <row r="3490" spans="56:56" x14ac:dyDescent="0.25">
      <c r="BD3490" s="386"/>
    </row>
    <row r="3491" spans="56:56" x14ac:dyDescent="0.25">
      <c r="BD3491" s="386"/>
    </row>
    <row r="3492" spans="56:56" x14ac:dyDescent="0.25">
      <c r="BD3492" s="386"/>
    </row>
    <row r="3493" spans="56:56" x14ac:dyDescent="0.25">
      <c r="BD3493" s="386"/>
    </row>
    <row r="3494" spans="56:56" x14ac:dyDescent="0.25">
      <c r="BD3494" s="386"/>
    </row>
    <row r="3495" spans="56:56" x14ac:dyDescent="0.25">
      <c r="BD3495" s="386"/>
    </row>
    <row r="3496" spans="56:56" x14ac:dyDescent="0.25">
      <c r="BD3496" s="386"/>
    </row>
    <row r="3497" spans="56:56" x14ac:dyDescent="0.25">
      <c r="BD3497" s="386"/>
    </row>
    <row r="3498" spans="56:56" x14ac:dyDescent="0.25">
      <c r="BD3498" s="386"/>
    </row>
    <row r="3499" spans="56:56" x14ac:dyDescent="0.25">
      <c r="BD3499" s="386"/>
    </row>
    <row r="3500" spans="56:56" x14ac:dyDescent="0.25">
      <c r="BD3500" s="386"/>
    </row>
    <row r="3501" spans="56:56" x14ac:dyDescent="0.25">
      <c r="BD3501" s="386"/>
    </row>
    <row r="3502" spans="56:56" x14ac:dyDescent="0.25">
      <c r="BD3502" s="386"/>
    </row>
    <row r="3503" spans="56:56" x14ac:dyDescent="0.25">
      <c r="BD3503" s="386"/>
    </row>
    <row r="3504" spans="56:56" x14ac:dyDescent="0.25">
      <c r="BD3504" s="386"/>
    </row>
    <row r="3505" spans="56:56" x14ac:dyDescent="0.25">
      <c r="BD3505" s="386"/>
    </row>
    <row r="3506" spans="56:56" x14ac:dyDescent="0.25">
      <c r="BD3506" s="386"/>
    </row>
    <row r="3507" spans="56:56" x14ac:dyDescent="0.25">
      <c r="BD3507" s="386"/>
    </row>
    <row r="3508" spans="56:56" x14ac:dyDescent="0.25">
      <c r="BD3508" s="386"/>
    </row>
    <row r="3509" spans="56:56" x14ac:dyDescent="0.25">
      <c r="BD3509" s="386"/>
    </row>
    <row r="3510" spans="56:56" x14ac:dyDescent="0.25">
      <c r="BD3510" s="386"/>
    </row>
    <row r="3511" spans="56:56" x14ac:dyDescent="0.25">
      <c r="BD3511" s="386"/>
    </row>
    <row r="3512" spans="56:56" x14ac:dyDescent="0.25">
      <c r="BD3512" s="386"/>
    </row>
    <row r="3513" spans="56:56" x14ac:dyDescent="0.25">
      <c r="BD3513" s="386"/>
    </row>
    <row r="3514" spans="56:56" x14ac:dyDescent="0.25">
      <c r="BD3514" s="386"/>
    </row>
    <row r="3515" spans="56:56" x14ac:dyDescent="0.25">
      <c r="BD3515" s="386"/>
    </row>
    <row r="3516" spans="56:56" x14ac:dyDescent="0.25">
      <c r="BD3516" s="386"/>
    </row>
    <row r="3517" spans="56:56" x14ac:dyDescent="0.25">
      <c r="BD3517" s="386"/>
    </row>
    <row r="3518" spans="56:56" x14ac:dyDescent="0.25">
      <c r="BD3518" s="386"/>
    </row>
    <row r="3519" spans="56:56" x14ac:dyDescent="0.25">
      <c r="BD3519" s="386"/>
    </row>
    <row r="3520" spans="56:56" x14ac:dyDescent="0.25">
      <c r="BD3520" s="386"/>
    </row>
    <row r="3521" spans="56:56" x14ac:dyDescent="0.25">
      <c r="BD3521" s="386"/>
    </row>
    <row r="3522" spans="56:56" x14ac:dyDescent="0.25">
      <c r="BD3522" s="386"/>
    </row>
    <row r="3523" spans="56:56" x14ac:dyDescent="0.25">
      <c r="BD3523" s="386"/>
    </row>
    <row r="3524" spans="56:56" x14ac:dyDescent="0.25">
      <c r="BD3524" s="386"/>
    </row>
    <row r="3525" spans="56:56" x14ac:dyDescent="0.25">
      <c r="BD3525" s="386"/>
    </row>
    <row r="3526" spans="56:56" x14ac:dyDescent="0.25">
      <c r="BD3526" s="386"/>
    </row>
    <row r="3527" spans="56:56" x14ac:dyDescent="0.25">
      <c r="BD3527" s="386"/>
    </row>
    <row r="3528" spans="56:56" x14ac:dyDescent="0.25">
      <c r="BD3528" s="386"/>
    </row>
    <row r="3529" spans="56:56" x14ac:dyDescent="0.25">
      <c r="BD3529" s="386"/>
    </row>
    <row r="3530" spans="56:56" x14ac:dyDescent="0.25">
      <c r="BD3530" s="386"/>
    </row>
    <row r="3531" spans="56:56" x14ac:dyDescent="0.25">
      <c r="BD3531" s="386"/>
    </row>
    <row r="3532" spans="56:56" x14ac:dyDescent="0.25">
      <c r="BD3532" s="386"/>
    </row>
    <row r="3533" spans="56:56" x14ac:dyDescent="0.25">
      <c r="BD3533" s="386"/>
    </row>
    <row r="3534" spans="56:56" x14ac:dyDescent="0.25">
      <c r="BD3534" s="386"/>
    </row>
    <row r="3535" spans="56:56" ht="15.75" thickBot="1" x14ac:dyDescent="0.3">
      <c r="BD3535" s="387"/>
    </row>
  </sheetData>
  <dataValidations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B23:B30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0"/>
  <sheetViews>
    <sheetView workbookViewId="0"/>
  </sheetViews>
  <sheetFormatPr defaultRowHeight="15" outlineLevelCol="1" x14ac:dyDescent="0.25"/>
  <cols>
    <col min="1" max="1" width="5" style="1" bestFit="1" customWidth="1"/>
    <col min="2" max="2" width="17.28515625" style="1" hidden="1" customWidth="1" outlineLevel="1"/>
    <col min="3" max="3" width="10" style="58" bestFit="1" customWidth="1" collapsed="1"/>
    <col min="4" max="4" width="7.7109375" style="45" customWidth="1"/>
    <col min="5" max="5" width="19.28515625" style="49" bestFit="1" customWidth="1"/>
    <col min="6" max="6" width="10" style="1" bestFit="1" customWidth="1"/>
    <col min="7" max="7" width="20.28515625" style="1" bestFit="1" customWidth="1"/>
    <col min="8" max="8" width="12.140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11.5703125" style="1" hidden="1" customWidth="1" outlineLevel="1"/>
    <col min="14" max="14" width="10" style="1" hidden="1" customWidth="1" outlineLevel="1"/>
    <col min="15" max="15" width="11.5703125" style="1" hidden="1" customWidth="1" outlineLevel="1"/>
    <col min="16" max="16" width="12" style="1" hidden="1" customWidth="1" outlineLevel="1"/>
    <col min="17" max="17" width="5" style="1" bestFit="1" customWidth="1" collapsed="1"/>
    <col min="18" max="18" width="6.42578125" style="1" bestFit="1" customWidth="1"/>
    <col min="19" max="19" width="10" style="1" hidden="1" customWidth="1" outlineLevel="1"/>
    <col min="20" max="20" width="11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175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_xll.qlPiecewiseYieldCurveData(GeneralSettings!D15,Trigger)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_xll.ohFilter(PastedValue!O2:O62,PastedValue!K2:K62="Dp")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 t="shared" ref="E3:E18" si="0">IF(OR(RIGHT(C3,1)="M",RIGHT(C3,1)="D"),"Modified Following","Following")</f>
        <v>Following</v>
      </c>
      <c r="F3" s="55" t="str">
        <f t="shared" ref="F3:F9" si="1">IF(OR(RIGHT(C3,1)="M",RIGHT(C3,1)="D"),"TRUE","FALSE")</f>
        <v>FALSE</v>
      </c>
      <c r="G3" s="15" t="s">
        <v>51</v>
      </c>
      <c r="H3" s="16">
        <f t="array" ref="H3:H18">_xll.ohFilter(PastedValue!R2:R62,PastedValue!K2:K62="Dp")/100</f>
        <v>-1.199999E-3</v>
      </c>
      <c r="I3" s="17" t="str">
        <f>_xll.qlDepositRateHelper2(,H3,IF(RIGHT(C3,1)="N","1D",C3),D3,Calendar,E3,F3,G3,,Trigger)</f>
        <v>obj_00a89#0008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obj_00a89#0008</v>
      </c>
      <c r="T3" s="52">
        <f>_xll.qlRateHelperQuoteValue(S3,Trigger)</f>
        <v>-1.199999E-3</v>
      </c>
      <c r="U3" s="35">
        <f>_xll.qlRateHelperEarliestDate(S3,Trigger)</f>
        <v>42152</v>
      </c>
      <c r="V3" s="35">
        <f>_xll.qlRateHelperLatestDate(S3,Trigger)</f>
        <v>42153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7" si="2">IF(C4="O/N",0,IF(C4="T/N",1,2))</f>
        <v>1</v>
      </c>
      <c r="E4" s="47" t="str">
        <f t="shared" si="0"/>
        <v>Following</v>
      </c>
      <c r="F4" s="55" t="str">
        <f t="shared" si="1"/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obj_00a8f#0008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obj_00a89#0008</v>
      </c>
      <c r="P4" s="34" t="b">
        <f>J3</f>
        <v>1</v>
      </c>
      <c r="Q4" s="34" t="str">
        <v>Dp</v>
      </c>
      <c r="R4" s="34" t="str">
        <v>T/N</v>
      </c>
      <c r="S4" s="34" t="str">
        <v>obj_00a8f#0008</v>
      </c>
      <c r="T4" s="52">
        <f>_xll.qlRateHelperQuoteValue(S4,Trigger)</f>
        <v>-1.1999999999999999E-3</v>
      </c>
      <c r="U4" s="35">
        <f>_xll.qlRateHelperEarliestDate(S4,Trigger)</f>
        <v>42153</v>
      </c>
      <c r="V4" s="35">
        <f>_xll.qlRateHelperLatestDate(S4,Trigger)</f>
        <v>42156</v>
      </c>
      <c r="W4" s="40">
        <v>-1.2166714826671358E-3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2"/>
        <v>2</v>
      </c>
      <c r="E5" s="47" t="str">
        <f t="shared" si="0"/>
        <v>Following</v>
      </c>
      <c r="F5" s="55" t="str">
        <f t="shared" si="1"/>
        <v>FALSE</v>
      </c>
      <c r="G5" s="15" t="s">
        <v>51</v>
      </c>
      <c r="H5" s="16">
        <v>-1E-3</v>
      </c>
      <c r="I5" s="17" t="str">
        <f>_xll.qlDepositRateHelper2(,H5,IF(RIGHT(C5,1)="N","1D",C5),D5,Calendar,E5,F5,G5,,Trigger)</f>
        <v>obj_00a85#0008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O19" si="6">I4</f>
        <v>obj_00a8f#0008</v>
      </c>
      <c r="P5" s="34" t="b">
        <f t="shared" ref="P5:P19" si="7">J4</f>
        <v>1</v>
      </c>
      <c r="Q5" s="34" t="str">
        <v>Dp</v>
      </c>
      <c r="R5" s="34" t="str">
        <v>S/N</v>
      </c>
      <c r="S5" s="34" t="str">
        <v>obj_00a85#0008</v>
      </c>
      <c r="T5" s="52">
        <f>_xll.qlRateHelperQuoteValue(S5,Trigger)</f>
        <v>-1E-3</v>
      </c>
      <c r="U5" s="35">
        <f>_xll.qlRateHelperEarliestDate(S5,Trigger)</f>
        <v>42156</v>
      </c>
      <c r="V5" s="35">
        <f>_xll.qlRateHelperLatestDate(S5,Trigger)</f>
        <v>42157</v>
      </c>
      <c r="W5" s="40">
        <v>-1.1761152455520938E-3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2"/>
        <v>2</v>
      </c>
      <c r="E6" s="47" t="str">
        <f t="shared" si="0"/>
        <v>Following</v>
      </c>
      <c r="F6" s="55" t="str">
        <f t="shared" si="1"/>
        <v>FALSE</v>
      </c>
      <c r="G6" s="15" t="s">
        <v>51</v>
      </c>
      <c r="H6" s="16">
        <v>-7.000000000000001E-4</v>
      </c>
      <c r="I6" s="17" t="str">
        <f>_xll.qlDepositRateHelper2(,H6,IF(RIGHT(C6,1)="N","1D",C6),D6,Calendar,E6,F6,G6,,Trigger)</f>
        <v>obj_00a8d#0008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obj_00a85#0008</v>
      </c>
      <c r="P6" s="34" t="b">
        <f t="shared" si="7"/>
        <v>1</v>
      </c>
      <c r="Q6" s="34" t="str">
        <v>Dp</v>
      </c>
      <c r="R6" s="34" t="str">
        <v>1W</v>
      </c>
      <c r="S6" s="34" t="str">
        <v>obj_00a8d#0008</v>
      </c>
      <c r="T6" s="52">
        <f>_xll.qlRateHelperQuoteValue(S6,Trigger)</f>
        <v>-7.000000000000001E-4</v>
      </c>
      <c r="U6" s="35">
        <f>_xll.qlRateHelperEarliestDate(S6,Trigger)</f>
        <v>42156</v>
      </c>
      <c r="V6" s="35">
        <f>_xll.qlRateHelperLatestDate(S6,Trigger)</f>
        <v>42163</v>
      </c>
      <c r="W6" s="40">
        <v>-8.9407048152685025E-4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2"/>
        <v>2</v>
      </c>
      <c r="E7" s="47" t="str">
        <f t="shared" si="0"/>
        <v>Following</v>
      </c>
      <c r="F7" s="55" t="str">
        <f t="shared" si="1"/>
        <v>FALSE</v>
      </c>
      <c r="G7" s="15" t="s">
        <v>51</v>
      </c>
      <c r="H7" s="16">
        <v>-7.000000000000001E-4</v>
      </c>
      <c r="I7" s="17" t="str">
        <f>_xll.qlDepositRateHelper2(,H7,IF(RIGHT(C7,1)="N","1D",C7),D7,Calendar,E7,F7,G7,,Trigger)</f>
        <v>obj_00a8a#0008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obj_00a8d#0008</v>
      </c>
      <c r="P7" s="34" t="b">
        <f t="shared" si="7"/>
        <v>1</v>
      </c>
      <c r="Q7" s="34" t="str">
        <v>Dp</v>
      </c>
      <c r="R7" s="34" t="str">
        <v>2W</v>
      </c>
      <c r="S7" s="34" t="str">
        <v>obj_00a8a#0008</v>
      </c>
      <c r="T7" s="52">
        <f>_xll.qlRateHelperQuoteValue(S7,Trigger)</f>
        <v>-7.000000000000001E-4</v>
      </c>
      <c r="U7" s="35">
        <f>_xll.qlRateHelperEarliestDate(S7,Trigger)</f>
        <v>42156</v>
      </c>
      <c r="V7" s="35">
        <f>_xll.qlRateHelperLatestDate(S7,Trigger)</f>
        <v>42170</v>
      </c>
      <c r="W7" s="40">
        <v>-8.2238512698719498E-4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2"/>
        <v>2</v>
      </c>
      <c r="E8" s="47" t="str">
        <f t="shared" si="0"/>
        <v>Following</v>
      </c>
      <c r="F8" s="55" t="str">
        <f t="shared" si="1"/>
        <v>FALSE</v>
      </c>
      <c r="G8" s="15" t="s">
        <v>51</v>
      </c>
      <c r="H8" s="16">
        <v>-7.000000000000001E-4</v>
      </c>
      <c r="I8" s="17" t="str">
        <f>_xll.qlDepositRateHelper2(,H8,IF(RIGHT(C8,1)="N","1D",C8),D8,Calendar,E8,F8,G8,,Trigger)</f>
        <v>obj_00a86#0008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obj_00a8a#0008</v>
      </c>
      <c r="P8" s="34" t="b">
        <f t="shared" si="7"/>
        <v>1</v>
      </c>
      <c r="Q8" s="34" t="str">
        <v>Dp</v>
      </c>
      <c r="R8" s="34" t="str">
        <v>3W</v>
      </c>
      <c r="S8" s="34" t="str">
        <v>obj_00a86#0008</v>
      </c>
      <c r="T8" s="52">
        <f>_xll.qlRateHelperQuoteValue(S8,Trigger)</f>
        <v>-7.000000000000001E-4</v>
      </c>
      <c r="U8" s="35">
        <f>_xll.qlRateHelperEarliestDate(S8,Trigger)</f>
        <v>42156</v>
      </c>
      <c r="V8" s="35">
        <f>_xll.qlRateHelperLatestDate(S8,Trigger)</f>
        <v>42177</v>
      </c>
      <c r="W8" s="40">
        <v>-7.9084627595945309E-4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2"/>
        <v>2</v>
      </c>
      <c r="E9" s="47" t="str">
        <f t="shared" si="0"/>
        <v>Modified Following</v>
      </c>
      <c r="F9" s="55" t="str">
        <f t="shared" si="1"/>
        <v>TRUE</v>
      </c>
      <c r="G9" s="15" t="s">
        <v>51</v>
      </c>
      <c r="H9" s="16">
        <v>-5.0000000000000001E-4</v>
      </c>
      <c r="I9" s="17" t="str">
        <f>_xll.qlDepositRateHelper2(,H9,IF(RIGHT(C9,1)="N","1D",C9),D9,Calendar,E9,F9,G9,,Trigger)</f>
        <v>obj_00a88#0008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obj_00a86#0008</v>
      </c>
      <c r="P9" s="34" t="b">
        <f t="shared" si="7"/>
        <v>1</v>
      </c>
      <c r="Q9" s="34" t="str">
        <v>Dp</v>
      </c>
      <c r="R9" s="34" t="str">
        <v>1M</v>
      </c>
      <c r="S9" s="34" t="str">
        <v>obj_00a88#0008</v>
      </c>
      <c r="T9" s="52">
        <f>_xll.qlRateHelperQuoteValue(S9,Trigger)</f>
        <v>-5.0000000000000001E-4</v>
      </c>
      <c r="U9" s="35">
        <f>_xll.qlRateHelperEarliestDate(S9,Trigger)</f>
        <v>42156</v>
      </c>
      <c r="V9" s="35">
        <f>_xll.qlRateHelperLatestDate(S9,Trigger)</f>
        <v>42186</v>
      </c>
      <c r="W9" s="40">
        <v>-5.9045106215044275E-4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2"/>
        <v>2</v>
      </c>
      <c r="E10" s="47" t="str">
        <f t="shared" si="0"/>
        <v>Modified Following</v>
      </c>
      <c r="F10" s="55" t="str">
        <f>IF(OR(RIGHT(C10,1)="M",RIGHT(C10,1)="D"),"TRUE","FALSE")</f>
        <v>TRUE</v>
      </c>
      <c r="G10" s="15" t="s">
        <v>51</v>
      </c>
      <c r="H10" s="16">
        <v>-2.0000000000000001E-4</v>
      </c>
      <c r="I10" s="17" t="str">
        <f>_xll.qlDepositRateHelper2(,H10,IF(RIGHT(C10,1)="N","1D",C10),D10,Calendar,E10,F10,G10,,Trigger)</f>
        <v>obj_00a8e#0008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obj_00a88#0008</v>
      </c>
      <c r="P10" s="34" t="b">
        <f t="shared" si="7"/>
        <v>1</v>
      </c>
      <c r="Q10" s="34" t="str">
        <v>Dp</v>
      </c>
      <c r="R10" s="34" t="str">
        <v>2M</v>
      </c>
      <c r="S10" s="34" t="str">
        <v>obj_00a8e#0008</v>
      </c>
      <c r="T10" s="52">
        <f>_xll.qlRateHelperQuoteValue(S10,Trigger)</f>
        <v>-2.0000000000000001E-4</v>
      </c>
      <c r="U10" s="35">
        <f>_xll.qlRateHelperEarliestDate(S10,Trigger)</f>
        <v>42156</v>
      </c>
      <c r="V10" s="35">
        <f>_xll.qlRateHelperLatestDate(S10,Trigger)</f>
        <v>42219</v>
      </c>
      <c r="W10" s="40">
        <v>-2.6331208206581533E-4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2"/>
        <v>2</v>
      </c>
      <c r="E11" s="47" t="str">
        <f t="shared" si="0"/>
        <v>Modified Following</v>
      </c>
      <c r="F11" s="55" t="str">
        <f t="shared" ref="F11:F18" si="8">IF(OR(RIGHT(C11,1)="M",RIGHT(C11,1)="D"),"TRUE","FALSE")</f>
        <v>TRUE</v>
      </c>
      <c r="G11" s="15" t="s">
        <v>51</v>
      </c>
      <c r="H11" s="16">
        <v>1E-4</v>
      </c>
      <c r="I11" s="17" t="str">
        <f>_xll.qlDepositRateHelper2(,H11,IF(RIGHT(C11,1)="N","1D",C11),D11,Calendar,E11,F11,G11,,Trigger)</f>
        <v>obj_00a87#0008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obj_00a8e#0008</v>
      </c>
      <c r="P11" s="34" t="b">
        <f t="shared" si="7"/>
        <v>1</v>
      </c>
      <c r="Q11" s="34" t="str">
        <v>Dp</v>
      </c>
      <c r="R11" s="34" t="str">
        <v>3M</v>
      </c>
      <c r="S11" s="34" t="str">
        <v>obj_00a87#0008</v>
      </c>
      <c r="T11" s="52">
        <f>_xll.qlRateHelperQuoteValue(S11,Trigger)</f>
        <v>1E-4</v>
      </c>
      <c r="U11" s="35">
        <f>_xll.qlRateHelperEarliestDate(S11,Trigger)</f>
        <v>42156</v>
      </c>
      <c r="V11" s="35">
        <f>_xll.qlRateHelperLatestDate(S11,Trigger)</f>
        <v>42248</v>
      </c>
      <c r="W11" s="40">
        <v>4.6468465217411357E-5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2"/>
        <v>2</v>
      </c>
      <c r="E12" s="47" t="str">
        <f t="shared" si="0"/>
        <v>Modified Following</v>
      </c>
      <c r="F12" s="55" t="str">
        <f t="shared" si="8"/>
        <v>TRUE</v>
      </c>
      <c r="G12" s="15" t="s">
        <v>51</v>
      </c>
      <c r="H12" s="16">
        <v>2.9999999999999997E-4</v>
      </c>
      <c r="I12" s="17" t="str">
        <f>_xll.qlDepositRateHelper2(,H12,IF(RIGHT(C12,1)="N","1D",C12),D12,Calendar,E12,F12,G12,,Trigger)</f>
        <v>obj_00a8b#0008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obj_00a87#0008</v>
      </c>
      <c r="P12" s="34" t="b">
        <f t="shared" si="7"/>
        <v>1</v>
      </c>
      <c r="Q12" s="34" t="str">
        <v>Dp</v>
      </c>
      <c r="R12" s="34" t="str">
        <v>4M</v>
      </c>
      <c r="S12" s="34" t="str">
        <v>obj_00a8b#0008</v>
      </c>
      <c r="T12" s="52">
        <f>_xll.qlRateHelperQuoteValue(S12,Trigger)</f>
        <v>2.9999999999999997E-4</v>
      </c>
      <c r="U12" s="35">
        <f>_xll.qlRateHelperEarliestDate(S12,Trigger)</f>
        <v>42156</v>
      </c>
      <c r="V12" s="35">
        <f>_xll.qlRateHelperLatestDate(S12,Trigger)</f>
        <v>42278</v>
      </c>
      <c r="W12" s="40">
        <v>2.5587112055697317E-4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2"/>
        <v>2</v>
      </c>
      <c r="E13" s="47" t="str">
        <f t="shared" si="0"/>
        <v>Modified Following</v>
      </c>
      <c r="F13" s="55" t="str">
        <f t="shared" si="8"/>
        <v>TRUE</v>
      </c>
      <c r="G13" s="15" t="s">
        <v>51</v>
      </c>
      <c r="H13" s="16">
        <v>5.0000000000000001E-4</v>
      </c>
      <c r="I13" s="17" t="str">
        <f>_xll.qlDepositRateHelper2(,H13,IF(RIGHT(C13,1)="N","1D",C13),D13,Calendar,E13,F13,G13,,Trigger)</f>
        <v>obj_00a90#0008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obj_00a8b#0008</v>
      </c>
      <c r="P13" s="34" t="b">
        <f t="shared" si="7"/>
        <v>1</v>
      </c>
      <c r="Q13" s="34" t="str">
        <v>Dp</v>
      </c>
      <c r="R13" s="34" t="str">
        <v>5M</v>
      </c>
      <c r="S13" s="34" t="str">
        <v>obj_00a90#0008</v>
      </c>
      <c r="T13" s="52">
        <f>_xll.qlRateHelperQuoteValue(S13,Trigger)</f>
        <v>5.0000000000000001E-4</v>
      </c>
      <c r="U13" s="35">
        <f>_xll.qlRateHelperEarliestDate(S13,Trigger)</f>
        <v>42156</v>
      </c>
      <c r="V13" s="35">
        <f>_xll.qlRateHelperLatestDate(S13,Trigger)</f>
        <v>42310</v>
      </c>
      <c r="W13" s="40">
        <v>4.6325576335896977E-4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2"/>
        <v>2</v>
      </c>
      <c r="E14" s="47" t="str">
        <f t="shared" si="0"/>
        <v>Modified Following</v>
      </c>
      <c r="F14" s="55" t="str">
        <f t="shared" si="8"/>
        <v>TRUE</v>
      </c>
      <c r="G14" s="15" t="s">
        <v>51</v>
      </c>
      <c r="H14" s="16">
        <v>8.9999999999999998E-4</v>
      </c>
      <c r="I14" s="17" t="str">
        <f>_xll.qlDepositRateHelper2(,H14,IF(RIGHT(C14,1)="N","1D",C14),D14,Calendar,E14,F14,G14,,Trigger)</f>
        <v>obj_00a8c#0008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obj_00a90#0008</v>
      </c>
      <c r="P14" s="34" t="b">
        <f t="shared" si="7"/>
        <v>1</v>
      </c>
      <c r="Q14" s="34" t="str">
        <v>Dp</v>
      </c>
      <c r="R14" s="34" t="str">
        <v>6M</v>
      </c>
      <c r="S14" s="34" t="str">
        <v>obj_00a8c#0008</v>
      </c>
      <c r="T14" s="52">
        <f>_xll.qlRateHelperQuoteValue(S14,Trigger)</f>
        <v>8.9999999999999998E-4</v>
      </c>
      <c r="U14" s="35">
        <f>_xll.qlRateHelperEarliestDate(S14,Trigger)</f>
        <v>42156</v>
      </c>
      <c r="V14" s="35">
        <f>_xll.qlRateHelperLatestDate(S14,Trigger)</f>
        <v>42339</v>
      </c>
      <c r="W14" s="40">
        <v>8.6675201777096388E-4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142D</v>
      </c>
      <c r="D15" s="43">
        <f t="shared" si="2"/>
        <v>2</v>
      </c>
      <c r="E15" s="47" t="str">
        <f t="shared" si="0"/>
        <v>Modified Following</v>
      </c>
      <c r="F15" s="55" t="str">
        <f t="shared" si="8"/>
        <v>TRUE</v>
      </c>
      <c r="G15" s="15" t="s">
        <v>51</v>
      </c>
      <c r="H15" s="16">
        <v>1.00322581E-3</v>
      </c>
      <c r="I15" s="17" t="str">
        <f>_xll.qlDepositRateHelper2(,H15,IF(RIGHT(C15,1)="N","1D",C15),D15,Calendar,E15,F15,G15,,Trigger)</f>
        <v>obj_00a83#0008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obj_00a8c#0008</v>
      </c>
      <c r="P15" s="34" t="b">
        <f t="shared" si="7"/>
        <v>1</v>
      </c>
      <c r="Q15" s="34" t="str">
        <v>Dp</v>
      </c>
      <c r="R15" s="34" t="str">
        <v>142D</v>
      </c>
      <c r="S15" s="34" t="str">
        <v>obj_00a83#0008</v>
      </c>
      <c r="T15" s="52">
        <f>_xll.qlRateHelperQuoteValue(S15,Trigger)</f>
        <v>1.00322581E-3</v>
      </c>
      <c r="U15" s="35">
        <f>_xll.qlRateHelperEarliestDate(S15,Trigger)</f>
        <v>42156</v>
      </c>
      <c r="V15" s="35">
        <f>_xll.qlRateHelperLatestDate(S15,Trigger)</f>
        <v>42354</v>
      </c>
      <c r="W15" s="40">
        <v>9.7265026169782078E-4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2"/>
        <v>#N/A</v>
      </c>
      <c r="E16" s="47" t="e">
        <f t="shared" si="0"/>
        <v>#N/A</v>
      </c>
      <c r="F16" s="55" t="e">
        <f t="shared" si="8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142D</v>
      </c>
      <c r="O16" s="34" t="str">
        <f t="shared" si="6"/>
        <v>obj_00a83#0008</v>
      </c>
      <c r="P16" s="34" t="b">
        <f t="shared" si="7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2"/>
        <v>#N/A</v>
      </c>
      <c r="E17" s="47" t="e">
        <f t="shared" si="0"/>
        <v>#N/A</v>
      </c>
      <c r="F17" s="55" t="e">
        <f t="shared" si="8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7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>IF(C18="O/N",0,IF(C18="T/N",1,2))</f>
        <v>#N/A</v>
      </c>
      <c r="E18" s="47" t="e">
        <f t="shared" si="0"/>
        <v>#N/A</v>
      </c>
      <c r="F18" s="55" t="e">
        <f t="shared" si="8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7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7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9">A23</f>
        <v>Sf</v>
      </c>
      <c r="N21" s="64" t="str">
        <f t="shared" ref="N21:N27" si="10">D23</f>
        <v>H6</v>
      </c>
      <c r="O21" s="64" t="e">
        <f t="shared" ref="O21:O27" si="11">I23</f>
        <v>#NUM!</v>
      </c>
      <c r="P21" s="34" t="b">
        <f t="shared" ref="P21:P27" si="12">J23</f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3">DATE(2000+RIGHT(C22,2),RIGHT(LEFT(C22,5),2),LEFT(C22,2))</f>
        <v>57903</v>
      </c>
      <c r="C22" s="59">
        <f t="array" ref="C22:C29">_xll.ohFilter(PastedValue!L2:L62,PastedValue!K2:K62="Sf")</f>
        <v>42354</v>
      </c>
      <c r="D22" s="20" t="str">
        <f>_xll.qlIMMcode(C22)</f>
        <v>Z5</v>
      </c>
      <c r="E22" s="47" t="s">
        <v>15</v>
      </c>
      <c r="F22" s="9" t="s">
        <v>54</v>
      </c>
      <c r="G22" s="41">
        <f t="array" ref="G22:G29">_xll.ohFilter(PastedValue!R2:R62,PastedValue!K2:K62="Sf")</f>
        <v>99.997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9"/>
        <v>Sf</v>
      </c>
      <c r="N22" s="64" t="str">
        <f t="shared" si="10"/>
        <v>M6</v>
      </c>
      <c r="O22" s="64" t="e">
        <f t="shared" si="11"/>
        <v>#NUM!</v>
      </c>
      <c r="P22" s="34" t="b">
        <f t="shared" si="12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3"/>
        <v>54343</v>
      </c>
      <c r="C23" s="21">
        <v>42445</v>
      </c>
      <c r="D23" s="20" t="str">
        <f>_xll.qlIMMcode(C23)</f>
        <v>H6</v>
      </c>
      <c r="E23" s="47" t="s">
        <v>15</v>
      </c>
      <c r="F23" s="9" t="s">
        <v>54</v>
      </c>
      <c r="G23" s="41">
        <v>99.986999999999995</v>
      </c>
      <c r="H23" s="23">
        <v>0</v>
      </c>
      <c r="I23" s="26" t="e">
        <f>_xll.qlFuturesRateHelper(,$G23,$D23,$F23,$H23,Permanent,Trigger,ObjectOverwrite)</f>
        <v>#NUM!</v>
      </c>
      <c r="J23" s="26" t="b">
        <f t="shared" ref="J23:J29" si="14">IF(ISNUMBER(G23),TRUE,FALSE)</f>
        <v>1</v>
      </c>
      <c r="K23" s="13"/>
      <c r="M23" s="63" t="str">
        <f t="shared" si="9"/>
        <v>Sf</v>
      </c>
      <c r="N23" s="64" t="str">
        <f t="shared" si="10"/>
        <v>U6</v>
      </c>
      <c r="O23" s="64" t="e">
        <f t="shared" si="11"/>
        <v>#NUM!</v>
      </c>
      <c r="P23" s="34" t="b">
        <f t="shared" si="12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3"/>
        <v>50781</v>
      </c>
      <c r="C24" s="21">
        <v>42536</v>
      </c>
      <c r="D24" s="20" t="str">
        <f>_xll.qlIMMcode(C24)</f>
        <v>M6</v>
      </c>
      <c r="E24" s="47" t="s">
        <v>15</v>
      </c>
      <c r="F24" s="9" t="s">
        <v>54</v>
      </c>
      <c r="G24" s="41">
        <v>99.982500000000002</v>
      </c>
      <c r="H24" s="23">
        <v>0</v>
      </c>
      <c r="I24" s="26" t="e">
        <f>_xll.qlFuturesRateHelper(,$G24,$D24,$F24,$H24,Permanent,Trigger,ObjectOverwrite)</f>
        <v>#NUM!</v>
      </c>
      <c r="J24" s="26" t="b">
        <f t="shared" si="14"/>
        <v>1</v>
      </c>
      <c r="K24" s="13"/>
      <c r="M24" s="63" t="str">
        <f t="shared" si="9"/>
        <v>Sf</v>
      </c>
      <c r="N24" s="64" t="str">
        <f t="shared" si="10"/>
        <v>Z6</v>
      </c>
      <c r="O24" s="64" t="e">
        <f t="shared" si="11"/>
        <v>#NUM!</v>
      </c>
      <c r="P24" s="34" t="b">
        <f t="shared" si="12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3"/>
        <v>49990</v>
      </c>
      <c r="C25" s="21">
        <v>42634</v>
      </c>
      <c r="D25" s="20" t="str">
        <f>_xll.qlIMMcode(C25)</f>
        <v>U6</v>
      </c>
      <c r="E25" s="47" t="s">
        <v>15</v>
      </c>
      <c r="F25" s="9" t="s">
        <v>54</v>
      </c>
      <c r="G25" s="41">
        <v>99.962500000000006</v>
      </c>
      <c r="H25" s="23">
        <v>0</v>
      </c>
      <c r="I25" s="26" t="e">
        <f>_xll.qlFuturesRateHelper(,$G25,$D25,$F25,$H25,Permanent,Trigger,ObjectOverwrite)</f>
        <v>#NUM!</v>
      </c>
      <c r="J25" s="26" t="b">
        <f t="shared" si="14"/>
        <v>1</v>
      </c>
      <c r="K25" s="13"/>
      <c r="M25" s="63" t="str">
        <f t="shared" si="9"/>
        <v>Sf</v>
      </c>
      <c r="N25" s="64" t="str">
        <f t="shared" si="10"/>
        <v>H7</v>
      </c>
      <c r="O25" s="64" t="e">
        <f t="shared" si="11"/>
        <v>#NUM!</v>
      </c>
      <c r="P25" s="34" t="b">
        <f t="shared" si="12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3"/>
        <v>46429</v>
      </c>
      <c r="C26" s="21">
        <v>42725</v>
      </c>
      <c r="D26" s="20" t="str">
        <f>_xll.qlIMMcode(C26)</f>
        <v>Z6</v>
      </c>
      <c r="E26" s="47" t="s">
        <v>15</v>
      </c>
      <c r="F26" s="9" t="s">
        <v>54</v>
      </c>
      <c r="G26" s="41">
        <v>99.932749999999999</v>
      </c>
      <c r="H26" s="23">
        <v>0</v>
      </c>
      <c r="I26" s="26" t="e">
        <f>_xll.qlFuturesRateHelper(,$G26,$D26,$F26,$H26,Permanent,Trigger,ObjectOverwrite)</f>
        <v>#NUM!</v>
      </c>
      <c r="J26" s="26" t="b">
        <f t="shared" si="14"/>
        <v>1</v>
      </c>
      <c r="K26" s="13"/>
      <c r="M26" s="63" t="str">
        <f t="shared" si="9"/>
        <v>Sf</v>
      </c>
      <c r="N26" s="64" t="e">
        <f t="shared" si="10"/>
        <v>#NUM!</v>
      </c>
      <c r="O26" s="64" t="e">
        <f t="shared" si="11"/>
        <v>#NUM!</v>
      </c>
      <c r="P26" s="34" t="b">
        <f t="shared" si="12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3"/>
        <v>40098</v>
      </c>
      <c r="C27" s="21">
        <v>42809</v>
      </c>
      <c r="D27" s="20" t="str">
        <f>_xll.qlIMMcode(C27)</f>
        <v>H7</v>
      </c>
      <c r="E27" s="47" t="s">
        <v>15</v>
      </c>
      <c r="F27" s="9" t="s">
        <v>54</v>
      </c>
      <c r="G27" s="41">
        <v>99.904250000000005</v>
      </c>
      <c r="H27" s="23">
        <v>0</v>
      </c>
      <c r="I27" s="26" t="e">
        <f>_xll.qlFuturesRateHelper(,$G27,$D27,$F27,$H27,Permanent,Trigger,ObjectOverwrite)</f>
        <v>#NUM!</v>
      </c>
      <c r="J27" s="26" t="b">
        <f t="shared" si="14"/>
        <v>1</v>
      </c>
      <c r="K27" s="13"/>
      <c r="M27" s="65" t="str">
        <f t="shared" si="9"/>
        <v>Sf</v>
      </c>
      <c r="N27" s="66" t="e">
        <f t="shared" si="10"/>
        <v>#NUM!</v>
      </c>
      <c r="O27" s="66" t="e">
        <f t="shared" si="11"/>
        <v>#NUM!</v>
      </c>
      <c r="P27" s="36" t="b">
        <f t="shared" si="12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3"/>
        <v>#N/A</v>
      </c>
      <c r="C28" s="21" t="e">
        <v>#N/A</v>
      </c>
      <c r="D28" s="20" t="e">
        <f>_xll.qlIMMcode(C28)</f>
        <v>#NUM!</v>
      </c>
      <c r="E28" s="47" t="s">
        <v>15</v>
      </c>
      <c r="F28" s="9" t="s">
        <v>54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26" t="b">
        <f t="shared" si="14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3"/>
        <v>#N/A</v>
      </c>
      <c r="C29" s="21" t="e">
        <v>#N/A</v>
      </c>
      <c r="D29" s="20" t="e">
        <f>_xll.qlIMMcode(C29)</f>
        <v>#NUM!</v>
      </c>
      <c r="E29" s="47" t="s">
        <v>15</v>
      </c>
      <c r="F29" s="9" t="s">
        <v>54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26" t="b">
        <f t="shared" si="14"/>
        <v>0</v>
      </c>
      <c r="K29" s="13"/>
      <c r="M29" s="63" t="str">
        <f t="shared" ref="M29:M72" si="15">A34</f>
        <v>Sw</v>
      </c>
      <c r="N29" s="64" t="str">
        <f t="shared" ref="N29:N72" si="16">D34</f>
        <v>4Y</v>
      </c>
      <c r="O29" s="64" t="e">
        <f t="shared" ref="O29:O72" si="17">I34</f>
        <v>#NUM!</v>
      </c>
      <c r="P29" s="64" t="b">
        <f t="shared" ref="P29:P72" si="18">J34</f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5"/>
        <v>Sw</v>
      </c>
      <c r="N30" s="64" t="str">
        <f t="shared" si="16"/>
        <v>5Y</v>
      </c>
      <c r="O30" s="64" t="e">
        <f t="shared" si="17"/>
        <v>#NUM!</v>
      </c>
      <c r="P30" s="64" t="b">
        <f t="shared" si="18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7</v>
      </c>
      <c r="H31" s="27" t="s">
        <v>9</v>
      </c>
      <c r="I31" s="3" t="str">
        <f>_xll.qlEuribor(,G31,,,Trigger,)</f>
        <v>obj_00a84#0007</v>
      </c>
      <c r="J31" s="1"/>
      <c r="K31" s="13"/>
      <c r="M31" s="63" t="str">
        <f t="shared" si="15"/>
        <v>Sw</v>
      </c>
      <c r="N31" s="64" t="str">
        <f t="shared" si="16"/>
        <v>6Y</v>
      </c>
      <c r="O31" s="64" t="e">
        <f t="shared" si="17"/>
        <v>#NUM!</v>
      </c>
      <c r="P31" s="64" t="b">
        <f t="shared" si="18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21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5"/>
        <v>Sw</v>
      </c>
      <c r="N32" s="64" t="str">
        <f t="shared" si="16"/>
        <v>7Y</v>
      </c>
      <c r="O32" s="64" t="e">
        <f t="shared" si="17"/>
        <v>#NUM!</v>
      </c>
      <c r="P32" s="64" t="b">
        <f t="shared" si="18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_xll.ohFilter(PastedValue!O2:O62,PastedValue!K2:K62="Sw")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_xll.ohFilter(PastedValue!R2:R62,PastedValue!K2:K62="Sw")/100</f>
        <v>1.6300000000000002E-3</v>
      </c>
      <c r="I33" s="8" t="e">
        <f>_xll.qlSwapRateHelper2(,$H33,$D33,Calendar,$F33,$E33,$G33,$I$31,0,C33,,Permanent,,ObjectOverwrite)</f>
        <v>#NUM!</v>
      </c>
      <c r="J33" s="26" t="b">
        <f>IF(ISNUMBER(H33),TRUE,FALSE)</f>
        <v>1</v>
      </c>
      <c r="M33" s="63" t="str">
        <f t="shared" si="15"/>
        <v>Sw</v>
      </c>
      <c r="N33" s="64" t="str">
        <f t="shared" si="16"/>
        <v>8Y</v>
      </c>
      <c r="O33" s="64" t="e">
        <f t="shared" si="17"/>
        <v>#NUM!</v>
      </c>
      <c r="P33" s="64" t="b">
        <f t="shared" si="18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2.5800000000000003E-3</v>
      </c>
      <c r="I34" s="8" t="e">
        <f>_xll.qlSwapRateHelper2(,$H34,$D34,Calendar,$F34,$E34,$G34,$I$31,0,C34,,Permanent,,ObjectOverwrite)</f>
        <v>#NUM!</v>
      </c>
      <c r="J34" s="26" t="b">
        <f t="shared" ref="J34:J77" si="19">IF(ISNUMBER(H34),TRUE,FALSE)</f>
        <v>1</v>
      </c>
      <c r="M34" s="63" t="str">
        <f t="shared" si="15"/>
        <v>Sw</v>
      </c>
      <c r="N34" s="64" t="str">
        <f t="shared" si="16"/>
        <v>9Y</v>
      </c>
      <c r="O34" s="64" t="e">
        <f t="shared" si="17"/>
        <v>#NUM!</v>
      </c>
      <c r="P34" s="64" t="b">
        <f t="shared" si="18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3.7000000000000002E-3</v>
      </c>
      <c r="I35" s="8" t="e">
        <f>_xll.qlSwapRateHelper2(,$H35,$D35,Calendar,$F35,$E35,$G35,$I$31,0,C35,,Permanent,,ObjectOverwrite)</f>
        <v>#NUM!</v>
      </c>
      <c r="J35" s="26" t="b">
        <f t="shared" si="19"/>
        <v>1</v>
      </c>
      <c r="M35" s="63" t="str">
        <f t="shared" si="15"/>
        <v>Sw</v>
      </c>
      <c r="N35" s="64" t="str">
        <f t="shared" si="16"/>
        <v>10Y</v>
      </c>
      <c r="O35" s="64" t="e">
        <f t="shared" si="17"/>
        <v>#NUM!</v>
      </c>
      <c r="P35" s="64" t="b">
        <f t="shared" si="18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4.8900000000000002E-3</v>
      </c>
      <c r="I36" s="8" t="e">
        <f>_xll.qlSwapRateHelper2(,$H36,$D36,Calendar,$F36,$E36,$G36,$I$31,0,C36,,Permanent,,ObjectOverwrite)</f>
        <v>#NUM!</v>
      </c>
      <c r="J36" s="26" t="b">
        <f t="shared" si="19"/>
        <v>1</v>
      </c>
      <c r="M36" s="63" t="str">
        <f t="shared" si="15"/>
        <v>Sw</v>
      </c>
      <c r="N36" s="64" t="str">
        <f t="shared" si="16"/>
        <v>11Y</v>
      </c>
      <c r="O36" s="64" t="e">
        <f t="shared" si="17"/>
        <v>#NUM!</v>
      </c>
      <c r="P36" s="64" t="b">
        <f t="shared" si="18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6.0699999999999999E-3</v>
      </c>
      <c r="I37" s="8" t="e">
        <f>_xll.qlSwapRateHelper2(,$H37,$D37,Calendar,$F37,$E37,$G37,$I$31,0,C37,,Permanent,,ObjectOverwrite)</f>
        <v>#NUM!</v>
      </c>
      <c r="J37" s="26" t="b">
        <f t="shared" si="19"/>
        <v>1</v>
      </c>
      <c r="M37" s="63" t="str">
        <f t="shared" si="15"/>
        <v>Sw</v>
      </c>
      <c r="N37" s="64" t="str">
        <f t="shared" si="16"/>
        <v>12Y</v>
      </c>
      <c r="O37" s="64" t="e">
        <f t="shared" si="17"/>
        <v>#NUM!</v>
      </c>
      <c r="P37" s="64" t="b">
        <f t="shared" si="18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7.1799999999999998E-3</v>
      </c>
      <c r="I38" s="8" t="e">
        <f>_xll.qlSwapRateHelper2(,$H38,$D38,Calendar,$F38,$E38,$G38,$I$31,0,C38,,Permanent,,ObjectOverwrite)</f>
        <v>#NUM!</v>
      </c>
      <c r="J38" s="26" t="b">
        <f t="shared" si="19"/>
        <v>1</v>
      </c>
      <c r="M38" s="63" t="str">
        <f t="shared" si="15"/>
        <v>Sw</v>
      </c>
      <c r="N38" s="64" t="str">
        <f t="shared" si="16"/>
        <v>13Y</v>
      </c>
      <c r="O38" s="64" t="e">
        <f t="shared" si="17"/>
        <v>#NUM!</v>
      </c>
      <c r="P38" s="64" t="b">
        <f t="shared" si="18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8.1899999999999994E-3</v>
      </c>
      <c r="I39" s="8" t="e">
        <f>_xll.qlSwapRateHelper2(,$H39,$D39,Calendar,$F39,$E39,$G39,$I$31,0,C39,,Permanent,,ObjectOverwrite)</f>
        <v>#NUM!</v>
      </c>
      <c r="J39" s="26" t="b">
        <f t="shared" si="19"/>
        <v>1</v>
      </c>
      <c r="M39" s="63" t="str">
        <f t="shared" si="15"/>
        <v>Sw</v>
      </c>
      <c r="N39" s="64" t="str">
        <f t="shared" si="16"/>
        <v>14Y</v>
      </c>
      <c r="O39" s="64" t="e">
        <f t="shared" si="17"/>
        <v>#NUM!</v>
      </c>
      <c r="P39" s="64" t="b">
        <f t="shared" si="18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9.0500000000000008E-3</v>
      </c>
      <c r="I40" s="8" t="e">
        <f>_xll.qlSwapRateHelper2(,$H40,$D40,Calendar,$F40,$E40,$G40,$I$31,0,C40,,Permanent,,ObjectOverwrite)</f>
        <v>#NUM!</v>
      </c>
      <c r="J40" s="26" t="b">
        <f t="shared" si="19"/>
        <v>1</v>
      </c>
      <c r="M40" s="63" t="str">
        <f t="shared" si="15"/>
        <v>Sw</v>
      </c>
      <c r="N40" s="64" t="str">
        <f t="shared" si="16"/>
        <v>15Y</v>
      </c>
      <c r="O40" s="64" t="e">
        <f t="shared" si="17"/>
        <v>#NUM!</v>
      </c>
      <c r="P40" s="64" t="b">
        <f t="shared" si="18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9.8081175199999995E-3</v>
      </c>
      <c r="I41" s="8" t="e">
        <f>_xll.qlSwapRateHelper2(,$H41,$D41,Calendar,$F41,$E41,$G41,$I$31,0,C41,,Permanent,,ObjectOverwrite)</f>
        <v>#NUM!</v>
      </c>
      <c r="J41" s="26" t="b">
        <f t="shared" si="19"/>
        <v>1</v>
      </c>
      <c r="M41" s="63" t="str">
        <f t="shared" si="15"/>
        <v>Sw</v>
      </c>
      <c r="N41" s="64" t="str">
        <f t="shared" si="16"/>
        <v>16Y</v>
      </c>
      <c r="O41" s="64" t="e">
        <f t="shared" si="17"/>
        <v>#NUM!</v>
      </c>
      <c r="P41" s="64" t="b">
        <f t="shared" si="18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1.047E-2</v>
      </c>
      <c r="I42" s="8" t="e">
        <f>_xll.qlSwapRateHelper2(,$H42,$D42,Calendar,$F42,$E42,$G42,$I$31,0,C42,,Permanent,,ObjectOverwrite)</f>
        <v>#NUM!</v>
      </c>
      <c r="J42" s="26" t="b">
        <f t="shared" si="19"/>
        <v>1</v>
      </c>
      <c r="M42" s="63" t="str">
        <f t="shared" si="15"/>
        <v>Sw</v>
      </c>
      <c r="N42" s="64" t="str">
        <f t="shared" si="16"/>
        <v>17Y</v>
      </c>
      <c r="O42" s="64" t="e">
        <f t="shared" si="17"/>
        <v>#NUM!</v>
      </c>
      <c r="P42" s="64" t="b">
        <f t="shared" si="18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1.1023238600000001E-2</v>
      </c>
      <c r="I43" s="8" t="e">
        <f>_xll.qlSwapRateHelper2(,$H43,$D43,Calendar,$F43,$E43,$G43,$I$31,0,C43,,Permanent,,ObjectOverwrite)</f>
        <v>#NUM!</v>
      </c>
      <c r="J43" s="26" t="b">
        <f t="shared" si="19"/>
        <v>1</v>
      </c>
      <c r="M43" s="63" t="str">
        <f t="shared" si="15"/>
        <v>Sw</v>
      </c>
      <c r="N43" s="64" t="str">
        <f t="shared" si="16"/>
        <v>18Y</v>
      </c>
      <c r="O43" s="64" t="e">
        <f t="shared" si="17"/>
        <v>#NUM!</v>
      </c>
      <c r="P43" s="64" t="b">
        <f t="shared" si="18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1.1488977419999999E-2</v>
      </c>
      <c r="I44" s="8" t="e">
        <f>_xll.qlSwapRateHelper2(,$H44,$D44,Calendar,$F44,$E44,$G44,$I$31,0,C44,,Permanent,,ObjectOverwrite)</f>
        <v>#NUM!</v>
      </c>
      <c r="J44" s="26" t="b">
        <f t="shared" si="19"/>
        <v>1</v>
      </c>
      <c r="M44" s="63" t="str">
        <f t="shared" si="15"/>
        <v>Sw</v>
      </c>
      <c r="N44" s="64" t="str">
        <f t="shared" si="16"/>
        <v>19Y</v>
      </c>
      <c r="O44" s="64" t="e">
        <f t="shared" si="17"/>
        <v>#NUM!</v>
      </c>
      <c r="P44" s="64" t="b">
        <f t="shared" si="18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1.188E-2</v>
      </c>
      <c r="I45" s="8" t="e">
        <f>_xll.qlSwapRateHelper2(,$H45,$D45,Calendar,$F45,$E45,$G45,$I$31,0,C45,,Permanent,,ObjectOverwrite)</f>
        <v>#NUM!</v>
      </c>
      <c r="J45" s="26" t="b">
        <f t="shared" si="19"/>
        <v>1</v>
      </c>
      <c r="M45" s="63" t="str">
        <f t="shared" si="15"/>
        <v>Sw</v>
      </c>
      <c r="N45" s="64" t="str">
        <f t="shared" si="16"/>
        <v>20Y</v>
      </c>
      <c r="O45" s="64" t="e">
        <f t="shared" si="17"/>
        <v>#NUM!</v>
      </c>
      <c r="P45" s="64" t="b">
        <f t="shared" si="18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1.220716543E-2</v>
      </c>
      <c r="I46" s="8" t="e">
        <f>_xll.qlSwapRateHelper2(,$H46,$D46,Calendar,$F46,$E46,$G46,$I$31,0,C46,,Permanent,,ObjectOverwrite)</f>
        <v>#NUM!</v>
      </c>
      <c r="J46" s="26" t="b">
        <f t="shared" si="19"/>
        <v>1</v>
      </c>
      <c r="M46" s="63" t="str">
        <f t="shared" si="15"/>
        <v>Sw</v>
      </c>
      <c r="N46" s="64" t="str">
        <f t="shared" si="16"/>
        <v>21Y</v>
      </c>
      <c r="O46" s="64" t="e">
        <f t="shared" si="17"/>
        <v>#NUM!</v>
      </c>
      <c r="P46" s="64" t="b">
        <f t="shared" si="18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1.248263036E-2</v>
      </c>
      <c r="I47" s="8" t="e">
        <f>_xll.qlSwapRateHelper2(,$H47,$D47,Calendar,$F47,$E47,$G47,$I$31,0,C47,,Permanent,,ObjectOverwrite)</f>
        <v>#NUM!</v>
      </c>
      <c r="J47" s="26" t="b">
        <f t="shared" si="19"/>
        <v>1</v>
      </c>
      <c r="M47" s="63" t="str">
        <f t="shared" si="15"/>
        <v>Sw</v>
      </c>
      <c r="N47" s="64" t="str">
        <f t="shared" si="16"/>
        <v>22Y</v>
      </c>
      <c r="O47" s="64" t="e">
        <f t="shared" si="17"/>
        <v>#NUM!</v>
      </c>
      <c r="P47" s="64" t="b">
        <f t="shared" si="18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1.2702611720000001E-2</v>
      </c>
      <c r="I48" s="8" t="e">
        <f>_xll.qlSwapRateHelper2(,$H48,$D48,Calendar,$F48,$E48,$G48,$I$31,0,C48,,Permanent,,ObjectOverwrite)</f>
        <v>#NUM!</v>
      </c>
      <c r="J48" s="26" t="b">
        <f t="shared" si="19"/>
        <v>1</v>
      </c>
      <c r="M48" s="63" t="str">
        <f t="shared" si="15"/>
        <v>Sw</v>
      </c>
      <c r="N48" s="64" t="str">
        <f t="shared" si="16"/>
        <v>23Y</v>
      </c>
      <c r="O48" s="64" t="e">
        <f t="shared" si="17"/>
        <v>#NUM!</v>
      </c>
      <c r="P48" s="64" t="b">
        <f t="shared" si="18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1.288084726E-2</v>
      </c>
      <c r="I49" s="8" t="e">
        <f>_xll.qlSwapRateHelper2(,$H49,$D49,Calendar,$F49,$E49,$G49,$I$31,0,C49,,Permanent,,ObjectOverwrite)</f>
        <v>#NUM!</v>
      </c>
      <c r="J49" s="26" t="b">
        <f t="shared" si="19"/>
        <v>1</v>
      </c>
      <c r="M49" s="63" t="str">
        <f t="shared" si="15"/>
        <v>Sw</v>
      </c>
      <c r="N49" s="64" t="str">
        <f t="shared" si="16"/>
        <v>24Y</v>
      </c>
      <c r="O49" s="64" t="e">
        <f t="shared" si="17"/>
        <v>#NUM!</v>
      </c>
      <c r="P49" s="64" t="b">
        <f t="shared" si="18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1.302E-2</v>
      </c>
      <c r="I50" s="8" t="e">
        <f>_xll.qlSwapRateHelper2(,$H50,$D50,Calendar,$F50,$E50,$G50,$I$31,0,C50,,Permanent,,ObjectOverwrite)</f>
        <v>#NUM!</v>
      </c>
      <c r="J50" s="26" t="b">
        <f t="shared" si="19"/>
        <v>1</v>
      </c>
      <c r="M50" s="63" t="str">
        <f t="shared" si="15"/>
        <v>Sw</v>
      </c>
      <c r="N50" s="64" t="str">
        <f t="shared" si="16"/>
        <v>25Y</v>
      </c>
      <c r="O50" s="64" t="e">
        <f t="shared" si="17"/>
        <v>#NUM!</v>
      </c>
      <c r="P50" s="64" t="b">
        <f t="shared" si="18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1.312587787E-2</v>
      </c>
      <c r="I51" s="8" t="e">
        <f>_xll.qlSwapRateHelper2(,$H51,$D51,Calendar,$F51,$E51,$G51,$I$31,0,C51,,Permanent,,ObjectOverwrite)</f>
        <v>#NUM!</v>
      </c>
      <c r="J51" s="26" t="b">
        <f t="shared" si="19"/>
        <v>1</v>
      </c>
      <c r="M51" s="63" t="str">
        <f t="shared" si="15"/>
        <v>Sw</v>
      </c>
      <c r="N51" s="64" t="str">
        <f t="shared" si="16"/>
        <v>26Y</v>
      </c>
      <c r="O51" s="64" t="e">
        <f t="shared" si="17"/>
        <v>#NUM!</v>
      </c>
      <c r="P51" s="64" t="b">
        <f t="shared" si="18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1.320336202E-2</v>
      </c>
      <c r="I52" s="8" t="e">
        <f>_xll.qlSwapRateHelper2(,$H52,$D52,Calendar,$F52,$E52,$G52,$I$31,0,C52,,Permanent,,ObjectOverwrite)</f>
        <v>#NUM!</v>
      </c>
      <c r="J52" s="26" t="b">
        <f t="shared" si="19"/>
        <v>1</v>
      </c>
      <c r="M52" s="63" t="str">
        <f t="shared" si="15"/>
        <v>Sw</v>
      </c>
      <c r="N52" s="64" t="str">
        <f t="shared" si="16"/>
        <v>27Y</v>
      </c>
      <c r="O52" s="64" t="e">
        <f t="shared" si="17"/>
        <v>#NUM!</v>
      </c>
      <c r="P52" s="64" t="b">
        <f t="shared" si="18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1.326258892E-2</v>
      </c>
      <c r="I53" s="8" t="e">
        <f>_xll.qlSwapRateHelper2(,$H53,$D53,Calendar,$F53,$E53,$G53,$I$31,0,C53,,Permanent,,ObjectOverwrite)</f>
        <v>#NUM!</v>
      </c>
      <c r="J53" s="26" t="b">
        <f t="shared" si="19"/>
        <v>1</v>
      </c>
      <c r="M53" s="63" t="str">
        <f t="shared" si="15"/>
        <v>Sw</v>
      </c>
      <c r="N53" s="64" t="str">
        <f t="shared" si="16"/>
        <v>28Y</v>
      </c>
      <c r="O53" s="64" t="e">
        <f t="shared" si="17"/>
        <v>#NUM!</v>
      </c>
      <c r="P53" s="64" t="b">
        <f t="shared" si="18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1.330816234E-2</v>
      </c>
      <c r="I54" s="8" t="e">
        <f>_xll.qlSwapRateHelper2(,$H54,$D54,Calendar,$F54,$E54,$G54,$I$31,0,C54,,Permanent,,ObjectOverwrite)</f>
        <v>#NUM!</v>
      </c>
      <c r="J54" s="26" t="b">
        <f t="shared" si="19"/>
        <v>1</v>
      </c>
      <c r="M54" s="63" t="str">
        <f t="shared" si="15"/>
        <v>Sw</v>
      </c>
      <c r="N54" s="64" t="str">
        <f t="shared" si="16"/>
        <v>29Y</v>
      </c>
      <c r="O54" s="64" t="e">
        <f t="shared" si="17"/>
        <v>#NUM!</v>
      </c>
      <c r="P54" s="64" t="b">
        <f t="shared" si="18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1.3349999999999999E-2</v>
      </c>
      <c r="I55" s="8" t="e">
        <f>_xll.qlSwapRateHelper2(,$H55,$D55,Calendar,$F55,$E55,$G55,$I$31,0,C55,,Permanent,,ObjectOverwrite)</f>
        <v>#NUM!</v>
      </c>
      <c r="J55" s="26" t="b">
        <f t="shared" si="19"/>
        <v>1</v>
      </c>
      <c r="M55" s="63" t="str">
        <f t="shared" si="15"/>
        <v>Sw</v>
      </c>
      <c r="N55" s="64" t="str">
        <f t="shared" si="16"/>
        <v>30Y</v>
      </c>
      <c r="O55" s="64" t="e">
        <f t="shared" si="17"/>
        <v>#NUM!</v>
      </c>
      <c r="P55" s="64" t="b">
        <f t="shared" si="18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1.3388080899999998E-2</v>
      </c>
      <c r="I56" s="8" t="e">
        <f>_xll.qlSwapRateHelper2(,$H56,$D56,Calendar,$F56,$E56,$G56,$I$31,0,C56,,Permanent,,ObjectOverwrite)</f>
        <v>#NUM!</v>
      </c>
      <c r="J56" s="26" t="b">
        <f t="shared" si="19"/>
        <v>1</v>
      </c>
      <c r="M56" s="63" t="str">
        <f t="shared" si="15"/>
        <v>Sw</v>
      </c>
      <c r="N56" s="64" t="str">
        <f t="shared" si="16"/>
        <v>31Y</v>
      </c>
      <c r="O56" s="64" t="e">
        <f t="shared" si="17"/>
        <v>#NUM!</v>
      </c>
      <c r="P56" s="64" t="b">
        <f t="shared" si="18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1.342471393E-2</v>
      </c>
      <c r="I57" s="8" t="e">
        <f>_xll.qlSwapRateHelper2(,$H57,$D57,Calendar,$F57,$E57,$G57,$I$31,0,C57,,Permanent,,ObjectOverwrite)</f>
        <v>#NUM!</v>
      </c>
      <c r="J57" s="26" t="b">
        <f t="shared" si="19"/>
        <v>1</v>
      </c>
      <c r="M57" s="63" t="str">
        <f t="shared" si="15"/>
        <v>Sw</v>
      </c>
      <c r="N57" s="64" t="str">
        <f t="shared" si="16"/>
        <v>32Y</v>
      </c>
      <c r="O57" s="64" t="e">
        <f t="shared" si="17"/>
        <v>#NUM!</v>
      </c>
      <c r="P57" s="64" t="b">
        <f t="shared" si="18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1.346021828E-2</v>
      </c>
      <c r="I58" s="8" t="e">
        <f>_xll.qlSwapRateHelper2(,$H58,$D58,Calendar,$F58,$E58,$G58,$I$31,0,C58,,Permanent,,ObjectOverwrite)</f>
        <v>#NUM!</v>
      </c>
      <c r="J58" s="26" t="b">
        <f t="shared" si="19"/>
        <v>1</v>
      </c>
      <c r="M58" s="63" t="str">
        <f t="shared" si="15"/>
        <v>Sw</v>
      </c>
      <c r="N58" s="64" t="str">
        <f t="shared" si="16"/>
        <v>33Y</v>
      </c>
      <c r="O58" s="64" t="e">
        <f t="shared" si="17"/>
        <v>#NUM!</v>
      </c>
      <c r="P58" s="64" t="b">
        <f t="shared" si="18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1.3496090519999998E-2</v>
      </c>
      <c r="I59" s="8" t="e">
        <f>_xll.qlSwapRateHelper2(,$H59,$D59,Calendar,$F59,$E59,$G59,$I$31,0,C59,,Permanent,,ObjectOverwrite)</f>
        <v>#NUM!</v>
      </c>
      <c r="J59" s="26" t="b">
        <f t="shared" si="19"/>
        <v>1</v>
      </c>
      <c r="M59" s="63" t="str">
        <f t="shared" si="15"/>
        <v>Sw</v>
      </c>
      <c r="N59" s="64" t="str">
        <f t="shared" si="16"/>
        <v>34Y</v>
      </c>
      <c r="O59" s="64" t="e">
        <f t="shared" si="17"/>
        <v>#NUM!</v>
      </c>
      <c r="P59" s="64" t="b">
        <f t="shared" si="18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1.353E-2</v>
      </c>
      <c r="I60" s="8" t="e">
        <f>_xll.qlSwapRateHelper2(,$H60,$D60,Calendar,$F60,$E60,$G60,$I$31,0,C60,,Permanent,,ObjectOverwrite)</f>
        <v>#NUM!</v>
      </c>
      <c r="J60" s="26" t="b">
        <f t="shared" si="19"/>
        <v>1</v>
      </c>
      <c r="M60" s="63" t="str">
        <f t="shared" si="15"/>
        <v>Sw</v>
      </c>
      <c r="N60" s="64" t="str">
        <f t="shared" si="16"/>
        <v>35Y</v>
      </c>
      <c r="O60" s="64" t="e">
        <f t="shared" si="17"/>
        <v>#NUM!</v>
      </c>
      <c r="P60" s="64" t="b">
        <f t="shared" si="18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1.356332559E-2</v>
      </c>
      <c r="I61" s="8" t="e">
        <f>_xll.qlSwapRateHelper2(,$H61,$D61,Calendar,$F61,$E61,$G61,$I$31,0,C61,,Permanent,,ObjectOverwrite)</f>
        <v>#NUM!</v>
      </c>
      <c r="J61" s="26" t="b">
        <f t="shared" si="19"/>
        <v>1</v>
      </c>
      <c r="M61" s="63" t="str">
        <f t="shared" si="15"/>
        <v>Sw</v>
      </c>
      <c r="N61" s="64" t="str">
        <f t="shared" si="16"/>
        <v>36Y</v>
      </c>
      <c r="O61" s="64" t="e">
        <f t="shared" si="17"/>
        <v>#NUM!</v>
      </c>
      <c r="P61" s="64" t="b">
        <f t="shared" si="18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1.3594986659999999E-2</v>
      </c>
      <c r="I62" s="8" t="e">
        <f>_xll.qlSwapRateHelper2(,$H62,$D62,Calendar,$F62,$E62,$G62,$I$31,0,C62,,Permanent,,ObjectOverwrite)</f>
        <v>#NUM!</v>
      </c>
      <c r="J62" s="26" t="b">
        <f t="shared" si="19"/>
        <v>1</v>
      </c>
      <c r="M62" s="63" t="str">
        <f t="shared" si="15"/>
        <v>Sw</v>
      </c>
      <c r="N62" s="64" t="str">
        <f t="shared" si="16"/>
        <v>37Y</v>
      </c>
      <c r="O62" s="64" t="e">
        <f t="shared" si="17"/>
        <v>#NUM!</v>
      </c>
      <c r="P62" s="64" t="b">
        <f t="shared" si="18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1.3624873070000001E-2</v>
      </c>
      <c r="I63" s="8" t="e">
        <f>_xll.qlSwapRateHelper2(,$H63,$D63,Calendar,$F63,$E63,$G63,$I$31,0,C63,,Permanent,,ObjectOverwrite)</f>
        <v>#NUM!</v>
      </c>
      <c r="J63" s="26" t="b">
        <f t="shared" si="19"/>
        <v>1</v>
      </c>
      <c r="M63" s="63" t="str">
        <f t="shared" si="15"/>
        <v>Sw</v>
      </c>
      <c r="N63" s="64" t="str">
        <f t="shared" si="16"/>
        <v>38Y</v>
      </c>
      <c r="O63" s="64" t="e">
        <f t="shared" si="17"/>
        <v>#NUM!</v>
      </c>
      <c r="P63" s="64" t="b">
        <f t="shared" si="18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1.3650192930000001E-2</v>
      </c>
      <c r="I64" s="8" t="e">
        <f>_xll.qlSwapRateHelper2(,$H64,$D64,Calendar,$F64,$E64,$G64,$I$31,0,C64,,Permanent,,ObjectOverwrite)</f>
        <v>#NUM!</v>
      </c>
      <c r="J64" s="26" t="b">
        <f t="shared" si="19"/>
        <v>1</v>
      </c>
      <c r="M64" s="63" t="str">
        <f t="shared" si="15"/>
        <v>Sw</v>
      </c>
      <c r="N64" s="64" t="str">
        <f t="shared" si="16"/>
        <v>39Y</v>
      </c>
      <c r="O64" s="64" t="e">
        <f t="shared" si="17"/>
        <v>#NUM!</v>
      </c>
      <c r="P64" s="64" t="b">
        <f t="shared" si="18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1.367E-2</v>
      </c>
      <c r="I65" s="8" t="e">
        <f>_xll.qlSwapRateHelper2(,$H65,$D65,Calendar,$F65,$E65,$G65,$I$31,0,C65,,Permanent,,ObjectOverwrite)</f>
        <v>#NUM!</v>
      </c>
      <c r="J65" s="26" t="b">
        <f t="shared" si="19"/>
        <v>1</v>
      </c>
      <c r="M65" s="63" t="str">
        <f t="shared" si="15"/>
        <v>Sw</v>
      </c>
      <c r="N65" s="64" t="str">
        <f t="shared" si="16"/>
        <v>40Y</v>
      </c>
      <c r="O65" s="64" t="e">
        <f t="shared" si="17"/>
        <v>#NUM!</v>
      </c>
      <c r="P65" s="64" t="b">
        <f t="shared" si="18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1.3685639140000001E-2</v>
      </c>
      <c r="I66" s="8" t="e">
        <f>_xll.qlSwapRateHelper2(,$H66,$D66,Calendar,$F66,$E66,$G66,$I$31,0,C66,,Permanent,,ObjectOverwrite)</f>
        <v>#NUM!</v>
      </c>
      <c r="J66" s="26" t="b">
        <f t="shared" si="19"/>
        <v>1</v>
      </c>
      <c r="M66" s="63" t="str">
        <f t="shared" si="15"/>
        <v>Sw</v>
      </c>
      <c r="N66" s="64" t="str">
        <f t="shared" si="16"/>
        <v>50Y</v>
      </c>
      <c r="O66" s="64" t="e">
        <f t="shared" si="17"/>
        <v>#NUM!</v>
      </c>
      <c r="P66" s="64" t="b">
        <f t="shared" si="18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1.369708735E-2</v>
      </c>
      <c r="I67" s="8" t="e">
        <f>_xll.qlSwapRateHelper2(,$H67,$D67,Calendar,$F67,$E67,$G67,$I$31,0,C67,,Permanent,,ObjectOverwrite)</f>
        <v>#NUM!</v>
      </c>
      <c r="J67" s="26" t="b">
        <f t="shared" si="19"/>
        <v>1</v>
      </c>
      <c r="M67" s="63" t="str">
        <f t="shared" si="15"/>
        <v>Sw</v>
      </c>
      <c r="N67" s="64" t="str">
        <f t="shared" si="16"/>
        <v>60Y</v>
      </c>
      <c r="O67" s="64" t="e">
        <f t="shared" si="17"/>
        <v>#NUM!</v>
      </c>
      <c r="P67" s="64" t="b">
        <f t="shared" si="18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1.3702806670000001E-2</v>
      </c>
      <c r="I68" s="8" t="e">
        <f>_xll.qlSwapRateHelper2(,$H68,$D68,Calendar,$F68,$E68,$G68,$I$31,0,C68,,Permanent,,ObjectOverwrite)</f>
        <v>#NUM!</v>
      </c>
      <c r="J68" s="26" t="b">
        <f t="shared" si="19"/>
        <v>1</v>
      </c>
      <c r="M68" s="63" t="str">
        <f t="shared" si="15"/>
        <v>Sw</v>
      </c>
      <c r="N68" s="64" t="str">
        <f t="shared" si="16"/>
        <v>50Y</v>
      </c>
      <c r="O68" s="64" t="e">
        <f t="shared" si="17"/>
        <v>#NUM!</v>
      </c>
      <c r="P68" s="64" t="b">
        <f t="shared" si="18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1.3703755159999999E-2</v>
      </c>
      <c r="I69" s="8" t="e">
        <f>_xll.qlSwapRateHelper2(,$H69,$D69,Calendar,$F69,$E69,$G69,$I$31,0,C69,,Permanent,,ObjectOverwrite)</f>
        <v>#NUM!</v>
      </c>
      <c r="J69" s="26" t="b">
        <f t="shared" si="19"/>
        <v>1</v>
      </c>
      <c r="M69" s="63" t="str">
        <f t="shared" si="15"/>
        <v>Sw</v>
      </c>
      <c r="N69" s="64" t="str">
        <f t="shared" si="16"/>
        <v>60Y</v>
      </c>
      <c r="O69" s="64" t="e">
        <f t="shared" si="17"/>
        <v>#NUM!</v>
      </c>
      <c r="P69" s="64" t="b">
        <f t="shared" si="18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1.37E-2</v>
      </c>
      <c r="I70" s="8" t="e">
        <f>_xll.qlSwapRateHelper2(,$H70,$D70,Calendar,$F70,$E70,$G70,$I$31,0,C70,,Permanent,,ObjectOverwrite)</f>
        <v>#NUM!</v>
      </c>
      <c r="J70" s="26" t="b">
        <f t="shared" si="19"/>
        <v>1</v>
      </c>
      <c r="M70" s="63" t="str">
        <f t="shared" si="15"/>
        <v>Sw</v>
      </c>
      <c r="N70" s="64" t="e">
        <f t="shared" si="16"/>
        <v>#N/A</v>
      </c>
      <c r="O70" s="64" t="e">
        <f t="shared" si="17"/>
        <v>#NUM!</v>
      </c>
      <c r="P70" s="64" t="b">
        <f t="shared" si="18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1.324E-2</v>
      </c>
      <c r="I71" s="8" t="e">
        <f>_xll.qlSwapRateHelper2(,$H71,$D71,Calendar,$F71,$E71,$G71,$I$31,0,C71,,Permanent,,ObjectOverwrite)</f>
        <v>#NUM!</v>
      </c>
      <c r="J71" s="26" t="b">
        <f t="shared" si="19"/>
        <v>1</v>
      </c>
      <c r="M71" s="63" t="str">
        <f t="shared" si="15"/>
        <v>Sw</v>
      </c>
      <c r="N71" s="64" t="e">
        <f t="shared" si="16"/>
        <v>#N/A</v>
      </c>
      <c r="O71" s="64" t="e">
        <f t="shared" si="17"/>
        <v>#NUM!</v>
      </c>
      <c r="P71" s="64" t="b">
        <f t="shared" si="18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1.3089999999999999E-2</v>
      </c>
      <c r="I72" s="8" t="e">
        <f>_xll.qlSwapRateHelper2(,$H72,$D72,Calendar,$F72,$E72,$G72,$I$31,0,C72,,Permanent,,ObjectOverwrite)</f>
        <v>#NUM!</v>
      </c>
      <c r="J72" s="26" t="b">
        <f t="shared" si="19"/>
        <v>1</v>
      </c>
      <c r="M72" s="67" t="str">
        <f t="shared" si="15"/>
        <v>Sw</v>
      </c>
      <c r="N72" s="68" t="e">
        <f t="shared" si="16"/>
        <v>#N/A</v>
      </c>
      <c r="O72" s="68" t="e">
        <f t="shared" si="17"/>
        <v>#NUM!</v>
      </c>
      <c r="P72" s="68" t="b">
        <f t="shared" si="18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8.0099999999999998E-3</v>
      </c>
      <c r="I73" s="8" t="e">
        <f>_xll.qlSwapRateHelper2(,$H73,$D73,Calendar,$F73,$E73,$G73,$I$31,0,C73,,Permanent,,ObjectOverwrite)</f>
        <v>#NUM!</v>
      </c>
      <c r="J73" s="26" t="b">
        <f t="shared" si="19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7.8600000000000007E-3</v>
      </c>
      <c r="I74" s="8" t="e">
        <f>_xll.qlSwapRateHelper2(,$H74,$D74,Calendar,$F74,$E74,$G74,$I$31,0,C74,,Permanent,,ObjectOverwrite)</f>
        <v>#NUM!</v>
      </c>
      <c r="J74" s="26" t="b">
        <f t="shared" si="19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_xll.qlSwapRateHelper2(,$H75,$D75,Calendar,$F75,$E75,$G75,$I$31,0,C75,,Permanent,,ObjectOverwrite)</f>
        <v>#NUM!</v>
      </c>
      <c r="J75" s="26" t="b">
        <f t="shared" si="19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_xll.qlSwapRateHelper2(,$H76,$D76,Calendar,$F76,$E76,$G76,$I$31,0,C76,,Permanent,,ObjectOverwrite)</f>
        <v>#NUM!</v>
      </c>
      <c r="J76" s="26" t="b">
        <f t="shared" si="19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_xll.qlSwapRateHelper2(,$H77,$D77,Calendar,$F77,$E77,$G77,$I$31,0,C77,,Permanent,,ObjectOverwrite)</f>
        <v>#NUM!</v>
      </c>
      <c r="J77" s="26" t="b">
        <f t="shared" si="19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E3535"/>
  <sheetViews>
    <sheetView tabSelected="1" topLeftCell="M1" workbookViewId="0">
      <selection activeCell="W2" sqref="W2"/>
    </sheetView>
  </sheetViews>
  <sheetFormatPr defaultRowHeight="15" outlineLevelCol="1" x14ac:dyDescent="0.25"/>
  <cols>
    <col min="1" max="1" width="5" style="163" hidden="1" customWidth="1" outlineLevel="1"/>
    <col min="2" max="2" width="11" style="163" hidden="1" customWidth="1" outlineLevel="1"/>
    <col min="3" max="3" width="10" style="163" hidden="1" customWidth="1" outlineLevel="1"/>
    <col min="4" max="4" width="9" style="166" hidden="1" customWidth="1" outlineLevel="1"/>
    <col min="5" max="5" width="10" style="165" hidden="1" customWidth="1" outlineLevel="1"/>
    <col min="6" max="6" width="19" style="167" hidden="1" customWidth="1" outlineLevel="1"/>
    <col min="7" max="7" width="10" style="163" hidden="1" customWidth="1" outlineLevel="1"/>
    <col min="8" max="8" width="20.28515625" style="163" hidden="1" customWidth="1" outlineLevel="1"/>
    <col min="9" max="9" width="11.5703125" style="163" hidden="1" customWidth="1" outlineLevel="1"/>
    <col min="10" max="10" width="21.42578125" style="163" hidden="1" customWidth="1" outlineLevel="1"/>
    <col min="11" max="11" width="15.140625" style="163" hidden="1" customWidth="1" outlineLevel="1"/>
    <col min="12" max="12" width="9" style="165" hidden="1" customWidth="1" outlineLevel="1"/>
    <col min="13" max="13" width="2.7109375" style="163" customWidth="1" collapsed="1"/>
    <col min="14" max="15" width="5" style="163" hidden="1" customWidth="1" outlineLevel="1"/>
    <col min="16" max="16" width="15.140625" style="451" hidden="1" customWidth="1" outlineLevel="1"/>
    <col min="17" max="17" width="9.140625" style="163" hidden="1" customWidth="1" outlineLevel="1"/>
    <col min="18" max="18" width="8.85546875" style="451" hidden="1" customWidth="1" outlineLevel="1"/>
    <col min="19" max="19" width="5" style="451" hidden="1" customWidth="1" outlineLevel="1"/>
    <col min="20" max="20" width="15.140625" style="163" hidden="1" customWidth="1" outlineLevel="1"/>
    <col min="21" max="21" width="19.28515625" style="163" bestFit="1" customWidth="1" collapsed="1"/>
    <col min="22" max="22" width="16.140625" style="163" bestFit="1" customWidth="1"/>
    <col min="23" max="23" width="9" style="163" bestFit="1" customWidth="1"/>
    <col min="24" max="25" width="17.28515625" style="163" bestFit="1" customWidth="1"/>
    <col min="26" max="26" width="10" style="163" bestFit="1" customWidth="1"/>
    <col min="27" max="27" width="2.7109375" style="163" customWidth="1"/>
    <col min="28" max="28" width="15.140625" style="163" customWidth="1"/>
    <col min="29" max="29" width="14.85546875" style="163" customWidth="1"/>
    <col min="30" max="30" width="2.7109375" style="163" customWidth="1"/>
    <col min="31" max="31" width="3" style="377" bestFit="1" customWidth="1"/>
    <col min="32" max="32" width="5" style="377" bestFit="1" customWidth="1"/>
    <col min="33" max="33" width="15.140625" style="377" bestFit="1" customWidth="1"/>
    <col min="34" max="35" width="8" style="377" bestFit="1" customWidth="1"/>
    <col min="36" max="36" width="8" style="163" bestFit="1" customWidth="1"/>
    <col min="37" max="37" width="17.28515625" style="163" bestFit="1" customWidth="1"/>
    <col min="38" max="38" width="11.7109375" style="163" customWidth="1"/>
    <col min="39" max="39" width="2.7109375" style="163" customWidth="1"/>
    <col min="40" max="40" width="3" style="163" bestFit="1" customWidth="1"/>
    <col min="41" max="41" width="5" style="163" bestFit="1" customWidth="1"/>
    <col min="42" max="42" width="15.140625" style="163" bestFit="1" customWidth="1"/>
    <col min="43" max="43" width="9" style="163" bestFit="1" customWidth="1"/>
    <col min="44" max="44" width="8" style="163" bestFit="1" customWidth="1"/>
    <col min="45" max="45" width="9" style="163" bestFit="1" customWidth="1"/>
    <col min="46" max="46" width="17.28515625" style="163" hidden="1" customWidth="1" outlineLevel="1"/>
    <col min="47" max="47" width="17.28515625" style="163" customWidth="1" collapsed="1"/>
    <col min="48" max="48" width="10" style="163" bestFit="1" customWidth="1"/>
    <col min="49" max="49" width="9" style="163" bestFit="1" customWidth="1"/>
    <col min="50" max="50" width="2.7109375" style="163" customWidth="1"/>
    <col min="51" max="51" width="3" style="163" bestFit="1" customWidth="1"/>
    <col min="52" max="54" width="17.28515625" style="163" bestFit="1" customWidth="1"/>
    <col min="55" max="55" width="9" style="163" bestFit="1" customWidth="1"/>
    <col min="56" max="16384" width="9.140625" style="163"/>
  </cols>
  <sheetData>
    <row r="1" spans="1:57" s="154" customFormat="1" ht="21.75" customHeight="1" x14ac:dyDescent="0.2">
      <c r="B1" s="155"/>
      <c r="C1" s="155"/>
      <c r="D1" s="156"/>
      <c r="E1" s="157"/>
      <c r="F1" s="158"/>
      <c r="G1" s="159"/>
      <c r="H1" s="154" t="s">
        <v>1</v>
      </c>
      <c r="I1" s="154" t="s">
        <v>52</v>
      </c>
      <c r="L1" s="157"/>
      <c r="P1" s="434"/>
      <c r="R1" s="434"/>
      <c r="S1" s="434"/>
      <c r="U1" s="330" t="str">
        <f>Currency&amp;" "&amp;Tenor</f>
        <v>EUR 1Y</v>
      </c>
      <c r="V1" s="331"/>
      <c r="W1" s="331"/>
      <c r="X1" s="312"/>
      <c r="Y1" s="311"/>
      <c r="Z1" s="350" t="s">
        <v>238</v>
      </c>
      <c r="AB1" s="351" t="s">
        <v>226</v>
      </c>
      <c r="AC1" s="349">
        <v>6</v>
      </c>
      <c r="AN1" s="363"/>
      <c r="AO1" s="363"/>
      <c r="AP1" s="363" t="s">
        <v>80</v>
      </c>
      <c r="AQ1" s="363" t="s">
        <v>245</v>
      </c>
      <c r="AR1" s="363" t="s">
        <v>246</v>
      </c>
      <c r="AS1" s="363" t="s">
        <v>247</v>
      </c>
      <c r="AT1" s="363" t="s">
        <v>248</v>
      </c>
      <c r="AU1" s="363" t="s">
        <v>251</v>
      </c>
      <c r="AV1" s="363" t="s">
        <v>249</v>
      </c>
      <c r="AW1" s="363" t="s">
        <v>250</v>
      </c>
      <c r="AY1" s="191"/>
      <c r="AZ1" s="191" t="s">
        <v>280</v>
      </c>
      <c r="BA1" s="191" t="s">
        <v>251</v>
      </c>
      <c r="BB1" s="191" t="s">
        <v>281</v>
      </c>
      <c r="BC1" s="191" t="s">
        <v>282</v>
      </c>
      <c r="BD1" s="191" t="s">
        <v>283</v>
      </c>
      <c r="BE1" s="154" t="str">
        <f>_xll.qlEuribor(,Tenor,Currency&amp;Tenor,Permanent,_xll.ohTrigger(Trigger,Trigger12M),ObjectOverwrite)</f>
        <v>obj_00b65#0022</v>
      </c>
    </row>
    <row r="2" spans="1:57" s="154" customFormat="1" ht="22.5" customHeight="1" x14ac:dyDescent="0.2">
      <c r="A2" s="118" t="s">
        <v>18</v>
      </c>
      <c r="B2" s="118" t="s">
        <v>260</v>
      </c>
      <c r="C2" s="118" t="s">
        <v>261</v>
      </c>
      <c r="D2" s="118" t="s">
        <v>57</v>
      </c>
      <c r="E2" s="118" t="s">
        <v>262</v>
      </c>
      <c r="F2" s="118" t="s">
        <v>13</v>
      </c>
      <c r="G2" s="118" t="s">
        <v>263</v>
      </c>
      <c r="H2" s="118" t="s">
        <v>264</v>
      </c>
      <c r="I2" s="118" t="s">
        <v>275</v>
      </c>
      <c r="J2" s="472" t="s">
        <v>276</v>
      </c>
      <c r="K2" s="118" t="s">
        <v>44</v>
      </c>
      <c r="L2" s="118" t="s">
        <v>48</v>
      </c>
      <c r="N2" s="254" t="s">
        <v>18</v>
      </c>
      <c r="O2" s="254"/>
      <c r="P2" s="254" t="s">
        <v>44</v>
      </c>
      <c r="Q2" s="254" t="s">
        <v>224</v>
      </c>
      <c r="R2" s="254" t="s">
        <v>237</v>
      </c>
      <c r="S2" s="254" t="s">
        <v>225</v>
      </c>
      <c r="T2" s="254" t="s">
        <v>44</v>
      </c>
      <c r="U2" s="254" t="s">
        <v>80</v>
      </c>
      <c r="V2" s="253" t="s">
        <v>40</v>
      </c>
      <c r="W2" s="253"/>
      <c r="X2" s="254" t="s">
        <v>38</v>
      </c>
      <c r="Y2" s="254" t="s">
        <v>39</v>
      </c>
      <c r="Z2" s="358">
        <f t="array" ref="Z2:Z93">_xll.qlPiecewiseYieldCurveData(YieldCurve_1Y,Trigger)</f>
        <v>-1.2166676805520972E-3</v>
      </c>
      <c r="AB2" s="351" t="s">
        <v>227</v>
      </c>
      <c r="AC2" s="348" t="s">
        <v>241</v>
      </c>
      <c r="AN2" s="365">
        <v>1</v>
      </c>
      <c r="AO2" s="365" t="str">
        <f>"X"&amp;AN2+3&amp;"F"</f>
        <v>X4F</v>
      </c>
      <c r="AP2" s="365" t="str">
        <f t="shared" ref="AP2:AP13" si="0">Currency&amp;AN2&amp;AO2&amp;"=ICAP"</f>
        <v>EUR1X4F=ICAP</v>
      </c>
      <c r="AQ2" s="366" t="e">
        <f>_xll.RtGet("IDN",AP2,$AQ$1)/100</f>
        <v>#VALUE!</v>
      </c>
      <c r="AR2" s="366" t="e">
        <f>_xll.RtGet("IDN",AP2,$AR$1)/100</f>
        <v>#VALUE!</v>
      </c>
      <c r="AS2" s="366" t="e">
        <f>AVERAGE(AQ2:AR2)</f>
        <v>#VALUE!</v>
      </c>
      <c r="AT2" s="367">
        <f>_xll.qlInterestRateIndexFixingDate($AC$5,AU2)</f>
        <v>42184</v>
      </c>
      <c r="AU2" s="367">
        <f>_xll.qlCalendarAdvance(Calendar,Settlementdate,AN2&amp;"M","mf",TRUE,Trigger)</f>
        <v>42186</v>
      </c>
      <c r="AV2" s="366">
        <f>_xll.qlIndexFixing($AC$5,AT2,,_xll.ohTrigger(Trigger,Quote!$V$2))</f>
        <v>1.5653032445225186E-3</v>
      </c>
      <c r="AW2" s="366" t="e">
        <f>AS2-AV2</f>
        <v>#VALUE!</v>
      </c>
      <c r="AY2" s="183" t="s">
        <v>214</v>
      </c>
      <c r="AZ2" s="184">
        <f>Evaluationdate</f>
        <v>42152</v>
      </c>
      <c r="BA2" s="184">
        <f>Settlementdate</f>
        <v>42156</v>
      </c>
      <c r="BB2" s="184">
        <f>_xll.qlInterestRateIndexMaturity(Currency&amp;"ibor"&amp;$I$1,BA2,Trigger)</f>
        <v>42522</v>
      </c>
      <c r="BC2" s="358">
        <f>_xll.qlIndexFixing($AC$5,AZ2,TRUE,_xll.ohTrigger(Trigger,Quote!$V$2))</f>
        <v>1.5437618915158035E-3</v>
      </c>
      <c r="BD2" s="358" t="e">
        <f>_xll.qlIndexFixing($BE$1,AZ2,TRUE,_xll.ohTrigger(Trigger,Trigger12M))</f>
        <v>#NUM!</v>
      </c>
    </row>
    <row r="3" spans="1:57" s="154" customFormat="1" ht="11.25" customHeight="1" x14ac:dyDescent="0.2">
      <c r="A3" s="388" t="s">
        <v>265</v>
      </c>
      <c r="B3" s="405" t="str">
        <f t="array" ref="B3:B20">_xll.ohFilter(Quote!AI4:AI102,Quote!AH4:AH102="DP")</f>
        <v>ON</v>
      </c>
      <c r="C3" s="391" t="str">
        <f t="array" ref="C3:C20">SUBSTITUTE(_xll.ohFilter(PastedValue!AS2:AS62,PastedValue!AO2:AO62="DP"),"/N","N")</f>
        <v>ON</v>
      </c>
      <c r="D3" s="390" t="str">
        <f t="shared" ref="D3:D20" si="1">IF(DataSelect="Reference",$C3,$B3)</f>
        <v>ON</v>
      </c>
      <c r="E3" s="389">
        <f t="shared" ref="E3:E20" si="2">IF($D3="ON",0,IF($D3="TN",1,2))</f>
        <v>0</v>
      </c>
      <c r="F3" s="390" t="s">
        <v>268</v>
      </c>
      <c r="G3" s="391" t="b">
        <v>0</v>
      </c>
      <c r="H3" s="392" t="s">
        <v>51</v>
      </c>
      <c r="I3" s="466">
        <f t="array" ref="I3:I20">_xll.ohFilter(PastedValue!AV2:AV62,PastedValue!AO2:AO62="Dp")/100</f>
        <v>-1.199999E-3</v>
      </c>
      <c r="J3" s="124" t="str">
        <f>Currency&amp;"X"&amp;B3&amp;"D="</f>
        <v>EURXOND=</v>
      </c>
      <c r="K3" s="469" t="str">
        <f>IFERROR(_xll.qlDepositRateHelper2(,IF(DataSelect="Reference",$I3,$J3),IF(RIGHT($D3,1)="N","1D",$D3),$E3,Calendar,$F3,$G3,$H3,,_xll.ohTrigger(Trigger,DataSelect)),"--")</f>
        <v>obj_00ba1#0008</v>
      </c>
      <c r="L3" s="389" t="b">
        <f>IF(K3="--",FALSE,TRUE)</f>
        <v>1</v>
      </c>
      <c r="M3" s="155"/>
      <c r="N3" s="456" t="str">
        <f t="shared" ref="N3:N19" si="3">A3</f>
        <v>DP</v>
      </c>
      <c r="O3" s="456" t="str">
        <f t="shared" ref="O3:O19" si="4">C3</f>
        <v>ON</v>
      </c>
      <c r="P3" s="441" t="str">
        <f>K3</f>
        <v>obj_00ba1#0008</v>
      </c>
      <c r="Q3" s="183" t="b">
        <f>L3</f>
        <v>1</v>
      </c>
      <c r="R3" s="441">
        <v>1</v>
      </c>
      <c r="S3" s="441">
        <v>1</v>
      </c>
      <c r="T3" s="183" t="str">
        <f t="array" ref="T3:T93">_xll.qlRateHelperSelection(_xll.ohFilter(P3:P93,Q3:Q93),_xll.ohFilter(S3:S93,Q3:Q93),$AC$1,$AC$3,$AC$4,$AC$2,_xll.ohFilter(R3:R93,Q3:Q93),Trigger)</f>
        <v>obj_00ba1</v>
      </c>
      <c r="U3" s="183" t="str">
        <f>_xll.qlRateHelperQuoteName(T3)</f>
        <v/>
      </c>
      <c r="V3" s="453">
        <f>_xll.qlRateHelperRate(T3,_xll.ohTrigger(Trigger,Trigger3M))</f>
        <v>-1.199999E-3</v>
      </c>
      <c r="W3" s="453" t="str">
        <f>IFERROR(_xll.qlFuturesRateHelperConvexityAdjustment(T3,Trigger),"--")</f>
        <v>--</v>
      </c>
      <c r="X3" s="184">
        <f>_xll.qlRateHelperEarliestDate(T3,Trigger)</f>
        <v>42152</v>
      </c>
      <c r="Y3" s="184">
        <f>_xll.qlRateHelperLatestDate(T3,Trigger)</f>
        <v>42153</v>
      </c>
      <c r="Z3" s="359">
        <v>-1.2166676805520972E-3</v>
      </c>
      <c r="AB3" s="351" t="s">
        <v>239</v>
      </c>
      <c r="AC3" s="360">
        <v>0</v>
      </c>
      <c r="AD3" s="364"/>
      <c r="AN3" s="337">
        <v>2</v>
      </c>
      <c r="AO3" s="337" t="str">
        <f t="shared" ref="AO3:AO13" si="5">"X"&amp;AN3+3&amp;"F"</f>
        <v>X5F</v>
      </c>
      <c r="AP3" s="337" t="str">
        <f t="shared" si="0"/>
        <v>EUR2X5F=ICAP</v>
      </c>
      <c r="AQ3" s="368" t="e">
        <f>_xll.RtGet("IDN",AP3,$AQ$1)/100</f>
        <v>#VALUE!</v>
      </c>
      <c r="AR3" s="368" t="e">
        <f>_xll.RtGet("IDN",AP3,$AR$1)/100</f>
        <v>#VALUE!</v>
      </c>
      <c r="AS3" s="368" t="e">
        <f t="shared" ref="AS3:AS13" si="6">AVERAGE(AQ3:AR3)</f>
        <v>#VALUE!</v>
      </c>
      <c r="AT3" s="369">
        <f>_xll.qlInterestRateIndexFixingDate($AC$5,AU3)</f>
        <v>42215</v>
      </c>
      <c r="AU3" s="369">
        <f>_xll.qlCalendarAdvance(Calendar,Settlementdate,AN3&amp;"M","mf",TRUE,Trigger)</f>
        <v>42219</v>
      </c>
      <c r="AV3" s="368">
        <f>_xll.qlIndexFixing($AC$5,AT3,,_xll.ohTrigger(Trigger,Quote!$V$2))</f>
        <v>1.6073935512125744E-3</v>
      </c>
      <c r="AW3" s="368" t="e">
        <f t="shared" ref="AW3:AW13" si="7">AS3-AV3</f>
        <v>#VALUE!</v>
      </c>
      <c r="AY3" s="185" t="s">
        <v>214</v>
      </c>
      <c r="AZ3" s="186">
        <f>_xll.qlInterestRateIndexFixingDate(Currency&amp;"ibor"&amp;$I$1,BA3,Trigger)</f>
        <v>42153</v>
      </c>
      <c r="BA3" s="186">
        <f>_xll.qlCalendarAdvance(Calendar,BA2,AY3,"f",,Trigger)</f>
        <v>42157</v>
      </c>
      <c r="BB3" s="186">
        <f>_xll.qlInterestRateIndexMaturity(Currency&amp;"ibor"&amp;$I$1,BA3,Trigger)</f>
        <v>42523</v>
      </c>
      <c r="BC3" s="359">
        <f>_xll.qlIndexFixing($AC$5,AZ3,,_xll.ohTrigger(Trigger,Quote!$V$2))</f>
        <v>1.5440298468170296E-3</v>
      </c>
      <c r="BD3" s="359" t="e">
        <f>_xll.qlIndexFixing($BE$1,AZ3,TRUE,_xll.ohTrigger(Trigger,Trigger12M))</f>
        <v>#NUM!</v>
      </c>
    </row>
    <row r="4" spans="1:57" s="154" customFormat="1" ht="11.25" customHeight="1" x14ac:dyDescent="0.2">
      <c r="A4" s="394" t="s">
        <v>265</v>
      </c>
      <c r="B4" s="406" t="str">
        <v>TN</v>
      </c>
      <c r="C4" s="397" t="str">
        <v>TN</v>
      </c>
      <c r="D4" s="396" t="str">
        <f t="shared" si="1"/>
        <v>TN</v>
      </c>
      <c r="E4" s="395">
        <f t="shared" si="2"/>
        <v>1</v>
      </c>
      <c r="F4" s="396" t="s">
        <v>268</v>
      </c>
      <c r="G4" s="397" t="b">
        <v>0</v>
      </c>
      <c r="H4" s="398" t="s">
        <v>51</v>
      </c>
      <c r="I4" s="467">
        <v>-1.1999999999999999E-3</v>
      </c>
      <c r="J4" s="132" t="str">
        <f>Currency&amp;"X"&amp;B4&amp;"D="</f>
        <v>EURXTND=</v>
      </c>
      <c r="K4" s="470" t="str">
        <f>IFERROR(_xll.qlDepositRateHelper2(,IF(DataSelect="Reference",$I4,$J4),IF(RIGHT($D4,1)="N","1D",$D4),$E4,Calendar,$F4,$G4,$H4,,_xll.ohTrigger(Trigger,DataSelect)),"--")</f>
        <v>obj_00b96#0008</v>
      </c>
      <c r="L4" s="395" t="b">
        <f t="shared" ref="L4:L20" si="8">IF(K4="--",FALSE,TRUE)</f>
        <v>1</v>
      </c>
      <c r="M4" s="162"/>
      <c r="N4" s="454" t="str">
        <f t="shared" si="3"/>
        <v>DP</v>
      </c>
      <c r="O4" s="454" t="str">
        <f t="shared" si="4"/>
        <v>TN</v>
      </c>
      <c r="P4" s="455" t="str">
        <f t="shared" ref="P4:Q19" si="9">K4</f>
        <v>obj_00b96#0008</v>
      </c>
      <c r="Q4" s="185" t="b">
        <f t="shared" si="9"/>
        <v>1</v>
      </c>
      <c r="R4" s="455">
        <v>1</v>
      </c>
      <c r="S4" s="455">
        <v>1</v>
      </c>
      <c r="T4" s="185" t="str">
        <v>obj_00b96</v>
      </c>
      <c r="U4" s="185" t="str">
        <f>_xll.qlRateHelperQuoteName(T4)</f>
        <v/>
      </c>
      <c r="V4" s="452">
        <f>_xll.qlRateHelperRate(T4,_xll.ohTrigger(Trigger,Trigger3M))</f>
        <v>-1.1999999999999999E-3</v>
      </c>
      <c r="W4" s="452" t="str">
        <f>IFERROR(_xll.qlFuturesRateHelperConvexityAdjustment(T4,Trigger),"--")</f>
        <v>--</v>
      </c>
      <c r="X4" s="186">
        <f>_xll.qlRateHelperEarliestDate(T4,Trigger)</f>
        <v>42153</v>
      </c>
      <c r="Y4" s="186">
        <f>_xll.qlRateHelperLatestDate(T4,Trigger)</f>
        <v>42156</v>
      </c>
      <c r="Z4" s="359">
        <v>-1.2166714826671358E-3</v>
      </c>
      <c r="AB4" s="351" t="s">
        <v>240</v>
      </c>
      <c r="AC4" s="360">
        <v>4</v>
      </c>
      <c r="AD4" s="364"/>
      <c r="AN4" s="337">
        <v>3</v>
      </c>
      <c r="AO4" s="337" t="str">
        <f t="shared" si="5"/>
        <v>X6F</v>
      </c>
      <c r="AP4" s="337" t="str">
        <f t="shared" si="0"/>
        <v>EUR3X6F=ICAP</v>
      </c>
      <c r="AQ4" s="368" t="e">
        <f>_xll.RtGet("IDN",AP4,$AQ$1)/100</f>
        <v>#VALUE!</v>
      </c>
      <c r="AR4" s="368" t="e">
        <f>_xll.RtGet("IDN",AP4,$AR$1)/100</f>
        <v>#VALUE!</v>
      </c>
      <c r="AS4" s="368" t="e">
        <f t="shared" si="6"/>
        <v>#VALUE!</v>
      </c>
      <c r="AT4" s="369">
        <f>_xll.qlInterestRateIndexFixingDate($AC$5,AU4)</f>
        <v>42244</v>
      </c>
      <c r="AU4" s="369">
        <f>_xll.qlCalendarAdvance(Calendar,Settlementdate,AN4&amp;"M","mf",TRUE,Trigger)</f>
        <v>42248</v>
      </c>
      <c r="AV4" s="368">
        <f>_xll.qlIndexFixing($AC$5,AT4,,_xll.ohTrigger(Trigger,Quote!$V$2))</f>
        <v>1.647878746976709E-3</v>
      </c>
      <c r="AW4" s="368" t="e">
        <f t="shared" si="7"/>
        <v>#VALUE!</v>
      </c>
      <c r="AY4" s="185" t="s">
        <v>214</v>
      </c>
      <c r="AZ4" s="186">
        <f>_xll.qlInterestRateIndexFixingDate(Currency&amp;"ibor"&amp;$I$1,BA4,Trigger)</f>
        <v>42156</v>
      </c>
      <c r="BA4" s="186">
        <f>_xll.qlCalendarAdvance(Calendar,BA3,AY4,"f",,Trigger)</f>
        <v>42158</v>
      </c>
      <c r="BB4" s="186">
        <f>_xll.qlInterestRateIndexMaturity(Currency&amp;"ibor"&amp;$I$1,BA4,Trigger)</f>
        <v>42524</v>
      </c>
      <c r="BC4" s="359">
        <f>_xll.qlIndexFixing($AC$5,AZ4,,_xll.ohTrigger(Trigger,Quote!$V$2))</f>
        <v>1.547080091518439E-3</v>
      </c>
      <c r="BD4" s="359" t="e">
        <f>_xll.qlIndexFixing($BE$1,AZ4,TRUE,_xll.ohTrigger(Trigger,Trigger12M))</f>
        <v>#NUM!</v>
      </c>
    </row>
    <row r="5" spans="1:57" s="154" customFormat="1" ht="11.25" customHeight="1" x14ac:dyDescent="0.2">
      <c r="A5" s="394" t="s">
        <v>265</v>
      </c>
      <c r="B5" s="406" t="str">
        <v>SN</v>
      </c>
      <c r="C5" s="397" t="str">
        <v>SN</v>
      </c>
      <c r="D5" s="396" t="str">
        <f t="shared" si="1"/>
        <v>SN</v>
      </c>
      <c r="E5" s="395">
        <f t="shared" si="2"/>
        <v>2</v>
      </c>
      <c r="F5" s="396" t="s">
        <v>268</v>
      </c>
      <c r="G5" s="397" t="b">
        <v>0</v>
      </c>
      <c r="H5" s="398" t="s">
        <v>51</v>
      </c>
      <c r="I5" s="467">
        <v>1.714E-3</v>
      </c>
      <c r="J5" s="132" t="str">
        <f>IF(LEFT(B5,1)="#","STUB"&amp;Tenor,Currency&amp;"_CURVE_DEP12M_"&amp;B5)</f>
        <v>EUR_CURVE_DEP12M_SN</v>
      </c>
      <c r="K5" s="470" t="str">
        <f>IFERROR(_xll.qlDepositRateHelper2(,IF(DataSelect="Reference",$I5,$J5),IF(RIGHT($D5,1)="N","1D",$D5),$E5,Calendar,$F5,$G5,$H5,,_xll.ohTrigger(Trigger,DataSelect)),"--")</f>
        <v>obj_00b97#0015</v>
      </c>
      <c r="L5" s="395" t="b">
        <f t="shared" si="8"/>
        <v>1</v>
      </c>
      <c r="M5" s="162"/>
      <c r="N5" s="454" t="str">
        <f t="shared" si="3"/>
        <v>DP</v>
      </c>
      <c r="O5" s="454" t="str">
        <f t="shared" si="4"/>
        <v>SN</v>
      </c>
      <c r="P5" s="455" t="str">
        <f t="shared" si="9"/>
        <v>obj_00b97#0015</v>
      </c>
      <c r="Q5" s="185" t="b">
        <f t="shared" si="9"/>
        <v>1</v>
      </c>
      <c r="R5" s="455">
        <v>1</v>
      </c>
      <c r="S5" s="455">
        <v>1</v>
      </c>
      <c r="T5" s="185" t="str">
        <v>obj_00b97</v>
      </c>
      <c r="U5" s="185" t="str">
        <f>_xll.qlRateHelperQuoteName(T5)</f>
        <v/>
      </c>
      <c r="V5" s="452">
        <f>_xll.qlRateHelperRate(T5,_xll.ohTrigger(Trigger,Trigger3M))</f>
        <v>1.714E-3</v>
      </c>
      <c r="W5" s="452" t="str">
        <f>IFERROR(_xll.qlFuturesRateHelperConvexityAdjustment(T5,Trigger),"--")</f>
        <v>--</v>
      </c>
      <c r="X5" s="186">
        <f>_xll.qlRateHelperEarliestDate(T5,Trigger)</f>
        <v>42156</v>
      </c>
      <c r="Y5" s="186">
        <f>_xll.qlRateHelperLatestDate(T5,Trigger)</f>
        <v>42157</v>
      </c>
      <c r="Z5" s="359">
        <v>-6.2577690225962984E-4</v>
      </c>
      <c r="AB5" s="351" t="s">
        <v>9</v>
      </c>
      <c r="AC5" s="360" t="str">
        <f>_xll.qlEuribor(,Tenor,YieldCurve_1Y,Permanent,YieldCurve_1Y,ObjectOverwrite)</f>
        <v>obj_00ba3#0027</v>
      </c>
      <c r="AD5" s="364"/>
      <c r="AN5" s="337">
        <v>4</v>
      </c>
      <c r="AO5" s="337" t="str">
        <f t="shared" si="5"/>
        <v>X7F</v>
      </c>
      <c r="AP5" s="337" t="str">
        <f t="shared" si="0"/>
        <v>EUR4X7F=ICAP</v>
      </c>
      <c r="AQ5" s="368" t="e">
        <f>_xll.RtGet("IDN",AP5,$AQ$1)/100</f>
        <v>#VALUE!</v>
      </c>
      <c r="AR5" s="368" t="e">
        <f>_xll.RtGet("IDN",AP5,$AR$1)/100</f>
        <v>#VALUE!</v>
      </c>
      <c r="AS5" s="368" t="e">
        <f t="shared" si="6"/>
        <v>#VALUE!</v>
      </c>
      <c r="AT5" s="369">
        <f>_xll.qlInterestRateIndexFixingDate($AC$5,AU5)</f>
        <v>42276</v>
      </c>
      <c r="AU5" s="369">
        <f>_xll.qlCalendarAdvance(Calendar,Settlementdate,AN5&amp;"M","mf",TRUE,Trigger)</f>
        <v>42278</v>
      </c>
      <c r="AV5" s="368">
        <f>_xll.qlIndexFixing($AC$5,AT5,,_xll.ohTrigger(Trigger,Quote!$V$2))</f>
        <v>1.6983293600217452E-3</v>
      </c>
      <c r="AW5" s="368" t="e">
        <f t="shared" si="7"/>
        <v>#VALUE!</v>
      </c>
      <c r="AY5" s="185" t="s">
        <v>214</v>
      </c>
      <c r="AZ5" s="186">
        <f>_xll.qlInterestRateIndexFixingDate(Currency&amp;"ibor"&amp;$I$1,BA5,Trigger)</f>
        <v>42157</v>
      </c>
      <c r="BA5" s="186">
        <f>_xll.qlCalendarAdvance(Calendar,BA4,AY5,"f",,Trigger)</f>
        <v>42159</v>
      </c>
      <c r="BB5" s="186">
        <f>_xll.qlInterestRateIndexMaturity(Currency&amp;"ibor"&amp;$I$1,BA5,Trigger)</f>
        <v>42527</v>
      </c>
      <c r="BC5" s="359">
        <f>_xll.qlIndexFixing($AC$5,AZ5,,_xll.ohTrigger(Trigger,Quote!$V$2))</f>
        <v>1.5504097456338895E-3</v>
      </c>
      <c r="BD5" s="359" t="e">
        <f>_xll.qlIndexFixing($BE$1,AZ5,TRUE,_xll.ohTrigger(Trigger,Trigger12M))</f>
        <v>#NUM!</v>
      </c>
    </row>
    <row r="6" spans="1:57" s="154" customFormat="1" ht="11.25" customHeight="1" x14ac:dyDescent="0.2">
      <c r="A6" s="394" t="s">
        <v>265</v>
      </c>
      <c r="B6" s="406" t="str">
        <v>1W</v>
      </c>
      <c r="C6" s="397" t="str">
        <v>1W</v>
      </c>
      <c r="D6" s="396" t="str">
        <f t="shared" si="1"/>
        <v>1W</v>
      </c>
      <c r="E6" s="395">
        <f t="shared" si="2"/>
        <v>2</v>
      </c>
      <c r="F6" s="396" t="s">
        <v>268</v>
      </c>
      <c r="G6" s="397" t="b">
        <v>0</v>
      </c>
      <c r="H6" s="398" t="s">
        <v>51</v>
      </c>
      <c r="I6" s="467">
        <v>1.784E-3</v>
      </c>
      <c r="J6" s="132" t="str">
        <f>IF(LEFT(B6,1)="#","STUB"&amp;Tenor,Currency&amp;"_CURVE_DEP12M_"&amp;B6)</f>
        <v>EUR_CURVE_DEP12M_1W</v>
      </c>
      <c r="K6" s="470" t="str">
        <f>IFERROR(_xll.qlDepositRateHelper2(,IF(DataSelect="Reference",$I6,$J6),IF(RIGHT($D6,1)="N","1D",$D6),$E6,Calendar,$F6,$G6,$H6,,_xll.ohTrigger(Trigger,DataSelect)),"--")</f>
        <v>obj_00b99#0012</v>
      </c>
      <c r="L6" s="395" t="b">
        <f t="shared" si="8"/>
        <v>1</v>
      </c>
      <c r="M6" s="162"/>
      <c r="N6" s="454" t="str">
        <f t="shared" si="3"/>
        <v>DP</v>
      </c>
      <c r="O6" s="454" t="str">
        <f t="shared" si="4"/>
        <v>1W</v>
      </c>
      <c r="P6" s="455" t="str">
        <f t="shared" si="9"/>
        <v>obj_00b99#0012</v>
      </c>
      <c r="Q6" s="185" t="b">
        <f t="shared" si="9"/>
        <v>1</v>
      </c>
      <c r="R6" s="455">
        <v>1</v>
      </c>
      <c r="S6" s="455">
        <v>1</v>
      </c>
      <c r="T6" s="185" t="str">
        <v>obj_00b99</v>
      </c>
      <c r="U6" s="185" t="str">
        <f>_xll.qlRateHelperQuoteName(T6)</f>
        <v/>
      </c>
      <c r="V6" s="452">
        <f>_xll.qlRateHelperRate(T6,_xll.ohTrigger(Trigger,Trigger3M))</f>
        <v>1.784E-3</v>
      </c>
      <c r="W6" s="452" t="str">
        <f>IFERROR(_xll.qlFuturesRateHelperConvexityAdjustment(T6,Trigger),"--")</f>
        <v>--</v>
      </c>
      <c r="X6" s="186">
        <f>_xll.qlRateHelperEarliestDate(T6,Trigger)</f>
        <v>42156</v>
      </c>
      <c r="Y6" s="186">
        <f>_xll.qlRateHelperLatestDate(T6,Trigger)</f>
        <v>42163</v>
      </c>
      <c r="Z6" s="359">
        <v>7.0859444664684711E-4</v>
      </c>
      <c r="AD6" s="364"/>
      <c r="AN6" s="337">
        <v>5</v>
      </c>
      <c r="AO6" s="337" t="str">
        <f t="shared" si="5"/>
        <v>X8F</v>
      </c>
      <c r="AP6" s="337" t="str">
        <f t="shared" si="0"/>
        <v>EUR5X8F=ICAP</v>
      </c>
      <c r="AQ6" s="368" t="e">
        <f>_xll.RtGet("IDN",AP6,$AQ$1)/100</f>
        <v>#VALUE!</v>
      </c>
      <c r="AR6" s="368" t="e">
        <f>_xll.RtGet("IDN",AP6,$AR$1)/100</f>
        <v>#VALUE!</v>
      </c>
      <c r="AS6" s="368" t="e">
        <f t="shared" si="6"/>
        <v>#VALUE!</v>
      </c>
      <c r="AT6" s="369">
        <f>_xll.qlInterestRateIndexFixingDate($AC$5,AU6)</f>
        <v>42306</v>
      </c>
      <c r="AU6" s="369">
        <f>_xll.qlCalendarAdvance(Calendar,Settlementdate,AN6&amp;"M","mf",TRUE,Trigger)</f>
        <v>42310</v>
      </c>
      <c r="AV6" s="368">
        <f>_xll.qlIndexFixing($AC$5,AT6,,_xll.ohTrigger(Trigger,Quote!$V$2))</f>
        <v>1.7518291247024104E-3</v>
      </c>
      <c r="AW6" s="368" t="e">
        <f t="shared" si="7"/>
        <v>#VALUE!</v>
      </c>
      <c r="AY6" s="185" t="s">
        <v>214</v>
      </c>
      <c r="AZ6" s="186">
        <f>_xll.qlInterestRateIndexFixingDate(Currency&amp;"ibor"&amp;$I$1,BA6,Trigger)</f>
        <v>42158</v>
      </c>
      <c r="BA6" s="186">
        <f>_xll.qlCalendarAdvance(Calendar,BA5,AY6,"f",,Trigger)</f>
        <v>42160</v>
      </c>
      <c r="BB6" s="186">
        <f>_xll.qlInterestRateIndexMaturity(Currency&amp;"ibor"&amp;$I$1,BA6,Trigger)</f>
        <v>42527</v>
      </c>
      <c r="BC6" s="359">
        <f>_xll.qlIndexFixing($AC$5,AZ6,,_xll.ohTrigger(Trigger,Quote!$V$2))</f>
        <v>1.5503324499301181E-3</v>
      </c>
      <c r="BD6" s="359" t="e">
        <f>_xll.qlIndexFixing($BE$1,AZ6,TRUE,_xll.ohTrigger(Trigger,Trigger12M))</f>
        <v>#NUM!</v>
      </c>
    </row>
    <row r="7" spans="1:57" s="154" customFormat="1" ht="11.25" customHeight="1" x14ac:dyDescent="0.2">
      <c r="A7" s="394" t="s">
        <v>265</v>
      </c>
      <c r="B7" s="406" t="str">
        <v>2W</v>
      </c>
      <c r="C7" s="397" t="str">
        <v>2W</v>
      </c>
      <c r="D7" s="396" t="str">
        <f t="shared" si="1"/>
        <v>2W</v>
      </c>
      <c r="E7" s="395">
        <f t="shared" si="2"/>
        <v>2</v>
      </c>
      <c r="F7" s="396" t="s">
        <v>268</v>
      </c>
      <c r="G7" s="397" t="b">
        <v>0</v>
      </c>
      <c r="H7" s="398" t="s">
        <v>51</v>
      </c>
      <c r="I7" s="467">
        <v>1.6539999999999999E-3</v>
      </c>
      <c r="J7" s="132" t="str">
        <f>IF(LEFT(B7,1)="#","STUB"&amp;Tenor,Currency&amp;"_CURVE_DEP12M_"&amp;B7)</f>
        <v>EUR_CURVE_DEP12M_2W</v>
      </c>
      <c r="K7" s="470" t="str">
        <f>IFERROR(_xll.qlDepositRateHelper2(,IF(DataSelect="Reference",$I7,$J7),IF(RIGHT($D7,1)="N","1D",$D7),$E7,Calendar,$F7,$G7,$H7,,_xll.ohTrigger(Trigger,DataSelect)),"--")</f>
        <v>obj_00ba0#0012</v>
      </c>
      <c r="L7" s="395" t="b">
        <f t="shared" si="8"/>
        <v>1</v>
      </c>
      <c r="M7" s="162"/>
      <c r="N7" s="454" t="str">
        <f t="shared" si="3"/>
        <v>DP</v>
      </c>
      <c r="O7" s="454" t="str">
        <f t="shared" si="4"/>
        <v>2W</v>
      </c>
      <c r="P7" s="455" t="str">
        <f t="shared" si="9"/>
        <v>obj_00ba0#0012</v>
      </c>
      <c r="Q7" s="185" t="b">
        <f t="shared" si="9"/>
        <v>1</v>
      </c>
      <c r="R7" s="455">
        <v>1</v>
      </c>
      <c r="S7" s="455">
        <v>1</v>
      </c>
      <c r="T7" s="185" t="str">
        <v>obj_00ba0</v>
      </c>
      <c r="U7" s="185" t="str">
        <f>_xll.qlRateHelperQuoteName(T7)</f>
        <v/>
      </c>
      <c r="V7" s="452">
        <f>_xll.qlRateHelperRate(T7,_xll.ohTrigger(Trigger,Trigger3M))</f>
        <v>1.6539999999999999E-3</v>
      </c>
      <c r="W7" s="452" t="str">
        <f>IFERROR(_xll.qlFuturesRateHelperConvexityAdjustment(T7,Trigger),"--")</f>
        <v>--</v>
      </c>
      <c r="X7" s="186">
        <f>_xll.qlRateHelperEarliestDate(T7,Trigger)</f>
        <v>42156</v>
      </c>
      <c r="Y7" s="186">
        <f>_xll.qlRateHelperLatestDate(T7,Trigger)</f>
        <v>42170</v>
      </c>
      <c r="Z7" s="359">
        <v>1.033898341484968E-3</v>
      </c>
      <c r="AD7" s="364"/>
      <c r="AN7" s="337">
        <v>6</v>
      </c>
      <c r="AO7" s="337" t="str">
        <f t="shared" si="5"/>
        <v>X9F</v>
      </c>
      <c r="AP7" s="337" t="str">
        <f t="shared" si="0"/>
        <v>EUR6X9F=ICAP</v>
      </c>
      <c r="AQ7" s="368" t="e">
        <f>_xll.RtGet("IDN",AP7,$AQ$1)/100</f>
        <v>#VALUE!</v>
      </c>
      <c r="AR7" s="368" t="e">
        <f>_xll.RtGet("IDN",AP7,$AR$1)/100</f>
        <v>#VALUE!</v>
      </c>
      <c r="AS7" s="368" t="e">
        <f t="shared" si="6"/>
        <v>#VALUE!</v>
      </c>
      <c r="AT7" s="369">
        <f>_xll.qlInterestRateIndexFixingDate($AC$5,AU7)</f>
        <v>42335</v>
      </c>
      <c r="AU7" s="369">
        <f>_xll.qlCalendarAdvance(Calendar,Settlementdate,AN7&amp;"M","mf",TRUE,Trigger)</f>
        <v>42339</v>
      </c>
      <c r="AV7" s="368">
        <f>_xll.qlIndexFixing($AC$5,AT7,,_xll.ohTrigger(Trigger,Quote!$V$2))</f>
        <v>1.8127763193174801E-3</v>
      </c>
      <c r="AW7" s="368" t="e">
        <f t="shared" si="7"/>
        <v>#VALUE!</v>
      </c>
      <c r="AY7" s="185" t="s">
        <v>214</v>
      </c>
      <c r="AZ7" s="186">
        <f>_xll.qlInterestRateIndexFixingDate(Currency&amp;"ibor"&amp;$I$1,BA7,Trigger)</f>
        <v>42159</v>
      </c>
      <c r="BA7" s="186">
        <f>_xll.qlCalendarAdvance(Calendar,BA6,AY7,"f",,Trigger)</f>
        <v>42163</v>
      </c>
      <c r="BB7" s="186">
        <f>_xll.qlInterestRateIndexMaturity(Currency&amp;"ibor"&amp;$I$1,BA7,Trigger)</f>
        <v>42529</v>
      </c>
      <c r="BC7" s="359">
        <f>_xll.qlIndexFixing($AC$5,AZ7,,_xll.ohTrigger(Trigger,Quote!$V$2))</f>
        <v>1.5443898265424022E-3</v>
      </c>
      <c r="BD7" s="359" t="e">
        <f>_xll.qlIndexFixing($BE$1,AZ7,TRUE,_xll.ohTrigger(Trigger,Trigger12M))</f>
        <v>#NUM!</v>
      </c>
    </row>
    <row r="8" spans="1:57" s="154" customFormat="1" ht="11.25" customHeight="1" x14ac:dyDescent="0.2">
      <c r="A8" s="394" t="s">
        <v>265</v>
      </c>
      <c r="B8" s="406" t="str">
        <v>3W</v>
      </c>
      <c r="C8" s="397" t="str">
        <v>3W</v>
      </c>
      <c r="D8" s="396" t="str">
        <f t="shared" si="1"/>
        <v>3W</v>
      </c>
      <c r="E8" s="395">
        <f t="shared" si="2"/>
        <v>2</v>
      </c>
      <c r="F8" s="396" t="s">
        <v>268</v>
      </c>
      <c r="G8" s="397" t="b">
        <v>0</v>
      </c>
      <c r="H8" s="398" t="s">
        <v>51</v>
      </c>
      <c r="I8" s="467">
        <v>1.6239999999999998E-3</v>
      </c>
      <c r="J8" s="132" t="str">
        <f>IF(LEFT(B8,1)="#","STUB"&amp;Tenor,Currency&amp;"_CURVE_DEP12M_"&amp;B8)</f>
        <v>EUR_CURVE_DEP12M_3W</v>
      </c>
      <c r="K8" s="470" t="str">
        <f>IFERROR(_xll.qlDepositRateHelper2(,IF(DataSelect="Reference",$I8,$J8),IF(RIGHT($D8,1)="N","1D",$D8),$E8,Calendar,$F8,$G8,$H8,,_xll.ohTrigger(Trigger,DataSelect)),"--")</f>
        <v>obj_00b9c#0012</v>
      </c>
      <c r="L8" s="395" t="b">
        <f t="shared" si="8"/>
        <v>1</v>
      </c>
      <c r="M8" s="162"/>
      <c r="N8" s="454" t="str">
        <f t="shared" si="3"/>
        <v>DP</v>
      </c>
      <c r="O8" s="454" t="str">
        <f t="shared" si="4"/>
        <v>3W</v>
      </c>
      <c r="P8" s="455" t="str">
        <f t="shared" si="9"/>
        <v>obj_00b9c#0012</v>
      </c>
      <c r="Q8" s="185" t="b">
        <f t="shared" si="9"/>
        <v>1</v>
      </c>
      <c r="R8" s="455">
        <v>1</v>
      </c>
      <c r="S8" s="455">
        <v>1</v>
      </c>
      <c r="T8" s="185" t="str">
        <v>obj_00b9c</v>
      </c>
      <c r="U8" s="185" t="str">
        <f>_xll.qlRateHelperQuoteName(T8)</f>
        <v/>
      </c>
      <c r="V8" s="452">
        <f>_xll.qlRateHelperRate(T8,_xll.ohTrigger(Trigger,Trigger3M))</f>
        <v>1.6239999999999998E-3</v>
      </c>
      <c r="W8" s="452" t="str">
        <f>IFERROR(_xll.qlFuturesRateHelperConvexityAdjustment(T8,Trigger),"--")</f>
        <v>--</v>
      </c>
      <c r="X8" s="186">
        <f>_xll.qlRateHelperEarliestDate(T8,Trigger)</f>
        <v>42156</v>
      </c>
      <c r="Y8" s="186">
        <f>_xll.qlRateHelperLatestDate(T8,Trigger)</f>
        <v>42177</v>
      </c>
      <c r="Z8" s="359">
        <v>1.1883737204240027E-3</v>
      </c>
      <c r="AD8" s="364"/>
      <c r="AN8" s="337">
        <v>7</v>
      </c>
      <c r="AO8" s="337" t="str">
        <f t="shared" si="5"/>
        <v>X10F</v>
      </c>
      <c r="AP8" s="337" t="str">
        <f t="shared" si="0"/>
        <v>EUR7X10F=ICAP</v>
      </c>
      <c r="AQ8" s="368" t="e">
        <f>_xll.RtGet("IDN",AP8,$AQ$1)/100</f>
        <v>#VALUE!</v>
      </c>
      <c r="AR8" s="368" t="e">
        <f>_xll.RtGet("IDN",AP8,$AR$1)/100</f>
        <v>#VALUE!</v>
      </c>
      <c r="AS8" s="368" t="e">
        <f t="shared" si="6"/>
        <v>#VALUE!</v>
      </c>
      <c r="AT8" s="369">
        <f>_xll.qlInterestRateIndexFixingDate($AC$5,AU8)</f>
        <v>42368</v>
      </c>
      <c r="AU8" s="369">
        <f>_xll.qlCalendarAdvance(Calendar,Settlementdate,AN8&amp;"M","mf",TRUE,Trigger)</f>
        <v>42373</v>
      </c>
      <c r="AV8" s="368">
        <f>_xll.qlIndexFixing($AC$5,AT8,,_xll.ohTrigger(Trigger,Quote!$V$2))</f>
        <v>1.8592976725485891E-3</v>
      </c>
      <c r="AW8" s="368" t="e">
        <f t="shared" si="7"/>
        <v>#VALUE!</v>
      </c>
      <c r="AY8" s="185" t="s">
        <v>214</v>
      </c>
      <c r="AZ8" s="186">
        <f>_xll.qlInterestRateIndexFixingDate(Currency&amp;"ibor"&amp;$I$1,BA8,Trigger)</f>
        <v>42160</v>
      </c>
      <c r="BA8" s="186">
        <f>_xll.qlCalendarAdvance(Calendar,BA7,AY8,"f",,Trigger)</f>
        <v>42164</v>
      </c>
      <c r="BB8" s="186">
        <f>_xll.qlInterestRateIndexMaturity(Currency&amp;"ibor"&amp;$I$1,BA8,Trigger)</f>
        <v>42530</v>
      </c>
      <c r="BC8" s="359">
        <f>_xll.qlIndexFixing($AC$5,AZ8,,_xll.ohTrigger(Trigger,Quote!$V$2))</f>
        <v>1.5459613763079158E-3</v>
      </c>
      <c r="BD8" s="359" t="e">
        <f>_xll.qlIndexFixing($BE$1,AZ8,TRUE,_xll.ohTrigger(Trigger,Trigger12M))</f>
        <v>#NUM!</v>
      </c>
    </row>
    <row r="9" spans="1:57" s="154" customFormat="1" ht="11.25" customHeight="1" x14ac:dyDescent="0.2">
      <c r="A9" s="394" t="s">
        <v>265</v>
      </c>
      <c r="B9" s="406" t="str">
        <v>1M</v>
      </c>
      <c r="C9" s="397" t="str">
        <v>1M</v>
      </c>
      <c r="D9" s="396" t="str">
        <f t="shared" si="1"/>
        <v>1M</v>
      </c>
      <c r="E9" s="395">
        <f t="shared" si="2"/>
        <v>2</v>
      </c>
      <c r="F9" s="396" t="s">
        <v>15</v>
      </c>
      <c r="G9" s="397" t="b">
        <v>1</v>
      </c>
      <c r="H9" s="398" t="s">
        <v>51</v>
      </c>
      <c r="I9" s="467">
        <v>1.573E-3</v>
      </c>
      <c r="J9" s="132" t="str">
        <f>IF(LEFT(B9,1)="#","STUB"&amp;Tenor,Currency&amp;"_CURVE_DEP12M_"&amp;B9)</f>
        <v>EUR_CURVE_DEP12M_1M</v>
      </c>
      <c r="K9" s="470" t="str">
        <f>IFERROR(_xll.qlDepositRateHelper2(,IF(DataSelect="Reference",$I9,$J9),IF(RIGHT($D9,1)="N","1D",$D9),$E9,Calendar,$F9,$G9,$H9,,_xll.ohTrigger(Trigger,DataSelect)),"--")</f>
        <v>obj_00b9b#0012</v>
      </c>
      <c r="L9" s="395" t="b">
        <f t="shared" si="8"/>
        <v>1</v>
      </c>
      <c r="M9" s="162"/>
      <c r="N9" s="454" t="str">
        <f t="shared" si="3"/>
        <v>DP</v>
      </c>
      <c r="O9" s="454" t="str">
        <f t="shared" si="4"/>
        <v>1M</v>
      </c>
      <c r="P9" s="455" t="str">
        <f t="shared" si="9"/>
        <v>obj_00b9b#0012</v>
      </c>
      <c r="Q9" s="185" t="b">
        <f t="shared" si="9"/>
        <v>1</v>
      </c>
      <c r="R9" s="455">
        <v>1</v>
      </c>
      <c r="S9" s="455">
        <v>1</v>
      </c>
      <c r="T9" s="185" t="str">
        <v>obj_00b9b</v>
      </c>
      <c r="U9" s="185" t="str">
        <f>_xll.qlRateHelperQuoteName(T9)</f>
        <v/>
      </c>
      <c r="V9" s="452">
        <f>_xll.qlRateHelperRate(T9,_xll.ohTrigger(Trigger,Trigger3M))</f>
        <v>1.573E-3</v>
      </c>
      <c r="W9" s="452" t="str">
        <f>IFERROR(_xll.qlFuturesRateHelperConvexityAdjustment(T9,Trigger),"--")</f>
        <v>--</v>
      </c>
      <c r="X9" s="186">
        <f>_xll.qlRateHelperEarliestDate(T9,Trigger)</f>
        <v>42156</v>
      </c>
      <c r="Y9" s="186">
        <f>_xll.qlRateHelperLatestDate(T9,Trigger)</f>
        <v>42186</v>
      </c>
      <c r="Z9" s="359">
        <v>1.2639880924008309E-3</v>
      </c>
      <c r="AD9" s="364"/>
      <c r="AN9" s="337">
        <v>8</v>
      </c>
      <c r="AO9" s="337" t="str">
        <f t="shared" si="5"/>
        <v>X11F</v>
      </c>
      <c r="AP9" s="337" t="str">
        <f t="shared" si="0"/>
        <v>EUR8X11F=ICAP</v>
      </c>
      <c r="AQ9" s="368" t="e">
        <f>_xll.RtGet("IDN",AP9,$AQ$1)/100</f>
        <v>#VALUE!</v>
      </c>
      <c r="AR9" s="368" t="e">
        <f>_xll.RtGet("IDN",AP9,$AR$1)/100</f>
        <v>#VALUE!</v>
      </c>
      <c r="AS9" s="368" t="e">
        <f t="shared" si="6"/>
        <v>#VALUE!</v>
      </c>
      <c r="AT9" s="369">
        <f>_xll.qlInterestRateIndexFixingDate($AC$5,AU9)</f>
        <v>42397</v>
      </c>
      <c r="AU9" s="369">
        <f>_xll.qlCalendarAdvance(Calendar,Settlementdate,AN9&amp;"M","mf",TRUE,Trigger)</f>
        <v>42401</v>
      </c>
      <c r="AV9" s="368">
        <f>_xll.qlIndexFixing($AC$5,AT9,,_xll.ohTrigger(Trigger,Quote!$V$2))</f>
        <v>1.8911687241333385E-3</v>
      </c>
      <c r="AW9" s="368" t="e">
        <f t="shared" si="7"/>
        <v>#VALUE!</v>
      </c>
      <c r="AY9" s="185" t="s">
        <v>214</v>
      </c>
      <c r="AZ9" s="186">
        <f>_xll.qlInterestRateIndexFixingDate(Currency&amp;"ibor"&amp;$I$1,BA9,Trigger)</f>
        <v>42163</v>
      </c>
      <c r="BA9" s="186">
        <f>_xll.qlCalendarAdvance(Calendar,BA8,AY9,"f",,Trigger)</f>
        <v>42165</v>
      </c>
      <c r="BB9" s="186">
        <f>_xll.qlInterestRateIndexMaturity(Currency&amp;"ibor"&amp;$I$1,BA9,Trigger)</f>
        <v>42531</v>
      </c>
      <c r="BC9" s="359">
        <f>_xll.qlIndexFixing($AC$5,AZ9,,_xll.ohTrigger(Trigger,Quote!$V$2))</f>
        <v>1.5472864790611234E-3</v>
      </c>
      <c r="BD9" s="359" t="e">
        <f>_xll.qlIndexFixing($BE$1,AZ9,TRUE,_xll.ohTrigger(Trigger,Trigger12M))</f>
        <v>#NUM!</v>
      </c>
    </row>
    <row r="10" spans="1:57" s="154" customFormat="1" ht="11.25" customHeight="1" x14ac:dyDescent="0.2">
      <c r="A10" s="394" t="s">
        <v>265</v>
      </c>
      <c r="B10" s="406" t="str">
        <v>2M</v>
      </c>
      <c r="C10" s="397" t="str">
        <v>2M</v>
      </c>
      <c r="D10" s="396" t="str">
        <f t="shared" si="1"/>
        <v>2M</v>
      </c>
      <c r="E10" s="395">
        <f t="shared" si="2"/>
        <v>2</v>
      </c>
      <c r="F10" s="396" t="s">
        <v>15</v>
      </c>
      <c r="G10" s="397" t="b">
        <v>1</v>
      </c>
      <c r="H10" s="398" t="s">
        <v>51</v>
      </c>
      <c r="I10" s="467">
        <v>1.493E-3</v>
      </c>
      <c r="J10" s="132" t="str">
        <f>IF(LEFT(B10,1)="#","STUB"&amp;Tenor,Currency&amp;"_CURVE_DEP12M_"&amp;B10)</f>
        <v>EUR_CURVE_DEP12M_2M</v>
      </c>
      <c r="K10" s="470" t="str">
        <f>IFERROR(_xll.qlDepositRateHelper2(,IF(DataSelect="Reference",$I10,$J10),IF(RIGHT($D10,1)="N","1D",$D10),$E10,Calendar,$F10,$G10,$H10,,_xll.ohTrigger(Trigger,DataSelect)),"--")</f>
        <v>obj_00b9d#0012</v>
      </c>
      <c r="L10" s="395" t="b">
        <f t="shared" si="8"/>
        <v>1</v>
      </c>
      <c r="M10" s="162"/>
      <c r="N10" s="454" t="str">
        <f t="shared" si="3"/>
        <v>DP</v>
      </c>
      <c r="O10" s="454" t="str">
        <f t="shared" si="4"/>
        <v>2M</v>
      </c>
      <c r="P10" s="455" t="str">
        <f t="shared" si="9"/>
        <v>obj_00b9d#0012</v>
      </c>
      <c r="Q10" s="185" t="b">
        <f t="shared" si="9"/>
        <v>1</v>
      </c>
      <c r="R10" s="455">
        <v>1</v>
      </c>
      <c r="S10" s="455">
        <v>1</v>
      </c>
      <c r="T10" s="185" t="str">
        <v>obj_00b9d</v>
      </c>
      <c r="U10" s="185" t="str">
        <f>_xll.qlRateHelperQuoteName(T10)</f>
        <v/>
      </c>
      <c r="V10" s="452">
        <f>_xll.qlRateHelperRate(T10,_xll.ohTrigger(Trigger,Trigger3M))</f>
        <v>1.493E-3</v>
      </c>
      <c r="W10" s="452" t="str">
        <f>IFERROR(_xll.qlFuturesRateHelperConvexityAdjustment(T10,Trigger),"--")</f>
        <v>--</v>
      </c>
      <c r="X10" s="186">
        <f>_xll.qlRateHelperEarliestDate(T10,Trigger)</f>
        <v>42156</v>
      </c>
      <c r="Y10" s="186">
        <f>_xll.qlRateHelperLatestDate(T10,Trigger)</f>
        <v>42219</v>
      </c>
      <c r="Z10" s="359">
        <v>1.3505407902210146E-3</v>
      </c>
      <c r="AD10" s="364"/>
      <c r="AN10" s="337">
        <v>9</v>
      </c>
      <c r="AO10" s="337" t="str">
        <f t="shared" si="5"/>
        <v>X12F</v>
      </c>
      <c r="AP10" s="337" t="str">
        <f t="shared" si="0"/>
        <v>EUR9X12F=ICAP</v>
      </c>
      <c r="AQ10" s="368" t="e">
        <f>_xll.RtGet("IDN",AP10,$AQ$1)/100</f>
        <v>#VALUE!</v>
      </c>
      <c r="AR10" s="368" t="e">
        <f>_xll.RtGet("IDN",AP10,$AR$1)/100</f>
        <v>#VALUE!</v>
      </c>
      <c r="AS10" s="368" t="e">
        <f t="shared" si="6"/>
        <v>#VALUE!</v>
      </c>
      <c r="AT10" s="369">
        <f>_xll.qlInterestRateIndexFixingDate($AC$5,AU10)</f>
        <v>42426</v>
      </c>
      <c r="AU10" s="369">
        <f>_xll.qlCalendarAdvance(Calendar,Settlementdate,AN10&amp;"M","mf",TRUE,Trigger)</f>
        <v>42430</v>
      </c>
      <c r="AV10" s="368">
        <f>_xll.qlIndexFixing($AC$5,AT10,,_xll.ohTrigger(Trigger,Quote!$V$2))</f>
        <v>1.9225647257511034E-3</v>
      </c>
      <c r="AW10" s="368" t="e">
        <f t="shared" si="7"/>
        <v>#VALUE!</v>
      </c>
      <c r="AY10" s="185" t="s">
        <v>214</v>
      </c>
      <c r="AZ10" s="186">
        <f>_xll.qlInterestRateIndexFixingDate(Currency&amp;"ibor"&amp;$I$1,BA10,Trigger)</f>
        <v>42164</v>
      </c>
      <c r="BA10" s="186">
        <f>_xll.qlCalendarAdvance(Calendar,BA9,AY10,"f",,Trigger)</f>
        <v>42166</v>
      </c>
      <c r="BB10" s="186">
        <f>_xll.qlInterestRateIndexMaturity(Currency&amp;"ibor"&amp;$I$1,BA10,Trigger)</f>
        <v>42534</v>
      </c>
      <c r="BC10" s="359">
        <f>_xll.qlIndexFixing($AC$5,AZ10,,_xll.ohTrigger(Trigger,Quote!$V$2))</f>
        <v>1.5499051453212683E-3</v>
      </c>
      <c r="BD10" s="359" t="e">
        <f>_xll.qlIndexFixing($BE$1,AZ10,TRUE,_xll.ohTrigger(Trigger,Trigger12M))</f>
        <v>#NUM!</v>
      </c>
    </row>
    <row r="11" spans="1:57" s="154" customFormat="1" ht="11.25" customHeight="1" x14ac:dyDescent="0.2">
      <c r="A11" s="394" t="s">
        <v>265</v>
      </c>
      <c r="B11" s="406" t="str">
        <v>3M</v>
      </c>
      <c r="C11" s="397" t="str">
        <v>3M</v>
      </c>
      <c r="D11" s="396" t="str">
        <f t="shared" si="1"/>
        <v>3M</v>
      </c>
      <c r="E11" s="395">
        <f t="shared" si="2"/>
        <v>2</v>
      </c>
      <c r="F11" s="396" t="s">
        <v>15</v>
      </c>
      <c r="G11" s="397" t="b">
        <v>1</v>
      </c>
      <c r="H11" s="398" t="s">
        <v>51</v>
      </c>
      <c r="I11" s="467">
        <v>1.472E-3</v>
      </c>
      <c r="J11" s="132" t="str">
        <f>IF(LEFT(B11,1)="#","STUB"&amp;Tenor,Currency&amp;"_CURVE_DEP12M_"&amp;B11)</f>
        <v>EUR_CURVE_DEP12M_3M</v>
      </c>
      <c r="K11" s="470" t="str">
        <f>IFERROR(_xll.qlDepositRateHelper2(,IF(DataSelect="Reference",$I11,$J11),IF(RIGHT($D11,1)="N","1D",$D11),$E11,Calendar,$F11,$G11,$H11,,_xll.ohTrigger(Trigger,DataSelect)),"--")</f>
        <v>obj_00b9f#0012</v>
      </c>
      <c r="L11" s="395" t="b">
        <f t="shared" si="8"/>
        <v>1</v>
      </c>
      <c r="M11" s="162"/>
      <c r="N11" s="454" t="str">
        <f t="shared" si="3"/>
        <v>DP</v>
      </c>
      <c r="O11" s="454" t="str">
        <f t="shared" si="4"/>
        <v>3M</v>
      </c>
      <c r="P11" s="455" t="str">
        <f t="shared" si="9"/>
        <v>obj_00b9f#0012</v>
      </c>
      <c r="Q11" s="185" t="b">
        <f t="shared" si="9"/>
        <v>1</v>
      </c>
      <c r="R11" s="455">
        <v>1</v>
      </c>
      <c r="S11" s="455">
        <v>1</v>
      </c>
      <c r="T11" s="185" t="str">
        <v>obj_00b9f</v>
      </c>
      <c r="U11" s="185" t="str">
        <f>_xll.qlRateHelperQuoteName(T11)</f>
        <v/>
      </c>
      <c r="V11" s="452">
        <f>_xll.qlRateHelperRate(T11,_xll.ohTrigger(Trigger,Trigger3M))</f>
        <v>1.472E-3</v>
      </c>
      <c r="W11" s="452" t="str">
        <f>IFERROR(_xll.qlFuturesRateHelperConvexityAdjustment(T11,Trigger),"--")</f>
        <v>--</v>
      </c>
      <c r="X11" s="186">
        <f>_xll.qlRateHelperEarliestDate(T11,Trigger)</f>
        <v>42156</v>
      </c>
      <c r="Y11" s="186">
        <f>_xll.qlRateHelperLatestDate(T11,Trigger)</f>
        <v>42248</v>
      </c>
      <c r="Z11" s="359">
        <v>1.3792956657194475E-3</v>
      </c>
      <c r="AD11" s="364"/>
      <c r="AN11" s="337">
        <v>10</v>
      </c>
      <c r="AO11" s="337" t="str">
        <f t="shared" si="5"/>
        <v>X13F</v>
      </c>
      <c r="AP11" s="337" t="str">
        <f t="shared" si="0"/>
        <v>EUR10X13F=ICAP</v>
      </c>
      <c r="AQ11" s="368" t="e">
        <f>_xll.RtGet("IDN",AP11,$AQ$1)/100</f>
        <v>#VALUE!</v>
      </c>
      <c r="AR11" s="368" t="e">
        <f>_xll.RtGet("IDN",AP11,$AR$1)/100</f>
        <v>#VALUE!</v>
      </c>
      <c r="AS11" s="368" t="e">
        <f t="shared" si="6"/>
        <v>#VALUE!</v>
      </c>
      <c r="AT11" s="369">
        <f>_xll.qlInterestRateIndexFixingDate($AC$5,AU11)</f>
        <v>42459</v>
      </c>
      <c r="AU11" s="369">
        <f>_xll.qlCalendarAdvance(Calendar,Settlementdate,AN11&amp;"M","mf",TRUE,Trigger)</f>
        <v>42461</v>
      </c>
      <c r="AV11" s="368">
        <f>_xll.qlIndexFixing($AC$5,AT11,,_xll.ohTrigger(Trigger,Quote!$V$2))</f>
        <v>1.9479864432927778E-3</v>
      </c>
      <c r="AW11" s="368" t="e">
        <f t="shared" si="7"/>
        <v>#VALUE!</v>
      </c>
      <c r="AY11" s="185" t="s">
        <v>214</v>
      </c>
      <c r="AZ11" s="186">
        <f>_xll.qlInterestRateIndexFixingDate(Currency&amp;"ibor"&amp;$I$1,BA11,Trigger)</f>
        <v>42165</v>
      </c>
      <c r="BA11" s="186">
        <f>_xll.qlCalendarAdvance(Calendar,BA10,AY11,"f",,Trigger)</f>
        <v>42167</v>
      </c>
      <c r="BB11" s="186">
        <f>_xll.qlInterestRateIndexMaturity(Currency&amp;"ibor"&amp;$I$1,BA11,Trigger)</f>
        <v>42534</v>
      </c>
      <c r="BC11" s="359">
        <f>_xll.qlIndexFixing($AC$5,AZ11,,_xll.ohTrigger(Trigger,Quote!$V$2))</f>
        <v>1.5499693670991783E-3</v>
      </c>
      <c r="BD11" s="359" t="e">
        <f>_xll.qlIndexFixing($BE$1,AZ11,TRUE,_xll.ohTrigger(Trigger,Trigger12M))</f>
        <v>#NUM!</v>
      </c>
    </row>
    <row r="12" spans="1:57" s="154" customFormat="1" ht="11.25" customHeight="1" x14ac:dyDescent="0.2">
      <c r="A12" s="394" t="s">
        <v>265</v>
      </c>
      <c r="B12" s="406" t="str">
        <v>4M</v>
      </c>
      <c r="C12" s="397" t="str">
        <v>4M</v>
      </c>
      <c r="D12" s="396" t="str">
        <f t="shared" si="1"/>
        <v>4M</v>
      </c>
      <c r="E12" s="395">
        <f t="shared" si="2"/>
        <v>2</v>
      </c>
      <c r="F12" s="396" t="s">
        <v>15</v>
      </c>
      <c r="G12" s="397" t="b">
        <v>1</v>
      </c>
      <c r="H12" s="398" t="s">
        <v>51</v>
      </c>
      <c r="I12" s="467">
        <v>1.4519999999999999E-3</v>
      </c>
      <c r="J12" s="132" t="str">
        <f>IF(LEFT(B12,1)="#","STUB"&amp;Tenor,Currency&amp;"_CURVE_DEP12M_"&amp;B12)</f>
        <v>EUR_CURVE_DEP12M_4M</v>
      </c>
      <c r="K12" s="470" t="str">
        <f>IFERROR(_xll.qlDepositRateHelper2(,IF(DataSelect="Reference",$I12,$J12),IF(RIGHT($D12,1)="N","1D",$D12),$E12,Calendar,$F12,$G12,$H12,,_xll.ohTrigger(Trigger,DataSelect)),"--")</f>
        <v>obj_00b9e#0012</v>
      </c>
      <c r="L12" s="395" t="b">
        <f t="shared" si="8"/>
        <v>1</v>
      </c>
      <c r="M12" s="162"/>
      <c r="N12" s="454" t="str">
        <f t="shared" si="3"/>
        <v>DP</v>
      </c>
      <c r="O12" s="454" t="str">
        <f t="shared" si="4"/>
        <v>4M</v>
      </c>
      <c r="P12" s="455" t="str">
        <f t="shared" si="9"/>
        <v>obj_00b9e#0012</v>
      </c>
      <c r="Q12" s="185" t="b">
        <f t="shared" si="9"/>
        <v>1</v>
      </c>
      <c r="R12" s="455">
        <v>1</v>
      </c>
      <c r="S12" s="455">
        <v>1</v>
      </c>
      <c r="T12" s="185" t="str">
        <v>obj_00b9e</v>
      </c>
      <c r="U12" s="185" t="str">
        <f>_xll.qlRateHelperQuoteName(T12)</f>
        <v/>
      </c>
      <c r="V12" s="452">
        <f>_xll.qlRateHelperRate(T12,_xll.ohTrigger(Trigger,Trigger3M))</f>
        <v>1.4519999999999999E-3</v>
      </c>
      <c r="W12" s="452" t="str">
        <f>IFERROR(_xll.qlFuturesRateHelperConvexityAdjustment(T12,Trigger),"--")</f>
        <v>--</v>
      </c>
      <c r="X12" s="186">
        <f>_xll.qlRateHelperEarliestDate(T12,Trigger)</f>
        <v>42156</v>
      </c>
      <c r="Y12" s="186">
        <f>_xll.qlRateHelperLatestDate(T12,Trigger)</f>
        <v>42278</v>
      </c>
      <c r="Z12" s="359">
        <v>1.3864561368281667E-3</v>
      </c>
      <c r="AD12" s="364"/>
      <c r="AN12" s="337">
        <v>11</v>
      </c>
      <c r="AO12" s="337" t="str">
        <f t="shared" si="5"/>
        <v>X14F</v>
      </c>
      <c r="AP12" s="337" t="str">
        <f t="shared" si="0"/>
        <v>EUR11X14F=ICAP</v>
      </c>
      <c r="AQ12" s="368" t="e">
        <f>_xll.RtGet("IDN",AP12,$AQ$1)/100</f>
        <v>#VALUE!</v>
      </c>
      <c r="AR12" s="368" t="e">
        <f>_xll.RtGet("IDN",AP12,$AR$1)/100</f>
        <v>#VALUE!</v>
      </c>
      <c r="AS12" s="368" t="e">
        <f t="shared" si="6"/>
        <v>#VALUE!</v>
      </c>
      <c r="AT12" s="369">
        <f>_xll.qlInterestRateIndexFixingDate($AC$5,AU12)</f>
        <v>42488</v>
      </c>
      <c r="AU12" s="369">
        <f>_xll.qlCalendarAdvance(Calendar,Settlementdate,AN12&amp;"M","mf",TRUE,Trigger)</f>
        <v>42492</v>
      </c>
      <c r="AV12" s="368">
        <f>_xll.qlIndexFixing($AC$5,AT12,,_xll.ohTrigger(Trigger,Quote!$V$2))</f>
        <v>1.9646481765999224E-3</v>
      </c>
      <c r="AW12" s="368" t="e">
        <f t="shared" si="7"/>
        <v>#VALUE!</v>
      </c>
      <c r="AY12" s="185" t="s">
        <v>214</v>
      </c>
      <c r="AZ12" s="186">
        <f>_xll.qlInterestRateIndexFixingDate(Currency&amp;"ibor"&amp;$I$1,BA12,Trigger)</f>
        <v>42166</v>
      </c>
      <c r="BA12" s="186">
        <f>_xll.qlCalendarAdvance(Calendar,BA11,AY12,"f",,Trigger)</f>
        <v>42170</v>
      </c>
      <c r="BB12" s="186">
        <f>_xll.qlInterestRateIndexMaturity(Currency&amp;"ibor"&amp;$I$1,BA12,Trigger)</f>
        <v>42536</v>
      </c>
      <c r="BC12" s="359">
        <f>_xll.qlIndexFixing($AC$5,AZ12,,_xll.ohTrigger(Trigger,Quote!$V$2))</f>
        <v>1.5502152593124502E-3</v>
      </c>
      <c r="BD12" s="359" t="e">
        <f>_xll.qlIndexFixing($BE$1,AZ12,TRUE,_xll.ohTrigger(Trigger,Trigger12M))</f>
        <v>#NUM!</v>
      </c>
    </row>
    <row r="13" spans="1:57" s="154" customFormat="1" ht="11.25" customHeight="1" x14ac:dyDescent="0.2">
      <c r="A13" s="394" t="s">
        <v>265</v>
      </c>
      <c r="B13" s="406" t="str">
        <v>5M</v>
      </c>
      <c r="C13" s="397" t="str">
        <v>5M</v>
      </c>
      <c r="D13" s="396" t="str">
        <f t="shared" si="1"/>
        <v>5M</v>
      </c>
      <c r="E13" s="395">
        <f t="shared" si="2"/>
        <v>2</v>
      </c>
      <c r="F13" s="396" t="s">
        <v>15</v>
      </c>
      <c r="G13" s="397" t="b">
        <v>1</v>
      </c>
      <c r="H13" s="398" t="s">
        <v>51</v>
      </c>
      <c r="I13" s="467">
        <v>1.4419999999999999E-3</v>
      </c>
      <c r="J13" s="132" t="str">
        <f>IF(LEFT(B13,1)="#","STUB"&amp;Tenor,Currency&amp;"_CURVE_DEP12M_"&amp;B13)</f>
        <v>EUR_CURVE_DEP12M_5M</v>
      </c>
      <c r="K13" s="470" t="str">
        <f>IFERROR(_xll.qlDepositRateHelper2(,IF(DataSelect="Reference",$I13,$J13),IF(RIGHT($D13,1)="N","1D",$D13),$E13,Calendar,$F13,$G13,$H13,,_xll.ohTrigger(Trigger,DataSelect)),"--")</f>
        <v>obj_00b9a#0012</v>
      </c>
      <c r="L13" s="395" t="b">
        <f t="shared" si="8"/>
        <v>1</v>
      </c>
      <c r="M13" s="162"/>
      <c r="N13" s="454" t="str">
        <f t="shared" si="3"/>
        <v>DP</v>
      </c>
      <c r="O13" s="454" t="str">
        <f t="shared" si="4"/>
        <v>5M</v>
      </c>
      <c r="P13" s="455" t="str">
        <f t="shared" si="9"/>
        <v>obj_00b9a#0012</v>
      </c>
      <c r="Q13" s="185" t="b">
        <f t="shared" si="9"/>
        <v>1</v>
      </c>
      <c r="R13" s="455">
        <v>1</v>
      </c>
      <c r="S13" s="455">
        <v>1</v>
      </c>
      <c r="T13" s="185" t="str">
        <v>obj_00b9a</v>
      </c>
      <c r="U13" s="185" t="str">
        <f>_xll.qlRateHelperQuoteName(T13)</f>
        <v/>
      </c>
      <c r="V13" s="452">
        <f>_xll.qlRateHelperRate(T13,_xll.ohTrigger(Trigger,Trigger3M))</f>
        <v>1.4419999999999999E-3</v>
      </c>
      <c r="W13" s="452" t="str">
        <f>IFERROR(_xll.qlFuturesRateHelperConvexityAdjustment(T13,Trigger),"--")</f>
        <v>--</v>
      </c>
      <c r="X13" s="186">
        <f>_xll.qlRateHelperEarliestDate(T13,Trigger)</f>
        <v>42156</v>
      </c>
      <c r="Y13" s="186">
        <f>_xll.qlRateHelperLatestDate(T13,Trigger)</f>
        <v>42310</v>
      </c>
      <c r="Z13" s="359">
        <v>1.3937732732530424E-3</v>
      </c>
      <c r="AD13" s="364"/>
      <c r="AN13" s="370">
        <v>12</v>
      </c>
      <c r="AO13" s="370" t="str">
        <f t="shared" si="5"/>
        <v>X15F</v>
      </c>
      <c r="AP13" s="370" t="str">
        <f t="shared" si="0"/>
        <v>EUR12X15F=ICAP</v>
      </c>
      <c r="AQ13" s="371" t="e">
        <f>_xll.RtGet("IDN",AP13,$AQ$1)/100</f>
        <v>#VALUE!</v>
      </c>
      <c r="AR13" s="371" t="e">
        <f>_xll.RtGet("IDN",AP13,$AR$1)/100</f>
        <v>#VALUE!</v>
      </c>
      <c r="AS13" s="371" t="e">
        <f t="shared" si="6"/>
        <v>#VALUE!</v>
      </c>
      <c r="AT13" s="372">
        <f>_xll.qlInterestRateIndexFixingDate($AC$5,AU13)</f>
        <v>42520</v>
      </c>
      <c r="AU13" s="372">
        <f>_xll.qlCalendarAdvance(Calendar,Settlementdate,AN13&amp;"M","mf",TRUE,Trigger)</f>
        <v>42522</v>
      </c>
      <c r="AV13" s="371">
        <f>_xll.qlIndexFixing($AC$5,AT13,,_xll.ohTrigger(Trigger,Quote!$V$2))</f>
        <v>1.9780919926073114E-3</v>
      </c>
      <c r="AW13" s="371" t="e">
        <f t="shared" si="7"/>
        <v>#VALUE!</v>
      </c>
      <c r="AY13" s="185" t="s">
        <v>214</v>
      </c>
      <c r="AZ13" s="186">
        <f>_xll.qlInterestRateIndexFixingDate(Currency&amp;"ibor"&amp;$I$1,BA13,Trigger)</f>
        <v>42167</v>
      </c>
      <c r="BA13" s="186">
        <f>_xll.qlCalendarAdvance(Calendar,BA12,AY13,"f",,Trigger)</f>
        <v>42171</v>
      </c>
      <c r="BB13" s="186">
        <f>_xll.qlInterestRateIndexMaturity(Currency&amp;"ibor"&amp;$I$1,BA13,Trigger)</f>
        <v>42537</v>
      </c>
      <c r="BC13" s="359">
        <f>_xll.qlIndexFixing($AC$5,AZ13,,_xll.ohTrigger(Trigger,Quote!$V$2))</f>
        <v>1.5513131591444814E-3</v>
      </c>
      <c r="BD13" s="359" t="e">
        <f>_xll.qlIndexFixing($BE$1,AZ13,TRUE,_xll.ohTrigger(Trigger,Trigger12M))</f>
        <v>#NUM!</v>
      </c>
    </row>
    <row r="14" spans="1:57" s="154" customFormat="1" ht="11.25" customHeight="1" x14ac:dyDescent="0.2">
      <c r="A14" s="394" t="s">
        <v>265</v>
      </c>
      <c r="B14" s="406" t="str">
        <v>6M</v>
      </c>
      <c r="C14" s="397" t="str">
        <v>6M</v>
      </c>
      <c r="D14" s="396" t="str">
        <f t="shared" si="1"/>
        <v>6M</v>
      </c>
      <c r="E14" s="395">
        <f t="shared" si="2"/>
        <v>2</v>
      </c>
      <c r="F14" s="396" t="s">
        <v>15</v>
      </c>
      <c r="G14" s="397" t="b">
        <v>1</v>
      </c>
      <c r="H14" s="398" t="s">
        <v>51</v>
      </c>
      <c r="I14" s="467">
        <v>1.4219999999999999E-3</v>
      </c>
      <c r="J14" s="132" t="str">
        <f>IF(LEFT(B14,1)="#","STUB"&amp;Tenor,Currency&amp;"_CURVE_DEP12M_"&amp;B14)</f>
        <v>EUR_CURVE_DEP12M_6M</v>
      </c>
      <c r="K14" s="470" t="str">
        <f>IFERROR(_xll.qlDepositRateHelper2(,IF(DataSelect="Reference",$I14,$J14),IF(RIGHT($D14,1)="N","1D",$D14),$E14,Calendar,$F14,$G14,$H14,,_xll.ohTrigger(Trigger,DataSelect)),"--")</f>
        <v>obj_00b98#0012</v>
      </c>
      <c r="L14" s="395" t="b">
        <f t="shared" si="8"/>
        <v>1</v>
      </c>
      <c r="M14" s="162"/>
      <c r="N14" s="454" t="str">
        <f t="shared" si="3"/>
        <v>DP</v>
      </c>
      <c r="O14" s="454" t="str">
        <f t="shared" si="4"/>
        <v>6M</v>
      </c>
      <c r="P14" s="455" t="str">
        <f t="shared" si="9"/>
        <v>obj_00b98#0012</v>
      </c>
      <c r="Q14" s="185" t="b">
        <f t="shared" si="9"/>
        <v>1</v>
      </c>
      <c r="R14" s="455">
        <v>1</v>
      </c>
      <c r="S14" s="455">
        <v>1</v>
      </c>
      <c r="T14" s="185" t="str">
        <v>obj_00b98</v>
      </c>
      <c r="U14" s="185" t="str">
        <f>_xll.qlRateHelperQuoteName(T14)</f>
        <v/>
      </c>
      <c r="V14" s="452">
        <f>_xll.qlRateHelperRate(T14,_xll.ohTrigger(Trigger,Trigger3M))</f>
        <v>1.4219999999999999E-3</v>
      </c>
      <c r="W14" s="452" t="str">
        <f>IFERROR(_xll.qlFuturesRateHelperConvexityAdjustment(T14,Trigger),"--")</f>
        <v>--</v>
      </c>
      <c r="X14" s="186">
        <f>_xll.qlRateHelperEarliestDate(T14,Trigger)</f>
        <v>42156</v>
      </c>
      <c r="Y14" s="186">
        <f>_xll.qlRateHelperLatestDate(T14,Trigger)</f>
        <v>42339</v>
      </c>
      <c r="Z14" s="359">
        <v>1.38437567665963E-3</v>
      </c>
      <c r="AD14" s="364"/>
      <c r="AY14" s="185" t="s">
        <v>214</v>
      </c>
      <c r="AZ14" s="186">
        <f>_xll.qlInterestRateIndexFixingDate(Currency&amp;"ibor"&amp;$I$1,BA14,Trigger)</f>
        <v>42170</v>
      </c>
      <c r="BA14" s="186">
        <f>_xll.qlCalendarAdvance(Calendar,BA13,AY14,"f",,Trigger)</f>
        <v>42172</v>
      </c>
      <c r="BB14" s="186">
        <f>_xll.qlInterestRateIndexMaturity(Currency&amp;"ibor"&amp;$I$1,BA14,Trigger)</f>
        <v>42538</v>
      </c>
      <c r="BC14" s="359">
        <f>_xll.qlIndexFixing($AC$5,AZ14,,_xll.ohTrigger(Trigger,Quote!$V$2))</f>
        <v>1.5522963458313003E-3</v>
      </c>
      <c r="BD14" s="359" t="e">
        <f>_xll.qlIndexFixing($BE$1,AZ14,TRUE,_xll.ohTrigger(Trigger,Trigger12M))</f>
        <v>#NUM!</v>
      </c>
    </row>
    <row r="15" spans="1:57" s="154" customFormat="1" ht="11.25" customHeight="1" x14ac:dyDescent="0.2">
      <c r="A15" s="394" t="s">
        <v>265</v>
      </c>
      <c r="B15" s="406" t="str">
        <v>7M</v>
      </c>
      <c r="C15" s="397" t="str">
        <v>#20151216</v>
      </c>
      <c r="D15" s="396" t="str">
        <f t="shared" si="1"/>
        <v>#20151216</v>
      </c>
      <c r="E15" s="395">
        <f t="shared" si="2"/>
        <v>2</v>
      </c>
      <c r="F15" s="396" t="s">
        <v>15</v>
      </c>
      <c r="G15" s="397" t="b">
        <v>1</v>
      </c>
      <c r="H15" s="398" t="s">
        <v>51</v>
      </c>
      <c r="I15" s="467">
        <v>1.4116770000000001E-3</v>
      </c>
      <c r="J15" s="132" t="str">
        <f>IF(LEFT(B15,1)="#","STUB"&amp;Tenor,Currency&amp;"_CURVE_DEP12M_"&amp;B15)</f>
        <v>EUR_CURVE_DEP12M_7M</v>
      </c>
      <c r="K15" s="470" t="str">
        <f>IFERROR(_xll.qlDepositRateHelper2(,IF(DataSelect="Reference",$I15,$J15),IF(RIGHT($D15,1)="N","1D",$D15),$E15,Calendar,$F15,$G15,$H15,,_xll.ohTrigger(Trigger,DataSelect)),"--")</f>
        <v>--</v>
      </c>
      <c r="L15" s="395" t="b">
        <f t="shared" si="8"/>
        <v>0</v>
      </c>
      <c r="M15" s="162"/>
      <c r="N15" s="454" t="str">
        <f t="shared" si="3"/>
        <v>DP</v>
      </c>
      <c r="O15" s="454" t="str">
        <f t="shared" si="4"/>
        <v>#20151216</v>
      </c>
      <c r="P15" s="455" t="str">
        <f t="shared" si="9"/>
        <v>--</v>
      </c>
      <c r="Q15" s="185" t="b">
        <f t="shared" si="9"/>
        <v>0</v>
      </c>
      <c r="R15" s="455">
        <v>1</v>
      </c>
      <c r="S15" s="455">
        <v>1</v>
      </c>
      <c r="T15" s="185" t="str">
        <v>obj_00ba2</v>
      </c>
      <c r="U15" s="185" t="str">
        <f>_xll.qlRateHelperQuoteName(T15)</f>
        <v/>
      </c>
      <c r="V15" s="452">
        <f>_xll.qlRateHelperRate(T15,_xll.ohTrigger(Trigger,Trigger3M))</f>
        <v>1.8369999999999775E-3</v>
      </c>
      <c r="W15" s="452">
        <f>IFERROR(_xll.qlFuturesRateHelperConvexityAdjustment(T15,Trigger),"--")</f>
        <v>0</v>
      </c>
      <c r="X15" s="186">
        <f>_xll.qlRateHelperEarliestDate(T15,Trigger)</f>
        <v>42354</v>
      </c>
      <c r="Y15" s="186">
        <f>_xll.qlRateHelperLatestDate(T15,Trigger)</f>
        <v>42720</v>
      </c>
      <c r="Z15" s="359">
        <v>1.6957115870286786E-3</v>
      </c>
      <c r="AD15" s="364"/>
      <c r="AY15" s="185" t="s">
        <v>214</v>
      </c>
      <c r="AZ15" s="186">
        <f>_xll.qlInterestRateIndexFixingDate(Currency&amp;"ibor"&amp;$I$1,BA15,Trigger)</f>
        <v>42171</v>
      </c>
      <c r="BA15" s="186">
        <f>_xll.qlCalendarAdvance(Calendar,BA14,AY15,"f",,Trigger)</f>
        <v>42173</v>
      </c>
      <c r="BB15" s="186">
        <f>_xll.qlInterestRateIndexMaturity(Currency&amp;"ibor"&amp;$I$1,BA15,Trigger)</f>
        <v>42541</v>
      </c>
      <c r="BC15" s="359">
        <f>_xll.qlIndexFixing($AC$5,AZ15,,_xll.ohTrigger(Trigger,Quote!$V$2))</f>
        <v>1.5547402143548951E-3</v>
      </c>
      <c r="BD15" s="359" t="e">
        <f>_xll.qlIndexFixing($BE$1,AZ15,TRUE,_xll.ohTrigger(Trigger,Trigger12M))</f>
        <v>#NUM!</v>
      </c>
    </row>
    <row r="16" spans="1:57" s="154" customFormat="1" ht="11.25" customHeight="1" x14ac:dyDescent="0.2">
      <c r="A16" s="394" t="s">
        <v>265</v>
      </c>
      <c r="B16" s="406" t="str">
        <v>8M</v>
      </c>
      <c r="C16" s="397" t="e">
        <v>#N/A</v>
      </c>
      <c r="D16" s="396" t="e">
        <f t="shared" si="1"/>
        <v>#N/A</v>
      </c>
      <c r="E16" s="395" t="e">
        <f t="shared" si="2"/>
        <v>#N/A</v>
      </c>
      <c r="F16" s="396" t="s">
        <v>15</v>
      </c>
      <c r="G16" s="397" t="b">
        <v>1</v>
      </c>
      <c r="H16" s="398" t="s">
        <v>51</v>
      </c>
      <c r="I16" s="467" t="e">
        <v>#N/A</v>
      </c>
      <c r="J16" s="132" t="str">
        <f>IF(LEFT(B16,1)="#","STUB"&amp;Tenor,Currency&amp;"_CURVE_DEP12M_"&amp;B16)</f>
        <v>EUR_CURVE_DEP12M_8M</v>
      </c>
      <c r="K16" s="470" t="str">
        <f>IFERROR(_xll.qlDepositRateHelper2(,IF(DataSelect="Reference",$I16,$J16),IF(RIGHT($D16,1)="N","1D",$D16),$E16,Calendar,$F16,$G16,$H16,,_xll.ohTrigger(Trigger,DataSelect)),"--")</f>
        <v>--</v>
      </c>
      <c r="L16" s="395" t="b">
        <f t="shared" si="8"/>
        <v>0</v>
      </c>
      <c r="M16" s="162"/>
      <c r="N16" s="454" t="str">
        <f t="shared" si="3"/>
        <v>DP</v>
      </c>
      <c r="O16" s="454" t="e">
        <f t="shared" si="4"/>
        <v>#N/A</v>
      </c>
      <c r="P16" s="455" t="str">
        <f t="shared" si="9"/>
        <v>--</v>
      </c>
      <c r="Q16" s="185" t="b">
        <f t="shared" si="9"/>
        <v>0</v>
      </c>
      <c r="R16" s="455">
        <v>1</v>
      </c>
      <c r="S16" s="455">
        <v>1</v>
      </c>
      <c r="T16" s="185" t="str">
        <v>obj_00b73</v>
      </c>
      <c r="U16" s="185" t="str">
        <f>_xll.qlRateHelperQuoteName(T16)</f>
        <v/>
      </c>
      <c r="V16" s="452">
        <f>_xll.qlRateHelperRate(T16,_xll.ohTrigger(Trigger,Trigger3M))</f>
        <v>1.9385000000000487E-3</v>
      </c>
      <c r="W16" s="452">
        <f>IFERROR(_xll.qlFuturesRateHelperConvexityAdjustment(T16,Trigger),"--")</f>
        <v>-2.5000000000000002E-6</v>
      </c>
      <c r="X16" s="186">
        <f>_xll.qlRateHelperEarliestDate(T16,Trigger)</f>
        <v>42445</v>
      </c>
      <c r="Y16" s="186">
        <f>_xll.qlRateHelperLatestDate(T16,Trigger)</f>
        <v>42810</v>
      </c>
      <c r="Z16" s="359">
        <v>1.7441897028077104E-3</v>
      </c>
      <c r="AD16" s="364"/>
      <c r="AY16" s="185" t="s">
        <v>214</v>
      </c>
      <c r="AZ16" s="186">
        <f>_xll.qlInterestRateIndexFixingDate(Currency&amp;"ibor"&amp;$I$1,BA16,Trigger)</f>
        <v>42172</v>
      </c>
      <c r="BA16" s="186">
        <f>_xll.qlCalendarAdvance(Calendar,BA15,AY16,"f",,Trigger)</f>
        <v>42174</v>
      </c>
      <c r="BB16" s="186">
        <f>_xll.qlInterestRateIndexMaturity(Currency&amp;"ibor"&amp;$I$1,BA16,Trigger)</f>
        <v>42541</v>
      </c>
      <c r="BC16" s="359">
        <f>_xll.qlIndexFixing($AC$5,AZ16,,_xll.ohTrigger(Trigger,Quote!$V$2))</f>
        <v>1.5547085591400525E-3</v>
      </c>
      <c r="BD16" s="359" t="e">
        <f>_xll.qlIndexFixing($BE$1,AZ16,TRUE,_xll.ohTrigger(Trigger,Trigger12M))</f>
        <v>#NUM!</v>
      </c>
    </row>
    <row r="17" spans="1:56" s="154" customFormat="1" ht="11.25" customHeight="1" x14ac:dyDescent="0.2">
      <c r="A17" s="394" t="s">
        <v>265</v>
      </c>
      <c r="B17" s="406" t="str">
        <v>9M</v>
      </c>
      <c r="C17" s="397" t="e">
        <v>#N/A</v>
      </c>
      <c r="D17" s="396" t="e">
        <f t="shared" si="1"/>
        <v>#N/A</v>
      </c>
      <c r="E17" s="395" t="e">
        <f t="shared" si="2"/>
        <v>#N/A</v>
      </c>
      <c r="F17" s="396" t="s">
        <v>15</v>
      </c>
      <c r="G17" s="397" t="b">
        <v>1</v>
      </c>
      <c r="H17" s="398" t="s">
        <v>51</v>
      </c>
      <c r="I17" s="467" t="e">
        <v>#N/A</v>
      </c>
      <c r="J17" s="132" t="str">
        <f>IF(LEFT(B17,1)="#","STUB"&amp;Tenor,Currency&amp;"_CURVE_DEP12M_"&amp;B17)</f>
        <v>EUR_CURVE_DEP12M_9M</v>
      </c>
      <c r="K17" s="470" t="str">
        <f>IFERROR(_xll.qlDepositRateHelper2(,IF(DataSelect="Reference",$I17,$J17),IF(RIGHT($D17,1)="N","1D",$D17),$E17,Calendar,$F17,$G17,$H17,,_xll.ohTrigger(Trigger,DataSelect)),"--")</f>
        <v>--</v>
      </c>
      <c r="L17" s="395" t="b">
        <f t="shared" si="8"/>
        <v>0</v>
      </c>
      <c r="M17" s="162"/>
      <c r="N17" s="454" t="str">
        <f t="shared" si="3"/>
        <v>DP</v>
      </c>
      <c r="O17" s="454" t="e">
        <f t="shared" si="4"/>
        <v>#N/A</v>
      </c>
      <c r="P17" s="455" t="str">
        <f t="shared" si="9"/>
        <v>--</v>
      </c>
      <c r="Q17" s="185" t="b">
        <f t="shared" si="9"/>
        <v>0</v>
      </c>
      <c r="R17" s="455">
        <v>1</v>
      </c>
      <c r="S17" s="455">
        <v>1</v>
      </c>
      <c r="T17" s="185" t="str">
        <v>obj_00b6a</v>
      </c>
      <c r="U17" s="185" t="str">
        <f>_xll.qlRateHelperQuoteName(T17)</f>
        <v/>
      </c>
      <c r="V17" s="452">
        <f>_xll.qlRateHelperRate(T17,_xll.ohTrigger(Trigger,Trigger3M))</f>
        <v>1.9835000000000104E-3</v>
      </c>
      <c r="W17" s="452">
        <f>IFERROR(_xll.qlFuturesRateHelperConvexityAdjustment(T17,Trigger),"--")</f>
        <v>-2.5000000000000002E-6</v>
      </c>
      <c r="X17" s="186">
        <f>_xll.qlRateHelperEarliestDate(T17,Trigger)</f>
        <v>42536</v>
      </c>
      <c r="Y17" s="186">
        <f>_xll.qlRateHelperLatestDate(T17,Trigger)</f>
        <v>42901</v>
      </c>
      <c r="Z17" s="359">
        <v>1.7713111026758863E-3</v>
      </c>
      <c r="AD17" s="364"/>
      <c r="AY17" s="185" t="s">
        <v>214</v>
      </c>
      <c r="AZ17" s="186">
        <f>_xll.qlInterestRateIndexFixingDate(Currency&amp;"ibor"&amp;$I$1,BA17,Trigger)</f>
        <v>42173</v>
      </c>
      <c r="BA17" s="186">
        <f>_xll.qlCalendarAdvance(Calendar,BA16,AY17,"f",,Trigger)</f>
        <v>42177</v>
      </c>
      <c r="BB17" s="186">
        <f>_xll.qlInterestRateIndexMaturity(Currency&amp;"ibor"&amp;$I$1,BA17,Trigger)</f>
        <v>42543</v>
      </c>
      <c r="BC17" s="359">
        <f>_xll.qlIndexFixing($AC$5,AZ17,,_xll.ohTrigger(Trigger,Quote!$V$2))</f>
        <v>1.555491571470129E-3</v>
      </c>
      <c r="BD17" s="359" t="e">
        <f>_xll.qlIndexFixing($BE$1,AZ17,TRUE,_xll.ohTrigger(Trigger,Trigger12M))</f>
        <v>#NUM!</v>
      </c>
    </row>
    <row r="18" spans="1:56" s="154" customFormat="1" ht="11.25" customHeight="1" x14ac:dyDescent="0.2">
      <c r="A18" s="394" t="s">
        <v>265</v>
      </c>
      <c r="B18" s="406" t="str">
        <v>10M</v>
      </c>
      <c r="C18" s="397" t="e">
        <v>#N/A</v>
      </c>
      <c r="D18" s="396" t="e">
        <f t="shared" si="1"/>
        <v>#N/A</v>
      </c>
      <c r="E18" s="395" t="e">
        <f t="shared" si="2"/>
        <v>#N/A</v>
      </c>
      <c r="F18" s="396" t="s">
        <v>15</v>
      </c>
      <c r="G18" s="397" t="b">
        <v>1</v>
      </c>
      <c r="H18" s="398" t="s">
        <v>51</v>
      </c>
      <c r="I18" s="467" t="e">
        <v>#N/A</v>
      </c>
      <c r="J18" s="132" t="str">
        <f>IF(LEFT(B18,1)="#","STUB"&amp;Tenor,Currency&amp;"_CURVE_DEP12M_"&amp;B18)</f>
        <v>EUR_CURVE_DEP12M_10M</v>
      </c>
      <c r="K18" s="470" t="str">
        <f>IFERROR(_xll.qlDepositRateHelper2(,IF(DataSelect="Reference",$I18,$J18),IF(RIGHT($D18,1)="N","1D",$D18),$E18,Calendar,$F18,$G18,$H18,,_xll.ohTrigger(Trigger,DataSelect)),"--")</f>
        <v>--</v>
      </c>
      <c r="L18" s="395" t="b">
        <f t="shared" si="8"/>
        <v>0</v>
      </c>
      <c r="M18" s="164"/>
      <c r="N18" s="454" t="str">
        <f t="shared" si="3"/>
        <v>DP</v>
      </c>
      <c r="O18" s="454" t="e">
        <f t="shared" si="4"/>
        <v>#N/A</v>
      </c>
      <c r="P18" s="455" t="str">
        <f t="shared" si="9"/>
        <v>--</v>
      </c>
      <c r="Q18" s="185" t="b">
        <f t="shared" si="9"/>
        <v>0</v>
      </c>
      <c r="R18" s="455">
        <v>1</v>
      </c>
      <c r="S18" s="455">
        <v>1</v>
      </c>
      <c r="T18" s="185" t="str">
        <v>obj_00b93</v>
      </c>
      <c r="U18" s="185" t="str">
        <f>_xll.qlRateHelperQuoteName(T18)</f>
        <v/>
      </c>
      <c r="V18" s="452">
        <f>_xll.qlRateHelperRate(T18,_xll.ohTrigger(Trigger,Trigger3M))</f>
        <v>2.114999999999978E-3</v>
      </c>
      <c r="W18" s="452">
        <f>IFERROR(_xll.qlFuturesRateHelperConvexityAdjustment(T18,Trigger),"--")</f>
        <v>0</v>
      </c>
      <c r="X18" s="186">
        <f>_xll.qlRateHelperEarliestDate(T18,Trigger)</f>
        <v>42634</v>
      </c>
      <c r="Y18" s="186">
        <f>_xll.qlRateHelperLatestDate(T18,Trigger)</f>
        <v>42999</v>
      </c>
      <c r="Z18" s="359">
        <v>1.8480745767858002E-3</v>
      </c>
      <c r="AD18" s="373"/>
      <c r="AY18" s="185" t="s">
        <v>214</v>
      </c>
      <c r="AZ18" s="186">
        <f>_xll.qlInterestRateIndexFixingDate(Currency&amp;"ibor"&amp;$I$1,BA18,Trigger)</f>
        <v>42174</v>
      </c>
      <c r="BA18" s="186">
        <f>_xll.qlCalendarAdvance(Calendar,BA17,AY18,"f",,Trigger)</f>
        <v>42178</v>
      </c>
      <c r="BB18" s="186">
        <f>_xll.qlInterestRateIndexMaturity(Currency&amp;"ibor"&amp;$I$1,BA18,Trigger)</f>
        <v>42544</v>
      </c>
      <c r="BC18" s="359">
        <f>_xll.qlIndexFixing($AC$5,AZ18,,_xll.ohTrigger(Trigger,Quote!$V$2))</f>
        <v>1.5567455205078488E-3</v>
      </c>
      <c r="BD18" s="359" t="e">
        <f>_xll.qlIndexFixing($BE$1,AZ18,TRUE,_xll.ohTrigger(Trigger,Trigger12M))</f>
        <v>#NUM!</v>
      </c>
    </row>
    <row r="19" spans="1:56" s="154" customFormat="1" ht="11.25" customHeight="1" x14ac:dyDescent="0.2">
      <c r="A19" s="394" t="s">
        <v>265</v>
      </c>
      <c r="B19" s="406" t="str">
        <v>11M</v>
      </c>
      <c r="C19" s="397" t="e">
        <v>#N/A</v>
      </c>
      <c r="D19" s="396" t="e">
        <f t="shared" si="1"/>
        <v>#N/A</v>
      </c>
      <c r="E19" s="395" t="e">
        <f t="shared" si="2"/>
        <v>#N/A</v>
      </c>
      <c r="F19" s="396" t="s">
        <v>15</v>
      </c>
      <c r="G19" s="397" t="b">
        <v>1</v>
      </c>
      <c r="H19" s="398" t="s">
        <v>51</v>
      </c>
      <c r="I19" s="467" t="e">
        <v>#N/A</v>
      </c>
      <c r="J19" s="132" t="str">
        <f>IF(LEFT(B19,1)="#","STUB"&amp;Tenor,Currency&amp;"_CURVE_DEP12M_"&amp;B19)</f>
        <v>EUR_CURVE_DEP12M_11M</v>
      </c>
      <c r="K19" s="470" t="str">
        <f>IFERROR(_xll.qlDepositRateHelper2(,IF(DataSelect="Reference",$I19,$J19),IF(RIGHT($D19,1)="N","1D",$D19),$E19,Calendar,$F19,$G19,$H19,,_xll.ohTrigger(Trigger,DataSelect)),"--")</f>
        <v>--</v>
      </c>
      <c r="L19" s="395" t="b">
        <f t="shared" si="8"/>
        <v>0</v>
      </c>
      <c r="M19" s="162"/>
      <c r="N19" s="454" t="str">
        <f t="shared" si="3"/>
        <v>DP</v>
      </c>
      <c r="O19" s="454" t="e">
        <f t="shared" si="4"/>
        <v>#N/A</v>
      </c>
      <c r="P19" s="455" t="str">
        <f t="shared" si="9"/>
        <v>--</v>
      </c>
      <c r="Q19" s="185" t="b">
        <f t="shared" si="9"/>
        <v>0</v>
      </c>
      <c r="R19" s="455">
        <v>1</v>
      </c>
      <c r="S19" s="455">
        <v>1</v>
      </c>
      <c r="T19" s="185" t="str">
        <v>obj_00b8b</v>
      </c>
      <c r="U19" s="185" t="str">
        <f>_xll.qlRateHelperQuoteName(T19)</f>
        <v/>
      </c>
      <c r="V19" s="452">
        <f>_xll.qlRateHelperRate(T19,_xll.ohTrigger(Trigger,Trigger3M))</f>
        <v>2.4124999999999286E-3</v>
      </c>
      <c r="W19" s="452">
        <f>IFERROR(_xll.qlFuturesRateHelperConvexityAdjustment(T19,Trigger),"--")</f>
        <v>0</v>
      </c>
      <c r="X19" s="186">
        <f>_xll.qlRateHelperEarliestDate(T19,Trigger)</f>
        <v>42725</v>
      </c>
      <c r="Y19" s="186">
        <f>_xll.qlRateHelperLatestDate(T19,Trigger)</f>
        <v>43090</v>
      </c>
      <c r="Z19" s="359">
        <v>1.9881539266394933E-3</v>
      </c>
      <c r="AD19" s="373"/>
      <c r="AY19" s="185" t="s">
        <v>214</v>
      </c>
      <c r="AZ19" s="186">
        <f>_xll.qlInterestRateIndexFixingDate(Currency&amp;"ibor"&amp;$I$1,BA19,Trigger)</f>
        <v>42177</v>
      </c>
      <c r="BA19" s="186">
        <f>_xll.qlCalendarAdvance(Calendar,BA18,AY19,"f",,Trigger)</f>
        <v>42179</v>
      </c>
      <c r="BB19" s="186">
        <f>_xll.qlInterestRateIndexMaturity(Currency&amp;"ibor"&amp;$I$1,BA19,Trigger)</f>
        <v>42545</v>
      </c>
      <c r="BC19" s="359">
        <f>_xll.qlIndexFixing($AC$5,AZ19,,_xll.ohTrigger(Trigger,Quote!$V$2))</f>
        <v>1.5579585290949761E-3</v>
      </c>
      <c r="BD19" s="359" t="e">
        <f>_xll.qlIndexFixing($BE$1,AZ19,TRUE,_xll.ohTrigger(Trigger,Trigger12M))</f>
        <v>#NUM!</v>
      </c>
    </row>
    <row r="20" spans="1:56" s="154" customFormat="1" ht="11.25" customHeight="1" x14ac:dyDescent="0.2">
      <c r="A20" s="400" t="s">
        <v>265</v>
      </c>
      <c r="B20" s="407" t="str">
        <v>12M</v>
      </c>
      <c r="C20" s="403" t="e">
        <v>#N/A</v>
      </c>
      <c r="D20" s="402" t="e">
        <f t="shared" si="1"/>
        <v>#N/A</v>
      </c>
      <c r="E20" s="401" t="e">
        <f t="shared" si="2"/>
        <v>#N/A</v>
      </c>
      <c r="F20" s="402" t="s">
        <v>15</v>
      </c>
      <c r="G20" s="403" t="b">
        <v>1</v>
      </c>
      <c r="H20" s="404" t="s">
        <v>51</v>
      </c>
      <c r="I20" s="468" t="e">
        <v>#N/A</v>
      </c>
      <c r="J20" s="16" t="str">
        <f>IF(LEFT(B20,1)="#","STUB"&amp;Tenor,Currency&amp;"_CURVE_DEP12M_"&amp;B20)</f>
        <v>EUR_CURVE_DEP12M_12M</v>
      </c>
      <c r="K20" s="471" t="str">
        <f>IFERROR(_xll.qlDepositRateHelper2(,IF(DataSelect="Reference",$I20,$J20),IF(RIGHT($D20,1)="N","1D",$D20),$E20,Calendar,$F20,$G20,$H20,,_xll.ohTrigger(Trigger,DataSelect)),"--")</f>
        <v>--</v>
      </c>
      <c r="L20" s="401" t="b">
        <f t="shared" si="8"/>
        <v>0</v>
      </c>
      <c r="M20" s="162"/>
      <c r="N20" s="456" t="str">
        <f t="shared" ref="N20:N27" si="10">A23</f>
        <v>SF</v>
      </c>
      <c r="O20" s="456" t="str">
        <f t="shared" ref="O20:O27" si="11">E23</f>
        <v>Z5</v>
      </c>
      <c r="P20" s="457" t="str">
        <f>K23</f>
        <v>obj_00ba2#0007</v>
      </c>
      <c r="Q20" s="183" t="b">
        <f>L23</f>
        <v>1</v>
      </c>
      <c r="R20" s="441">
        <v>1</v>
      </c>
      <c r="S20" s="441">
        <v>1</v>
      </c>
      <c r="T20" s="185" t="str">
        <v>obj_00b6d</v>
      </c>
      <c r="U20" s="185" t="str">
        <f>_xll.qlRateHelperQuoteName(T20)</f>
        <v/>
      </c>
      <c r="V20" s="452">
        <f>_xll.qlRateHelperRate(T20,_xll.ohTrigger(Trigger,Trigger3M))</f>
        <v>2.6800000000000192E-3</v>
      </c>
      <c r="W20" s="452">
        <f>IFERROR(_xll.qlFuturesRateHelperConvexityAdjustment(T20,Trigger),"--")</f>
        <v>1.7500000000000002E-5</v>
      </c>
      <c r="X20" s="186">
        <f>_xll.qlRateHelperEarliestDate(T20,Trigger)</f>
        <v>42809</v>
      </c>
      <c r="Y20" s="186">
        <f>_xll.qlRateHelperLatestDate(T20,Trigger)</f>
        <v>43174</v>
      </c>
      <c r="Z20" s="359">
        <v>2.0900389822097092E-3</v>
      </c>
      <c r="AD20" s="373"/>
      <c r="AY20" s="185" t="s">
        <v>214</v>
      </c>
      <c r="AZ20" s="186">
        <f>_xll.qlInterestRateIndexFixingDate(Currency&amp;"ibor"&amp;$I$1,BA20,Trigger)</f>
        <v>42178</v>
      </c>
      <c r="BA20" s="186">
        <f>_xll.qlCalendarAdvance(Calendar,BA19,AY20,"f",,Trigger)</f>
        <v>42180</v>
      </c>
      <c r="BB20" s="186">
        <f>_xll.qlInterestRateIndexMaturity(Currency&amp;"ibor"&amp;$I$1,BA20,Trigger)</f>
        <v>42548</v>
      </c>
      <c r="BC20" s="359">
        <f>_xll.qlIndexFixing($AC$5,AZ20,,_xll.ohTrigger(Trigger,Quote!$V$2))</f>
        <v>1.5607350512874131E-3</v>
      </c>
      <c r="BD20" s="359" t="e">
        <f>_xll.qlIndexFixing($BE$1,AZ20,TRUE,_xll.ohTrigger(Trigger,Trigger12M))</f>
        <v>#NUM!</v>
      </c>
    </row>
    <row r="21" spans="1:56" s="154" customFormat="1" ht="11.25" customHeight="1" x14ac:dyDescent="0.2">
      <c r="A21" s="163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5"/>
      <c r="M21" s="162"/>
      <c r="N21" s="454" t="str">
        <f t="shared" si="10"/>
        <v>SF</v>
      </c>
      <c r="O21" s="454" t="str">
        <f t="shared" si="11"/>
        <v>H6</v>
      </c>
      <c r="P21" s="458" t="str">
        <f t="shared" ref="P21:Q27" si="12">K24</f>
        <v>obj_00b73#0007</v>
      </c>
      <c r="Q21" s="185" t="b">
        <f t="shared" si="12"/>
        <v>1</v>
      </c>
      <c r="R21" s="455">
        <v>1</v>
      </c>
      <c r="S21" s="455">
        <v>1</v>
      </c>
      <c r="T21" s="185" t="str">
        <v>obj_00b8c</v>
      </c>
      <c r="U21" s="185" t="str">
        <f>_xll.qlRateHelperQuoteName(T21)</f>
        <v/>
      </c>
      <c r="V21" s="452">
        <f>_xll.qlRateHelperRate(T21,_xll.ohTrigger(Trigger,Trigger3M))</f>
        <v>2.64E-3</v>
      </c>
      <c r="W21" s="452" t="str">
        <f>IFERROR(_xll.qlFuturesRateHelperConvexityAdjustment(T21,Trigger),"--")</f>
        <v>--</v>
      </c>
      <c r="X21" s="186">
        <f>_xll.qlRateHelperEarliestDate(T21,Trigger)</f>
        <v>42156</v>
      </c>
      <c r="Y21" s="186">
        <f>_xll.qlRateHelperLatestDate(T21,Trigger)</f>
        <v>43252</v>
      </c>
      <c r="Z21" s="359">
        <v>2.6036823263500515E-3</v>
      </c>
      <c r="AD21" s="373"/>
      <c r="AY21" s="185" t="s">
        <v>214</v>
      </c>
      <c r="AZ21" s="186">
        <f>_xll.qlInterestRateIndexFixingDate(Currency&amp;"ibor"&amp;$I$1,BA21,Trigger)</f>
        <v>42179</v>
      </c>
      <c r="BA21" s="186">
        <f>_xll.qlCalendarAdvance(Calendar,BA20,AY21,"f",,Trigger)</f>
        <v>42181</v>
      </c>
      <c r="BB21" s="186">
        <f>_xll.qlInterestRateIndexMaturity(Currency&amp;"ibor"&amp;$I$1,BA21,Trigger)</f>
        <v>42548</v>
      </c>
      <c r="BC21" s="359">
        <f>_xll.qlIndexFixing($AC$5,AZ21,,_xll.ohTrigger(Trigger,Quote!$V$2))</f>
        <v>1.5610652476167912E-3</v>
      </c>
      <c r="BD21" s="359" t="e">
        <f>_xll.qlIndexFixing($BE$1,AZ21,TRUE,_xll.ohTrigger(Trigger,Trigger12M))</f>
        <v>#NUM!</v>
      </c>
    </row>
    <row r="22" spans="1:56" s="154" customFormat="1" ht="11.25" customHeight="1" x14ac:dyDescent="0.2">
      <c r="A22" s="423" t="s">
        <v>18</v>
      </c>
      <c r="B22" s="423"/>
      <c r="C22" s="118" t="s">
        <v>269</v>
      </c>
      <c r="D22" s="118" t="s">
        <v>270</v>
      </c>
      <c r="E22" s="118" t="s">
        <v>271</v>
      </c>
      <c r="F22" s="118" t="s">
        <v>36</v>
      </c>
      <c r="G22" s="118" t="s">
        <v>9</v>
      </c>
      <c r="H22" s="118" t="s">
        <v>275</v>
      </c>
      <c r="I22" s="118" t="s">
        <v>10</v>
      </c>
      <c r="J22" s="118" t="s">
        <v>276</v>
      </c>
      <c r="K22" s="118" t="s">
        <v>44</v>
      </c>
      <c r="L22" s="118" t="s">
        <v>48</v>
      </c>
      <c r="M22" s="162"/>
      <c r="N22" s="454" t="str">
        <f t="shared" si="10"/>
        <v>SF</v>
      </c>
      <c r="O22" s="454" t="str">
        <f t="shared" si="11"/>
        <v>M6</v>
      </c>
      <c r="P22" s="458" t="str">
        <f t="shared" si="12"/>
        <v>obj_00b6a#0006</v>
      </c>
      <c r="Q22" s="185" t="b">
        <f t="shared" si="12"/>
        <v>1</v>
      </c>
      <c r="R22" s="455">
        <v>1</v>
      </c>
      <c r="S22" s="455">
        <v>1</v>
      </c>
      <c r="T22" s="185" t="str">
        <v>obj_00b6b</v>
      </c>
      <c r="U22" s="185" t="str">
        <f>_xll.qlRateHelperQuoteName(T22)</f>
        <v/>
      </c>
      <c r="V22" s="452">
        <f>_xll.qlRateHelperRate(T22,_xll.ohTrigger(Trigger,Trigger3M))</f>
        <v>3.5899999999999999E-3</v>
      </c>
      <c r="W22" s="452" t="str">
        <f>IFERROR(_xll.qlFuturesRateHelperConvexityAdjustment(T22,Trigger),"--")</f>
        <v>--</v>
      </c>
      <c r="X22" s="186">
        <f>_xll.qlRateHelperEarliestDate(T22,Trigger)</f>
        <v>42156</v>
      </c>
      <c r="Y22" s="186">
        <f>_xll.qlRateHelperLatestDate(T22,Trigger)</f>
        <v>43619</v>
      </c>
      <c r="Z22" s="359">
        <v>3.5562497856026875E-3</v>
      </c>
      <c r="AD22" s="373"/>
      <c r="AY22" s="185" t="s">
        <v>214</v>
      </c>
      <c r="AZ22" s="186">
        <f>_xll.qlInterestRateIndexFixingDate(Currency&amp;"ibor"&amp;$I$1,BA22,Trigger)</f>
        <v>42180</v>
      </c>
      <c r="BA22" s="186">
        <f>_xll.qlCalendarAdvance(Calendar,BA21,AY22,"f",,Trigger)</f>
        <v>42184</v>
      </c>
      <c r="BB22" s="186">
        <f>_xll.qlInterestRateIndexMaturity(Currency&amp;"ibor"&amp;$I$1,BA22,Trigger)</f>
        <v>42550</v>
      </c>
      <c r="BC22" s="359">
        <f>_xll.qlIndexFixing($AC$5,AZ22,,_xll.ohTrigger(Trigger,Quote!$V$2))</f>
        <v>1.56340946015407E-3</v>
      </c>
      <c r="BD22" s="359" t="e">
        <f>_xll.qlIndexFixing($BE$1,AZ22,TRUE,_xll.ohTrigger(Trigger,Trigger12M))</f>
        <v>#NUM!</v>
      </c>
    </row>
    <row r="23" spans="1:56" s="154" customFormat="1" ht="11.25" customHeight="1" x14ac:dyDescent="0.2">
      <c r="A23" s="408" t="s">
        <v>266</v>
      </c>
      <c r="B23" s="183" t="s">
        <v>272</v>
      </c>
      <c r="C23" s="409" t="str">
        <f t="array" ref="C23:C30">_xll.ohFilter(Quote!AI4:AI102,Quote!AH4:AH102="SF")</f>
        <v>Z5</v>
      </c>
      <c r="D23" s="410" t="str">
        <f t="array" ref="D23:D30">_xll.qlIMMcode(_xll.ohFilter(PastedValue!AP2:AP62,PastedValue!AO2:AO62="Sf"),Trigger)</f>
        <v>Z5</v>
      </c>
      <c r="E23" s="411" t="str">
        <f t="shared" ref="E23:E30" si="13">IF(DataSelect="Mx_Live",$C23,$D23)</f>
        <v>Z5</v>
      </c>
      <c r="F23" s="448">
        <f>_xll.qlIMMdate(E23,ImportedDate,Trigger)</f>
        <v>42354</v>
      </c>
      <c r="G23" s="390" t="str">
        <f t="shared" ref="G23:G30" si="14">PROPER(Currency)&amp;FamilyName&amp;Tenor</f>
        <v>Euribor1Y</v>
      </c>
      <c r="H23" s="482">
        <f t="array" ref="H23:H30">_xll.ohFilter(PastedValue!AV2:AV74,PastedValue!AO2:AO74="Sf")</f>
        <v>99.816299999999998</v>
      </c>
      <c r="I23" s="424">
        <f>Quote!AP23/100</f>
        <v>0</v>
      </c>
      <c r="J23" s="425" t="str">
        <f>Currency&amp;"_CURVE_FUT"&amp;Tenor&amp;"_"&amp;$C23</f>
        <v>EUR_CURVE_FUT1Y_Z5</v>
      </c>
      <c r="K23" s="412" t="str">
        <f>IFERROR(_xll.qlFuturesRateHelper(,IF(DataSelect="Reference",$H23,$J23),B23,$E23,$G23,$I23,Permanent,Trigger,ObjectOverwrite),"--")</f>
        <v>obj_00ba2#0007</v>
      </c>
      <c r="L23" s="389" t="b">
        <f>IF(K23="--",FALSE,TRUE)</f>
        <v>1</v>
      </c>
      <c r="M23" s="162"/>
      <c r="N23" s="454" t="str">
        <f t="shared" si="10"/>
        <v>SF</v>
      </c>
      <c r="O23" s="454" t="str">
        <f t="shared" si="11"/>
        <v>U6</v>
      </c>
      <c r="P23" s="458" t="str">
        <f t="shared" si="12"/>
        <v>obj_00b93#0006</v>
      </c>
      <c r="Q23" s="185" t="b">
        <f t="shared" si="12"/>
        <v>1</v>
      </c>
      <c r="R23" s="455">
        <v>1</v>
      </c>
      <c r="S23" s="455">
        <v>1</v>
      </c>
      <c r="T23" s="185" t="str">
        <v>obj_00b68</v>
      </c>
      <c r="U23" s="185" t="str">
        <f>_xll.qlRateHelperQuoteName(T23)</f>
        <v/>
      </c>
      <c r="V23" s="452">
        <f>_xll.qlRateHelperRate(T23,_xll.ohTrigger(Trigger,Trigger3M))</f>
        <v>4.6999999999999993E-3</v>
      </c>
      <c r="W23" s="452" t="str">
        <f>IFERROR(_xll.qlFuturesRateHelperConvexityAdjustment(T23,Trigger),"--")</f>
        <v>--</v>
      </c>
      <c r="X23" s="186">
        <f>_xll.qlRateHelperEarliestDate(T23,Trigger)</f>
        <v>42156</v>
      </c>
      <c r="Y23" s="186">
        <f>_xll.qlRateHelperLatestDate(T23,Trigger)</f>
        <v>43983</v>
      </c>
      <c r="Z23" s="359">
        <v>4.6655593135362964E-3</v>
      </c>
      <c r="AD23" s="373"/>
      <c r="AY23" s="185" t="s">
        <v>214</v>
      </c>
      <c r="AZ23" s="186">
        <f>_xll.qlInterestRateIndexFixingDate(Currency&amp;"ibor"&amp;$I$1,BA23,Trigger)</f>
        <v>42181</v>
      </c>
      <c r="BA23" s="186">
        <f>_xll.qlCalendarAdvance(Calendar,BA22,AY23,"f",,Trigger)</f>
        <v>42185</v>
      </c>
      <c r="BB23" s="186">
        <f>_xll.qlInterestRateIndexMaturity(Currency&amp;"ibor"&amp;$I$1,BA23,Trigger)</f>
        <v>42551</v>
      </c>
      <c r="BC23" s="359">
        <f>_xll.qlIndexFixing($AC$5,AZ23,,_xll.ohTrigger(Trigger,Quote!$V$2))</f>
        <v>1.5643768230393848E-3</v>
      </c>
      <c r="BD23" s="359" t="e">
        <f>_xll.qlIndexFixing($BE$1,AZ23,TRUE,_xll.ohTrigger(Trigger,Trigger12M))</f>
        <v>#NUM!</v>
      </c>
    </row>
    <row r="24" spans="1:56" s="154" customFormat="1" ht="11.25" customHeight="1" x14ac:dyDescent="0.2">
      <c r="A24" s="413" t="s">
        <v>266</v>
      </c>
      <c r="B24" s="185" t="s">
        <v>272</v>
      </c>
      <c r="C24" s="414" t="str">
        <v>H6</v>
      </c>
      <c r="D24" s="415" t="str">
        <v>H6</v>
      </c>
      <c r="E24" s="416" t="str">
        <f t="shared" si="13"/>
        <v>H6</v>
      </c>
      <c r="F24" s="449">
        <f>_xll.qlIMMdate(E24,ImportedDate,Trigger)</f>
        <v>42445</v>
      </c>
      <c r="G24" s="396" t="str">
        <f t="shared" ref="G24:G31" si="15">PROPER(Currency)&amp;FamilyName&amp;Tenor</f>
        <v>Euribor1Y</v>
      </c>
      <c r="H24" s="483">
        <v>99.806399999999996</v>
      </c>
      <c r="I24" s="426">
        <f>Quote!AP24/100</f>
        <v>-2.5000000000000002E-6</v>
      </c>
      <c r="J24" s="427" t="str">
        <f>Currency&amp;"_CURVE_FUT"&amp;Tenor&amp;"_"&amp;$C24</f>
        <v>EUR_CURVE_FUT1Y_H6</v>
      </c>
      <c r="K24" s="417" t="str">
        <f>IFERROR(_xll.qlFuturesRateHelper(,IF(DataSelect="Reference",$H24,$J24),B24,$E24,$G24,$I24,Permanent,Trigger,ObjectOverwrite),"--")</f>
        <v>obj_00b73#0007</v>
      </c>
      <c r="L24" s="417" t="b">
        <f t="shared" ref="L24:L30" si="16">IF(K24="--",FALSE,TRUE)</f>
        <v>1</v>
      </c>
      <c r="M24" s="162"/>
      <c r="N24" s="454" t="str">
        <f t="shared" si="10"/>
        <v>SF</v>
      </c>
      <c r="O24" s="454" t="str">
        <f t="shared" si="11"/>
        <v>Z6</v>
      </c>
      <c r="P24" s="458" t="str">
        <f t="shared" si="12"/>
        <v>obj_00b8b#0006</v>
      </c>
      <c r="Q24" s="185" t="b">
        <f t="shared" si="12"/>
        <v>1</v>
      </c>
      <c r="R24" s="455">
        <v>1</v>
      </c>
      <c r="S24" s="455">
        <v>1</v>
      </c>
      <c r="T24" s="185" t="str">
        <v>obj_00b90</v>
      </c>
      <c r="U24" s="185" t="str">
        <f>_xll.qlRateHelperQuoteName(T24)</f>
        <v/>
      </c>
      <c r="V24" s="452">
        <f>_xll.qlRateHelperRate(T24,_xll.ohTrigger(Trigger,Trigger3M))</f>
        <v>5.8899999999999994E-3</v>
      </c>
      <c r="W24" s="452" t="str">
        <f>IFERROR(_xll.qlFuturesRateHelperConvexityAdjustment(T24,Trigger),"--")</f>
        <v>--</v>
      </c>
      <c r="X24" s="186">
        <f>_xll.qlRateHelperEarliestDate(T24,Trigger)</f>
        <v>42156</v>
      </c>
      <c r="Y24" s="186">
        <f>_xll.qlRateHelperLatestDate(T24,Trigger)</f>
        <v>44348</v>
      </c>
      <c r="Z24" s="359">
        <v>5.8603616617736538E-3</v>
      </c>
      <c r="AD24" s="364"/>
      <c r="AY24" s="185" t="s">
        <v>214</v>
      </c>
      <c r="AZ24" s="186">
        <f>_xll.qlInterestRateIndexFixingDate(Currency&amp;"ibor"&amp;$I$1,BA24,Trigger)</f>
        <v>42184</v>
      </c>
      <c r="BA24" s="186">
        <f>_xll.qlCalendarAdvance(Calendar,BA23,AY24,"f",,Trigger)</f>
        <v>42186</v>
      </c>
      <c r="BB24" s="186">
        <f>_xll.qlInterestRateIndexMaturity(Currency&amp;"ibor"&amp;$I$1,BA24,Trigger)</f>
        <v>42552</v>
      </c>
      <c r="BC24" s="359">
        <f>_xll.qlIndexFixing($AC$5,AZ24,,_xll.ohTrigger(Trigger,Quote!$V$2))</f>
        <v>1.5653032445225186E-3</v>
      </c>
      <c r="BD24" s="359" t="e">
        <f>_xll.qlIndexFixing($BE$1,AZ24,TRUE,_xll.ohTrigger(Trigger,Trigger12M))</f>
        <v>#NUM!</v>
      </c>
    </row>
    <row r="25" spans="1:56" s="154" customFormat="1" ht="11.25" customHeight="1" x14ac:dyDescent="0.2">
      <c r="A25" s="413" t="s">
        <v>266</v>
      </c>
      <c r="B25" s="185" t="s">
        <v>272</v>
      </c>
      <c r="C25" s="414" t="str">
        <v>M6</v>
      </c>
      <c r="D25" s="415" t="str">
        <v>M6</v>
      </c>
      <c r="E25" s="416" t="str">
        <f t="shared" si="13"/>
        <v>M6</v>
      </c>
      <c r="F25" s="449">
        <f>_xll.qlIMMdate(E25,ImportedDate,Trigger)</f>
        <v>42536</v>
      </c>
      <c r="G25" s="396" t="str">
        <f t="shared" si="15"/>
        <v>Euribor1Y</v>
      </c>
      <c r="H25" s="483">
        <v>99.801900000000003</v>
      </c>
      <c r="I25" s="426">
        <f>Quote!AP25/100</f>
        <v>-2.5000000000000002E-6</v>
      </c>
      <c r="J25" s="427" t="str">
        <f>Currency&amp;"_CURVE_FUT"&amp;Tenor&amp;"_"&amp;$C25</f>
        <v>EUR_CURVE_FUT1Y_M6</v>
      </c>
      <c r="K25" s="417" t="str">
        <f>IFERROR(_xll.qlFuturesRateHelper(,IF(DataSelect="Reference",$H25,$J25),B25,$E25,$G25,$I25,Permanent,Trigger,ObjectOverwrite),"--")</f>
        <v>obj_00b6a#0006</v>
      </c>
      <c r="L25" s="417" t="b">
        <f t="shared" si="16"/>
        <v>1</v>
      </c>
      <c r="M25" s="162"/>
      <c r="N25" s="454" t="str">
        <f t="shared" si="10"/>
        <v>SF</v>
      </c>
      <c r="O25" s="454" t="str">
        <f t="shared" si="11"/>
        <v>H7</v>
      </c>
      <c r="P25" s="458" t="str">
        <f t="shared" si="12"/>
        <v>obj_00b6d#0006</v>
      </c>
      <c r="Q25" s="185" t="b">
        <f t="shared" si="12"/>
        <v>1</v>
      </c>
      <c r="R25" s="455">
        <v>1</v>
      </c>
      <c r="S25" s="455">
        <v>1</v>
      </c>
      <c r="T25" s="185" t="str">
        <v>obj_00b7d</v>
      </c>
      <c r="U25" s="185" t="str">
        <f>_xll.qlRateHelperQuoteName(T25)</f>
        <v/>
      </c>
      <c r="V25" s="452">
        <f>_xll.qlRateHelperRate(T25,_xll.ohTrigger(Trigger,Trigger3M))</f>
        <v>7.0599999999999994E-3</v>
      </c>
      <c r="W25" s="452" t="str">
        <f>IFERROR(_xll.qlFuturesRateHelperConvexityAdjustment(T25,Trigger),"--")</f>
        <v>--</v>
      </c>
      <c r="X25" s="186">
        <f>_xll.qlRateHelperEarliestDate(T25,Trigger)</f>
        <v>42156</v>
      </c>
      <c r="Y25" s="186">
        <f>_xll.qlRateHelperLatestDate(T25,Trigger)</f>
        <v>44713</v>
      </c>
      <c r="Z25" s="359">
        <v>7.0400032252686193E-3</v>
      </c>
      <c r="AD25" s="364"/>
      <c r="AY25" s="185" t="s">
        <v>214</v>
      </c>
      <c r="AZ25" s="186">
        <f>_xll.qlInterestRateIndexFixingDate(Currency&amp;"ibor"&amp;$I$1,BA25,Trigger)</f>
        <v>42185</v>
      </c>
      <c r="BA25" s="186">
        <f>_xll.qlCalendarAdvance(Calendar,BA24,AY25,"f",,Trigger)</f>
        <v>42187</v>
      </c>
      <c r="BB25" s="186">
        <f>_xll.qlInterestRateIndexMaturity(Currency&amp;"ibor"&amp;$I$1,BA25,Trigger)</f>
        <v>42555</v>
      </c>
      <c r="BC25" s="359">
        <f>_xll.qlIndexFixing($AC$5,AZ25,,_xll.ohTrigger(Trigger,Quote!$V$2))</f>
        <v>1.5683592658425388E-3</v>
      </c>
      <c r="BD25" s="359" t="e">
        <f>_xll.qlIndexFixing($BE$1,AZ25,TRUE,_xll.ohTrigger(Trigger,Trigger12M))</f>
        <v>#NUM!</v>
      </c>
    </row>
    <row r="26" spans="1:56" s="154" customFormat="1" ht="11.25" customHeight="1" x14ac:dyDescent="0.2">
      <c r="A26" s="413" t="s">
        <v>266</v>
      </c>
      <c r="B26" s="185" t="s">
        <v>272</v>
      </c>
      <c r="C26" s="414" t="str">
        <v>U6</v>
      </c>
      <c r="D26" s="415" t="str">
        <v>U6</v>
      </c>
      <c r="E26" s="416" t="str">
        <f t="shared" si="13"/>
        <v>U6</v>
      </c>
      <c r="F26" s="449">
        <f>_xll.qlIMMdate(E26,ImportedDate,Trigger)</f>
        <v>42634</v>
      </c>
      <c r="G26" s="396" t="str">
        <f t="shared" si="15"/>
        <v>Euribor1Y</v>
      </c>
      <c r="H26" s="483">
        <v>99.788499999999999</v>
      </c>
      <c r="I26" s="426">
        <f>Quote!AP26/100</f>
        <v>0</v>
      </c>
      <c r="J26" s="427" t="str">
        <f>Currency&amp;"_CURVE_FUT"&amp;Tenor&amp;"_"&amp;$C26</f>
        <v>EUR_CURVE_FUT1Y_U6</v>
      </c>
      <c r="K26" s="417" t="str">
        <f>IFERROR(_xll.qlFuturesRateHelper(,IF(DataSelect="Reference",$H26,$J26),B26,$E26,$G26,$I26,Permanent,Trigger,ObjectOverwrite),"--")</f>
        <v>obj_00b93#0006</v>
      </c>
      <c r="L26" s="417" t="b">
        <f t="shared" si="16"/>
        <v>1</v>
      </c>
      <c r="M26" s="162"/>
      <c r="N26" s="454" t="str">
        <f t="shared" si="10"/>
        <v>SF</v>
      </c>
      <c r="O26" s="454" t="e">
        <f t="shared" si="11"/>
        <v>#N/A</v>
      </c>
      <c r="P26" s="458" t="str">
        <f t="shared" si="12"/>
        <v>--</v>
      </c>
      <c r="Q26" s="185" t="b">
        <f t="shared" si="12"/>
        <v>0</v>
      </c>
      <c r="R26" s="455">
        <v>1</v>
      </c>
      <c r="S26" s="455">
        <v>1</v>
      </c>
      <c r="T26" s="185" t="str">
        <v>obj_00b69</v>
      </c>
      <c r="U26" s="185" t="str">
        <f>_xll.qlRateHelperQuoteName(T26)</f>
        <v/>
      </c>
      <c r="V26" s="452">
        <f>_xll.qlRateHelperRate(T26,_xll.ohTrigger(Trigger,Trigger3M))</f>
        <v>8.1700000000000002E-3</v>
      </c>
      <c r="W26" s="452" t="str">
        <f>IFERROR(_xll.qlFuturesRateHelperConvexityAdjustment(T26,Trigger),"--")</f>
        <v>--</v>
      </c>
      <c r="X26" s="186">
        <f>_xll.qlRateHelperEarliestDate(T26,Trigger)</f>
        <v>42156</v>
      </c>
      <c r="Y26" s="186">
        <f>_xll.qlRateHelperLatestDate(T26,Trigger)</f>
        <v>45078</v>
      </c>
      <c r="Z26" s="359">
        <v>8.1647658096073022E-3</v>
      </c>
      <c r="AD26" s="364"/>
      <c r="AY26" s="185" t="s">
        <v>214</v>
      </c>
      <c r="AZ26" s="186">
        <f>_xll.qlInterestRateIndexFixingDate(Currency&amp;"ibor"&amp;$I$1,BA26,Trigger)</f>
        <v>42186</v>
      </c>
      <c r="BA26" s="186">
        <f>_xll.qlCalendarAdvance(Calendar,BA25,AY26,"f",,Trigger)</f>
        <v>42188</v>
      </c>
      <c r="BB26" s="186">
        <f>_xll.qlInterestRateIndexMaturity(Currency&amp;"ibor"&amp;$I$1,BA26,Trigger)</f>
        <v>42555</v>
      </c>
      <c r="BC26" s="359">
        <f>_xll.qlIndexFixing($AC$5,AZ26,,_xll.ohTrigger(Trigger,Quote!$V$2))</f>
        <v>1.5689691347493715E-3</v>
      </c>
      <c r="BD26" s="359" t="e">
        <f>_xll.qlIndexFixing($BE$1,AZ26,TRUE,_xll.ohTrigger(Trigger,Trigger12M))</f>
        <v>#NUM!</v>
      </c>
    </row>
    <row r="27" spans="1:56" s="154" customFormat="1" ht="11.25" customHeight="1" x14ac:dyDescent="0.2">
      <c r="A27" s="413" t="s">
        <v>266</v>
      </c>
      <c r="B27" s="185" t="s">
        <v>272</v>
      </c>
      <c r="C27" s="414" t="str">
        <v>Z6</v>
      </c>
      <c r="D27" s="415" t="str">
        <v>Z6</v>
      </c>
      <c r="E27" s="416" t="str">
        <f t="shared" si="13"/>
        <v>Z6</v>
      </c>
      <c r="F27" s="449">
        <f>_xll.qlIMMdate(E27,ImportedDate,Trigger)</f>
        <v>42725</v>
      </c>
      <c r="G27" s="396" t="str">
        <f t="shared" si="15"/>
        <v>Euribor1Y</v>
      </c>
      <c r="H27" s="483">
        <v>99.758750000000006</v>
      </c>
      <c r="I27" s="426">
        <f>Quote!AP27/100</f>
        <v>0</v>
      </c>
      <c r="J27" s="427" t="str">
        <f>Currency&amp;"_CURVE_FUT"&amp;Tenor&amp;"_"&amp;$C27</f>
        <v>EUR_CURVE_FUT1Y_Z6</v>
      </c>
      <c r="K27" s="417" t="str">
        <f>IFERROR(_xll.qlFuturesRateHelper(,IF(DataSelect="Reference",$H27,$J27),B27,$E27,$G27,$I27,Permanent,Trigger,ObjectOverwrite),"--")</f>
        <v>obj_00b8b#0006</v>
      </c>
      <c r="L27" s="417" t="b">
        <f t="shared" si="16"/>
        <v>1</v>
      </c>
      <c r="M27" s="162"/>
      <c r="N27" s="459" t="str">
        <f t="shared" si="10"/>
        <v>SF</v>
      </c>
      <c r="O27" s="459" t="e">
        <f t="shared" si="11"/>
        <v>#N/A</v>
      </c>
      <c r="P27" s="460" t="str">
        <f t="shared" si="12"/>
        <v>--</v>
      </c>
      <c r="Q27" s="196" t="b">
        <f t="shared" si="12"/>
        <v>0</v>
      </c>
      <c r="R27" s="461">
        <v>1</v>
      </c>
      <c r="S27" s="461">
        <v>1</v>
      </c>
      <c r="T27" s="185" t="str">
        <v>obj_00b8e</v>
      </c>
      <c r="U27" s="185" t="str">
        <f>_xll.qlRateHelperQuoteName(T27)</f>
        <v/>
      </c>
      <c r="V27" s="452">
        <f>_xll.qlRateHelperRate(T27,_xll.ohTrigger(Trigger,Trigger3M))</f>
        <v>9.1700000000000011E-3</v>
      </c>
      <c r="W27" s="452" t="str">
        <f>IFERROR(_xll.qlFuturesRateHelperConvexityAdjustment(T27,Trigger),"--")</f>
        <v>--</v>
      </c>
      <c r="X27" s="186">
        <f>_xll.qlRateHelperEarliestDate(T27,Trigger)</f>
        <v>42156</v>
      </c>
      <c r="Y27" s="186">
        <f>_xll.qlRateHelperLatestDate(T27,Trigger)</f>
        <v>45446</v>
      </c>
      <c r="Z27" s="359">
        <v>9.1807854718473567E-3</v>
      </c>
      <c r="AD27" s="364"/>
      <c r="AY27" s="185" t="s">
        <v>214</v>
      </c>
      <c r="AZ27" s="186">
        <f>_xll.qlInterestRateIndexFixingDate(Currency&amp;"ibor"&amp;$I$1,BA27,Trigger)</f>
        <v>42187</v>
      </c>
      <c r="BA27" s="186">
        <f>_xll.qlCalendarAdvance(Calendar,BA26,AY27,"f",,Trigger)</f>
        <v>42191</v>
      </c>
      <c r="BB27" s="186">
        <f>_xll.qlInterestRateIndexMaturity(Currency&amp;"ibor"&amp;$I$1,BA27,Trigger)</f>
        <v>42557</v>
      </c>
      <c r="BC27" s="359">
        <f>_xll.qlIndexFixing($AC$5,AZ27,,_xll.ohTrigger(Trigger,Quote!$V$2))</f>
        <v>1.5723627628856265E-3</v>
      </c>
      <c r="BD27" s="359" t="e">
        <f>_xll.qlIndexFixing($BE$1,AZ27,TRUE,_xll.ohTrigger(Trigger,Trigger12M))</f>
        <v>#NUM!</v>
      </c>
    </row>
    <row r="28" spans="1:56" s="154" customFormat="1" ht="11.25" customHeight="1" x14ac:dyDescent="0.2">
      <c r="A28" s="413" t="s">
        <v>266</v>
      </c>
      <c r="B28" s="185" t="s">
        <v>272</v>
      </c>
      <c r="C28" s="414" t="str">
        <v>H7</v>
      </c>
      <c r="D28" s="415" t="str">
        <v>H7</v>
      </c>
      <c r="E28" s="416" t="str">
        <f t="shared" si="13"/>
        <v>H7</v>
      </c>
      <c r="F28" s="449">
        <f>_xll.qlIMMdate(E28,ImportedDate,Trigger)</f>
        <v>42809</v>
      </c>
      <c r="G28" s="396" t="str">
        <f t="shared" si="15"/>
        <v>Euribor1Y</v>
      </c>
      <c r="H28" s="483">
        <v>99.730249999999998</v>
      </c>
      <c r="I28" s="426">
        <f>Quote!AP28/100</f>
        <v>1.7500000000000002E-5</v>
      </c>
      <c r="J28" s="427" t="str">
        <f>Currency&amp;"_CURVE_FUT"&amp;Tenor&amp;"_"&amp;$C28</f>
        <v>EUR_CURVE_FUT1Y_H7</v>
      </c>
      <c r="K28" s="417" t="str">
        <f>IFERROR(_xll.qlFuturesRateHelper(,IF(DataSelect="Reference",$H28,$J28),B28,$E28,$G28,$I28,Permanent,Trigger,ObjectOverwrite),"--")</f>
        <v>obj_00b6d#0006</v>
      </c>
      <c r="L28" s="417" t="b">
        <f t="shared" si="16"/>
        <v>1</v>
      </c>
      <c r="M28" s="162"/>
      <c r="N28" s="454" t="str">
        <f t="shared" ref="N28:O43" si="17">A34</f>
        <v>SW</v>
      </c>
      <c r="O28" s="454" t="str">
        <f t="shared" si="17"/>
        <v>1Y</v>
      </c>
      <c r="P28" s="458" t="str">
        <f>K34</f>
        <v>obj_00b8c#0005</v>
      </c>
      <c r="Q28" s="454" t="b">
        <f>L34</f>
        <v>1</v>
      </c>
      <c r="R28" s="462">
        <v>1</v>
      </c>
      <c r="S28" s="462">
        <v>1</v>
      </c>
      <c r="T28" s="185" t="str">
        <v>obj_00b8d</v>
      </c>
      <c r="U28" s="185" t="str">
        <f>_xll.qlRateHelperQuoteName(T28)</f>
        <v/>
      </c>
      <c r="V28" s="452">
        <f>_xll.qlRateHelperRate(T28,_xll.ohTrigger(Trigger,Trigger3M))</f>
        <v>1.0009999999999998E-2</v>
      </c>
      <c r="W28" s="452" t="str">
        <f>IFERROR(_xll.qlFuturesRateHelperConvexityAdjustment(T28,Trigger),"--")</f>
        <v>--</v>
      </c>
      <c r="X28" s="186">
        <f>_xll.qlRateHelperEarliestDate(T28,Trigger)</f>
        <v>42156</v>
      </c>
      <c r="Y28" s="186">
        <f>_xll.qlRateHelperLatestDate(T28,Trigger)</f>
        <v>45810</v>
      </c>
      <c r="Z28" s="359">
        <v>1.0040970601882452E-2</v>
      </c>
      <c r="AD28" s="364"/>
      <c r="AY28" s="185" t="s">
        <v>214</v>
      </c>
      <c r="AZ28" s="186">
        <f>_xll.qlInterestRateIndexFixingDate(Currency&amp;"ibor"&amp;$I$1,BA28,Trigger)</f>
        <v>42188</v>
      </c>
      <c r="BA28" s="186">
        <f>_xll.qlCalendarAdvance(Calendar,BA27,AY28,"f",,Trigger)</f>
        <v>42192</v>
      </c>
      <c r="BB28" s="186">
        <f>_xll.qlInterestRateIndexMaturity(Currency&amp;"ibor"&amp;$I$1,BA28,Trigger)</f>
        <v>42558</v>
      </c>
      <c r="BC28" s="359">
        <f>_xll.qlIndexFixing($AC$5,AZ28,,_xll.ohTrigger(Trigger,Quote!$V$2))</f>
        <v>1.5737454305160708E-3</v>
      </c>
      <c r="BD28" s="359" t="e">
        <f>_xll.qlIndexFixing($BE$1,AZ28,TRUE,_xll.ohTrigger(Trigger,Trigger12M))</f>
        <v>#NUM!</v>
      </c>
    </row>
    <row r="29" spans="1:56" s="154" customFormat="1" ht="11.25" customHeight="1" x14ac:dyDescent="0.2">
      <c r="A29" s="413" t="s">
        <v>266</v>
      </c>
      <c r="B29" s="185" t="s">
        <v>272</v>
      </c>
      <c r="C29" s="414" t="e">
        <v>#N/A</v>
      </c>
      <c r="D29" s="415" t="e">
        <v>#N/A</v>
      </c>
      <c r="E29" s="416" t="e">
        <f t="shared" si="13"/>
        <v>#N/A</v>
      </c>
      <c r="F29" s="449" t="e">
        <f>_xll.qlIMMdate(E29,ImportedDate,Trigger)</f>
        <v>#NUM!</v>
      </c>
      <c r="G29" s="396" t="str">
        <f t="shared" si="15"/>
        <v>Euribor1Y</v>
      </c>
      <c r="H29" s="483" t="e">
        <v>#N/A</v>
      </c>
      <c r="I29" s="426">
        <f>Quote!AP29/100</f>
        <v>0</v>
      </c>
      <c r="J29" s="427" t="e">
        <f>Currency&amp;"_CURVE_FUT"&amp;Tenor&amp;"_"&amp;$C29</f>
        <v>#N/A</v>
      </c>
      <c r="K29" s="417" t="str">
        <f>IFERROR(_xll.qlFuturesRateHelper(,IF(DataSelect="Reference",$H29,$J29),B29,$E29,$G29,$I29,Permanent,Trigger,ObjectOverwrite),"--")</f>
        <v>--</v>
      </c>
      <c r="L29" s="417" t="b">
        <f t="shared" si="16"/>
        <v>0</v>
      </c>
      <c r="M29" s="162"/>
      <c r="N29" s="454" t="str">
        <f t="shared" si="17"/>
        <v>SW</v>
      </c>
      <c r="O29" s="454" t="str">
        <f t="shared" si="17"/>
        <v>1Y3M</v>
      </c>
      <c r="P29" s="458" t="str">
        <f t="shared" ref="P29:Q44" si="18">K35</f>
        <v>obj_00b6b#0005</v>
      </c>
      <c r="Q29" s="454" t="b">
        <f t="shared" si="18"/>
        <v>1</v>
      </c>
      <c r="R29" s="462">
        <v>1</v>
      </c>
      <c r="S29" s="462">
        <v>1</v>
      </c>
      <c r="T29" s="185" t="str">
        <v>obj_00b84</v>
      </c>
      <c r="U29" s="185" t="str">
        <f>_xll.qlRateHelperQuoteName(T29)</f>
        <v/>
      </c>
      <c r="V29" s="452">
        <f>_xll.qlRateHelperRate(T29,_xll.ohTrigger(Trigger,Trigger3M))</f>
        <v>1.074489145E-2</v>
      </c>
      <c r="W29" s="452" t="str">
        <f>IFERROR(_xll.qlFuturesRateHelperConvexityAdjustment(T29,Trigger),"--")</f>
        <v>--</v>
      </c>
      <c r="X29" s="186">
        <f>_xll.qlRateHelperEarliestDate(T29,Trigger)</f>
        <v>42156</v>
      </c>
      <c r="Y29" s="186">
        <f>_xll.qlRateHelperLatestDate(T29,Trigger)</f>
        <v>46174</v>
      </c>
      <c r="Z29" s="359">
        <v>1.0797302658448367E-2</v>
      </c>
      <c r="AD29" s="364"/>
      <c r="AY29" s="185" t="s">
        <v>214</v>
      </c>
      <c r="AZ29" s="186">
        <f>_xll.qlInterestRateIndexFixingDate(Currency&amp;"ibor"&amp;$I$1,BA29,Trigger)</f>
        <v>42191</v>
      </c>
      <c r="BA29" s="186">
        <f>_xll.qlCalendarAdvance(Calendar,BA28,AY29,"f",,Trigger)</f>
        <v>42193</v>
      </c>
      <c r="BB29" s="186">
        <f>_xll.qlInterestRateIndexMaturity(Currency&amp;"ibor"&amp;$I$1,BA29,Trigger)</f>
        <v>42559</v>
      </c>
      <c r="BC29" s="359">
        <f>_xll.qlIndexFixing($AC$5,AZ29,,_xll.ohTrigger(Trigger,Quote!$V$2))</f>
        <v>1.5751183527029373E-3</v>
      </c>
      <c r="BD29" s="359" t="e">
        <f>_xll.qlIndexFixing($BE$1,AZ29,TRUE,_xll.ohTrigger(Trigger,Trigger12M))</f>
        <v>#NUM!</v>
      </c>
    </row>
    <row r="30" spans="1:56" s="154" customFormat="1" ht="11.25" customHeight="1" x14ac:dyDescent="0.2">
      <c r="A30" s="418" t="s">
        <v>266</v>
      </c>
      <c r="B30" s="196" t="s">
        <v>272</v>
      </c>
      <c r="C30" s="419" t="e">
        <v>#N/A</v>
      </c>
      <c r="D30" s="420" t="e">
        <v>#N/A</v>
      </c>
      <c r="E30" s="421" t="e">
        <f t="shared" si="13"/>
        <v>#N/A</v>
      </c>
      <c r="F30" s="450" t="e">
        <f>_xll.qlIMMdate(E30,ImportedDate,Trigger)</f>
        <v>#NUM!</v>
      </c>
      <c r="G30" s="402" t="str">
        <f t="shared" si="15"/>
        <v>Euribor1Y</v>
      </c>
      <c r="H30" s="484" t="e">
        <v>#N/A</v>
      </c>
      <c r="I30" s="428">
        <f>Quote!AP30/100</f>
        <v>0</v>
      </c>
      <c r="J30" s="429" t="e">
        <f>Currency&amp;"_CURVE_FUT"&amp;Tenor&amp;"_"&amp;$C30</f>
        <v>#N/A</v>
      </c>
      <c r="K30" s="422" t="str">
        <f>IFERROR(_xll.qlFuturesRateHelper(,IF(DataSelect="Reference",$H30,$J30),B30,$E30,$G30,$I30,Permanent,Trigger,ObjectOverwrite),"--")</f>
        <v>--</v>
      </c>
      <c r="L30" s="422" t="b">
        <f t="shared" si="16"/>
        <v>0</v>
      </c>
      <c r="M30" s="162"/>
      <c r="N30" s="454" t="str">
        <f t="shared" si="17"/>
        <v>SW</v>
      </c>
      <c r="O30" s="454" t="str">
        <f t="shared" si="17"/>
        <v>1Y6M</v>
      </c>
      <c r="P30" s="458" t="str">
        <f t="shared" si="18"/>
        <v>obj_00b68#0005</v>
      </c>
      <c r="Q30" s="454" t="b">
        <f t="shared" si="18"/>
        <v>1</v>
      </c>
      <c r="R30" s="462">
        <v>1</v>
      </c>
      <c r="S30" s="462">
        <v>1</v>
      </c>
      <c r="T30" s="185" t="str">
        <v>obj_00b6c</v>
      </c>
      <c r="U30" s="185" t="str">
        <f>_xll.qlRateHelperQuoteName(T30)</f>
        <v/>
      </c>
      <c r="V30" s="452">
        <f>_xll.qlRateHelperRate(T30,_xll.ohTrigger(Trigger,Trigger3M))</f>
        <v>1.1379999999999999E-2</v>
      </c>
      <c r="W30" s="452" t="str">
        <f>IFERROR(_xll.qlFuturesRateHelperConvexityAdjustment(T30,Trigger),"--")</f>
        <v>--</v>
      </c>
      <c r="X30" s="186">
        <f>_xll.qlRateHelperEarliestDate(T30,Trigger)</f>
        <v>42156</v>
      </c>
      <c r="Y30" s="186">
        <f>_xll.qlRateHelperLatestDate(T30,Trigger)</f>
        <v>46539</v>
      </c>
      <c r="Z30" s="359">
        <v>1.1453815695435021E-2</v>
      </c>
      <c r="AD30" s="364"/>
      <c r="AY30" s="185" t="s">
        <v>214</v>
      </c>
      <c r="AZ30" s="186">
        <f>_xll.qlInterestRateIndexFixingDate(Currency&amp;"ibor"&amp;$I$1,BA30,Trigger)</f>
        <v>42192</v>
      </c>
      <c r="BA30" s="186">
        <f>_xll.qlCalendarAdvance(Calendar,BA29,AY30,"f",,Trigger)</f>
        <v>42194</v>
      </c>
      <c r="BB30" s="186">
        <f>_xll.qlInterestRateIndexMaturity(Currency&amp;"ibor"&amp;$I$1,BA30,Trigger)</f>
        <v>42562</v>
      </c>
      <c r="BC30" s="359">
        <f>_xll.qlIndexFixing($AC$5,AZ30,,_xll.ohTrigger(Trigger,Quote!$V$2))</f>
        <v>1.5781147066027451E-3</v>
      </c>
      <c r="BD30" s="359" t="e">
        <f>_xll.qlIndexFixing($BE$1,AZ30,TRUE,_xll.ohTrigger(Trigger,Trigger12M))</f>
        <v>#NUM!</v>
      </c>
    </row>
    <row r="31" spans="1:56" s="154" customFormat="1" ht="11.25" customHeight="1" x14ac:dyDescent="0.2">
      <c r="A31" s="163"/>
      <c r="B31" s="163"/>
      <c r="C31" s="163"/>
      <c r="D31" s="166"/>
      <c r="E31" s="165"/>
      <c r="F31" s="167"/>
      <c r="G31" s="163"/>
      <c r="H31" s="163"/>
      <c r="I31" s="163"/>
      <c r="J31" s="163"/>
      <c r="K31" s="163"/>
      <c r="L31" s="165"/>
      <c r="M31" s="162"/>
      <c r="N31" s="454" t="str">
        <f t="shared" si="17"/>
        <v>SW</v>
      </c>
      <c r="O31" s="454" t="str">
        <f t="shared" si="17"/>
        <v>1Y9M</v>
      </c>
      <c r="P31" s="458" t="str">
        <f t="shared" si="18"/>
        <v>obj_00b90#0005</v>
      </c>
      <c r="Q31" s="454" t="b">
        <f t="shared" si="18"/>
        <v>1</v>
      </c>
      <c r="R31" s="462">
        <v>1</v>
      </c>
      <c r="S31" s="462">
        <v>1</v>
      </c>
      <c r="T31" s="185" t="str">
        <v>obj_00b8a</v>
      </c>
      <c r="U31" s="185" t="str">
        <f>_xll.qlRateHelperQuoteName(T31)</f>
        <v/>
      </c>
      <c r="V31" s="452">
        <f>_xll.qlRateHelperRate(T31,_xll.ohTrigger(Trigger,Trigger3M))</f>
        <v>1.190288015E-2</v>
      </c>
      <c r="W31" s="452" t="str">
        <f>IFERROR(_xll.qlFuturesRateHelperConvexityAdjustment(T31,Trigger),"--")</f>
        <v>--</v>
      </c>
      <c r="X31" s="186">
        <f>_xll.qlRateHelperEarliestDate(T31,Trigger)</f>
        <v>42156</v>
      </c>
      <c r="Y31" s="186">
        <f>_xll.qlRateHelperLatestDate(T31,Trigger)</f>
        <v>46905</v>
      </c>
      <c r="Z31" s="359">
        <v>1.1993400996758868E-2</v>
      </c>
      <c r="AD31" s="364"/>
      <c r="AY31" s="185" t="s">
        <v>214</v>
      </c>
      <c r="AZ31" s="186">
        <f>_xll.qlInterestRateIndexFixingDate(Currency&amp;"ibor"&amp;$I$1,BA31,Trigger)</f>
        <v>42193</v>
      </c>
      <c r="BA31" s="186">
        <f>_xll.qlCalendarAdvance(Calendar,BA30,AY31,"f",,Trigger)</f>
        <v>42195</v>
      </c>
      <c r="BB31" s="186">
        <f>_xll.qlInterestRateIndexMaturity(Currency&amp;"ibor"&amp;$I$1,BA31,Trigger)</f>
        <v>42562</v>
      </c>
      <c r="BC31" s="359">
        <f>_xll.qlIndexFixing($AC$5,AZ31,,_xll.ohTrigger(Trigger,Quote!$V$2))</f>
        <v>1.5786522797218701E-3</v>
      </c>
      <c r="BD31" s="359" t="e">
        <f>_xll.qlIndexFixing($BE$1,AZ31,TRUE,_xll.ohTrigger(Trigger,Trigger12M))</f>
        <v>#NUM!</v>
      </c>
    </row>
    <row r="32" spans="1:56" s="154" customFormat="1" ht="11.25" customHeight="1" x14ac:dyDescent="0.2">
      <c r="A32" s="163"/>
      <c r="B32" s="163"/>
      <c r="C32" s="163"/>
      <c r="D32" s="163"/>
      <c r="E32" s="163"/>
      <c r="F32" s="163"/>
      <c r="G32" s="163"/>
      <c r="H32" s="160"/>
      <c r="I32" s="118" t="s">
        <v>9</v>
      </c>
      <c r="J32" s="118"/>
      <c r="K32" s="3" t="str">
        <f>_xll.qlEuribor(,Tenor,,,Trigger)</f>
        <v>obj_00b66#0002</v>
      </c>
      <c r="M32" s="162"/>
      <c r="N32" s="454" t="str">
        <f t="shared" si="17"/>
        <v>SW</v>
      </c>
      <c r="O32" s="454" t="str">
        <f t="shared" si="17"/>
        <v>2Y</v>
      </c>
      <c r="P32" s="458" t="str">
        <f t="shared" si="18"/>
        <v>obj_00b7d#0005</v>
      </c>
      <c r="Q32" s="454" t="b">
        <f t="shared" si="18"/>
        <v>1</v>
      </c>
      <c r="R32" s="462">
        <v>1</v>
      </c>
      <c r="S32" s="462">
        <v>1</v>
      </c>
      <c r="T32" s="185" t="str">
        <v>obj_00b70</v>
      </c>
      <c r="U32" s="185" t="str">
        <f>_xll.qlRateHelperQuoteName(T32)</f>
        <v/>
      </c>
      <c r="V32" s="452">
        <f>_xll.qlRateHelperRate(T32,_xll.ohTrigger(Trigger,Trigger3M))</f>
        <v>1.2337566710000001E-2</v>
      </c>
      <c r="W32" s="452" t="str">
        <f>IFERROR(_xll.qlFuturesRateHelperConvexityAdjustment(T32,Trigger),"--")</f>
        <v>--</v>
      </c>
      <c r="X32" s="186">
        <f>_xll.qlRateHelperEarliestDate(T32,Trigger)</f>
        <v>42156</v>
      </c>
      <c r="Y32" s="186">
        <f>_xll.qlRateHelperLatestDate(T32,Trigger)</f>
        <v>47270</v>
      </c>
      <c r="Z32" s="359">
        <v>1.2445141530215417E-2</v>
      </c>
      <c r="AD32" s="364"/>
      <c r="AY32" s="185" t="s">
        <v>214</v>
      </c>
      <c r="AZ32" s="186">
        <f>_xll.qlInterestRateIndexFixingDate(Currency&amp;"ibor"&amp;$I$1,BA32,Trigger)</f>
        <v>42194</v>
      </c>
      <c r="BA32" s="186">
        <f>_xll.qlCalendarAdvance(Calendar,BA31,AY32,"f",,Trigger)</f>
        <v>42198</v>
      </c>
      <c r="BB32" s="186">
        <f>_xll.qlInterestRateIndexMaturity(Currency&amp;"ibor"&amp;$I$1,BA32,Trigger)</f>
        <v>42564</v>
      </c>
      <c r="BC32" s="359">
        <f>_xll.qlIndexFixing($AC$5,AZ32,,_xll.ohTrigger(Trigger,Quote!$V$2))</f>
        <v>1.5818367805633176E-3</v>
      </c>
      <c r="BD32" s="359" t="e">
        <f>_xll.qlIndexFixing($BE$1,AZ32,TRUE,_xll.ohTrigger(Trigger,Trigger12M))</f>
        <v>#NUM!</v>
      </c>
    </row>
    <row r="33" spans="1:56" s="154" customFormat="1" ht="11.25" customHeight="1" x14ac:dyDescent="0.2">
      <c r="A33" s="118" t="s">
        <v>18</v>
      </c>
      <c r="B33" s="118" t="s">
        <v>260</v>
      </c>
      <c r="C33" s="118" t="s">
        <v>261</v>
      </c>
      <c r="D33" s="118" t="s">
        <v>57</v>
      </c>
      <c r="E33" s="118" t="s">
        <v>273</v>
      </c>
      <c r="F33" s="118" t="s">
        <v>277</v>
      </c>
      <c r="G33" s="118" t="s">
        <v>12</v>
      </c>
      <c r="H33" s="118" t="s">
        <v>278</v>
      </c>
      <c r="I33" s="118" t="s">
        <v>275</v>
      </c>
      <c r="J33" s="118" t="s">
        <v>276</v>
      </c>
      <c r="K33" s="118" t="s">
        <v>44</v>
      </c>
      <c r="L33" s="118" t="s">
        <v>48</v>
      </c>
      <c r="N33" s="454" t="str">
        <f t="shared" si="17"/>
        <v>SW</v>
      </c>
      <c r="O33" s="454" t="str">
        <f t="shared" si="17"/>
        <v>2Y3M</v>
      </c>
      <c r="P33" s="458" t="str">
        <f t="shared" si="18"/>
        <v>obj_00b69#0005</v>
      </c>
      <c r="Q33" s="454" t="b">
        <f t="shared" si="18"/>
        <v>1</v>
      </c>
      <c r="R33" s="462">
        <v>1</v>
      </c>
      <c r="S33" s="462">
        <v>1</v>
      </c>
      <c r="T33" s="185" t="str">
        <v>obj_00b67</v>
      </c>
      <c r="U33" s="185" t="str">
        <f>_xll.qlRateHelperQuoteName(T33)</f>
        <v/>
      </c>
      <c r="V33" s="452">
        <f>_xll.qlRateHelperRate(T33,_xll.ohTrigger(Trigger,Trigger3M))</f>
        <v>1.2699999999999999E-2</v>
      </c>
      <c r="W33" s="452" t="str">
        <f>IFERROR(_xll.qlFuturesRateHelperConvexityAdjustment(T33,Trigger),"--")</f>
        <v>--</v>
      </c>
      <c r="X33" s="186">
        <f>_xll.qlRateHelperEarliestDate(T33,Trigger)</f>
        <v>42156</v>
      </c>
      <c r="Y33" s="186">
        <f>_xll.qlRateHelperLatestDate(T33,Trigger)</f>
        <v>47637</v>
      </c>
      <c r="Z33" s="359">
        <v>1.2822219474550844E-2</v>
      </c>
      <c r="AD33" s="364"/>
      <c r="AY33" s="185" t="s">
        <v>214</v>
      </c>
      <c r="AZ33" s="186">
        <f>_xll.qlInterestRateIndexFixingDate(Currency&amp;"ibor"&amp;$I$1,BA33,Trigger)</f>
        <v>42195</v>
      </c>
      <c r="BA33" s="186">
        <f>_xll.qlCalendarAdvance(Calendar,BA32,AY33,"f",,Trigger)</f>
        <v>42199</v>
      </c>
      <c r="BB33" s="186">
        <f>_xll.qlInterestRateIndexMaturity(Currency&amp;"ibor"&amp;$I$1,BA33,Trigger)</f>
        <v>42565</v>
      </c>
      <c r="BC33" s="359">
        <f>_xll.qlIndexFixing($AC$5,AZ33,,_xll.ohTrigger(Trigger,Quote!$V$2))</f>
        <v>1.583151229241526E-3</v>
      </c>
      <c r="BD33" s="359" t="e">
        <f>_xll.qlIndexFixing($BE$1,AZ33,TRUE,_xll.ohTrigger(Trigger,Trigger12M))</f>
        <v>#NUM!</v>
      </c>
    </row>
    <row r="34" spans="1:56" s="154" customFormat="1" ht="11.25" customHeight="1" x14ac:dyDescent="0.2">
      <c r="A34" s="393" t="s">
        <v>267</v>
      </c>
      <c r="B34" s="431" t="str">
        <f t="array" ref="B34:B99">_xll.ohFilter(Quote!AI4:AI102,Quote!AH4:AH102="SW")</f>
        <v>1Y</v>
      </c>
      <c r="C34" s="392" t="str">
        <f t="array" ref="C34:C99">_xll.ohFilter(PastedValue!AS2:AS62,PastedValue!AO2:AO62="Sw")</f>
        <v>3Y</v>
      </c>
      <c r="D34" s="392" t="str">
        <f>IF(DataSelect="Reference",$C34,$B34)</f>
        <v>3Y</v>
      </c>
      <c r="E34" s="441" t="s">
        <v>14</v>
      </c>
      <c r="F34" s="435" t="s">
        <v>15</v>
      </c>
      <c r="G34" s="392" t="s">
        <v>16</v>
      </c>
      <c r="H34" s="435" t="s">
        <v>17</v>
      </c>
      <c r="I34" s="436">
        <f t="array" ref="I34:I99">_xll.ohFilter(PastedValue!AV2:AV62,PastedValue!AO2:AO62="Sw")/100</f>
        <v>2.64E-3</v>
      </c>
      <c r="J34" s="436" t="str">
        <f t="shared" ref="J34:J65" si="19">Currency&amp;"_CURVE_"&amp;Tenor&amp;"_"&amp;$B34</f>
        <v>EUR_CURVE_1Y_1Y</v>
      </c>
      <c r="K34" s="437" t="str">
        <f>IFERROR(_xll.qlSwapRateHelper2(,IF(DataSelect="Reference",$I34,J34),,$D34,Calendar,$G34,$F34,$H34,$K$32,0,E34,Discounting,Permanent,_xll.ohTrigger(Trigger,DataSelect),ObjectOverwrite),"--")</f>
        <v>obj_00b8c#0005</v>
      </c>
      <c r="L34" s="389" t="b">
        <f>IF(K34="--",FALSE,TRUE)</f>
        <v>1</v>
      </c>
      <c r="N34" s="454" t="str">
        <f t="shared" si="17"/>
        <v>SW</v>
      </c>
      <c r="O34" s="454" t="str">
        <f t="shared" si="17"/>
        <v>2Y6M</v>
      </c>
      <c r="P34" s="458" t="str">
        <f t="shared" si="18"/>
        <v>obj_00b8e#0005</v>
      </c>
      <c r="Q34" s="454" t="b">
        <f t="shared" si="18"/>
        <v>1</v>
      </c>
      <c r="R34" s="462">
        <v>1</v>
      </c>
      <c r="S34" s="462">
        <v>1</v>
      </c>
      <c r="T34" s="185" t="str">
        <v>obj_00b91</v>
      </c>
      <c r="U34" s="185" t="str">
        <f>_xll.qlRateHelperQuoteName(T34)</f>
        <v/>
      </c>
      <c r="V34" s="452">
        <f>_xll.qlRateHelperRate(T34,_xll.ohTrigger(Trigger,Trigger3M))</f>
        <v>1.300282065E-2</v>
      </c>
      <c r="W34" s="452" t="str">
        <f>IFERROR(_xll.qlFuturesRateHelperConvexityAdjustment(T34,Trigger),"--")</f>
        <v>--</v>
      </c>
      <c r="X34" s="186">
        <f>_xll.qlRateHelperEarliestDate(T34,Trigger)</f>
        <v>42156</v>
      </c>
      <c r="Y34" s="186">
        <f>_xll.qlRateHelperLatestDate(T34,Trigger)</f>
        <v>48001</v>
      </c>
      <c r="Z34" s="359">
        <v>1.3137426313369317E-2</v>
      </c>
      <c r="AD34" s="364"/>
      <c r="AY34" s="185" t="s">
        <v>214</v>
      </c>
      <c r="AZ34" s="186">
        <f>_xll.qlInterestRateIndexFixingDate(Currency&amp;"ibor"&amp;$I$1,BA34,Trigger)</f>
        <v>42198</v>
      </c>
      <c r="BA34" s="186">
        <f>_xll.qlCalendarAdvance(Calendar,BA33,AY34,"f",,Trigger)</f>
        <v>42200</v>
      </c>
      <c r="BB34" s="186">
        <f>_xll.qlInterestRateIndexMaturity(Currency&amp;"ibor"&amp;$I$1,BA34,Trigger)</f>
        <v>42566</v>
      </c>
      <c r="BC34" s="359">
        <f>_xll.qlIndexFixing($AC$5,AZ34,,_xll.ohTrigger(Trigger,Quote!$V$2))</f>
        <v>1.5844559321968172E-3</v>
      </c>
      <c r="BD34" s="359" t="e">
        <f>_xll.qlIndexFixing($BE$1,AZ34,TRUE,_xll.ohTrigger(Trigger,Trigger12M))</f>
        <v>#NUM!</v>
      </c>
    </row>
    <row r="35" spans="1:56" s="154" customFormat="1" ht="11.25" customHeight="1" x14ac:dyDescent="0.2">
      <c r="A35" s="399" t="s">
        <v>267</v>
      </c>
      <c r="B35" s="432" t="str">
        <v>1Y3M</v>
      </c>
      <c r="C35" s="398" t="str">
        <v>4Y</v>
      </c>
      <c r="D35" s="398" t="str">
        <f t="shared" ref="D35:D98" si="20">IF(DataSelect="Reference",$C35,$B35)</f>
        <v>4Y</v>
      </c>
      <c r="E35" s="398" t="s">
        <v>14</v>
      </c>
      <c r="F35" s="438" t="s">
        <v>15</v>
      </c>
      <c r="G35" s="398" t="s">
        <v>16</v>
      </c>
      <c r="H35" s="438" t="s">
        <v>17</v>
      </c>
      <c r="I35" s="439">
        <v>3.5899999999999999E-3</v>
      </c>
      <c r="J35" s="439" t="str">
        <f t="shared" si="19"/>
        <v>EUR_CURVE_1Y_1Y3M</v>
      </c>
      <c r="K35" s="440" t="str">
        <f>IFERROR(_xll.qlSwapRateHelper2(,IF(DataSelect="Reference",$I35,J35),,$D35,Calendar,$G35,$F35,$H35,$K$32,0,E35,Discounting,Permanent,_xll.ohTrigger(Trigger,DataSelect),ObjectOverwrite),"--")</f>
        <v>obj_00b6b#0005</v>
      </c>
      <c r="L35" s="395" t="b">
        <f t="shared" ref="L35:L98" si="21">IF(K35="--",FALSE,TRUE)</f>
        <v>1</v>
      </c>
      <c r="N35" s="454" t="str">
        <f t="shared" si="17"/>
        <v>SW</v>
      </c>
      <c r="O35" s="454" t="str">
        <f t="shared" si="17"/>
        <v>2Y9M</v>
      </c>
      <c r="P35" s="458" t="str">
        <f t="shared" si="18"/>
        <v>obj_00b8d#0005</v>
      </c>
      <c r="Q35" s="454" t="b">
        <f t="shared" si="18"/>
        <v>1</v>
      </c>
      <c r="R35" s="462">
        <v>1</v>
      </c>
      <c r="S35" s="462">
        <v>1</v>
      </c>
      <c r="T35" s="185" t="str">
        <v>obj_00b86</v>
      </c>
      <c r="U35" s="185" t="str">
        <f>_xll.qlRateHelperQuoteName(T35)</f>
        <v/>
      </c>
      <c r="V35" s="452">
        <f>_xll.qlRateHelperRate(T35,_xll.ohTrigger(Trigger,Trigger3M))</f>
        <v>1.325773211E-2</v>
      </c>
      <c r="W35" s="452" t="str">
        <f>IFERROR(_xll.qlFuturesRateHelperConvexityAdjustment(T35,Trigger),"--")</f>
        <v>--</v>
      </c>
      <c r="X35" s="186">
        <f>_xll.qlRateHelperEarliestDate(T35,Trigger)</f>
        <v>42156</v>
      </c>
      <c r="Y35" s="186">
        <f>_xll.qlRateHelperLatestDate(T35,Trigger)</f>
        <v>48366</v>
      </c>
      <c r="Z35" s="359">
        <v>1.3400418337073429E-2</v>
      </c>
      <c r="AD35" s="364"/>
      <c r="AY35" s="185" t="s">
        <v>214</v>
      </c>
      <c r="AZ35" s="186">
        <f>_xll.qlInterestRateIndexFixingDate(Currency&amp;"ibor"&amp;$I$1,BA35,Trigger)</f>
        <v>42199</v>
      </c>
      <c r="BA35" s="186">
        <f>_xll.qlCalendarAdvance(Calendar,BA34,AY35,"f",,Trigger)</f>
        <v>42201</v>
      </c>
      <c r="BB35" s="186">
        <f>_xll.qlInterestRateIndexMaturity(Currency&amp;"ibor"&amp;$I$1,BA35,Trigger)</f>
        <v>42569</v>
      </c>
      <c r="BC35" s="359">
        <f>_xll.qlIndexFixing($AC$5,AZ35,,_xll.ohTrigger(Trigger,Quote!$V$2))</f>
        <v>1.5873952082142901E-3</v>
      </c>
      <c r="BD35" s="359" t="e">
        <f>_xll.qlIndexFixing($BE$1,AZ35,TRUE,_xll.ohTrigger(Trigger,Trigger12M))</f>
        <v>#NUM!</v>
      </c>
    </row>
    <row r="36" spans="1:56" s="154" customFormat="1" ht="11.25" customHeight="1" x14ac:dyDescent="0.2">
      <c r="A36" s="399" t="s">
        <v>267</v>
      </c>
      <c r="B36" s="432" t="str">
        <v>1Y6M</v>
      </c>
      <c r="C36" s="398" t="str">
        <v>5Y</v>
      </c>
      <c r="D36" s="398" t="str">
        <f t="shared" si="20"/>
        <v>5Y</v>
      </c>
      <c r="E36" s="398" t="s">
        <v>14</v>
      </c>
      <c r="F36" s="438" t="s">
        <v>15</v>
      </c>
      <c r="G36" s="398" t="s">
        <v>16</v>
      </c>
      <c r="H36" s="438" t="s">
        <v>17</v>
      </c>
      <c r="I36" s="439">
        <v>4.6999999999999993E-3</v>
      </c>
      <c r="J36" s="439" t="str">
        <f t="shared" si="19"/>
        <v>EUR_CURVE_1Y_1Y6M</v>
      </c>
      <c r="K36" s="440" t="str">
        <f>IFERROR(_xll.qlSwapRateHelper2(,IF(DataSelect="Reference",$I36,J36),,$D36,Calendar,$G36,$F36,$H36,$K$32,0,E36,Discounting,Permanent,_xll.ohTrigger(Trigger,DataSelect),ObjectOverwrite),"--")</f>
        <v>obj_00b68#0005</v>
      </c>
      <c r="L36" s="395" t="b">
        <f t="shared" si="21"/>
        <v>1</v>
      </c>
      <c r="N36" s="454" t="str">
        <f t="shared" si="17"/>
        <v>SW</v>
      </c>
      <c r="O36" s="454" t="str">
        <f t="shared" si="17"/>
        <v>3Y</v>
      </c>
      <c r="P36" s="458" t="str">
        <f t="shared" si="18"/>
        <v>obj_00b84#0005</v>
      </c>
      <c r="Q36" s="454" t="b">
        <f t="shared" si="18"/>
        <v>1</v>
      </c>
      <c r="R36" s="462">
        <v>1</v>
      </c>
      <c r="S36" s="462">
        <v>1</v>
      </c>
      <c r="T36" s="185" t="str">
        <v>obj_00b85</v>
      </c>
      <c r="U36" s="185" t="str">
        <f>_xll.qlRateHelperQuoteName(T36)</f>
        <v/>
      </c>
      <c r="V36" s="452">
        <f>_xll.qlRateHelperRate(T36,_xll.ohTrigger(Trigger,Trigger3M))</f>
        <v>1.3460257099999999E-2</v>
      </c>
      <c r="W36" s="452" t="str">
        <f>IFERROR(_xll.qlFuturesRateHelperConvexityAdjustment(T36,Trigger),"--")</f>
        <v>--</v>
      </c>
      <c r="X36" s="186">
        <f>_xll.qlRateHelperEarliestDate(T36,Trigger)</f>
        <v>42156</v>
      </c>
      <c r="Y36" s="186">
        <f>_xll.qlRateHelperLatestDate(T36,Trigger)</f>
        <v>48731</v>
      </c>
      <c r="Z36" s="359">
        <v>1.3610049973404387E-2</v>
      </c>
      <c r="AD36" s="364"/>
      <c r="AY36" s="185" t="s">
        <v>214</v>
      </c>
      <c r="AZ36" s="186">
        <f>_xll.qlInterestRateIndexFixingDate(Currency&amp;"ibor"&amp;$I$1,BA36,Trigger)</f>
        <v>42200</v>
      </c>
      <c r="BA36" s="186">
        <f>_xll.qlCalendarAdvance(Calendar,BA35,AY36,"f",,Trigger)</f>
        <v>42202</v>
      </c>
      <c r="BB36" s="186">
        <f>_xll.qlInterestRateIndexMaturity(Currency&amp;"ibor"&amp;$I$1,BA36,Trigger)</f>
        <v>42569</v>
      </c>
      <c r="BC36" s="359">
        <f>_xll.qlIndexFixing($AC$5,AZ36,,_xll.ohTrigger(Trigger,Quote!$V$2))</f>
        <v>1.5878591913468972E-3</v>
      </c>
      <c r="BD36" s="359" t="e">
        <f>_xll.qlIndexFixing($BE$1,AZ36,TRUE,_xll.ohTrigger(Trigger,Trigger12M))</f>
        <v>#NUM!</v>
      </c>
    </row>
    <row r="37" spans="1:56" s="154" customFormat="1" ht="11.25" customHeight="1" x14ac:dyDescent="0.2">
      <c r="A37" s="399" t="s">
        <v>267</v>
      </c>
      <c r="B37" s="432" t="str">
        <v>1Y9M</v>
      </c>
      <c r="C37" s="398" t="str">
        <v>6Y</v>
      </c>
      <c r="D37" s="398" t="str">
        <f t="shared" si="20"/>
        <v>6Y</v>
      </c>
      <c r="E37" s="398" t="s">
        <v>14</v>
      </c>
      <c r="F37" s="438" t="s">
        <v>15</v>
      </c>
      <c r="G37" s="398" t="s">
        <v>16</v>
      </c>
      <c r="H37" s="438" t="s">
        <v>17</v>
      </c>
      <c r="I37" s="439">
        <v>5.8899999999999994E-3</v>
      </c>
      <c r="J37" s="439" t="str">
        <f t="shared" si="19"/>
        <v>EUR_CURVE_1Y_1Y9M</v>
      </c>
      <c r="K37" s="440" t="str">
        <f>IFERROR(_xll.qlSwapRateHelper2(,IF(DataSelect="Reference",$I37,J37),,$D37,Calendar,$G37,$F37,$H37,$K$32,0,E37,Discounting,Permanent,_xll.ohTrigger(Trigger,DataSelect),ObjectOverwrite),"--")</f>
        <v>obj_00b90#0005</v>
      </c>
      <c r="L37" s="395" t="b">
        <f t="shared" si="21"/>
        <v>1</v>
      </c>
      <c r="N37" s="454" t="str">
        <f t="shared" si="17"/>
        <v>SW</v>
      </c>
      <c r="O37" s="454" t="str">
        <f t="shared" si="17"/>
        <v>4Y</v>
      </c>
      <c r="P37" s="458" t="str">
        <f t="shared" si="18"/>
        <v>obj_00b6c#0005</v>
      </c>
      <c r="Q37" s="454" t="b">
        <f t="shared" si="18"/>
        <v>1</v>
      </c>
      <c r="R37" s="462">
        <v>1</v>
      </c>
      <c r="S37" s="462">
        <v>1</v>
      </c>
      <c r="T37" s="185" t="str">
        <v>obj_00b7f</v>
      </c>
      <c r="U37" s="185" t="str">
        <f>_xll.qlRateHelperQuoteName(T37)</f>
        <v/>
      </c>
      <c r="V37" s="452">
        <f>_xll.qlRateHelperRate(T37,_xll.ohTrigger(Trigger,Trigger3M))</f>
        <v>1.3623657360000001E-2</v>
      </c>
      <c r="W37" s="452" t="str">
        <f>IFERROR(_xll.qlFuturesRateHelperConvexityAdjustment(T37,Trigger),"--")</f>
        <v>--</v>
      </c>
      <c r="X37" s="186">
        <f>_xll.qlRateHelperEarliestDate(T37,Trigger)</f>
        <v>42156</v>
      </c>
      <c r="Y37" s="186">
        <f>_xll.qlRateHelperLatestDate(T37,Trigger)</f>
        <v>49096</v>
      </c>
      <c r="Z37" s="359">
        <v>1.3778047161959217E-2</v>
      </c>
      <c r="AD37" s="364"/>
      <c r="AY37" s="185" t="s">
        <v>214</v>
      </c>
      <c r="AZ37" s="186">
        <f>_xll.qlInterestRateIndexFixingDate(Currency&amp;"ibor"&amp;$I$1,BA37,Trigger)</f>
        <v>42201</v>
      </c>
      <c r="BA37" s="186">
        <f>_xll.qlCalendarAdvance(Calendar,BA36,AY37,"f",,Trigger)</f>
        <v>42205</v>
      </c>
      <c r="BB37" s="186">
        <f>_xll.qlInterestRateIndexMaturity(Currency&amp;"ibor"&amp;$I$1,BA37,Trigger)</f>
        <v>42571</v>
      </c>
      <c r="BC37" s="359">
        <f>_xll.qlIndexFixing($AC$5,AZ37,,_xll.ohTrigger(Trigger,Quote!$V$2))</f>
        <v>1.5908332597839249E-3</v>
      </c>
      <c r="BD37" s="359" t="e">
        <f>_xll.qlIndexFixing($BE$1,AZ37,TRUE,_xll.ohTrigger(Trigger,Trigger12M))</f>
        <v>#NUM!</v>
      </c>
    </row>
    <row r="38" spans="1:56" s="154" customFormat="1" ht="11.25" customHeight="1" x14ac:dyDescent="0.2">
      <c r="A38" s="399" t="s">
        <v>267</v>
      </c>
      <c r="B38" s="432" t="str">
        <v>2Y</v>
      </c>
      <c r="C38" s="398" t="str">
        <v>7Y</v>
      </c>
      <c r="D38" s="398" t="str">
        <f t="shared" si="20"/>
        <v>7Y</v>
      </c>
      <c r="E38" s="398" t="s">
        <v>14</v>
      </c>
      <c r="F38" s="438" t="s">
        <v>15</v>
      </c>
      <c r="G38" s="398" t="s">
        <v>16</v>
      </c>
      <c r="H38" s="438" t="s">
        <v>17</v>
      </c>
      <c r="I38" s="439">
        <v>7.0599999999999994E-3</v>
      </c>
      <c r="J38" s="439" t="str">
        <f t="shared" si="19"/>
        <v>EUR_CURVE_1Y_2Y</v>
      </c>
      <c r="K38" s="440" t="str">
        <f>IFERROR(_xll.qlSwapRateHelper2(,IF(DataSelect="Reference",$I38,J38),,$D38,Calendar,$G38,$F38,$H38,$K$32,0,E38,Discounting,Permanent,_xll.ohTrigger(Trigger,DataSelect),ObjectOverwrite),"--")</f>
        <v>obj_00b7d#0005</v>
      </c>
      <c r="L38" s="395" t="b">
        <f t="shared" si="21"/>
        <v>1</v>
      </c>
      <c r="N38" s="454" t="str">
        <f t="shared" si="17"/>
        <v>SW</v>
      </c>
      <c r="O38" s="454" t="str">
        <f t="shared" si="17"/>
        <v>5Y</v>
      </c>
      <c r="P38" s="458" t="str">
        <f t="shared" si="18"/>
        <v>obj_00b8a#0005</v>
      </c>
      <c r="Q38" s="454" t="b">
        <f t="shared" si="18"/>
        <v>1</v>
      </c>
      <c r="R38" s="462">
        <v>1</v>
      </c>
      <c r="S38" s="462">
        <v>1</v>
      </c>
      <c r="T38" s="185" t="str">
        <v>obj_00b88</v>
      </c>
      <c r="U38" s="185" t="str">
        <f>_xll.qlRateHelperQuoteName(T38)</f>
        <v/>
      </c>
      <c r="V38" s="452">
        <f>_xll.qlRateHelperRate(T38,_xll.ohTrigger(Trigger,Trigger3M))</f>
        <v>1.375E-2</v>
      </c>
      <c r="W38" s="452" t="str">
        <f>IFERROR(_xll.qlFuturesRateHelperConvexityAdjustment(T38,Trigger),"--")</f>
        <v>--</v>
      </c>
      <c r="X38" s="186">
        <f>_xll.qlRateHelperEarliestDate(T38,Trigger)</f>
        <v>42156</v>
      </c>
      <c r="Y38" s="186">
        <f>_xll.qlRateHelperLatestDate(T38,Trigger)</f>
        <v>49461</v>
      </c>
      <c r="Z38" s="359">
        <v>1.3906261839890608E-2</v>
      </c>
      <c r="AD38" s="364"/>
      <c r="AY38" s="185" t="s">
        <v>214</v>
      </c>
      <c r="AZ38" s="186">
        <f>_xll.qlInterestRateIndexFixingDate(Currency&amp;"ibor"&amp;$I$1,BA38,Trigger)</f>
        <v>42202</v>
      </c>
      <c r="BA38" s="186">
        <f>_xll.qlCalendarAdvance(Calendar,BA37,AY38,"f",,Trigger)</f>
        <v>42206</v>
      </c>
      <c r="BB38" s="186">
        <f>_xll.qlInterestRateIndexMaturity(Currency&amp;"ibor"&amp;$I$1,BA38,Trigger)</f>
        <v>42572</v>
      </c>
      <c r="BC38" s="359">
        <f>_xll.qlIndexFixing($AC$5,AZ38,,_xll.ohTrigger(Trigger,Quote!$V$2))</f>
        <v>1.5920794875982026E-3</v>
      </c>
      <c r="BD38" s="359" t="e">
        <f>_xll.qlIndexFixing($BE$1,AZ38,TRUE,_xll.ohTrigger(Trigger,Trigger12M))</f>
        <v>#NUM!</v>
      </c>
    </row>
    <row r="39" spans="1:56" s="154" customFormat="1" ht="11.25" customHeight="1" x14ac:dyDescent="0.2">
      <c r="A39" s="399" t="s">
        <v>267</v>
      </c>
      <c r="B39" s="432" t="str">
        <v>2Y3M</v>
      </c>
      <c r="C39" s="398" t="str">
        <v>8Y</v>
      </c>
      <c r="D39" s="398" t="str">
        <f t="shared" si="20"/>
        <v>8Y</v>
      </c>
      <c r="E39" s="398" t="s">
        <v>14</v>
      </c>
      <c r="F39" s="438" t="s">
        <v>15</v>
      </c>
      <c r="G39" s="398" t="s">
        <v>16</v>
      </c>
      <c r="H39" s="438" t="s">
        <v>17</v>
      </c>
      <c r="I39" s="439">
        <v>8.1700000000000002E-3</v>
      </c>
      <c r="J39" s="439" t="str">
        <f t="shared" si="19"/>
        <v>EUR_CURVE_1Y_2Y3M</v>
      </c>
      <c r="K39" s="440" t="str">
        <f>IFERROR(_xll.qlSwapRateHelper2(,IF(DataSelect="Reference",$I39,J39),,$D39,Calendar,$G39,$F39,$H39,$K$32,0,E39,Discounting,Permanent,_xll.ohTrigger(Trigger,DataSelect),ObjectOverwrite),"--")</f>
        <v>obj_00b69#0005</v>
      </c>
      <c r="L39" s="395" t="b">
        <f t="shared" si="21"/>
        <v>1</v>
      </c>
      <c r="N39" s="454" t="str">
        <f t="shared" si="17"/>
        <v>SW</v>
      </c>
      <c r="O39" s="454" t="str">
        <f t="shared" si="17"/>
        <v>6Y</v>
      </c>
      <c r="P39" s="458" t="str">
        <f t="shared" si="18"/>
        <v>obj_00b70#0005</v>
      </c>
      <c r="Q39" s="454" t="b">
        <f t="shared" si="18"/>
        <v>1</v>
      </c>
      <c r="R39" s="462">
        <v>1</v>
      </c>
      <c r="S39" s="462">
        <v>1</v>
      </c>
      <c r="T39" s="185" t="str">
        <v>obj_00b77</v>
      </c>
      <c r="U39" s="185" t="str">
        <f>_xll.qlRateHelperQuoteName(T39)</f>
        <v/>
      </c>
      <c r="V39" s="452">
        <f>_xll.qlRateHelperRate(T39,_xll.ohTrigger(Trigger,Trigger3M))</f>
        <v>1.3844760499999999E-2</v>
      </c>
      <c r="W39" s="452" t="str">
        <f>IFERROR(_xll.qlFuturesRateHelperConvexityAdjustment(T39,Trigger),"--")</f>
        <v>--</v>
      </c>
      <c r="X39" s="186">
        <f>_xll.qlRateHelperEarliestDate(T39,Trigger)</f>
        <v>42156</v>
      </c>
      <c r="Y39" s="186">
        <f>_xll.qlRateHelperLatestDate(T39,Trigger)</f>
        <v>49828</v>
      </c>
      <c r="Z39" s="359">
        <v>1.3998541448312822E-2</v>
      </c>
      <c r="AD39" s="364"/>
      <c r="AY39" s="185" t="s">
        <v>214</v>
      </c>
      <c r="AZ39" s="186">
        <f>_xll.qlInterestRateIndexFixingDate(Currency&amp;"ibor"&amp;$I$1,BA39,Trigger)</f>
        <v>42205</v>
      </c>
      <c r="BA39" s="186">
        <f>_xll.qlCalendarAdvance(Calendar,BA38,AY39,"f",,Trigger)</f>
        <v>42207</v>
      </c>
      <c r="BB39" s="186">
        <f>_xll.qlInterestRateIndexMaturity(Currency&amp;"ibor"&amp;$I$1,BA39,Trigger)</f>
        <v>42573</v>
      </c>
      <c r="BC39" s="359">
        <f>_xll.qlIndexFixing($AC$5,AZ39,,_xll.ohTrigger(Trigger,Quote!$V$2))</f>
        <v>1.5933159694248569E-3</v>
      </c>
      <c r="BD39" s="359" t="e">
        <f>_xll.qlIndexFixing($BE$1,AZ39,TRUE,_xll.ohTrigger(Trigger,Trigger12M))</f>
        <v>#NUM!</v>
      </c>
    </row>
    <row r="40" spans="1:56" s="154" customFormat="1" ht="11.25" customHeight="1" x14ac:dyDescent="0.2">
      <c r="A40" s="399" t="s">
        <v>267</v>
      </c>
      <c r="B40" s="432" t="str">
        <v>2Y6M</v>
      </c>
      <c r="C40" s="398" t="str">
        <v>9Y</v>
      </c>
      <c r="D40" s="398" t="str">
        <f t="shared" si="20"/>
        <v>9Y</v>
      </c>
      <c r="E40" s="398" t="s">
        <v>14</v>
      </c>
      <c r="F40" s="438" t="s">
        <v>15</v>
      </c>
      <c r="G40" s="398" t="s">
        <v>16</v>
      </c>
      <c r="H40" s="438" t="s">
        <v>17</v>
      </c>
      <c r="I40" s="439">
        <v>9.1700000000000011E-3</v>
      </c>
      <c r="J40" s="439" t="str">
        <f t="shared" si="19"/>
        <v>EUR_CURVE_1Y_2Y6M</v>
      </c>
      <c r="K40" s="440" t="str">
        <f>IFERROR(_xll.qlSwapRateHelper2(,IF(DataSelect="Reference",$I40,J40),,$D40,Calendar,$G40,$F40,$H40,$K$32,0,E40,Discounting,Permanent,_xll.ohTrigger(Trigger,DataSelect),ObjectOverwrite),"--")</f>
        <v>obj_00b8e#0005</v>
      </c>
      <c r="L40" s="395" t="b">
        <f t="shared" si="21"/>
        <v>1</v>
      </c>
      <c r="N40" s="454" t="str">
        <f t="shared" si="17"/>
        <v>SW</v>
      </c>
      <c r="O40" s="454" t="str">
        <f t="shared" si="17"/>
        <v>7Y</v>
      </c>
      <c r="P40" s="458" t="str">
        <f t="shared" si="18"/>
        <v>obj_00b67#0005</v>
      </c>
      <c r="Q40" s="454" t="b">
        <f t="shared" si="18"/>
        <v>1</v>
      </c>
      <c r="R40" s="462">
        <v>1</v>
      </c>
      <c r="S40" s="462">
        <v>1</v>
      </c>
      <c r="T40" s="185" t="str">
        <v>obj_00b83</v>
      </c>
      <c r="U40" s="185" t="str">
        <f>_xll.qlRateHelperQuoteName(T40)</f>
        <v/>
      </c>
      <c r="V40" s="452">
        <f>_xll.qlRateHelperRate(T40,_xll.ohTrigger(Trigger,Trigger3M))</f>
        <v>1.391213442E-2</v>
      </c>
      <c r="W40" s="452" t="str">
        <f>IFERROR(_xll.qlFuturesRateHelperConvexityAdjustment(T40,Trigger),"--")</f>
        <v>--</v>
      </c>
      <c r="X40" s="186">
        <f>_xll.qlRateHelperEarliestDate(T40,Trigger)</f>
        <v>42156</v>
      </c>
      <c r="Y40" s="186">
        <f>_xll.qlRateHelperLatestDate(T40,Trigger)</f>
        <v>50192</v>
      </c>
      <c r="Z40" s="359">
        <v>1.4063051525587556E-2</v>
      </c>
      <c r="AD40" s="364"/>
      <c r="AY40" s="185" t="s">
        <v>214</v>
      </c>
      <c r="AZ40" s="186">
        <f>_xll.qlInterestRateIndexFixingDate(Currency&amp;"ibor"&amp;$I$1,BA40,Trigger)</f>
        <v>42206</v>
      </c>
      <c r="BA40" s="186">
        <f>_xll.qlCalendarAdvance(Calendar,BA39,AY40,"f",,Trigger)</f>
        <v>42208</v>
      </c>
      <c r="BB40" s="186">
        <f>_xll.qlInterestRateIndexMaturity(Currency&amp;"ibor"&amp;$I$1,BA40,Trigger)</f>
        <v>42576</v>
      </c>
      <c r="BC40" s="359">
        <f>_xll.qlIndexFixing($AC$5,AZ40,,_xll.ohTrigger(Trigger,Quote!$V$2))</f>
        <v>1.5962007571805785E-3</v>
      </c>
      <c r="BD40" s="359" t="e">
        <f>_xll.qlIndexFixing($BE$1,AZ40,TRUE,_xll.ohTrigger(Trigger,Trigger12M))</f>
        <v>#NUM!</v>
      </c>
    </row>
    <row r="41" spans="1:56" s="154" customFormat="1" ht="11.25" customHeight="1" x14ac:dyDescent="0.2">
      <c r="A41" s="399" t="s">
        <v>267</v>
      </c>
      <c r="B41" s="432" t="str">
        <v>2Y9M</v>
      </c>
      <c r="C41" s="398" t="str">
        <v>10Y</v>
      </c>
      <c r="D41" s="398" t="str">
        <f t="shared" si="20"/>
        <v>10Y</v>
      </c>
      <c r="E41" s="398" t="s">
        <v>14</v>
      </c>
      <c r="F41" s="438" t="s">
        <v>15</v>
      </c>
      <c r="G41" s="398" t="s">
        <v>16</v>
      </c>
      <c r="H41" s="438" t="s">
        <v>17</v>
      </c>
      <c r="I41" s="439">
        <v>1.0009999999999998E-2</v>
      </c>
      <c r="J41" s="439" t="str">
        <f t="shared" si="19"/>
        <v>EUR_CURVE_1Y_2Y9M</v>
      </c>
      <c r="K41" s="440" t="str">
        <f>IFERROR(_xll.qlSwapRateHelper2(,IF(DataSelect="Reference",$I41,J41),,$D41,Calendar,$G41,$F41,$H41,$K$32,0,E41,Discounting,Permanent,_xll.ohTrigger(Trigger,DataSelect),ObjectOverwrite),"--")</f>
        <v>obj_00b8d#0005</v>
      </c>
      <c r="L41" s="395" t="b">
        <f t="shared" si="21"/>
        <v>1</v>
      </c>
      <c r="N41" s="454" t="str">
        <f t="shared" si="17"/>
        <v>SW</v>
      </c>
      <c r="O41" s="454" t="str">
        <f t="shared" si="17"/>
        <v>8Y</v>
      </c>
      <c r="P41" s="458" t="str">
        <f t="shared" si="18"/>
        <v>obj_00b91#0005</v>
      </c>
      <c r="Q41" s="454" t="b">
        <f t="shared" si="18"/>
        <v>1</v>
      </c>
      <c r="R41" s="462">
        <v>1</v>
      </c>
      <c r="S41" s="462">
        <v>1</v>
      </c>
      <c r="T41" s="185" t="str">
        <v>obj_00b79</v>
      </c>
      <c r="U41" s="185" t="str">
        <f>_xll.qlRateHelperQuoteName(T41)</f>
        <v/>
      </c>
      <c r="V41" s="452">
        <f>_xll.qlRateHelperRate(T41,_xll.ohTrigger(Trigger,Trigger3M))</f>
        <v>1.396173788E-2</v>
      </c>
      <c r="W41" s="452" t="str">
        <f>IFERROR(_xll.qlFuturesRateHelperConvexityAdjustment(T41,Trigger),"--")</f>
        <v>--</v>
      </c>
      <c r="X41" s="186">
        <f>_xll.qlRateHelperEarliestDate(T41,Trigger)</f>
        <v>42156</v>
      </c>
      <c r="Y41" s="186">
        <f>_xll.qlRateHelperLatestDate(T41,Trigger)</f>
        <v>50557</v>
      </c>
      <c r="Z41" s="359">
        <v>1.4108408012580953E-2</v>
      </c>
      <c r="AD41" s="364"/>
      <c r="AY41" s="185" t="s">
        <v>214</v>
      </c>
      <c r="AZ41" s="186">
        <f>_xll.qlInterestRateIndexFixingDate(Currency&amp;"ibor"&amp;$I$1,BA41,Trigger)</f>
        <v>42207</v>
      </c>
      <c r="BA41" s="186">
        <f>_xll.qlCalendarAdvance(Calendar,BA40,AY41,"f",,Trigger)</f>
        <v>42209</v>
      </c>
      <c r="BB41" s="186">
        <f>_xll.qlInterestRateIndexMaturity(Currency&amp;"ibor"&amp;$I$1,BA41,Trigger)</f>
        <v>42576</v>
      </c>
      <c r="BC41" s="359">
        <f>_xll.qlIndexFixing($AC$5,AZ41,,_xll.ohTrigger(Trigger,Quote!$V$2))</f>
        <v>1.5965898562346191E-3</v>
      </c>
      <c r="BD41" s="359" t="e">
        <f>_xll.qlIndexFixing($BE$1,AZ41,TRUE,_xll.ohTrigger(Trigger,Trigger12M))</f>
        <v>#NUM!</v>
      </c>
    </row>
    <row r="42" spans="1:56" s="154" customFormat="1" ht="11.25" customHeight="1" x14ac:dyDescent="0.2">
      <c r="A42" s="399" t="s">
        <v>267</v>
      </c>
      <c r="B42" s="432" t="str">
        <v>3Y</v>
      </c>
      <c r="C42" s="398" t="str">
        <v>11Y</v>
      </c>
      <c r="D42" s="398" t="str">
        <f t="shared" si="20"/>
        <v>11Y</v>
      </c>
      <c r="E42" s="398" t="s">
        <v>14</v>
      </c>
      <c r="F42" s="438" t="s">
        <v>15</v>
      </c>
      <c r="G42" s="398" t="s">
        <v>16</v>
      </c>
      <c r="H42" s="438" t="s">
        <v>17</v>
      </c>
      <c r="I42" s="439">
        <v>1.074489145E-2</v>
      </c>
      <c r="J42" s="439" t="str">
        <f t="shared" si="19"/>
        <v>EUR_CURVE_1Y_3Y</v>
      </c>
      <c r="K42" s="440" t="str">
        <f>IFERROR(_xll.qlSwapRateHelper2(,IF(DataSelect="Reference",$I42,J42),,$D42,Calendar,$G42,$F42,$H42,$K$32,0,E42,Discounting,Permanent,_xll.ohTrigger(Trigger,DataSelect),ObjectOverwrite),"--")</f>
        <v>obj_00b84#0005</v>
      </c>
      <c r="L42" s="395" t="b">
        <f t="shared" si="21"/>
        <v>1</v>
      </c>
      <c r="N42" s="454" t="str">
        <f t="shared" si="17"/>
        <v>SW</v>
      </c>
      <c r="O42" s="454" t="str">
        <f t="shared" si="17"/>
        <v>9Y</v>
      </c>
      <c r="P42" s="458" t="str">
        <f t="shared" si="18"/>
        <v>obj_00b86#0005</v>
      </c>
      <c r="Q42" s="454" t="b">
        <f t="shared" si="18"/>
        <v>1</v>
      </c>
      <c r="R42" s="462">
        <v>1</v>
      </c>
      <c r="S42" s="462">
        <v>1</v>
      </c>
      <c r="T42" s="185" t="str">
        <v>obj_00b95</v>
      </c>
      <c r="U42" s="185" t="str">
        <f>_xll.qlRateHelperQuoteName(T42)</f>
        <v/>
      </c>
      <c r="V42" s="452">
        <f>_xll.qlRateHelperRate(T42,_xll.ohTrigger(Trigger,Trigger3M))</f>
        <v>1.399780644E-2</v>
      </c>
      <c r="W42" s="452" t="str">
        <f>IFERROR(_xll.qlFuturesRateHelperConvexityAdjustment(T42,Trigger),"--")</f>
        <v>--</v>
      </c>
      <c r="X42" s="186">
        <f>_xll.qlRateHelperEarliestDate(T42,Trigger)</f>
        <v>42156</v>
      </c>
      <c r="Y42" s="186">
        <f>_xll.qlRateHelperLatestDate(T42,Trigger)</f>
        <v>50922</v>
      </c>
      <c r="Z42" s="359">
        <v>1.4139259586082555E-2</v>
      </c>
      <c r="AD42" s="364"/>
      <c r="AY42" s="185" t="s">
        <v>214</v>
      </c>
      <c r="AZ42" s="186">
        <f>_xll.qlInterestRateIndexFixingDate(Currency&amp;"ibor"&amp;$I$1,BA42,Trigger)</f>
        <v>42208</v>
      </c>
      <c r="BA42" s="186">
        <f>_xll.qlCalendarAdvance(Calendar,BA41,AY42,"f",,Trigger)</f>
        <v>42212</v>
      </c>
      <c r="BB42" s="186">
        <f>_xll.qlInterestRateIndexMaturity(Currency&amp;"ibor"&amp;$I$1,BA42,Trigger)</f>
        <v>42578</v>
      </c>
      <c r="BC42" s="359">
        <f>_xll.qlIndexFixing($AC$5,AZ42,,_xll.ohTrigger(Trigger,Quote!$V$2))</f>
        <v>1.59935218746327E-3</v>
      </c>
      <c r="BD42" s="359" t="e">
        <f>_xll.qlIndexFixing($BE$1,AZ42,TRUE,_xll.ohTrigger(Trigger,Trigger12M))</f>
        <v>#NUM!</v>
      </c>
    </row>
    <row r="43" spans="1:56" s="154" customFormat="1" ht="11.25" customHeight="1" x14ac:dyDescent="0.2">
      <c r="A43" s="399" t="s">
        <v>267</v>
      </c>
      <c r="B43" s="432" t="str">
        <v>4Y</v>
      </c>
      <c r="C43" s="398" t="str">
        <v>12Y</v>
      </c>
      <c r="D43" s="398" t="str">
        <f t="shared" si="20"/>
        <v>12Y</v>
      </c>
      <c r="E43" s="398" t="s">
        <v>14</v>
      </c>
      <c r="F43" s="438" t="s">
        <v>15</v>
      </c>
      <c r="G43" s="398" t="s">
        <v>16</v>
      </c>
      <c r="H43" s="438" t="s">
        <v>17</v>
      </c>
      <c r="I43" s="439">
        <v>1.1379999999999999E-2</v>
      </c>
      <c r="J43" s="439" t="str">
        <f t="shared" si="19"/>
        <v>EUR_CURVE_1Y_4Y</v>
      </c>
      <c r="K43" s="440" t="str">
        <f>IFERROR(_xll.qlSwapRateHelper2(,IF(DataSelect="Reference",$I43,J43),,$D43,Calendar,$G43,$F43,$H43,$K$32,0,E43,Discounting,Permanent,_xll.ohTrigger(Trigger,DataSelect),ObjectOverwrite),"--")</f>
        <v>obj_00b6c#0005</v>
      </c>
      <c r="L43" s="395" t="b">
        <f t="shared" si="21"/>
        <v>1</v>
      </c>
      <c r="N43" s="454" t="str">
        <f t="shared" si="17"/>
        <v>SW</v>
      </c>
      <c r="O43" s="454" t="str">
        <f t="shared" si="17"/>
        <v>10Y</v>
      </c>
      <c r="P43" s="458" t="str">
        <f t="shared" si="18"/>
        <v>obj_00b85#0005</v>
      </c>
      <c r="Q43" s="454" t="b">
        <f t="shared" si="18"/>
        <v>1</v>
      </c>
      <c r="R43" s="462">
        <v>1</v>
      </c>
      <c r="S43" s="462">
        <v>1</v>
      </c>
      <c r="T43" s="185" t="str">
        <v>obj_00b94</v>
      </c>
      <c r="U43" s="185" t="str">
        <f>_xll.qlRateHelperQuoteName(T43)</f>
        <v/>
      </c>
      <c r="V43" s="452">
        <f>_xll.qlRateHelperRate(T43,_xll.ohTrigger(Trigger,Trigger3M))</f>
        <v>1.4030000000000001E-2</v>
      </c>
      <c r="W43" s="452" t="str">
        <f>IFERROR(_xll.qlFuturesRateHelperConvexityAdjustment(T43,Trigger),"--")</f>
        <v>--</v>
      </c>
      <c r="X43" s="186">
        <f>_xll.qlRateHelperEarliestDate(T43,Trigger)</f>
        <v>42156</v>
      </c>
      <c r="Y43" s="186">
        <f>_xll.qlRateHelperLatestDate(T43,Trigger)</f>
        <v>51288</v>
      </c>
      <c r="Z43" s="359">
        <v>1.4164924765191947E-2</v>
      </c>
      <c r="AD43" s="364"/>
      <c r="AY43" s="185" t="s">
        <v>214</v>
      </c>
      <c r="AZ43" s="186">
        <f>_xll.qlInterestRateIndexFixingDate(Currency&amp;"ibor"&amp;$I$1,BA43,Trigger)</f>
        <v>42209</v>
      </c>
      <c r="BA43" s="186">
        <f>_xll.qlCalendarAdvance(Calendar,BA42,AY43,"f",,Trigger)</f>
        <v>42213</v>
      </c>
      <c r="BB43" s="186">
        <f>_xll.qlInterestRateIndexMaturity(Currency&amp;"ibor"&amp;$I$1,BA43,Trigger)</f>
        <v>42579</v>
      </c>
      <c r="BC43" s="359">
        <f>_xll.qlIndexFixing($AC$5,AZ43,,_xll.ohTrigger(Trigger,Quote!$V$2))</f>
        <v>1.6005301926015148E-3</v>
      </c>
      <c r="BD43" s="359" t="e">
        <f>_xll.qlIndexFixing($BE$1,AZ43,TRUE,_xll.ohTrigger(Trigger,Trigger12M))</f>
        <v>#NUM!</v>
      </c>
    </row>
    <row r="44" spans="1:56" s="154" customFormat="1" ht="11.25" customHeight="1" x14ac:dyDescent="0.2">
      <c r="A44" s="399" t="s">
        <v>267</v>
      </c>
      <c r="B44" s="432" t="str">
        <v>5Y</v>
      </c>
      <c r="C44" s="398" t="str">
        <v>13Y</v>
      </c>
      <c r="D44" s="398" t="str">
        <f t="shared" si="20"/>
        <v>13Y</v>
      </c>
      <c r="E44" s="398" t="s">
        <v>14</v>
      </c>
      <c r="F44" s="438" t="s">
        <v>15</v>
      </c>
      <c r="G44" s="398" t="s">
        <v>16</v>
      </c>
      <c r="H44" s="438" t="s">
        <v>17</v>
      </c>
      <c r="I44" s="439">
        <v>1.190288015E-2</v>
      </c>
      <c r="J44" s="439" t="str">
        <f t="shared" si="19"/>
        <v>EUR_CURVE_1Y_5Y</v>
      </c>
      <c r="K44" s="440" t="str">
        <f>IFERROR(_xll.qlSwapRateHelper2(,IF(DataSelect="Reference",$I44,J44),,$D44,Calendar,$G44,$F44,$H44,$K$32,0,E44,Discounting,Permanent,_xll.ohTrigger(Trigger,DataSelect),ObjectOverwrite),"--")</f>
        <v>obj_00b8a#0005</v>
      </c>
      <c r="L44" s="395" t="b">
        <f t="shared" si="21"/>
        <v>1</v>
      </c>
      <c r="N44" s="454" t="str">
        <f t="shared" ref="N44:O107" si="22">A50</f>
        <v>SW</v>
      </c>
      <c r="O44" s="454" t="str">
        <f t="shared" si="22"/>
        <v>11Y</v>
      </c>
      <c r="P44" s="458" t="str">
        <f t="shared" si="18"/>
        <v>obj_00b7f#0005</v>
      </c>
      <c r="Q44" s="454" t="b">
        <f t="shared" si="18"/>
        <v>1</v>
      </c>
      <c r="R44" s="462">
        <v>1</v>
      </c>
      <c r="S44" s="462">
        <v>1</v>
      </c>
      <c r="T44" s="185" t="str">
        <v>obj_00b80</v>
      </c>
      <c r="U44" s="185" t="str">
        <f>_xll.qlRateHelperQuoteName(T44)</f>
        <v/>
      </c>
      <c r="V44" s="452">
        <f>_xll.qlRateHelperRate(T44,_xll.ohTrigger(Trigger,Trigger3M))</f>
        <v>1.40580259E-2</v>
      </c>
      <c r="W44" s="452" t="str">
        <f>IFERROR(_xll.qlFuturesRateHelperConvexityAdjustment(T44,Trigger),"--")</f>
        <v>--</v>
      </c>
      <c r="X44" s="186">
        <f>_xll.qlRateHelperEarliestDate(T44,Trigger)</f>
        <v>42156</v>
      </c>
      <c r="Y44" s="186">
        <f>_xll.qlRateHelperLatestDate(T44,Trigger)</f>
        <v>51655</v>
      </c>
      <c r="Z44" s="359">
        <v>1.4188105402327927E-2</v>
      </c>
      <c r="AD44" s="364"/>
      <c r="AY44" s="185" t="s">
        <v>214</v>
      </c>
      <c r="AZ44" s="186">
        <f>_xll.qlInterestRateIndexFixingDate(Currency&amp;"ibor"&amp;$I$1,BA44,Trigger)</f>
        <v>42212</v>
      </c>
      <c r="BA44" s="186">
        <f>_xll.qlCalendarAdvance(Calendar,BA43,AY44,"f",,Trigger)</f>
        <v>42214</v>
      </c>
      <c r="BB44" s="186">
        <f>_xll.qlInterestRateIndexMaturity(Currency&amp;"ibor"&amp;$I$1,BA44,Trigger)</f>
        <v>42580</v>
      </c>
      <c r="BC44" s="359">
        <f>_xll.qlIndexFixing($AC$5,AZ44,,_xll.ohTrigger(Trigger,Quote!$V$2))</f>
        <v>1.6016984515007523E-3</v>
      </c>
      <c r="BD44" s="359" t="e">
        <f>_xll.qlIndexFixing($BE$1,AZ44,TRUE,_xll.ohTrigger(Trigger,Trigger12M))</f>
        <v>#NUM!</v>
      </c>
    </row>
    <row r="45" spans="1:56" s="154" customFormat="1" ht="11.25" customHeight="1" x14ac:dyDescent="0.2">
      <c r="A45" s="399" t="s">
        <v>267</v>
      </c>
      <c r="B45" s="432" t="str">
        <v>6Y</v>
      </c>
      <c r="C45" s="398" t="str">
        <v>14Y</v>
      </c>
      <c r="D45" s="398" t="str">
        <f t="shared" si="20"/>
        <v>14Y</v>
      </c>
      <c r="E45" s="398" t="s">
        <v>14</v>
      </c>
      <c r="F45" s="438" t="s">
        <v>15</v>
      </c>
      <c r="G45" s="398" t="s">
        <v>16</v>
      </c>
      <c r="H45" s="438" t="s">
        <v>17</v>
      </c>
      <c r="I45" s="439">
        <v>1.2337566710000001E-2</v>
      </c>
      <c r="J45" s="439" t="str">
        <f t="shared" si="19"/>
        <v>EUR_CURVE_1Y_6Y</v>
      </c>
      <c r="K45" s="440" t="str">
        <f>IFERROR(_xll.qlSwapRateHelper2(,IF(DataSelect="Reference",$I45,J45),,$D45,Calendar,$G45,$F45,$H45,$K$32,0,E45,Discounting,Permanent,_xll.ohTrigger(Trigger,DataSelect),ObjectOverwrite),"--")</f>
        <v>obj_00b70#0005</v>
      </c>
      <c r="L45" s="395" t="b">
        <f t="shared" si="21"/>
        <v>1</v>
      </c>
      <c r="N45" s="454" t="str">
        <f t="shared" si="22"/>
        <v>SW</v>
      </c>
      <c r="O45" s="454" t="str">
        <f t="shared" si="22"/>
        <v>12Y</v>
      </c>
      <c r="P45" s="458" t="str">
        <f t="shared" ref="P45:Q60" si="23">K51</f>
        <v>obj_00b88#0005</v>
      </c>
      <c r="Q45" s="454" t="b">
        <f t="shared" si="23"/>
        <v>1</v>
      </c>
      <c r="R45" s="462">
        <v>1</v>
      </c>
      <c r="S45" s="462">
        <v>1</v>
      </c>
      <c r="T45" s="185" t="str">
        <v>obj_00b7a</v>
      </c>
      <c r="U45" s="185" t="str">
        <f>_xll.qlRateHelperQuoteName(T45)</f>
        <v/>
      </c>
      <c r="V45" s="452">
        <f>_xll.qlRateHelperRate(T45,_xll.ohTrigger(Trigger,Trigger3M))</f>
        <v>1.40849332E-2</v>
      </c>
      <c r="W45" s="452" t="str">
        <f>IFERROR(_xll.qlFuturesRateHelperConvexityAdjustment(T45,Trigger),"--")</f>
        <v>--</v>
      </c>
      <c r="X45" s="186">
        <f>_xll.qlRateHelperEarliestDate(T45,Trigger)</f>
        <v>42156</v>
      </c>
      <c r="Y45" s="186">
        <f>_xll.qlRateHelperLatestDate(T45,Trigger)</f>
        <v>52019</v>
      </c>
      <c r="Z45" s="359">
        <v>1.4210691697021221E-2</v>
      </c>
      <c r="AD45" s="364"/>
      <c r="AY45" s="185" t="s">
        <v>214</v>
      </c>
      <c r="AZ45" s="186">
        <f>_xll.qlInterestRateIndexFixingDate(Currency&amp;"ibor"&amp;$I$1,BA45,Trigger)</f>
        <v>42213</v>
      </c>
      <c r="BA45" s="186">
        <f>_xll.qlCalendarAdvance(Calendar,BA44,AY45,"f",,Trigger)</f>
        <v>42215</v>
      </c>
      <c r="BB45" s="186">
        <f>_xll.qlInterestRateIndexMaturity(Currency&amp;"ibor"&amp;$I$1,BA45,Trigger)</f>
        <v>42580</v>
      </c>
      <c r="BC45" s="359">
        <f>_xll.qlIndexFixing($AC$5,AZ45,,_xll.ohTrigger(Trigger,Quote!$V$2))</f>
        <v>1.6020195715552197E-3</v>
      </c>
      <c r="BD45" s="359" t="e">
        <f>_xll.qlIndexFixing($BE$1,AZ45,TRUE,_xll.ohTrigger(Trigger,Trigger12M))</f>
        <v>#NUM!</v>
      </c>
    </row>
    <row r="46" spans="1:56" s="154" customFormat="1" ht="11.25" customHeight="1" x14ac:dyDescent="0.2">
      <c r="A46" s="399" t="s">
        <v>267</v>
      </c>
      <c r="B46" s="432" t="str">
        <v>7Y</v>
      </c>
      <c r="C46" s="398" t="str">
        <v>15Y</v>
      </c>
      <c r="D46" s="398" t="str">
        <f t="shared" si="20"/>
        <v>15Y</v>
      </c>
      <c r="E46" s="398" t="s">
        <v>14</v>
      </c>
      <c r="F46" s="438" t="s">
        <v>15</v>
      </c>
      <c r="G46" s="398" t="s">
        <v>16</v>
      </c>
      <c r="H46" s="438" t="s">
        <v>17</v>
      </c>
      <c r="I46" s="439">
        <v>1.2699999999999999E-2</v>
      </c>
      <c r="J46" s="439" t="str">
        <f t="shared" si="19"/>
        <v>EUR_CURVE_1Y_7Y</v>
      </c>
      <c r="K46" s="440" t="str">
        <f>IFERROR(_xll.qlSwapRateHelper2(,IF(DataSelect="Reference",$I46,J46),,$D46,Calendar,$G46,$F46,$H46,$K$32,0,E46,Discounting,Permanent,_xll.ohTrigger(Trigger,DataSelect),ObjectOverwrite),"--")</f>
        <v>obj_00b67#0005</v>
      </c>
      <c r="L46" s="395" t="b">
        <f t="shared" si="21"/>
        <v>1</v>
      </c>
      <c r="N46" s="454" t="str">
        <f t="shared" si="22"/>
        <v>SW</v>
      </c>
      <c r="O46" s="454" t="str">
        <f t="shared" si="22"/>
        <v>13Y</v>
      </c>
      <c r="P46" s="458" t="str">
        <f t="shared" si="23"/>
        <v>obj_00b77#0005</v>
      </c>
      <c r="Q46" s="454" t="b">
        <f t="shared" si="23"/>
        <v>1</v>
      </c>
      <c r="R46" s="462">
        <v>1</v>
      </c>
      <c r="S46" s="462">
        <v>1</v>
      </c>
      <c r="T46" s="185" t="str">
        <v>obj_00b71</v>
      </c>
      <c r="U46" s="185" t="str">
        <f>_xll.qlRateHelperQuoteName(T46)</f>
        <v/>
      </c>
      <c r="V46" s="452">
        <f>_xll.qlRateHelperRate(T46,_xll.ohTrigger(Trigger,Trigger3M))</f>
        <v>1.411179091E-2</v>
      </c>
      <c r="W46" s="452" t="str">
        <f>IFERROR(_xll.qlFuturesRateHelperConvexityAdjustment(T46,Trigger),"--")</f>
        <v>--</v>
      </c>
      <c r="X46" s="186">
        <f>_xll.qlRateHelperEarliestDate(T46,Trigger)</f>
        <v>42156</v>
      </c>
      <c r="Y46" s="186">
        <f>_xll.qlRateHelperLatestDate(T46,Trigger)</f>
        <v>52383</v>
      </c>
      <c r="Z46" s="359">
        <v>1.4233804247575466E-2</v>
      </c>
      <c r="AD46" s="364"/>
      <c r="AY46" s="185" t="s">
        <v>214</v>
      </c>
      <c r="AZ46" s="186">
        <f>_xll.qlInterestRateIndexFixingDate(Currency&amp;"ibor"&amp;$I$1,BA46,Trigger)</f>
        <v>42214</v>
      </c>
      <c r="BA46" s="186">
        <f>_xll.qlCalendarAdvance(Calendar,BA45,AY46,"f",,Trigger)</f>
        <v>42216</v>
      </c>
      <c r="BB46" s="186">
        <f>_xll.qlInterestRateIndexMaturity(Currency&amp;"ibor"&amp;$I$1,BA46,Trigger)</f>
        <v>42580</v>
      </c>
      <c r="BC46" s="359">
        <f>_xll.qlIndexFixing($AC$5,AZ46,,_xll.ohTrigger(Trigger,Quote!$V$2))</f>
        <v>1.6023282361400859E-3</v>
      </c>
      <c r="BD46" s="359" t="e">
        <f>_xll.qlIndexFixing($BE$1,AZ46,TRUE,_xll.ohTrigger(Trigger,Trigger12M))</f>
        <v>#NUM!</v>
      </c>
    </row>
    <row r="47" spans="1:56" s="154" customFormat="1" ht="11.25" customHeight="1" x14ac:dyDescent="0.2">
      <c r="A47" s="399" t="s">
        <v>267</v>
      </c>
      <c r="B47" s="432" t="str">
        <v>8Y</v>
      </c>
      <c r="C47" s="398" t="str">
        <v>16Y</v>
      </c>
      <c r="D47" s="398" t="str">
        <f t="shared" si="20"/>
        <v>16Y</v>
      </c>
      <c r="E47" s="398" t="s">
        <v>14</v>
      </c>
      <c r="F47" s="438" t="s">
        <v>15</v>
      </c>
      <c r="G47" s="398" t="s">
        <v>16</v>
      </c>
      <c r="H47" s="438" t="s">
        <v>17</v>
      </c>
      <c r="I47" s="439">
        <v>1.300282065E-2</v>
      </c>
      <c r="J47" s="439" t="str">
        <f t="shared" si="19"/>
        <v>EUR_CURVE_1Y_8Y</v>
      </c>
      <c r="K47" s="440" t="str">
        <f>IFERROR(_xll.qlSwapRateHelper2(,IF(DataSelect="Reference",$I47,J47),,$D47,Calendar,$G47,$F47,$H47,$K$32,0,E47,Discounting,Permanent,_xll.ohTrigger(Trigger,DataSelect),ObjectOverwrite),"--")</f>
        <v>obj_00b91#0005</v>
      </c>
      <c r="L47" s="395" t="b">
        <f t="shared" si="21"/>
        <v>1</v>
      </c>
      <c r="N47" s="454" t="str">
        <f t="shared" si="22"/>
        <v>SW</v>
      </c>
      <c r="O47" s="454" t="str">
        <f t="shared" si="22"/>
        <v>14Y</v>
      </c>
      <c r="P47" s="458" t="str">
        <f t="shared" si="23"/>
        <v>obj_00b83#0005</v>
      </c>
      <c r="Q47" s="454" t="b">
        <f t="shared" si="23"/>
        <v>1</v>
      </c>
      <c r="R47" s="462">
        <v>1</v>
      </c>
      <c r="S47" s="462">
        <v>1</v>
      </c>
      <c r="T47" s="185" t="str">
        <v>obj_00b8f</v>
      </c>
      <c r="U47" s="185" t="str">
        <f>_xll.qlRateHelperQuoteName(T47)</f>
        <v/>
      </c>
      <c r="V47" s="452">
        <f>_xll.qlRateHelperRate(T47,_xll.ohTrigger(Trigger,Trigger3M))</f>
        <v>1.414074872E-2</v>
      </c>
      <c r="W47" s="452" t="str">
        <f>IFERROR(_xll.qlFuturesRateHelperConvexityAdjustment(T47,Trigger),"--")</f>
        <v>--</v>
      </c>
      <c r="X47" s="186">
        <f>_xll.qlRateHelperEarliestDate(T47,Trigger)</f>
        <v>42156</v>
      </c>
      <c r="Y47" s="186">
        <f>_xll.qlRateHelperLatestDate(T47,Trigger)</f>
        <v>52749</v>
      </c>
      <c r="Z47" s="359">
        <v>1.4258543764988217E-2</v>
      </c>
      <c r="AD47" s="364"/>
      <c r="AY47" s="185" t="s">
        <v>214</v>
      </c>
      <c r="AZ47" s="186">
        <f>_xll.qlInterestRateIndexFixingDate(Currency&amp;"ibor"&amp;$I$1,BA47,Trigger)</f>
        <v>42215</v>
      </c>
      <c r="BA47" s="186">
        <f>_xll.qlCalendarAdvance(Calendar,BA46,AY47,"f",,Trigger)</f>
        <v>42219</v>
      </c>
      <c r="BB47" s="186">
        <f>_xll.qlInterestRateIndexMaturity(Currency&amp;"ibor"&amp;$I$1,BA47,Trigger)</f>
        <v>42585</v>
      </c>
      <c r="BC47" s="359">
        <f>_xll.qlIndexFixing($AC$5,AZ47,,_xll.ohTrigger(Trigger,Quote!$V$2))</f>
        <v>1.6073935512125744E-3</v>
      </c>
      <c r="BD47" s="359" t="e">
        <f>_xll.qlIndexFixing($BE$1,AZ47,TRUE,_xll.ohTrigger(Trigger,Trigger12M))</f>
        <v>#NUM!</v>
      </c>
    </row>
    <row r="48" spans="1:56" s="154" customFormat="1" ht="11.25" customHeight="1" x14ac:dyDescent="0.2">
      <c r="A48" s="399" t="s">
        <v>267</v>
      </c>
      <c r="B48" s="432" t="str">
        <v>9Y</v>
      </c>
      <c r="C48" s="398" t="str">
        <v>17Y</v>
      </c>
      <c r="D48" s="398" t="str">
        <f t="shared" si="20"/>
        <v>17Y</v>
      </c>
      <c r="E48" s="398" t="s">
        <v>14</v>
      </c>
      <c r="F48" s="438" t="s">
        <v>15</v>
      </c>
      <c r="G48" s="398" t="s">
        <v>16</v>
      </c>
      <c r="H48" s="438" t="s">
        <v>17</v>
      </c>
      <c r="I48" s="439">
        <v>1.325773211E-2</v>
      </c>
      <c r="J48" s="439" t="str">
        <f t="shared" si="19"/>
        <v>EUR_CURVE_1Y_9Y</v>
      </c>
      <c r="K48" s="440" t="str">
        <f>IFERROR(_xll.qlSwapRateHelper2(,IF(DataSelect="Reference",$I48,J48),,$D48,Calendar,$G48,$F48,$H48,$K$32,0,E48,Discounting,Permanent,_xll.ohTrigger(Trigger,DataSelect),ObjectOverwrite),"--")</f>
        <v>obj_00b86#0005</v>
      </c>
      <c r="L48" s="395" t="b">
        <f t="shared" si="21"/>
        <v>1</v>
      </c>
      <c r="N48" s="454" t="str">
        <f t="shared" si="22"/>
        <v>SW</v>
      </c>
      <c r="O48" s="454" t="str">
        <f t="shared" si="22"/>
        <v>15Y</v>
      </c>
      <c r="P48" s="458" t="str">
        <f t="shared" si="23"/>
        <v>obj_00b79#0005</v>
      </c>
      <c r="Q48" s="454" t="b">
        <f t="shared" si="23"/>
        <v>1</v>
      </c>
      <c r="R48" s="462">
        <v>1</v>
      </c>
      <c r="S48" s="462">
        <v>1</v>
      </c>
      <c r="T48" s="185" t="str">
        <v>obj_00b89</v>
      </c>
      <c r="U48" s="185" t="str">
        <f>_xll.qlRateHelperQuoteName(T48)</f>
        <v/>
      </c>
      <c r="V48" s="452">
        <f>_xll.qlRateHelperRate(T48,_xll.ohTrigger(Trigger,Trigger3M))</f>
        <v>1.417E-2</v>
      </c>
      <c r="W48" s="452" t="str">
        <f>IFERROR(_xll.qlFuturesRateHelperConvexityAdjustment(T48,Trigger),"--")</f>
        <v>--</v>
      </c>
      <c r="X48" s="186">
        <f>_xll.qlRateHelperEarliestDate(T48,Trigger)</f>
        <v>42156</v>
      </c>
      <c r="Y48" s="186">
        <f>_xll.qlRateHelperLatestDate(T48,Trigger)</f>
        <v>53114</v>
      </c>
      <c r="Z48" s="359">
        <v>1.4285508271695288E-2</v>
      </c>
      <c r="AD48" s="364"/>
      <c r="AY48" s="185" t="s">
        <v>214</v>
      </c>
      <c r="AZ48" s="186">
        <f>_xll.qlInterestRateIndexFixingDate(Currency&amp;"ibor"&amp;$I$1,BA48,Trigger)</f>
        <v>42216</v>
      </c>
      <c r="BA48" s="186">
        <f>_xll.qlCalendarAdvance(Calendar,BA47,AY48,"f",,Trigger)</f>
        <v>42220</v>
      </c>
      <c r="BB48" s="186">
        <f>_xll.qlInterestRateIndexMaturity(Currency&amp;"ibor"&amp;$I$1,BA48,Trigger)</f>
        <v>42586</v>
      </c>
      <c r="BC48" s="359">
        <f>_xll.qlIndexFixing($AC$5,AZ48,,_xll.ohTrigger(Trigger,Quote!$V$2))</f>
        <v>1.6088027450404322E-3</v>
      </c>
      <c r="BD48" s="359" t="e">
        <f>_xll.qlIndexFixing($BE$1,AZ48,TRUE,_xll.ohTrigger(Trigger,Trigger12M))</f>
        <v>#NUM!</v>
      </c>
    </row>
    <row r="49" spans="1:56" s="154" customFormat="1" ht="11.25" customHeight="1" x14ac:dyDescent="0.2">
      <c r="A49" s="399" t="s">
        <v>267</v>
      </c>
      <c r="B49" s="432" t="str">
        <v>10Y</v>
      </c>
      <c r="C49" s="398" t="str">
        <v>18Y</v>
      </c>
      <c r="D49" s="398" t="str">
        <f t="shared" si="20"/>
        <v>18Y</v>
      </c>
      <c r="E49" s="398" t="s">
        <v>14</v>
      </c>
      <c r="F49" s="438" t="s">
        <v>15</v>
      </c>
      <c r="G49" s="398" t="s">
        <v>16</v>
      </c>
      <c r="H49" s="438" t="s">
        <v>17</v>
      </c>
      <c r="I49" s="439">
        <v>1.3460257099999999E-2</v>
      </c>
      <c r="J49" s="439" t="str">
        <f t="shared" si="19"/>
        <v>EUR_CURVE_1Y_10Y</v>
      </c>
      <c r="K49" s="440" t="str">
        <f>IFERROR(_xll.qlSwapRateHelper2(,IF(DataSelect="Reference",$I49,J49),,$D49,Calendar,$G49,$F49,$H49,$K$32,0,E49,Discounting,Permanent,_xll.ohTrigger(Trigger,DataSelect),ObjectOverwrite),"--")</f>
        <v>obj_00b85#0005</v>
      </c>
      <c r="L49" s="395" t="b">
        <f t="shared" si="21"/>
        <v>1</v>
      </c>
      <c r="N49" s="454" t="str">
        <f t="shared" si="22"/>
        <v>SW</v>
      </c>
      <c r="O49" s="454" t="str">
        <f t="shared" si="22"/>
        <v>16Y</v>
      </c>
      <c r="P49" s="458" t="str">
        <f t="shared" si="23"/>
        <v>obj_00b95#0005</v>
      </c>
      <c r="Q49" s="454" t="b">
        <f t="shared" si="23"/>
        <v>1</v>
      </c>
      <c r="R49" s="462">
        <v>1</v>
      </c>
      <c r="S49" s="462">
        <v>1</v>
      </c>
      <c r="T49" s="185" t="str">
        <v>obj_00b81</v>
      </c>
      <c r="U49" s="185" t="str">
        <f>_xll.qlRateHelperQuoteName(T49)</f>
        <v/>
      </c>
      <c r="V49" s="452">
        <f>_xll.qlRateHelperRate(T49,_xll.ohTrigger(Trigger,Trigger3M))</f>
        <v>1.420110061E-2</v>
      </c>
      <c r="W49" s="452" t="str">
        <f>IFERROR(_xll.qlFuturesRateHelperConvexityAdjustment(T49,Trigger),"--")</f>
        <v>--</v>
      </c>
      <c r="X49" s="186">
        <f>_xll.qlRateHelperEarliestDate(T49,Trigger)</f>
        <v>42156</v>
      </c>
      <c r="Y49" s="186">
        <f>_xll.qlRateHelperLatestDate(T49,Trigger)</f>
        <v>53479</v>
      </c>
      <c r="Z49" s="359">
        <v>1.4315097162865912E-2</v>
      </c>
      <c r="AD49" s="364"/>
      <c r="AY49" s="185" t="s">
        <v>214</v>
      </c>
      <c r="AZ49" s="186">
        <f>_xll.qlInterestRateIndexFixingDate(Currency&amp;"ibor"&amp;$I$1,BA49,Trigger)</f>
        <v>42219</v>
      </c>
      <c r="BA49" s="186">
        <f>_xll.qlCalendarAdvance(Calendar,BA48,AY49,"f",,Trigger)</f>
        <v>42221</v>
      </c>
      <c r="BB49" s="186">
        <f>_xll.qlInterestRateIndexMaturity(Currency&amp;"ibor"&amp;$I$1,BA49,Trigger)</f>
        <v>42587</v>
      </c>
      <c r="BC49" s="359">
        <f>_xll.qlIndexFixing($AC$5,AZ49,,_xll.ohTrigger(Trigger,Quote!$V$2))</f>
        <v>1.6102109994333121E-3</v>
      </c>
      <c r="BD49" s="359" t="e">
        <f>_xll.qlIndexFixing($BE$1,AZ49,TRUE,_xll.ohTrigger(Trigger,Trigger12M))</f>
        <v>#NUM!</v>
      </c>
    </row>
    <row r="50" spans="1:56" s="154" customFormat="1" ht="11.25" customHeight="1" x14ac:dyDescent="0.2">
      <c r="A50" s="399" t="s">
        <v>267</v>
      </c>
      <c r="B50" s="432" t="str">
        <v>11Y</v>
      </c>
      <c r="C50" s="398" t="str">
        <v>19Y</v>
      </c>
      <c r="D50" s="398" t="str">
        <f t="shared" si="20"/>
        <v>19Y</v>
      </c>
      <c r="E50" s="398" t="s">
        <v>14</v>
      </c>
      <c r="F50" s="438" t="s">
        <v>15</v>
      </c>
      <c r="G50" s="398" t="s">
        <v>16</v>
      </c>
      <c r="H50" s="438" t="s">
        <v>17</v>
      </c>
      <c r="I50" s="439">
        <v>1.3623657360000001E-2</v>
      </c>
      <c r="J50" s="439" t="str">
        <f t="shared" si="19"/>
        <v>EUR_CURVE_1Y_11Y</v>
      </c>
      <c r="K50" s="440" t="str">
        <f>IFERROR(_xll.qlSwapRateHelper2(,IF(DataSelect="Reference",$I50,J50),,$D50,Calendar,$G50,$F50,$H50,$K$32,0,E50,Discounting,Permanent,_xll.ohTrigger(Trigger,DataSelect),ObjectOverwrite),"--")</f>
        <v>obj_00b7f#0005</v>
      </c>
      <c r="L50" s="395" t="b">
        <f t="shared" si="21"/>
        <v>1</v>
      </c>
      <c r="N50" s="454" t="str">
        <f t="shared" si="22"/>
        <v>SW</v>
      </c>
      <c r="O50" s="454" t="str">
        <f t="shared" si="22"/>
        <v>17Y</v>
      </c>
      <c r="P50" s="458" t="str">
        <f t="shared" si="23"/>
        <v>obj_00b94#0005</v>
      </c>
      <c r="Q50" s="454" t="b">
        <f t="shared" si="23"/>
        <v>1</v>
      </c>
      <c r="R50" s="462">
        <v>1</v>
      </c>
      <c r="S50" s="462">
        <v>1</v>
      </c>
      <c r="T50" s="185" t="str">
        <v>obj_00b6f</v>
      </c>
      <c r="U50" s="185" t="str">
        <f>_xll.qlRateHelperQuoteName(T50)</f>
        <v/>
      </c>
      <c r="V50" s="452">
        <f>_xll.qlRateHelperRate(T50,_xll.ohTrigger(Trigger,Trigger3M))</f>
        <v>1.4232135390000001E-2</v>
      </c>
      <c r="W50" s="452" t="str">
        <f>IFERROR(_xll.qlFuturesRateHelperConvexityAdjustment(T50,Trigger),"--")</f>
        <v>--</v>
      </c>
      <c r="X50" s="186">
        <f>_xll.qlRateHelperEarliestDate(T50,Trigger)</f>
        <v>42156</v>
      </c>
      <c r="Y50" s="186">
        <f>_xll.qlRateHelperLatestDate(T50,Trigger)</f>
        <v>53846</v>
      </c>
      <c r="Z50" s="359">
        <v>1.4345011563239996E-2</v>
      </c>
      <c r="AD50" s="364"/>
      <c r="AY50" s="185" t="s">
        <v>214</v>
      </c>
      <c r="AZ50" s="186">
        <f>_xll.qlInterestRateIndexFixingDate(Currency&amp;"ibor"&amp;$I$1,BA50,Trigger)</f>
        <v>42220</v>
      </c>
      <c r="BA50" s="186">
        <f>_xll.qlCalendarAdvance(Calendar,BA49,AY50,"f",,Trigger)</f>
        <v>42222</v>
      </c>
      <c r="BB50" s="186">
        <f>_xll.qlInterestRateIndexMaturity(Currency&amp;"ibor"&amp;$I$1,BA50,Trigger)</f>
        <v>42590</v>
      </c>
      <c r="BC50" s="359">
        <f>_xll.qlIndexFixing($AC$5,AZ50,,_xll.ohTrigger(Trigger,Quote!$V$2))</f>
        <v>1.6133065915074185E-3</v>
      </c>
      <c r="BD50" s="359" t="e">
        <f>_xll.qlIndexFixing($BE$1,AZ50,TRUE,_xll.ohTrigger(Trigger,Trigger12M))</f>
        <v>#NUM!</v>
      </c>
    </row>
    <row r="51" spans="1:56" s="154" customFormat="1" ht="11.25" customHeight="1" x14ac:dyDescent="0.2">
      <c r="A51" s="399" t="s">
        <v>267</v>
      </c>
      <c r="B51" s="432" t="str">
        <v>12Y</v>
      </c>
      <c r="C51" s="398" t="str">
        <v>20Y</v>
      </c>
      <c r="D51" s="398" t="str">
        <f t="shared" si="20"/>
        <v>20Y</v>
      </c>
      <c r="E51" s="398" t="s">
        <v>14</v>
      </c>
      <c r="F51" s="438" t="s">
        <v>15</v>
      </c>
      <c r="G51" s="398" t="s">
        <v>16</v>
      </c>
      <c r="H51" s="438" t="s">
        <v>17</v>
      </c>
      <c r="I51" s="439">
        <v>1.375E-2</v>
      </c>
      <c r="J51" s="439" t="str">
        <f t="shared" si="19"/>
        <v>EUR_CURVE_1Y_12Y</v>
      </c>
      <c r="K51" s="440" t="str">
        <f>IFERROR(_xll.qlSwapRateHelper2(,IF(DataSelect="Reference",$I51,J51),,$D51,Calendar,$G51,$F51,$H51,$K$32,0,E51,Discounting,Permanent,_xll.ohTrigger(Trigger,DataSelect),ObjectOverwrite),"--")</f>
        <v>obj_00b88#0005</v>
      </c>
      <c r="L51" s="395" t="b">
        <f t="shared" si="21"/>
        <v>1</v>
      </c>
      <c r="N51" s="454" t="str">
        <f t="shared" si="22"/>
        <v>SW</v>
      </c>
      <c r="O51" s="454" t="str">
        <f t="shared" si="22"/>
        <v>18Y</v>
      </c>
      <c r="P51" s="458" t="str">
        <f t="shared" si="23"/>
        <v>obj_00b80#0005</v>
      </c>
      <c r="Q51" s="454" t="b">
        <f t="shared" si="23"/>
        <v>1</v>
      </c>
      <c r="R51" s="462">
        <v>1</v>
      </c>
      <c r="S51" s="462">
        <v>1</v>
      </c>
      <c r="T51" s="185" t="str">
        <v>obj_00b7c</v>
      </c>
      <c r="U51" s="185" t="str">
        <f>_xll.qlRateHelperQuoteName(T51)</f>
        <v/>
      </c>
      <c r="V51" s="452">
        <f>_xll.qlRateHelperRate(T51,_xll.ohTrigger(Trigger,Trigger3M))</f>
        <v>1.4262054099999999E-2</v>
      </c>
      <c r="W51" s="452" t="str">
        <f>IFERROR(_xll.qlFuturesRateHelperConvexityAdjustment(T51,Trigger),"--")</f>
        <v>--</v>
      </c>
      <c r="X51" s="186">
        <f>_xll.qlRateHelperEarliestDate(T51,Trigger)</f>
        <v>42156</v>
      </c>
      <c r="Y51" s="186">
        <f>_xll.qlRateHelperLatestDate(T51,Trigger)</f>
        <v>54210</v>
      </c>
      <c r="Z51" s="359">
        <v>1.4372852552309317E-2</v>
      </c>
      <c r="AD51" s="364"/>
      <c r="AY51" s="185" t="s">
        <v>214</v>
      </c>
      <c r="AZ51" s="186">
        <f>_xll.qlInterestRateIndexFixingDate(Currency&amp;"ibor"&amp;$I$1,BA51,Trigger)</f>
        <v>42221</v>
      </c>
      <c r="BA51" s="186">
        <f>_xll.qlCalendarAdvance(Calendar,BA50,AY51,"f",,Trigger)</f>
        <v>42223</v>
      </c>
      <c r="BB51" s="186">
        <f>_xll.qlInterestRateIndexMaturity(Currency&amp;"ibor"&amp;$I$1,BA51,Trigger)</f>
        <v>42590</v>
      </c>
      <c r="BC51" s="359">
        <f>_xll.qlIndexFixing($AC$5,AZ51,,_xll.ohTrigger(Trigger,Quote!$V$2))</f>
        <v>1.6138694896851561E-3</v>
      </c>
      <c r="BD51" s="359" t="e">
        <f>_xll.qlIndexFixing($BE$1,AZ51,TRUE,_xll.ohTrigger(Trigger,Trigger12M))</f>
        <v>#NUM!</v>
      </c>
    </row>
    <row r="52" spans="1:56" s="154" customFormat="1" ht="11.25" customHeight="1" x14ac:dyDescent="0.2">
      <c r="A52" s="399" t="s">
        <v>267</v>
      </c>
      <c r="B52" s="432" t="str">
        <v>13Y</v>
      </c>
      <c r="C52" s="398" t="str">
        <v>21Y</v>
      </c>
      <c r="D52" s="398" t="str">
        <f t="shared" si="20"/>
        <v>21Y</v>
      </c>
      <c r="E52" s="398" t="s">
        <v>14</v>
      </c>
      <c r="F52" s="438" t="s">
        <v>15</v>
      </c>
      <c r="G52" s="398" t="s">
        <v>16</v>
      </c>
      <c r="H52" s="438" t="s">
        <v>17</v>
      </c>
      <c r="I52" s="439">
        <v>1.3844760499999999E-2</v>
      </c>
      <c r="J52" s="439" t="str">
        <f t="shared" si="19"/>
        <v>EUR_CURVE_1Y_13Y</v>
      </c>
      <c r="K52" s="440" t="str">
        <f>IFERROR(_xll.qlSwapRateHelper2(,IF(DataSelect="Reference",$I52,J52),,$D52,Calendar,$G52,$F52,$H52,$K$32,0,E52,Discounting,Permanent,_xll.ohTrigger(Trigger,DataSelect),ObjectOverwrite),"--")</f>
        <v>obj_00b77#0005</v>
      </c>
      <c r="L52" s="395" t="b">
        <f t="shared" si="21"/>
        <v>1</v>
      </c>
      <c r="N52" s="454" t="str">
        <f t="shared" si="22"/>
        <v>SW</v>
      </c>
      <c r="O52" s="454" t="str">
        <f t="shared" si="22"/>
        <v>19Y</v>
      </c>
      <c r="P52" s="458" t="str">
        <f t="shared" si="23"/>
        <v>obj_00b7a#0005</v>
      </c>
      <c r="Q52" s="454" t="b">
        <f t="shared" si="23"/>
        <v>1</v>
      </c>
      <c r="R52" s="462">
        <v>1</v>
      </c>
      <c r="S52" s="462">
        <v>1</v>
      </c>
      <c r="T52" s="185" t="str">
        <v>obj_00b7b</v>
      </c>
      <c r="U52" s="185" t="str">
        <f>_xll.qlRateHelperQuoteName(T52)</f>
        <v/>
      </c>
      <c r="V52" s="452">
        <f>_xll.qlRateHelperRate(T52,_xll.ohTrigger(Trigger,Trigger3M))</f>
        <v>1.428712083E-2</v>
      </c>
      <c r="W52" s="452" t="str">
        <f>IFERROR(_xll.qlFuturesRateHelperConvexityAdjustment(T52,Trigger),"--")</f>
        <v>--</v>
      </c>
      <c r="X52" s="186">
        <f>_xll.qlRateHelperEarliestDate(T52,Trigger)</f>
        <v>42156</v>
      </c>
      <c r="Y52" s="186">
        <f>_xll.qlRateHelperLatestDate(T52,Trigger)</f>
        <v>54575</v>
      </c>
      <c r="Z52" s="359">
        <v>1.4396488801251295E-2</v>
      </c>
      <c r="AD52" s="364"/>
      <c r="AY52" s="185" t="s">
        <v>214</v>
      </c>
      <c r="AZ52" s="186">
        <f>_xll.qlInterestRateIndexFixingDate(Currency&amp;"ibor"&amp;$I$1,BA52,Trigger)</f>
        <v>42222</v>
      </c>
      <c r="BA52" s="186">
        <f>_xll.qlCalendarAdvance(Calendar,BA51,AY52,"f",,Trigger)</f>
        <v>42226</v>
      </c>
      <c r="BB52" s="186">
        <f>_xll.qlInterestRateIndexMaturity(Currency&amp;"ibor"&amp;$I$1,BA52,Trigger)</f>
        <v>42592</v>
      </c>
      <c r="BC52" s="359">
        <f>_xll.qlIndexFixing($AC$5,AZ52,,_xll.ohTrigger(Trigger,Quote!$V$2))</f>
        <v>1.6172381797341373E-3</v>
      </c>
      <c r="BD52" s="359" t="e">
        <f>_xll.qlIndexFixing($BE$1,AZ52,TRUE,_xll.ohTrigger(Trigger,Trigger12M))</f>
        <v>#NUM!</v>
      </c>
    </row>
    <row r="53" spans="1:56" s="154" customFormat="1" ht="11.25" customHeight="1" x14ac:dyDescent="0.2">
      <c r="A53" s="399" t="s">
        <v>267</v>
      </c>
      <c r="B53" s="432" t="str">
        <v>14Y</v>
      </c>
      <c r="C53" s="398" t="str">
        <v>22Y</v>
      </c>
      <c r="D53" s="398" t="str">
        <f t="shared" si="20"/>
        <v>22Y</v>
      </c>
      <c r="E53" s="398" t="s">
        <v>14</v>
      </c>
      <c r="F53" s="438" t="s">
        <v>15</v>
      </c>
      <c r="G53" s="398" t="s">
        <v>16</v>
      </c>
      <c r="H53" s="438" t="s">
        <v>17</v>
      </c>
      <c r="I53" s="439">
        <v>1.391213442E-2</v>
      </c>
      <c r="J53" s="439" t="str">
        <f t="shared" si="19"/>
        <v>EUR_CURVE_1Y_14Y</v>
      </c>
      <c r="K53" s="440" t="str">
        <f>IFERROR(_xll.qlSwapRateHelper2(,IF(DataSelect="Reference",$I53,J53),,$D53,Calendar,$G53,$F53,$H53,$K$32,0,E53,Discounting,Permanent,_xll.ohTrigger(Trigger,DataSelect),ObjectOverwrite),"--")</f>
        <v>obj_00b83#0005</v>
      </c>
      <c r="L53" s="395" t="b">
        <f t="shared" si="21"/>
        <v>1</v>
      </c>
      <c r="N53" s="454" t="str">
        <f t="shared" si="22"/>
        <v>SW</v>
      </c>
      <c r="O53" s="454" t="str">
        <f t="shared" si="22"/>
        <v>20Y</v>
      </c>
      <c r="P53" s="458" t="str">
        <f t="shared" si="23"/>
        <v>obj_00b71#0005</v>
      </c>
      <c r="Q53" s="454" t="b">
        <f t="shared" si="23"/>
        <v>1</v>
      </c>
      <c r="R53" s="462">
        <v>1</v>
      </c>
      <c r="S53" s="462">
        <v>1</v>
      </c>
      <c r="T53" s="185" t="str">
        <v>obj_00b74</v>
      </c>
      <c r="U53" s="185" t="str">
        <f>_xll.qlRateHelperQuoteName(T53)</f>
        <v/>
      </c>
      <c r="V53" s="452">
        <f>_xll.qlRateHelperRate(T53,_xll.ohTrigger(Trigger,Trigger3M))</f>
        <v>1.4305655260000001E-2</v>
      </c>
      <c r="W53" s="452" t="str">
        <f>IFERROR(_xll.qlFuturesRateHelperConvexityAdjustment(T53,Trigger),"--")</f>
        <v>--</v>
      </c>
      <c r="X53" s="186">
        <f>_xll.qlRateHelperEarliestDate(T53,Trigger)</f>
        <v>42156</v>
      </c>
      <c r="Y53" s="186">
        <f>_xll.qlRateHelperLatestDate(T53,Trigger)</f>
        <v>54940</v>
      </c>
      <c r="Z53" s="359">
        <v>1.4412654706237364E-2</v>
      </c>
      <c r="AD53" s="364"/>
      <c r="AY53" s="185" t="s">
        <v>214</v>
      </c>
      <c r="AZ53" s="186">
        <f>_xll.qlInterestRateIndexFixingDate(Currency&amp;"ibor"&amp;$I$1,BA53,Trigger)</f>
        <v>42223</v>
      </c>
      <c r="BA53" s="186">
        <f>_xll.qlCalendarAdvance(Calendar,BA52,AY53,"f",,Trigger)</f>
        <v>42227</v>
      </c>
      <c r="BB53" s="186">
        <f>_xll.qlInterestRateIndexMaturity(Currency&amp;"ibor"&amp;$I$1,BA53,Trigger)</f>
        <v>42593</v>
      </c>
      <c r="BC53" s="359">
        <f>_xll.qlIndexFixing($AC$5,AZ53,,_xll.ohTrigger(Trigger,Quote!$V$2))</f>
        <v>1.618640797433064E-3</v>
      </c>
      <c r="BD53" s="359" t="e">
        <f>_xll.qlIndexFixing($BE$1,AZ53,TRUE,_xll.ohTrigger(Trigger,Trigger12M))</f>
        <v>#NUM!</v>
      </c>
    </row>
    <row r="54" spans="1:56" s="154" customFormat="1" ht="11.25" customHeight="1" x14ac:dyDescent="0.2">
      <c r="A54" s="399" t="s">
        <v>267</v>
      </c>
      <c r="B54" s="432" t="str">
        <v>15Y</v>
      </c>
      <c r="C54" s="398" t="str">
        <v>23Y</v>
      </c>
      <c r="D54" s="398" t="str">
        <f t="shared" si="20"/>
        <v>23Y</v>
      </c>
      <c r="E54" s="398" t="s">
        <v>14</v>
      </c>
      <c r="F54" s="438" t="s">
        <v>15</v>
      </c>
      <c r="G54" s="398" t="s">
        <v>16</v>
      </c>
      <c r="H54" s="438" t="s">
        <v>17</v>
      </c>
      <c r="I54" s="439">
        <v>1.396173788E-2</v>
      </c>
      <c r="J54" s="439" t="str">
        <f t="shared" si="19"/>
        <v>EUR_CURVE_1Y_15Y</v>
      </c>
      <c r="K54" s="440" t="str">
        <f>IFERROR(_xll.qlSwapRateHelper2(,IF(DataSelect="Reference",$I54,J54),,$D54,Calendar,$G54,$F54,$H54,$K$32,0,E54,Discounting,Permanent,_xll.ohTrigger(Trigger,DataSelect),ObjectOverwrite),"--")</f>
        <v>obj_00b79#0005</v>
      </c>
      <c r="L54" s="395" t="b">
        <f t="shared" si="21"/>
        <v>1</v>
      </c>
      <c r="N54" s="454" t="str">
        <f t="shared" si="22"/>
        <v>SW</v>
      </c>
      <c r="O54" s="454" t="str">
        <f t="shared" si="22"/>
        <v>21Y</v>
      </c>
      <c r="P54" s="458" t="str">
        <f t="shared" si="23"/>
        <v>obj_00b8f#0005</v>
      </c>
      <c r="Q54" s="454" t="b">
        <f t="shared" si="23"/>
        <v>1</v>
      </c>
      <c r="R54" s="462">
        <v>1</v>
      </c>
      <c r="S54" s="462">
        <v>1</v>
      </c>
      <c r="T54" s="185" t="str">
        <v>obj_00b92</v>
      </c>
      <c r="U54" s="185" t="str">
        <f>_xll.qlRateHelperQuoteName(T54)</f>
        <v/>
      </c>
      <c r="V54" s="452">
        <f>_xll.qlRateHelperRate(T54,_xll.ohTrigger(Trigger,Trigger3M))</f>
        <v>1.431830949E-2</v>
      </c>
      <c r="W54" s="452" t="str">
        <f>IFERROR(_xll.qlFuturesRateHelperConvexityAdjustment(T54,Trigger),"--")</f>
        <v>--</v>
      </c>
      <c r="X54" s="186">
        <f>_xll.qlRateHelperEarliestDate(T54,Trigger)</f>
        <v>42156</v>
      </c>
      <c r="Y54" s="186">
        <f>_xll.qlRateHelperLatestDate(T54,Trigger)</f>
        <v>55305</v>
      </c>
      <c r="Z54" s="359">
        <v>1.4422078965797933E-2</v>
      </c>
      <c r="AD54" s="364"/>
      <c r="AY54" s="185" t="s">
        <v>214</v>
      </c>
      <c r="AZ54" s="186">
        <f>_xll.qlInterestRateIndexFixingDate(Currency&amp;"ibor"&amp;$I$1,BA54,Trigger)</f>
        <v>42226</v>
      </c>
      <c r="BA54" s="186">
        <f>_xll.qlCalendarAdvance(Calendar,BA53,AY54,"f",,Trigger)</f>
        <v>42228</v>
      </c>
      <c r="BB54" s="186">
        <f>_xll.qlInterestRateIndexMaturity(Currency&amp;"ibor"&amp;$I$1,BA54,Trigger)</f>
        <v>42594</v>
      </c>
      <c r="BC54" s="359">
        <f>_xll.qlIndexFixing($AC$5,AZ54,,_xll.ohTrigger(Trigger,Quote!$V$2))</f>
        <v>1.620042475669057E-3</v>
      </c>
      <c r="BD54" s="359" t="e">
        <f>_xll.qlIndexFixing($BE$1,AZ54,TRUE,_xll.ohTrigger(Trigger,Trigger12M))</f>
        <v>#NUM!</v>
      </c>
    </row>
    <row r="55" spans="1:56" s="154" customFormat="1" ht="11.25" customHeight="1" x14ac:dyDescent="0.2">
      <c r="A55" s="399" t="s">
        <v>267</v>
      </c>
      <c r="B55" s="432" t="str">
        <v>16Y</v>
      </c>
      <c r="C55" s="398" t="str">
        <v>24Y</v>
      </c>
      <c r="D55" s="398" t="str">
        <f t="shared" si="20"/>
        <v>24Y</v>
      </c>
      <c r="E55" s="398" t="s">
        <v>14</v>
      </c>
      <c r="F55" s="438" t="s">
        <v>15</v>
      </c>
      <c r="G55" s="398" t="s">
        <v>16</v>
      </c>
      <c r="H55" s="438" t="s">
        <v>17</v>
      </c>
      <c r="I55" s="439">
        <v>1.399780644E-2</v>
      </c>
      <c r="J55" s="439" t="str">
        <f t="shared" si="19"/>
        <v>EUR_CURVE_1Y_16Y</v>
      </c>
      <c r="K55" s="440" t="str">
        <f>IFERROR(_xll.qlSwapRateHelper2(,IF(DataSelect="Reference",$I55,J55),,$D55,Calendar,$G55,$F55,$H55,$K$32,0,E55,Discounting,Permanent,_xll.ohTrigger(Trigger,DataSelect),ObjectOverwrite),"--")</f>
        <v>obj_00b95#0005</v>
      </c>
      <c r="L55" s="395" t="b">
        <f t="shared" si="21"/>
        <v>1</v>
      </c>
      <c r="N55" s="454" t="str">
        <f t="shared" si="22"/>
        <v>SW</v>
      </c>
      <c r="O55" s="454" t="str">
        <f t="shared" si="22"/>
        <v>22Y</v>
      </c>
      <c r="P55" s="458" t="str">
        <f t="shared" si="23"/>
        <v>obj_00b89#0005</v>
      </c>
      <c r="Q55" s="454" t="b">
        <f t="shared" si="23"/>
        <v>1</v>
      </c>
      <c r="R55" s="462">
        <v>1</v>
      </c>
      <c r="S55" s="462">
        <v>1</v>
      </c>
      <c r="T55" s="185" t="str">
        <v>obj_00b78</v>
      </c>
      <c r="U55" s="185" t="str">
        <f>_xll.qlRateHelperQuoteName(T55)</f>
        <v/>
      </c>
      <c r="V55" s="452">
        <f>_xll.qlRateHelperRate(T55,_xll.ohTrigger(Trigger,Trigger3M))</f>
        <v>1.4323833349999999E-2</v>
      </c>
      <c r="W55" s="452" t="str">
        <f>IFERROR(_xll.qlFuturesRateHelperConvexityAdjustment(T55,Trigger),"--")</f>
        <v>--</v>
      </c>
      <c r="X55" s="186">
        <f>_xll.qlRateHelperEarliestDate(T55,Trigger)</f>
        <v>42156</v>
      </c>
      <c r="Y55" s="186">
        <f>_xll.qlRateHelperLatestDate(T55,Trigger)</f>
        <v>55673</v>
      </c>
      <c r="Z55" s="359">
        <v>1.4422120785440759E-2</v>
      </c>
      <c r="AD55" s="364"/>
      <c r="AY55" s="185" t="s">
        <v>214</v>
      </c>
      <c r="AZ55" s="186">
        <f>_xll.qlInterestRateIndexFixingDate(Currency&amp;"ibor"&amp;$I$1,BA55,Trigger)</f>
        <v>42227</v>
      </c>
      <c r="BA55" s="186">
        <f>_xll.qlCalendarAdvance(Calendar,BA54,AY55,"f",,Trigger)</f>
        <v>42229</v>
      </c>
      <c r="BB55" s="186">
        <f>_xll.qlInterestRateIndexMaturity(Currency&amp;"ibor"&amp;$I$1,BA55,Trigger)</f>
        <v>42597</v>
      </c>
      <c r="BC55" s="359">
        <f>_xll.qlIndexFixing($AC$5,AZ55,,_xll.ohTrigger(Trigger,Quote!$V$2))</f>
        <v>1.6231396243875278E-3</v>
      </c>
      <c r="BD55" s="359" t="e">
        <f>_xll.qlIndexFixing($BE$1,AZ55,TRUE,_xll.ohTrigger(Trigger,Trigger12M))</f>
        <v>#NUM!</v>
      </c>
    </row>
    <row r="56" spans="1:56" s="154" customFormat="1" ht="11.25" customHeight="1" x14ac:dyDescent="0.2">
      <c r="A56" s="399" t="s">
        <v>267</v>
      </c>
      <c r="B56" s="432" t="str">
        <v>17Y</v>
      </c>
      <c r="C56" s="398" t="str">
        <v>25Y</v>
      </c>
      <c r="D56" s="398" t="str">
        <f t="shared" si="20"/>
        <v>25Y</v>
      </c>
      <c r="E56" s="398" t="s">
        <v>14</v>
      </c>
      <c r="F56" s="438" t="s">
        <v>15</v>
      </c>
      <c r="G56" s="398" t="s">
        <v>16</v>
      </c>
      <c r="H56" s="438" t="s">
        <v>17</v>
      </c>
      <c r="I56" s="439">
        <v>1.4030000000000001E-2</v>
      </c>
      <c r="J56" s="439" t="str">
        <f t="shared" si="19"/>
        <v>EUR_CURVE_1Y_17Y</v>
      </c>
      <c r="K56" s="440" t="str">
        <f>IFERROR(_xll.qlSwapRateHelper2(,IF(DataSelect="Reference",$I56,J56),,$D56,Calendar,$G56,$F56,$H56,$K$32,0,E56,Discounting,Permanent,_xll.ohTrigger(Trigger,DataSelect),ObjectOverwrite),"--")</f>
        <v>obj_00b94#0005</v>
      </c>
      <c r="L56" s="395" t="b">
        <f t="shared" si="21"/>
        <v>1</v>
      </c>
      <c r="N56" s="454" t="str">
        <f t="shared" si="22"/>
        <v>SW</v>
      </c>
      <c r="O56" s="454" t="str">
        <f t="shared" si="22"/>
        <v>23Y</v>
      </c>
      <c r="P56" s="458" t="str">
        <f t="shared" si="23"/>
        <v>obj_00b81#0005</v>
      </c>
      <c r="Q56" s="454" t="b">
        <f t="shared" si="23"/>
        <v>1</v>
      </c>
      <c r="R56" s="462">
        <v>1</v>
      </c>
      <c r="S56" s="462">
        <v>1</v>
      </c>
      <c r="T56" s="185" t="str">
        <v>obj_00b7e</v>
      </c>
      <c r="U56" s="185" t="str">
        <f>_xll.qlRateHelperQuoteName(T56)</f>
        <v/>
      </c>
      <c r="V56" s="452">
        <f>_xll.qlRateHelperRate(T56,_xll.ohTrigger(Trigger,Trigger3M))</f>
        <v>1.431948062E-2</v>
      </c>
      <c r="W56" s="452" t="str">
        <f>IFERROR(_xll.qlFuturesRateHelperConvexityAdjustment(T56,Trigger),"--")</f>
        <v>--</v>
      </c>
      <c r="X56" s="186">
        <f>_xll.qlRateHelperEarliestDate(T56,Trigger)</f>
        <v>42156</v>
      </c>
      <c r="Y56" s="186">
        <f>_xll.qlRateHelperLatestDate(T56,Trigger)</f>
        <v>56037</v>
      </c>
      <c r="Z56" s="359">
        <v>1.4411596092222759E-2</v>
      </c>
      <c r="AD56" s="364"/>
      <c r="AY56" s="185" t="s">
        <v>214</v>
      </c>
      <c r="AZ56" s="186">
        <f>_xll.qlInterestRateIndexFixingDate(Currency&amp;"ibor"&amp;$I$1,BA56,Trigger)</f>
        <v>42228</v>
      </c>
      <c r="BA56" s="186">
        <f>_xll.qlCalendarAdvance(Calendar,BA55,AY56,"f",,Trigger)</f>
        <v>42230</v>
      </c>
      <c r="BB56" s="186">
        <f>_xll.qlInterestRateIndexMaturity(Currency&amp;"ibor"&amp;$I$1,BA56,Trigger)</f>
        <v>42597</v>
      </c>
      <c r="BC56" s="359">
        <f>_xll.qlIndexFixing($AC$5,AZ56,,_xll.ohTrigger(Trigger,Quote!$V$2))</f>
        <v>1.6236919088019155E-3</v>
      </c>
      <c r="BD56" s="359" t="e">
        <f>_xll.qlIndexFixing($BE$1,AZ56,TRUE,_xll.ohTrigger(Trigger,Trigger12M))</f>
        <v>#NUM!</v>
      </c>
    </row>
    <row r="57" spans="1:56" s="154" customFormat="1" ht="11.25" customHeight="1" x14ac:dyDescent="0.2">
      <c r="A57" s="399" t="s">
        <v>267</v>
      </c>
      <c r="B57" s="432" t="str">
        <v>18Y</v>
      </c>
      <c r="C57" s="398" t="str">
        <v>26Y</v>
      </c>
      <c r="D57" s="398" t="str">
        <f t="shared" si="20"/>
        <v>26Y</v>
      </c>
      <c r="E57" s="398" t="s">
        <v>14</v>
      </c>
      <c r="F57" s="438" t="s">
        <v>15</v>
      </c>
      <c r="G57" s="398" t="s">
        <v>16</v>
      </c>
      <c r="H57" s="438" t="s">
        <v>17</v>
      </c>
      <c r="I57" s="439">
        <v>1.40580259E-2</v>
      </c>
      <c r="J57" s="439" t="str">
        <f t="shared" si="19"/>
        <v>EUR_CURVE_1Y_18Y</v>
      </c>
      <c r="K57" s="440" t="str">
        <f>IFERROR(_xll.qlSwapRateHelper2(,IF(DataSelect="Reference",$I57,J57),,$D57,Calendar,$G57,$F57,$H57,$K$32,0,E57,Discounting,Permanent,_xll.ohTrigger(Trigger,DataSelect),ObjectOverwrite),"--")</f>
        <v>obj_00b80#0005</v>
      </c>
      <c r="L57" s="395" t="b">
        <f t="shared" si="21"/>
        <v>1</v>
      </c>
      <c r="N57" s="454" t="str">
        <f t="shared" si="22"/>
        <v>SW</v>
      </c>
      <c r="O57" s="454" t="str">
        <f t="shared" si="22"/>
        <v>24Y</v>
      </c>
      <c r="P57" s="458" t="str">
        <f t="shared" si="23"/>
        <v>obj_00b6f#0005</v>
      </c>
      <c r="Q57" s="454" t="b">
        <f t="shared" si="23"/>
        <v>1</v>
      </c>
      <c r="R57" s="462">
        <v>1</v>
      </c>
      <c r="S57" s="462">
        <v>1</v>
      </c>
      <c r="T57" s="185" t="str">
        <v>obj_00b72</v>
      </c>
      <c r="U57" s="185" t="str">
        <f>_xll.qlRateHelperQuoteName(T57)</f>
        <v/>
      </c>
      <c r="V57" s="452">
        <f>_xll.qlRateHelperRate(T57,_xll.ohTrigger(Trigger,Trigger3M))</f>
        <v>1.4305199479999999E-2</v>
      </c>
      <c r="W57" s="452" t="str">
        <f>IFERROR(_xll.qlFuturesRateHelperConvexityAdjustment(T57,Trigger),"--")</f>
        <v>--</v>
      </c>
      <c r="X57" s="186">
        <f>_xll.qlRateHelperEarliestDate(T57,Trigger)</f>
        <v>42156</v>
      </c>
      <c r="Y57" s="186">
        <f>_xll.qlRateHelperLatestDate(T57,Trigger)</f>
        <v>56401</v>
      </c>
      <c r="Z57" s="359">
        <v>1.4389257280184397E-2</v>
      </c>
      <c r="AD57" s="364"/>
      <c r="AY57" s="185" t="s">
        <v>214</v>
      </c>
      <c r="AZ57" s="186">
        <f>_xll.qlInterestRateIndexFixingDate(Currency&amp;"ibor"&amp;$I$1,BA57,Trigger)</f>
        <v>42229</v>
      </c>
      <c r="BA57" s="186">
        <f>_xll.qlCalendarAdvance(Calendar,BA56,AY57,"f",,Trigger)</f>
        <v>42233</v>
      </c>
      <c r="BB57" s="186">
        <f>_xll.qlInterestRateIndexMaturity(Currency&amp;"ibor"&amp;$I$1,BA57,Trigger)</f>
        <v>42599</v>
      </c>
      <c r="BC57" s="359">
        <f>_xll.qlIndexFixing($AC$5,AZ57,,_xll.ohTrigger(Trigger,Quote!$V$2))</f>
        <v>1.6270367747621805E-3</v>
      </c>
      <c r="BD57" s="359" t="e">
        <f>_xll.qlIndexFixing($BE$1,AZ57,TRUE,_xll.ohTrigger(Trigger,Trigger12M))</f>
        <v>#NUM!</v>
      </c>
    </row>
    <row r="58" spans="1:56" s="154" customFormat="1" ht="11.25" customHeight="1" x14ac:dyDescent="0.2">
      <c r="A58" s="399" t="s">
        <v>267</v>
      </c>
      <c r="B58" s="432" t="str">
        <v>19Y</v>
      </c>
      <c r="C58" s="398" t="str">
        <v>27Y</v>
      </c>
      <c r="D58" s="398" t="str">
        <f t="shared" si="20"/>
        <v>27Y</v>
      </c>
      <c r="E58" s="398" t="s">
        <v>14</v>
      </c>
      <c r="F58" s="438" t="s">
        <v>15</v>
      </c>
      <c r="G58" s="398" t="s">
        <v>16</v>
      </c>
      <c r="H58" s="438" t="s">
        <v>17</v>
      </c>
      <c r="I58" s="439">
        <v>1.40849332E-2</v>
      </c>
      <c r="J58" s="439" t="str">
        <f t="shared" si="19"/>
        <v>EUR_CURVE_1Y_19Y</v>
      </c>
      <c r="K58" s="440" t="str">
        <f>IFERROR(_xll.qlSwapRateHelper2(,IF(DataSelect="Reference",$I58,J58),,$D58,Calendar,$G58,$F58,$H58,$K$32,0,E58,Discounting,Permanent,_xll.ohTrigger(Trigger,DataSelect),ObjectOverwrite),"--")</f>
        <v>obj_00b7a#0005</v>
      </c>
      <c r="L58" s="395" t="b">
        <f t="shared" si="21"/>
        <v>1</v>
      </c>
      <c r="N58" s="454" t="str">
        <f t="shared" si="22"/>
        <v>SW</v>
      </c>
      <c r="O58" s="454" t="str">
        <f t="shared" si="22"/>
        <v>25Y</v>
      </c>
      <c r="P58" s="458" t="str">
        <f t="shared" si="23"/>
        <v>obj_00b7c#0005</v>
      </c>
      <c r="Q58" s="454" t="b">
        <f t="shared" si="23"/>
        <v>1</v>
      </c>
      <c r="R58" s="462">
        <v>1</v>
      </c>
      <c r="S58" s="462">
        <v>1</v>
      </c>
      <c r="T58" s="185" t="str">
        <v>obj_00b87</v>
      </c>
      <c r="U58" s="185" t="str">
        <f>_xll.qlRateHelperQuoteName(T58)</f>
        <v/>
      </c>
      <c r="V58" s="452">
        <f>_xll.qlRateHelperRate(T58,_xll.ohTrigger(Trigger,Trigger3M))</f>
        <v>1.4279999999999999E-2</v>
      </c>
      <c r="W58" s="452" t="str">
        <f>IFERROR(_xll.qlFuturesRateHelperConvexityAdjustment(T58,Trigger),"--")</f>
        <v>--</v>
      </c>
      <c r="X58" s="186">
        <f>_xll.qlRateHelperEarliestDate(T58,Trigger)</f>
        <v>42156</v>
      </c>
      <c r="Y58" s="186">
        <f>_xll.qlRateHelperLatestDate(T58,Trigger)</f>
        <v>56766</v>
      </c>
      <c r="Z58" s="359">
        <v>1.4353841524840628E-2</v>
      </c>
      <c r="AD58" s="364"/>
      <c r="AY58" s="185" t="s">
        <v>214</v>
      </c>
      <c r="AZ58" s="186">
        <f>_xll.qlInterestRateIndexFixingDate(Currency&amp;"ibor"&amp;$I$1,BA58,Trigger)</f>
        <v>42230</v>
      </c>
      <c r="BA58" s="186">
        <f>_xll.qlCalendarAdvance(Calendar,BA57,AY58,"f",,Trigger)</f>
        <v>42234</v>
      </c>
      <c r="BB58" s="186">
        <f>_xll.qlInterestRateIndexMaturity(Currency&amp;"ibor"&amp;$I$1,BA58,Trigger)</f>
        <v>42600</v>
      </c>
      <c r="BC58" s="359">
        <f>_xll.qlIndexFixing($AC$5,AZ58,,_xll.ohTrigger(Trigger,Quote!$V$2))</f>
        <v>1.6284328161353936E-3</v>
      </c>
      <c r="BD58" s="359" t="e">
        <f>_xll.qlIndexFixing($BE$1,AZ58,TRUE,_xll.ohTrigger(Trigger,Trigger12M))</f>
        <v>#NUM!</v>
      </c>
    </row>
    <row r="59" spans="1:56" s="154" customFormat="1" ht="11.25" customHeight="1" x14ac:dyDescent="0.2">
      <c r="A59" s="399" t="s">
        <v>267</v>
      </c>
      <c r="B59" s="432" t="str">
        <v>20Y</v>
      </c>
      <c r="C59" s="398" t="str">
        <v>28Y</v>
      </c>
      <c r="D59" s="398" t="str">
        <f t="shared" si="20"/>
        <v>28Y</v>
      </c>
      <c r="E59" s="398" t="s">
        <v>14</v>
      </c>
      <c r="F59" s="438" t="s">
        <v>15</v>
      </c>
      <c r="G59" s="398" t="s">
        <v>16</v>
      </c>
      <c r="H59" s="438" t="s">
        <v>17</v>
      </c>
      <c r="I59" s="439">
        <v>1.411179091E-2</v>
      </c>
      <c r="J59" s="439" t="str">
        <f t="shared" si="19"/>
        <v>EUR_CURVE_1Y_20Y</v>
      </c>
      <c r="K59" s="440" t="str">
        <f>IFERROR(_xll.qlSwapRateHelper2(,IF(DataSelect="Reference",$I59,J59),,$D59,Calendar,$G59,$F59,$H59,$K$32,0,E59,Discounting,Permanent,_xll.ohTrigger(Trigger,DataSelect),ObjectOverwrite),"--")</f>
        <v>obj_00b71#0005</v>
      </c>
      <c r="L59" s="395" t="b">
        <f t="shared" si="21"/>
        <v>1</v>
      </c>
      <c r="N59" s="454" t="str">
        <f t="shared" si="22"/>
        <v>SW</v>
      </c>
      <c r="O59" s="454" t="str">
        <f t="shared" si="22"/>
        <v>26Y</v>
      </c>
      <c r="P59" s="458" t="str">
        <f t="shared" si="23"/>
        <v>obj_00b7b#0005</v>
      </c>
      <c r="Q59" s="454" t="b">
        <f t="shared" si="23"/>
        <v>1</v>
      </c>
      <c r="R59" s="462">
        <v>1</v>
      </c>
      <c r="S59" s="462">
        <v>1</v>
      </c>
      <c r="T59" s="185" t="str">
        <v>obj_00b6e</v>
      </c>
      <c r="U59" s="185" t="str">
        <f>_xll.qlRateHelperQuoteName(T59)</f>
        <v/>
      </c>
      <c r="V59" s="452">
        <f>_xll.qlRateHelperRate(T59,_xll.ohTrigger(Trigger,Trigger3M))</f>
        <v>8.5799999999999991E-3</v>
      </c>
      <c r="W59" s="452" t="str">
        <f>IFERROR(_xll.qlFuturesRateHelperConvexityAdjustment(T59,Trigger),"--")</f>
        <v>--</v>
      </c>
      <c r="X59" s="186">
        <f>_xll.qlRateHelperEarliestDate(T59,Trigger)</f>
        <v>42156</v>
      </c>
      <c r="Y59" s="186">
        <f>_xll.qlRateHelperLatestDate(T59,Trigger)</f>
        <v>60419</v>
      </c>
      <c r="Z59" s="359">
        <v>7.2649251395516994E-3</v>
      </c>
      <c r="AD59" s="364"/>
      <c r="AY59" s="185" t="s">
        <v>214</v>
      </c>
      <c r="AZ59" s="186">
        <f>_xll.qlInterestRateIndexFixingDate(Currency&amp;"ibor"&amp;$I$1,BA59,Trigger)</f>
        <v>42233</v>
      </c>
      <c r="BA59" s="186">
        <f>_xll.qlCalendarAdvance(Calendar,BA58,AY59,"f",,Trigger)</f>
        <v>42235</v>
      </c>
      <c r="BB59" s="186">
        <f>_xll.qlInterestRateIndexMaturity(Currency&amp;"ibor"&amp;$I$1,BA59,Trigger)</f>
        <v>42601</v>
      </c>
      <c r="BC59" s="359">
        <f>_xll.qlIndexFixing($AC$5,AZ59,,_xll.ohTrigger(Trigger,Quote!$V$2))</f>
        <v>1.6298279180172806E-3</v>
      </c>
      <c r="BD59" s="359" t="e">
        <f>_xll.qlIndexFixing($BE$1,AZ59,TRUE,_xll.ohTrigger(Trigger,Trigger12M))</f>
        <v>#NUM!</v>
      </c>
    </row>
    <row r="60" spans="1:56" s="154" customFormat="1" ht="11.25" customHeight="1" x14ac:dyDescent="0.2">
      <c r="A60" s="399" t="s">
        <v>267</v>
      </c>
      <c r="B60" s="432" t="str">
        <v>21Y</v>
      </c>
      <c r="C60" s="398" t="str">
        <v>29Y</v>
      </c>
      <c r="D60" s="398" t="str">
        <f t="shared" si="20"/>
        <v>29Y</v>
      </c>
      <c r="E60" s="398" t="s">
        <v>14</v>
      </c>
      <c r="F60" s="438" t="s">
        <v>15</v>
      </c>
      <c r="G60" s="398" t="s">
        <v>16</v>
      </c>
      <c r="H60" s="438" t="s">
        <v>17</v>
      </c>
      <c r="I60" s="439">
        <v>1.414074872E-2</v>
      </c>
      <c r="J60" s="439" t="str">
        <f t="shared" si="19"/>
        <v>EUR_CURVE_1Y_21Y</v>
      </c>
      <c r="K60" s="440" t="str">
        <f>IFERROR(_xll.qlSwapRateHelper2(,IF(DataSelect="Reference",$I60,J60),,$D60,Calendar,$G60,$F60,$H60,$K$32,0,E60,Discounting,Permanent,_xll.ohTrigger(Trigger,DataSelect),ObjectOverwrite),"--")</f>
        <v>obj_00b8f#0005</v>
      </c>
      <c r="L60" s="395" t="b">
        <f t="shared" si="21"/>
        <v>1</v>
      </c>
      <c r="N60" s="454" t="str">
        <f t="shared" si="22"/>
        <v>SW</v>
      </c>
      <c r="O60" s="454" t="str">
        <f t="shared" si="22"/>
        <v>27Y</v>
      </c>
      <c r="P60" s="458" t="str">
        <f t="shared" si="23"/>
        <v>obj_00b74#0005</v>
      </c>
      <c r="Q60" s="454" t="b">
        <f t="shared" si="23"/>
        <v>1</v>
      </c>
      <c r="R60" s="462">
        <v>1</v>
      </c>
      <c r="S60" s="462">
        <v>1</v>
      </c>
      <c r="T60" s="185" t="str">
        <v>obj_00b75</v>
      </c>
      <c r="U60" s="185" t="str">
        <f>_xll.qlRateHelperQuoteName(T60)</f>
        <v/>
      </c>
      <c r="V60" s="452">
        <f>_xll.qlRateHelperRate(T60,_xll.ohTrigger(Trigger,Trigger3M))</f>
        <v>1.3600000000000001E-2</v>
      </c>
      <c r="W60" s="452" t="str">
        <f>IFERROR(_xll.qlFuturesRateHelperConvexityAdjustment(T60,Trigger),"--")</f>
        <v>--</v>
      </c>
      <c r="X60" s="186">
        <f>_xll.qlRateHelperEarliestDate(T60,Trigger)</f>
        <v>42156</v>
      </c>
      <c r="Y60" s="186">
        <f>_xll.qlRateHelperLatestDate(T60,Trigger)</f>
        <v>64073</v>
      </c>
      <c r="Z60" s="359">
        <v>1.3672317333723075E-2</v>
      </c>
      <c r="AD60" s="364"/>
      <c r="AY60" s="185" t="s">
        <v>214</v>
      </c>
      <c r="AZ60" s="186">
        <f>_xll.qlInterestRateIndexFixingDate(Currency&amp;"ibor"&amp;$I$1,BA60,Trigger)</f>
        <v>42234</v>
      </c>
      <c r="BA60" s="186">
        <f>_xll.qlCalendarAdvance(Calendar,BA59,AY60,"f",,Trigger)</f>
        <v>42236</v>
      </c>
      <c r="BB60" s="186">
        <f>_xll.qlInterestRateIndexMaturity(Currency&amp;"ibor"&amp;$I$1,BA60,Trigger)</f>
        <v>42604</v>
      </c>
      <c r="BC60" s="359">
        <f>_xll.qlIndexFixing($AC$5,AZ60,,_xll.ohTrigger(Trigger,Quote!$V$2))</f>
        <v>1.6329268741040726E-3</v>
      </c>
      <c r="BD60" s="359" t="e">
        <f>_xll.qlIndexFixing($BE$1,AZ60,TRUE,_xll.ohTrigger(Trigger,Trigger12M))</f>
        <v>#NUM!</v>
      </c>
    </row>
    <row r="61" spans="1:56" s="154" customFormat="1" ht="11.25" customHeight="1" x14ac:dyDescent="0.2">
      <c r="A61" s="399" t="s">
        <v>267</v>
      </c>
      <c r="B61" s="432" t="str">
        <v>22Y</v>
      </c>
      <c r="C61" s="398" t="str">
        <v>30Y</v>
      </c>
      <c r="D61" s="398" t="str">
        <f t="shared" si="20"/>
        <v>30Y</v>
      </c>
      <c r="E61" s="398" t="s">
        <v>14</v>
      </c>
      <c r="F61" s="438" t="s">
        <v>15</v>
      </c>
      <c r="G61" s="398" t="s">
        <v>16</v>
      </c>
      <c r="H61" s="438" t="s">
        <v>17</v>
      </c>
      <c r="I61" s="439">
        <v>1.417E-2</v>
      </c>
      <c r="J61" s="439" t="str">
        <f t="shared" si="19"/>
        <v>EUR_CURVE_1Y_22Y</v>
      </c>
      <c r="K61" s="440" t="str">
        <f>IFERROR(_xll.qlSwapRateHelper2(,IF(DataSelect="Reference",$I61,J61),,$D61,Calendar,$G61,$F61,$H61,$K$32,0,E61,Discounting,Permanent,_xll.ohTrigger(Trigger,DataSelect),ObjectOverwrite),"--")</f>
        <v>obj_00b89#0005</v>
      </c>
      <c r="L61" s="395" t="b">
        <f t="shared" si="21"/>
        <v>1</v>
      </c>
      <c r="N61" s="454" t="str">
        <f t="shared" si="22"/>
        <v>SW</v>
      </c>
      <c r="O61" s="454" t="str">
        <f t="shared" si="22"/>
        <v>28Y</v>
      </c>
      <c r="P61" s="458" t="str">
        <f t="shared" ref="P61:Q76" si="24">K67</f>
        <v>obj_00b92#0005</v>
      </c>
      <c r="Q61" s="454" t="b">
        <f t="shared" si="24"/>
        <v>1</v>
      </c>
      <c r="R61" s="462">
        <v>1</v>
      </c>
      <c r="S61" s="462">
        <v>1</v>
      </c>
      <c r="T61" s="185" t="e">
        <v>#N/A</v>
      </c>
      <c r="U61" s="185" t="e">
        <f>_xll.qlRateHelperQuoteName(T61)</f>
        <v>#VALUE!</v>
      </c>
      <c r="V61" s="452" t="e">
        <f>_xll.qlRateHelperRate(T61,_xll.ohTrigger(Trigger,Trigger3M))</f>
        <v>#VALUE!</v>
      </c>
      <c r="W61" s="452" t="str">
        <f>IFERROR(_xll.qlFuturesRateHelperConvexityAdjustment(T61,Trigger),"--")</f>
        <v>--</v>
      </c>
      <c r="X61" s="186" t="e">
        <f>_xll.qlRateHelperEarliestDate(T61,Trigger)</f>
        <v>#VALUE!</v>
      </c>
      <c r="Y61" s="186" t="e">
        <f>_xll.qlRateHelperLatestDate(T61,Trigger)</f>
        <v>#VALUE!</v>
      </c>
      <c r="Z61" s="359" t="e">
        <v>#N/A</v>
      </c>
      <c r="AD61" s="364"/>
      <c r="AY61" s="185" t="s">
        <v>214</v>
      </c>
      <c r="AZ61" s="186">
        <f>_xll.qlInterestRateIndexFixingDate(Currency&amp;"ibor"&amp;$I$1,BA61,Trigger)</f>
        <v>42235</v>
      </c>
      <c r="BA61" s="186">
        <f>_xll.qlCalendarAdvance(Calendar,BA60,AY61,"f",,Trigger)</f>
        <v>42237</v>
      </c>
      <c r="BB61" s="186">
        <f>_xll.qlInterestRateIndexMaturity(Currency&amp;"ibor"&amp;$I$1,BA61,Trigger)</f>
        <v>42604</v>
      </c>
      <c r="BC61" s="359">
        <f>_xll.qlIndexFixing($AC$5,AZ61,,_xll.ohTrigger(Trigger,Quote!$V$2))</f>
        <v>1.633468419439259E-3</v>
      </c>
      <c r="BD61" s="359" t="e">
        <f>_xll.qlIndexFixing($BE$1,AZ61,TRUE,_xll.ohTrigger(Trigger,Trigger12M))</f>
        <v>#NUM!</v>
      </c>
    </row>
    <row r="62" spans="1:56" s="154" customFormat="1" ht="11.25" customHeight="1" x14ac:dyDescent="0.2">
      <c r="A62" s="399" t="s">
        <v>267</v>
      </c>
      <c r="B62" s="432" t="str">
        <v>23Y</v>
      </c>
      <c r="C62" s="398" t="str">
        <v>31Y</v>
      </c>
      <c r="D62" s="398" t="str">
        <f t="shared" si="20"/>
        <v>31Y</v>
      </c>
      <c r="E62" s="398" t="s">
        <v>14</v>
      </c>
      <c r="F62" s="438" t="s">
        <v>15</v>
      </c>
      <c r="G62" s="398" t="s">
        <v>16</v>
      </c>
      <c r="H62" s="438" t="s">
        <v>17</v>
      </c>
      <c r="I62" s="439">
        <v>1.420110061E-2</v>
      </c>
      <c r="J62" s="439" t="str">
        <f t="shared" si="19"/>
        <v>EUR_CURVE_1Y_23Y</v>
      </c>
      <c r="K62" s="440" t="str">
        <f>IFERROR(_xll.qlSwapRateHelper2(,IF(DataSelect="Reference",$I62,J62),,$D62,Calendar,$G62,$F62,$H62,$K$32,0,E62,Discounting,Permanent,_xll.ohTrigger(Trigger,DataSelect),ObjectOverwrite),"--")</f>
        <v>obj_00b81#0005</v>
      </c>
      <c r="L62" s="395" t="b">
        <f t="shared" si="21"/>
        <v>1</v>
      </c>
      <c r="N62" s="454" t="str">
        <f t="shared" si="22"/>
        <v>SW</v>
      </c>
      <c r="O62" s="454" t="str">
        <f t="shared" si="22"/>
        <v>29Y</v>
      </c>
      <c r="P62" s="458" t="str">
        <f t="shared" si="24"/>
        <v>obj_00b78#0005</v>
      </c>
      <c r="Q62" s="454" t="b">
        <f t="shared" si="24"/>
        <v>1</v>
      </c>
      <c r="R62" s="462">
        <v>1</v>
      </c>
      <c r="S62" s="462">
        <v>1</v>
      </c>
      <c r="T62" s="185" t="e">
        <v>#N/A</v>
      </c>
      <c r="U62" s="185" t="e">
        <f>_xll.qlRateHelperQuoteName(T62)</f>
        <v>#VALUE!</v>
      </c>
      <c r="V62" s="452" t="e">
        <f>_xll.qlRateHelperRate(T62,_xll.ohTrigger(Trigger,Trigger3M))</f>
        <v>#VALUE!</v>
      </c>
      <c r="W62" s="452" t="str">
        <f>IFERROR(_xll.qlFuturesRateHelperConvexityAdjustment(T62,Trigger),"--")</f>
        <v>--</v>
      </c>
      <c r="X62" s="186" t="e">
        <f>_xll.qlRateHelperEarliestDate(T62,Trigger)</f>
        <v>#VALUE!</v>
      </c>
      <c r="Y62" s="186" t="e">
        <f>_xll.qlRateHelperLatestDate(T62,Trigger)</f>
        <v>#VALUE!</v>
      </c>
      <c r="Z62" s="359" t="e">
        <v>#N/A</v>
      </c>
      <c r="AD62" s="364"/>
      <c r="AY62" s="185" t="s">
        <v>214</v>
      </c>
      <c r="AZ62" s="186">
        <f>_xll.qlInterestRateIndexFixingDate(Currency&amp;"ibor"&amp;$I$1,BA62,Trigger)</f>
        <v>42236</v>
      </c>
      <c r="BA62" s="186">
        <f>_xll.qlCalendarAdvance(Calendar,BA61,AY62,"f",,Trigger)</f>
        <v>42240</v>
      </c>
      <c r="BB62" s="186">
        <f>_xll.qlInterestRateIndexMaturity(Currency&amp;"ibor"&amp;$I$1,BA62,Trigger)</f>
        <v>42606</v>
      </c>
      <c r="BC62" s="359">
        <f>_xll.qlIndexFixing($AC$5,AZ62,,_xll.ohTrigger(Trigger,Quote!$V$2))</f>
        <v>1.6367893349211919E-3</v>
      </c>
      <c r="BD62" s="359" t="e">
        <f>_xll.qlIndexFixing($BE$1,AZ62,TRUE,_xll.ohTrigger(Trigger,Trigger12M))</f>
        <v>#NUM!</v>
      </c>
    </row>
    <row r="63" spans="1:56" s="154" customFormat="1" ht="11.25" customHeight="1" x14ac:dyDescent="0.2">
      <c r="A63" s="399" t="s">
        <v>267</v>
      </c>
      <c r="B63" s="432" t="str">
        <v>24Y</v>
      </c>
      <c r="C63" s="398" t="str">
        <v>32Y</v>
      </c>
      <c r="D63" s="398" t="str">
        <f t="shared" si="20"/>
        <v>32Y</v>
      </c>
      <c r="E63" s="398" t="s">
        <v>14</v>
      </c>
      <c r="F63" s="438" t="s">
        <v>15</v>
      </c>
      <c r="G63" s="398" t="s">
        <v>16</v>
      </c>
      <c r="H63" s="438" t="s">
        <v>17</v>
      </c>
      <c r="I63" s="439">
        <v>1.4232135390000001E-2</v>
      </c>
      <c r="J63" s="439" t="str">
        <f t="shared" si="19"/>
        <v>EUR_CURVE_1Y_24Y</v>
      </c>
      <c r="K63" s="440" t="str">
        <f>IFERROR(_xll.qlSwapRateHelper2(,IF(DataSelect="Reference",$I63,J63),,$D63,Calendar,$G63,$F63,$H63,$K$32,0,E63,Discounting,Permanent,_xll.ohTrigger(Trigger,DataSelect),ObjectOverwrite),"--")</f>
        <v>obj_00b6f#0005</v>
      </c>
      <c r="L63" s="395" t="b">
        <f t="shared" si="21"/>
        <v>1</v>
      </c>
      <c r="N63" s="454" t="str">
        <f t="shared" si="22"/>
        <v>SW</v>
      </c>
      <c r="O63" s="454" t="str">
        <f t="shared" si="22"/>
        <v>30Y</v>
      </c>
      <c r="P63" s="458" t="str">
        <f t="shared" si="24"/>
        <v>obj_00b7e#0005</v>
      </c>
      <c r="Q63" s="454" t="b">
        <f t="shared" si="24"/>
        <v>1</v>
      </c>
      <c r="R63" s="462">
        <v>1</v>
      </c>
      <c r="S63" s="462">
        <v>1</v>
      </c>
      <c r="T63" s="185" t="e">
        <v>#N/A</v>
      </c>
      <c r="U63" s="185" t="e">
        <f>_xll.qlRateHelperQuoteName(T63)</f>
        <v>#VALUE!</v>
      </c>
      <c r="V63" s="452" t="e">
        <f>_xll.qlRateHelperRate(T63,_xll.ohTrigger(Trigger,Trigger3M))</f>
        <v>#VALUE!</v>
      </c>
      <c r="W63" s="452" t="str">
        <f>IFERROR(_xll.qlFuturesRateHelperConvexityAdjustment(T63,Trigger),"--")</f>
        <v>--</v>
      </c>
      <c r="X63" s="186" t="e">
        <f>_xll.qlRateHelperEarliestDate(T63,Trigger)</f>
        <v>#VALUE!</v>
      </c>
      <c r="Y63" s="186" t="e">
        <f>_xll.qlRateHelperLatestDate(T63,Trigger)</f>
        <v>#VALUE!</v>
      </c>
      <c r="Z63" s="359" t="e">
        <v>#N/A</v>
      </c>
      <c r="AD63" s="364"/>
      <c r="AY63" s="185" t="s">
        <v>214</v>
      </c>
      <c r="AZ63" s="186">
        <f>_xll.qlInterestRateIndexFixingDate(Currency&amp;"ibor"&amp;$I$1,BA63,Trigger)</f>
        <v>42237</v>
      </c>
      <c r="BA63" s="186">
        <f>_xll.qlCalendarAdvance(Calendar,BA62,AY63,"f",,Trigger)</f>
        <v>42241</v>
      </c>
      <c r="BB63" s="186">
        <f>_xll.qlInterestRateIndexMaturity(Currency&amp;"ibor"&amp;$I$1,BA63,Trigger)</f>
        <v>42607</v>
      </c>
      <c r="BC63" s="359">
        <f>_xll.qlIndexFixing($AC$5,AZ63,,_xll.ohTrigger(Trigger,Quote!$V$2))</f>
        <v>1.6381787997725645E-3</v>
      </c>
      <c r="BD63" s="359" t="e">
        <f>_xll.qlIndexFixing($BE$1,AZ63,TRUE,_xll.ohTrigger(Trigger,Trigger12M))</f>
        <v>#NUM!</v>
      </c>
    </row>
    <row r="64" spans="1:56" s="154" customFormat="1" ht="11.25" customHeight="1" x14ac:dyDescent="0.2">
      <c r="A64" s="399" t="s">
        <v>267</v>
      </c>
      <c r="B64" s="432" t="str">
        <v>25Y</v>
      </c>
      <c r="C64" s="398" t="str">
        <v>33Y</v>
      </c>
      <c r="D64" s="398" t="str">
        <f t="shared" si="20"/>
        <v>33Y</v>
      </c>
      <c r="E64" s="398" t="s">
        <v>14</v>
      </c>
      <c r="F64" s="438" t="s">
        <v>15</v>
      </c>
      <c r="G64" s="398" t="s">
        <v>16</v>
      </c>
      <c r="H64" s="438" t="s">
        <v>17</v>
      </c>
      <c r="I64" s="439">
        <v>1.4262054099999999E-2</v>
      </c>
      <c r="J64" s="439" t="str">
        <f t="shared" si="19"/>
        <v>EUR_CURVE_1Y_25Y</v>
      </c>
      <c r="K64" s="440" t="str">
        <f>IFERROR(_xll.qlSwapRateHelper2(,IF(DataSelect="Reference",$I64,J64),,$D64,Calendar,$G64,$F64,$H64,$K$32,0,E64,Discounting,Permanent,_xll.ohTrigger(Trigger,DataSelect),ObjectOverwrite),"--")</f>
        <v>obj_00b7c#0005</v>
      </c>
      <c r="L64" s="395" t="b">
        <f t="shared" si="21"/>
        <v>1</v>
      </c>
      <c r="N64" s="454" t="str">
        <f t="shared" si="22"/>
        <v>SW</v>
      </c>
      <c r="O64" s="454" t="str">
        <f t="shared" si="22"/>
        <v>31Y</v>
      </c>
      <c r="P64" s="458" t="str">
        <f t="shared" si="24"/>
        <v>obj_00b72#0005</v>
      </c>
      <c r="Q64" s="454" t="b">
        <f t="shared" si="24"/>
        <v>1</v>
      </c>
      <c r="R64" s="462">
        <v>1</v>
      </c>
      <c r="S64" s="462">
        <v>1</v>
      </c>
      <c r="T64" s="185" t="e">
        <v>#N/A</v>
      </c>
      <c r="U64" s="185" t="e">
        <f>_xll.qlRateHelperQuoteName(T64)</f>
        <v>#VALUE!</v>
      </c>
      <c r="V64" s="452" t="e">
        <f>_xll.qlRateHelperRate(T64,_xll.ohTrigger(Trigger,Trigger3M))</f>
        <v>#VALUE!</v>
      </c>
      <c r="W64" s="452" t="str">
        <f>IFERROR(_xll.qlFuturesRateHelperConvexityAdjustment(T64,Trigger),"--")</f>
        <v>--</v>
      </c>
      <c r="X64" s="186" t="e">
        <f>_xll.qlRateHelperEarliestDate(T64,Trigger)</f>
        <v>#VALUE!</v>
      </c>
      <c r="Y64" s="186" t="e">
        <f>_xll.qlRateHelperLatestDate(T64,Trigger)</f>
        <v>#VALUE!</v>
      </c>
      <c r="Z64" s="185" t="e">
        <v>#N/A</v>
      </c>
      <c r="AY64" s="185" t="s">
        <v>214</v>
      </c>
      <c r="AZ64" s="186">
        <f>_xll.qlInterestRateIndexFixingDate(Currency&amp;"ibor"&amp;$I$1,BA64,Trigger)</f>
        <v>42240</v>
      </c>
      <c r="BA64" s="186">
        <f>_xll.qlCalendarAdvance(Calendar,BA63,AY64,"f",,Trigger)</f>
        <v>42242</v>
      </c>
      <c r="BB64" s="186">
        <f>_xll.qlInterestRateIndexMaturity(Currency&amp;"ibor"&amp;$I$1,BA64,Trigger)</f>
        <v>42608</v>
      </c>
      <c r="BC64" s="359">
        <f>_xll.qlIndexFixing($AC$5,AZ64,,_xll.ohTrigger(Trigger,Quote!$V$2))</f>
        <v>1.6395673251050917E-3</v>
      </c>
      <c r="BD64" s="359" t="e">
        <f>_xll.qlIndexFixing($BE$1,AZ64,TRUE,_xll.ohTrigger(Trigger,Trigger12M))</f>
        <v>#NUM!</v>
      </c>
    </row>
    <row r="65" spans="1:56" s="154" customFormat="1" ht="11.25" customHeight="1" x14ac:dyDescent="0.2">
      <c r="A65" s="399" t="s">
        <v>267</v>
      </c>
      <c r="B65" s="432" t="str">
        <v>26Y</v>
      </c>
      <c r="C65" s="398" t="str">
        <v>34Y</v>
      </c>
      <c r="D65" s="398" t="str">
        <f t="shared" si="20"/>
        <v>34Y</v>
      </c>
      <c r="E65" s="398" t="s">
        <v>14</v>
      </c>
      <c r="F65" s="438" t="s">
        <v>15</v>
      </c>
      <c r="G65" s="398" t="s">
        <v>16</v>
      </c>
      <c r="H65" s="438" t="s">
        <v>17</v>
      </c>
      <c r="I65" s="439">
        <v>1.428712083E-2</v>
      </c>
      <c r="J65" s="439" t="str">
        <f t="shared" si="19"/>
        <v>EUR_CURVE_1Y_26Y</v>
      </c>
      <c r="K65" s="440" t="str">
        <f>IFERROR(_xll.qlSwapRateHelper2(,IF(DataSelect="Reference",$I65,J65),,$D65,Calendar,$G65,$F65,$H65,$K$32,0,E65,Discounting,Permanent,_xll.ohTrigger(Trigger,DataSelect),ObjectOverwrite),"--")</f>
        <v>obj_00b7b#0005</v>
      </c>
      <c r="L65" s="395" t="b">
        <f t="shared" si="21"/>
        <v>1</v>
      </c>
      <c r="N65" s="454" t="str">
        <f t="shared" si="22"/>
        <v>SW</v>
      </c>
      <c r="O65" s="454" t="str">
        <f t="shared" si="22"/>
        <v>32Y</v>
      </c>
      <c r="P65" s="458" t="str">
        <f t="shared" si="24"/>
        <v>obj_00b87#0005</v>
      </c>
      <c r="Q65" s="454" t="b">
        <f t="shared" si="24"/>
        <v>1</v>
      </c>
      <c r="R65" s="462">
        <v>1</v>
      </c>
      <c r="S65" s="462">
        <v>1</v>
      </c>
      <c r="T65" s="185" t="e">
        <v>#N/A</v>
      </c>
      <c r="U65" s="185" t="e">
        <f>_xll.qlRateHelperQuoteName(T65)</f>
        <v>#VALUE!</v>
      </c>
      <c r="V65" s="452" t="e">
        <f>_xll.qlRateHelperRate(T65,_xll.ohTrigger(Trigger,Trigger3M))</f>
        <v>#VALUE!</v>
      </c>
      <c r="W65" s="452" t="str">
        <f>IFERROR(_xll.qlFuturesRateHelperConvexityAdjustment(T65,Trigger),"--")</f>
        <v>--</v>
      </c>
      <c r="X65" s="186" t="e">
        <f>_xll.qlRateHelperEarliestDate(T65,Trigger)</f>
        <v>#VALUE!</v>
      </c>
      <c r="Y65" s="186" t="e">
        <f>_xll.qlRateHelperLatestDate(T65,Trigger)</f>
        <v>#VALUE!</v>
      </c>
      <c r="Z65" s="185" t="e">
        <v>#N/A</v>
      </c>
      <c r="AY65" s="185" t="s">
        <v>214</v>
      </c>
      <c r="AZ65" s="186">
        <f>_xll.qlInterestRateIndexFixingDate(Currency&amp;"ibor"&amp;$I$1,BA65,Trigger)</f>
        <v>42241</v>
      </c>
      <c r="BA65" s="186">
        <f>_xll.qlCalendarAdvance(Calendar,BA64,AY65,"f",,Trigger)</f>
        <v>42243</v>
      </c>
      <c r="BB65" s="186">
        <f>_xll.qlInterestRateIndexMaturity(Currency&amp;"ibor"&amp;$I$1,BA65,Trigger)</f>
        <v>42611</v>
      </c>
      <c r="BC65" s="359">
        <f>_xll.qlIndexFixing($AC$5,AZ65,,_xll.ohTrigger(Trigger,Quote!$V$2))</f>
        <v>1.6426683392833689E-3</v>
      </c>
      <c r="BD65" s="359" t="e">
        <f>_xll.qlIndexFixing($BE$1,AZ65,TRUE,_xll.ohTrigger(Trigger,Trigger12M))</f>
        <v>#NUM!</v>
      </c>
    </row>
    <row r="66" spans="1:56" s="154" customFormat="1" ht="11.25" customHeight="1" x14ac:dyDescent="0.2">
      <c r="A66" s="399" t="s">
        <v>267</v>
      </c>
      <c r="B66" s="432" t="str">
        <v>27Y</v>
      </c>
      <c r="C66" s="398" t="str">
        <v>35Y</v>
      </c>
      <c r="D66" s="398" t="str">
        <f t="shared" si="20"/>
        <v>35Y</v>
      </c>
      <c r="E66" s="398" t="s">
        <v>14</v>
      </c>
      <c r="F66" s="438" t="s">
        <v>15</v>
      </c>
      <c r="G66" s="398" t="s">
        <v>16</v>
      </c>
      <c r="H66" s="438" t="s">
        <v>17</v>
      </c>
      <c r="I66" s="439">
        <v>1.4305655260000001E-2</v>
      </c>
      <c r="J66" s="439" t="str">
        <f t="shared" ref="J66:J99" si="25">Currency&amp;"_CURVE_"&amp;Tenor&amp;"_"&amp;$B66</f>
        <v>EUR_CURVE_1Y_27Y</v>
      </c>
      <c r="K66" s="440" t="str">
        <f>IFERROR(_xll.qlSwapRateHelper2(,IF(DataSelect="Reference",$I66,J66),,$D66,Calendar,$G66,$F66,$H66,$K$32,0,E66,Discounting,Permanent,_xll.ohTrigger(Trigger,DataSelect),ObjectOverwrite),"--")</f>
        <v>obj_00b74#0005</v>
      </c>
      <c r="L66" s="395" t="b">
        <f t="shared" si="21"/>
        <v>1</v>
      </c>
      <c r="N66" s="454" t="str">
        <f t="shared" si="22"/>
        <v>SW</v>
      </c>
      <c r="O66" s="454" t="str">
        <f t="shared" si="22"/>
        <v>33Y</v>
      </c>
      <c r="P66" s="458" t="str">
        <f t="shared" si="24"/>
        <v>obj_00b76#0005</v>
      </c>
      <c r="Q66" s="454" t="b">
        <f t="shared" si="24"/>
        <v>1</v>
      </c>
      <c r="R66" s="462">
        <v>1</v>
      </c>
      <c r="S66" s="462">
        <v>1</v>
      </c>
      <c r="T66" s="185" t="e">
        <v>#N/A</v>
      </c>
      <c r="U66" s="185" t="e">
        <f>_xll.qlRateHelperQuoteName(T66)</f>
        <v>#VALUE!</v>
      </c>
      <c r="V66" s="452" t="e">
        <f>_xll.qlRateHelperRate(T66,_xll.ohTrigger(Trigger,Trigger3M))</f>
        <v>#VALUE!</v>
      </c>
      <c r="W66" s="452" t="str">
        <f>IFERROR(_xll.qlFuturesRateHelperConvexityAdjustment(T66,Trigger),"--")</f>
        <v>--</v>
      </c>
      <c r="X66" s="186" t="e">
        <f>_xll.qlRateHelperEarliestDate(T66,Trigger)</f>
        <v>#VALUE!</v>
      </c>
      <c r="Y66" s="186" t="e">
        <f>_xll.qlRateHelperLatestDate(T66,Trigger)</f>
        <v>#VALUE!</v>
      </c>
      <c r="Z66" s="185" t="e">
        <v>#N/A</v>
      </c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Y66" s="185" t="s">
        <v>214</v>
      </c>
      <c r="AZ66" s="186">
        <f>_xll.qlInterestRateIndexFixingDate(Currency&amp;"ibor"&amp;$I$1,BA66,Trigger)</f>
        <v>42242</v>
      </c>
      <c r="BA66" s="186">
        <f>_xll.qlCalendarAdvance(Calendar,BA65,AY66,"f",,Trigger)</f>
        <v>42244</v>
      </c>
      <c r="BB66" s="186">
        <f>_xll.qlInterestRateIndexMaturity(Currency&amp;"ibor"&amp;$I$1,BA66,Trigger)</f>
        <v>42611</v>
      </c>
      <c r="BC66" s="359">
        <f>_xll.qlIndexFixing($AC$5,AZ66,,_xll.ohTrigger(Trigger,Quote!$V$2))</f>
        <v>1.6431990202254233E-3</v>
      </c>
      <c r="BD66" s="359" t="e">
        <f>_xll.qlIndexFixing($BE$1,AZ66,TRUE,_xll.ohTrigger(Trigger,Trigger12M))</f>
        <v>#NUM!</v>
      </c>
    </row>
    <row r="67" spans="1:56" s="154" customFormat="1" ht="11.25" customHeight="1" x14ac:dyDescent="0.2">
      <c r="A67" s="399" t="s">
        <v>267</v>
      </c>
      <c r="B67" s="432" t="str">
        <v>28Y</v>
      </c>
      <c r="C67" s="398" t="str">
        <v>36Y</v>
      </c>
      <c r="D67" s="398" t="str">
        <f t="shared" si="20"/>
        <v>36Y</v>
      </c>
      <c r="E67" s="398" t="s">
        <v>14</v>
      </c>
      <c r="F67" s="438" t="s">
        <v>15</v>
      </c>
      <c r="G67" s="398" t="s">
        <v>16</v>
      </c>
      <c r="H67" s="438" t="s">
        <v>17</v>
      </c>
      <c r="I67" s="439">
        <v>1.431830949E-2</v>
      </c>
      <c r="J67" s="439" t="str">
        <f t="shared" si="25"/>
        <v>EUR_CURVE_1Y_28Y</v>
      </c>
      <c r="K67" s="440" t="str">
        <f>IFERROR(_xll.qlSwapRateHelper2(,IF(DataSelect="Reference",$I67,J67),,$D67,Calendar,$G67,$F67,$H67,$K$32,0,E67,Discounting,Permanent,_xll.ohTrigger(Trigger,DataSelect),ObjectOverwrite),"--")</f>
        <v>obj_00b92#0005</v>
      </c>
      <c r="L67" s="395" t="b">
        <f t="shared" si="21"/>
        <v>1</v>
      </c>
      <c r="N67" s="454" t="str">
        <f t="shared" si="22"/>
        <v>SW</v>
      </c>
      <c r="O67" s="454" t="str">
        <f t="shared" si="22"/>
        <v>34Y</v>
      </c>
      <c r="P67" s="458" t="str">
        <f t="shared" si="24"/>
        <v>obj_00b75#0005</v>
      </c>
      <c r="Q67" s="454" t="b">
        <f t="shared" si="24"/>
        <v>1</v>
      </c>
      <c r="R67" s="462">
        <v>1</v>
      </c>
      <c r="S67" s="462">
        <v>1</v>
      </c>
      <c r="T67" s="185" t="e">
        <v>#N/A</v>
      </c>
      <c r="U67" s="185" t="e">
        <f>_xll.qlRateHelperQuoteName(T67)</f>
        <v>#VALUE!</v>
      </c>
      <c r="V67" s="452" t="e">
        <f>_xll.qlRateHelperRate(T67,_xll.ohTrigger(Trigger,Trigger3M))</f>
        <v>#VALUE!</v>
      </c>
      <c r="W67" s="452" t="str">
        <f>IFERROR(_xll.qlFuturesRateHelperConvexityAdjustment(T67,Trigger),"--")</f>
        <v>--</v>
      </c>
      <c r="X67" s="186" t="e">
        <f>_xll.qlRateHelperEarliestDate(T67,Trigger)</f>
        <v>#VALUE!</v>
      </c>
      <c r="Y67" s="186" t="e">
        <f>_xll.qlRateHelperLatestDate(T67,Trigger)</f>
        <v>#VALUE!</v>
      </c>
      <c r="Z67" s="185" t="e">
        <v>#N/A</v>
      </c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Y67" s="185" t="s">
        <v>214</v>
      </c>
      <c r="AZ67" s="186">
        <f>_xll.qlInterestRateIndexFixingDate(Currency&amp;"ibor"&amp;$I$1,BA67,Trigger)</f>
        <v>42243</v>
      </c>
      <c r="BA67" s="186">
        <f>_xll.qlCalendarAdvance(Calendar,BA66,AY67,"f",,Trigger)</f>
        <v>42247</v>
      </c>
      <c r="BB67" s="186">
        <f>_xll.qlInterestRateIndexMaturity(Currency&amp;"ibor"&amp;$I$1,BA67,Trigger)</f>
        <v>42613</v>
      </c>
      <c r="BC67" s="359">
        <f>_xll.qlIndexFixing($AC$5,AZ67,,_xll.ohTrigger(Trigger,Quote!$V$2))</f>
        <v>1.6464958588422124E-3</v>
      </c>
      <c r="BD67" s="359" t="e">
        <f>_xll.qlIndexFixing($BE$1,AZ67,TRUE,_xll.ohTrigger(Trigger,Trigger12M))</f>
        <v>#NUM!</v>
      </c>
    </row>
    <row r="68" spans="1:56" s="154" customFormat="1" ht="11.25" customHeight="1" x14ac:dyDescent="0.2">
      <c r="A68" s="399" t="s">
        <v>267</v>
      </c>
      <c r="B68" s="432" t="str">
        <v>29Y</v>
      </c>
      <c r="C68" s="398" t="str">
        <v>37Y</v>
      </c>
      <c r="D68" s="398" t="str">
        <f t="shared" si="20"/>
        <v>37Y</v>
      </c>
      <c r="E68" s="398" t="s">
        <v>14</v>
      </c>
      <c r="F68" s="438" t="s">
        <v>15</v>
      </c>
      <c r="G68" s="398" t="s">
        <v>16</v>
      </c>
      <c r="H68" s="438" t="s">
        <v>17</v>
      </c>
      <c r="I68" s="439">
        <v>1.4323833349999999E-2</v>
      </c>
      <c r="J68" s="439" t="str">
        <f t="shared" si="25"/>
        <v>EUR_CURVE_1Y_29Y</v>
      </c>
      <c r="K68" s="440" t="str">
        <f>IFERROR(_xll.qlSwapRateHelper2(,IF(DataSelect="Reference",$I68,J68),,$D68,Calendar,$G68,$F68,$H68,$K$32,0,E68,Discounting,Permanent,_xll.ohTrigger(Trigger,DataSelect),ObjectOverwrite),"--")</f>
        <v>obj_00b78#0005</v>
      </c>
      <c r="L68" s="395" t="b">
        <f t="shared" si="21"/>
        <v>1</v>
      </c>
      <c r="N68" s="454" t="str">
        <f t="shared" si="22"/>
        <v>SW</v>
      </c>
      <c r="O68" s="454" t="str">
        <f t="shared" si="22"/>
        <v>35Y</v>
      </c>
      <c r="P68" s="458" t="str">
        <f t="shared" si="24"/>
        <v>obj_00b6e#0005</v>
      </c>
      <c r="Q68" s="454" t="b">
        <f t="shared" si="24"/>
        <v>1</v>
      </c>
      <c r="R68" s="462">
        <v>1</v>
      </c>
      <c r="S68" s="462">
        <v>1</v>
      </c>
      <c r="T68" s="185" t="e">
        <v>#N/A</v>
      </c>
      <c r="U68" s="185" t="e">
        <f>_xll.qlRateHelperQuoteName(T68)</f>
        <v>#VALUE!</v>
      </c>
      <c r="V68" s="452" t="e">
        <f>_xll.qlRateHelperRate(T68,_xll.ohTrigger(Trigger,Trigger3M))</f>
        <v>#VALUE!</v>
      </c>
      <c r="W68" s="452" t="str">
        <f>IFERROR(_xll.qlFuturesRateHelperConvexityAdjustment(T68,Trigger),"--")</f>
        <v>--</v>
      </c>
      <c r="X68" s="186" t="e">
        <f>_xll.qlRateHelperEarliestDate(T68,Trigger)</f>
        <v>#VALUE!</v>
      </c>
      <c r="Y68" s="186" t="e">
        <f>_xll.qlRateHelperLatestDate(T68,Trigger)</f>
        <v>#VALUE!</v>
      </c>
      <c r="Z68" s="185" t="e">
        <v>#N/A</v>
      </c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Y68" s="185" t="s">
        <v>214</v>
      </c>
      <c r="AZ68" s="186">
        <f>_xll.qlInterestRateIndexFixingDate(Currency&amp;"ibor"&amp;$I$1,BA68,Trigger)</f>
        <v>42244</v>
      </c>
      <c r="BA68" s="186">
        <f>_xll.qlCalendarAdvance(Calendar,BA67,AY68,"f",,Trigger)</f>
        <v>42248</v>
      </c>
      <c r="BB68" s="186">
        <f>_xll.qlInterestRateIndexMaturity(Currency&amp;"ibor"&amp;$I$1,BA68,Trigger)</f>
        <v>42614</v>
      </c>
      <c r="BC68" s="359">
        <f>_xll.qlIndexFixing($AC$5,AZ68,,_xll.ohTrigger(Trigger,Quote!$V$2))</f>
        <v>1.647878746976709E-3</v>
      </c>
      <c r="BD68" s="359" t="e">
        <f>_xll.qlIndexFixing($BE$1,AZ68,TRUE,_xll.ohTrigger(Trigger,Trigger12M))</f>
        <v>#NUM!</v>
      </c>
    </row>
    <row r="69" spans="1:56" s="154" customFormat="1" ht="11.25" customHeight="1" x14ac:dyDescent="0.2">
      <c r="A69" s="399" t="s">
        <v>267</v>
      </c>
      <c r="B69" s="432" t="str">
        <v>30Y</v>
      </c>
      <c r="C69" s="398" t="str">
        <v>38Y</v>
      </c>
      <c r="D69" s="398" t="str">
        <f t="shared" si="20"/>
        <v>38Y</v>
      </c>
      <c r="E69" s="398" t="s">
        <v>14</v>
      </c>
      <c r="F69" s="438" t="s">
        <v>15</v>
      </c>
      <c r="G69" s="398" t="s">
        <v>16</v>
      </c>
      <c r="H69" s="438" t="s">
        <v>17</v>
      </c>
      <c r="I69" s="439">
        <v>1.431948062E-2</v>
      </c>
      <c r="J69" s="439" t="str">
        <f t="shared" si="25"/>
        <v>EUR_CURVE_1Y_30Y</v>
      </c>
      <c r="K69" s="440" t="str">
        <f>IFERROR(_xll.qlSwapRateHelper2(,IF(DataSelect="Reference",$I69,J69),,$D69,Calendar,$G69,$F69,$H69,$K$32,0,E69,Discounting,Permanent,_xll.ohTrigger(Trigger,DataSelect),ObjectOverwrite),"--")</f>
        <v>obj_00b7e#0005</v>
      </c>
      <c r="L69" s="395" t="b">
        <f t="shared" si="21"/>
        <v>1</v>
      </c>
      <c r="N69" s="454" t="str">
        <f t="shared" si="22"/>
        <v>SW</v>
      </c>
      <c r="O69" s="454" t="str">
        <f t="shared" si="22"/>
        <v>36Y</v>
      </c>
      <c r="P69" s="458" t="str">
        <f t="shared" si="24"/>
        <v>obj_00b82#0005</v>
      </c>
      <c r="Q69" s="454" t="b">
        <f t="shared" si="24"/>
        <v>1</v>
      </c>
      <c r="R69" s="462">
        <v>1</v>
      </c>
      <c r="S69" s="462">
        <v>1</v>
      </c>
      <c r="T69" s="185" t="e">
        <v>#N/A</v>
      </c>
      <c r="U69" s="185" t="e">
        <f>_xll.qlRateHelperQuoteName(T69)</f>
        <v>#VALUE!</v>
      </c>
      <c r="V69" s="452" t="e">
        <f>_xll.qlRateHelperRate(T69,_xll.ohTrigger(Trigger,Trigger3M))</f>
        <v>#VALUE!</v>
      </c>
      <c r="W69" s="452" t="str">
        <f>IFERROR(_xll.qlFuturesRateHelperConvexityAdjustment(T69,Trigger),"--")</f>
        <v>--</v>
      </c>
      <c r="X69" s="186" t="e">
        <f>_xll.qlRateHelperEarliestDate(T69,Trigger)</f>
        <v>#VALUE!</v>
      </c>
      <c r="Y69" s="186" t="e">
        <f>_xll.qlRateHelperLatestDate(T69,Trigger)</f>
        <v>#VALUE!</v>
      </c>
      <c r="Z69" s="185" t="e">
        <v>#N/A</v>
      </c>
      <c r="AD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Y69" s="185" t="s">
        <v>214</v>
      </c>
      <c r="AZ69" s="186">
        <f>_xll.qlInterestRateIndexFixingDate(Currency&amp;"ibor"&amp;$I$1,BA69,Trigger)</f>
        <v>42247</v>
      </c>
      <c r="BA69" s="186">
        <f>_xll.qlCalendarAdvance(Calendar,BA68,AY69,"f",,Trigger)</f>
        <v>42249</v>
      </c>
      <c r="BB69" s="186">
        <f>_xll.qlInterestRateIndexMaturity(Currency&amp;"ibor"&amp;$I$1,BA69,Trigger)</f>
        <v>42615</v>
      </c>
      <c r="BC69" s="359">
        <f>_xll.qlIndexFixing($AC$5,AZ69,,_xll.ohTrigger(Trigger,Quote!$V$2))</f>
        <v>1.6494578220886886E-3</v>
      </c>
      <c r="BD69" s="359" t="e">
        <f>_xll.qlIndexFixing($BE$1,AZ69,TRUE,_xll.ohTrigger(Trigger,Trigger12M))</f>
        <v>#NUM!</v>
      </c>
    </row>
    <row r="70" spans="1:56" s="154" customFormat="1" ht="11.25" customHeight="1" x14ac:dyDescent="0.2">
      <c r="A70" s="399" t="s">
        <v>267</v>
      </c>
      <c r="B70" s="432" t="str">
        <v>31Y</v>
      </c>
      <c r="C70" s="398" t="str">
        <v>39Y</v>
      </c>
      <c r="D70" s="398" t="str">
        <f t="shared" si="20"/>
        <v>39Y</v>
      </c>
      <c r="E70" s="398" t="s">
        <v>14</v>
      </c>
      <c r="F70" s="438" t="s">
        <v>15</v>
      </c>
      <c r="G70" s="398" t="s">
        <v>16</v>
      </c>
      <c r="H70" s="438" t="s">
        <v>17</v>
      </c>
      <c r="I70" s="439">
        <v>1.4305199479999999E-2</v>
      </c>
      <c r="J70" s="439" t="str">
        <f t="shared" si="25"/>
        <v>EUR_CURVE_1Y_31Y</v>
      </c>
      <c r="K70" s="440" t="str">
        <f>IFERROR(_xll.qlSwapRateHelper2(,IF(DataSelect="Reference",$I70,J70),,$D70,Calendar,$G70,$F70,$H70,$K$32,0,E70,Discounting,Permanent,_xll.ohTrigger(Trigger,DataSelect),ObjectOverwrite),"--")</f>
        <v>obj_00b72#0005</v>
      </c>
      <c r="L70" s="395" t="b">
        <f t="shared" si="21"/>
        <v>1</v>
      </c>
      <c r="N70" s="454" t="str">
        <f t="shared" si="22"/>
        <v>SW</v>
      </c>
      <c r="O70" s="454" t="str">
        <f t="shared" si="22"/>
        <v>37Y</v>
      </c>
      <c r="P70" s="458" t="str">
        <f t="shared" si="24"/>
        <v>--</v>
      </c>
      <c r="Q70" s="454" t="b">
        <f t="shared" si="24"/>
        <v>0</v>
      </c>
      <c r="R70" s="462">
        <v>1</v>
      </c>
      <c r="S70" s="462">
        <v>1</v>
      </c>
      <c r="T70" s="185" t="e">
        <v>#N/A</v>
      </c>
      <c r="U70" s="185" t="e">
        <f>_xll.qlRateHelperQuoteName(T70)</f>
        <v>#VALUE!</v>
      </c>
      <c r="V70" s="452" t="e">
        <f>_xll.qlRateHelperRate(T70,_xll.ohTrigger(Trigger,Trigger3M))</f>
        <v>#VALUE!</v>
      </c>
      <c r="W70" s="452" t="str">
        <f>IFERROR(_xll.qlFuturesRateHelperConvexityAdjustment(T70,Trigger),"--")</f>
        <v>--</v>
      </c>
      <c r="X70" s="186" t="e">
        <f>_xll.qlRateHelperEarliestDate(T70,Trigger)</f>
        <v>#VALUE!</v>
      </c>
      <c r="Y70" s="186" t="e">
        <f>_xll.qlRateHelperLatestDate(T70,Trigger)</f>
        <v>#VALUE!</v>
      </c>
      <c r="Z70" s="185" t="e">
        <v>#N/A</v>
      </c>
      <c r="AD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Y70" s="185" t="s">
        <v>214</v>
      </c>
      <c r="AZ70" s="186">
        <f>_xll.qlInterestRateIndexFixingDate(Currency&amp;"ibor"&amp;$I$1,BA70,Trigger)</f>
        <v>42248</v>
      </c>
      <c r="BA70" s="186">
        <f>_xll.qlCalendarAdvance(Calendar,BA69,AY70,"f",,Trigger)</f>
        <v>42250</v>
      </c>
      <c r="BB70" s="186">
        <f>_xll.qlInterestRateIndexMaturity(Currency&amp;"ibor"&amp;$I$1,BA70,Trigger)</f>
        <v>42618</v>
      </c>
      <c r="BC70" s="359">
        <f>_xll.qlIndexFixing($AC$5,AZ70,,_xll.ohTrigger(Trigger,Quote!$V$2))</f>
        <v>1.6527601762201421E-3</v>
      </c>
      <c r="BD70" s="359" t="e">
        <f>_xll.qlIndexFixing($BE$1,AZ70,TRUE,_xll.ohTrigger(Trigger,Trigger12M))</f>
        <v>#NUM!</v>
      </c>
    </row>
    <row r="71" spans="1:56" s="154" customFormat="1" ht="11.25" customHeight="1" x14ac:dyDescent="0.2">
      <c r="A71" s="399" t="s">
        <v>267</v>
      </c>
      <c r="B71" s="432" t="str">
        <v>32Y</v>
      </c>
      <c r="C71" s="398" t="str">
        <v>40Y</v>
      </c>
      <c r="D71" s="398" t="str">
        <f t="shared" si="20"/>
        <v>40Y</v>
      </c>
      <c r="E71" s="398" t="s">
        <v>14</v>
      </c>
      <c r="F71" s="438" t="s">
        <v>15</v>
      </c>
      <c r="G71" s="398" t="s">
        <v>16</v>
      </c>
      <c r="H71" s="438" t="s">
        <v>17</v>
      </c>
      <c r="I71" s="439">
        <v>1.4279999999999999E-2</v>
      </c>
      <c r="J71" s="439" t="str">
        <f t="shared" si="25"/>
        <v>EUR_CURVE_1Y_32Y</v>
      </c>
      <c r="K71" s="440" t="str">
        <f>IFERROR(_xll.qlSwapRateHelper2(,IF(DataSelect="Reference",$I71,J71),,$D71,Calendar,$G71,$F71,$H71,$K$32,0,E71,Discounting,Permanent,_xll.ohTrigger(Trigger,DataSelect),ObjectOverwrite),"--")</f>
        <v>obj_00b87#0005</v>
      </c>
      <c r="L71" s="395" t="b">
        <f t="shared" si="21"/>
        <v>1</v>
      </c>
      <c r="N71" s="454" t="str">
        <f t="shared" si="22"/>
        <v>SW</v>
      </c>
      <c r="O71" s="454" t="str">
        <f t="shared" si="22"/>
        <v>38Y</v>
      </c>
      <c r="P71" s="458" t="str">
        <f t="shared" si="24"/>
        <v>--</v>
      </c>
      <c r="Q71" s="454" t="b">
        <f t="shared" si="24"/>
        <v>0</v>
      </c>
      <c r="R71" s="462">
        <v>1</v>
      </c>
      <c r="S71" s="462">
        <v>1</v>
      </c>
      <c r="T71" s="185" t="e">
        <v>#N/A</v>
      </c>
      <c r="U71" s="185" t="e">
        <f>_xll.qlRateHelperQuoteName(T71)</f>
        <v>#VALUE!</v>
      </c>
      <c r="V71" s="452" t="e">
        <f>_xll.qlRateHelperRate(T71,_xll.ohTrigger(Trigger,Trigger3M))</f>
        <v>#VALUE!</v>
      </c>
      <c r="W71" s="452" t="str">
        <f>IFERROR(_xll.qlFuturesRateHelperConvexityAdjustment(T71,Trigger),"--")</f>
        <v>--</v>
      </c>
      <c r="X71" s="186" t="e">
        <f>_xll.qlRateHelperEarliestDate(T71,Trigger)</f>
        <v>#VALUE!</v>
      </c>
      <c r="Y71" s="186" t="e">
        <f>_xll.qlRateHelperLatestDate(T71,Trigger)</f>
        <v>#VALUE!</v>
      </c>
      <c r="Z71" s="185" t="e">
        <v>#N/A</v>
      </c>
      <c r="AD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Y71" s="185" t="s">
        <v>214</v>
      </c>
      <c r="AZ71" s="186">
        <f>_xll.qlInterestRateIndexFixingDate(Currency&amp;"ibor"&amp;$I$1,BA71,Trigger)</f>
        <v>42249</v>
      </c>
      <c r="BA71" s="186">
        <f>_xll.qlCalendarAdvance(Calendar,BA70,AY71,"f",,Trigger)</f>
        <v>42251</v>
      </c>
      <c r="BB71" s="186">
        <f>_xll.qlInterestRateIndexMaturity(Currency&amp;"ibor"&amp;$I$1,BA71,Trigger)</f>
        <v>42618</v>
      </c>
      <c r="BC71" s="359">
        <f>_xll.qlIndexFixing($AC$5,AZ71,,_xll.ohTrigger(Trigger,Quote!$V$2))</f>
        <v>1.6534856432430052E-3</v>
      </c>
      <c r="BD71" s="359" t="e">
        <f>_xll.qlIndexFixing($BE$1,AZ71,TRUE,_xll.ohTrigger(Trigger,Trigger12M))</f>
        <v>#NUM!</v>
      </c>
    </row>
    <row r="72" spans="1:56" ht="11.25" customHeight="1" x14ac:dyDescent="0.25">
      <c r="A72" s="399" t="s">
        <v>267</v>
      </c>
      <c r="B72" s="432" t="str">
        <v>33Y</v>
      </c>
      <c r="C72" s="398" t="str">
        <v>50Y</v>
      </c>
      <c r="D72" s="398" t="str">
        <f t="shared" si="20"/>
        <v>50Y</v>
      </c>
      <c r="E72" s="398" t="s">
        <v>14</v>
      </c>
      <c r="F72" s="438" t="s">
        <v>15</v>
      </c>
      <c r="G72" s="398" t="s">
        <v>16</v>
      </c>
      <c r="H72" s="438" t="s">
        <v>17</v>
      </c>
      <c r="I72" s="439">
        <v>1.3779999999999999E-2</v>
      </c>
      <c r="J72" s="439" t="str">
        <f t="shared" si="25"/>
        <v>EUR_CURVE_1Y_33Y</v>
      </c>
      <c r="K72" s="440" t="str">
        <f>IFERROR(_xll.qlSwapRateHelper2(,IF(DataSelect="Reference",$I72,J72),,$D72,Calendar,$G72,$F72,$H72,$K$32,0,E72,Discounting,Permanent,_xll.ohTrigger(Trigger,DataSelect),ObjectOverwrite),"--")</f>
        <v>obj_00b76#0005</v>
      </c>
      <c r="L72" s="395" t="b">
        <f t="shared" si="21"/>
        <v>1</v>
      </c>
      <c r="M72" s="154"/>
      <c r="N72" s="454" t="str">
        <f t="shared" si="22"/>
        <v>SW</v>
      </c>
      <c r="O72" s="454" t="str">
        <f t="shared" si="22"/>
        <v>39Y</v>
      </c>
      <c r="P72" s="458" t="str">
        <f t="shared" si="24"/>
        <v>--</v>
      </c>
      <c r="Q72" s="454" t="b">
        <f t="shared" si="24"/>
        <v>0</v>
      </c>
      <c r="R72" s="462">
        <v>1</v>
      </c>
      <c r="S72" s="462">
        <v>1</v>
      </c>
      <c r="T72" s="187" t="e">
        <v>#N/A</v>
      </c>
      <c r="U72" s="185" t="e">
        <f>_xll.qlRateHelperQuoteName(T72)</f>
        <v>#VALUE!</v>
      </c>
      <c r="V72" s="464" t="e">
        <f>_xll.qlRateHelperRate(T72,_xll.ohTrigger(Trigger,Trigger3M))</f>
        <v>#VALUE!</v>
      </c>
      <c r="W72" s="187" t="str">
        <f>IFERROR(_xll.qlFuturesRateHelperConvexityAdjustment(T72,Trigger),"--")</f>
        <v>--</v>
      </c>
      <c r="X72" s="187" t="e">
        <f>_xll.qlRateHelperEarliestDate(T72,Trigger)</f>
        <v>#VALUE!</v>
      </c>
      <c r="Y72" s="187" t="e">
        <f>_xll.qlRateHelperLatestDate(T72,Trigger)</f>
        <v>#VALUE!</v>
      </c>
      <c r="Z72" s="187" t="e">
        <v>#N/A</v>
      </c>
      <c r="AY72" s="185" t="s">
        <v>214</v>
      </c>
      <c r="AZ72" s="186">
        <f>_xll.qlInterestRateIndexFixingDate(Currency&amp;"ibor"&amp;$I$1,BA72,Trigger)</f>
        <v>42250</v>
      </c>
      <c r="BA72" s="186">
        <f>_xll.qlCalendarAdvance(Calendar,BA71,AY72,"f",,Trigger)</f>
        <v>42254</v>
      </c>
      <c r="BB72" s="186">
        <f>_xll.qlInterestRateIndexMaturity(Currency&amp;"ibor"&amp;$I$1,BA72,Trigger)</f>
        <v>42620</v>
      </c>
      <c r="BC72" s="359">
        <f>_xll.qlIndexFixing($AC$5,AZ72,,_xll.ohTrigger(Trigger,Quote!$V$2))</f>
        <v>1.6574000806385361E-3</v>
      </c>
      <c r="BD72" s="359" t="e">
        <f>_xll.qlIndexFixing($BE$1,AZ72,TRUE,_xll.ohTrigger(Trigger,Trigger12M))</f>
        <v>#NUM!</v>
      </c>
    </row>
    <row r="73" spans="1:56" ht="11.25" customHeight="1" x14ac:dyDescent="0.25">
      <c r="A73" s="399" t="s">
        <v>267</v>
      </c>
      <c r="B73" s="432" t="str">
        <v>34Y</v>
      </c>
      <c r="C73" s="398" t="str">
        <v>60Y</v>
      </c>
      <c r="D73" s="398" t="str">
        <f t="shared" si="20"/>
        <v>60Y</v>
      </c>
      <c r="E73" s="398" t="s">
        <v>14</v>
      </c>
      <c r="F73" s="438" t="s">
        <v>15</v>
      </c>
      <c r="G73" s="398" t="s">
        <v>16</v>
      </c>
      <c r="H73" s="438" t="s">
        <v>17</v>
      </c>
      <c r="I73" s="439">
        <v>1.3600000000000001E-2</v>
      </c>
      <c r="J73" s="439" t="str">
        <f t="shared" si="25"/>
        <v>EUR_CURVE_1Y_34Y</v>
      </c>
      <c r="K73" s="440" t="str">
        <f>IFERROR(_xll.qlSwapRateHelper2(,IF(DataSelect="Reference",$I73,J73),,$D73,Calendar,$G73,$F73,$H73,$K$32,0,E73,Discounting,Permanent,_xll.ohTrigger(Trigger,DataSelect),ObjectOverwrite),"--")</f>
        <v>obj_00b75#0005</v>
      </c>
      <c r="L73" s="395" t="b">
        <f t="shared" si="21"/>
        <v>1</v>
      </c>
      <c r="M73" s="154"/>
      <c r="N73" s="454" t="str">
        <f t="shared" si="22"/>
        <v>SW</v>
      </c>
      <c r="O73" s="454" t="str">
        <f t="shared" si="22"/>
        <v>40Y</v>
      </c>
      <c r="P73" s="458" t="str">
        <f t="shared" si="24"/>
        <v>--</v>
      </c>
      <c r="Q73" s="454" t="b">
        <f t="shared" si="24"/>
        <v>0</v>
      </c>
      <c r="R73" s="462">
        <v>1</v>
      </c>
      <c r="S73" s="462">
        <v>1</v>
      </c>
      <c r="T73" s="187" t="e">
        <v>#N/A</v>
      </c>
      <c r="U73" s="185" t="e">
        <f>_xll.qlRateHelperQuoteName(T73)</f>
        <v>#VALUE!</v>
      </c>
      <c r="V73" s="464" t="e">
        <f>_xll.qlRateHelperRate(T73,_xll.ohTrigger(Trigger,Trigger3M))</f>
        <v>#VALUE!</v>
      </c>
      <c r="W73" s="187" t="str">
        <f>IFERROR(_xll.qlFuturesRateHelperConvexityAdjustment(T73,Trigger),"--")</f>
        <v>--</v>
      </c>
      <c r="X73" s="187" t="e">
        <f>_xll.qlRateHelperEarliestDate(T73,Trigger)</f>
        <v>#VALUE!</v>
      </c>
      <c r="Y73" s="187" t="e">
        <f>_xll.qlRateHelperLatestDate(T73,Trigger)</f>
        <v>#VALUE!</v>
      </c>
      <c r="Z73" s="187" t="e">
        <v>#N/A</v>
      </c>
      <c r="AY73" s="185" t="s">
        <v>214</v>
      </c>
      <c r="AZ73" s="186">
        <f>_xll.qlInterestRateIndexFixingDate(Currency&amp;"ibor"&amp;$I$1,BA73,Trigger)</f>
        <v>42251</v>
      </c>
      <c r="BA73" s="186">
        <f>_xll.qlCalendarAdvance(Calendar,BA72,AY73,"f",,Trigger)</f>
        <v>42255</v>
      </c>
      <c r="BB73" s="186">
        <f>_xll.qlInterestRateIndexMaturity(Currency&amp;"ibor"&amp;$I$1,BA73,Trigger)</f>
        <v>42621</v>
      </c>
      <c r="BC73" s="359">
        <f>_xll.qlIndexFixing($AC$5,AZ73,,_xll.ohTrigger(Trigger,Quote!$V$2))</f>
        <v>1.658997909052378E-3</v>
      </c>
      <c r="BD73" s="359" t="e">
        <f>_xll.qlIndexFixing($BE$1,AZ73,TRUE,_xll.ohTrigger(Trigger,Trigger12M))</f>
        <v>#NUM!</v>
      </c>
    </row>
    <row r="74" spans="1:56" ht="11.25" customHeight="1" x14ac:dyDescent="0.25">
      <c r="A74" s="399" t="s">
        <v>267</v>
      </c>
      <c r="B74" s="432" t="str">
        <v>35Y</v>
      </c>
      <c r="C74" s="398" t="str">
        <v>50Y</v>
      </c>
      <c r="D74" s="398" t="str">
        <f t="shared" si="20"/>
        <v>50Y</v>
      </c>
      <c r="E74" s="398" t="s">
        <v>14</v>
      </c>
      <c r="F74" s="438" t="s">
        <v>15</v>
      </c>
      <c r="G74" s="398" t="s">
        <v>16</v>
      </c>
      <c r="H74" s="438" t="s">
        <v>17</v>
      </c>
      <c r="I74" s="439">
        <v>8.5799999999999991E-3</v>
      </c>
      <c r="J74" s="439" t="str">
        <f t="shared" si="25"/>
        <v>EUR_CURVE_1Y_35Y</v>
      </c>
      <c r="K74" s="440" t="str">
        <f>IFERROR(_xll.qlSwapRateHelper2(,IF(DataSelect="Reference",$I74,J74),,$D74,Calendar,$G74,$F74,$H74,$K$32,0,E74,Discounting,Permanent,_xll.ohTrigger(Trigger,DataSelect),ObjectOverwrite),"--")</f>
        <v>obj_00b6e#0005</v>
      </c>
      <c r="L74" s="395" t="b">
        <f t="shared" si="21"/>
        <v>1</v>
      </c>
      <c r="M74" s="154"/>
      <c r="N74" s="454" t="str">
        <f t="shared" si="22"/>
        <v>SW</v>
      </c>
      <c r="O74" s="454" t="str">
        <f t="shared" si="22"/>
        <v>41Y</v>
      </c>
      <c r="P74" s="458" t="str">
        <f t="shared" si="24"/>
        <v>--</v>
      </c>
      <c r="Q74" s="454" t="b">
        <f t="shared" si="24"/>
        <v>0</v>
      </c>
      <c r="R74" s="462">
        <v>1</v>
      </c>
      <c r="S74" s="462">
        <v>1</v>
      </c>
      <c r="T74" s="187" t="e">
        <v>#N/A</v>
      </c>
      <c r="U74" s="185" t="e">
        <f>_xll.qlRateHelperQuoteName(T74)</f>
        <v>#VALUE!</v>
      </c>
      <c r="V74" s="464" t="e">
        <f>_xll.qlRateHelperRate(T74,_xll.ohTrigger(Trigger,Trigger3M))</f>
        <v>#VALUE!</v>
      </c>
      <c r="W74" s="187" t="str">
        <f>IFERROR(_xll.qlFuturesRateHelperConvexityAdjustment(T74,Trigger),"--")</f>
        <v>--</v>
      </c>
      <c r="X74" s="187" t="e">
        <f>_xll.qlRateHelperEarliestDate(T74,Trigger)</f>
        <v>#VALUE!</v>
      </c>
      <c r="Y74" s="187" t="e">
        <f>_xll.qlRateHelperLatestDate(T74,Trigger)</f>
        <v>#VALUE!</v>
      </c>
      <c r="Z74" s="187" t="e">
        <v>#N/A</v>
      </c>
      <c r="AY74" s="185" t="s">
        <v>214</v>
      </c>
      <c r="AZ74" s="186">
        <f>_xll.qlInterestRateIndexFixingDate(Currency&amp;"ibor"&amp;$I$1,BA74,Trigger)</f>
        <v>42254</v>
      </c>
      <c r="BA74" s="186">
        <f>_xll.qlCalendarAdvance(Calendar,BA73,AY74,"f",,Trigger)</f>
        <v>42256</v>
      </c>
      <c r="BB74" s="186">
        <f>_xll.qlInterestRateIndexMaturity(Currency&amp;"ibor"&amp;$I$1,BA74,Trigger)</f>
        <v>42622</v>
      </c>
      <c r="BC74" s="359">
        <f>_xll.qlIndexFixing($AC$5,AZ74,,_xll.ohTrigger(Trigger,Quote!$V$2))</f>
        <v>1.6605988630693843E-3</v>
      </c>
      <c r="BD74" s="359" t="e">
        <f>_xll.qlIndexFixing($BE$1,AZ74,TRUE,_xll.ohTrigger(Trigger,Trigger12M))</f>
        <v>#NUM!</v>
      </c>
    </row>
    <row r="75" spans="1:56" ht="11.25" customHeight="1" x14ac:dyDescent="0.25">
      <c r="A75" s="399" t="s">
        <v>267</v>
      </c>
      <c r="B75" s="432" t="str">
        <v>36Y</v>
      </c>
      <c r="C75" s="398" t="str">
        <v>60Y</v>
      </c>
      <c r="D75" s="398" t="str">
        <f t="shared" si="20"/>
        <v>60Y</v>
      </c>
      <c r="E75" s="398" t="s">
        <v>14</v>
      </c>
      <c r="F75" s="438" t="s">
        <v>15</v>
      </c>
      <c r="G75" s="398" t="s">
        <v>16</v>
      </c>
      <c r="H75" s="438" t="s">
        <v>17</v>
      </c>
      <c r="I75" s="439">
        <v>8.3899999999999999E-3</v>
      </c>
      <c r="J75" s="439" t="str">
        <f t="shared" si="25"/>
        <v>EUR_CURVE_1Y_36Y</v>
      </c>
      <c r="K75" s="440" t="str">
        <f>IFERROR(_xll.qlSwapRateHelper2(,IF(DataSelect="Reference",$I75,J75),,$D75,Calendar,$G75,$F75,$H75,$K$32,0,E75,Discounting,Permanent,_xll.ohTrigger(Trigger,DataSelect),ObjectOverwrite),"--")</f>
        <v>obj_00b82#0005</v>
      </c>
      <c r="L75" s="395" t="b">
        <f t="shared" si="21"/>
        <v>1</v>
      </c>
      <c r="M75" s="154"/>
      <c r="N75" s="454" t="str">
        <f t="shared" si="22"/>
        <v>SW</v>
      </c>
      <c r="O75" s="454" t="str">
        <f t="shared" si="22"/>
        <v>42Y</v>
      </c>
      <c r="P75" s="458" t="str">
        <f t="shared" si="24"/>
        <v>--</v>
      </c>
      <c r="Q75" s="454" t="b">
        <f t="shared" si="24"/>
        <v>0</v>
      </c>
      <c r="R75" s="462">
        <v>1</v>
      </c>
      <c r="S75" s="462">
        <v>1</v>
      </c>
      <c r="T75" s="187" t="e">
        <v>#N/A</v>
      </c>
      <c r="U75" s="185" t="e">
        <f>_xll.qlRateHelperQuoteName(T75)</f>
        <v>#VALUE!</v>
      </c>
      <c r="V75" s="464" t="e">
        <f>_xll.qlRateHelperRate(T75,_xll.ohTrigger(Trigger,Trigger3M))</f>
        <v>#VALUE!</v>
      </c>
      <c r="W75" s="187" t="str">
        <f>IFERROR(_xll.qlFuturesRateHelperConvexityAdjustment(T75,Trigger),"--")</f>
        <v>--</v>
      </c>
      <c r="X75" s="187" t="e">
        <f>_xll.qlRateHelperEarliestDate(T75,Trigger)</f>
        <v>#VALUE!</v>
      </c>
      <c r="Y75" s="187" t="e">
        <f>_xll.qlRateHelperLatestDate(T75,Trigger)</f>
        <v>#VALUE!</v>
      </c>
      <c r="Z75" s="187" t="e">
        <v>#N/A</v>
      </c>
      <c r="AY75" s="185" t="s">
        <v>214</v>
      </c>
      <c r="AZ75" s="186">
        <f>_xll.qlInterestRateIndexFixingDate(Currency&amp;"ibor"&amp;$I$1,BA75,Trigger)</f>
        <v>42255</v>
      </c>
      <c r="BA75" s="186">
        <f>_xll.qlCalendarAdvance(Calendar,BA74,AY75,"f",,Trigger)</f>
        <v>42257</v>
      </c>
      <c r="BB75" s="186">
        <f>_xll.qlInterestRateIndexMaturity(Currency&amp;"ibor"&amp;$I$1,BA75,Trigger)</f>
        <v>42625</v>
      </c>
      <c r="BC75" s="359">
        <f>_xll.qlIndexFixing($AC$5,AZ75,,_xll.ohTrigger(Trigger,Quote!$V$2))</f>
        <v>1.6639239767228713E-3</v>
      </c>
      <c r="BD75" s="359" t="e">
        <f>_xll.qlIndexFixing($BE$1,AZ75,TRUE,_xll.ohTrigger(Trigger,Trigger12M))</f>
        <v>#NUM!</v>
      </c>
    </row>
    <row r="76" spans="1:56" ht="11.25" customHeight="1" x14ac:dyDescent="0.25">
      <c r="A76" s="399" t="s">
        <v>267</v>
      </c>
      <c r="B76" s="432" t="str">
        <v>37Y</v>
      </c>
      <c r="C76" s="398" t="e">
        <v>#N/A</v>
      </c>
      <c r="D76" s="398" t="e">
        <f t="shared" si="20"/>
        <v>#N/A</v>
      </c>
      <c r="E76" s="398" t="s">
        <v>14</v>
      </c>
      <c r="F76" s="438" t="s">
        <v>15</v>
      </c>
      <c r="G76" s="398" t="s">
        <v>16</v>
      </c>
      <c r="H76" s="438" t="s">
        <v>17</v>
      </c>
      <c r="I76" s="439" t="e">
        <v>#N/A</v>
      </c>
      <c r="J76" s="439" t="str">
        <f t="shared" si="25"/>
        <v>EUR_CURVE_1Y_37Y</v>
      </c>
      <c r="K76" s="440" t="str">
        <f>IFERROR(_xll.qlSwapRateHelper2(,IF(DataSelect="Reference",$I76,J76),,$D76,Calendar,$G76,$F76,$H76,$K$32,0,E76,Discounting,Permanent,_xll.ohTrigger(Trigger,DataSelect),ObjectOverwrite),"--")</f>
        <v>--</v>
      </c>
      <c r="L76" s="395" t="b">
        <f t="shared" si="21"/>
        <v>0</v>
      </c>
      <c r="M76" s="154"/>
      <c r="N76" s="454" t="str">
        <f t="shared" si="22"/>
        <v>SW</v>
      </c>
      <c r="O76" s="454" t="str">
        <f t="shared" si="22"/>
        <v>43Y</v>
      </c>
      <c r="P76" s="458" t="str">
        <f t="shared" si="24"/>
        <v>--</v>
      </c>
      <c r="Q76" s="454" t="b">
        <f t="shared" si="24"/>
        <v>0</v>
      </c>
      <c r="R76" s="462">
        <v>1</v>
      </c>
      <c r="S76" s="462">
        <v>1</v>
      </c>
      <c r="T76" s="187" t="e">
        <v>#N/A</v>
      </c>
      <c r="U76" s="185" t="e">
        <f>_xll.qlRateHelperQuoteName(T76)</f>
        <v>#VALUE!</v>
      </c>
      <c r="V76" s="464" t="e">
        <f>_xll.qlRateHelperRate(T76,_xll.ohTrigger(Trigger,Trigger3M))</f>
        <v>#VALUE!</v>
      </c>
      <c r="W76" s="187" t="str">
        <f>IFERROR(_xll.qlFuturesRateHelperConvexityAdjustment(T76,Trigger),"--")</f>
        <v>--</v>
      </c>
      <c r="X76" s="187" t="e">
        <f>_xll.qlRateHelperEarliestDate(T76,Trigger)</f>
        <v>#VALUE!</v>
      </c>
      <c r="Y76" s="187" t="e">
        <f>_xll.qlRateHelperLatestDate(T76,Trigger)</f>
        <v>#VALUE!</v>
      </c>
      <c r="Z76" s="187" t="e">
        <v>#N/A</v>
      </c>
      <c r="AY76" s="185" t="s">
        <v>214</v>
      </c>
      <c r="AZ76" s="186">
        <f>_xll.qlInterestRateIndexFixingDate(Currency&amp;"ibor"&amp;$I$1,BA76,Trigger)</f>
        <v>42256</v>
      </c>
      <c r="BA76" s="186">
        <f>_xll.qlCalendarAdvance(Calendar,BA75,AY76,"f",,Trigger)</f>
        <v>42258</v>
      </c>
      <c r="BB76" s="186">
        <f>_xll.qlInterestRateIndexMaturity(Currency&amp;"ibor"&amp;$I$1,BA76,Trigger)</f>
        <v>42625</v>
      </c>
      <c r="BC76" s="359">
        <f>_xll.qlIndexFixing($AC$5,AZ76,,_xll.ohTrigger(Trigger,Quote!$V$2))</f>
        <v>1.6646708242169118E-3</v>
      </c>
      <c r="BD76" s="359" t="e">
        <f>_xll.qlIndexFixing($BE$1,AZ76,TRUE,_xll.ohTrigger(Trigger,Trigger12M))</f>
        <v>#NUM!</v>
      </c>
    </row>
    <row r="77" spans="1:56" ht="11.25" customHeight="1" x14ac:dyDescent="0.25">
      <c r="A77" s="399" t="s">
        <v>267</v>
      </c>
      <c r="B77" s="432" t="str">
        <v>38Y</v>
      </c>
      <c r="C77" s="398" t="e">
        <v>#N/A</v>
      </c>
      <c r="D77" s="398" t="e">
        <f t="shared" si="20"/>
        <v>#N/A</v>
      </c>
      <c r="E77" s="398" t="s">
        <v>14</v>
      </c>
      <c r="F77" s="438" t="s">
        <v>15</v>
      </c>
      <c r="G77" s="398" t="s">
        <v>16</v>
      </c>
      <c r="H77" s="438" t="s">
        <v>17</v>
      </c>
      <c r="I77" s="439" t="e">
        <v>#N/A</v>
      </c>
      <c r="J77" s="439" t="str">
        <f t="shared" si="25"/>
        <v>EUR_CURVE_1Y_38Y</v>
      </c>
      <c r="K77" s="440" t="str">
        <f>IFERROR(_xll.qlSwapRateHelper2(,IF(DataSelect="Reference",$I77,J77),,$D77,Calendar,$G77,$F77,$H77,$K$32,0,E77,Discounting,Permanent,_xll.ohTrigger(Trigger,DataSelect),ObjectOverwrite),"--")</f>
        <v>--</v>
      </c>
      <c r="L77" s="395" t="b">
        <f t="shared" si="21"/>
        <v>0</v>
      </c>
      <c r="M77" s="154"/>
      <c r="N77" s="454" t="str">
        <f t="shared" si="22"/>
        <v>SW</v>
      </c>
      <c r="O77" s="454" t="str">
        <f t="shared" si="22"/>
        <v>44Y</v>
      </c>
      <c r="P77" s="458" t="str">
        <f t="shared" ref="P77:Q92" si="26">K83</f>
        <v>--</v>
      </c>
      <c r="Q77" s="454" t="b">
        <f t="shared" si="26"/>
        <v>0</v>
      </c>
      <c r="R77" s="462">
        <v>1</v>
      </c>
      <c r="S77" s="462">
        <v>1</v>
      </c>
      <c r="T77" s="187" t="e">
        <v>#N/A</v>
      </c>
      <c r="U77" s="185" t="e">
        <f>_xll.qlRateHelperQuoteName(T77)</f>
        <v>#VALUE!</v>
      </c>
      <c r="V77" s="464" t="e">
        <f>_xll.qlRateHelperRate(T77,_xll.ohTrigger(Trigger,Trigger3M))</f>
        <v>#VALUE!</v>
      </c>
      <c r="W77" s="187" t="str">
        <f>IFERROR(_xll.qlFuturesRateHelperConvexityAdjustment(T77,Trigger),"--")</f>
        <v>--</v>
      </c>
      <c r="X77" s="187" t="e">
        <f>_xll.qlRateHelperEarliestDate(T77,Trigger)</f>
        <v>#VALUE!</v>
      </c>
      <c r="Y77" s="187" t="e">
        <f>_xll.qlRateHelperLatestDate(T77,Trigger)</f>
        <v>#VALUE!</v>
      </c>
      <c r="Z77" s="187" t="e">
        <v>#N/A</v>
      </c>
      <c r="AY77" s="185" t="s">
        <v>214</v>
      </c>
      <c r="AZ77" s="186">
        <f>_xll.qlInterestRateIndexFixingDate(Currency&amp;"ibor"&amp;$I$1,BA77,Trigger)</f>
        <v>42257</v>
      </c>
      <c r="BA77" s="186">
        <f>_xll.qlCalendarAdvance(Calendar,BA76,AY77,"f",,Trigger)</f>
        <v>42261</v>
      </c>
      <c r="BB77" s="186">
        <f>_xll.qlInterestRateIndexMaturity(Currency&amp;"ibor"&amp;$I$1,BA77,Trigger)</f>
        <v>42627</v>
      </c>
      <c r="BC77" s="359">
        <f>_xll.qlIndexFixing($AC$5,AZ77,,_xll.ohTrigger(Trigger,Quote!$V$2))</f>
        <v>1.6686505177393725E-3</v>
      </c>
      <c r="BD77" s="359" t="e">
        <f>_xll.qlIndexFixing($BE$1,AZ77,TRUE,_xll.ohTrigger(Trigger,Trigger12M))</f>
        <v>#NUM!</v>
      </c>
    </row>
    <row r="78" spans="1:56" ht="11.25" customHeight="1" x14ac:dyDescent="0.25">
      <c r="A78" s="399" t="s">
        <v>267</v>
      </c>
      <c r="B78" s="432" t="str">
        <v>39Y</v>
      </c>
      <c r="C78" s="398" t="e">
        <v>#N/A</v>
      </c>
      <c r="D78" s="398" t="e">
        <f t="shared" si="20"/>
        <v>#N/A</v>
      </c>
      <c r="E78" s="398" t="s">
        <v>14</v>
      </c>
      <c r="F78" s="438" t="s">
        <v>15</v>
      </c>
      <c r="G78" s="398" t="s">
        <v>16</v>
      </c>
      <c r="H78" s="438" t="s">
        <v>17</v>
      </c>
      <c r="I78" s="439" t="e">
        <v>#N/A</v>
      </c>
      <c r="J78" s="439" t="str">
        <f t="shared" si="25"/>
        <v>EUR_CURVE_1Y_39Y</v>
      </c>
      <c r="K78" s="440" t="str">
        <f>IFERROR(_xll.qlSwapRateHelper2(,IF(DataSelect="Reference",$I78,J78),,$D78,Calendar,$G78,$F78,$H78,$K$32,0,E78,Discounting,Permanent,_xll.ohTrigger(Trigger,DataSelect),ObjectOverwrite),"--")</f>
        <v>--</v>
      </c>
      <c r="L78" s="395" t="b">
        <f t="shared" si="21"/>
        <v>0</v>
      </c>
      <c r="M78" s="154"/>
      <c r="N78" s="454" t="str">
        <f t="shared" si="22"/>
        <v>SW</v>
      </c>
      <c r="O78" s="454" t="str">
        <f t="shared" si="22"/>
        <v>45Y</v>
      </c>
      <c r="P78" s="458" t="str">
        <f t="shared" si="26"/>
        <v>--</v>
      </c>
      <c r="Q78" s="454" t="b">
        <f t="shared" si="26"/>
        <v>0</v>
      </c>
      <c r="R78" s="462">
        <v>1</v>
      </c>
      <c r="S78" s="462">
        <v>1</v>
      </c>
      <c r="T78" s="187" t="e">
        <v>#N/A</v>
      </c>
      <c r="U78" s="185" t="e">
        <f>_xll.qlRateHelperQuoteName(T78)</f>
        <v>#VALUE!</v>
      </c>
      <c r="V78" s="464" t="e">
        <f>_xll.qlRateHelperRate(T78,_xll.ohTrigger(Trigger,Trigger3M))</f>
        <v>#VALUE!</v>
      </c>
      <c r="W78" s="187" t="str">
        <f>IFERROR(_xll.qlFuturesRateHelperConvexityAdjustment(T78,Trigger),"--")</f>
        <v>--</v>
      </c>
      <c r="X78" s="187" t="e">
        <f>_xll.qlRateHelperEarliestDate(T78,Trigger)</f>
        <v>#VALUE!</v>
      </c>
      <c r="Y78" s="187" t="e">
        <f>_xll.qlRateHelperLatestDate(T78,Trigger)</f>
        <v>#VALUE!</v>
      </c>
      <c r="Z78" s="187" t="e">
        <v>#N/A</v>
      </c>
      <c r="AY78" s="185" t="s">
        <v>214</v>
      </c>
      <c r="AZ78" s="186">
        <f>_xll.qlInterestRateIndexFixingDate(Currency&amp;"ibor"&amp;$I$1,BA78,Trigger)</f>
        <v>42258</v>
      </c>
      <c r="BA78" s="186">
        <f>_xll.qlCalendarAdvance(Calendar,BA77,AY78,"f",,Trigger)</f>
        <v>42262</v>
      </c>
      <c r="BB78" s="186">
        <f>_xll.qlInterestRateIndexMaturity(Currency&amp;"ibor"&amp;$I$1,BA78,Trigger)</f>
        <v>42628</v>
      </c>
      <c r="BC78" s="359">
        <f>_xll.qlIndexFixing($AC$5,AZ78,,_xll.ohTrigger(Trigger,Quote!$V$2))</f>
        <v>1.6702702256972926E-3</v>
      </c>
      <c r="BD78" s="359" t="e">
        <f>_xll.qlIndexFixing($BE$1,AZ78,TRUE,_xll.ohTrigger(Trigger,Trigger12M))</f>
        <v>#NUM!</v>
      </c>
    </row>
    <row r="79" spans="1:56" ht="11.25" customHeight="1" x14ac:dyDescent="0.25">
      <c r="A79" s="187" t="s">
        <v>267</v>
      </c>
      <c r="B79" s="447" t="str">
        <v>40Y</v>
      </c>
      <c r="C79" s="187" t="e">
        <v>#N/A</v>
      </c>
      <c r="D79" s="442" t="e">
        <f t="shared" si="20"/>
        <v>#N/A</v>
      </c>
      <c r="E79" s="442" t="s">
        <v>14</v>
      </c>
      <c r="F79" s="438" t="s">
        <v>15</v>
      </c>
      <c r="G79" s="398" t="s">
        <v>16</v>
      </c>
      <c r="H79" s="438" t="s">
        <v>17</v>
      </c>
      <c r="I79" s="443" t="e">
        <v>#N/A</v>
      </c>
      <c r="J79" s="443" t="str">
        <f t="shared" si="25"/>
        <v>EUR_CURVE_1Y_40Y</v>
      </c>
      <c r="K79" s="187" t="str">
        <f>IFERROR(_xll.qlSwapRateHelper2(,IF(DataSelect="Reference",$I79,J79),,$D79,Calendar,$G79,$F79,$H79,$K$32,0,E79,Discounting,Permanent,_xll.ohTrigger(Trigger,DataSelect),ObjectOverwrite),"--")</f>
        <v>--</v>
      </c>
      <c r="L79" s="442" t="b">
        <f t="shared" si="21"/>
        <v>0</v>
      </c>
      <c r="N79" s="454" t="str">
        <f t="shared" si="22"/>
        <v>SW</v>
      </c>
      <c r="O79" s="454" t="str">
        <f t="shared" si="22"/>
        <v>46Y</v>
      </c>
      <c r="P79" s="458" t="str">
        <f t="shared" si="26"/>
        <v>--</v>
      </c>
      <c r="Q79" s="454" t="b">
        <f t="shared" si="26"/>
        <v>0</v>
      </c>
      <c r="R79" s="462">
        <v>1</v>
      </c>
      <c r="S79" s="462">
        <v>1</v>
      </c>
      <c r="T79" s="187" t="e">
        <v>#N/A</v>
      </c>
      <c r="U79" s="185" t="e">
        <f>_xll.qlRateHelperQuoteName(T79)</f>
        <v>#VALUE!</v>
      </c>
      <c r="V79" s="464" t="e">
        <f>_xll.qlRateHelperRate(T79,_xll.ohTrigger(Trigger,Trigger3M))</f>
        <v>#VALUE!</v>
      </c>
      <c r="W79" s="187" t="str">
        <f>IFERROR(_xll.qlFuturesRateHelperConvexityAdjustment(T79,Trigger),"--")</f>
        <v>--</v>
      </c>
      <c r="X79" s="187" t="e">
        <f>_xll.qlRateHelperEarliestDate(T79,Trigger)</f>
        <v>#VALUE!</v>
      </c>
      <c r="Y79" s="187" t="e">
        <f>_xll.qlRateHelperLatestDate(T79,Trigger)</f>
        <v>#VALUE!</v>
      </c>
      <c r="Z79" s="187" t="e">
        <v>#N/A</v>
      </c>
      <c r="AY79" s="185" t="s">
        <v>214</v>
      </c>
      <c r="AZ79" s="186">
        <f>_xll.qlInterestRateIndexFixingDate(Currency&amp;"ibor"&amp;$I$1,BA79,Trigger)</f>
        <v>42261</v>
      </c>
      <c r="BA79" s="186">
        <f>_xll.qlCalendarAdvance(Calendar,BA78,AY79,"f",,Trigger)</f>
        <v>42263</v>
      </c>
      <c r="BB79" s="186">
        <f>_xll.qlInterestRateIndexMaturity(Currency&amp;"ibor"&amp;$I$1,BA79,Trigger)</f>
        <v>42629</v>
      </c>
      <c r="BC79" s="359">
        <f>_xll.qlIndexFixing($AC$5,AZ79,,_xll.ohTrigger(Trigger,Quote!$V$2))</f>
        <v>1.6718930593658319E-3</v>
      </c>
      <c r="BD79" s="359" t="e">
        <f>_xll.qlIndexFixing($BE$1,AZ79,TRUE,_xll.ohTrigger(Trigger,Trigger12M))</f>
        <v>#NUM!</v>
      </c>
    </row>
    <row r="80" spans="1:56" ht="11.25" customHeight="1" x14ac:dyDescent="0.25">
      <c r="A80" s="187" t="s">
        <v>267</v>
      </c>
      <c r="B80" s="447" t="str">
        <v>41Y</v>
      </c>
      <c r="C80" s="187" t="e">
        <v>#N/A</v>
      </c>
      <c r="D80" s="442" t="e">
        <f t="shared" si="20"/>
        <v>#N/A</v>
      </c>
      <c r="E80" s="442" t="s">
        <v>14</v>
      </c>
      <c r="F80" s="438" t="s">
        <v>15</v>
      </c>
      <c r="G80" s="398" t="s">
        <v>16</v>
      </c>
      <c r="H80" s="438" t="s">
        <v>17</v>
      </c>
      <c r="I80" s="443" t="e">
        <v>#N/A</v>
      </c>
      <c r="J80" s="443" t="str">
        <f t="shared" si="25"/>
        <v>EUR_CURVE_1Y_41Y</v>
      </c>
      <c r="K80" s="187" t="str">
        <f>IFERROR(_xll.qlSwapRateHelper2(,IF(DataSelect="Reference",$I80,J80),,$D80,Calendar,$G80,$F80,$H80,$K$32,0,E80,Discounting,Permanent,_xll.ohTrigger(Trigger,DataSelect),ObjectOverwrite),"--")</f>
        <v>--</v>
      </c>
      <c r="L80" s="442" t="b">
        <f t="shared" si="21"/>
        <v>0</v>
      </c>
      <c r="N80" s="454" t="str">
        <f t="shared" si="22"/>
        <v>SW</v>
      </c>
      <c r="O80" s="454" t="str">
        <f t="shared" si="22"/>
        <v>47Y</v>
      </c>
      <c r="P80" s="458" t="str">
        <f t="shared" si="26"/>
        <v>--</v>
      </c>
      <c r="Q80" s="454" t="b">
        <f t="shared" si="26"/>
        <v>0</v>
      </c>
      <c r="R80" s="462">
        <v>1</v>
      </c>
      <c r="S80" s="462">
        <v>1</v>
      </c>
      <c r="T80" s="187" t="e">
        <v>#N/A</v>
      </c>
      <c r="U80" s="185" t="e">
        <f>_xll.qlRateHelperQuoteName(T80)</f>
        <v>#VALUE!</v>
      </c>
      <c r="V80" s="464" t="e">
        <f>_xll.qlRateHelperRate(T80,_xll.ohTrigger(Trigger,Trigger3M))</f>
        <v>#VALUE!</v>
      </c>
      <c r="W80" s="187" t="str">
        <f>IFERROR(_xll.qlFuturesRateHelperConvexityAdjustment(T80,Trigger),"--")</f>
        <v>--</v>
      </c>
      <c r="X80" s="187" t="e">
        <f>_xll.qlRateHelperEarliestDate(T80,Trigger)</f>
        <v>#VALUE!</v>
      </c>
      <c r="Y80" s="187" t="e">
        <f>_xll.qlRateHelperLatestDate(T80,Trigger)</f>
        <v>#VALUE!</v>
      </c>
      <c r="Z80" s="187" t="e">
        <v>#N/A</v>
      </c>
      <c r="AY80" s="185" t="s">
        <v>214</v>
      </c>
      <c r="AZ80" s="186">
        <f>_xll.qlInterestRateIndexFixingDate(Currency&amp;"ibor"&amp;$I$1,BA80,Trigger)</f>
        <v>42262</v>
      </c>
      <c r="BA80" s="186">
        <f>_xll.qlCalendarAdvance(Calendar,BA79,AY80,"f",,Trigger)</f>
        <v>42264</v>
      </c>
      <c r="BB80" s="186">
        <f>_xll.qlInterestRateIndexMaturity(Currency&amp;"ibor"&amp;$I$1,BA80,Trigger)</f>
        <v>42632</v>
      </c>
      <c r="BC80" s="359">
        <f>_xll.qlIndexFixing($AC$5,AZ80,,_xll.ohTrigger(Trigger,Quote!$V$2))</f>
        <v>1.6752401039961456E-3</v>
      </c>
      <c r="BD80" s="359" t="e">
        <f>_xll.qlIndexFixing($BE$1,AZ80,TRUE,_xll.ohTrigger(Trigger,Trigger12M))</f>
        <v>#NUM!</v>
      </c>
    </row>
    <row r="81" spans="1:56" ht="11.25" customHeight="1" x14ac:dyDescent="0.25">
      <c r="A81" s="187" t="s">
        <v>267</v>
      </c>
      <c r="B81" s="447" t="str">
        <v>42Y</v>
      </c>
      <c r="C81" s="187" t="e">
        <v>#N/A</v>
      </c>
      <c r="D81" s="442" t="e">
        <f t="shared" si="20"/>
        <v>#N/A</v>
      </c>
      <c r="E81" s="442" t="s">
        <v>14</v>
      </c>
      <c r="F81" s="438" t="s">
        <v>15</v>
      </c>
      <c r="G81" s="398" t="s">
        <v>16</v>
      </c>
      <c r="H81" s="438" t="s">
        <v>17</v>
      </c>
      <c r="I81" s="443" t="e">
        <v>#N/A</v>
      </c>
      <c r="J81" s="443" t="str">
        <f t="shared" si="25"/>
        <v>EUR_CURVE_1Y_42Y</v>
      </c>
      <c r="K81" s="187" t="str">
        <f>IFERROR(_xll.qlSwapRateHelper2(,IF(DataSelect="Reference",$I81,J81),,$D81,Calendar,$G81,$F81,$H81,$K$32,0,E81,Discounting,Permanent,_xll.ohTrigger(Trigger,DataSelect),ObjectOverwrite),"--")</f>
        <v>--</v>
      </c>
      <c r="L81" s="442" t="b">
        <f t="shared" si="21"/>
        <v>0</v>
      </c>
      <c r="N81" s="454" t="str">
        <f t="shared" si="22"/>
        <v>SW</v>
      </c>
      <c r="O81" s="454" t="str">
        <f t="shared" si="22"/>
        <v>48Y</v>
      </c>
      <c r="P81" s="458" t="str">
        <f t="shared" si="26"/>
        <v>--</v>
      </c>
      <c r="Q81" s="454" t="b">
        <f t="shared" si="26"/>
        <v>0</v>
      </c>
      <c r="R81" s="462">
        <v>1</v>
      </c>
      <c r="S81" s="462">
        <v>1</v>
      </c>
      <c r="T81" s="187" t="e">
        <v>#N/A</v>
      </c>
      <c r="U81" s="185" t="e">
        <f>_xll.qlRateHelperQuoteName(T81)</f>
        <v>#VALUE!</v>
      </c>
      <c r="V81" s="464" t="e">
        <f>_xll.qlRateHelperRate(T81,_xll.ohTrigger(Trigger,Trigger3M))</f>
        <v>#VALUE!</v>
      </c>
      <c r="W81" s="187" t="str">
        <f>IFERROR(_xll.qlFuturesRateHelperConvexityAdjustment(T81,Trigger),"--")</f>
        <v>--</v>
      </c>
      <c r="X81" s="187" t="e">
        <f>_xll.qlRateHelperEarliestDate(T81,Trigger)</f>
        <v>#VALUE!</v>
      </c>
      <c r="Y81" s="187" t="e">
        <f>_xll.qlRateHelperLatestDate(T81,Trigger)</f>
        <v>#VALUE!</v>
      </c>
      <c r="Z81" s="187" t="e">
        <v>#N/A</v>
      </c>
      <c r="AY81" s="185" t="s">
        <v>214</v>
      </c>
      <c r="AZ81" s="186">
        <f>_xll.qlInterestRateIndexFixingDate(Currency&amp;"ibor"&amp;$I$1,BA81,Trigger)</f>
        <v>42263</v>
      </c>
      <c r="BA81" s="186">
        <f>_xll.qlCalendarAdvance(Calendar,BA80,AY81,"f",,Trigger)</f>
        <v>42265</v>
      </c>
      <c r="BB81" s="186">
        <f>_xll.qlInterestRateIndexMaturity(Currency&amp;"ibor"&amp;$I$1,BA81,Trigger)</f>
        <v>42632</v>
      </c>
      <c r="BC81" s="359">
        <f>_xll.qlIndexFixing($AC$5,AZ81,,_xll.ohTrigger(Trigger,Quote!$V$2))</f>
        <v>1.6760087462256797E-3</v>
      </c>
      <c r="BD81" s="359" t="e">
        <f>_xll.qlIndexFixing($BE$1,AZ81,TRUE,_xll.ohTrigger(Trigger,Trigger12M))</f>
        <v>#NUM!</v>
      </c>
    </row>
    <row r="82" spans="1:56" ht="11.25" customHeight="1" x14ac:dyDescent="0.25">
      <c r="A82" s="187" t="s">
        <v>267</v>
      </c>
      <c r="B82" s="447" t="str">
        <v>43Y</v>
      </c>
      <c r="C82" s="187" t="e">
        <v>#N/A</v>
      </c>
      <c r="D82" s="442" t="e">
        <f t="shared" si="20"/>
        <v>#N/A</v>
      </c>
      <c r="E82" s="442" t="s">
        <v>14</v>
      </c>
      <c r="F82" s="438" t="s">
        <v>15</v>
      </c>
      <c r="G82" s="398" t="s">
        <v>16</v>
      </c>
      <c r="H82" s="438" t="s">
        <v>17</v>
      </c>
      <c r="I82" s="443" t="e">
        <v>#N/A</v>
      </c>
      <c r="J82" s="443" t="str">
        <f t="shared" si="25"/>
        <v>EUR_CURVE_1Y_43Y</v>
      </c>
      <c r="K82" s="187" t="str">
        <f>IFERROR(_xll.qlSwapRateHelper2(,IF(DataSelect="Reference",$I82,J82),,$D82,Calendar,$G82,$F82,$H82,$K$32,0,E82,Discounting,Permanent,_xll.ohTrigger(Trigger,DataSelect),ObjectOverwrite),"--")</f>
        <v>--</v>
      </c>
      <c r="L82" s="442" t="b">
        <f t="shared" si="21"/>
        <v>0</v>
      </c>
      <c r="N82" s="454" t="str">
        <f t="shared" si="22"/>
        <v>SW</v>
      </c>
      <c r="O82" s="454" t="str">
        <f t="shared" si="22"/>
        <v>49Y</v>
      </c>
      <c r="P82" s="458" t="str">
        <f t="shared" si="26"/>
        <v>--</v>
      </c>
      <c r="Q82" s="454" t="b">
        <f t="shared" si="26"/>
        <v>0</v>
      </c>
      <c r="R82" s="462">
        <v>1</v>
      </c>
      <c r="S82" s="462">
        <v>1</v>
      </c>
      <c r="T82" s="187" t="e">
        <v>#N/A</v>
      </c>
      <c r="U82" s="185" t="e">
        <f>_xll.qlRateHelperQuoteName(T82)</f>
        <v>#VALUE!</v>
      </c>
      <c r="V82" s="464" t="e">
        <f>_xll.qlRateHelperRate(T82,_xll.ohTrigger(Trigger,Trigger3M))</f>
        <v>#VALUE!</v>
      </c>
      <c r="W82" s="187" t="str">
        <f>IFERROR(_xll.qlFuturesRateHelperConvexityAdjustment(T82,Trigger),"--")</f>
        <v>--</v>
      </c>
      <c r="X82" s="187" t="e">
        <f>_xll.qlRateHelperEarliestDate(T82,Trigger)</f>
        <v>#VALUE!</v>
      </c>
      <c r="Y82" s="187" t="e">
        <f>_xll.qlRateHelperLatestDate(T82,Trigger)</f>
        <v>#VALUE!</v>
      </c>
      <c r="Z82" s="187" t="e">
        <v>#N/A</v>
      </c>
      <c r="AY82" s="185" t="s">
        <v>214</v>
      </c>
      <c r="AZ82" s="186">
        <f>_xll.qlInterestRateIndexFixingDate(Currency&amp;"ibor"&amp;$I$1,BA82,Trigger)</f>
        <v>42264</v>
      </c>
      <c r="BA82" s="186">
        <f>_xll.qlCalendarAdvance(Calendar,BA81,AY82,"f",,Trigger)</f>
        <v>42268</v>
      </c>
      <c r="BB82" s="186">
        <f>_xll.qlInterestRateIndexMaturity(Currency&amp;"ibor"&amp;$I$1,BA82,Trigger)</f>
        <v>42634</v>
      </c>
      <c r="BC82" s="359">
        <f>_xll.qlIndexFixing($AC$5,AZ82,,_xll.ohTrigger(Trigger,Quote!$V$2))</f>
        <v>1.6800541139083691E-3</v>
      </c>
      <c r="BD82" s="359" t="e">
        <f>_xll.qlIndexFixing($BE$1,AZ82,TRUE,_xll.ohTrigger(Trigger,Trigger12M))</f>
        <v>#NUM!</v>
      </c>
    </row>
    <row r="83" spans="1:56" ht="11.25" customHeight="1" x14ac:dyDescent="0.25">
      <c r="A83" s="187" t="s">
        <v>267</v>
      </c>
      <c r="B83" s="447" t="str">
        <v>44Y</v>
      </c>
      <c r="C83" s="187" t="e">
        <v>#N/A</v>
      </c>
      <c r="D83" s="442" t="e">
        <f t="shared" si="20"/>
        <v>#N/A</v>
      </c>
      <c r="E83" s="442" t="s">
        <v>14</v>
      </c>
      <c r="F83" s="438" t="s">
        <v>15</v>
      </c>
      <c r="G83" s="398" t="s">
        <v>16</v>
      </c>
      <c r="H83" s="438" t="s">
        <v>17</v>
      </c>
      <c r="I83" s="443" t="e">
        <v>#N/A</v>
      </c>
      <c r="J83" s="443" t="str">
        <f t="shared" si="25"/>
        <v>EUR_CURVE_1Y_44Y</v>
      </c>
      <c r="K83" s="187" t="str">
        <f>IFERROR(_xll.qlSwapRateHelper2(,IF(DataSelect="Reference",$I83,J83),,$D83,Calendar,$G83,$F83,$H83,$K$32,0,E83,Discounting,Permanent,_xll.ohTrigger(Trigger,DataSelect),ObjectOverwrite),"--")</f>
        <v>--</v>
      </c>
      <c r="L83" s="442" t="b">
        <f t="shared" si="21"/>
        <v>0</v>
      </c>
      <c r="N83" s="454" t="str">
        <f t="shared" si="22"/>
        <v>SW</v>
      </c>
      <c r="O83" s="454" t="str">
        <f t="shared" si="22"/>
        <v>50Y</v>
      </c>
      <c r="P83" s="458" t="str">
        <f t="shared" si="26"/>
        <v>--</v>
      </c>
      <c r="Q83" s="454" t="b">
        <f t="shared" si="26"/>
        <v>0</v>
      </c>
      <c r="R83" s="462">
        <v>1</v>
      </c>
      <c r="S83" s="462">
        <v>1</v>
      </c>
      <c r="T83" s="187" t="e">
        <v>#N/A</v>
      </c>
      <c r="U83" s="185" t="e">
        <f>_xll.qlRateHelperQuoteName(T83)</f>
        <v>#VALUE!</v>
      </c>
      <c r="V83" s="464" t="e">
        <f>_xll.qlRateHelperRate(T83,_xll.ohTrigger(Trigger,Trigger3M))</f>
        <v>#VALUE!</v>
      </c>
      <c r="W83" s="187" t="str">
        <f>IFERROR(_xll.qlFuturesRateHelperConvexityAdjustment(T83,Trigger),"--")</f>
        <v>--</v>
      </c>
      <c r="X83" s="187" t="e">
        <f>_xll.qlRateHelperEarliestDate(T83,Trigger)</f>
        <v>#VALUE!</v>
      </c>
      <c r="Y83" s="187" t="e">
        <f>_xll.qlRateHelperLatestDate(T83,Trigger)</f>
        <v>#VALUE!</v>
      </c>
      <c r="Z83" s="187" t="e">
        <v>#N/A</v>
      </c>
      <c r="AY83" s="185" t="s">
        <v>214</v>
      </c>
      <c r="AZ83" s="186">
        <f>_xll.qlInterestRateIndexFixingDate(Currency&amp;"ibor"&amp;$I$1,BA83,Trigger)</f>
        <v>42265</v>
      </c>
      <c r="BA83" s="186">
        <f>_xll.qlCalendarAdvance(Calendar,BA82,AY83,"f",,Trigger)</f>
        <v>42269</v>
      </c>
      <c r="BB83" s="186">
        <f>_xll.qlInterestRateIndexMaturity(Currency&amp;"ibor"&amp;$I$1,BA83,Trigger)</f>
        <v>42635</v>
      </c>
      <c r="BC83" s="359">
        <f>_xll.qlIndexFixing($AC$5,AZ83,,_xll.ohTrigger(Trigger,Quote!$V$2))</f>
        <v>1.6816957021653918E-3</v>
      </c>
      <c r="BD83" s="359" t="e">
        <f>_xll.qlIndexFixing($BE$1,AZ83,TRUE,_xll.ohTrigger(Trigger,Trigger12M))</f>
        <v>#NUM!</v>
      </c>
    </row>
    <row r="84" spans="1:56" ht="11.25" customHeight="1" x14ac:dyDescent="0.25">
      <c r="A84" s="187" t="s">
        <v>267</v>
      </c>
      <c r="B84" s="447" t="str">
        <v>45Y</v>
      </c>
      <c r="C84" s="187" t="e">
        <v>#N/A</v>
      </c>
      <c r="D84" s="442" t="e">
        <f t="shared" si="20"/>
        <v>#N/A</v>
      </c>
      <c r="E84" s="442" t="s">
        <v>14</v>
      </c>
      <c r="F84" s="438" t="s">
        <v>15</v>
      </c>
      <c r="G84" s="398" t="s">
        <v>16</v>
      </c>
      <c r="H84" s="438" t="s">
        <v>17</v>
      </c>
      <c r="I84" s="443" t="e">
        <v>#N/A</v>
      </c>
      <c r="J84" s="443" t="str">
        <f t="shared" si="25"/>
        <v>EUR_CURVE_1Y_45Y</v>
      </c>
      <c r="K84" s="187" t="str">
        <f>IFERROR(_xll.qlSwapRateHelper2(,IF(DataSelect="Reference",$I84,J84),,$D84,Calendar,$G84,$F84,$H84,$K$32,0,E84,Discounting,Permanent,_xll.ohTrigger(Trigger,DataSelect),ObjectOverwrite),"--")</f>
        <v>--</v>
      </c>
      <c r="L84" s="442" t="b">
        <f t="shared" si="21"/>
        <v>0</v>
      </c>
      <c r="N84" s="454" t="str">
        <f t="shared" si="22"/>
        <v>SW</v>
      </c>
      <c r="O84" s="454" t="str">
        <f t="shared" si="22"/>
        <v>51Y</v>
      </c>
      <c r="P84" s="458" t="str">
        <f t="shared" si="26"/>
        <v>--</v>
      </c>
      <c r="Q84" s="454" t="b">
        <f t="shared" si="26"/>
        <v>0</v>
      </c>
      <c r="R84" s="462">
        <v>1</v>
      </c>
      <c r="S84" s="462">
        <v>1</v>
      </c>
      <c r="T84" s="187" t="e">
        <v>#N/A</v>
      </c>
      <c r="U84" s="185" t="e">
        <f>_xll.qlRateHelperQuoteName(T84)</f>
        <v>#VALUE!</v>
      </c>
      <c r="V84" s="464" t="e">
        <f>_xll.qlRateHelperRate(T84,_xll.ohTrigger(Trigger,Trigger3M))</f>
        <v>#VALUE!</v>
      </c>
      <c r="W84" s="187" t="str">
        <f>IFERROR(_xll.qlFuturesRateHelperConvexityAdjustment(T84,Trigger),"--")</f>
        <v>--</v>
      </c>
      <c r="X84" s="187" t="e">
        <f>_xll.qlRateHelperEarliestDate(T84,Trigger)</f>
        <v>#VALUE!</v>
      </c>
      <c r="Y84" s="187" t="e">
        <f>_xll.qlRateHelperLatestDate(T84,Trigger)</f>
        <v>#VALUE!</v>
      </c>
      <c r="Z84" s="187" t="e">
        <v>#N/A</v>
      </c>
      <c r="AY84" s="185" t="s">
        <v>214</v>
      </c>
      <c r="AZ84" s="186">
        <f>_xll.qlInterestRateIndexFixingDate(Currency&amp;"ibor"&amp;$I$1,BA84,Trigger)</f>
        <v>42268</v>
      </c>
      <c r="BA84" s="186">
        <f>_xll.qlCalendarAdvance(Calendar,BA83,AY84,"f",,Trigger)</f>
        <v>42270</v>
      </c>
      <c r="BB84" s="186">
        <f>_xll.qlInterestRateIndexMaturity(Currency&amp;"ibor"&amp;$I$1,BA84,Trigger)</f>
        <v>42636</v>
      </c>
      <c r="BC84" s="359">
        <f>_xll.qlIndexFixing($AC$5,AZ84,,_xll.ohTrigger(Trigger,Quote!$V$2))</f>
        <v>1.6833404162417992E-3</v>
      </c>
      <c r="BD84" s="359" t="e">
        <f>_xll.qlIndexFixing($BE$1,AZ84,TRUE,_xll.ohTrigger(Trigger,Trigger12M))</f>
        <v>#NUM!</v>
      </c>
    </row>
    <row r="85" spans="1:56" ht="11.25" customHeight="1" x14ac:dyDescent="0.25">
      <c r="A85" s="187" t="s">
        <v>267</v>
      </c>
      <c r="B85" s="447" t="str">
        <v>46Y</v>
      </c>
      <c r="C85" s="187" t="e">
        <v>#N/A</v>
      </c>
      <c r="D85" s="442" t="e">
        <f t="shared" si="20"/>
        <v>#N/A</v>
      </c>
      <c r="E85" s="442" t="s">
        <v>14</v>
      </c>
      <c r="F85" s="438" t="s">
        <v>15</v>
      </c>
      <c r="G85" s="398" t="s">
        <v>16</v>
      </c>
      <c r="H85" s="438" t="s">
        <v>17</v>
      </c>
      <c r="I85" s="443" t="e">
        <v>#N/A</v>
      </c>
      <c r="J85" s="443" t="str">
        <f t="shared" si="25"/>
        <v>EUR_CURVE_1Y_46Y</v>
      </c>
      <c r="K85" s="187" t="str">
        <f>IFERROR(_xll.qlSwapRateHelper2(,IF(DataSelect="Reference",$I85,J85),,$D85,Calendar,$G85,$F85,$H85,$K$32,0,E85,Discounting,Permanent,_xll.ohTrigger(Trigger,DataSelect),ObjectOverwrite),"--")</f>
        <v>--</v>
      </c>
      <c r="L85" s="442" t="b">
        <f t="shared" si="21"/>
        <v>0</v>
      </c>
      <c r="N85" s="454" t="str">
        <f t="shared" si="22"/>
        <v>SW</v>
      </c>
      <c r="O85" s="454" t="str">
        <f t="shared" si="22"/>
        <v>52Y</v>
      </c>
      <c r="P85" s="458" t="str">
        <f t="shared" si="26"/>
        <v>--</v>
      </c>
      <c r="Q85" s="454" t="b">
        <f t="shared" si="26"/>
        <v>0</v>
      </c>
      <c r="R85" s="462">
        <v>1</v>
      </c>
      <c r="S85" s="462">
        <v>1</v>
      </c>
      <c r="T85" s="187" t="e">
        <v>#N/A</v>
      </c>
      <c r="U85" s="185" t="e">
        <f>_xll.qlRateHelperQuoteName(T85)</f>
        <v>#VALUE!</v>
      </c>
      <c r="V85" s="464" t="e">
        <f>_xll.qlRateHelperRate(T85,_xll.ohTrigger(Trigger,Trigger3M))</f>
        <v>#VALUE!</v>
      </c>
      <c r="W85" s="187" t="str">
        <f>IFERROR(_xll.qlFuturesRateHelperConvexityAdjustment(T85,Trigger),"--")</f>
        <v>--</v>
      </c>
      <c r="X85" s="187" t="e">
        <f>_xll.qlRateHelperEarliestDate(T85,Trigger)</f>
        <v>#VALUE!</v>
      </c>
      <c r="Y85" s="187" t="e">
        <f>_xll.qlRateHelperLatestDate(T85,Trigger)</f>
        <v>#VALUE!</v>
      </c>
      <c r="Z85" s="187" t="e">
        <v>#N/A</v>
      </c>
      <c r="AY85" s="185" t="s">
        <v>214</v>
      </c>
      <c r="AZ85" s="186">
        <f>_xll.qlInterestRateIndexFixingDate(Currency&amp;"ibor"&amp;$I$1,BA85,Trigger)</f>
        <v>42269</v>
      </c>
      <c r="BA85" s="186">
        <f>_xll.qlCalendarAdvance(Calendar,BA84,AY85,"f",,Trigger)</f>
        <v>42271</v>
      </c>
      <c r="BB85" s="186">
        <f>_xll.qlInterestRateIndexMaturity(Currency&amp;"ibor"&amp;$I$1,BA85,Trigger)</f>
        <v>42639</v>
      </c>
      <c r="BC85" s="359">
        <f>_xll.qlIndexFixing($AC$5,AZ85,,_xll.ohTrigger(Trigger,Quote!$V$2))</f>
        <v>1.6867085633140073E-3</v>
      </c>
      <c r="BD85" s="359" t="e">
        <f>_xll.qlIndexFixing($BE$1,AZ85,TRUE,_xll.ohTrigger(Trigger,Trigger12M))</f>
        <v>#NUM!</v>
      </c>
    </row>
    <row r="86" spans="1:56" ht="11.25" customHeight="1" x14ac:dyDescent="0.25">
      <c r="A86" s="187" t="s">
        <v>267</v>
      </c>
      <c r="B86" s="447" t="str">
        <v>47Y</v>
      </c>
      <c r="C86" s="187" t="e">
        <v>#N/A</v>
      </c>
      <c r="D86" s="442" t="e">
        <f t="shared" si="20"/>
        <v>#N/A</v>
      </c>
      <c r="E86" s="442" t="s">
        <v>14</v>
      </c>
      <c r="F86" s="438" t="s">
        <v>15</v>
      </c>
      <c r="G86" s="398" t="s">
        <v>16</v>
      </c>
      <c r="H86" s="438" t="s">
        <v>17</v>
      </c>
      <c r="I86" s="443" t="e">
        <v>#N/A</v>
      </c>
      <c r="J86" s="443" t="str">
        <f t="shared" si="25"/>
        <v>EUR_CURVE_1Y_47Y</v>
      </c>
      <c r="K86" s="187" t="str">
        <f>IFERROR(_xll.qlSwapRateHelper2(,IF(DataSelect="Reference",$I86,J86),,$D86,Calendar,$G86,$F86,$H86,$K$32,0,E86,Discounting,Permanent,_xll.ohTrigger(Trigger,DataSelect),ObjectOverwrite),"--")</f>
        <v>--</v>
      </c>
      <c r="L86" s="442" t="b">
        <f t="shared" si="21"/>
        <v>0</v>
      </c>
      <c r="N86" s="454" t="str">
        <f t="shared" si="22"/>
        <v>SW</v>
      </c>
      <c r="O86" s="454" t="str">
        <f t="shared" si="22"/>
        <v>53Y</v>
      </c>
      <c r="P86" s="458" t="str">
        <f t="shared" si="26"/>
        <v>--</v>
      </c>
      <c r="Q86" s="454" t="b">
        <f t="shared" si="26"/>
        <v>0</v>
      </c>
      <c r="R86" s="462">
        <v>1</v>
      </c>
      <c r="S86" s="462">
        <v>1</v>
      </c>
      <c r="T86" s="187" t="e">
        <v>#N/A</v>
      </c>
      <c r="U86" s="185" t="e">
        <f>_xll.qlRateHelperQuoteName(T86)</f>
        <v>#VALUE!</v>
      </c>
      <c r="V86" s="464" t="e">
        <f>_xll.qlRateHelperRate(T86,_xll.ohTrigger(Trigger,Trigger3M))</f>
        <v>#VALUE!</v>
      </c>
      <c r="W86" s="187" t="str">
        <f>IFERROR(_xll.qlFuturesRateHelperConvexityAdjustment(T86,Trigger),"--")</f>
        <v>--</v>
      </c>
      <c r="X86" s="187" t="e">
        <f>_xll.qlRateHelperEarliestDate(T86,Trigger)</f>
        <v>#VALUE!</v>
      </c>
      <c r="Y86" s="187" t="e">
        <f>_xll.qlRateHelperLatestDate(T86,Trigger)</f>
        <v>#VALUE!</v>
      </c>
      <c r="Z86" s="187" t="e">
        <v>#N/A</v>
      </c>
      <c r="AY86" s="185" t="s">
        <v>214</v>
      </c>
      <c r="AZ86" s="186">
        <f>_xll.qlInterestRateIndexFixingDate(Currency&amp;"ibor"&amp;$I$1,BA86,Trigger)</f>
        <v>42270</v>
      </c>
      <c r="BA86" s="186">
        <f>_xll.qlCalendarAdvance(Calendar,BA85,AY86,"f",,Trigger)</f>
        <v>42272</v>
      </c>
      <c r="BB86" s="186">
        <f>_xll.qlInterestRateIndexMaturity(Currency&amp;"ibor"&amp;$I$1,BA86,Trigger)</f>
        <v>42639</v>
      </c>
      <c r="BC86" s="359">
        <f>_xll.qlIndexFixing($AC$5,AZ86,,_xll.ohTrigger(Trigger,Quote!$V$2))</f>
        <v>1.6874994145533648E-3</v>
      </c>
      <c r="BD86" s="359" t="e">
        <f>_xll.qlIndexFixing($BE$1,AZ86,TRUE,_xll.ohTrigger(Trigger,Trigger12M))</f>
        <v>#NUM!</v>
      </c>
    </row>
    <row r="87" spans="1:56" ht="11.25" customHeight="1" x14ac:dyDescent="0.25">
      <c r="A87" s="187" t="s">
        <v>267</v>
      </c>
      <c r="B87" s="447" t="str">
        <v>48Y</v>
      </c>
      <c r="C87" s="187" t="e">
        <v>#N/A</v>
      </c>
      <c r="D87" s="442" t="e">
        <f t="shared" si="20"/>
        <v>#N/A</v>
      </c>
      <c r="E87" s="442" t="s">
        <v>14</v>
      </c>
      <c r="F87" s="438" t="s">
        <v>15</v>
      </c>
      <c r="G87" s="398" t="s">
        <v>16</v>
      </c>
      <c r="H87" s="438" t="s">
        <v>17</v>
      </c>
      <c r="I87" s="443" t="e">
        <v>#N/A</v>
      </c>
      <c r="J87" s="443" t="str">
        <f t="shared" si="25"/>
        <v>EUR_CURVE_1Y_48Y</v>
      </c>
      <c r="K87" s="187" t="str">
        <f>IFERROR(_xll.qlSwapRateHelper2(,IF(DataSelect="Reference",$I87,J87),,$D87,Calendar,$G87,$F87,$H87,$K$32,0,E87,Discounting,Permanent,_xll.ohTrigger(Trigger,DataSelect),ObjectOverwrite),"--")</f>
        <v>--</v>
      </c>
      <c r="L87" s="442" t="b">
        <f t="shared" si="21"/>
        <v>0</v>
      </c>
      <c r="N87" s="454" t="str">
        <f t="shared" si="22"/>
        <v>SW</v>
      </c>
      <c r="O87" s="454" t="str">
        <f t="shared" si="22"/>
        <v>54Y</v>
      </c>
      <c r="P87" s="458" t="str">
        <f t="shared" si="26"/>
        <v>--</v>
      </c>
      <c r="Q87" s="454" t="b">
        <f t="shared" si="26"/>
        <v>0</v>
      </c>
      <c r="R87" s="462">
        <v>1</v>
      </c>
      <c r="S87" s="462">
        <v>1</v>
      </c>
      <c r="T87" s="187" t="e">
        <v>#N/A</v>
      </c>
      <c r="U87" s="185" t="e">
        <f>_xll.qlRateHelperQuoteName(T87)</f>
        <v>#VALUE!</v>
      </c>
      <c r="V87" s="464" t="e">
        <f>_xll.qlRateHelperRate(T87,_xll.ohTrigger(Trigger,Trigger3M))</f>
        <v>#VALUE!</v>
      </c>
      <c r="W87" s="187" t="str">
        <f>IFERROR(_xll.qlFuturesRateHelperConvexityAdjustment(T87,Trigger),"--")</f>
        <v>--</v>
      </c>
      <c r="X87" s="187" t="e">
        <f>_xll.qlRateHelperEarliestDate(T87,Trigger)</f>
        <v>#VALUE!</v>
      </c>
      <c r="Y87" s="187" t="e">
        <f>_xll.qlRateHelperLatestDate(T87,Trigger)</f>
        <v>#VALUE!</v>
      </c>
      <c r="Z87" s="187" t="e">
        <v>#N/A</v>
      </c>
      <c r="AY87" s="185" t="s">
        <v>214</v>
      </c>
      <c r="AZ87" s="186">
        <f>_xll.qlInterestRateIndexFixingDate(Currency&amp;"ibor"&amp;$I$1,BA87,Trigger)</f>
        <v>42271</v>
      </c>
      <c r="BA87" s="186">
        <f>_xll.qlCalendarAdvance(Calendar,BA86,AY87,"f",,Trigger)</f>
        <v>42275</v>
      </c>
      <c r="BB87" s="186">
        <f>_xll.qlInterestRateIndexMaturity(Currency&amp;"ibor"&amp;$I$1,BA87,Trigger)</f>
        <v>42641</v>
      </c>
      <c r="BC87" s="359">
        <f>_xll.qlIndexFixing($AC$5,AZ87,,_xll.ohTrigger(Trigger,Quote!$V$2))</f>
        <v>1.6916108744606188E-3</v>
      </c>
      <c r="BD87" s="359" t="e">
        <f>_xll.qlIndexFixing($BE$1,AZ87,TRUE,_xll.ohTrigger(Trigger,Trigger12M))</f>
        <v>#NUM!</v>
      </c>
    </row>
    <row r="88" spans="1:56" ht="11.25" customHeight="1" x14ac:dyDescent="0.25">
      <c r="A88" s="187" t="s">
        <v>267</v>
      </c>
      <c r="B88" s="447" t="str">
        <v>49Y</v>
      </c>
      <c r="C88" s="187" t="e">
        <v>#N/A</v>
      </c>
      <c r="D88" s="442" t="e">
        <f t="shared" si="20"/>
        <v>#N/A</v>
      </c>
      <c r="E88" s="442" t="s">
        <v>14</v>
      </c>
      <c r="F88" s="438" t="s">
        <v>15</v>
      </c>
      <c r="G88" s="398" t="s">
        <v>16</v>
      </c>
      <c r="H88" s="438" t="s">
        <v>17</v>
      </c>
      <c r="I88" s="443" t="e">
        <v>#N/A</v>
      </c>
      <c r="J88" s="443" t="str">
        <f t="shared" si="25"/>
        <v>EUR_CURVE_1Y_49Y</v>
      </c>
      <c r="K88" s="187" t="str">
        <f>IFERROR(_xll.qlSwapRateHelper2(,IF(DataSelect="Reference",$I88,J88),,$D88,Calendar,$G88,$F88,$H88,$K$32,0,E88,Discounting,Permanent,_xll.ohTrigger(Trigger,DataSelect),ObjectOverwrite),"--")</f>
        <v>--</v>
      </c>
      <c r="L88" s="442" t="b">
        <f t="shared" si="21"/>
        <v>0</v>
      </c>
      <c r="N88" s="454" t="str">
        <f t="shared" si="22"/>
        <v>SW</v>
      </c>
      <c r="O88" s="454" t="str">
        <f t="shared" si="22"/>
        <v>55Y</v>
      </c>
      <c r="P88" s="458" t="str">
        <f t="shared" si="26"/>
        <v>--</v>
      </c>
      <c r="Q88" s="454" t="b">
        <f t="shared" si="26"/>
        <v>0</v>
      </c>
      <c r="R88" s="462">
        <v>1</v>
      </c>
      <c r="S88" s="462">
        <v>1</v>
      </c>
      <c r="T88" s="187" t="e">
        <v>#N/A</v>
      </c>
      <c r="U88" s="185" t="e">
        <f>_xll.qlRateHelperQuoteName(T88)</f>
        <v>#VALUE!</v>
      </c>
      <c r="V88" s="464" t="e">
        <f>_xll.qlRateHelperRate(T88,_xll.ohTrigger(Trigger,Trigger3M))</f>
        <v>#VALUE!</v>
      </c>
      <c r="W88" s="187" t="str">
        <f>IFERROR(_xll.qlFuturesRateHelperConvexityAdjustment(T88,Trigger),"--")</f>
        <v>--</v>
      </c>
      <c r="X88" s="187" t="e">
        <f>_xll.qlRateHelperEarliestDate(T88,Trigger)</f>
        <v>#VALUE!</v>
      </c>
      <c r="Y88" s="187" t="e">
        <f>_xll.qlRateHelperLatestDate(T88,Trigger)</f>
        <v>#VALUE!</v>
      </c>
      <c r="Z88" s="187" t="e">
        <v>#N/A</v>
      </c>
      <c r="AY88" s="185" t="s">
        <v>214</v>
      </c>
      <c r="AZ88" s="186">
        <f>_xll.qlInterestRateIndexFixingDate(Currency&amp;"ibor"&amp;$I$1,BA88,Trigger)</f>
        <v>42272</v>
      </c>
      <c r="BA88" s="186">
        <f>_xll.qlCalendarAdvance(Calendar,BA87,AY88,"f",,Trigger)</f>
        <v>42276</v>
      </c>
      <c r="BB88" s="186">
        <f>_xll.qlInterestRateIndexMaturity(Currency&amp;"ibor"&amp;$I$1,BA88,Trigger)</f>
        <v>42642</v>
      </c>
      <c r="BC88" s="359">
        <f>_xll.qlIndexFixing($AC$5,AZ88,,_xll.ohTrigger(Trigger,Quote!$V$2))</f>
        <v>1.6932743437820335E-3</v>
      </c>
      <c r="BD88" s="359" t="e">
        <f>_xll.qlIndexFixing($BE$1,AZ88,TRUE,_xll.ohTrigger(Trigger,Trigger12M))</f>
        <v>#NUM!</v>
      </c>
    </row>
    <row r="89" spans="1:56" ht="11.25" customHeight="1" x14ac:dyDescent="0.25">
      <c r="A89" s="187" t="s">
        <v>267</v>
      </c>
      <c r="B89" s="447" t="str">
        <v>50Y</v>
      </c>
      <c r="C89" s="187" t="e">
        <v>#N/A</v>
      </c>
      <c r="D89" s="442" t="e">
        <f t="shared" si="20"/>
        <v>#N/A</v>
      </c>
      <c r="E89" s="442" t="s">
        <v>14</v>
      </c>
      <c r="F89" s="438" t="s">
        <v>15</v>
      </c>
      <c r="G89" s="398" t="s">
        <v>16</v>
      </c>
      <c r="H89" s="438" t="s">
        <v>17</v>
      </c>
      <c r="I89" s="443" t="e">
        <v>#N/A</v>
      </c>
      <c r="J89" s="443" t="str">
        <f t="shared" si="25"/>
        <v>EUR_CURVE_1Y_50Y</v>
      </c>
      <c r="K89" s="187" t="str">
        <f>IFERROR(_xll.qlSwapRateHelper2(,IF(DataSelect="Reference",$I89,J89),,$D89,Calendar,$G89,$F89,$H89,$K$32,0,E89,Discounting,Permanent,_xll.ohTrigger(Trigger,DataSelect),ObjectOverwrite),"--")</f>
        <v>--</v>
      </c>
      <c r="L89" s="442" t="b">
        <f t="shared" si="21"/>
        <v>0</v>
      </c>
      <c r="N89" s="454" t="str">
        <f t="shared" si="22"/>
        <v>SW</v>
      </c>
      <c r="O89" s="454" t="str">
        <f t="shared" si="22"/>
        <v>56Y</v>
      </c>
      <c r="P89" s="458" t="str">
        <f t="shared" si="26"/>
        <v>--</v>
      </c>
      <c r="Q89" s="454" t="b">
        <f t="shared" si="26"/>
        <v>0</v>
      </c>
      <c r="R89" s="462">
        <v>1</v>
      </c>
      <c r="S89" s="462">
        <v>1</v>
      </c>
      <c r="T89" s="187" t="e">
        <v>#N/A</v>
      </c>
      <c r="U89" s="185" t="e">
        <f>_xll.qlRateHelperQuoteName(T89)</f>
        <v>#VALUE!</v>
      </c>
      <c r="V89" s="464" t="e">
        <f>_xll.qlRateHelperRate(T89,_xll.ohTrigger(Trigger,Trigger3M))</f>
        <v>#VALUE!</v>
      </c>
      <c r="W89" s="187" t="str">
        <f>IFERROR(_xll.qlFuturesRateHelperConvexityAdjustment(T89,Trigger),"--")</f>
        <v>--</v>
      </c>
      <c r="X89" s="187" t="e">
        <f>_xll.qlRateHelperEarliestDate(T89,Trigger)</f>
        <v>#VALUE!</v>
      </c>
      <c r="Y89" s="187" t="e">
        <f>_xll.qlRateHelperLatestDate(T89,Trigger)</f>
        <v>#VALUE!</v>
      </c>
      <c r="Z89" s="187" t="e">
        <v>#N/A</v>
      </c>
      <c r="AY89" s="185" t="s">
        <v>214</v>
      </c>
      <c r="AZ89" s="186">
        <f>_xll.qlInterestRateIndexFixingDate(Currency&amp;"ibor"&amp;$I$1,BA89,Trigger)</f>
        <v>42275</v>
      </c>
      <c r="BA89" s="186">
        <f>_xll.qlCalendarAdvance(Calendar,BA88,AY89,"f",,Trigger)</f>
        <v>42277</v>
      </c>
      <c r="BB89" s="186">
        <f>_xll.qlInterestRateIndexMaturity(Currency&amp;"ibor"&amp;$I$1,BA89,Trigger)</f>
        <v>42643</v>
      </c>
      <c r="BC89" s="359">
        <f>_xll.qlIndexFixing($AC$5,AZ89,,_xll.ohTrigger(Trigger,Quote!$V$2))</f>
        <v>1.6949409390326904E-3</v>
      </c>
      <c r="BD89" s="359" t="e">
        <f>_xll.qlIndexFixing($BE$1,AZ89,TRUE,_xll.ohTrigger(Trigger,Trigger12M))</f>
        <v>#NUM!</v>
      </c>
    </row>
    <row r="90" spans="1:56" ht="11.25" customHeight="1" x14ac:dyDescent="0.25">
      <c r="A90" s="187" t="s">
        <v>267</v>
      </c>
      <c r="B90" s="447" t="str">
        <v>51Y</v>
      </c>
      <c r="C90" s="187" t="e">
        <v>#N/A</v>
      </c>
      <c r="D90" s="442" t="e">
        <f t="shared" si="20"/>
        <v>#N/A</v>
      </c>
      <c r="E90" s="442" t="s">
        <v>14</v>
      </c>
      <c r="F90" s="438" t="s">
        <v>15</v>
      </c>
      <c r="G90" s="398" t="s">
        <v>16</v>
      </c>
      <c r="H90" s="438" t="s">
        <v>17</v>
      </c>
      <c r="I90" s="443" t="e">
        <v>#N/A</v>
      </c>
      <c r="J90" s="443" t="str">
        <f t="shared" si="25"/>
        <v>EUR_CURVE_1Y_51Y</v>
      </c>
      <c r="K90" s="187" t="str">
        <f>IFERROR(_xll.qlSwapRateHelper2(,IF(DataSelect="Reference",$I90,J90),,$D90,Calendar,$G90,$F90,$H90,$K$32,0,E90,Discounting,Permanent,_xll.ohTrigger(Trigger,DataSelect),ObjectOverwrite),"--")</f>
        <v>--</v>
      </c>
      <c r="L90" s="442" t="b">
        <f t="shared" si="21"/>
        <v>0</v>
      </c>
      <c r="N90" s="454" t="str">
        <f t="shared" si="22"/>
        <v>SW</v>
      </c>
      <c r="O90" s="454" t="str">
        <f t="shared" si="22"/>
        <v>57Y</v>
      </c>
      <c r="P90" s="458" t="str">
        <f t="shared" si="26"/>
        <v>--</v>
      </c>
      <c r="Q90" s="454" t="b">
        <f t="shared" si="26"/>
        <v>0</v>
      </c>
      <c r="R90" s="462">
        <v>1</v>
      </c>
      <c r="S90" s="462">
        <v>1</v>
      </c>
      <c r="T90" s="187" t="e">
        <v>#N/A</v>
      </c>
      <c r="U90" s="185" t="e">
        <f>_xll.qlRateHelperQuoteName(T90)</f>
        <v>#VALUE!</v>
      </c>
      <c r="V90" s="464" t="e">
        <f>_xll.qlRateHelperRate(T90,_xll.ohTrigger(Trigger,Trigger3M))</f>
        <v>#VALUE!</v>
      </c>
      <c r="W90" s="187" t="str">
        <f>IFERROR(_xll.qlFuturesRateHelperConvexityAdjustment(T90,Trigger),"--")</f>
        <v>--</v>
      </c>
      <c r="X90" s="187" t="e">
        <f>_xll.qlRateHelperEarliestDate(T90,Trigger)</f>
        <v>#VALUE!</v>
      </c>
      <c r="Y90" s="187" t="e">
        <f>_xll.qlRateHelperLatestDate(T90,Trigger)</f>
        <v>#VALUE!</v>
      </c>
      <c r="Z90" s="187" t="e">
        <v>#N/A</v>
      </c>
      <c r="AY90" s="185" t="s">
        <v>214</v>
      </c>
      <c r="AZ90" s="186">
        <f>_xll.qlInterestRateIndexFixingDate(Currency&amp;"ibor"&amp;$I$1,BA90,Trigger)</f>
        <v>42276</v>
      </c>
      <c r="BA90" s="186">
        <f>_xll.qlCalendarAdvance(Calendar,BA89,AY90,"f",,Trigger)</f>
        <v>42278</v>
      </c>
      <c r="BB90" s="186">
        <f>_xll.qlInterestRateIndexMaturity(Currency&amp;"ibor"&amp;$I$1,BA90,Trigger)</f>
        <v>42646</v>
      </c>
      <c r="BC90" s="359">
        <f>_xll.qlIndexFixing($AC$5,AZ90,,_xll.ohTrigger(Trigger,Quote!$V$2))</f>
        <v>1.6983293600217452E-3</v>
      </c>
      <c r="BD90" s="359" t="e">
        <f>_xll.qlIndexFixing($BE$1,AZ90,TRUE,_xll.ohTrigger(Trigger,Trigger12M))</f>
        <v>#NUM!</v>
      </c>
    </row>
    <row r="91" spans="1:56" ht="11.25" customHeight="1" x14ac:dyDescent="0.25">
      <c r="A91" s="187" t="s">
        <v>267</v>
      </c>
      <c r="B91" s="447" t="str">
        <v>52Y</v>
      </c>
      <c r="C91" s="187" t="e">
        <v>#N/A</v>
      </c>
      <c r="D91" s="442" t="e">
        <f t="shared" si="20"/>
        <v>#N/A</v>
      </c>
      <c r="E91" s="442" t="s">
        <v>14</v>
      </c>
      <c r="F91" s="438" t="s">
        <v>15</v>
      </c>
      <c r="G91" s="398" t="s">
        <v>16</v>
      </c>
      <c r="H91" s="438" t="s">
        <v>17</v>
      </c>
      <c r="I91" s="443" t="e">
        <v>#N/A</v>
      </c>
      <c r="J91" s="443" t="str">
        <f t="shared" si="25"/>
        <v>EUR_CURVE_1Y_52Y</v>
      </c>
      <c r="K91" s="187" t="str">
        <f>IFERROR(_xll.qlSwapRateHelper2(,IF(DataSelect="Reference",$I91,J91),,$D91,Calendar,$G91,$F91,$H91,$K$32,0,E91,Discounting,Permanent,_xll.ohTrigger(Trigger,DataSelect),ObjectOverwrite),"--")</f>
        <v>--</v>
      </c>
      <c r="L91" s="442" t="b">
        <f t="shared" si="21"/>
        <v>0</v>
      </c>
      <c r="N91" s="454" t="str">
        <f t="shared" si="22"/>
        <v>SW</v>
      </c>
      <c r="O91" s="454" t="str">
        <f t="shared" si="22"/>
        <v>58Y</v>
      </c>
      <c r="P91" s="458" t="str">
        <f t="shared" si="26"/>
        <v>--</v>
      </c>
      <c r="Q91" s="454" t="b">
        <f t="shared" si="26"/>
        <v>0</v>
      </c>
      <c r="R91" s="462">
        <v>1</v>
      </c>
      <c r="S91" s="462">
        <v>1</v>
      </c>
      <c r="T91" s="187" t="e">
        <v>#N/A</v>
      </c>
      <c r="U91" s="185" t="e">
        <f>_xll.qlRateHelperQuoteName(T91)</f>
        <v>#VALUE!</v>
      </c>
      <c r="V91" s="464" t="e">
        <f>_xll.qlRateHelperRate(T91,_xll.ohTrigger(Trigger,Trigger3M))</f>
        <v>#VALUE!</v>
      </c>
      <c r="W91" s="187" t="str">
        <f>IFERROR(_xll.qlFuturesRateHelperConvexityAdjustment(T91,Trigger),"--")</f>
        <v>--</v>
      </c>
      <c r="X91" s="187" t="e">
        <f>_xll.qlRateHelperEarliestDate(T91,Trigger)</f>
        <v>#VALUE!</v>
      </c>
      <c r="Y91" s="187" t="e">
        <f>_xll.qlRateHelperLatestDate(T91,Trigger)</f>
        <v>#VALUE!</v>
      </c>
      <c r="Z91" s="187" t="e">
        <v>#N/A</v>
      </c>
      <c r="AY91" s="185" t="s">
        <v>214</v>
      </c>
      <c r="AZ91" s="186">
        <f>_xll.qlInterestRateIndexFixingDate(Currency&amp;"ibor"&amp;$I$1,BA91,Trigger)</f>
        <v>42277</v>
      </c>
      <c r="BA91" s="186">
        <f>_xll.qlCalendarAdvance(Calendar,BA90,AY91,"f",,Trigger)</f>
        <v>42279</v>
      </c>
      <c r="BB91" s="186">
        <f>_xll.qlInterestRateIndexMaturity(Currency&amp;"ibor"&amp;$I$1,BA91,Trigger)</f>
        <v>42646</v>
      </c>
      <c r="BC91" s="359">
        <f>_xll.qlIndexFixing($AC$5,AZ91,,_xll.ohTrigger(Trigger,Quote!$V$2))</f>
        <v>1.6991462610274329E-3</v>
      </c>
      <c r="BD91" s="359" t="e">
        <f>_xll.qlIndexFixing($BE$1,AZ91,TRUE,_xll.ohTrigger(Trigger,Trigger12M))</f>
        <v>#NUM!</v>
      </c>
    </row>
    <row r="92" spans="1:56" ht="11.25" customHeight="1" x14ac:dyDescent="0.25">
      <c r="A92" s="187" t="s">
        <v>267</v>
      </c>
      <c r="B92" s="447" t="str">
        <v>53Y</v>
      </c>
      <c r="C92" s="187" t="e">
        <v>#N/A</v>
      </c>
      <c r="D92" s="442" t="e">
        <f t="shared" si="20"/>
        <v>#N/A</v>
      </c>
      <c r="E92" s="442" t="s">
        <v>14</v>
      </c>
      <c r="F92" s="438" t="s">
        <v>15</v>
      </c>
      <c r="G92" s="398" t="s">
        <v>16</v>
      </c>
      <c r="H92" s="438" t="s">
        <v>17</v>
      </c>
      <c r="I92" s="443" t="e">
        <v>#N/A</v>
      </c>
      <c r="J92" s="443" t="str">
        <f t="shared" si="25"/>
        <v>EUR_CURVE_1Y_53Y</v>
      </c>
      <c r="K92" s="187" t="str">
        <f>IFERROR(_xll.qlSwapRateHelper2(,IF(DataSelect="Reference",$I92,J92),,$D92,Calendar,$G92,$F92,$H92,$K$32,0,E92,Discounting,Permanent,_xll.ohTrigger(Trigger,DataSelect),ObjectOverwrite),"--")</f>
        <v>--</v>
      </c>
      <c r="L92" s="442" t="b">
        <f t="shared" si="21"/>
        <v>0</v>
      </c>
      <c r="N92" s="454" t="str">
        <f t="shared" si="22"/>
        <v>SW</v>
      </c>
      <c r="O92" s="454" t="str">
        <f t="shared" si="22"/>
        <v>59Y</v>
      </c>
      <c r="P92" s="458" t="str">
        <f t="shared" si="26"/>
        <v>--</v>
      </c>
      <c r="Q92" s="454" t="b">
        <f t="shared" si="26"/>
        <v>0</v>
      </c>
      <c r="R92" s="462">
        <v>1</v>
      </c>
      <c r="S92" s="462">
        <v>1</v>
      </c>
      <c r="T92" s="187" t="e">
        <v>#N/A</v>
      </c>
      <c r="U92" s="185" t="e">
        <f>_xll.qlRateHelperQuoteName(T92)</f>
        <v>#VALUE!</v>
      </c>
      <c r="V92" s="464" t="e">
        <f>_xll.qlRateHelperRate(T92,_xll.ohTrigger(Trigger,Trigger3M))</f>
        <v>#VALUE!</v>
      </c>
      <c r="W92" s="187" t="str">
        <f>IFERROR(_xll.qlFuturesRateHelperConvexityAdjustment(T92,Trigger),"--")</f>
        <v>--</v>
      </c>
      <c r="X92" s="187" t="e">
        <f>_xll.qlRateHelperEarliestDate(T92,Trigger)</f>
        <v>#VALUE!</v>
      </c>
      <c r="Y92" s="187" t="e">
        <f>_xll.qlRateHelperLatestDate(T92,Trigger)</f>
        <v>#VALUE!</v>
      </c>
      <c r="Z92" s="187" t="e">
        <v>#N/A</v>
      </c>
      <c r="AY92" s="185" t="s">
        <v>214</v>
      </c>
      <c r="AZ92" s="186">
        <f>_xll.qlInterestRateIndexFixingDate(Currency&amp;"ibor"&amp;$I$1,BA92,Trigger)</f>
        <v>42278</v>
      </c>
      <c r="BA92" s="186">
        <f>_xll.qlCalendarAdvance(Calendar,BA91,AY92,"f",,Trigger)</f>
        <v>42282</v>
      </c>
      <c r="BB92" s="186">
        <f>_xll.qlInterestRateIndexMaturity(Currency&amp;"ibor"&amp;$I$1,BA92,Trigger)</f>
        <v>42648</v>
      </c>
      <c r="BC92" s="359">
        <f>_xll.qlIndexFixing($AC$5,AZ92,,_xll.ohTrigger(Trigger,Quote!$V$2))</f>
        <v>1.7033348727554299E-3</v>
      </c>
      <c r="BD92" s="359" t="e">
        <f>_xll.qlIndexFixing($BE$1,AZ92,TRUE,_xll.ohTrigger(Trigger,Trigger12M))</f>
        <v>#NUM!</v>
      </c>
    </row>
    <row r="93" spans="1:56" ht="11.25" customHeight="1" x14ac:dyDescent="0.25">
      <c r="A93" s="187" t="s">
        <v>267</v>
      </c>
      <c r="B93" s="447" t="str">
        <v>54Y</v>
      </c>
      <c r="C93" s="187" t="e">
        <v>#N/A</v>
      </c>
      <c r="D93" s="442" t="e">
        <f t="shared" si="20"/>
        <v>#N/A</v>
      </c>
      <c r="E93" s="442" t="s">
        <v>14</v>
      </c>
      <c r="F93" s="438" t="s">
        <v>15</v>
      </c>
      <c r="G93" s="398" t="s">
        <v>16</v>
      </c>
      <c r="H93" s="438" t="s">
        <v>17</v>
      </c>
      <c r="I93" s="443" t="e">
        <v>#N/A</v>
      </c>
      <c r="J93" s="443" t="str">
        <f t="shared" si="25"/>
        <v>EUR_CURVE_1Y_54Y</v>
      </c>
      <c r="K93" s="187" t="str">
        <f>IFERROR(_xll.qlSwapRateHelper2(,IF(DataSelect="Reference",$I93,J93),,$D93,Calendar,$G93,$F93,$H93,$K$32,0,E93,Discounting,Permanent,_xll.ohTrigger(Trigger,DataSelect),ObjectOverwrite),"--")</f>
        <v>--</v>
      </c>
      <c r="L93" s="442" t="b">
        <f t="shared" si="21"/>
        <v>0</v>
      </c>
      <c r="N93" s="459" t="str">
        <f t="shared" si="22"/>
        <v>SW</v>
      </c>
      <c r="O93" s="459" t="str">
        <f t="shared" si="22"/>
        <v>60Y</v>
      </c>
      <c r="P93" s="460" t="str">
        <f t="shared" ref="P93:Q93" si="27">K99</f>
        <v>--</v>
      </c>
      <c r="Q93" s="459" t="b">
        <f t="shared" si="27"/>
        <v>0</v>
      </c>
      <c r="R93" s="463">
        <v>1</v>
      </c>
      <c r="S93" s="463">
        <v>1</v>
      </c>
      <c r="T93" s="188" t="e">
        <v>#N/A</v>
      </c>
      <c r="U93" s="196" t="e">
        <f>_xll.qlRateHelperQuoteName(T93)</f>
        <v>#VALUE!</v>
      </c>
      <c r="V93" s="465" t="e">
        <f>_xll.qlRateHelperRate(T93,_xll.ohTrigger(Trigger,Trigger3M))</f>
        <v>#VALUE!</v>
      </c>
      <c r="W93" s="188" t="str">
        <f>IFERROR(_xll.qlFuturesRateHelperConvexityAdjustment(T93,Trigger),"--")</f>
        <v>--</v>
      </c>
      <c r="X93" s="188" t="e">
        <f>_xll.qlRateHelperEarliestDate(T93,Trigger)</f>
        <v>#VALUE!</v>
      </c>
      <c r="Y93" s="188" t="e">
        <f>_xll.qlRateHelperLatestDate(T93,Trigger)</f>
        <v>#VALUE!</v>
      </c>
      <c r="Z93" s="188" t="e">
        <v>#N/A</v>
      </c>
      <c r="AY93" s="185" t="s">
        <v>214</v>
      </c>
      <c r="AZ93" s="186">
        <f>_xll.qlInterestRateIndexFixingDate(Currency&amp;"ibor"&amp;$I$1,BA93,Trigger)</f>
        <v>42279</v>
      </c>
      <c r="BA93" s="186">
        <f>_xll.qlCalendarAdvance(Calendar,BA92,AY93,"f",,Trigger)</f>
        <v>42283</v>
      </c>
      <c r="BB93" s="186">
        <f>_xll.qlInterestRateIndexMaturity(Currency&amp;"ibor"&amp;$I$1,BA93,Trigger)</f>
        <v>42649</v>
      </c>
      <c r="BC93" s="359">
        <f>_xll.qlIndexFixing($AC$5,AZ93,,_xll.ohTrigger(Trigger,Quote!$V$2))</f>
        <v>1.7050238762088118E-3</v>
      </c>
      <c r="BD93" s="359" t="e">
        <f>_xll.qlIndexFixing($BE$1,AZ93,TRUE,_xll.ohTrigger(Trigger,Trigger12M))</f>
        <v>#NUM!</v>
      </c>
    </row>
    <row r="94" spans="1:56" ht="11.25" customHeight="1" x14ac:dyDescent="0.25">
      <c r="A94" s="187" t="s">
        <v>267</v>
      </c>
      <c r="B94" s="447" t="str">
        <v>55Y</v>
      </c>
      <c r="C94" s="187" t="e">
        <v>#N/A</v>
      </c>
      <c r="D94" s="442" t="e">
        <f t="shared" si="20"/>
        <v>#N/A</v>
      </c>
      <c r="E94" s="442" t="s">
        <v>14</v>
      </c>
      <c r="F94" s="438" t="s">
        <v>15</v>
      </c>
      <c r="G94" s="398" t="s">
        <v>16</v>
      </c>
      <c r="H94" s="438" t="s">
        <v>17</v>
      </c>
      <c r="I94" s="443" t="e">
        <v>#N/A</v>
      </c>
      <c r="J94" s="443" t="str">
        <f t="shared" si="25"/>
        <v>EUR_CURVE_1Y_55Y</v>
      </c>
      <c r="K94" s="187" t="str">
        <f>IFERROR(_xll.qlSwapRateHelper2(,IF(DataSelect="Reference",$I94,J94),,$D94,Calendar,$G94,$F94,$H94,$K$32,0,E94,Discounting,Permanent,_xll.ohTrigger(Trigger,DataSelect),ObjectOverwrite),"--")</f>
        <v>--</v>
      </c>
      <c r="L94" s="442" t="b">
        <f t="shared" si="21"/>
        <v>0</v>
      </c>
      <c r="AY94" s="185" t="s">
        <v>214</v>
      </c>
      <c r="AZ94" s="186">
        <f>_xll.qlInterestRateIndexFixingDate(Currency&amp;"ibor"&amp;$I$1,BA94,Trigger)</f>
        <v>42282</v>
      </c>
      <c r="BA94" s="186">
        <f>_xll.qlCalendarAdvance(Calendar,BA93,AY94,"f",,Trigger)</f>
        <v>42284</v>
      </c>
      <c r="BB94" s="186">
        <f>_xll.qlInterestRateIndexMaturity(Currency&amp;"ibor"&amp;$I$1,BA94,Trigger)</f>
        <v>42650</v>
      </c>
      <c r="BC94" s="359">
        <f>_xll.qlIndexFixing($AC$5,AZ94,,_xll.ohTrigger(Trigger,Quote!$V$2))</f>
        <v>1.7067160598234648E-3</v>
      </c>
      <c r="BD94" s="359" t="e">
        <f>_xll.qlIndexFixing($BE$1,AZ94,TRUE,_xll.ohTrigger(Trigger,Trigger12M))</f>
        <v>#NUM!</v>
      </c>
    </row>
    <row r="95" spans="1:56" ht="11.25" customHeight="1" x14ac:dyDescent="0.25">
      <c r="A95" s="187" t="s">
        <v>267</v>
      </c>
      <c r="B95" s="447" t="str">
        <v>56Y</v>
      </c>
      <c r="C95" s="187" t="e">
        <v>#N/A</v>
      </c>
      <c r="D95" s="442" t="e">
        <f t="shared" si="20"/>
        <v>#N/A</v>
      </c>
      <c r="E95" s="442" t="s">
        <v>14</v>
      </c>
      <c r="F95" s="438" t="s">
        <v>15</v>
      </c>
      <c r="G95" s="398" t="s">
        <v>16</v>
      </c>
      <c r="H95" s="438" t="s">
        <v>17</v>
      </c>
      <c r="I95" s="443" t="e">
        <v>#N/A</v>
      </c>
      <c r="J95" s="443" t="str">
        <f t="shared" si="25"/>
        <v>EUR_CURVE_1Y_56Y</v>
      </c>
      <c r="K95" s="187" t="str">
        <f>IFERROR(_xll.qlSwapRateHelper2(,IF(DataSelect="Reference",$I95,J95),,$D95,Calendar,$G95,$F95,$H95,$K$32,0,E95,Discounting,Permanent,_xll.ohTrigger(Trigger,DataSelect),ObjectOverwrite),"--")</f>
        <v>--</v>
      </c>
      <c r="L95" s="442" t="b">
        <f t="shared" si="21"/>
        <v>0</v>
      </c>
      <c r="AY95" s="185" t="s">
        <v>214</v>
      </c>
      <c r="AZ95" s="186">
        <f>_xll.qlInterestRateIndexFixingDate(Currency&amp;"ibor"&amp;$I$1,BA95,Trigger)</f>
        <v>42283</v>
      </c>
      <c r="BA95" s="186">
        <f>_xll.qlCalendarAdvance(Calendar,BA94,AY95,"f",,Trigger)</f>
        <v>42285</v>
      </c>
      <c r="BB95" s="186">
        <f>_xll.qlInterestRateIndexMaturity(Currency&amp;"ibor"&amp;$I$1,BA95,Trigger)</f>
        <v>42653</v>
      </c>
      <c r="BC95" s="359">
        <f>_xll.qlIndexFixing($AC$5,AZ95,,_xll.ohTrigger(Trigger,Quote!$V$2))</f>
        <v>1.7101275501418341E-3</v>
      </c>
      <c r="BD95" s="359" t="e">
        <f>_xll.qlIndexFixing($BE$1,AZ95,TRUE,_xll.ohTrigger(Trigger,Trigger12M))</f>
        <v>#NUM!</v>
      </c>
    </row>
    <row r="96" spans="1:56" ht="11.25" customHeight="1" x14ac:dyDescent="0.25">
      <c r="A96" s="187" t="s">
        <v>267</v>
      </c>
      <c r="B96" s="447" t="str">
        <v>57Y</v>
      </c>
      <c r="C96" s="187" t="e">
        <v>#N/A</v>
      </c>
      <c r="D96" s="442" t="e">
        <f t="shared" si="20"/>
        <v>#N/A</v>
      </c>
      <c r="E96" s="442" t="s">
        <v>14</v>
      </c>
      <c r="F96" s="438" t="s">
        <v>15</v>
      </c>
      <c r="G96" s="398" t="s">
        <v>16</v>
      </c>
      <c r="H96" s="438" t="s">
        <v>17</v>
      </c>
      <c r="I96" s="443" t="e">
        <v>#N/A</v>
      </c>
      <c r="J96" s="443" t="str">
        <f t="shared" si="25"/>
        <v>EUR_CURVE_1Y_57Y</v>
      </c>
      <c r="K96" s="187" t="str">
        <f>IFERROR(_xll.qlSwapRateHelper2(,IF(DataSelect="Reference",$I96,J96),,$D96,Calendar,$G96,$F96,$H96,$K$32,0,E96,Discounting,Permanent,_xll.ohTrigger(Trigger,DataSelect),ObjectOverwrite),"--")</f>
        <v>--</v>
      </c>
      <c r="L96" s="442" t="b">
        <f t="shared" si="21"/>
        <v>0</v>
      </c>
      <c r="AY96" s="185" t="s">
        <v>214</v>
      </c>
      <c r="AZ96" s="186">
        <f>_xll.qlInterestRateIndexFixingDate(Currency&amp;"ibor"&amp;$I$1,BA96,Trigger)</f>
        <v>42284</v>
      </c>
      <c r="BA96" s="186">
        <f>_xll.qlCalendarAdvance(Calendar,BA95,AY96,"f",,Trigger)</f>
        <v>42286</v>
      </c>
      <c r="BB96" s="186">
        <f>_xll.qlInterestRateIndexMaturity(Currency&amp;"ibor"&amp;$I$1,BA96,Trigger)</f>
        <v>42653</v>
      </c>
      <c r="BC96" s="359">
        <f>_xll.qlIndexFixing($AC$5,AZ96,,_xll.ohTrigger(Trigger,Quote!$V$2))</f>
        <v>1.7109679346648192E-3</v>
      </c>
      <c r="BD96" s="359" t="e">
        <f>_xll.qlIndexFixing($BE$1,AZ96,TRUE,_xll.ohTrigger(Trigger,Trigger12M))</f>
        <v>#NUM!</v>
      </c>
    </row>
    <row r="97" spans="1:56" ht="11.25" customHeight="1" x14ac:dyDescent="0.25">
      <c r="A97" s="187" t="s">
        <v>267</v>
      </c>
      <c r="B97" s="447" t="str">
        <v>58Y</v>
      </c>
      <c r="C97" s="187" t="e">
        <v>#N/A</v>
      </c>
      <c r="D97" s="442" t="e">
        <f t="shared" si="20"/>
        <v>#N/A</v>
      </c>
      <c r="E97" s="442" t="s">
        <v>14</v>
      </c>
      <c r="F97" s="438" t="s">
        <v>15</v>
      </c>
      <c r="G97" s="398" t="s">
        <v>16</v>
      </c>
      <c r="H97" s="438" t="s">
        <v>17</v>
      </c>
      <c r="I97" s="443" t="e">
        <v>#N/A</v>
      </c>
      <c r="J97" s="443" t="str">
        <f t="shared" si="25"/>
        <v>EUR_CURVE_1Y_58Y</v>
      </c>
      <c r="K97" s="187" t="str">
        <f>IFERROR(_xll.qlSwapRateHelper2(,IF(DataSelect="Reference",$I97,J97),,$D97,Calendar,$G97,$F97,$H97,$K$32,0,E97,Discounting,Permanent,_xll.ohTrigger(Trigger,DataSelect),ObjectOverwrite),"--")</f>
        <v>--</v>
      </c>
      <c r="L97" s="442" t="b">
        <f t="shared" si="21"/>
        <v>0</v>
      </c>
      <c r="AY97" s="185" t="s">
        <v>214</v>
      </c>
      <c r="AZ97" s="186">
        <f>_xll.qlInterestRateIndexFixingDate(Currency&amp;"ibor"&amp;$I$1,BA97,Trigger)</f>
        <v>42285</v>
      </c>
      <c r="BA97" s="186">
        <f>_xll.qlCalendarAdvance(Calendar,BA96,AY97,"f",,Trigger)</f>
        <v>42289</v>
      </c>
      <c r="BB97" s="186">
        <f>_xll.qlInterestRateIndexMaturity(Currency&amp;"ibor"&amp;$I$1,BA97,Trigger)</f>
        <v>42655</v>
      </c>
      <c r="BC97" s="359">
        <f>_xll.qlIndexFixing($AC$5,AZ97,,_xll.ohTrigger(Trigger,Quote!$V$2))</f>
        <v>1.715224680891071E-3</v>
      </c>
      <c r="BD97" s="359" t="e">
        <f>_xll.qlIndexFixing($BE$1,AZ97,TRUE,_xll.ohTrigger(Trigger,Trigger12M))</f>
        <v>#NUM!</v>
      </c>
    </row>
    <row r="98" spans="1:56" ht="11.25" customHeight="1" x14ac:dyDescent="0.25">
      <c r="A98" s="187" t="s">
        <v>267</v>
      </c>
      <c r="B98" s="447" t="str">
        <v>59Y</v>
      </c>
      <c r="C98" s="187" t="e">
        <v>#N/A</v>
      </c>
      <c r="D98" s="442" t="e">
        <f t="shared" si="20"/>
        <v>#N/A</v>
      </c>
      <c r="E98" s="442" t="s">
        <v>14</v>
      </c>
      <c r="F98" s="438" t="s">
        <v>15</v>
      </c>
      <c r="G98" s="398" t="s">
        <v>16</v>
      </c>
      <c r="H98" s="438" t="s">
        <v>17</v>
      </c>
      <c r="I98" s="443" t="e">
        <v>#N/A</v>
      </c>
      <c r="J98" s="443" t="str">
        <f t="shared" si="25"/>
        <v>EUR_CURVE_1Y_59Y</v>
      </c>
      <c r="K98" s="187" t="str">
        <f>IFERROR(_xll.qlSwapRateHelper2(,IF(DataSelect="Reference",$I98,J98),,$D98,Calendar,$G98,$F98,$H98,$K$32,0,E98,Discounting,Permanent,_xll.ohTrigger(Trigger,DataSelect),ObjectOverwrite),"--")</f>
        <v>--</v>
      </c>
      <c r="L98" s="442" t="b">
        <f t="shared" si="21"/>
        <v>0</v>
      </c>
      <c r="AY98" s="185" t="s">
        <v>214</v>
      </c>
      <c r="AZ98" s="186">
        <f>_xll.qlInterestRateIndexFixingDate(Currency&amp;"ibor"&amp;$I$1,BA98,Trigger)</f>
        <v>42286</v>
      </c>
      <c r="BA98" s="186">
        <f>_xll.qlCalendarAdvance(Calendar,BA97,AY98,"f",,Trigger)</f>
        <v>42290</v>
      </c>
      <c r="BB98" s="186">
        <f>_xll.qlInterestRateIndexMaturity(Currency&amp;"ibor"&amp;$I$1,BA98,Trigger)</f>
        <v>42656</v>
      </c>
      <c r="BC98" s="359">
        <f>_xll.qlIndexFixing($AC$5,AZ98,,_xll.ohTrigger(Trigger,Quote!$V$2))</f>
        <v>1.7169359458186471E-3</v>
      </c>
      <c r="BD98" s="359" t="e">
        <f>_xll.qlIndexFixing($BE$1,AZ98,TRUE,_xll.ohTrigger(Trigger,Trigger12M))</f>
        <v>#NUM!</v>
      </c>
    </row>
    <row r="99" spans="1:56" ht="11.25" customHeight="1" x14ac:dyDescent="0.25">
      <c r="A99" s="188" t="s">
        <v>267</v>
      </c>
      <c r="B99" s="433" t="str">
        <v>60Y</v>
      </c>
      <c r="C99" s="188" t="e">
        <v>#N/A</v>
      </c>
      <c r="D99" s="444" t="e">
        <f t="shared" ref="D99:D132" si="28">IF(DataSelect="Reference",$C99,$B99)</f>
        <v>#N/A</v>
      </c>
      <c r="E99" s="444" t="s">
        <v>14</v>
      </c>
      <c r="F99" s="445" t="s">
        <v>15</v>
      </c>
      <c r="G99" s="404" t="s">
        <v>16</v>
      </c>
      <c r="H99" s="445" t="s">
        <v>17</v>
      </c>
      <c r="I99" s="446" t="e">
        <v>#N/A</v>
      </c>
      <c r="J99" s="446" t="str">
        <f t="shared" si="25"/>
        <v>EUR_CURVE_1Y_60Y</v>
      </c>
      <c r="K99" s="188" t="str">
        <f>IFERROR(_xll.qlSwapRateHelper2(,IF(DataSelect="Reference",$I99,J99),,$D99,Calendar,$G99,$F99,$H99,$K$32,0,E99,Discounting,Permanent,_xll.ohTrigger(Trigger,DataSelect),ObjectOverwrite),"--")</f>
        <v>--</v>
      </c>
      <c r="L99" s="444" t="b">
        <f t="shared" ref="L99" si="29">IF(K99="--",FALSE,TRUE)</f>
        <v>0</v>
      </c>
      <c r="AY99" s="185" t="s">
        <v>214</v>
      </c>
      <c r="AZ99" s="186">
        <f>_xll.qlInterestRateIndexFixingDate(Currency&amp;"ibor"&amp;$I$1,BA99,Trigger)</f>
        <v>42289</v>
      </c>
      <c r="BA99" s="186">
        <f>_xll.qlCalendarAdvance(Calendar,BA98,AY99,"f",,Trigger)</f>
        <v>42291</v>
      </c>
      <c r="BB99" s="186">
        <f>_xll.qlInterestRateIndexMaturity(Currency&amp;"ibor"&amp;$I$1,BA99,Trigger)</f>
        <v>42657</v>
      </c>
      <c r="BC99" s="359">
        <f>_xll.qlIndexFixing($AC$5,AZ99,,_xll.ohTrigger(Trigger,Quote!$V$2))</f>
        <v>1.7186503910228117E-3</v>
      </c>
      <c r="BD99" s="359" t="e">
        <f>_xll.qlIndexFixing($BE$1,AZ99,TRUE,_xll.ohTrigger(Trigger,Trigger12M))</f>
        <v>#NUM!</v>
      </c>
    </row>
    <row r="100" spans="1:56" ht="11.25" customHeight="1" x14ac:dyDescent="0.25">
      <c r="AY100" s="185" t="s">
        <v>214</v>
      </c>
      <c r="AZ100" s="186">
        <f>_xll.qlInterestRateIndexFixingDate(Currency&amp;"ibor"&amp;$I$1,BA100,Trigger)</f>
        <v>42290</v>
      </c>
      <c r="BA100" s="186">
        <f>_xll.qlCalendarAdvance(Calendar,BA99,AY100,"f",,Trigger)</f>
        <v>42292</v>
      </c>
      <c r="BB100" s="186">
        <f>_xll.qlInterestRateIndexMaturity(Currency&amp;"ibor"&amp;$I$1,BA100,Trigger)</f>
        <v>42660</v>
      </c>
      <c r="BC100" s="359">
        <f>_xll.qlIndexFixing($AC$5,AZ100,,_xll.ohTrigger(Trigger,Quote!$V$2))</f>
        <v>1.7220807261036921E-3</v>
      </c>
      <c r="BD100" s="359" t="e">
        <f>_xll.qlIndexFixing($BE$1,AZ100,TRUE,_xll.ohTrigger(Trigger,Trigger12M))</f>
        <v>#NUM!</v>
      </c>
    </row>
    <row r="101" spans="1:56" ht="11.25" customHeight="1" x14ac:dyDescent="0.25">
      <c r="AY101" s="185" t="s">
        <v>214</v>
      </c>
      <c r="AZ101" s="186">
        <f>_xll.qlInterestRateIndexFixingDate(Currency&amp;"ibor"&amp;$I$1,BA101,Trigger)</f>
        <v>42291</v>
      </c>
      <c r="BA101" s="186">
        <f>_xll.qlCalendarAdvance(Calendar,BA100,AY101,"f",,Trigger)</f>
        <v>42293</v>
      </c>
      <c r="BB101" s="186">
        <f>_xll.qlInterestRateIndexMaturity(Currency&amp;"ibor"&amp;$I$1,BA101,Trigger)</f>
        <v>42660</v>
      </c>
      <c r="BC101" s="359">
        <f>_xll.qlIndexFixing($AC$5,AZ101,,_xll.ohTrigger(Trigger,Quote!$V$2))</f>
        <v>1.7229450156358559E-3</v>
      </c>
      <c r="BD101" s="359" t="e">
        <f>_xll.qlIndexFixing($BE$1,AZ101,TRUE,_xll.ohTrigger(Trigger,Trigger12M))</f>
        <v>#NUM!</v>
      </c>
    </row>
    <row r="102" spans="1:56" ht="11.25" customHeight="1" x14ac:dyDescent="0.25">
      <c r="AY102" s="185" t="s">
        <v>214</v>
      </c>
      <c r="AZ102" s="186">
        <f>_xll.qlInterestRateIndexFixingDate(Currency&amp;"ibor"&amp;$I$1,BA102,Trigger)</f>
        <v>42292</v>
      </c>
      <c r="BA102" s="186">
        <f>_xll.qlCalendarAdvance(Calendar,BA101,AY102,"f",,Trigger)</f>
        <v>42296</v>
      </c>
      <c r="BB102" s="186">
        <f>_xll.qlInterestRateIndexMaturity(Currency&amp;"ibor"&amp;$I$1,BA102,Trigger)</f>
        <v>42662</v>
      </c>
      <c r="BC102" s="359">
        <f>_xll.qlIndexFixing($AC$5,AZ102,,_xll.ohTrigger(Trigger,Quote!$V$2))</f>
        <v>1.7272703217740741E-3</v>
      </c>
      <c r="BD102" s="359" t="e">
        <f>_xll.qlIndexFixing($BE$1,AZ102,TRUE,_xll.ohTrigger(Trigger,Trigger12M))</f>
        <v>#NUM!</v>
      </c>
    </row>
    <row r="103" spans="1:56" ht="11.25" customHeight="1" x14ac:dyDescent="0.25">
      <c r="AY103" s="185" t="s">
        <v>214</v>
      </c>
      <c r="AZ103" s="186">
        <f>_xll.qlInterestRateIndexFixingDate(Currency&amp;"ibor"&amp;$I$1,BA103,Trigger)</f>
        <v>42293</v>
      </c>
      <c r="BA103" s="186">
        <f>_xll.qlCalendarAdvance(Calendar,BA102,AY103,"f",,Trigger)</f>
        <v>42297</v>
      </c>
      <c r="BB103" s="186">
        <f>_xll.qlInterestRateIndexMaturity(Currency&amp;"ibor"&amp;$I$1,BA103,Trigger)</f>
        <v>42663</v>
      </c>
      <c r="BC103" s="359">
        <f>_xll.qlIndexFixing($AC$5,AZ103,,_xll.ohTrigger(Trigger,Quote!$V$2))</f>
        <v>1.7290038489872171E-3</v>
      </c>
      <c r="BD103" s="359" t="e">
        <f>_xll.qlIndexFixing($BE$1,AZ103,TRUE,_xll.ohTrigger(Trigger,Trigger12M))</f>
        <v>#NUM!</v>
      </c>
    </row>
    <row r="104" spans="1:56" ht="11.25" customHeight="1" x14ac:dyDescent="0.25">
      <c r="AY104" s="185" t="s">
        <v>214</v>
      </c>
      <c r="AZ104" s="186">
        <f>_xll.qlInterestRateIndexFixingDate(Currency&amp;"ibor"&amp;$I$1,BA104,Trigger)</f>
        <v>42296</v>
      </c>
      <c r="BA104" s="186">
        <f>_xll.qlCalendarAdvance(Calendar,BA103,AY104,"f",,Trigger)</f>
        <v>42298</v>
      </c>
      <c r="BB104" s="186">
        <f>_xll.qlInterestRateIndexMaturity(Currency&amp;"ibor"&amp;$I$1,BA104,Trigger)</f>
        <v>42664</v>
      </c>
      <c r="BC104" s="359">
        <f>_xll.qlIndexFixing($AC$5,AZ104,,_xll.ohTrigger(Trigger,Quote!$V$2))</f>
        <v>1.7307405565937951E-3</v>
      </c>
      <c r="BD104" s="359" t="e">
        <f>_xll.qlIndexFixing($BE$1,AZ104,TRUE,_xll.ohTrigger(Trigger,Trigger12M))</f>
        <v>#NUM!</v>
      </c>
    </row>
    <row r="105" spans="1:56" ht="11.25" customHeight="1" x14ac:dyDescent="0.25">
      <c r="AY105" s="185" t="s">
        <v>214</v>
      </c>
      <c r="AZ105" s="186">
        <f>_xll.qlInterestRateIndexFixingDate(Currency&amp;"ibor"&amp;$I$1,BA105,Trigger)</f>
        <v>42297</v>
      </c>
      <c r="BA105" s="186">
        <f>_xll.qlCalendarAdvance(Calendar,BA104,AY105,"f",,Trigger)</f>
        <v>42299</v>
      </c>
      <c r="BB105" s="186">
        <f>_xll.qlInterestRateIndexMaturity(Currency&amp;"ibor"&amp;$I$1,BA105,Trigger)</f>
        <v>42667</v>
      </c>
      <c r="BC105" s="359">
        <f>_xll.qlIndexFixing($AC$5,AZ105,,_xll.ohTrigger(Trigger,Quote!$V$2))</f>
        <v>1.7341888935756111E-3</v>
      </c>
      <c r="BD105" s="359" t="e">
        <f>_xll.qlIndexFixing($BE$1,AZ105,TRUE,_xll.ohTrigger(Trigger,Trigger12M))</f>
        <v>#NUM!</v>
      </c>
    </row>
    <row r="106" spans="1:56" ht="11.25" customHeight="1" x14ac:dyDescent="0.25">
      <c r="AY106" s="185" t="s">
        <v>214</v>
      </c>
      <c r="AZ106" s="186">
        <f>_xll.qlInterestRateIndexFixingDate(Currency&amp;"ibor"&amp;$I$1,BA106,Trigger)</f>
        <v>42298</v>
      </c>
      <c r="BA106" s="186">
        <f>_xll.qlCalendarAdvance(Calendar,BA105,AY106,"f",,Trigger)</f>
        <v>42300</v>
      </c>
      <c r="BB106" s="186">
        <f>_xll.qlInterestRateIndexMaturity(Currency&amp;"ibor"&amp;$I$1,BA106,Trigger)</f>
        <v>42667</v>
      </c>
      <c r="BC106" s="359">
        <f>_xll.qlIndexFixing($AC$5,AZ106,,_xll.ohTrigger(Trigger,Quote!$V$2))</f>
        <v>1.7350775096201412E-3</v>
      </c>
      <c r="BD106" s="359" t="e">
        <f>_xll.qlIndexFixing($BE$1,AZ106,TRUE,_xll.ohTrigger(Trigger,Trigger12M))</f>
        <v>#NUM!</v>
      </c>
    </row>
    <row r="107" spans="1:56" ht="11.25" customHeight="1" x14ac:dyDescent="0.25">
      <c r="AY107" s="185" t="s">
        <v>214</v>
      </c>
      <c r="AZ107" s="186">
        <f>_xll.qlInterestRateIndexFixingDate(Currency&amp;"ibor"&amp;$I$1,BA107,Trigger)</f>
        <v>42299</v>
      </c>
      <c r="BA107" s="186">
        <f>_xll.qlCalendarAdvance(Calendar,BA106,AY107,"f",,Trigger)</f>
        <v>42303</v>
      </c>
      <c r="BB107" s="186">
        <f>_xll.qlInterestRateIndexMaturity(Currency&amp;"ibor"&amp;$I$1,BA107,Trigger)</f>
        <v>42669</v>
      </c>
      <c r="BC107" s="359">
        <f>_xll.qlIndexFixing($AC$5,AZ107,,_xll.ohTrigger(Trigger,Quote!$V$2))</f>
        <v>1.7394718011159358E-3</v>
      </c>
      <c r="BD107" s="359" t="e">
        <f>_xll.qlIndexFixing($BE$1,AZ107,TRUE,_xll.ohTrigger(Trigger,Trigger12M))</f>
        <v>#NUM!</v>
      </c>
    </row>
    <row r="108" spans="1:56" ht="11.25" customHeight="1" x14ac:dyDescent="0.25">
      <c r="AY108" s="185" t="s">
        <v>214</v>
      </c>
      <c r="AZ108" s="186">
        <f>_xll.qlInterestRateIndexFixingDate(Currency&amp;"ibor"&amp;$I$1,BA108,Trigger)</f>
        <v>42300</v>
      </c>
      <c r="BA108" s="186">
        <f>_xll.qlCalendarAdvance(Calendar,BA107,AY108,"f",,Trigger)</f>
        <v>42304</v>
      </c>
      <c r="BB108" s="186">
        <f>_xll.qlInterestRateIndexMaturity(Currency&amp;"ibor"&amp;$I$1,BA108,Trigger)</f>
        <v>42670</v>
      </c>
      <c r="BC108" s="359">
        <f>_xll.qlIndexFixing($AC$5,AZ108,,_xll.ohTrigger(Trigger,Quote!$V$2))</f>
        <v>1.7412275914367203E-3</v>
      </c>
      <c r="BD108" s="359" t="e">
        <f>_xll.qlIndexFixing($BE$1,AZ108,TRUE,_xll.ohTrigger(Trigger,Trigger12M))</f>
        <v>#NUM!</v>
      </c>
    </row>
    <row r="109" spans="1:56" ht="11.25" customHeight="1" x14ac:dyDescent="0.25">
      <c r="AY109" s="185" t="s">
        <v>214</v>
      </c>
      <c r="AZ109" s="186">
        <f>_xll.qlInterestRateIndexFixingDate(Currency&amp;"ibor"&amp;$I$1,BA109,Trigger)</f>
        <v>42303</v>
      </c>
      <c r="BA109" s="186">
        <f>_xll.qlCalendarAdvance(Calendar,BA108,AY109,"f",,Trigger)</f>
        <v>42305</v>
      </c>
      <c r="BB109" s="186">
        <f>_xll.qlInterestRateIndexMaturity(Currency&amp;"ibor"&amp;$I$1,BA109,Trigger)</f>
        <v>42671</v>
      </c>
      <c r="BC109" s="359">
        <f>_xll.qlIndexFixing($AC$5,AZ109,,_xll.ohTrigger(Trigger,Quote!$V$2))</f>
        <v>1.7429865622688783E-3</v>
      </c>
      <c r="BD109" s="359" t="e">
        <f>_xll.qlIndexFixing($BE$1,AZ109,TRUE,_xll.ohTrigger(Trigger,Trigger12M))</f>
        <v>#NUM!</v>
      </c>
    </row>
    <row r="110" spans="1:56" ht="11.25" customHeight="1" x14ac:dyDescent="0.25">
      <c r="AY110" s="185" t="s">
        <v>214</v>
      </c>
      <c r="AZ110" s="186">
        <f>_xll.qlInterestRateIndexFixingDate(Currency&amp;"ibor"&amp;$I$1,BA110,Trigger)</f>
        <v>42304</v>
      </c>
      <c r="BA110" s="186">
        <f>_xll.qlCalendarAdvance(Calendar,BA109,AY110,"f",,Trigger)</f>
        <v>42306</v>
      </c>
      <c r="BB110" s="186">
        <f>_xll.qlInterestRateIndexMaturity(Currency&amp;"ibor"&amp;$I$1,BA110,Trigger)</f>
        <v>42674</v>
      </c>
      <c r="BC110" s="359">
        <f>_xll.qlIndexFixing($AC$5,AZ110,,_xll.ohTrigger(Trigger,Quote!$V$2))</f>
        <v>1.7464520582984337E-3</v>
      </c>
      <c r="BD110" s="359" t="e">
        <f>_xll.qlIndexFixing($BE$1,AZ110,TRUE,_xll.ohTrigger(Trigger,Trigger12M))</f>
        <v>#NUM!</v>
      </c>
    </row>
    <row r="111" spans="1:56" ht="11.25" customHeight="1" x14ac:dyDescent="0.25">
      <c r="AY111" s="185" t="s">
        <v>214</v>
      </c>
      <c r="AZ111" s="186">
        <f>_xll.qlInterestRateIndexFixingDate(Currency&amp;"ibor"&amp;$I$1,BA111,Trigger)</f>
        <v>42305</v>
      </c>
      <c r="BA111" s="186">
        <f>_xll.qlCalendarAdvance(Calendar,BA110,AY111,"f",,Trigger)</f>
        <v>42307</v>
      </c>
      <c r="BB111" s="186">
        <f>_xll.qlInterestRateIndexMaturity(Currency&amp;"ibor"&amp;$I$1,BA111,Trigger)</f>
        <v>42674</v>
      </c>
      <c r="BC111" s="359">
        <f>_xll.qlIndexFixing($AC$5,AZ111,,_xll.ohTrigger(Trigger,Quote!$V$2))</f>
        <v>1.7473654223702402E-3</v>
      </c>
      <c r="BD111" s="359" t="e">
        <f>_xll.qlIndexFixing($BE$1,AZ111,TRUE,_xll.ohTrigger(Trigger,Trigger12M))</f>
        <v>#NUM!</v>
      </c>
    </row>
    <row r="112" spans="1:56" ht="11.25" customHeight="1" x14ac:dyDescent="0.25">
      <c r="AY112" s="185" t="s">
        <v>214</v>
      </c>
      <c r="AZ112" s="186">
        <f>_xll.qlInterestRateIndexFixingDate(Currency&amp;"ibor"&amp;$I$1,BA112,Trigger)</f>
        <v>42306</v>
      </c>
      <c r="BA112" s="186">
        <f>_xll.qlCalendarAdvance(Calendar,BA111,AY112,"f",,Trigger)</f>
        <v>42310</v>
      </c>
      <c r="BB112" s="186">
        <f>_xll.qlInterestRateIndexMaturity(Currency&amp;"ibor"&amp;$I$1,BA112,Trigger)</f>
        <v>42676</v>
      </c>
      <c r="BC112" s="359">
        <f>_xll.qlIndexFixing($AC$5,AZ112,,_xll.ohTrigger(Trigger,Quote!$V$2))</f>
        <v>1.7518291247024104E-3</v>
      </c>
      <c r="BD112" s="359" t="e">
        <f>_xll.qlIndexFixing($BE$1,AZ112,TRUE,_xll.ohTrigger(Trigger,Trigger12M))</f>
        <v>#NUM!</v>
      </c>
    </row>
    <row r="113" spans="51:56" ht="11.25" customHeight="1" x14ac:dyDescent="0.25">
      <c r="AY113" s="185" t="s">
        <v>214</v>
      </c>
      <c r="AZ113" s="186">
        <f>_xll.qlInterestRateIndexFixingDate(Currency&amp;"ibor"&amp;$I$1,BA113,Trigger)</f>
        <v>42307</v>
      </c>
      <c r="BA113" s="186">
        <f>_xll.qlCalendarAdvance(Calendar,BA112,AY113,"f",,Trigger)</f>
        <v>42311</v>
      </c>
      <c r="BB113" s="186">
        <f>_xll.qlInterestRateIndexMaturity(Currency&amp;"ibor"&amp;$I$1,BA113,Trigger)</f>
        <v>42677</v>
      </c>
      <c r="BC113" s="359">
        <f>_xll.qlIndexFixing($AC$5,AZ113,,_xll.ohTrigger(Trigger,Quote!$V$2))</f>
        <v>1.7538444261169022E-3</v>
      </c>
      <c r="BD113" s="359" t="e">
        <f>_xll.qlIndexFixing($BE$1,AZ113,TRUE,_xll.ohTrigger(Trigger,Trigger12M))</f>
        <v>#NUM!</v>
      </c>
    </row>
    <row r="114" spans="51:56" ht="11.25" customHeight="1" x14ac:dyDescent="0.25">
      <c r="AY114" s="185" t="s">
        <v>214</v>
      </c>
      <c r="AZ114" s="186">
        <f>_xll.qlInterestRateIndexFixingDate(Currency&amp;"ibor"&amp;$I$1,BA114,Trigger)</f>
        <v>42310</v>
      </c>
      <c r="BA114" s="186">
        <f>_xll.qlCalendarAdvance(Calendar,BA113,AY114,"f",,Trigger)</f>
        <v>42312</v>
      </c>
      <c r="BB114" s="186">
        <f>_xll.qlInterestRateIndexMaturity(Currency&amp;"ibor"&amp;$I$1,BA114,Trigger)</f>
        <v>42678</v>
      </c>
      <c r="BC114" s="359">
        <f>_xll.qlIndexFixing($AC$5,AZ114,,_xll.ohTrigger(Trigger,Quote!$V$2))</f>
        <v>1.7558658933249528E-3</v>
      </c>
      <c r="BD114" s="359" t="e">
        <f>_xll.qlIndexFixing($BE$1,AZ114,TRUE,_xll.ohTrigger(Trigger,Trigger12M))</f>
        <v>#NUM!</v>
      </c>
    </row>
    <row r="115" spans="51:56" ht="11.25" customHeight="1" x14ac:dyDescent="0.25">
      <c r="AY115" s="185" t="s">
        <v>214</v>
      </c>
      <c r="AZ115" s="186">
        <f>_xll.qlInterestRateIndexFixingDate(Currency&amp;"ibor"&amp;$I$1,BA115,Trigger)</f>
        <v>42311</v>
      </c>
      <c r="BA115" s="186">
        <f>_xll.qlCalendarAdvance(Calendar,BA114,AY115,"f",,Trigger)</f>
        <v>42313</v>
      </c>
      <c r="BB115" s="186">
        <f>_xll.qlInterestRateIndexMaturity(Currency&amp;"ibor"&amp;$I$1,BA115,Trigger)</f>
        <v>42681</v>
      </c>
      <c r="BC115" s="359">
        <f>_xll.qlIndexFixing($AC$5,AZ115,,_xll.ohTrigger(Trigger,Quote!$V$2))</f>
        <v>1.7595870144505204E-3</v>
      </c>
      <c r="BD115" s="359" t="e">
        <f>_xll.qlIndexFixing($BE$1,AZ115,TRUE,_xll.ohTrigger(Trigger,Trigger12M))</f>
        <v>#NUM!</v>
      </c>
    </row>
    <row r="116" spans="51:56" ht="11.25" customHeight="1" x14ac:dyDescent="0.25">
      <c r="AY116" s="185" t="s">
        <v>214</v>
      </c>
      <c r="AZ116" s="186">
        <f>_xll.qlInterestRateIndexFixingDate(Currency&amp;"ibor"&amp;$I$1,BA116,Trigger)</f>
        <v>42312</v>
      </c>
      <c r="BA116" s="186">
        <f>_xll.qlCalendarAdvance(Calendar,BA115,AY116,"f",,Trigger)</f>
        <v>42314</v>
      </c>
      <c r="BB116" s="186">
        <f>_xll.qlInterestRateIndexMaturity(Currency&amp;"ibor"&amp;$I$1,BA116,Trigger)</f>
        <v>42681</v>
      </c>
      <c r="BC116" s="359">
        <f>_xll.qlIndexFixing($AC$5,AZ116,,_xll.ohTrigger(Trigger,Quote!$V$2))</f>
        <v>1.760773030315321E-3</v>
      </c>
      <c r="BD116" s="359" t="e">
        <f>_xll.qlIndexFixing($BE$1,AZ116,TRUE,_xll.ohTrigger(Trigger,Trigger12M))</f>
        <v>#NUM!</v>
      </c>
    </row>
    <row r="117" spans="51:56" ht="11.25" customHeight="1" x14ac:dyDescent="0.25">
      <c r="AY117" s="185" t="s">
        <v>214</v>
      </c>
      <c r="AZ117" s="186">
        <f>_xll.qlInterestRateIndexFixingDate(Currency&amp;"ibor"&amp;$I$1,BA117,Trigger)</f>
        <v>42313</v>
      </c>
      <c r="BA117" s="186">
        <f>_xll.qlCalendarAdvance(Calendar,BA116,AY117,"f",,Trigger)</f>
        <v>42317</v>
      </c>
      <c r="BB117" s="186">
        <f>_xll.qlInterestRateIndexMaturity(Currency&amp;"ibor"&amp;$I$1,BA117,Trigger)</f>
        <v>42683</v>
      </c>
      <c r="BC117" s="359">
        <f>_xll.qlIndexFixing($AC$5,AZ117,,_xll.ohTrigger(Trigger,Quote!$V$2))</f>
        <v>1.7660657176028203E-3</v>
      </c>
      <c r="BD117" s="359" t="e">
        <f>_xll.qlIndexFixing($BE$1,AZ117,TRUE,_xll.ohTrigger(Trigger,Trigger12M))</f>
        <v>#NUM!</v>
      </c>
    </row>
    <row r="118" spans="51:56" ht="11.25" customHeight="1" x14ac:dyDescent="0.25">
      <c r="AY118" s="185" t="s">
        <v>214</v>
      </c>
      <c r="AZ118" s="186">
        <f>_xll.qlInterestRateIndexFixingDate(Currency&amp;"ibor"&amp;$I$1,BA118,Trigger)</f>
        <v>42314</v>
      </c>
      <c r="BA118" s="186">
        <f>_xll.qlCalendarAdvance(Calendar,BA117,AY118,"f",,Trigger)</f>
        <v>42318</v>
      </c>
      <c r="BB118" s="186">
        <f>_xll.qlInterestRateIndexMaturity(Currency&amp;"ibor"&amp;$I$1,BA118,Trigger)</f>
        <v>42684</v>
      </c>
      <c r="BC118" s="359">
        <f>_xll.qlIndexFixing($AC$5,AZ118,,_xll.ohTrigger(Trigger,Quote!$V$2))</f>
        <v>1.7681241803739866E-3</v>
      </c>
      <c r="BD118" s="359" t="e">
        <f>_xll.qlIndexFixing($BE$1,AZ118,TRUE,_xll.ohTrigger(Trigger,Trigger12M))</f>
        <v>#NUM!</v>
      </c>
    </row>
    <row r="119" spans="51:56" ht="11.25" customHeight="1" x14ac:dyDescent="0.25">
      <c r="AY119" s="185" t="s">
        <v>214</v>
      </c>
      <c r="AZ119" s="186">
        <f>_xll.qlInterestRateIndexFixingDate(Currency&amp;"ibor"&amp;$I$1,BA119,Trigger)</f>
        <v>42317</v>
      </c>
      <c r="BA119" s="186">
        <f>_xll.qlCalendarAdvance(Calendar,BA118,AY119,"f",,Trigger)</f>
        <v>42319</v>
      </c>
      <c r="BB119" s="186">
        <f>_xll.qlInterestRateIndexMaturity(Currency&amp;"ibor"&amp;$I$1,BA119,Trigger)</f>
        <v>42685</v>
      </c>
      <c r="BC119" s="359">
        <f>_xll.qlIndexFixing($AC$5,AZ119,,_xll.ohTrigger(Trigger,Quote!$V$2))</f>
        <v>1.7701888092064755E-3</v>
      </c>
      <c r="BD119" s="359" t="e">
        <f>_xll.qlIndexFixing($BE$1,AZ119,TRUE,_xll.ohTrigger(Trigger,Trigger12M))</f>
        <v>#NUM!</v>
      </c>
    </row>
    <row r="120" spans="51:56" ht="11.25" customHeight="1" x14ac:dyDescent="0.25">
      <c r="AY120" s="185" t="s">
        <v>214</v>
      </c>
      <c r="AZ120" s="186">
        <f>_xll.qlInterestRateIndexFixingDate(Currency&amp;"ibor"&amp;$I$1,BA120,Trigger)</f>
        <v>42318</v>
      </c>
      <c r="BA120" s="186">
        <f>_xll.qlCalendarAdvance(Calendar,BA119,AY120,"f",,Trigger)</f>
        <v>42320</v>
      </c>
      <c r="BB120" s="186">
        <f>_xll.qlInterestRateIndexMaturity(Currency&amp;"ibor"&amp;$I$1,BA120,Trigger)</f>
        <v>42688</v>
      </c>
      <c r="BC120" s="359">
        <f>_xll.qlIndexFixing($AC$5,AZ120,,_xll.ohTrigger(Trigger,Quote!$V$2))</f>
        <v>1.7739366139919541E-3</v>
      </c>
      <c r="BD120" s="359" t="e">
        <f>_xll.qlIndexFixing($BE$1,AZ120,TRUE,_xll.ohTrigger(Trigger,Trigger12M))</f>
        <v>#NUM!</v>
      </c>
    </row>
    <row r="121" spans="51:56" ht="11.25" customHeight="1" x14ac:dyDescent="0.25">
      <c r="AY121" s="185" t="s">
        <v>214</v>
      </c>
      <c r="AZ121" s="186">
        <f>_xll.qlInterestRateIndexFixingDate(Currency&amp;"ibor"&amp;$I$1,BA121,Trigger)</f>
        <v>42319</v>
      </c>
      <c r="BA121" s="186">
        <f>_xll.qlCalendarAdvance(Calendar,BA120,AY121,"f",,Trigger)</f>
        <v>42321</v>
      </c>
      <c r="BB121" s="186">
        <f>_xll.qlInterestRateIndexMaturity(Currency&amp;"ibor"&amp;$I$1,BA121,Trigger)</f>
        <v>42688</v>
      </c>
      <c r="BC121" s="359">
        <f>_xll.qlIndexFixing($AC$5,AZ121,,_xll.ohTrigger(Trigger,Quote!$V$2))</f>
        <v>1.7751738912447851E-3</v>
      </c>
      <c r="BD121" s="359" t="e">
        <f>_xll.qlIndexFixing($BE$1,AZ121,TRUE,_xll.ohTrigger(Trigger,Trigger12M))</f>
        <v>#NUM!</v>
      </c>
    </row>
    <row r="122" spans="51:56" ht="11.25" customHeight="1" x14ac:dyDescent="0.25">
      <c r="AY122" s="185" t="s">
        <v>214</v>
      </c>
      <c r="AZ122" s="186">
        <f>_xll.qlInterestRateIndexFixingDate(Currency&amp;"ibor"&amp;$I$1,BA122,Trigger)</f>
        <v>42320</v>
      </c>
      <c r="BA122" s="186">
        <f>_xll.qlCalendarAdvance(Calendar,BA121,AY122,"f",,Trigger)</f>
        <v>42324</v>
      </c>
      <c r="BB122" s="186">
        <f>_xll.qlInterestRateIndexMaturity(Currency&amp;"ibor"&amp;$I$1,BA122,Trigger)</f>
        <v>42690</v>
      </c>
      <c r="BC122" s="359">
        <f>_xll.qlIndexFixing($AC$5,AZ122,,_xll.ohTrigger(Trigger,Quote!$V$2))</f>
        <v>1.7806044456548818E-3</v>
      </c>
      <c r="BD122" s="359" t="e">
        <f>_xll.qlIndexFixing($BE$1,AZ122,TRUE,_xll.ohTrigger(Trigger,Trigger12M))</f>
        <v>#NUM!</v>
      </c>
    </row>
    <row r="123" spans="51:56" ht="11.25" customHeight="1" x14ac:dyDescent="0.25">
      <c r="AY123" s="185" t="s">
        <v>214</v>
      </c>
      <c r="AZ123" s="186">
        <f>_xll.qlInterestRateIndexFixingDate(Currency&amp;"ibor"&amp;$I$1,BA123,Trigger)</f>
        <v>42321</v>
      </c>
      <c r="BA123" s="186">
        <f>_xll.qlCalendarAdvance(Calendar,BA122,AY123,"f",,Trigger)</f>
        <v>42325</v>
      </c>
      <c r="BB123" s="186">
        <f>_xll.qlInterestRateIndexMaturity(Currency&amp;"ibor"&amp;$I$1,BA123,Trigger)</f>
        <v>42691</v>
      </c>
      <c r="BC123" s="359">
        <f>_xll.qlIndexFixing($AC$5,AZ123,,_xll.ohTrigger(Trigger,Quote!$V$2))</f>
        <v>1.7827060716751977E-3</v>
      </c>
      <c r="BD123" s="359" t="e">
        <f>_xll.qlIndexFixing($BE$1,AZ123,TRUE,_xll.ohTrigger(Trigger,Trigger12M))</f>
        <v>#NUM!</v>
      </c>
    </row>
    <row r="124" spans="51:56" ht="11.25" customHeight="1" x14ac:dyDescent="0.25">
      <c r="AY124" s="185" t="s">
        <v>214</v>
      </c>
      <c r="AZ124" s="186">
        <f>_xll.qlInterestRateIndexFixingDate(Currency&amp;"ibor"&amp;$I$1,BA124,Trigger)</f>
        <v>42324</v>
      </c>
      <c r="BA124" s="186">
        <f>_xll.qlCalendarAdvance(Calendar,BA123,AY124,"f",,Trigger)</f>
        <v>42326</v>
      </c>
      <c r="BB124" s="186">
        <f>_xll.qlInterestRateIndexMaturity(Currency&amp;"ibor"&amp;$I$1,BA124,Trigger)</f>
        <v>42692</v>
      </c>
      <c r="BC124" s="359">
        <f>_xll.qlIndexFixing($AC$5,AZ124,,_xll.ohTrigger(Trigger,Quote!$V$2))</f>
        <v>1.7848138640307158E-3</v>
      </c>
      <c r="BD124" s="359" t="e">
        <f>_xll.qlIndexFixing($BE$1,AZ124,TRUE,_xll.ohTrigger(Trigger,Trigger12M))</f>
        <v>#NUM!</v>
      </c>
    </row>
    <row r="125" spans="51:56" ht="11.25" customHeight="1" x14ac:dyDescent="0.25">
      <c r="AY125" s="185" t="s">
        <v>214</v>
      </c>
      <c r="AZ125" s="186">
        <f>_xll.qlInterestRateIndexFixingDate(Currency&amp;"ibor"&amp;$I$1,BA125,Trigger)</f>
        <v>42325</v>
      </c>
      <c r="BA125" s="186">
        <f>_xll.qlCalendarAdvance(Calendar,BA124,AY125,"f",,Trigger)</f>
        <v>42327</v>
      </c>
      <c r="BB125" s="186">
        <f>_xll.qlInterestRateIndexMaturity(Currency&amp;"ibor"&amp;$I$1,BA125,Trigger)</f>
        <v>42695</v>
      </c>
      <c r="BC125" s="359">
        <f>_xll.qlIndexFixing($AC$5,AZ125,,_xll.ohTrigger(Trigger,Quote!$V$2))</f>
        <v>1.7885867175915469E-3</v>
      </c>
      <c r="BD125" s="359" t="e">
        <f>_xll.qlIndexFixing($BE$1,AZ125,TRUE,_xll.ohTrigger(Trigger,Trigger12M))</f>
        <v>#NUM!</v>
      </c>
    </row>
    <row r="126" spans="51:56" ht="11.25" customHeight="1" x14ac:dyDescent="0.25">
      <c r="AY126" s="185" t="s">
        <v>214</v>
      </c>
      <c r="AZ126" s="186">
        <f>_xll.qlInterestRateIndexFixingDate(Currency&amp;"ibor"&amp;$I$1,BA126,Trigger)</f>
        <v>42326</v>
      </c>
      <c r="BA126" s="186">
        <f>_xll.qlCalendarAdvance(Calendar,BA125,AY126,"f",,Trigger)</f>
        <v>42328</v>
      </c>
      <c r="BB126" s="186">
        <f>_xll.qlInterestRateIndexMaturity(Currency&amp;"ibor"&amp;$I$1,BA126,Trigger)</f>
        <v>42695</v>
      </c>
      <c r="BC126" s="359">
        <f>_xll.qlIndexFixing($AC$5,AZ126,,_xll.ohTrigger(Trigger,Quote!$V$2))</f>
        <v>1.7898760743040038E-3</v>
      </c>
      <c r="BD126" s="359" t="e">
        <f>_xll.qlIndexFixing($BE$1,AZ126,TRUE,_xll.ohTrigger(Trigger,Trigger12M))</f>
        <v>#NUM!</v>
      </c>
    </row>
    <row r="127" spans="51:56" ht="11.25" customHeight="1" x14ac:dyDescent="0.25">
      <c r="AY127" s="185" t="s">
        <v>214</v>
      </c>
      <c r="AZ127" s="186">
        <f>_xll.qlInterestRateIndexFixingDate(Currency&amp;"ibor"&amp;$I$1,BA127,Trigger)</f>
        <v>42327</v>
      </c>
      <c r="BA127" s="186">
        <f>_xll.qlCalendarAdvance(Calendar,BA126,AY127,"f",,Trigger)</f>
        <v>42331</v>
      </c>
      <c r="BB127" s="186">
        <f>_xll.qlInterestRateIndexMaturity(Currency&amp;"ibor"&amp;$I$1,BA127,Trigger)</f>
        <v>42697</v>
      </c>
      <c r="BC127" s="359">
        <f>_xll.qlIndexFixing($AC$5,AZ127,,_xll.ohTrigger(Trigger,Quote!$V$2))</f>
        <v>1.7954453222260439E-3</v>
      </c>
      <c r="BD127" s="359" t="e">
        <f>_xll.qlIndexFixing($BE$1,AZ127,TRUE,_xll.ohTrigger(Trigger,Trigger12M))</f>
        <v>#NUM!</v>
      </c>
    </row>
    <row r="128" spans="51:56" ht="11.25" customHeight="1" x14ac:dyDescent="0.25">
      <c r="AY128" s="185" t="s">
        <v>214</v>
      </c>
      <c r="AZ128" s="186">
        <f>_xll.qlInterestRateIndexFixingDate(Currency&amp;"ibor"&amp;$I$1,BA128,Trigger)</f>
        <v>42328</v>
      </c>
      <c r="BA128" s="186">
        <f>_xll.qlCalendarAdvance(Calendar,BA127,AY128,"f",,Trigger)</f>
        <v>42332</v>
      </c>
      <c r="BB128" s="186">
        <f>_xll.qlInterestRateIndexMaturity(Currency&amp;"ibor"&amp;$I$1,BA128,Trigger)</f>
        <v>42698</v>
      </c>
      <c r="BC128" s="359">
        <f>_xll.qlIndexFixing($AC$5,AZ128,,_xll.ohTrigger(Trigger,Quote!$V$2))</f>
        <v>1.797590113427953E-3</v>
      </c>
      <c r="BD128" s="359" t="e">
        <f>_xll.qlIndexFixing($BE$1,AZ128,TRUE,_xll.ohTrigger(Trigger,Trigger12M))</f>
        <v>#NUM!</v>
      </c>
    </row>
    <row r="129" spans="51:56" ht="11.25" customHeight="1" x14ac:dyDescent="0.25">
      <c r="AY129" s="185" t="s">
        <v>214</v>
      </c>
      <c r="AZ129" s="186">
        <f>_xll.qlInterestRateIndexFixingDate(Currency&amp;"ibor"&amp;$I$1,BA129,Trigger)</f>
        <v>42331</v>
      </c>
      <c r="BA129" s="186">
        <f>_xll.qlCalendarAdvance(Calendar,BA128,AY129,"f",,Trigger)</f>
        <v>42333</v>
      </c>
      <c r="BB129" s="186">
        <f>_xll.qlInterestRateIndexMaturity(Currency&amp;"ibor"&amp;$I$1,BA129,Trigger)</f>
        <v>42699</v>
      </c>
      <c r="BC129" s="359">
        <f>_xll.qlIndexFixing($AC$5,AZ129,,_xll.ohTrigger(Trigger,Quote!$V$2))</f>
        <v>1.7997410712444035E-3</v>
      </c>
      <c r="BD129" s="359" t="e">
        <f>_xll.qlIndexFixing($BE$1,AZ129,TRUE,_xll.ohTrigger(Trigger,Trigger12M))</f>
        <v>#NUM!</v>
      </c>
    </row>
    <row r="130" spans="51:56" ht="11.25" customHeight="1" x14ac:dyDescent="0.25">
      <c r="AY130" s="185" t="s">
        <v>214</v>
      </c>
      <c r="AZ130" s="186">
        <f>_xll.qlInterestRateIndexFixingDate(Currency&amp;"ibor"&amp;$I$1,BA130,Trigger)</f>
        <v>42332</v>
      </c>
      <c r="BA130" s="186">
        <f>_xll.qlCalendarAdvance(Calendar,BA129,AY130,"f",,Trigger)</f>
        <v>42334</v>
      </c>
      <c r="BB130" s="186">
        <f>_xll.qlInterestRateIndexMaturity(Currency&amp;"ibor"&amp;$I$1,BA130,Trigger)</f>
        <v>42702</v>
      </c>
      <c r="BC130" s="359">
        <f>_xll.qlIndexFixing($AC$5,AZ130,,_xll.ohTrigger(Trigger,Quote!$V$2))</f>
        <v>1.8035373387193933E-3</v>
      </c>
      <c r="BD130" s="359" t="e">
        <f>_xll.qlIndexFixing($BE$1,AZ130,TRUE,_xll.ohTrigger(Trigger,Trigger12M))</f>
        <v>#NUM!</v>
      </c>
    </row>
    <row r="131" spans="51:56" ht="11.25" customHeight="1" x14ac:dyDescent="0.25">
      <c r="AY131" s="185" t="s">
        <v>214</v>
      </c>
      <c r="AZ131" s="186">
        <f>_xll.qlInterestRateIndexFixingDate(Currency&amp;"ibor"&amp;$I$1,BA131,Trigger)</f>
        <v>42333</v>
      </c>
      <c r="BA131" s="186">
        <f>_xll.qlCalendarAdvance(Calendar,BA130,AY131,"f",,Trigger)</f>
        <v>42335</v>
      </c>
      <c r="BB131" s="186">
        <f>_xll.qlInterestRateIndexMaturity(Currency&amp;"ibor"&amp;$I$1,BA131,Trigger)</f>
        <v>42702</v>
      </c>
      <c r="BC131" s="359">
        <f>_xll.qlIndexFixing($AC$5,AZ131,,_xll.ohTrigger(Trigger,Quote!$V$2))</f>
        <v>1.8048795930102296E-3</v>
      </c>
      <c r="BD131" s="359" t="e">
        <f>_xll.qlIndexFixing($BE$1,AZ131,TRUE,_xll.ohTrigger(Trigger,Trigger12M))</f>
        <v>#NUM!</v>
      </c>
    </row>
    <row r="132" spans="51:56" ht="11.25" customHeight="1" x14ac:dyDescent="0.25">
      <c r="AY132" s="185" t="s">
        <v>214</v>
      </c>
      <c r="AZ132" s="186">
        <f>_xll.qlInterestRateIndexFixingDate(Currency&amp;"ibor"&amp;$I$1,BA132,Trigger)</f>
        <v>42334</v>
      </c>
      <c r="BA132" s="186">
        <f>_xll.qlCalendarAdvance(Calendar,BA131,AY132,"f",,Trigger)</f>
        <v>42338</v>
      </c>
      <c r="BB132" s="186">
        <f>_xll.qlInterestRateIndexMaturity(Currency&amp;"ibor"&amp;$I$1,BA132,Trigger)</f>
        <v>42704</v>
      </c>
      <c r="BC132" s="359">
        <f>_xll.qlIndexFixing($AC$5,AZ132,,_xll.ohTrigger(Trigger,Quote!$V$2))</f>
        <v>1.8105883609617851E-3</v>
      </c>
      <c r="BD132" s="359" t="e">
        <f>_xll.qlIndexFixing($BE$1,AZ132,TRUE,_xll.ohTrigger(Trigger,Trigger12M))</f>
        <v>#NUM!</v>
      </c>
    </row>
    <row r="133" spans="51:56" ht="11.25" customHeight="1" x14ac:dyDescent="0.25">
      <c r="AY133" s="185" t="s">
        <v>214</v>
      </c>
      <c r="AZ133" s="186">
        <f>_xll.qlInterestRateIndexFixingDate(Currency&amp;"ibor"&amp;$I$1,BA133,Trigger)</f>
        <v>42335</v>
      </c>
      <c r="BA133" s="186">
        <f>_xll.qlCalendarAdvance(Calendar,BA132,AY133,"f",,Trigger)</f>
        <v>42339</v>
      </c>
      <c r="BB133" s="186">
        <f>_xll.qlInterestRateIndexMaturity(Currency&amp;"ibor"&amp;$I$1,BA133,Trigger)</f>
        <v>42705</v>
      </c>
      <c r="BC133" s="359">
        <f>_xll.qlIndexFixing($AC$5,AZ133,,_xll.ohTrigger(Trigger,Quote!$V$2))</f>
        <v>1.8127763193174801E-3</v>
      </c>
      <c r="BD133" s="359" t="e">
        <f>_xll.qlIndexFixing($BE$1,AZ133,TRUE,_xll.ohTrigger(Trigger,Trigger12M))</f>
        <v>#NUM!</v>
      </c>
    </row>
    <row r="134" spans="51:56" ht="11.25" customHeight="1" x14ac:dyDescent="0.25">
      <c r="AY134" s="185" t="s">
        <v>214</v>
      </c>
      <c r="AZ134" s="186">
        <f>_xll.qlInterestRateIndexFixingDate(Currency&amp;"ibor"&amp;$I$1,BA134,Trigger)</f>
        <v>42338</v>
      </c>
      <c r="BA134" s="186">
        <f>_xll.qlCalendarAdvance(Calendar,BA133,AY134,"f",,Trigger)</f>
        <v>42340</v>
      </c>
      <c r="BB134" s="186">
        <f>_xll.qlInterestRateIndexMaturity(Currency&amp;"ibor"&amp;$I$1,BA134,Trigger)</f>
        <v>42706</v>
      </c>
      <c r="BC134" s="359">
        <f>_xll.qlIndexFixing($AC$5,AZ134,,_xll.ohTrigger(Trigger,Quote!$V$2))</f>
        <v>1.8143912128375901E-3</v>
      </c>
      <c r="BD134" s="359" t="e">
        <f>_xll.qlIndexFixing($BE$1,AZ134,TRUE,_xll.ohTrigger(Trigger,Trigger12M))</f>
        <v>#NUM!</v>
      </c>
    </row>
    <row r="135" spans="51:56" ht="11.25" customHeight="1" x14ac:dyDescent="0.25">
      <c r="AY135" s="185" t="s">
        <v>214</v>
      </c>
      <c r="AZ135" s="186">
        <f>_xll.qlInterestRateIndexFixingDate(Currency&amp;"ibor"&amp;$I$1,BA135,Trigger)</f>
        <v>42339</v>
      </c>
      <c r="BA135" s="186">
        <f>_xll.qlCalendarAdvance(Calendar,BA134,AY135,"f",,Trigger)</f>
        <v>42341</v>
      </c>
      <c r="BB135" s="186">
        <f>_xll.qlInterestRateIndexMaturity(Currency&amp;"ibor"&amp;$I$1,BA135,Trigger)</f>
        <v>42709</v>
      </c>
      <c r="BC135" s="359">
        <f>_xll.qlIndexFixing($AC$5,AZ135,,_xll.ohTrigger(Trigger,Quote!$V$2))</f>
        <v>1.8176301792728431E-3</v>
      </c>
      <c r="BD135" s="359" t="e">
        <f>_xll.qlIndexFixing($BE$1,AZ135,TRUE,_xll.ohTrigger(Trigger,Trigger12M))</f>
        <v>#NUM!</v>
      </c>
    </row>
    <row r="136" spans="51:56" ht="11.25" customHeight="1" x14ac:dyDescent="0.25">
      <c r="AY136" s="185" t="s">
        <v>214</v>
      </c>
      <c r="AZ136" s="186">
        <f>_xll.qlInterestRateIndexFixingDate(Currency&amp;"ibor"&amp;$I$1,BA136,Trigger)</f>
        <v>42340</v>
      </c>
      <c r="BA136" s="186">
        <f>_xll.qlCalendarAdvance(Calendar,BA135,AY136,"f",,Trigger)</f>
        <v>42342</v>
      </c>
      <c r="BB136" s="186">
        <f>_xll.qlInterestRateIndexMaturity(Currency&amp;"ibor"&amp;$I$1,BA136,Trigger)</f>
        <v>42709</v>
      </c>
      <c r="BC136" s="359">
        <f>_xll.qlIndexFixing($AC$5,AZ136,,_xll.ohTrigger(Trigger,Quote!$V$2))</f>
        <v>1.8184330480100707E-3</v>
      </c>
      <c r="BD136" s="359" t="e">
        <f>_xll.qlIndexFixing($BE$1,AZ136,TRUE,_xll.ohTrigger(Trigger,Trigger12M))</f>
        <v>#NUM!</v>
      </c>
    </row>
    <row r="137" spans="51:56" ht="11.25" customHeight="1" x14ac:dyDescent="0.25">
      <c r="AY137" s="185" t="s">
        <v>214</v>
      </c>
      <c r="AZ137" s="186">
        <f>_xll.qlInterestRateIndexFixingDate(Currency&amp;"ibor"&amp;$I$1,BA137,Trigger)</f>
        <v>42341</v>
      </c>
      <c r="BA137" s="186">
        <f>_xll.qlCalendarAdvance(Calendar,BA136,AY137,"f",,Trigger)</f>
        <v>42345</v>
      </c>
      <c r="BB137" s="186">
        <f>_xll.qlInterestRateIndexMaturity(Currency&amp;"ibor"&amp;$I$1,BA137,Trigger)</f>
        <v>42711</v>
      </c>
      <c r="BC137" s="359">
        <f>_xll.qlIndexFixing($AC$5,AZ137,,_xll.ohTrigger(Trigger,Quote!$V$2))</f>
        <v>1.8224657201351283E-3</v>
      </c>
      <c r="BD137" s="359" t="e">
        <f>_xll.qlIndexFixing($BE$1,AZ137,TRUE,_xll.ohTrigger(Trigger,Trigger12M))</f>
        <v>#NUM!</v>
      </c>
    </row>
    <row r="138" spans="51:56" ht="11.25" customHeight="1" x14ac:dyDescent="0.25">
      <c r="AY138" s="185" t="s">
        <v>214</v>
      </c>
      <c r="AZ138" s="186">
        <f>_xll.qlInterestRateIndexFixingDate(Currency&amp;"ibor"&amp;$I$1,BA138,Trigger)</f>
        <v>42342</v>
      </c>
      <c r="BA138" s="186">
        <f>_xll.qlCalendarAdvance(Calendar,BA137,AY138,"f",,Trigger)</f>
        <v>42346</v>
      </c>
      <c r="BB138" s="186">
        <f>_xll.qlInterestRateIndexMaturity(Currency&amp;"ibor"&amp;$I$1,BA138,Trigger)</f>
        <v>42712</v>
      </c>
      <c r="BC138" s="359">
        <f>_xll.qlIndexFixing($AC$5,AZ138,,_xll.ohTrigger(Trigger,Quote!$V$2))</f>
        <v>1.8240806295341211E-3</v>
      </c>
      <c r="BD138" s="359" t="e">
        <f>_xll.qlIndexFixing($BE$1,AZ138,TRUE,_xll.ohTrigger(Trigger,Trigger12M))</f>
        <v>#NUM!</v>
      </c>
    </row>
    <row r="139" spans="51:56" ht="11.25" customHeight="1" x14ac:dyDescent="0.25">
      <c r="AY139" s="185" t="s">
        <v>214</v>
      </c>
      <c r="AZ139" s="186">
        <f>_xll.qlInterestRateIndexFixingDate(Currency&amp;"ibor"&amp;$I$1,BA139,Trigger)</f>
        <v>42345</v>
      </c>
      <c r="BA139" s="186">
        <f>_xll.qlCalendarAdvance(Calendar,BA138,AY139,"f",,Trigger)</f>
        <v>42347</v>
      </c>
      <c r="BB139" s="186">
        <f>_xll.qlInterestRateIndexMaturity(Currency&amp;"ibor"&amp;$I$1,BA139,Trigger)</f>
        <v>42713</v>
      </c>
      <c r="BC139" s="359">
        <f>_xll.qlIndexFixing($AC$5,AZ139,,_xll.ohTrigger(Trigger,Quote!$V$2))</f>
        <v>1.8256955415797398E-3</v>
      </c>
      <c r="BD139" s="359" t="e">
        <f>_xll.qlIndexFixing($BE$1,AZ139,TRUE,_xll.ohTrigger(Trigger,Trigger12M))</f>
        <v>#NUM!</v>
      </c>
    </row>
    <row r="140" spans="51:56" ht="11.25" customHeight="1" x14ac:dyDescent="0.25">
      <c r="AY140" s="185" t="s">
        <v>214</v>
      </c>
      <c r="AZ140" s="186">
        <f>_xll.qlInterestRateIndexFixingDate(Currency&amp;"ibor"&amp;$I$1,BA140,Trigger)</f>
        <v>42346</v>
      </c>
      <c r="BA140" s="186">
        <f>_xll.qlCalendarAdvance(Calendar,BA139,AY140,"f",,Trigger)</f>
        <v>42348</v>
      </c>
      <c r="BB140" s="186">
        <f>_xll.qlInterestRateIndexMaturity(Currency&amp;"ibor"&amp;$I$1,BA140,Trigger)</f>
        <v>42716</v>
      </c>
      <c r="BC140" s="359">
        <f>_xll.qlIndexFixing($AC$5,AZ140,,_xll.ohTrigger(Trigger,Quote!$V$2))</f>
        <v>1.8289346594656435E-3</v>
      </c>
      <c r="BD140" s="359" t="e">
        <f>_xll.qlIndexFixing($BE$1,AZ140,TRUE,_xll.ohTrigger(Trigger,Trigger12M))</f>
        <v>#NUM!</v>
      </c>
    </row>
    <row r="141" spans="51:56" ht="11.25" customHeight="1" x14ac:dyDescent="0.25">
      <c r="AY141" s="185" t="s">
        <v>214</v>
      </c>
      <c r="AZ141" s="186">
        <f>_xll.qlInterestRateIndexFixingDate(Currency&amp;"ibor"&amp;$I$1,BA141,Trigger)</f>
        <v>42347</v>
      </c>
      <c r="BA141" s="186">
        <f>_xll.qlCalendarAdvance(Calendar,BA140,AY141,"f",,Trigger)</f>
        <v>42349</v>
      </c>
      <c r="BB141" s="186">
        <f>_xll.qlInterestRateIndexMaturity(Currency&amp;"ibor"&amp;$I$1,BA141,Trigger)</f>
        <v>42716</v>
      </c>
      <c r="BC141" s="359">
        <f>_xll.qlIndexFixing($AC$5,AZ141,,_xll.ohTrigger(Trigger,Quote!$V$2))</f>
        <v>1.8297374802907903E-3</v>
      </c>
      <c r="BD141" s="359" t="e">
        <f>_xll.qlIndexFixing($BE$1,AZ141,TRUE,_xll.ohTrigger(Trigger,Trigger12M))</f>
        <v>#NUM!</v>
      </c>
    </row>
    <row r="142" spans="51:56" ht="11.25" customHeight="1" x14ac:dyDescent="0.25">
      <c r="AY142" s="185" t="s">
        <v>214</v>
      </c>
      <c r="AZ142" s="186">
        <f>_xll.qlInterestRateIndexFixingDate(Currency&amp;"ibor"&amp;$I$1,BA142,Trigger)</f>
        <v>42348</v>
      </c>
      <c r="BA142" s="186">
        <f>_xll.qlCalendarAdvance(Calendar,BA141,AY142,"f",,Trigger)</f>
        <v>42352</v>
      </c>
      <c r="BB142" s="186">
        <f>_xll.qlInterestRateIndexMaturity(Currency&amp;"ibor"&amp;$I$1,BA142,Trigger)</f>
        <v>42718</v>
      </c>
      <c r="BC142" s="359">
        <f>_xll.qlIndexFixing($AC$5,AZ142,,_xll.ohTrigger(Trigger,Quote!$V$2))</f>
        <v>1.8337701415043863E-3</v>
      </c>
      <c r="BD142" s="359" t="e">
        <f>_xll.qlIndexFixing($BE$1,AZ142,TRUE,_xll.ohTrigger(Trigger,Trigger12M))</f>
        <v>#NUM!</v>
      </c>
    </row>
    <row r="143" spans="51:56" ht="11.25" customHeight="1" x14ac:dyDescent="0.25">
      <c r="AY143" s="185" t="s">
        <v>214</v>
      </c>
      <c r="AZ143" s="186">
        <f>_xll.qlInterestRateIndexFixingDate(Currency&amp;"ibor"&amp;$I$1,BA143,Trigger)</f>
        <v>42349</v>
      </c>
      <c r="BA143" s="186">
        <f>_xll.qlCalendarAdvance(Calendar,BA142,AY143,"f",,Trigger)</f>
        <v>42353</v>
      </c>
      <c r="BB143" s="186">
        <f>_xll.qlInterestRateIndexMaturity(Currency&amp;"ibor"&amp;$I$1,BA143,Trigger)</f>
        <v>42719</v>
      </c>
      <c r="BC143" s="359">
        <f>_xll.qlIndexFixing($AC$5,AZ143,,_xll.ohTrigger(Trigger,Quote!$V$2))</f>
        <v>1.8353850694291065E-3</v>
      </c>
      <c r="BD143" s="359" t="e">
        <f>_xll.qlIndexFixing($BE$1,AZ143,TRUE,_xll.ohTrigger(Trigger,Trigger12M))</f>
        <v>#NUM!</v>
      </c>
    </row>
    <row r="144" spans="51:56" ht="11.25" customHeight="1" x14ac:dyDescent="0.25">
      <c r="AY144" s="185" t="s">
        <v>214</v>
      </c>
      <c r="AZ144" s="186">
        <f>_xll.qlInterestRateIndexFixingDate(Currency&amp;"ibor"&amp;$I$1,BA144,Trigger)</f>
        <v>42352</v>
      </c>
      <c r="BA144" s="186">
        <f>_xll.qlCalendarAdvance(Calendar,BA143,AY144,"f",,Trigger)</f>
        <v>42354</v>
      </c>
      <c r="BB144" s="186">
        <f>_xll.qlInterestRateIndexMaturity(Currency&amp;"ibor"&amp;$I$1,BA144,Trigger)</f>
        <v>42720</v>
      </c>
      <c r="BC144" s="359">
        <f>_xll.qlIndexFixing($AC$5,AZ144,,_xll.ohTrigger(Trigger,Quote!$V$2))</f>
        <v>1.8370000000000159E-3</v>
      </c>
      <c r="BD144" s="359" t="e">
        <f>_xll.qlIndexFixing($BE$1,AZ144,TRUE,_xll.ohTrigger(Trigger,Trigger12M))</f>
        <v>#NUM!</v>
      </c>
    </row>
    <row r="145" spans="51:56" ht="11.25" customHeight="1" x14ac:dyDescent="0.25">
      <c r="AY145" s="185" t="s">
        <v>214</v>
      </c>
      <c r="AZ145" s="186">
        <f>_xll.qlInterestRateIndexFixingDate(Currency&amp;"ibor"&amp;$I$1,BA145,Trigger)</f>
        <v>42353</v>
      </c>
      <c r="BA145" s="186">
        <f>_xll.qlCalendarAdvance(Calendar,BA144,AY145,"f",,Trigger)</f>
        <v>42355</v>
      </c>
      <c r="BB145" s="186">
        <f>_xll.qlInterestRateIndexMaturity(Currency&amp;"ibor"&amp;$I$1,BA145,Trigger)</f>
        <v>42723</v>
      </c>
      <c r="BC145" s="359">
        <f>_xll.qlIndexFixing($AC$5,AZ145,,_xll.ohTrigger(Trigger,Quote!$V$2))</f>
        <v>1.8389581962247291E-3</v>
      </c>
      <c r="BD145" s="359" t="e">
        <f>_xll.qlIndexFixing($BE$1,AZ145,TRUE,_xll.ohTrigger(Trigger,Trigger12M))</f>
        <v>#NUM!</v>
      </c>
    </row>
    <row r="146" spans="51:56" ht="11.25" customHeight="1" x14ac:dyDescent="0.25">
      <c r="AY146" s="185" t="s">
        <v>214</v>
      </c>
      <c r="AZ146" s="186">
        <f>_xll.qlInterestRateIndexFixingDate(Currency&amp;"ibor"&amp;$I$1,BA146,Trigger)</f>
        <v>42354</v>
      </c>
      <c r="BA146" s="186">
        <f>_xll.qlCalendarAdvance(Calendar,BA145,AY146,"f",,Trigger)</f>
        <v>42356</v>
      </c>
      <c r="BB146" s="186">
        <f>_xll.qlInterestRateIndexMaturity(Currency&amp;"ibor"&amp;$I$1,BA146,Trigger)</f>
        <v>42723</v>
      </c>
      <c r="BC146" s="359">
        <f>_xll.qlIndexFixing($AC$5,AZ146,,_xll.ohTrigger(Trigger,Quote!$V$2))</f>
        <v>1.8397574836235683E-3</v>
      </c>
      <c r="BD146" s="359" t="e">
        <f>_xll.qlIndexFixing($BE$1,AZ146,TRUE,_xll.ohTrigger(Trigger,Trigger12M))</f>
        <v>#NUM!</v>
      </c>
    </row>
    <row r="147" spans="51:56" ht="11.25" customHeight="1" x14ac:dyDescent="0.25">
      <c r="AY147" s="185" t="s">
        <v>214</v>
      </c>
      <c r="AZ147" s="186">
        <f>_xll.qlInterestRateIndexFixingDate(Currency&amp;"ibor"&amp;$I$1,BA147,Trigger)</f>
        <v>42355</v>
      </c>
      <c r="BA147" s="186">
        <f>_xll.qlCalendarAdvance(Calendar,BA146,AY147,"f",,Trigger)</f>
        <v>42359</v>
      </c>
      <c r="BB147" s="186">
        <f>_xll.qlInterestRateIndexMaturity(Currency&amp;"ibor"&amp;$I$1,BA147,Trigger)</f>
        <v>42725</v>
      </c>
      <c r="BC147" s="359">
        <f>_xll.qlIndexFixing($AC$5,AZ147,,_xll.ohTrigger(Trigger,Quote!$V$2))</f>
        <v>1.8429203951306615E-3</v>
      </c>
      <c r="BD147" s="359" t="e">
        <f>_xll.qlIndexFixing($BE$1,AZ147,TRUE,_xll.ohTrigger(Trigger,Trigger12M))</f>
        <v>#NUM!</v>
      </c>
    </row>
    <row r="148" spans="51:56" ht="11.25" customHeight="1" x14ac:dyDescent="0.25">
      <c r="AY148" s="185" t="s">
        <v>214</v>
      </c>
      <c r="AZ148" s="186">
        <f>_xll.qlInterestRateIndexFixingDate(Currency&amp;"ibor"&amp;$I$1,BA148,Trigger)</f>
        <v>42356</v>
      </c>
      <c r="BA148" s="186">
        <f>_xll.qlCalendarAdvance(Calendar,BA147,AY148,"f",,Trigger)</f>
        <v>42360</v>
      </c>
      <c r="BB148" s="186">
        <f>_xll.qlInterestRateIndexMaturity(Currency&amp;"ibor"&amp;$I$1,BA148,Trigger)</f>
        <v>42726</v>
      </c>
      <c r="BC148" s="359">
        <f>_xll.qlIndexFixing($AC$5,AZ148,,_xll.ohTrigger(Trigger,Quote!$V$2))</f>
        <v>1.8440999668068439E-3</v>
      </c>
      <c r="BD148" s="359" t="e">
        <f>_xll.qlIndexFixing($BE$1,AZ148,TRUE,_xll.ohTrigger(Trigger,Trigger12M))</f>
        <v>#NUM!</v>
      </c>
    </row>
    <row r="149" spans="51:56" ht="11.25" customHeight="1" x14ac:dyDescent="0.25">
      <c r="AY149" s="185" t="s">
        <v>214</v>
      </c>
      <c r="AZ149" s="186">
        <f>_xll.qlInterestRateIndexFixingDate(Currency&amp;"ibor"&amp;$I$1,BA149,Trigger)</f>
        <v>42359</v>
      </c>
      <c r="BA149" s="186">
        <f>_xll.qlCalendarAdvance(Calendar,BA148,AY149,"f",,Trigger)</f>
        <v>42361</v>
      </c>
      <c r="BB149" s="186">
        <f>_xll.qlInterestRateIndexMaturity(Currency&amp;"ibor"&amp;$I$1,BA149,Trigger)</f>
        <v>42727</v>
      </c>
      <c r="BC149" s="359">
        <f>_xll.qlIndexFixing($AC$5,AZ149,,_xll.ohTrigger(Trigger,Quote!$V$2))</f>
        <v>1.8452780360206096E-3</v>
      </c>
      <c r="BD149" s="359" t="e">
        <f>_xll.qlIndexFixing($BE$1,AZ149,TRUE,_xll.ohTrigger(Trigger,Trigger12M))</f>
        <v>#NUM!</v>
      </c>
    </row>
    <row r="150" spans="51:56" ht="11.25" customHeight="1" x14ac:dyDescent="0.25">
      <c r="AY150" s="185" t="s">
        <v>214</v>
      </c>
      <c r="AZ150" s="186">
        <f>_xll.qlInterestRateIndexFixingDate(Currency&amp;"ibor"&amp;$I$1,BA150,Trigger)</f>
        <v>42360</v>
      </c>
      <c r="BA150" s="186">
        <f>_xll.qlCalendarAdvance(Calendar,BA149,AY150,"f",,Trigger)</f>
        <v>42362</v>
      </c>
      <c r="BB150" s="186">
        <f>_xll.qlInterestRateIndexMaturity(Currency&amp;"ibor"&amp;$I$1,BA150,Trigger)</f>
        <v>42731</v>
      </c>
      <c r="BC150" s="359">
        <f>_xll.qlIndexFixing($AC$5,AZ150,,_xll.ohTrigger(Trigger,Quote!$V$2))</f>
        <v>1.847606011640406E-3</v>
      </c>
      <c r="BD150" s="359" t="e">
        <f>_xll.qlIndexFixing($BE$1,AZ150,TRUE,_xll.ohTrigger(Trigger,Trigger12M))</f>
        <v>#NUM!</v>
      </c>
    </row>
    <row r="151" spans="51:56" ht="11.25" customHeight="1" x14ac:dyDescent="0.25">
      <c r="AY151" s="185" t="s">
        <v>214</v>
      </c>
      <c r="AZ151" s="186">
        <f>_xll.qlInterestRateIndexFixingDate(Currency&amp;"ibor"&amp;$I$1,BA151,Trigger)</f>
        <v>42361</v>
      </c>
      <c r="BA151" s="186">
        <f>_xll.qlCalendarAdvance(Calendar,BA150,AY151,"f",,Trigger)</f>
        <v>42366</v>
      </c>
      <c r="BB151" s="186">
        <f>_xll.qlInterestRateIndexMaturity(Currency&amp;"ibor"&amp;$I$1,BA151,Trigger)</f>
        <v>42732</v>
      </c>
      <c r="BC151" s="359">
        <f>_xll.qlIndexFixing($AC$5,AZ151,,_xll.ohTrigger(Trigger,Quote!$V$2))</f>
        <v>1.8511458449618633E-3</v>
      </c>
      <c r="BD151" s="359" t="e">
        <f>_xll.qlIndexFixing($BE$1,AZ151,TRUE,_xll.ohTrigger(Trigger,Trigger12M))</f>
        <v>#NUM!</v>
      </c>
    </row>
    <row r="152" spans="51:56" ht="11.25" customHeight="1" x14ac:dyDescent="0.25">
      <c r="AY152" s="185" t="s">
        <v>214</v>
      </c>
      <c r="AZ152" s="186">
        <f>_xll.qlInterestRateIndexFixingDate(Currency&amp;"ibor"&amp;$I$1,BA152,Trigger)</f>
        <v>42362</v>
      </c>
      <c r="BA152" s="186">
        <f>_xll.qlCalendarAdvance(Calendar,BA151,AY152,"f",,Trigger)</f>
        <v>42367</v>
      </c>
      <c r="BB152" s="186">
        <f>_xll.qlInterestRateIndexMaturity(Currency&amp;"ibor"&amp;$I$1,BA152,Trigger)</f>
        <v>42733</v>
      </c>
      <c r="BC152" s="359">
        <f>_xll.qlIndexFixing($AC$5,AZ152,,_xll.ohTrigger(Trigger,Quote!$V$2))</f>
        <v>1.852314899287121E-3</v>
      </c>
      <c r="BD152" s="359" t="e">
        <f>_xll.qlIndexFixing($BE$1,AZ152,TRUE,_xll.ohTrigger(Trigger,Trigger12M))</f>
        <v>#NUM!</v>
      </c>
    </row>
    <row r="153" spans="51:56" ht="11.25" customHeight="1" x14ac:dyDescent="0.25">
      <c r="AY153" s="185" t="s">
        <v>214</v>
      </c>
      <c r="AZ153" s="186">
        <f>_xll.qlInterestRateIndexFixingDate(Currency&amp;"ibor"&amp;$I$1,BA153,Trigger)</f>
        <v>42366</v>
      </c>
      <c r="BA153" s="186">
        <f>_xll.qlCalendarAdvance(Calendar,BA152,AY153,"f",,Trigger)</f>
        <v>42368</v>
      </c>
      <c r="BB153" s="186">
        <f>_xll.qlInterestRateIndexMaturity(Currency&amp;"ibor"&amp;$I$1,BA153,Trigger)</f>
        <v>42734</v>
      </c>
      <c r="BC153" s="359">
        <f>_xll.qlIndexFixing($AC$5,AZ153,,_xll.ohTrigger(Trigger,Quote!$V$2))</f>
        <v>1.8534824511121778E-3</v>
      </c>
      <c r="BD153" s="359" t="e">
        <f>_xll.qlIndexFixing($BE$1,AZ153,TRUE,_xll.ohTrigger(Trigger,Trigger12M))</f>
        <v>#NUM!</v>
      </c>
    </row>
    <row r="154" spans="51:56" ht="11.25" customHeight="1" x14ac:dyDescent="0.25">
      <c r="AY154" s="185" t="s">
        <v>214</v>
      </c>
      <c r="AZ154" s="186">
        <f>_xll.qlInterestRateIndexFixingDate(Currency&amp;"ibor"&amp;$I$1,BA154,Trigger)</f>
        <v>42367</v>
      </c>
      <c r="BA154" s="186">
        <f>_xll.qlCalendarAdvance(Calendar,BA153,AY154,"f",,Trigger)</f>
        <v>42369</v>
      </c>
      <c r="BB154" s="186">
        <f>_xll.qlInterestRateIndexMaturity(Currency&amp;"ibor"&amp;$I$1,BA154,Trigger)</f>
        <v>42734</v>
      </c>
      <c r="BC154" s="359">
        <f>_xll.qlIndexFixing($AC$5,AZ154,,_xll.ohTrigger(Trigger,Quote!$V$2))</f>
        <v>1.8542683725803364E-3</v>
      </c>
      <c r="BD154" s="359" t="e">
        <f>_xll.qlIndexFixing($BE$1,AZ154,TRUE,_xll.ohTrigger(Trigger,Trigger12M))</f>
        <v>#NUM!</v>
      </c>
    </row>
    <row r="155" spans="51:56" ht="11.25" customHeight="1" x14ac:dyDescent="0.25">
      <c r="AY155" s="185" t="s">
        <v>214</v>
      </c>
      <c r="AZ155" s="186">
        <f>_xll.qlInterestRateIndexFixingDate(Currency&amp;"ibor"&amp;$I$1,BA155,Trigger)</f>
        <v>42368</v>
      </c>
      <c r="BA155" s="186">
        <f>_xll.qlCalendarAdvance(Calendar,BA154,AY155,"f",,Trigger)</f>
        <v>42373</v>
      </c>
      <c r="BB155" s="186">
        <f>_xll.qlInterestRateIndexMaturity(Currency&amp;"ibor"&amp;$I$1,BA155,Trigger)</f>
        <v>42739</v>
      </c>
      <c r="BC155" s="359">
        <f>_xll.qlIndexFixing($AC$5,AZ155,,_xll.ohTrigger(Trigger,Quote!$V$2))</f>
        <v>1.8592976725485891E-3</v>
      </c>
      <c r="BD155" s="359" t="e">
        <f>_xll.qlIndexFixing($BE$1,AZ155,TRUE,_xll.ohTrigger(Trigger,Trigger12M))</f>
        <v>#NUM!</v>
      </c>
    </row>
    <row r="156" spans="51:56" ht="11.25" customHeight="1" x14ac:dyDescent="0.25">
      <c r="AY156" s="185" t="s">
        <v>214</v>
      </c>
      <c r="AZ156" s="186">
        <f>_xll.qlInterestRateIndexFixingDate(Currency&amp;"ibor"&amp;$I$1,BA156,Trigger)</f>
        <v>42369</v>
      </c>
      <c r="BA156" s="186">
        <f>_xll.qlCalendarAdvance(Calendar,BA155,AY156,"f",,Trigger)</f>
        <v>42374</v>
      </c>
      <c r="BB156" s="186">
        <f>_xll.qlInterestRateIndexMaturity(Currency&amp;"ibor"&amp;$I$1,BA156,Trigger)</f>
        <v>42740</v>
      </c>
      <c r="BC156" s="359">
        <f>_xll.qlIndexFixing($AC$5,AZ156,,_xll.ohTrigger(Trigger,Quote!$V$2))</f>
        <v>1.8604562092606183E-3</v>
      </c>
      <c r="BD156" s="359" t="e">
        <f>_xll.qlIndexFixing($BE$1,AZ156,TRUE,_xll.ohTrigger(Trigger,Trigger12M))</f>
        <v>#NUM!</v>
      </c>
    </row>
    <row r="157" spans="51:56" ht="11.25" customHeight="1" x14ac:dyDescent="0.25">
      <c r="AY157" s="185" t="s">
        <v>214</v>
      </c>
      <c r="AZ157" s="186">
        <f>_xll.qlInterestRateIndexFixingDate(Currency&amp;"ibor"&amp;$I$1,BA157,Trigger)</f>
        <v>42373</v>
      </c>
      <c r="BA157" s="186">
        <f>_xll.qlCalendarAdvance(Calendar,BA156,AY157,"f",,Trigger)</f>
        <v>42375</v>
      </c>
      <c r="BB157" s="186">
        <f>_xll.qlInterestRateIndexMaturity(Currency&amp;"ibor"&amp;$I$1,BA157,Trigger)</f>
        <v>42741</v>
      </c>
      <c r="BC157" s="359">
        <f>_xll.qlIndexFixing($AC$5,AZ157,,_xll.ohTrigger(Trigger,Quote!$V$2))</f>
        <v>1.8616132434355365E-3</v>
      </c>
      <c r="BD157" s="359" t="e">
        <f>_xll.qlIndexFixing($BE$1,AZ157,TRUE,_xll.ohTrigger(Trigger,Trigger12M))</f>
        <v>#NUM!</v>
      </c>
    </row>
    <row r="158" spans="51:56" ht="11.25" customHeight="1" x14ac:dyDescent="0.25">
      <c r="AY158" s="185" t="s">
        <v>214</v>
      </c>
      <c r="AZ158" s="186">
        <f>_xll.qlInterestRateIndexFixingDate(Currency&amp;"ibor"&amp;$I$1,BA158,Trigger)</f>
        <v>42374</v>
      </c>
      <c r="BA158" s="186">
        <f>_xll.qlCalendarAdvance(Calendar,BA157,AY158,"f",,Trigger)</f>
        <v>42376</v>
      </c>
      <c r="BB158" s="186">
        <f>_xll.qlInterestRateIndexMaturity(Currency&amp;"ibor"&amp;$I$1,BA158,Trigger)</f>
        <v>42744</v>
      </c>
      <c r="BC158" s="359">
        <f>_xll.qlIndexFixing($AC$5,AZ158,,_xll.ohTrigger(Trigger,Quote!$V$2))</f>
        <v>1.8635280581460419E-3</v>
      </c>
      <c r="BD158" s="359" t="e">
        <f>_xll.qlIndexFixing($BE$1,AZ158,TRUE,_xll.ohTrigger(Trigger,Trigger12M))</f>
        <v>#NUM!</v>
      </c>
    </row>
    <row r="159" spans="51:56" ht="11.25" customHeight="1" x14ac:dyDescent="0.25">
      <c r="AY159" s="185" t="s">
        <v>214</v>
      </c>
      <c r="AZ159" s="186">
        <f>_xll.qlInterestRateIndexFixingDate(Currency&amp;"ibor"&amp;$I$1,BA159,Trigger)</f>
        <v>42375</v>
      </c>
      <c r="BA159" s="186">
        <f>_xll.qlCalendarAdvance(Calendar,BA158,AY159,"f",,Trigger)</f>
        <v>42377</v>
      </c>
      <c r="BB159" s="186">
        <f>_xll.qlInterestRateIndexMaturity(Currency&amp;"ibor"&amp;$I$1,BA159,Trigger)</f>
        <v>42744</v>
      </c>
      <c r="BC159" s="359">
        <f>_xll.qlIndexFixing($AC$5,AZ159,,_xll.ohTrigger(Trigger,Quote!$V$2))</f>
        <v>1.8643017772312467E-3</v>
      </c>
      <c r="BD159" s="359" t="e">
        <f>_xll.qlIndexFixing($BE$1,AZ159,TRUE,_xll.ohTrigger(Trigger,Trigger12M))</f>
        <v>#NUM!</v>
      </c>
    </row>
    <row r="160" spans="51:56" ht="11.25" customHeight="1" x14ac:dyDescent="0.25">
      <c r="AY160" s="185" t="s">
        <v>214</v>
      </c>
      <c r="AZ160" s="186">
        <f>_xll.qlInterestRateIndexFixingDate(Currency&amp;"ibor"&amp;$I$1,BA160,Trigger)</f>
        <v>42376</v>
      </c>
      <c r="BA160" s="186">
        <f>_xll.qlCalendarAdvance(Calendar,BA159,AY160,"f",,Trigger)</f>
        <v>42380</v>
      </c>
      <c r="BB160" s="186">
        <f>_xll.qlInterestRateIndexMaturity(Currency&amp;"ibor"&amp;$I$1,BA160,Trigger)</f>
        <v>42746</v>
      </c>
      <c r="BC160" s="359">
        <f>_xll.qlIndexFixing($AC$5,AZ160,,_xll.ohTrigger(Trigger,Quote!$V$2))</f>
        <v>1.8673758760623565E-3</v>
      </c>
      <c r="BD160" s="359" t="e">
        <f>_xll.qlIndexFixing($BE$1,AZ160,TRUE,_xll.ohTrigger(Trigger,Trigger12M))</f>
        <v>#NUM!</v>
      </c>
    </row>
    <row r="161" spans="51:56" ht="11.25" customHeight="1" x14ac:dyDescent="0.25">
      <c r="AY161" s="185" t="s">
        <v>214</v>
      </c>
      <c r="AZ161" s="186">
        <f>_xll.qlInterestRateIndexFixingDate(Currency&amp;"ibor"&amp;$I$1,BA161,Trigger)</f>
        <v>42377</v>
      </c>
      <c r="BA161" s="186">
        <f>_xll.qlCalendarAdvance(Calendar,BA160,AY161,"f",,Trigger)</f>
        <v>42381</v>
      </c>
      <c r="BB161" s="186">
        <f>_xll.qlInterestRateIndexMaturity(Currency&amp;"ibor"&amp;$I$1,BA161,Trigger)</f>
        <v>42747</v>
      </c>
      <c r="BC161" s="359">
        <f>_xll.qlIndexFixing($AC$5,AZ161,,_xll.ohTrigger(Trigger,Quote!$V$2))</f>
        <v>1.8685238949016929E-3</v>
      </c>
      <c r="BD161" s="359" t="e">
        <f>_xll.qlIndexFixing($BE$1,AZ161,TRUE,_xll.ohTrigger(Trigger,Trigger12M))</f>
        <v>#NUM!</v>
      </c>
    </row>
    <row r="162" spans="51:56" ht="11.25" customHeight="1" x14ac:dyDescent="0.25">
      <c r="AY162" s="185" t="s">
        <v>214</v>
      </c>
      <c r="AZ162" s="186">
        <f>_xll.qlInterestRateIndexFixingDate(Currency&amp;"ibor"&amp;$I$1,BA162,Trigger)</f>
        <v>42380</v>
      </c>
      <c r="BA162" s="186">
        <f>_xll.qlCalendarAdvance(Calendar,BA161,AY162,"f",,Trigger)</f>
        <v>42382</v>
      </c>
      <c r="BB162" s="186">
        <f>_xll.qlInterestRateIndexMaturity(Currency&amp;"ibor"&amp;$I$1,BA162,Trigger)</f>
        <v>42748</v>
      </c>
      <c r="BC162" s="359">
        <f>_xll.qlIndexFixing($AC$5,AZ162,,_xll.ohTrigger(Trigger,Quote!$V$2))</f>
        <v>1.8696704111665708E-3</v>
      </c>
      <c r="BD162" s="359" t="e">
        <f>_xll.qlIndexFixing($BE$1,AZ162,TRUE,_xll.ohTrigger(Trigger,Trigger12M))</f>
        <v>#NUM!</v>
      </c>
    </row>
    <row r="163" spans="51:56" ht="11.25" customHeight="1" x14ac:dyDescent="0.25">
      <c r="AY163" s="185" t="s">
        <v>214</v>
      </c>
      <c r="AZ163" s="186">
        <f>_xll.qlInterestRateIndexFixingDate(Currency&amp;"ibor"&amp;$I$1,BA163,Trigger)</f>
        <v>42381</v>
      </c>
      <c r="BA163" s="186">
        <f>_xll.qlCalendarAdvance(Calendar,BA162,AY163,"f",,Trigger)</f>
        <v>42383</v>
      </c>
      <c r="BB163" s="186">
        <f>_xll.qlInterestRateIndexMaturity(Currency&amp;"ibor"&amp;$I$1,BA163,Trigger)</f>
        <v>42751</v>
      </c>
      <c r="BC163" s="359">
        <f>_xll.qlIndexFixing($AC$5,AZ163,,_xll.ohTrigger(Trigger,Quote!$V$2))</f>
        <v>1.8715715648256665E-3</v>
      </c>
      <c r="BD163" s="359" t="e">
        <f>_xll.qlIndexFixing($BE$1,AZ163,TRUE,_xll.ohTrigger(Trigger,Trigger12M))</f>
        <v>#NUM!</v>
      </c>
    </row>
    <row r="164" spans="51:56" ht="11.25" customHeight="1" x14ac:dyDescent="0.25">
      <c r="AY164" s="185" t="s">
        <v>214</v>
      </c>
      <c r="AZ164" s="186">
        <f>_xll.qlInterestRateIndexFixingDate(Currency&amp;"ibor"&amp;$I$1,BA164,Trigger)</f>
        <v>42382</v>
      </c>
      <c r="BA164" s="186">
        <f>_xll.qlCalendarAdvance(Calendar,BA163,AY164,"f",,Trigger)</f>
        <v>42384</v>
      </c>
      <c r="BB164" s="186">
        <f>_xll.qlInterestRateIndexMaturity(Currency&amp;"ibor"&amp;$I$1,BA164,Trigger)</f>
        <v>42751</v>
      </c>
      <c r="BC164" s="359">
        <f>_xll.qlIndexFixing($AC$5,AZ164,,_xll.ohTrigger(Trigger,Quote!$V$2))</f>
        <v>1.8723363617210692E-3</v>
      </c>
      <c r="BD164" s="359" t="e">
        <f>_xll.qlIndexFixing($BE$1,AZ164,TRUE,_xll.ohTrigger(Trigger,Trigger12M))</f>
        <v>#NUM!</v>
      </c>
    </row>
    <row r="165" spans="51:56" ht="11.25" customHeight="1" x14ac:dyDescent="0.25">
      <c r="AY165" s="185" t="s">
        <v>214</v>
      </c>
      <c r="AZ165" s="186">
        <f>_xll.qlInterestRateIndexFixingDate(Currency&amp;"ibor"&amp;$I$1,BA165,Trigger)</f>
        <v>42383</v>
      </c>
      <c r="BA165" s="186">
        <f>_xll.qlCalendarAdvance(Calendar,BA164,AY165,"f",,Trigger)</f>
        <v>42387</v>
      </c>
      <c r="BB165" s="186">
        <f>_xll.qlInterestRateIndexMaturity(Currency&amp;"ibor"&amp;$I$1,BA165,Trigger)</f>
        <v>42753</v>
      </c>
      <c r="BC165" s="359">
        <f>_xll.qlIndexFixing($AC$5,AZ165,,_xll.ohTrigger(Trigger,Quote!$V$2))</f>
        <v>1.8753804536919369E-3</v>
      </c>
      <c r="BD165" s="359" t="e">
        <f>_xll.qlIndexFixing($BE$1,AZ165,TRUE,_xll.ohTrigger(Trigger,Trigger12M))</f>
        <v>#NUM!</v>
      </c>
    </row>
    <row r="166" spans="51:56" ht="11.25" customHeight="1" x14ac:dyDescent="0.25">
      <c r="AY166" s="185" t="s">
        <v>214</v>
      </c>
      <c r="AZ166" s="186">
        <f>_xll.qlInterestRateIndexFixingDate(Currency&amp;"ibor"&amp;$I$1,BA166,Trigger)</f>
        <v>42384</v>
      </c>
      <c r="BA166" s="186">
        <f>_xll.qlCalendarAdvance(Calendar,BA165,AY166,"f",,Trigger)</f>
        <v>42388</v>
      </c>
      <c r="BB166" s="186">
        <f>_xll.qlInterestRateIndexMaturity(Currency&amp;"ibor"&amp;$I$1,BA166,Trigger)</f>
        <v>42754</v>
      </c>
      <c r="BC166" s="359">
        <f>_xll.qlIndexFixing($AC$5,AZ166,,_xll.ohTrigger(Trigger,Quote!$V$2))</f>
        <v>1.8765179544006443E-3</v>
      </c>
      <c r="BD166" s="359" t="e">
        <f>_xll.qlIndexFixing($BE$1,AZ166,TRUE,_xll.ohTrigger(Trigger,Trigger12M))</f>
        <v>#NUM!</v>
      </c>
    </row>
    <row r="167" spans="51:56" ht="11.25" customHeight="1" x14ac:dyDescent="0.25">
      <c r="AY167" s="185" t="s">
        <v>214</v>
      </c>
      <c r="AZ167" s="186">
        <f>_xll.qlInterestRateIndexFixingDate(Currency&amp;"ibor"&amp;$I$1,BA167,Trigger)</f>
        <v>42387</v>
      </c>
      <c r="BA167" s="186">
        <f>_xll.qlCalendarAdvance(Calendar,BA166,AY167,"f",,Trigger)</f>
        <v>42389</v>
      </c>
      <c r="BB167" s="186">
        <f>_xll.qlInterestRateIndexMaturity(Currency&amp;"ibor"&amp;$I$1,BA167,Trigger)</f>
        <v>42755</v>
      </c>
      <c r="BC167" s="359">
        <f>_xll.qlIndexFixing($AC$5,AZ167,,_xll.ohTrigger(Trigger,Quote!$V$2))</f>
        <v>1.8776539524986385E-3</v>
      </c>
      <c r="BD167" s="359" t="e">
        <f>_xll.qlIndexFixing($BE$1,AZ167,TRUE,_xll.ohTrigger(Trigger,Trigger12M))</f>
        <v>#NUM!</v>
      </c>
    </row>
    <row r="168" spans="51:56" ht="11.25" customHeight="1" x14ac:dyDescent="0.25">
      <c r="AY168" s="185" t="s">
        <v>214</v>
      </c>
      <c r="AZ168" s="186">
        <f>_xll.qlInterestRateIndexFixingDate(Currency&amp;"ibor"&amp;$I$1,BA168,Trigger)</f>
        <v>42388</v>
      </c>
      <c r="BA168" s="186">
        <f>_xll.qlCalendarAdvance(Calendar,BA167,AY168,"f",,Trigger)</f>
        <v>42390</v>
      </c>
      <c r="BB168" s="186">
        <f>_xll.qlInterestRateIndexMaturity(Currency&amp;"ibor"&amp;$I$1,BA168,Trigger)</f>
        <v>42758</v>
      </c>
      <c r="BC168" s="359">
        <f>_xll.qlIndexFixing($AC$5,AZ168,,_xll.ohTrigger(Trigger,Quote!$V$2))</f>
        <v>1.879541844838604E-3</v>
      </c>
      <c r="BD168" s="359" t="e">
        <f>_xll.qlIndexFixing($BE$1,AZ168,TRUE,_xll.ohTrigger(Trigger,Trigger12M))</f>
        <v>#NUM!</v>
      </c>
    </row>
    <row r="169" spans="51:56" ht="11.25" customHeight="1" x14ac:dyDescent="0.25">
      <c r="AY169" s="185" t="s">
        <v>214</v>
      </c>
      <c r="AZ169" s="186">
        <f>_xll.qlInterestRateIndexFixingDate(Currency&amp;"ibor"&amp;$I$1,BA169,Trigger)</f>
        <v>42389</v>
      </c>
      <c r="BA169" s="186">
        <f>_xll.qlCalendarAdvance(Calendar,BA168,AY169,"f",,Trigger)</f>
        <v>42391</v>
      </c>
      <c r="BB169" s="186">
        <f>_xll.qlInterestRateIndexMaturity(Currency&amp;"ibor"&amp;$I$1,BA169,Trigger)</f>
        <v>42758</v>
      </c>
      <c r="BC169" s="359">
        <f>_xll.qlIndexFixing($AC$5,AZ169,,_xll.ohTrigger(Trigger,Quote!$V$2))</f>
        <v>1.8802975198376813E-3</v>
      </c>
      <c r="BD169" s="359" t="e">
        <f>_xll.qlIndexFixing($BE$1,AZ169,TRUE,_xll.ohTrigger(Trigger,Trigger12M))</f>
        <v>#NUM!</v>
      </c>
    </row>
    <row r="170" spans="51:56" ht="11.25" customHeight="1" x14ac:dyDescent="0.25">
      <c r="AY170" s="185" t="s">
        <v>214</v>
      </c>
      <c r="AZ170" s="186">
        <f>_xll.qlInterestRateIndexFixingDate(Currency&amp;"ibor"&amp;$I$1,BA170,Trigger)</f>
        <v>42390</v>
      </c>
      <c r="BA170" s="186">
        <f>_xll.qlCalendarAdvance(Calendar,BA169,AY170,"f",,Trigger)</f>
        <v>42394</v>
      </c>
      <c r="BB170" s="186">
        <f>_xll.qlInterestRateIndexMaturity(Currency&amp;"ibor"&amp;$I$1,BA170,Trigger)</f>
        <v>42760</v>
      </c>
      <c r="BC170" s="359">
        <f>_xll.qlIndexFixing($AC$5,AZ170,,_xll.ohTrigger(Trigger,Quote!$V$2))</f>
        <v>1.8833114036416079E-3</v>
      </c>
      <c r="BD170" s="359" t="e">
        <f>_xll.qlIndexFixing($BE$1,AZ170,TRUE,_xll.ohTrigger(Trigger,Trigger12M))</f>
        <v>#NUM!</v>
      </c>
    </row>
    <row r="171" spans="51:56" ht="11.25" customHeight="1" x14ac:dyDescent="0.25">
      <c r="AY171" s="185" t="s">
        <v>214</v>
      </c>
      <c r="AZ171" s="186">
        <f>_xll.qlInterestRateIndexFixingDate(Currency&amp;"ibor"&amp;$I$1,BA171,Trigger)</f>
        <v>42391</v>
      </c>
      <c r="BA171" s="186">
        <f>_xll.qlCalendarAdvance(Calendar,BA170,AY171,"f",,Trigger)</f>
        <v>42395</v>
      </c>
      <c r="BB171" s="186">
        <f>_xll.qlInterestRateIndexMaturity(Currency&amp;"ibor"&amp;$I$1,BA171,Trigger)</f>
        <v>42761</v>
      </c>
      <c r="BC171" s="359">
        <f>_xll.qlIndexFixing($AC$5,AZ171,,_xll.ohTrigger(Trigger,Quote!$V$2))</f>
        <v>1.8844383859650271E-3</v>
      </c>
      <c r="BD171" s="359" t="e">
        <f>_xll.qlIndexFixing($BE$1,AZ171,TRUE,_xll.ohTrigger(Trigger,Trigger12M))</f>
        <v>#NUM!</v>
      </c>
    </row>
    <row r="172" spans="51:56" ht="11.25" customHeight="1" x14ac:dyDescent="0.25">
      <c r="AY172" s="185" t="s">
        <v>214</v>
      </c>
      <c r="AZ172" s="186">
        <f>_xll.qlInterestRateIndexFixingDate(Currency&amp;"ibor"&amp;$I$1,BA172,Trigger)</f>
        <v>42394</v>
      </c>
      <c r="BA172" s="186">
        <f>_xll.qlCalendarAdvance(Calendar,BA171,AY172,"f",,Trigger)</f>
        <v>42396</v>
      </c>
      <c r="BB172" s="186">
        <f>_xll.qlInterestRateIndexMaturity(Currency&amp;"ibor"&amp;$I$1,BA172,Trigger)</f>
        <v>42762</v>
      </c>
      <c r="BC172" s="359">
        <f>_xll.qlIndexFixing($AC$5,AZ172,,_xll.ohTrigger(Trigger,Quote!$V$2))</f>
        <v>1.8855638656410407E-3</v>
      </c>
      <c r="BD172" s="359" t="e">
        <f>_xll.qlIndexFixing($BE$1,AZ172,TRUE,_xll.ohTrigger(Trigger,Trigger12M))</f>
        <v>#NUM!</v>
      </c>
    </row>
    <row r="173" spans="51:56" ht="11.25" customHeight="1" x14ac:dyDescent="0.25">
      <c r="AY173" s="185" t="s">
        <v>214</v>
      </c>
      <c r="AZ173" s="186">
        <f>_xll.qlInterestRateIndexFixingDate(Currency&amp;"ibor"&amp;$I$1,BA173,Trigger)</f>
        <v>42395</v>
      </c>
      <c r="BA173" s="186">
        <f>_xll.qlCalendarAdvance(Calendar,BA172,AY173,"f",,Trigger)</f>
        <v>42397</v>
      </c>
      <c r="BB173" s="186">
        <f>_xll.qlInterestRateIndexMaturity(Currency&amp;"ibor"&amp;$I$1,BA173,Trigger)</f>
        <v>42765</v>
      </c>
      <c r="BC173" s="359">
        <f>_xll.qlIndexFixing($AC$5,AZ173,,_xll.ohTrigger(Trigger,Quote!$V$2))</f>
        <v>1.8874388963969373E-3</v>
      </c>
      <c r="BD173" s="359" t="e">
        <f>_xll.qlIndexFixing($BE$1,AZ173,TRUE,_xll.ohTrigger(Trigger,Trigger12M))</f>
        <v>#NUM!</v>
      </c>
    </row>
    <row r="174" spans="51:56" ht="11.25" customHeight="1" x14ac:dyDescent="0.25">
      <c r="AY174" s="185" t="s">
        <v>214</v>
      </c>
      <c r="AZ174" s="186">
        <f>_xll.qlInterestRateIndexFixingDate(Currency&amp;"ibor"&amp;$I$1,BA174,Trigger)</f>
        <v>42396</v>
      </c>
      <c r="BA174" s="186">
        <f>_xll.qlCalendarAdvance(Calendar,BA173,AY174,"f",,Trigger)</f>
        <v>42398</v>
      </c>
      <c r="BB174" s="186">
        <f>_xll.qlInterestRateIndexMaturity(Currency&amp;"ibor"&amp;$I$1,BA174,Trigger)</f>
        <v>42766</v>
      </c>
      <c r="BC174" s="359">
        <f>_xll.qlIndexFixing($AC$5,AZ174,,_xll.ohTrigger(Trigger,Quote!$V$2))</f>
        <v>1.8885610686831184E-3</v>
      </c>
      <c r="BD174" s="359" t="e">
        <f>_xll.qlIndexFixing($BE$1,AZ174,TRUE,_xll.ohTrigger(Trigger,Trigger12M))</f>
        <v>#NUM!</v>
      </c>
    </row>
    <row r="175" spans="51:56" ht="11.25" customHeight="1" x14ac:dyDescent="0.25">
      <c r="AY175" s="185" t="s">
        <v>214</v>
      </c>
      <c r="AZ175" s="186">
        <f>_xll.qlInterestRateIndexFixingDate(Currency&amp;"ibor"&amp;$I$1,BA175,Trigger)</f>
        <v>42397</v>
      </c>
      <c r="BA175" s="186">
        <f>_xll.qlCalendarAdvance(Calendar,BA174,AY175,"f",,Trigger)</f>
        <v>42401</v>
      </c>
      <c r="BB175" s="186">
        <f>_xll.qlInterestRateIndexMaturity(Currency&amp;"ibor"&amp;$I$1,BA175,Trigger)</f>
        <v>42767</v>
      </c>
      <c r="BC175" s="359">
        <f>_xll.qlIndexFixing($AC$5,AZ175,,_xll.ohTrigger(Trigger,Quote!$V$2))</f>
        <v>1.8911687241333385E-3</v>
      </c>
      <c r="BD175" s="359" t="e">
        <f>_xll.qlIndexFixing($BE$1,AZ175,TRUE,_xll.ohTrigger(Trigger,Trigger12M))</f>
        <v>#NUM!</v>
      </c>
    </row>
    <row r="176" spans="51:56" ht="11.25" customHeight="1" x14ac:dyDescent="0.25">
      <c r="AY176" s="185" t="s">
        <v>214</v>
      </c>
      <c r="AZ176" s="186">
        <f>_xll.qlInterestRateIndexFixingDate(Currency&amp;"ibor"&amp;$I$1,BA176,Trigger)</f>
        <v>42398</v>
      </c>
      <c r="BA176" s="186">
        <f>_xll.qlCalendarAdvance(Calendar,BA175,AY176,"f",,Trigger)</f>
        <v>42402</v>
      </c>
      <c r="BB176" s="186">
        <f>_xll.qlInterestRateIndexMaturity(Currency&amp;"ibor"&amp;$I$1,BA176,Trigger)</f>
        <v>42768</v>
      </c>
      <c r="BC176" s="359">
        <f>_xll.qlIndexFixing($AC$5,AZ176,,_xll.ohTrigger(Trigger,Quote!$V$2))</f>
        <v>1.8922851878183384E-3</v>
      </c>
      <c r="BD176" s="359" t="e">
        <f>_xll.qlIndexFixing($BE$1,AZ176,TRUE,_xll.ohTrigger(Trigger,Trigger12M))</f>
        <v>#NUM!</v>
      </c>
    </row>
    <row r="177" spans="51:56" ht="11.25" customHeight="1" x14ac:dyDescent="0.25">
      <c r="AY177" s="185" t="s">
        <v>214</v>
      </c>
      <c r="AZ177" s="186">
        <f>_xll.qlInterestRateIndexFixingDate(Currency&amp;"ibor"&amp;$I$1,BA177,Trigger)</f>
        <v>42401</v>
      </c>
      <c r="BA177" s="186">
        <f>_xll.qlCalendarAdvance(Calendar,BA176,AY177,"f",,Trigger)</f>
        <v>42403</v>
      </c>
      <c r="BB177" s="186">
        <f>_xll.qlInterestRateIndexMaturity(Currency&amp;"ibor"&amp;$I$1,BA177,Trigger)</f>
        <v>42769</v>
      </c>
      <c r="BC177" s="359">
        <f>_xll.qlIndexFixing($AC$5,AZ177,,_xll.ohTrigger(Trigger,Quote!$V$2))</f>
        <v>1.893400148819896E-3</v>
      </c>
      <c r="BD177" s="359" t="e">
        <f>_xll.qlIndexFixing($BE$1,AZ177,TRUE,_xll.ohTrigger(Trigger,Trigger12M))</f>
        <v>#NUM!</v>
      </c>
    </row>
    <row r="178" spans="51:56" ht="11.25" customHeight="1" x14ac:dyDescent="0.25">
      <c r="AY178" s="185" t="s">
        <v>214</v>
      </c>
      <c r="AZ178" s="186">
        <f>_xll.qlInterestRateIndexFixingDate(Currency&amp;"ibor"&amp;$I$1,BA178,Trigger)</f>
        <v>42402</v>
      </c>
      <c r="BA178" s="186">
        <f>_xll.qlCalendarAdvance(Calendar,BA177,AY178,"f",,Trigger)</f>
        <v>42404</v>
      </c>
      <c r="BB178" s="186">
        <f>_xll.qlInterestRateIndexMaturity(Currency&amp;"ibor"&amp;$I$1,BA178,Trigger)</f>
        <v>42772</v>
      </c>
      <c r="BC178" s="359">
        <f>_xll.qlIndexFixing($AC$5,AZ178,,_xll.ohTrigger(Trigger,Quote!$V$2))</f>
        <v>1.8952627177296912E-3</v>
      </c>
      <c r="BD178" s="359" t="e">
        <f>_xll.qlIndexFixing($BE$1,AZ178,TRUE,_xll.ohTrigger(Trigger,Trigger12M))</f>
        <v>#NUM!</v>
      </c>
    </row>
    <row r="179" spans="51:56" ht="11.25" customHeight="1" x14ac:dyDescent="0.25">
      <c r="AY179" s="185" t="s">
        <v>214</v>
      </c>
      <c r="AZ179" s="186">
        <f>_xll.qlInterestRateIndexFixingDate(Currency&amp;"ibor"&amp;$I$1,BA179,Trigger)</f>
        <v>42403</v>
      </c>
      <c r="BA179" s="186">
        <f>_xll.qlCalendarAdvance(Calendar,BA178,AY179,"f",,Trigger)</f>
        <v>42405</v>
      </c>
      <c r="BB179" s="186">
        <f>_xll.qlInterestRateIndexMaturity(Currency&amp;"ibor"&amp;$I$1,BA179,Trigger)</f>
        <v>42772</v>
      </c>
      <c r="BC179" s="359">
        <f>_xll.qlIndexFixing($AC$5,AZ179,,_xll.ohTrigger(Trigger,Quote!$V$2))</f>
        <v>1.8959995498260742E-3</v>
      </c>
      <c r="BD179" s="359" t="e">
        <f>_xll.qlIndexFixing($BE$1,AZ179,TRUE,_xll.ohTrigger(Trigger,Trigger12M))</f>
        <v>#NUM!</v>
      </c>
    </row>
    <row r="180" spans="51:56" ht="11.25" customHeight="1" x14ac:dyDescent="0.25">
      <c r="AY180" s="185" t="s">
        <v>214</v>
      </c>
      <c r="AZ180" s="186">
        <f>_xll.qlInterestRateIndexFixingDate(Currency&amp;"ibor"&amp;$I$1,BA180,Trigger)</f>
        <v>42404</v>
      </c>
      <c r="BA180" s="186">
        <f>_xll.qlCalendarAdvance(Calendar,BA179,AY180,"f",,Trigger)</f>
        <v>42408</v>
      </c>
      <c r="BB180" s="186">
        <f>_xll.qlInterestRateIndexMaturity(Currency&amp;"ibor"&amp;$I$1,BA180,Trigger)</f>
        <v>42774</v>
      </c>
      <c r="BC180" s="359">
        <f>_xll.qlIndexFixing($AC$5,AZ180,,_xll.ohTrigger(Trigger,Quote!$V$2))</f>
        <v>1.8989524134043858E-3</v>
      </c>
      <c r="BD180" s="359" t="e">
        <f>_xll.qlIndexFixing($BE$1,AZ180,TRUE,_xll.ohTrigger(Trigger,Trigger12M))</f>
        <v>#NUM!</v>
      </c>
    </row>
    <row r="181" spans="51:56" ht="11.25" customHeight="1" x14ac:dyDescent="0.25">
      <c r="AY181" s="185" t="s">
        <v>214</v>
      </c>
      <c r="AZ181" s="186">
        <f>_xll.qlInterestRateIndexFixingDate(Currency&amp;"ibor"&amp;$I$1,BA181,Trigger)</f>
        <v>42405</v>
      </c>
      <c r="BA181" s="186">
        <f>_xll.qlCalendarAdvance(Calendar,BA180,AY181,"f",,Trigger)</f>
        <v>42409</v>
      </c>
      <c r="BB181" s="186">
        <f>_xll.qlInterestRateIndexMaturity(Currency&amp;"ibor"&amp;$I$1,BA181,Trigger)</f>
        <v>42775</v>
      </c>
      <c r="BC181" s="359">
        <f>_xll.qlIndexFixing($AC$5,AZ181,,_xll.ohTrigger(Trigger,Quote!$V$2))</f>
        <v>1.9000583582006747E-3</v>
      </c>
      <c r="BD181" s="359" t="e">
        <f>_xll.qlIndexFixing($BE$1,AZ181,TRUE,_xll.ohTrigger(Trigger,Trigger12M))</f>
        <v>#NUM!</v>
      </c>
    </row>
    <row r="182" spans="51:56" ht="11.25" customHeight="1" x14ac:dyDescent="0.25">
      <c r="AY182" s="185" t="s">
        <v>214</v>
      </c>
      <c r="AZ182" s="186">
        <f>_xll.qlInterestRateIndexFixingDate(Currency&amp;"ibor"&amp;$I$1,BA182,Trigger)</f>
        <v>42408</v>
      </c>
      <c r="BA182" s="186">
        <f>_xll.qlCalendarAdvance(Calendar,BA181,AY182,"f",,Trigger)</f>
        <v>42410</v>
      </c>
      <c r="BB182" s="186">
        <f>_xll.qlInterestRateIndexMaturity(Currency&amp;"ibor"&amp;$I$1,BA182,Trigger)</f>
        <v>42776</v>
      </c>
      <c r="BC182" s="359">
        <f>_xll.qlIndexFixing($AC$5,AZ182,,_xll.ohTrigger(Trigger,Quote!$V$2))</f>
        <v>1.9011628002783582E-3</v>
      </c>
      <c r="BD182" s="359" t="e">
        <f>_xll.qlIndexFixing($BE$1,AZ182,TRUE,_xll.ohTrigger(Trigger,Trigger12M))</f>
        <v>#NUM!</v>
      </c>
    </row>
    <row r="183" spans="51:56" ht="11.25" customHeight="1" x14ac:dyDescent="0.25">
      <c r="AY183" s="185" t="s">
        <v>214</v>
      </c>
      <c r="AZ183" s="186">
        <f>_xll.qlInterestRateIndexFixingDate(Currency&amp;"ibor"&amp;$I$1,BA183,Trigger)</f>
        <v>42409</v>
      </c>
      <c r="BA183" s="186">
        <f>_xll.qlCalendarAdvance(Calendar,BA182,AY183,"f",,Trigger)</f>
        <v>42411</v>
      </c>
      <c r="BB183" s="186">
        <f>_xll.qlInterestRateIndexMaturity(Currency&amp;"ibor"&amp;$I$1,BA183,Trigger)</f>
        <v>42779</v>
      </c>
      <c r="BC183" s="359">
        <f>_xll.qlIndexFixing($AC$5,AZ183,,_xll.ohTrigger(Trigger,Quote!$V$2))</f>
        <v>1.9030133070821829E-3</v>
      </c>
      <c r="BD183" s="359" t="e">
        <f>_xll.qlIndexFixing($BE$1,AZ183,TRUE,_xll.ohTrigger(Trigger,Trigger12M))</f>
        <v>#NUM!</v>
      </c>
    </row>
    <row r="184" spans="51:56" ht="11.25" customHeight="1" x14ac:dyDescent="0.25">
      <c r="AY184" s="185" t="s">
        <v>214</v>
      </c>
      <c r="AZ184" s="186">
        <f>_xll.qlInterestRateIndexFixingDate(Currency&amp;"ibor"&amp;$I$1,BA184,Trigger)</f>
        <v>42410</v>
      </c>
      <c r="BA184" s="186">
        <f>_xll.qlCalendarAdvance(Calendar,BA183,AY184,"f",,Trigger)</f>
        <v>42412</v>
      </c>
      <c r="BB184" s="186">
        <f>_xll.qlInterestRateIndexMaturity(Currency&amp;"ibor"&amp;$I$1,BA184,Trigger)</f>
        <v>42779</v>
      </c>
      <c r="BC184" s="359">
        <f>_xll.qlIndexFixing($AC$5,AZ184,,_xll.ohTrigger(Trigger,Quote!$V$2))</f>
        <v>1.9037404181760946E-3</v>
      </c>
      <c r="BD184" s="359" t="e">
        <f>_xll.qlIndexFixing($BE$1,AZ184,TRUE,_xll.ohTrigger(Trigger,Trigger12M))</f>
        <v>#NUM!</v>
      </c>
    </row>
    <row r="185" spans="51:56" ht="11.25" customHeight="1" x14ac:dyDescent="0.25">
      <c r="AY185" s="185" t="s">
        <v>214</v>
      </c>
      <c r="AZ185" s="186">
        <f>_xll.qlInterestRateIndexFixingDate(Currency&amp;"ibor"&amp;$I$1,BA185,Trigger)</f>
        <v>42411</v>
      </c>
      <c r="BA185" s="186">
        <f>_xll.qlCalendarAdvance(Calendar,BA184,AY185,"f",,Trigger)</f>
        <v>42415</v>
      </c>
      <c r="BB185" s="186">
        <f>_xll.qlInterestRateIndexMaturity(Currency&amp;"ibor"&amp;$I$1,BA185,Trigger)</f>
        <v>42781</v>
      </c>
      <c r="BC185" s="359">
        <f>_xll.qlIndexFixing($AC$5,AZ185,,_xll.ohTrigger(Trigger,Quote!$V$2))</f>
        <v>1.9066624697094789E-3</v>
      </c>
      <c r="BD185" s="359" t="e">
        <f>_xll.qlIndexFixing($BE$1,AZ185,TRUE,_xll.ohTrigger(Trigger,Trigger12M))</f>
        <v>#NUM!</v>
      </c>
    </row>
    <row r="186" spans="51:56" ht="11.25" customHeight="1" x14ac:dyDescent="0.25">
      <c r="AY186" s="185" t="s">
        <v>214</v>
      </c>
      <c r="AZ186" s="186">
        <f>_xll.qlInterestRateIndexFixingDate(Currency&amp;"ibor"&amp;$I$1,BA186,Trigger)</f>
        <v>42412</v>
      </c>
      <c r="BA186" s="186">
        <f>_xll.qlCalendarAdvance(Calendar,BA185,AY186,"f",,Trigger)</f>
        <v>42416</v>
      </c>
      <c r="BB186" s="186">
        <f>_xll.qlInterestRateIndexMaturity(Currency&amp;"ibor"&amp;$I$1,BA186,Trigger)</f>
        <v>42782</v>
      </c>
      <c r="BC186" s="359">
        <f>_xll.qlIndexFixing($AC$5,AZ186,,_xll.ohTrigger(Trigger,Quote!$V$2))</f>
        <v>1.9077578953689493E-3</v>
      </c>
      <c r="BD186" s="359" t="e">
        <f>_xll.qlIndexFixing($BE$1,AZ186,TRUE,_xll.ohTrigger(Trigger,Trigger12M))</f>
        <v>#NUM!</v>
      </c>
    </row>
    <row r="187" spans="51:56" ht="11.25" customHeight="1" x14ac:dyDescent="0.25">
      <c r="AY187" s="185" t="s">
        <v>214</v>
      </c>
      <c r="AZ187" s="186">
        <f>_xll.qlInterestRateIndexFixingDate(Currency&amp;"ibor"&amp;$I$1,BA187,Trigger)</f>
        <v>42415</v>
      </c>
      <c r="BA187" s="186">
        <f>_xll.qlCalendarAdvance(Calendar,BA186,AY187,"f",,Trigger)</f>
        <v>42417</v>
      </c>
      <c r="BB187" s="186">
        <f>_xll.qlInterestRateIndexMaturity(Currency&amp;"ibor"&amp;$I$1,BA187,Trigger)</f>
        <v>42783</v>
      </c>
      <c r="BC187" s="359">
        <f>_xll.qlIndexFixing($AC$5,AZ187,,_xll.ohTrigger(Trigger,Quote!$V$2))</f>
        <v>1.9088518182746514E-3</v>
      </c>
      <c r="BD187" s="359" t="e">
        <f>_xll.qlIndexFixing($BE$1,AZ187,TRUE,_xll.ohTrigger(Trigger,Trigger12M))</f>
        <v>#NUM!</v>
      </c>
    </row>
    <row r="188" spans="51:56" ht="11.25" customHeight="1" x14ac:dyDescent="0.25">
      <c r="AY188" s="185" t="s">
        <v>214</v>
      </c>
      <c r="AZ188" s="186">
        <f>_xll.qlInterestRateIndexFixingDate(Currency&amp;"ibor"&amp;$I$1,BA188,Trigger)</f>
        <v>42416</v>
      </c>
      <c r="BA188" s="186">
        <f>_xll.qlCalendarAdvance(Calendar,BA187,AY188,"f",,Trigger)</f>
        <v>42418</v>
      </c>
      <c r="BB188" s="186">
        <f>_xll.qlInterestRateIndexMaturity(Currency&amp;"ibor"&amp;$I$1,BA188,Trigger)</f>
        <v>42786</v>
      </c>
      <c r="BC188" s="359">
        <f>_xll.qlIndexFixing($AC$5,AZ188,,_xll.ohTrigger(Trigger,Quote!$V$2))</f>
        <v>1.910690662716237E-3</v>
      </c>
      <c r="BD188" s="359" t="e">
        <f>_xll.qlIndexFixing($BE$1,AZ188,TRUE,_xll.ohTrigger(Trigger,Trigger12M))</f>
        <v>#NUM!</v>
      </c>
    </row>
    <row r="189" spans="51:56" ht="11.25" customHeight="1" x14ac:dyDescent="0.25">
      <c r="AY189" s="185" t="s">
        <v>214</v>
      </c>
      <c r="AZ189" s="186">
        <f>_xll.qlInterestRateIndexFixingDate(Currency&amp;"ibor"&amp;$I$1,BA189,Trigger)</f>
        <v>42417</v>
      </c>
      <c r="BA189" s="186">
        <f>_xll.qlCalendarAdvance(Calendar,BA188,AY189,"f",,Trigger)</f>
        <v>42419</v>
      </c>
      <c r="BB189" s="186">
        <f>_xll.qlInterestRateIndexMaturity(Currency&amp;"ibor"&amp;$I$1,BA189,Trigger)</f>
        <v>42786</v>
      </c>
      <c r="BC189" s="359">
        <f>_xll.qlIndexFixing($AC$5,AZ189,,_xll.ohTrigger(Trigger,Quote!$V$2))</f>
        <v>1.9114078531102545E-3</v>
      </c>
      <c r="BD189" s="359" t="e">
        <f>_xll.qlIndexFixing($BE$1,AZ189,TRUE,_xll.ohTrigger(Trigger,Trigger12M))</f>
        <v>#NUM!</v>
      </c>
    </row>
    <row r="190" spans="51:56" ht="11.25" customHeight="1" x14ac:dyDescent="0.25">
      <c r="AY190" s="185" t="s">
        <v>214</v>
      </c>
      <c r="AZ190" s="186">
        <f>_xll.qlInterestRateIndexFixingDate(Currency&amp;"ibor"&amp;$I$1,BA190,Trigger)</f>
        <v>42418</v>
      </c>
      <c r="BA190" s="186">
        <f>_xll.qlCalendarAdvance(Calendar,BA189,AY190,"f",,Trigger)</f>
        <v>42422</v>
      </c>
      <c r="BB190" s="186">
        <f>_xll.qlInterestRateIndexMaturity(Currency&amp;"ibor"&amp;$I$1,BA190,Trigger)</f>
        <v>42788</v>
      </c>
      <c r="BC190" s="359">
        <f>_xll.qlIndexFixing($AC$5,AZ190,,_xll.ohTrigger(Trigger,Quote!$V$2))</f>
        <v>1.9142988913192908E-3</v>
      </c>
      <c r="BD190" s="359" t="e">
        <f>_xll.qlIndexFixing($BE$1,AZ190,TRUE,_xll.ohTrigger(Trigger,Trigger12M))</f>
        <v>#NUM!</v>
      </c>
    </row>
    <row r="191" spans="51:56" ht="11.25" customHeight="1" x14ac:dyDescent="0.25">
      <c r="AY191" s="185" t="s">
        <v>214</v>
      </c>
      <c r="AZ191" s="186">
        <f>_xll.qlInterestRateIndexFixingDate(Currency&amp;"ibor"&amp;$I$1,BA191,Trigger)</f>
        <v>42419</v>
      </c>
      <c r="BA191" s="186">
        <f>_xll.qlCalendarAdvance(Calendar,BA190,AY191,"f",,Trigger)</f>
        <v>42423</v>
      </c>
      <c r="BB191" s="186">
        <f>_xll.qlInterestRateIndexMaturity(Currency&amp;"ibor"&amp;$I$1,BA191,Trigger)</f>
        <v>42789</v>
      </c>
      <c r="BC191" s="359">
        <f>_xll.qlIndexFixing($AC$5,AZ191,,_xll.ohTrigger(Trigger,Quote!$V$2))</f>
        <v>1.9153837975964562E-3</v>
      </c>
      <c r="BD191" s="359" t="e">
        <f>_xll.qlIndexFixing($BE$1,AZ191,TRUE,_xll.ohTrigger(Trigger,Trigger12M))</f>
        <v>#NUM!</v>
      </c>
    </row>
    <row r="192" spans="51:56" ht="11.25" customHeight="1" x14ac:dyDescent="0.25">
      <c r="AY192" s="185" t="s">
        <v>214</v>
      </c>
      <c r="AZ192" s="186">
        <f>_xll.qlInterestRateIndexFixingDate(Currency&amp;"ibor"&amp;$I$1,BA192,Trigger)</f>
        <v>42422</v>
      </c>
      <c r="BA192" s="186">
        <f>_xll.qlCalendarAdvance(Calendar,BA191,AY192,"f",,Trigger)</f>
        <v>42424</v>
      </c>
      <c r="BB192" s="186">
        <f>_xll.qlInterestRateIndexMaturity(Currency&amp;"ibor"&amp;$I$1,BA192,Trigger)</f>
        <v>42790</v>
      </c>
      <c r="BC192" s="359">
        <f>_xll.qlIndexFixing($AC$5,AZ192,,_xll.ohTrigger(Trigger,Quote!$V$2))</f>
        <v>1.9164672010849083E-3</v>
      </c>
      <c r="BD192" s="359" t="e">
        <f>_xll.qlIndexFixing($BE$1,AZ192,TRUE,_xll.ohTrigger(Trigger,Trigger12M))</f>
        <v>#NUM!</v>
      </c>
    </row>
    <row r="193" spans="51:56" ht="11.25" customHeight="1" x14ac:dyDescent="0.25">
      <c r="AY193" s="185" t="s">
        <v>214</v>
      </c>
      <c r="AZ193" s="186">
        <f>_xll.qlInterestRateIndexFixingDate(Currency&amp;"ibor"&amp;$I$1,BA193,Trigger)</f>
        <v>42423</v>
      </c>
      <c r="BA193" s="186">
        <f>_xll.qlCalendarAdvance(Calendar,BA192,AY193,"f",,Trigger)</f>
        <v>42425</v>
      </c>
      <c r="BB193" s="186">
        <f>_xll.qlInterestRateIndexMaturity(Currency&amp;"ibor"&amp;$I$1,BA193,Trigger)</f>
        <v>42793</v>
      </c>
      <c r="BC193" s="359">
        <f>_xll.qlIndexFixing($AC$5,AZ193,,_xll.ohTrigger(Trigger,Quote!$V$2))</f>
        <v>1.9182947829099704E-3</v>
      </c>
      <c r="BD193" s="359" t="e">
        <f>_xll.qlIndexFixing($BE$1,AZ193,TRUE,_xll.ohTrigger(Trigger,Trigger12M))</f>
        <v>#NUM!</v>
      </c>
    </row>
    <row r="194" spans="51:56" ht="11.25" customHeight="1" x14ac:dyDescent="0.25">
      <c r="AY194" s="185" t="s">
        <v>214</v>
      </c>
      <c r="AZ194" s="186">
        <f>_xll.qlInterestRateIndexFixingDate(Currency&amp;"ibor"&amp;$I$1,BA194,Trigger)</f>
        <v>42424</v>
      </c>
      <c r="BA194" s="186">
        <f>_xll.qlCalendarAdvance(Calendar,BA193,AY194,"f",,Trigger)</f>
        <v>42426</v>
      </c>
      <c r="BB194" s="186">
        <f>_xll.qlInterestRateIndexMaturity(Currency&amp;"ibor"&amp;$I$1,BA194,Trigger)</f>
        <v>42793</v>
      </c>
      <c r="BC194" s="359">
        <f>_xll.qlIndexFixing($AC$5,AZ194,,_xll.ohTrigger(Trigger,Quote!$V$2))</f>
        <v>1.9190018529085132E-3</v>
      </c>
      <c r="BD194" s="359" t="e">
        <f>_xll.qlIndexFixing($BE$1,AZ194,TRUE,_xll.ohTrigger(Trigger,Trigger12M))</f>
        <v>#NUM!</v>
      </c>
    </row>
    <row r="195" spans="51:56" ht="11.25" customHeight="1" x14ac:dyDescent="0.25">
      <c r="AY195" s="185" t="s">
        <v>214</v>
      </c>
      <c r="AZ195" s="186">
        <f>_xll.qlInterestRateIndexFixingDate(Currency&amp;"ibor"&amp;$I$1,BA195,Trigger)</f>
        <v>42425</v>
      </c>
      <c r="BA195" s="186">
        <f>_xll.qlCalendarAdvance(Calendar,BA194,AY195,"f",,Trigger)</f>
        <v>42429</v>
      </c>
      <c r="BB195" s="186">
        <f>_xll.qlInterestRateIndexMaturity(Currency&amp;"ibor"&amp;$I$1,BA195,Trigger)</f>
        <v>42794</v>
      </c>
      <c r="BC195" s="359">
        <f>_xll.qlIndexFixing($AC$5,AZ195,,_xll.ohTrigger(Trigger,Quote!$V$2))</f>
        <v>1.9214903184458427E-3</v>
      </c>
      <c r="BD195" s="359" t="e">
        <f>_xll.qlIndexFixing($BE$1,AZ195,TRUE,_xll.ohTrigger(Trigger,Trigger12M))</f>
        <v>#NUM!</v>
      </c>
    </row>
    <row r="196" spans="51:56" ht="11.25" customHeight="1" x14ac:dyDescent="0.25">
      <c r="AY196" s="185" t="s">
        <v>214</v>
      </c>
      <c r="AZ196" s="186">
        <f>_xll.qlInterestRateIndexFixingDate(Currency&amp;"ibor"&amp;$I$1,BA196,Trigger)</f>
        <v>42426</v>
      </c>
      <c r="BA196" s="186">
        <f>_xll.qlCalendarAdvance(Calendar,BA195,AY196,"f",,Trigger)</f>
        <v>42430</v>
      </c>
      <c r="BB196" s="186">
        <f>_xll.qlInterestRateIndexMaturity(Currency&amp;"ibor"&amp;$I$1,BA196,Trigger)</f>
        <v>42795</v>
      </c>
      <c r="BC196" s="359">
        <f>_xll.qlIndexFixing($AC$5,AZ196,,_xll.ohTrigger(Trigger,Quote!$V$2))</f>
        <v>1.9225647257511034E-3</v>
      </c>
      <c r="BD196" s="359" t="e">
        <f>_xll.qlIndexFixing($BE$1,AZ196,TRUE,_xll.ohTrigger(Trigger,Trigger12M))</f>
        <v>#NUM!</v>
      </c>
    </row>
    <row r="197" spans="51:56" ht="11.25" customHeight="1" x14ac:dyDescent="0.25">
      <c r="AY197" s="185" t="s">
        <v>214</v>
      </c>
      <c r="AZ197" s="186">
        <f>_xll.qlInterestRateIndexFixingDate(Currency&amp;"ibor"&amp;$I$1,BA197,Trigger)</f>
        <v>42429</v>
      </c>
      <c r="BA197" s="186">
        <f>_xll.qlCalendarAdvance(Calendar,BA196,AY197,"f",,Trigger)</f>
        <v>42431</v>
      </c>
      <c r="BB197" s="186">
        <f>_xll.qlInterestRateIndexMaturity(Currency&amp;"ibor"&amp;$I$1,BA197,Trigger)</f>
        <v>42796</v>
      </c>
      <c r="BC197" s="359">
        <f>_xll.qlIndexFixing($AC$5,AZ197,,_xll.ohTrigger(Trigger,Quote!$V$2))</f>
        <v>1.9236376261175712E-3</v>
      </c>
      <c r="BD197" s="359" t="e">
        <f>_xll.qlIndexFixing($BE$1,AZ197,TRUE,_xll.ohTrigger(Trigger,Trigger12M))</f>
        <v>#NUM!</v>
      </c>
    </row>
    <row r="198" spans="51:56" ht="11.25" customHeight="1" x14ac:dyDescent="0.25">
      <c r="AY198" s="185" t="s">
        <v>214</v>
      </c>
      <c r="AZ198" s="186">
        <f>_xll.qlInterestRateIndexFixingDate(Currency&amp;"ibor"&amp;$I$1,BA198,Trigger)</f>
        <v>42430</v>
      </c>
      <c r="BA198" s="186">
        <f>_xll.qlCalendarAdvance(Calendar,BA197,AY198,"f",,Trigger)</f>
        <v>42432</v>
      </c>
      <c r="BB198" s="186">
        <f>_xll.qlInterestRateIndexMaturity(Currency&amp;"ibor"&amp;$I$1,BA198,Trigger)</f>
        <v>42797</v>
      </c>
      <c r="BC198" s="359">
        <f>_xll.qlIndexFixing($AC$5,AZ198,,_xll.ohTrigger(Trigger,Quote!$V$2))</f>
        <v>1.924709019540647E-3</v>
      </c>
      <c r="BD198" s="359" t="e">
        <f>_xll.qlIndexFixing($BE$1,AZ198,TRUE,_xll.ohTrigger(Trigger,Trigger12M))</f>
        <v>#NUM!</v>
      </c>
    </row>
    <row r="199" spans="51:56" ht="11.25" customHeight="1" x14ac:dyDescent="0.25">
      <c r="AY199" s="185" t="s">
        <v>214</v>
      </c>
      <c r="AZ199" s="186">
        <f>_xll.qlInterestRateIndexFixingDate(Currency&amp;"ibor"&amp;$I$1,BA199,Trigger)</f>
        <v>42431</v>
      </c>
      <c r="BA199" s="186">
        <f>_xll.qlCalendarAdvance(Calendar,BA198,AY199,"f",,Trigger)</f>
        <v>42433</v>
      </c>
      <c r="BB199" s="186">
        <f>_xll.qlInterestRateIndexMaturity(Currency&amp;"ibor"&amp;$I$1,BA199,Trigger)</f>
        <v>42800</v>
      </c>
      <c r="BC199" s="359">
        <f>_xll.qlIndexFixing($AC$5,AZ199,,_xll.ohTrigger(Trigger,Quote!$V$2))</f>
        <v>1.9265224158678187E-3</v>
      </c>
      <c r="BD199" s="359" t="e">
        <f>_xll.qlIndexFixing($BE$1,AZ199,TRUE,_xll.ohTrigger(Trigger,Trigger12M))</f>
        <v>#NUM!</v>
      </c>
    </row>
    <row r="200" spans="51:56" ht="11.25" customHeight="1" x14ac:dyDescent="0.25">
      <c r="AY200" s="185" t="s">
        <v>214</v>
      </c>
      <c r="AZ200" s="186">
        <f>_xll.qlInterestRateIndexFixingDate(Currency&amp;"ibor"&amp;$I$1,BA200,Trigger)</f>
        <v>42432</v>
      </c>
      <c r="BA200" s="186">
        <f>_xll.qlCalendarAdvance(Calendar,BA199,AY200,"f",,Trigger)</f>
        <v>42436</v>
      </c>
      <c r="BB200" s="186">
        <f>_xll.qlInterestRateIndexMaturity(Currency&amp;"ibor"&amp;$I$1,BA200,Trigger)</f>
        <v>42801</v>
      </c>
      <c r="BC200" s="359">
        <f>_xll.qlIndexFixing($AC$5,AZ200,,_xll.ohTrigger(Trigger,Quote!$V$2))</f>
        <v>1.9289795237020122E-3</v>
      </c>
      <c r="BD200" s="359" t="e">
        <f>_xll.qlIndexFixing($BE$1,AZ200,TRUE,_xll.ohTrigger(Trigger,Trigger12M))</f>
        <v>#NUM!</v>
      </c>
    </row>
    <row r="201" spans="51:56" ht="11.25" customHeight="1" x14ac:dyDescent="0.25">
      <c r="AY201" s="185" t="s">
        <v>214</v>
      </c>
      <c r="AZ201" s="186">
        <f>_xll.qlInterestRateIndexFixingDate(Currency&amp;"ibor"&amp;$I$1,BA201,Trigger)</f>
        <v>42433</v>
      </c>
      <c r="BA201" s="186">
        <f>_xll.qlCalendarAdvance(Calendar,BA200,AY201,"f",,Trigger)</f>
        <v>42437</v>
      </c>
      <c r="BB201" s="186">
        <f>_xll.qlInterestRateIndexMaturity(Currency&amp;"ibor"&amp;$I$1,BA201,Trigger)</f>
        <v>42802</v>
      </c>
      <c r="BC201" s="359">
        <f>_xll.qlIndexFixing($AC$5,AZ201,,_xll.ohTrigger(Trigger,Quote!$V$2))</f>
        <v>1.9300433823347622E-3</v>
      </c>
      <c r="BD201" s="359" t="e">
        <f>_xll.qlIndexFixing($BE$1,AZ201,TRUE,_xll.ohTrigger(Trigger,Trigger12M))</f>
        <v>#NUM!</v>
      </c>
    </row>
    <row r="202" spans="51:56" ht="11.25" customHeight="1" x14ac:dyDescent="0.25">
      <c r="AY202" s="185" t="s">
        <v>214</v>
      </c>
      <c r="AZ202" s="186">
        <f>_xll.qlInterestRateIndexFixingDate(Currency&amp;"ibor"&amp;$I$1,BA202,Trigger)</f>
        <v>42436</v>
      </c>
      <c r="BA202" s="186">
        <f>_xll.qlCalendarAdvance(Calendar,BA201,AY202,"f",,Trigger)</f>
        <v>42438</v>
      </c>
      <c r="BB202" s="186">
        <f>_xll.qlInterestRateIndexMaturity(Currency&amp;"ibor"&amp;$I$1,BA202,Trigger)</f>
        <v>42803</v>
      </c>
      <c r="BC202" s="359">
        <f>_xll.qlIndexFixing($AC$5,AZ202,,_xll.ohTrigger(Trigger,Quote!$V$2))</f>
        <v>1.9311057339952116E-3</v>
      </c>
      <c r="BD202" s="359" t="e">
        <f>_xll.qlIndexFixing($BE$1,AZ202,TRUE,_xll.ohTrigger(Trigger,Trigger12M))</f>
        <v>#NUM!</v>
      </c>
    </row>
    <row r="203" spans="51:56" ht="11.25" customHeight="1" x14ac:dyDescent="0.25">
      <c r="AY203" s="185" t="s">
        <v>214</v>
      </c>
      <c r="AZ203" s="186">
        <f>_xll.qlInterestRateIndexFixingDate(Currency&amp;"ibor"&amp;$I$1,BA203,Trigger)</f>
        <v>42437</v>
      </c>
      <c r="BA203" s="186">
        <f>_xll.qlCalendarAdvance(Calendar,BA202,AY203,"f",,Trigger)</f>
        <v>42439</v>
      </c>
      <c r="BB203" s="186">
        <f>_xll.qlInterestRateIndexMaturity(Currency&amp;"ibor"&amp;$I$1,BA203,Trigger)</f>
        <v>42804</v>
      </c>
      <c r="BC203" s="359">
        <f>_xll.qlIndexFixing($AC$5,AZ203,,_xll.ohTrigger(Trigger,Quote!$V$2))</f>
        <v>1.9321665786776667E-3</v>
      </c>
      <c r="BD203" s="359" t="e">
        <f>_xll.qlIndexFixing($BE$1,AZ203,TRUE,_xll.ohTrigger(Trigger,Trigger12M))</f>
        <v>#NUM!</v>
      </c>
    </row>
    <row r="204" spans="51:56" ht="11.25" customHeight="1" x14ac:dyDescent="0.25">
      <c r="AY204" s="185" t="s">
        <v>214</v>
      </c>
      <c r="AZ204" s="186">
        <f>_xll.qlInterestRateIndexFixingDate(Currency&amp;"ibor"&amp;$I$1,BA204,Trigger)</f>
        <v>42438</v>
      </c>
      <c r="BA204" s="186">
        <f>_xll.qlCalendarAdvance(Calendar,BA203,AY204,"f",,Trigger)</f>
        <v>42440</v>
      </c>
      <c r="BB204" s="186">
        <f>_xll.qlInterestRateIndexMaturity(Currency&amp;"ibor"&amp;$I$1,BA204,Trigger)</f>
        <v>42807</v>
      </c>
      <c r="BC204" s="359">
        <f>_xll.qlIndexFixing($AC$5,AZ204,,_xll.ohTrigger(Trigger,Quote!$V$2))</f>
        <v>1.9339695403016726E-3</v>
      </c>
      <c r="BD204" s="359" t="e">
        <f>_xll.qlIndexFixing($BE$1,AZ204,TRUE,_xll.ohTrigger(Trigger,Trigger12M))</f>
        <v>#NUM!</v>
      </c>
    </row>
    <row r="205" spans="51:56" ht="11.25" customHeight="1" x14ac:dyDescent="0.25">
      <c r="AY205" s="185" t="s">
        <v>214</v>
      </c>
      <c r="AZ205" s="186">
        <f>_xll.qlInterestRateIndexFixingDate(Currency&amp;"ibor"&amp;$I$1,BA205,Trigger)</f>
        <v>42439</v>
      </c>
      <c r="BA205" s="186">
        <f>_xll.qlCalendarAdvance(Calendar,BA204,AY205,"f",,Trigger)</f>
        <v>42443</v>
      </c>
      <c r="BB205" s="186">
        <f>_xll.qlInterestRateIndexMaturity(Currency&amp;"ibor"&amp;$I$1,BA205,Trigger)</f>
        <v>42808</v>
      </c>
      <c r="BC205" s="359">
        <f>_xll.qlIndexFixing($AC$5,AZ205,,_xll.ohTrigger(Trigger,Quote!$V$2))</f>
        <v>1.9363948875357805E-3</v>
      </c>
      <c r="BD205" s="359" t="e">
        <f>_xll.qlIndexFixing($BE$1,AZ205,TRUE,_xll.ohTrigger(Trigger,Trigger12M))</f>
        <v>#NUM!</v>
      </c>
    </row>
    <row r="206" spans="51:56" ht="11.25" customHeight="1" x14ac:dyDescent="0.25">
      <c r="AY206" s="185" t="s">
        <v>214</v>
      </c>
      <c r="AZ206" s="186">
        <f>_xll.qlInterestRateIndexFixingDate(Currency&amp;"ibor"&amp;$I$1,BA206,Trigger)</f>
        <v>42440</v>
      </c>
      <c r="BA206" s="186">
        <f>_xll.qlCalendarAdvance(Calendar,BA205,AY206,"f",,Trigger)</f>
        <v>42444</v>
      </c>
      <c r="BB206" s="186">
        <f>_xll.qlInterestRateIndexMaturity(Currency&amp;"ibor"&amp;$I$1,BA206,Trigger)</f>
        <v>42809</v>
      </c>
      <c r="BC206" s="359">
        <f>_xll.qlIndexFixing($AC$5,AZ206,,_xll.ohTrigger(Trigger,Quote!$V$2))</f>
        <v>1.9374481972579635E-3</v>
      </c>
      <c r="BD206" s="359" t="e">
        <f>_xll.qlIndexFixing($BE$1,AZ206,TRUE,_xll.ohTrigger(Trigger,Trigger12M))</f>
        <v>#NUM!</v>
      </c>
    </row>
    <row r="207" spans="51:56" ht="11.25" customHeight="1" x14ac:dyDescent="0.25">
      <c r="AY207" s="185" t="s">
        <v>214</v>
      </c>
      <c r="AZ207" s="186">
        <f>_xll.qlInterestRateIndexFixingDate(Currency&amp;"ibor"&amp;$I$1,BA207,Trigger)</f>
        <v>42443</v>
      </c>
      <c r="BA207" s="186">
        <f>_xll.qlCalendarAdvance(Calendar,BA206,AY207,"f",,Trigger)</f>
        <v>42445</v>
      </c>
      <c r="BB207" s="186">
        <f>_xll.qlInterestRateIndexMaturity(Currency&amp;"ibor"&amp;$I$1,BA207,Trigger)</f>
        <v>42810</v>
      </c>
      <c r="BC207" s="359">
        <f>_xll.qlIndexFixing($AC$5,AZ207,,_xll.ohTrigger(Trigger,Quote!$V$2))</f>
        <v>1.9384999999736815E-3</v>
      </c>
      <c r="BD207" s="359" t="e">
        <f>_xll.qlIndexFixing($BE$1,AZ207,TRUE,_xll.ohTrigger(Trigger,Trigger12M))</f>
        <v>#NUM!</v>
      </c>
    </row>
    <row r="208" spans="51:56" ht="11.25" customHeight="1" x14ac:dyDescent="0.25">
      <c r="AY208" s="185" t="s">
        <v>214</v>
      </c>
      <c r="AZ208" s="186">
        <f>_xll.qlInterestRateIndexFixingDate(Currency&amp;"ibor"&amp;$I$1,BA208,Trigger)</f>
        <v>42444</v>
      </c>
      <c r="BA208" s="186">
        <f>_xll.qlCalendarAdvance(Calendar,BA207,AY208,"f",,Trigger)</f>
        <v>42446</v>
      </c>
      <c r="BB208" s="186">
        <f>_xll.qlInterestRateIndexMaturity(Currency&amp;"ibor"&amp;$I$1,BA208,Trigger)</f>
        <v>42811</v>
      </c>
      <c r="BC208" s="359">
        <f>_xll.qlIndexFixing($AC$5,AZ208,,_xll.ohTrigger(Trigger,Quote!$V$2))</f>
        <v>1.9391209906061866E-3</v>
      </c>
      <c r="BD208" s="359" t="e">
        <f>_xll.qlIndexFixing($BE$1,AZ208,TRUE,_xll.ohTrigger(Trigger,Trigger12M))</f>
        <v>#NUM!</v>
      </c>
    </row>
    <row r="209" spans="51:56" ht="11.25" customHeight="1" x14ac:dyDescent="0.25">
      <c r="AY209" s="185" t="s">
        <v>214</v>
      </c>
      <c r="AZ209" s="186">
        <f>_xll.qlInterestRateIndexFixingDate(Currency&amp;"ibor"&amp;$I$1,BA209,Trigger)</f>
        <v>42445</v>
      </c>
      <c r="BA209" s="186">
        <f>_xll.qlCalendarAdvance(Calendar,BA208,AY209,"f",,Trigger)</f>
        <v>42447</v>
      </c>
      <c r="BB209" s="186">
        <f>_xll.qlInterestRateIndexMaturity(Currency&amp;"ibor"&amp;$I$1,BA209,Trigger)</f>
        <v>42814</v>
      </c>
      <c r="BC209" s="359">
        <f>_xll.qlIndexFixing($AC$5,AZ209,,_xll.ohTrigger(Trigger,Quote!$V$2))</f>
        <v>1.9396275671572111E-3</v>
      </c>
      <c r="BD209" s="359" t="e">
        <f>_xll.qlIndexFixing($BE$1,AZ209,TRUE,_xll.ohTrigger(Trigger,Trigger12M))</f>
        <v>#NUM!</v>
      </c>
    </row>
    <row r="210" spans="51:56" ht="11.25" customHeight="1" x14ac:dyDescent="0.25">
      <c r="AY210" s="185" t="s">
        <v>214</v>
      </c>
      <c r="AZ210" s="186">
        <f>_xll.qlInterestRateIndexFixingDate(Currency&amp;"ibor"&amp;$I$1,BA210,Trigger)</f>
        <v>42446</v>
      </c>
      <c r="BA210" s="186">
        <f>_xll.qlCalendarAdvance(Calendar,BA209,AY210,"f",,Trigger)</f>
        <v>42450</v>
      </c>
      <c r="BB210" s="186">
        <f>_xll.qlInterestRateIndexMaturity(Currency&amp;"ibor"&amp;$I$1,BA210,Trigger)</f>
        <v>42815</v>
      </c>
      <c r="BC210" s="359">
        <f>_xll.qlIndexFixing($AC$5,AZ210,,_xll.ohTrigger(Trigger,Quote!$V$2))</f>
        <v>1.9415768466840278E-3</v>
      </c>
      <c r="BD210" s="359" t="e">
        <f>_xll.qlIndexFixing($BE$1,AZ210,TRUE,_xll.ohTrigger(Trigger,Trigger12M))</f>
        <v>#NUM!</v>
      </c>
    </row>
    <row r="211" spans="51:56" ht="11.25" customHeight="1" x14ac:dyDescent="0.25">
      <c r="AY211" s="185" t="s">
        <v>214</v>
      </c>
      <c r="AZ211" s="186">
        <f>_xll.qlInterestRateIndexFixingDate(Currency&amp;"ibor"&amp;$I$1,BA211,Trigger)</f>
        <v>42447</v>
      </c>
      <c r="BA211" s="186">
        <f>_xll.qlCalendarAdvance(Calendar,BA210,AY211,"f",,Trigger)</f>
        <v>42451</v>
      </c>
      <c r="BB211" s="186">
        <f>_xll.qlInterestRateIndexMaturity(Currency&amp;"ibor"&amp;$I$1,BA211,Trigger)</f>
        <v>42816</v>
      </c>
      <c r="BC211" s="359">
        <f>_xll.qlIndexFixing($AC$5,AZ211,,_xll.ohTrigger(Trigger,Quote!$V$2))</f>
        <v>1.9421837840639439E-3</v>
      </c>
      <c r="BD211" s="359" t="e">
        <f>_xll.qlIndexFixing($BE$1,AZ211,TRUE,_xll.ohTrigger(Trigger,Trigger12M))</f>
        <v>#NUM!</v>
      </c>
    </row>
    <row r="212" spans="51:56" ht="11.25" customHeight="1" x14ac:dyDescent="0.25">
      <c r="AY212" s="185" t="s">
        <v>214</v>
      </c>
      <c r="AZ212" s="186">
        <f>_xll.qlInterestRateIndexFixingDate(Currency&amp;"ibor"&amp;$I$1,BA212,Trigger)</f>
        <v>42450</v>
      </c>
      <c r="BA212" s="186">
        <f>_xll.qlCalendarAdvance(Calendar,BA211,AY212,"f",,Trigger)</f>
        <v>42452</v>
      </c>
      <c r="BB212" s="186">
        <f>_xll.qlInterestRateIndexMaturity(Currency&amp;"ibor"&amp;$I$1,BA212,Trigger)</f>
        <v>42817</v>
      </c>
      <c r="BC212" s="359">
        <f>_xll.qlIndexFixing($AC$5,AZ212,,_xll.ohTrigger(Trigger,Quote!$V$2))</f>
        <v>1.9427879107779683E-3</v>
      </c>
      <c r="BD212" s="359" t="e">
        <f>_xll.qlIndexFixing($BE$1,AZ212,TRUE,_xll.ohTrigger(Trigger,Trigger12M))</f>
        <v>#NUM!</v>
      </c>
    </row>
    <row r="213" spans="51:56" ht="11.25" customHeight="1" x14ac:dyDescent="0.25">
      <c r="AY213" s="185" t="s">
        <v>214</v>
      </c>
      <c r="AZ213" s="186">
        <f>_xll.qlInterestRateIndexFixingDate(Currency&amp;"ibor"&amp;$I$1,BA213,Trigger)</f>
        <v>42451</v>
      </c>
      <c r="BA213" s="186">
        <f>_xll.qlCalendarAdvance(Calendar,BA212,AY213,"f",,Trigger)</f>
        <v>42453</v>
      </c>
      <c r="BB213" s="186">
        <f>_xll.qlInterestRateIndexMaturity(Currency&amp;"ibor"&amp;$I$1,BA213,Trigger)</f>
        <v>42818</v>
      </c>
      <c r="BC213" s="359">
        <f>_xll.qlIndexFixing($AC$5,AZ213,,_xll.ohTrigger(Trigger,Quote!$V$2))</f>
        <v>1.9433892268204067E-3</v>
      </c>
      <c r="BD213" s="359" t="e">
        <f>_xll.qlIndexFixing($BE$1,AZ213,TRUE,_xll.ohTrigger(Trigger,Trigger12M))</f>
        <v>#NUM!</v>
      </c>
    </row>
    <row r="214" spans="51:56" ht="11.25" customHeight="1" x14ac:dyDescent="0.25">
      <c r="AY214" s="185" t="s">
        <v>214</v>
      </c>
      <c r="AZ214" s="186">
        <f>_xll.qlInterestRateIndexFixingDate(Currency&amp;"ibor"&amp;$I$1,BA214,Trigger)</f>
        <v>42452</v>
      </c>
      <c r="BA214" s="186">
        <f>_xll.qlCalendarAdvance(Calendar,BA213,AY214,"f",,Trigger)</f>
        <v>42458</v>
      </c>
      <c r="BB214" s="186">
        <f>_xll.qlInterestRateIndexMaturity(Currency&amp;"ibor"&amp;$I$1,BA214,Trigger)</f>
        <v>42823</v>
      </c>
      <c r="BC214" s="359">
        <f>_xll.qlIndexFixing($AC$5,AZ214,,_xll.ohTrigger(Trigger,Quote!$V$2))</f>
        <v>1.9463536467853601E-3</v>
      </c>
      <c r="BD214" s="359" t="e">
        <f>_xll.qlIndexFixing($BE$1,AZ214,TRUE,_xll.ohTrigger(Trigger,Trigger12M))</f>
        <v>#NUM!</v>
      </c>
    </row>
    <row r="215" spans="51:56" ht="11.25" customHeight="1" x14ac:dyDescent="0.25">
      <c r="AY215" s="185" t="s">
        <v>214</v>
      </c>
      <c r="AZ215" s="186">
        <f>_xll.qlInterestRateIndexFixingDate(Currency&amp;"ibor"&amp;$I$1,BA215,Trigger)</f>
        <v>42453</v>
      </c>
      <c r="BA215" s="186">
        <f>_xll.qlCalendarAdvance(Calendar,BA214,AY215,"f",,Trigger)</f>
        <v>42459</v>
      </c>
      <c r="BB215" s="186">
        <f>_xll.qlInterestRateIndexMaturity(Currency&amp;"ibor"&amp;$I$1,BA215,Trigger)</f>
        <v>42824</v>
      </c>
      <c r="BC215" s="359">
        <f>_xll.qlIndexFixing($AC$5,AZ215,,_xll.ohTrigger(Trigger,Quote!$V$2))</f>
        <v>1.9469380986931618E-3</v>
      </c>
      <c r="BD215" s="359" t="e">
        <f>_xll.qlIndexFixing($BE$1,AZ215,TRUE,_xll.ohTrigger(Trigger,Trigger12M))</f>
        <v>#NUM!</v>
      </c>
    </row>
    <row r="216" spans="51:56" ht="11.25" customHeight="1" x14ac:dyDescent="0.25">
      <c r="AY216" s="185" t="s">
        <v>214</v>
      </c>
      <c r="AZ216" s="186">
        <f>_xll.qlInterestRateIndexFixingDate(Currency&amp;"ibor"&amp;$I$1,BA216,Trigger)</f>
        <v>42458</v>
      </c>
      <c r="BA216" s="186">
        <f>_xll.qlCalendarAdvance(Calendar,BA215,AY216,"f",,Trigger)</f>
        <v>42460</v>
      </c>
      <c r="BB216" s="186">
        <f>_xll.qlInterestRateIndexMaturity(Currency&amp;"ibor"&amp;$I$1,BA216,Trigger)</f>
        <v>42825</v>
      </c>
      <c r="BC216" s="359">
        <f>_xll.qlIndexFixing($AC$5,AZ216,,_xll.ohTrigger(Trigger,Quote!$V$2))</f>
        <v>1.9475197398943372E-3</v>
      </c>
      <c r="BD216" s="359" t="e">
        <f>_xll.qlIndexFixing($BE$1,AZ216,TRUE,_xll.ohTrigger(Trigger,Trigger12M))</f>
        <v>#NUM!</v>
      </c>
    </row>
    <row r="217" spans="51:56" ht="11.25" customHeight="1" x14ac:dyDescent="0.25">
      <c r="AY217" s="185" t="s">
        <v>214</v>
      </c>
      <c r="AZ217" s="186">
        <f>_xll.qlInterestRateIndexFixingDate(Currency&amp;"ibor"&amp;$I$1,BA217,Trigger)</f>
        <v>42459</v>
      </c>
      <c r="BA217" s="186">
        <f>_xll.qlCalendarAdvance(Calendar,BA216,AY217,"f",,Trigger)</f>
        <v>42461</v>
      </c>
      <c r="BB217" s="186">
        <f>_xll.qlInterestRateIndexMaturity(Currency&amp;"ibor"&amp;$I$1,BA217,Trigger)</f>
        <v>42828</v>
      </c>
      <c r="BC217" s="359">
        <f>_xll.qlIndexFixing($AC$5,AZ217,,_xll.ohTrigger(Trigger,Quote!$V$2))</f>
        <v>1.9479864432927778E-3</v>
      </c>
      <c r="BD217" s="359" t="e">
        <f>_xll.qlIndexFixing($BE$1,AZ217,TRUE,_xll.ohTrigger(Trigger,Trigger12M))</f>
        <v>#NUM!</v>
      </c>
    </row>
    <row r="218" spans="51:56" ht="11.25" customHeight="1" x14ac:dyDescent="0.25">
      <c r="AY218" s="185" t="s">
        <v>214</v>
      </c>
      <c r="AZ218" s="186">
        <f>_xll.qlInterestRateIndexFixingDate(Currency&amp;"ibor"&amp;$I$1,BA218,Trigger)</f>
        <v>42460</v>
      </c>
      <c r="BA218" s="186">
        <f>_xll.qlCalendarAdvance(Calendar,BA217,AY218,"f",,Trigger)</f>
        <v>42464</v>
      </c>
      <c r="BB218" s="186">
        <f>_xll.qlInterestRateIndexMaturity(Currency&amp;"ibor"&amp;$I$1,BA218,Trigger)</f>
        <v>42829</v>
      </c>
      <c r="BC218" s="359">
        <f>_xll.qlIndexFixing($AC$5,AZ218,,_xll.ohTrigger(Trigger,Quote!$V$2))</f>
        <v>1.9498181975331288E-3</v>
      </c>
      <c r="BD218" s="359" t="e">
        <f>_xll.qlIndexFixing($BE$1,AZ218,TRUE,_xll.ohTrigger(Trigger,Trigger12M))</f>
        <v>#NUM!</v>
      </c>
    </row>
    <row r="219" spans="51:56" ht="11.25" customHeight="1" x14ac:dyDescent="0.25">
      <c r="AY219" s="185" t="s">
        <v>214</v>
      </c>
      <c r="AZ219" s="186">
        <f>_xll.qlInterestRateIndexFixingDate(Currency&amp;"ibor"&amp;$I$1,BA219,Trigger)</f>
        <v>42461</v>
      </c>
      <c r="BA219" s="186">
        <f>_xll.qlCalendarAdvance(Calendar,BA218,AY219,"f",,Trigger)</f>
        <v>42465</v>
      </c>
      <c r="BB219" s="186">
        <f>_xll.qlInterestRateIndexMaturity(Currency&amp;"ibor"&amp;$I$1,BA219,Trigger)</f>
        <v>42830</v>
      </c>
      <c r="BC219" s="359">
        <f>_xll.qlIndexFixing($AC$5,AZ219,,_xll.ohTrigger(Trigger,Quote!$V$2))</f>
        <v>1.9503857851269305E-3</v>
      </c>
      <c r="BD219" s="359" t="e">
        <f>_xll.qlIndexFixing($BE$1,AZ219,TRUE,_xll.ohTrigger(Trigger,Trigger12M))</f>
        <v>#NUM!</v>
      </c>
    </row>
    <row r="220" spans="51:56" ht="11.25" customHeight="1" x14ac:dyDescent="0.25">
      <c r="AY220" s="185" t="s">
        <v>214</v>
      </c>
      <c r="AZ220" s="186">
        <f>_xll.qlInterestRateIndexFixingDate(Currency&amp;"ibor"&amp;$I$1,BA220,Trigger)</f>
        <v>42464</v>
      </c>
      <c r="BA220" s="186">
        <f>_xll.qlCalendarAdvance(Calendar,BA219,AY220,"f",,Trigger)</f>
        <v>42466</v>
      </c>
      <c r="BB220" s="186">
        <f>_xll.qlInterestRateIndexMaturity(Currency&amp;"ibor"&amp;$I$1,BA220,Trigger)</f>
        <v>42831</v>
      </c>
      <c r="BC220" s="359">
        <f>_xll.qlIndexFixing($AC$5,AZ220,,_xll.ohTrigger(Trigger,Quote!$V$2))</f>
        <v>1.9509505619843214E-3</v>
      </c>
      <c r="BD220" s="359" t="e">
        <f>_xll.qlIndexFixing($BE$1,AZ220,TRUE,_xll.ohTrigger(Trigger,Trigger12M))</f>
        <v>#NUM!</v>
      </c>
    </row>
    <row r="221" spans="51:56" ht="11.25" customHeight="1" x14ac:dyDescent="0.25">
      <c r="AY221" s="185" t="s">
        <v>214</v>
      </c>
      <c r="AZ221" s="186">
        <f>_xll.qlInterestRateIndexFixingDate(Currency&amp;"ibor"&amp;$I$1,BA221,Trigger)</f>
        <v>42465</v>
      </c>
      <c r="BA221" s="186">
        <f>_xll.qlCalendarAdvance(Calendar,BA220,AY221,"f",,Trigger)</f>
        <v>42467</v>
      </c>
      <c r="BB221" s="186">
        <f>_xll.qlInterestRateIndexMaturity(Currency&amp;"ibor"&amp;$I$1,BA221,Trigger)</f>
        <v>42832</v>
      </c>
      <c r="BC221" s="359">
        <f>_xll.qlIndexFixing($AC$5,AZ221,,_xll.ohTrigger(Trigger,Quote!$V$2))</f>
        <v>1.9515125281009216E-3</v>
      </c>
      <c r="BD221" s="359" t="e">
        <f>_xll.qlIndexFixing($BE$1,AZ221,TRUE,_xll.ohTrigger(Trigger,Trigger12M))</f>
        <v>#NUM!</v>
      </c>
    </row>
    <row r="222" spans="51:56" ht="11.25" customHeight="1" x14ac:dyDescent="0.25">
      <c r="AY222" s="185" t="s">
        <v>214</v>
      </c>
      <c r="AZ222" s="186">
        <f>_xll.qlInterestRateIndexFixingDate(Currency&amp;"ibor"&amp;$I$1,BA222,Trigger)</f>
        <v>42466</v>
      </c>
      <c r="BA222" s="186">
        <f>_xll.qlCalendarAdvance(Calendar,BA221,AY222,"f",,Trigger)</f>
        <v>42468</v>
      </c>
      <c r="BB222" s="186">
        <f>_xll.qlInterestRateIndexMaturity(Currency&amp;"ibor"&amp;$I$1,BA222,Trigger)</f>
        <v>42835</v>
      </c>
      <c r="BC222" s="359">
        <f>_xll.qlIndexFixing($AC$5,AZ222,,_xll.ohTrigger(Trigger,Quote!$V$2))</f>
        <v>1.9519604184547984E-3</v>
      </c>
      <c r="BD222" s="359" t="e">
        <f>_xll.qlIndexFixing($BE$1,AZ222,TRUE,_xll.ohTrigger(Trigger,Trigger12M))</f>
        <v>#NUM!</v>
      </c>
    </row>
    <row r="223" spans="51:56" ht="11.25" customHeight="1" x14ac:dyDescent="0.25">
      <c r="AY223" s="185" t="s">
        <v>214</v>
      </c>
      <c r="AZ223" s="186">
        <f>_xll.qlInterestRateIndexFixingDate(Currency&amp;"ibor"&amp;$I$1,BA223,Trigger)</f>
        <v>42467</v>
      </c>
      <c r="BA223" s="186">
        <f>_xll.qlCalendarAdvance(Calendar,BA222,AY223,"f",,Trigger)</f>
        <v>42471</v>
      </c>
      <c r="BB223" s="186">
        <f>_xll.qlInterestRateIndexMaturity(Currency&amp;"ibor"&amp;$I$1,BA223,Trigger)</f>
        <v>42836</v>
      </c>
      <c r="BC223" s="359">
        <f>_xll.qlIndexFixing($AC$5,AZ223,,_xll.ohTrigger(Trigger,Quote!$V$2))</f>
        <v>1.9537322850619577E-3</v>
      </c>
      <c r="BD223" s="359" t="e">
        <f>_xll.qlIndexFixing($BE$1,AZ223,TRUE,_xll.ohTrigger(Trigger,Trigger12M))</f>
        <v>#NUM!</v>
      </c>
    </row>
    <row r="224" spans="51:56" ht="11.25" customHeight="1" x14ac:dyDescent="0.25">
      <c r="AY224" s="185" t="s">
        <v>214</v>
      </c>
      <c r="AZ224" s="186">
        <f>_xll.qlInterestRateIndexFixingDate(Currency&amp;"ibor"&amp;$I$1,BA224,Trigger)</f>
        <v>42468</v>
      </c>
      <c r="BA224" s="186">
        <f>_xll.qlCalendarAdvance(Calendar,BA223,AY224,"f",,Trigger)</f>
        <v>42472</v>
      </c>
      <c r="BB224" s="186">
        <f>_xll.qlInterestRateIndexMaturity(Currency&amp;"ibor"&amp;$I$1,BA224,Trigger)</f>
        <v>42837</v>
      </c>
      <c r="BC224" s="359">
        <f>_xll.qlIndexFixing($AC$5,AZ224,,_xll.ohTrigger(Trigger,Quote!$V$2))</f>
        <v>1.9542801974023328E-3</v>
      </c>
      <c r="BD224" s="359" t="e">
        <f>_xll.qlIndexFixing($BE$1,AZ224,TRUE,_xll.ohTrigger(Trigger,Trigger12M))</f>
        <v>#NUM!</v>
      </c>
    </row>
    <row r="225" spans="51:56" ht="11.25" customHeight="1" x14ac:dyDescent="0.25">
      <c r="AY225" s="185" t="s">
        <v>214</v>
      </c>
      <c r="AZ225" s="186">
        <f>_xll.qlInterestRateIndexFixingDate(Currency&amp;"ibor"&amp;$I$1,BA225,Trigger)</f>
        <v>42471</v>
      </c>
      <c r="BA225" s="186">
        <f>_xll.qlCalendarAdvance(Calendar,BA224,AY225,"f",,Trigger)</f>
        <v>42473</v>
      </c>
      <c r="BB225" s="186">
        <f>_xll.qlInterestRateIndexMaturity(Currency&amp;"ibor"&amp;$I$1,BA225,Trigger)</f>
        <v>42838</v>
      </c>
      <c r="BC225" s="359">
        <f>_xll.qlIndexFixing($AC$5,AZ225,,_xll.ohTrigger(Trigger,Quote!$V$2))</f>
        <v>1.9548252989734466E-3</v>
      </c>
      <c r="BD225" s="359" t="e">
        <f>_xll.qlIndexFixing($BE$1,AZ225,TRUE,_xll.ohTrigger(Trigger,Trigger12M))</f>
        <v>#NUM!</v>
      </c>
    </row>
    <row r="226" spans="51:56" ht="11.25" customHeight="1" x14ac:dyDescent="0.25">
      <c r="AY226" s="185" t="s">
        <v>214</v>
      </c>
      <c r="AZ226" s="186">
        <f>_xll.qlInterestRateIndexFixingDate(Currency&amp;"ibor"&amp;$I$1,BA226,Trigger)</f>
        <v>42472</v>
      </c>
      <c r="BA226" s="186">
        <f>_xll.qlCalendarAdvance(Calendar,BA225,AY226,"f",,Trigger)</f>
        <v>42474</v>
      </c>
      <c r="BB226" s="186">
        <f>_xll.qlInterestRateIndexMaturity(Currency&amp;"ibor"&amp;$I$1,BA226,Trigger)</f>
        <v>42843</v>
      </c>
      <c r="BC226" s="359">
        <f>_xll.qlIndexFixing($AC$5,AZ226,,_xll.ohTrigger(Trigger,Quote!$V$2))</f>
        <v>1.9551554202531332E-3</v>
      </c>
      <c r="BD226" s="359" t="e">
        <f>_xll.qlIndexFixing($BE$1,AZ226,TRUE,_xll.ohTrigger(Trigger,Trigger12M))</f>
        <v>#NUM!</v>
      </c>
    </row>
    <row r="227" spans="51:56" ht="11.25" customHeight="1" x14ac:dyDescent="0.25">
      <c r="AY227" s="185" t="s">
        <v>214</v>
      </c>
      <c r="AZ227" s="186">
        <f>_xll.qlInterestRateIndexFixingDate(Currency&amp;"ibor"&amp;$I$1,BA227,Trigger)</f>
        <v>42473</v>
      </c>
      <c r="BA227" s="186">
        <f>_xll.qlCalendarAdvance(Calendar,BA226,AY227,"f",,Trigger)</f>
        <v>42475</v>
      </c>
      <c r="BB227" s="186">
        <f>_xll.qlInterestRateIndexMaturity(Currency&amp;"ibor"&amp;$I$1,BA227,Trigger)</f>
        <v>42843</v>
      </c>
      <c r="BC227" s="359">
        <f>_xll.qlIndexFixing($AC$5,AZ227,,_xll.ohTrigger(Trigger,Quote!$V$2))</f>
        <v>1.9557454797356297E-3</v>
      </c>
      <c r="BD227" s="359" t="e">
        <f>_xll.qlIndexFixing($BE$1,AZ227,TRUE,_xll.ohTrigger(Trigger,Trigger12M))</f>
        <v>#NUM!</v>
      </c>
    </row>
    <row r="228" spans="51:56" ht="11.25" customHeight="1" x14ac:dyDescent="0.25">
      <c r="AY228" s="185" t="s">
        <v>214</v>
      </c>
      <c r="AZ228" s="186">
        <f>_xll.qlInterestRateIndexFixingDate(Currency&amp;"ibor"&amp;$I$1,BA228,Trigger)</f>
        <v>42474</v>
      </c>
      <c r="BA228" s="186">
        <f>_xll.qlCalendarAdvance(Calendar,BA227,AY228,"f",,Trigger)</f>
        <v>42478</v>
      </c>
      <c r="BB228" s="186">
        <f>_xll.qlInterestRateIndexMaturity(Currency&amp;"ibor"&amp;$I$1,BA228,Trigger)</f>
        <v>42843</v>
      </c>
      <c r="BC228" s="359">
        <f>_xll.qlIndexFixing($AC$5,AZ228,,_xll.ohTrigger(Trigger,Quote!$V$2))</f>
        <v>1.957508645125847E-3</v>
      </c>
      <c r="BD228" s="359" t="e">
        <f>_xll.qlIndexFixing($BE$1,AZ228,TRUE,_xll.ohTrigger(Trigger,Trigger12M))</f>
        <v>#NUM!</v>
      </c>
    </row>
    <row r="229" spans="51:56" ht="11.25" customHeight="1" x14ac:dyDescent="0.25">
      <c r="AY229" s="185" t="s">
        <v>214</v>
      </c>
      <c r="AZ229" s="186">
        <f>_xll.qlInterestRateIndexFixingDate(Currency&amp;"ibor"&amp;$I$1,BA229,Trigger)</f>
        <v>42475</v>
      </c>
      <c r="BA229" s="186">
        <f>_xll.qlCalendarAdvance(Calendar,BA228,AY229,"f",,Trigger)</f>
        <v>42479</v>
      </c>
      <c r="BB229" s="186">
        <f>_xll.qlInterestRateIndexMaturity(Currency&amp;"ibor"&amp;$I$1,BA229,Trigger)</f>
        <v>42844</v>
      </c>
      <c r="BC229" s="359">
        <f>_xll.qlIndexFixing($AC$5,AZ229,,_xll.ohTrigger(Trigger,Quote!$V$2))</f>
        <v>1.9580368819837185E-3</v>
      </c>
      <c r="BD229" s="359" t="e">
        <f>_xll.qlIndexFixing($BE$1,AZ229,TRUE,_xll.ohTrigger(Trigger,Trigger12M))</f>
        <v>#NUM!</v>
      </c>
    </row>
    <row r="230" spans="51:56" ht="11.25" customHeight="1" x14ac:dyDescent="0.25">
      <c r="AY230" s="185" t="s">
        <v>214</v>
      </c>
      <c r="AZ230" s="186">
        <f>_xll.qlInterestRateIndexFixingDate(Currency&amp;"ibor"&amp;$I$1,BA230,Trigger)</f>
        <v>42478</v>
      </c>
      <c r="BA230" s="186">
        <f>_xll.qlCalendarAdvance(Calendar,BA229,AY230,"f",,Trigger)</f>
        <v>42480</v>
      </c>
      <c r="BB230" s="186">
        <f>_xll.qlInterestRateIndexMaturity(Currency&amp;"ibor"&amp;$I$1,BA230,Trigger)</f>
        <v>42845</v>
      </c>
      <c r="BC230" s="359">
        <f>_xll.qlIndexFixing($AC$5,AZ230,,_xll.ohTrigger(Trigger,Quote!$V$2))</f>
        <v>1.9585623080403546E-3</v>
      </c>
      <c r="BD230" s="359" t="e">
        <f>_xll.qlIndexFixing($BE$1,AZ230,TRUE,_xll.ohTrigger(Trigger,Trigger12M))</f>
        <v>#NUM!</v>
      </c>
    </row>
    <row r="231" spans="51:56" ht="11.25" customHeight="1" x14ac:dyDescent="0.25">
      <c r="AY231" s="185" t="s">
        <v>214</v>
      </c>
      <c r="AZ231" s="186">
        <f>_xll.qlInterestRateIndexFixingDate(Currency&amp;"ibor"&amp;$I$1,BA231,Trigger)</f>
        <v>42479</v>
      </c>
      <c r="BA231" s="186">
        <f>_xll.qlCalendarAdvance(Calendar,BA230,AY231,"f",,Trigger)</f>
        <v>42481</v>
      </c>
      <c r="BB231" s="186">
        <f>_xll.qlInterestRateIndexMaturity(Currency&amp;"ibor"&amp;$I$1,BA231,Trigger)</f>
        <v>42846</v>
      </c>
      <c r="BC231" s="359">
        <f>_xll.qlIndexFixing($AC$5,AZ231,,_xll.ohTrigger(Trigger,Quote!$V$2))</f>
        <v>1.9590849232909366E-3</v>
      </c>
      <c r="BD231" s="359" t="e">
        <f>_xll.qlIndexFixing($BE$1,AZ231,TRUE,_xll.ohTrigger(Trigger,Trigger12M))</f>
        <v>#NUM!</v>
      </c>
    </row>
    <row r="232" spans="51:56" ht="11.25" customHeight="1" x14ac:dyDescent="0.25">
      <c r="AY232" s="185" t="s">
        <v>214</v>
      </c>
      <c r="AZ232" s="186">
        <f>_xll.qlInterestRateIndexFixingDate(Currency&amp;"ibor"&amp;$I$1,BA232,Trigger)</f>
        <v>42480</v>
      </c>
      <c r="BA232" s="186">
        <f>_xll.qlCalendarAdvance(Calendar,BA231,AY232,"f",,Trigger)</f>
        <v>42482</v>
      </c>
      <c r="BB232" s="186">
        <f>_xll.qlInterestRateIndexMaturity(Currency&amp;"ibor"&amp;$I$1,BA232,Trigger)</f>
        <v>42849</v>
      </c>
      <c r="BC232" s="359">
        <f>_xll.qlIndexFixing($AC$5,AZ232,,_xll.ohTrigger(Trigger,Quote!$V$2))</f>
        <v>1.9594974346589739E-3</v>
      </c>
      <c r="BD232" s="359" t="e">
        <f>_xll.qlIndexFixing($BE$1,AZ232,TRUE,_xll.ohTrigger(Trigger,Trigger12M))</f>
        <v>#NUM!</v>
      </c>
    </row>
    <row r="233" spans="51:56" ht="11.25" customHeight="1" x14ac:dyDescent="0.25">
      <c r="AY233" s="185" t="s">
        <v>214</v>
      </c>
      <c r="AZ233" s="186">
        <f>_xll.qlInterestRateIndexFixingDate(Currency&amp;"ibor"&amp;$I$1,BA233,Trigger)</f>
        <v>42481</v>
      </c>
      <c r="BA233" s="186">
        <f>_xll.qlCalendarAdvance(Calendar,BA232,AY233,"f",,Trigger)</f>
        <v>42485</v>
      </c>
      <c r="BB233" s="186">
        <f>_xll.qlInterestRateIndexMaturity(Currency&amp;"ibor"&amp;$I$1,BA233,Trigger)</f>
        <v>42850</v>
      </c>
      <c r="BC233" s="359">
        <f>_xll.qlIndexFixing($AC$5,AZ233,,_xll.ohTrigger(Trigger,Quote!$V$2))</f>
        <v>1.9611472761455664E-3</v>
      </c>
      <c r="BD233" s="359" t="e">
        <f>_xll.qlIndexFixing($BE$1,AZ233,TRUE,_xll.ohTrigger(Trigger,Trigger12M))</f>
        <v>#NUM!</v>
      </c>
    </row>
    <row r="234" spans="51:56" ht="11.25" customHeight="1" x14ac:dyDescent="0.25">
      <c r="AY234" s="185" t="s">
        <v>214</v>
      </c>
      <c r="AZ234" s="186">
        <f>_xll.qlInterestRateIndexFixingDate(Currency&amp;"ibor"&amp;$I$1,BA234,Trigger)</f>
        <v>42482</v>
      </c>
      <c r="BA234" s="186">
        <f>_xll.qlCalendarAdvance(Calendar,BA233,AY234,"f",,Trigger)</f>
        <v>42486</v>
      </c>
      <c r="BB234" s="186">
        <f>_xll.qlInterestRateIndexMaturity(Currency&amp;"ibor"&amp;$I$1,BA234,Trigger)</f>
        <v>42851</v>
      </c>
      <c r="BC234" s="359">
        <f>_xll.qlIndexFixing($AC$5,AZ234,,_xll.ohTrigger(Trigger,Quote!$V$2))</f>
        <v>1.9616558373001794E-3</v>
      </c>
      <c r="BD234" s="359" t="e">
        <f>_xll.qlIndexFixing($BE$1,AZ234,TRUE,_xll.ohTrigger(Trigger,Trigger12M))</f>
        <v>#NUM!</v>
      </c>
    </row>
    <row r="235" spans="51:56" ht="11.25" customHeight="1" x14ac:dyDescent="0.25">
      <c r="AY235" s="185" t="s">
        <v>214</v>
      </c>
      <c r="AZ235" s="186">
        <f>_xll.qlInterestRateIndexFixingDate(Currency&amp;"ibor"&amp;$I$1,BA235,Trigger)</f>
        <v>42485</v>
      </c>
      <c r="BA235" s="186">
        <f>_xll.qlCalendarAdvance(Calendar,BA234,AY235,"f",,Trigger)</f>
        <v>42487</v>
      </c>
      <c r="BB235" s="186">
        <f>_xll.qlInterestRateIndexMaturity(Currency&amp;"ibor"&amp;$I$1,BA235,Trigger)</f>
        <v>42852</v>
      </c>
      <c r="BC235" s="359">
        <f>_xll.qlIndexFixing($AC$5,AZ235,,_xll.ohTrigger(Trigger,Quote!$V$2))</f>
        <v>1.9621615876226775E-3</v>
      </c>
      <c r="BD235" s="359" t="e">
        <f>_xll.qlIndexFixing($BE$1,AZ235,TRUE,_xll.ohTrigger(Trigger,Trigger12M))</f>
        <v>#NUM!</v>
      </c>
    </row>
    <row r="236" spans="51:56" ht="11.25" customHeight="1" x14ac:dyDescent="0.25">
      <c r="AY236" s="185" t="s">
        <v>214</v>
      </c>
      <c r="AZ236" s="186">
        <f>_xll.qlInterestRateIndexFixingDate(Currency&amp;"ibor"&amp;$I$1,BA236,Trigger)</f>
        <v>42486</v>
      </c>
      <c r="BA236" s="186">
        <f>_xll.qlCalendarAdvance(Calendar,BA235,AY236,"f",,Trigger)</f>
        <v>42488</v>
      </c>
      <c r="BB236" s="186">
        <f>_xll.qlInterestRateIndexMaturity(Currency&amp;"ibor"&amp;$I$1,BA236,Trigger)</f>
        <v>42853</v>
      </c>
      <c r="BC236" s="359">
        <f>_xll.qlIndexFixing($AC$5,AZ236,,_xll.ohTrigger(Trigger,Quote!$V$2))</f>
        <v>1.9626645271084617E-3</v>
      </c>
      <c r="BD236" s="359" t="e">
        <f>_xll.qlIndexFixing($BE$1,AZ236,TRUE,_xll.ohTrigger(Trigger,Trigger12M))</f>
        <v>#NUM!</v>
      </c>
    </row>
    <row r="237" spans="51:56" ht="11.25" customHeight="1" x14ac:dyDescent="0.25">
      <c r="AY237" s="185" t="s">
        <v>214</v>
      </c>
      <c r="AZ237" s="186">
        <f>_xll.qlInterestRateIndexFixingDate(Currency&amp;"ibor"&amp;$I$1,BA237,Trigger)</f>
        <v>42487</v>
      </c>
      <c r="BA237" s="186">
        <f>_xll.qlCalendarAdvance(Calendar,BA236,AY237,"f",,Trigger)</f>
        <v>42489</v>
      </c>
      <c r="BB237" s="186">
        <f>_xll.qlInterestRateIndexMaturity(Currency&amp;"ibor"&amp;$I$1,BA237,Trigger)</f>
        <v>42853</v>
      </c>
      <c r="BC237" s="359">
        <f>_xll.qlIndexFixing($AC$5,AZ237,,_xll.ohTrigger(Trigger,Quote!$V$2))</f>
        <v>1.9632196473689041E-3</v>
      </c>
      <c r="BD237" s="359" t="e">
        <f>_xll.qlIndexFixing($BE$1,AZ237,TRUE,_xll.ohTrigger(Trigger,Trigger12M))</f>
        <v>#NUM!</v>
      </c>
    </row>
    <row r="238" spans="51:56" ht="11.25" customHeight="1" x14ac:dyDescent="0.25">
      <c r="AY238" s="185" t="s">
        <v>214</v>
      </c>
      <c r="AZ238" s="186">
        <f>_xll.qlInterestRateIndexFixingDate(Currency&amp;"ibor"&amp;$I$1,BA238,Trigger)</f>
        <v>42488</v>
      </c>
      <c r="BA238" s="186">
        <f>_xll.qlCalendarAdvance(Calendar,BA237,AY238,"f",,Trigger)</f>
        <v>42492</v>
      </c>
      <c r="BB238" s="186">
        <f>_xll.qlInterestRateIndexMaturity(Currency&amp;"ibor"&amp;$I$1,BA238,Trigger)</f>
        <v>42857</v>
      </c>
      <c r="BC238" s="359">
        <f>_xll.qlIndexFixing($AC$5,AZ238,,_xll.ohTrigger(Trigger,Quote!$V$2))</f>
        <v>1.9646481765999224E-3</v>
      </c>
      <c r="BD238" s="359" t="e">
        <f>_xll.qlIndexFixing($BE$1,AZ238,TRUE,_xll.ohTrigger(Trigger,Trigger12M))</f>
        <v>#NUM!</v>
      </c>
    </row>
    <row r="239" spans="51:56" ht="11.25" customHeight="1" x14ac:dyDescent="0.25">
      <c r="AY239" s="185" t="s">
        <v>214</v>
      </c>
      <c r="AZ239" s="186">
        <f>_xll.qlInterestRateIndexFixingDate(Currency&amp;"ibor"&amp;$I$1,BA239,Trigger)</f>
        <v>42489</v>
      </c>
      <c r="BA239" s="186">
        <f>_xll.qlCalendarAdvance(Calendar,BA238,AY239,"f",,Trigger)</f>
        <v>42493</v>
      </c>
      <c r="BB239" s="186">
        <f>_xll.qlInterestRateIndexMaturity(Currency&amp;"ibor"&amp;$I$1,BA239,Trigger)</f>
        <v>42858</v>
      </c>
      <c r="BC239" s="359">
        <f>_xll.qlIndexFixing($AC$5,AZ239,,_xll.ohTrigger(Trigger,Quote!$V$2))</f>
        <v>1.9651370618386254E-3</v>
      </c>
      <c r="BD239" s="359" t="e">
        <f>_xll.qlIndexFixing($BE$1,AZ239,TRUE,_xll.ohTrigger(Trigger,Trigger12M))</f>
        <v>#NUM!</v>
      </c>
    </row>
    <row r="240" spans="51:56" ht="11.25" customHeight="1" x14ac:dyDescent="0.25">
      <c r="AY240" s="185" t="s">
        <v>214</v>
      </c>
      <c r="AZ240" s="186">
        <f>_xll.qlInterestRateIndexFixingDate(Currency&amp;"ibor"&amp;$I$1,BA240,Trigger)</f>
        <v>42492</v>
      </c>
      <c r="BA240" s="186">
        <f>_xll.qlCalendarAdvance(Calendar,BA239,AY240,"f",,Trigger)</f>
        <v>42494</v>
      </c>
      <c r="BB240" s="186">
        <f>_xll.qlInterestRateIndexMaturity(Currency&amp;"ibor"&amp;$I$1,BA240,Trigger)</f>
        <v>42859</v>
      </c>
      <c r="BC240" s="359">
        <f>_xll.qlIndexFixing($AC$5,AZ240,,_xll.ohTrigger(Trigger,Quote!$V$2))</f>
        <v>1.9656231362154288E-3</v>
      </c>
      <c r="BD240" s="359" t="e">
        <f>_xll.qlIndexFixing($BE$1,AZ240,TRUE,_xll.ohTrigger(Trigger,Trigger12M))</f>
        <v>#NUM!</v>
      </c>
    </row>
    <row r="241" spans="51:56" ht="11.25" customHeight="1" x14ac:dyDescent="0.25">
      <c r="AY241" s="185" t="s">
        <v>214</v>
      </c>
      <c r="AZ241" s="186">
        <f>_xll.qlInterestRateIndexFixingDate(Currency&amp;"ibor"&amp;$I$1,BA241,Trigger)</f>
        <v>42493</v>
      </c>
      <c r="BA241" s="186">
        <f>_xll.qlCalendarAdvance(Calendar,BA240,AY241,"f",,Trigger)</f>
        <v>42495</v>
      </c>
      <c r="BB241" s="186">
        <f>_xll.qlInterestRateIndexMaturity(Currency&amp;"ibor"&amp;$I$1,BA241,Trigger)</f>
        <v>42860</v>
      </c>
      <c r="BC241" s="359">
        <f>_xll.qlIndexFixing($AC$5,AZ241,,_xll.ohTrigger(Trigger,Quote!$V$2))</f>
        <v>1.9661063997261719E-3</v>
      </c>
      <c r="BD241" s="359" t="e">
        <f>_xll.qlIndexFixing($BE$1,AZ241,TRUE,_xll.ohTrigger(Trigger,Trigger12M))</f>
        <v>#NUM!</v>
      </c>
    </row>
    <row r="242" spans="51:56" ht="11.25" customHeight="1" x14ac:dyDescent="0.25">
      <c r="AY242" s="185" t="s">
        <v>214</v>
      </c>
      <c r="AZ242" s="186">
        <f>_xll.qlInterestRateIndexFixingDate(Currency&amp;"ibor"&amp;$I$1,BA242,Trigger)</f>
        <v>42494</v>
      </c>
      <c r="BA242" s="186">
        <f>_xll.qlCalendarAdvance(Calendar,BA241,AY242,"f",,Trigger)</f>
        <v>42496</v>
      </c>
      <c r="BB242" s="186">
        <f>_xll.qlInterestRateIndexMaturity(Currency&amp;"ibor"&amp;$I$1,BA242,Trigger)</f>
        <v>42863</v>
      </c>
      <c r="BC242" s="359">
        <f>_xll.qlIndexFixing($AC$5,AZ242,,_xll.ohTrigger(Trigger,Quote!$V$2))</f>
        <v>1.966486528294579E-3</v>
      </c>
      <c r="BD242" s="359" t="e">
        <f>_xll.qlIndexFixing($BE$1,AZ242,TRUE,_xll.ohTrigger(Trigger,Trigger12M))</f>
        <v>#NUM!</v>
      </c>
    </row>
    <row r="243" spans="51:56" ht="11.25" customHeight="1" x14ac:dyDescent="0.25">
      <c r="AY243" s="185" t="s">
        <v>214</v>
      </c>
      <c r="AZ243" s="186">
        <f>_xll.qlInterestRateIndexFixingDate(Currency&amp;"ibor"&amp;$I$1,BA243,Trigger)</f>
        <v>42495</v>
      </c>
      <c r="BA243" s="186">
        <f>_xll.qlCalendarAdvance(Calendar,BA242,AY243,"f",,Trigger)</f>
        <v>42499</v>
      </c>
      <c r="BB243" s="186">
        <f>_xll.qlInterestRateIndexMaturity(Currency&amp;"ibor"&amp;$I$1,BA243,Trigger)</f>
        <v>42864</v>
      </c>
      <c r="BC243" s="359">
        <f>_xll.qlIndexFixing($AC$5,AZ243,,_xll.ohTrigger(Trigger,Quote!$V$2))</f>
        <v>1.9680113450248802E-3</v>
      </c>
      <c r="BD243" s="359" t="e">
        <f>_xll.qlIndexFixing($BE$1,AZ243,TRUE,_xll.ohTrigger(Trigger,Trigger12M))</f>
        <v>#NUM!</v>
      </c>
    </row>
    <row r="244" spans="51:56" ht="11.25" customHeight="1" x14ac:dyDescent="0.25">
      <c r="AY244" s="185" t="s">
        <v>214</v>
      </c>
      <c r="AZ244" s="186">
        <f>_xll.qlInterestRateIndexFixingDate(Currency&amp;"ibor"&amp;$I$1,BA244,Trigger)</f>
        <v>42496</v>
      </c>
      <c r="BA244" s="186">
        <f>_xll.qlCalendarAdvance(Calendar,BA243,AY244,"f",,Trigger)</f>
        <v>42500</v>
      </c>
      <c r="BB244" s="186">
        <f>_xll.qlInterestRateIndexMaturity(Currency&amp;"ibor"&amp;$I$1,BA244,Trigger)</f>
        <v>42865</v>
      </c>
      <c r="BC244" s="359">
        <f>_xll.qlIndexFixing($AC$5,AZ244,,_xll.ohTrigger(Trigger,Quote!$V$2))</f>
        <v>1.9684805541433431E-3</v>
      </c>
      <c r="BD244" s="359" t="e">
        <f>_xll.qlIndexFixing($BE$1,AZ244,TRUE,_xll.ohTrigger(Trigger,Trigger12M))</f>
        <v>#NUM!</v>
      </c>
    </row>
    <row r="245" spans="51:56" ht="11.25" customHeight="1" x14ac:dyDescent="0.25">
      <c r="AY245" s="185" t="s">
        <v>214</v>
      </c>
      <c r="AZ245" s="186">
        <f>_xll.qlInterestRateIndexFixingDate(Currency&amp;"ibor"&amp;$I$1,BA245,Trigger)</f>
        <v>42499</v>
      </c>
      <c r="BA245" s="186">
        <f>_xll.qlCalendarAdvance(Calendar,BA244,AY245,"f",,Trigger)</f>
        <v>42501</v>
      </c>
      <c r="BB245" s="186">
        <f>_xll.qlInterestRateIndexMaturity(Currency&amp;"ibor"&amp;$I$1,BA245,Trigger)</f>
        <v>42866</v>
      </c>
      <c r="BC245" s="359">
        <f>_xll.qlIndexFixing($AC$5,AZ245,,_xll.ohTrigger(Trigger,Quote!$V$2))</f>
        <v>1.9689469523712175E-3</v>
      </c>
      <c r="BD245" s="359" t="e">
        <f>_xll.qlIndexFixing($BE$1,AZ245,TRUE,_xll.ohTrigger(Trigger,Trigger12M))</f>
        <v>#NUM!</v>
      </c>
    </row>
    <row r="246" spans="51:56" ht="11.25" customHeight="1" x14ac:dyDescent="0.25">
      <c r="AY246" s="185" t="s">
        <v>214</v>
      </c>
      <c r="AZ246" s="186">
        <f>_xll.qlInterestRateIndexFixingDate(Currency&amp;"ibor"&amp;$I$1,BA246,Trigger)</f>
        <v>42500</v>
      </c>
      <c r="BA246" s="186">
        <f>_xll.qlCalendarAdvance(Calendar,BA245,AY246,"f",,Trigger)</f>
        <v>42502</v>
      </c>
      <c r="BB246" s="186">
        <f>_xll.qlInterestRateIndexMaturity(Currency&amp;"ibor"&amp;$I$1,BA246,Trigger)</f>
        <v>42867</v>
      </c>
      <c r="BC246" s="359">
        <f>_xll.qlIndexFixing($AC$5,AZ246,,_xll.ohTrigger(Trigger,Quote!$V$2))</f>
        <v>1.9694105397047796E-3</v>
      </c>
      <c r="BD246" s="359" t="e">
        <f>_xll.qlIndexFixing($BE$1,AZ246,TRUE,_xll.ohTrigger(Trigger,Trigger12M))</f>
        <v>#NUM!</v>
      </c>
    </row>
    <row r="247" spans="51:56" ht="11.25" customHeight="1" x14ac:dyDescent="0.25">
      <c r="AY247" s="185" t="s">
        <v>214</v>
      </c>
      <c r="AZ247" s="186">
        <f>_xll.qlInterestRateIndexFixingDate(Currency&amp;"ibor"&amp;$I$1,BA247,Trigger)</f>
        <v>42501</v>
      </c>
      <c r="BA247" s="186">
        <f>_xll.qlCalendarAdvance(Calendar,BA246,AY247,"f",,Trigger)</f>
        <v>42503</v>
      </c>
      <c r="BB247" s="186">
        <f>_xll.qlInterestRateIndexMaturity(Currency&amp;"ibor"&amp;$I$1,BA247,Trigger)</f>
        <v>42870</v>
      </c>
      <c r="BC247" s="359">
        <f>_xll.qlIndexFixing($AC$5,AZ247,,_xll.ohTrigger(Trigger,Quote!$V$2))</f>
        <v>1.969775600460375E-3</v>
      </c>
      <c r="BD247" s="359" t="e">
        <f>_xll.qlIndexFixing($BE$1,AZ247,TRUE,_xll.ohTrigger(Trigger,Trigger12M))</f>
        <v>#NUM!</v>
      </c>
    </row>
    <row r="248" spans="51:56" ht="11.25" customHeight="1" x14ac:dyDescent="0.25">
      <c r="AY248" s="185" t="s">
        <v>214</v>
      </c>
      <c r="AZ248" s="186">
        <f>_xll.qlInterestRateIndexFixingDate(Currency&amp;"ibor"&amp;$I$1,BA248,Trigger)</f>
        <v>42502</v>
      </c>
      <c r="BA248" s="186">
        <f>_xll.qlCalendarAdvance(Calendar,BA247,AY248,"f",,Trigger)</f>
        <v>42506</v>
      </c>
      <c r="BB248" s="186">
        <f>_xll.qlInterestRateIndexMaturity(Currency&amp;"ibor"&amp;$I$1,BA248,Trigger)</f>
        <v>42871</v>
      </c>
      <c r="BC248" s="359">
        <f>_xll.qlIndexFixing($AC$5,AZ248,,_xll.ohTrigger(Trigger,Quote!$V$2))</f>
        <v>1.9712367800142224E-3</v>
      </c>
      <c r="BD248" s="359" t="e">
        <f>_xll.qlIndexFixing($BE$1,AZ248,TRUE,_xll.ohTrigger(Trigger,Trigger12M))</f>
        <v>#NUM!</v>
      </c>
    </row>
    <row r="249" spans="51:56" ht="11.25" customHeight="1" x14ac:dyDescent="0.25">
      <c r="AY249" s="185" t="s">
        <v>214</v>
      </c>
      <c r="AZ249" s="186">
        <f>_xll.qlInterestRateIndexFixingDate(Currency&amp;"ibor"&amp;$I$1,BA249,Trigger)</f>
        <v>42503</v>
      </c>
      <c r="BA249" s="186">
        <f>_xll.qlCalendarAdvance(Calendar,BA248,AY249,"f",,Trigger)</f>
        <v>42507</v>
      </c>
      <c r="BB249" s="186">
        <f>_xll.qlInterestRateIndexMaturity(Currency&amp;"ibor"&amp;$I$1,BA249,Trigger)</f>
        <v>42872</v>
      </c>
      <c r="BC249" s="359">
        <f>_xll.qlIndexFixing($AC$5,AZ249,,_xll.ohTrigger(Trigger,Quote!$V$2))</f>
        <v>1.9716863128162189E-3</v>
      </c>
      <c r="BD249" s="359" t="e">
        <f>_xll.qlIndexFixing($BE$1,AZ249,TRUE,_xll.ohTrigger(Trigger,Trigger12M))</f>
        <v>#NUM!</v>
      </c>
    </row>
    <row r="250" spans="51:56" ht="11.25" customHeight="1" x14ac:dyDescent="0.25">
      <c r="AY250" s="185" t="s">
        <v>214</v>
      </c>
      <c r="AZ250" s="186">
        <f>_xll.qlInterestRateIndexFixingDate(Currency&amp;"ibor"&amp;$I$1,BA250,Trigger)</f>
        <v>42506</v>
      </c>
      <c r="BA250" s="186">
        <f>_xll.qlCalendarAdvance(Calendar,BA249,AY250,"f",,Trigger)</f>
        <v>42508</v>
      </c>
      <c r="BB250" s="186">
        <f>_xll.qlInterestRateIndexMaturity(Currency&amp;"ibor"&amp;$I$1,BA250,Trigger)</f>
        <v>42873</v>
      </c>
      <c r="BC250" s="359">
        <f>_xll.qlIndexFixing($AC$5,AZ250,,_xll.ohTrigger(Trigger,Quote!$V$2))</f>
        <v>1.972133034700251E-3</v>
      </c>
      <c r="BD250" s="359" t="e">
        <f>_xll.qlIndexFixing($BE$1,AZ250,TRUE,_xll.ohTrigger(Trigger,Trigger12M))</f>
        <v>#NUM!</v>
      </c>
    </row>
    <row r="251" spans="51:56" ht="11.25" customHeight="1" x14ac:dyDescent="0.25">
      <c r="AY251" s="185" t="s">
        <v>214</v>
      </c>
      <c r="AZ251" s="186">
        <f>_xll.qlInterestRateIndexFixingDate(Currency&amp;"ibor"&amp;$I$1,BA251,Trigger)</f>
        <v>42507</v>
      </c>
      <c r="BA251" s="186">
        <f>_xll.qlCalendarAdvance(Calendar,BA250,AY251,"f",,Trigger)</f>
        <v>42509</v>
      </c>
      <c r="BB251" s="186">
        <f>_xll.qlInterestRateIndexMaturity(Currency&amp;"ibor"&amp;$I$1,BA251,Trigger)</f>
        <v>42874</v>
      </c>
      <c r="BC251" s="359">
        <f>_xll.qlIndexFixing($AC$5,AZ251,,_xll.ohTrigger(Trigger,Quote!$V$2))</f>
        <v>1.9725769456625962E-3</v>
      </c>
      <c r="BD251" s="359" t="e">
        <f>_xll.qlIndexFixing($BE$1,AZ251,TRUE,_xll.ohTrigger(Trigger,Trigger12M))</f>
        <v>#NUM!</v>
      </c>
    </row>
    <row r="252" spans="51:56" ht="11.25" customHeight="1" x14ac:dyDescent="0.25">
      <c r="AY252" s="185" t="s">
        <v>214</v>
      </c>
      <c r="AZ252" s="186">
        <f>_xll.qlInterestRateIndexFixingDate(Currency&amp;"ibor"&amp;$I$1,BA252,Trigger)</f>
        <v>42508</v>
      </c>
      <c r="BA252" s="186">
        <f>_xll.qlCalendarAdvance(Calendar,BA251,AY252,"f",,Trigger)</f>
        <v>42510</v>
      </c>
      <c r="BB252" s="186">
        <f>_xll.qlInterestRateIndexMaturity(Currency&amp;"ibor"&amp;$I$1,BA252,Trigger)</f>
        <v>42877</v>
      </c>
      <c r="BC252" s="359">
        <f>_xll.qlIndexFixing($AC$5,AZ252,,_xll.ohTrigger(Trigger,Quote!$V$2))</f>
        <v>1.9729276876720007E-3</v>
      </c>
      <c r="BD252" s="359" t="e">
        <f>_xll.qlIndexFixing($BE$1,AZ252,TRUE,_xll.ohTrigger(Trigger,Trigger12M))</f>
        <v>#NUM!</v>
      </c>
    </row>
    <row r="253" spans="51:56" ht="11.25" customHeight="1" x14ac:dyDescent="0.25">
      <c r="AY253" s="185" t="s">
        <v>214</v>
      </c>
      <c r="AZ253" s="186">
        <f>_xll.qlInterestRateIndexFixingDate(Currency&amp;"ibor"&amp;$I$1,BA253,Trigger)</f>
        <v>42509</v>
      </c>
      <c r="BA253" s="186">
        <f>_xll.qlCalendarAdvance(Calendar,BA252,AY253,"f",,Trigger)</f>
        <v>42513</v>
      </c>
      <c r="BB253" s="186">
        <f>_xll.qlInterestRateIndexMaturity(Currency&amp;"ibor"&amp;$I$1,BA253,Trigger)</f>
        <v>42878</v>
      </c>
      <c r="BC253" s="359">
        <f>_xll.qlIndexFixing($AC$5,AZ253,,_xll.ohTrigger(Trigger,Quote!$V$2))</f>
        <v>1.9743244802197671E-3</v>
      </c>
      <c r="BD253" s="359" t="e">
        <f>_xll.qlIndexFixing($BE$1,AZ253,TRUE,_xll.ohTrigger(Trigger,Trigger12M))</f>
        <v>#NUM!</v>
      </c>
    </row>
    <row r="254" spans="51:56" ht="11.25" customHeight="1" x14ac:dyDescent="0.25">
      <c r="AY254" s="185" t="s">
        <v>214</v>
      </c>
      <c r="AZ254" s="186">
        <f>_xll.qlInterestRateIndexFixingDate(Currency&amp;"ibor"&amp;$I$1,BA254,Trigger)</f>
        <v>42510</v>
      </c>
      <c r="BA254" s="186">
        <f>_xll.qlCalendarAdvance(Calendar,BA253,AY254,"f",,Trigger)</f>
        <v>42514</v>
      </c>
      <c r="BB254" s="186">
        <f>_xll.qlInterestRateIndexMaturity(Currency&amp;"ibor"&amp;$I$1,BA254,Trigger)</f>
        <v>42879</v>
      </c>
      <c r="BC254" s="359">
        <f>_xll.qlIndexFixing($AC$5,AZ254,,_xll.ohTrigger(Trigger,Quote!$V$2))</f>
        <v>1.9747543365171735E-3</v>
      </c>
      <c r="BD254" s="359" t="e">
        <f>_xll.qlIndexFixing($BE$1,AZ254,TRUE,_xll.ohTrigger(Trigger,Trigger12M))</f>
        <v>#NUM!</v>
      </c>
    </row>
    <row r="255" spans="51:56" ht="11.25" customHeight="1" x14ac:dyDescent="0.25">
      <c r="AY255" s="185" t="s">
        <v>214</v>
      </c>
      <c r="AZ255" s="186">
        <f>_xll.qlInterestRateIndexFixingDate(Currency&amp;"ibor"&amp;$I$1,BA255,Trigger)</f>
        <v>42513</v>
      </c>
      <c r="BA255" s="186">
        <f>_xll.qlCalendarAdvance(Calendar,BA254,AY255,"f",,Trigger)</f>
        <v>42515</v>
      </c>
      <c r="BB255" s="186">
        <f>_xll.qlInterestRateIndexMaturity(Currency&amp;"ibor"&amp;$I$1,BA255,Trigger)</f>
        <v>42880</v>
      </c>
      <c r="BC255" s="359">
        <f>_xll.qlIndexFixing($AC$5,AZ255,,_xll.ohTrigger(Trigger,Quote!$V$2))</f>
        <v>1.9751813818705546E-3</v>
      </c>
      <c r="BD255" s="359" t="e">
        <f>_xll.qlIndexFixing($BE$1,AZ255,TRUE,_xll.ohTrigger(Trigger,Trigger12M))</f>
        <v>#NUM!</v>
      </c>
    </row>
    <row r="256" spans="51:56" ht="11.25" customHeight="1" x14ac:dyDescent="0.25">
      <c r="AY256" s="185" t="s">
        <v>214</v>
      </c>
      <c r="AZ256" s="186">
        <f>_xll.qlInterestRateIndexFixingDate(Currency&amp;"ibor"&amp;$I$1,BA256,Trigger)</f>
        <v>42514</v>
      </c>
      <c r="BA256" s="186">
        <f>_xll.qlCalendarAdvance(Calendar,BA255,AY256,"f",,Trigger)</f>
        <v>42516</v>
      </c>
      <c r="BB256" s="186">
        <f>_xll.qlInterestRateIndexMaturity(Currency&amp;"ibor"&amp;$I$1,BA256,Trigger)</f>
        <v>42881</v>
      </c>
      <c r="BC256" s="359">
        <f>_xll.qlIndexFixing($AC$5,AZ256,,_xll.ohTrigger(Trigger,Quote!$V$2))</f>
        <v>1.9756056162761868E-3</v>
      </c>
      <c r="BD256" s="359" t="e">
        <f>_xll.qlIndexFixing($BE$1,AZ256,TRUE,_xll.ohTrigger(Trigger,Trigger12M))</f>
        <v>#NUM!</v>
      </c>
    </row>
    <row r="257" spans="51:56" ht="11.25" customHeight="1" x14ac:dyDescent="0.25">
      <c r="AY257" s="185" t="s">
        <v>214</v>
      </c>
      <c r="AZ257" s="186">
        <f>_xll.qlInterestRateIndexFixingDate(Currency&amp;"ibor"&amp;$I$1,BA257,Trigger)</f>
        <v>42515</v>
      </c>
      <c r="BA257" s="186">
        <f>_xll.qlCalendarAdvance(Calendar,BA256,AY257,"f",,Trigger)</f>
        <v>42517</v>
      </c>
      <c r="BB257" s="186">
        <f>_xll.qlInterestRateIndexMaturity(Currency&amp;"ibor"&amp;$I$1,BA257,Trigger)</f>
        <v>42884</v>
      </c>
      <c r="BC257" s="359">
        <f>_xll.qlIndexFixing($AC$5,AZ257,,_xll.ohTrigger(Trigger,Quote!$V$2))</f>
        <v>1.9759427886117094E-3</v>
      </c>
      <c r="BD257" s="359" t="e">
        <f>_xll.qlIndexFixing($BE$1,AZ257,TRUE,_xll.ohTrigger(Trigger,Trigger12M))</f>
        <v>#NUM!</v>
      </c>
    </row>
    <row r="258" spans="51:56" ht="11.25" customHeight="1" x14ac:dyDescent="0.25">
      <c r="AY258" s="185" t="s">
        <v>214</v>
      </c>
      <c r="AZ258" s="186">
        <f>_xll.qlInterestRateIndexFixingDate(Currency&amp;"ibor"&amp;$I$1,BA258,Trigger)</f>
        <v>42516</v>
      </c>
      <c r="BA258" s="186">
        <f>_xll.qlCalendarAdvance(Calendar,BA257,AY258,"f",,Trigger)</f>
        <v>42520</v>
      </c>
      <c r="BB258" s="186">
        <f>_xll.qlInterestRateIndexMaturity(Currency&amp;"ibor"&amp;$I$1,BA258,Trigger)</f>
        <v>42885</v>
      </c>
      <c r="BC258" s="359">
        <f>_xll.qlIndexFixing($AC$5,AZ258,,_xll.ohTrigger(Trigger,Quote!$V$2))</f>
        <v>1.9772744443498354E-3</v>
      </c>
      <c r="BD258" s="359" t="e">
        <f>_xll.qlIndexFixing($BE$1,AZ258,TRUE,_xll.ohTrigger(Trigger,Trigger12M))</f>
        <v>#NUM!</v>
      </c>
    </row>
    <row r="259" spans="51:56" ht="11.25" customHeight="1" x14ac:dyDescent="0.25">
      <c r="AY259" s="185" t="s">
        <v>214</v>
      </c>
      <c r="AZ259" s="186">
        <f>_xll.qlInterestRateIndexFixingDate(Currency&amp;"ibor"&amp;$I$1,BA259,Trigger)</f>
        <v>42517</v>
      </c>
      <c r="BA259" s="186">
        <f>_xll.qlCalendarAdvance(Calendar,BA258,AY259,"f",,Trigger)</f>
        <v>42521</v>
      </c>
      <c r="BB259" s="186">
        <f>_xll.qlInterestRateIndexMaturity(Currency&amp;"ibor"&amp;$I$1,BA259,Trigger)</f>
        <v>42886</v>
      </c>
      <c r="BC259" s="359">
        <f>_xll.qlIndexFixing($AC$5,AZ259,,_xll.ohTrigger(Trigger,Quote!$V$2))</f>
        <v>1.9776846239630695E-3</v>
      </c>
      <c r="BD259" s="359" t="e">
        <f>_xll.qlIndexFixing($BE$1,AZ259,TRUE,_xll.ohTrigger(Trigger,Trigger12M))</f>
        <v>#NUM!</v>
      </c>
    </row>
    <row r="260" spans="51:56" ht="11.25" customHeight="1" x14ac:dyDescent="0.25">
      <c r="AY260" s="185" t="s">
        <v>214</v>
      </c>
      <c r="AZ260" s="186">
        <f>_xll.qlInterestRateIndexFixingDate(Currency&amp;"ibor"&amp;$I$1,BA260,Trigger)</f>
        <v>42520</v>
      </c>
      <c r="BA260" s="186">
        <f>_xll.qlCalendarAdvance(Calendar,BA259,AY260,"f",,Trigger)</f>
        <v>42522</v>
      </c>
      <c r="BB260" s="186">
        <f>_xll.qlInterestRateIndexMaturity(Currency&amp;"ibor"&amp;$I$1,BA260,Trigger)</f>
        <v>42887</v>
      </c>
      <c r="BC260" s="359">
        <f>_xll.qlIndexFixing($AC$5,AZ260,,_xll.ohTrigger(Trigger,Quote!$V$2))</f>
        <v>1.9780919926073114E-3</v>
      </c>
      <c r="BD260" s="359" t="e">
        <f>_xll.qlIndexFixing($BE$1,AZ260,TRUE,_xll.ohTrigger(Trigger,Trigger12M))</f>
        <v>#NUM!</v>
      </c>
    </row>
    <row r="261" spans="51:56" ht="11.25" customHeight="1" x14ac:dyDescent="0.25">
      <c r="AY261" s="185" t="s">
        <v>214</v>
      </c>
      <c r="AZ261" s="186">
        <f>_xll.qlInterestRateIndexFixingDate(Currency&amp;"ibor"&amp;$I$1,BA261,Trigger)</f>
        <v>42521</v>
      </c>
      <c r="BA261" s="186">
        <f>_xll.qlCalendarAdvance(Calendar,BA260,AY261,"f",,Trigger)</f>
        <v>42523</v>
      </c>
      <c r="BB261" s="186">
        <f>_xll.qlInterestRateIndexMaturity(Currency&amp;"ibor"&amp;$I$1,BA261,Trigger)</f>
        <v>42888</v>
      </c>
      <c r="BC261" s="359">
        <f>_xll.qlIndexFixing($AC$5,AZ261,,_xll.ohTrigger(Trigger,Quote!$V$2))</f>
        <v>1.9784965502788387E-3</v>
      </c>
      <c r="BD261" s="359" t="e">
        <f>_xll.qlIndexFixing($BE$1,AZ261,TRUE,_xll.ohTrigger(Trigger,Trigger12M))</f>
        <v>#NUM!</v>
      </c>
    </row>
    <row r="262" spans="51:56" ht="11.25" customHeight="1" x14ac:dyDescent="0.25">
      <c r="AY262" s="185" t="s">
        <v>214</v>
      </c>
      <c r="AZ262" s="186">
        <f>_xll.qlInterestRateIndexFixingDate(Currency&amp;"ibor"&amp;$I$1,BA262,Trigger)</f>
        <v>42522</v>
      </c>
      <c r="BA262" s="186">
        <f>_xll.qlCalendarAdvance(Calendar,BA261,AY262,"f",,Trigger)</f>
        <v>42524</v>
      </c>
      <c r="BB262" s="186">
        <f>_xll.qlInterestRateIndexMaturity(Currency&amp;"ibor"&amp;$I$1,BA262,Trigger)</f>
        <v>42891</v>
      </c>
      <c r="BC262" s="359">
        <f>_xll.qlIndexFixing($AC$5,AZ262,,_xll.ohTrigger(Trigger,Quote!$V$2))</f>
        <v>1.9788209020186018E-3</v>
      </c>
      <c r="BD262" s="359" t="e">
        <f>_xll.qlIndexFixing($BE$1,AZ262,TRUE,_xll.ohTrigger(Trigger,Trigger12M))</f>
        <v>#NUM!</v>
      </c>
    </row>
    <row r="263" spans="51:56" ht="11.25" customHeight="1" x14ac:dyDescent="0.25">
      <c r="AY263" s="185" t="s">
        <v>214</v>
      </c>
      <c r="AZ263" s="186">
        <f>_xll.qlInterestRateIndexFixingDate(Currency&amp;"ibor"&amp;$I$1,BA263,Trigger)</f>
        <v>42523</v>
      </c>
      <c r="BA263" s="186">
        <f>_xll.qlCalendarAdvance(Calendar,BA262,AY263,"f",,Trigger)</f>
        <v>42527</v>
      </c>
      <c r="BB263" s="186">
        <f>_xll.qlInterestRateIndexMaturity(Currency&amp;"ibor"&amp;$I$1,BA263,Trigger)</f>
        <v>42892</v>
      </c>
      <c r="BC263" s="359">
        <f>_xll.qlIndexFixing($AC$5,AZ263,,_xll.ohTrigger(Trigger,Quote!$V$2))</f>
        <v>1.9800866711712217E-3</v>
      </c>
      <c r="BD263" s="359" t="e">
        <f>_xll.qlIndexFixing($BE$1,AZ263,TRUE,_xll.ohTrigger(Trigger,Trigger12M))</f>
        <v>#NUM!</v>
      </c>
    </row>
    <row r="264" spans="51:56" ht="11.25" customHeight="1" x14ac:dyDescent="0.25">
      <c r="AY264" s="185" t="s">
        <v>214</v>
      </c>
      <c r="AZ264" s="186">
        <f>_xll.qlInterestRateIndexFixingDate(Currency&amp;"ibor"&amp;$I$1,BA264,Trigger)</f>
        <v>42524</v>
      </c>
      <c r="BA264" s="186">
        <f>_xll.qlCalendarAdvance(Calendar,BA263,AY264,"f",,Trigger)</f>
        <v>42528</v>
      </c>
      <c r="BB264" s="186">
        <f>_xll.qlInterestRateIndexMaturity(Currency&amp;"ibor"&amp;$I$1,BA264,Trigger)</f>
        <v>42893</v>
      </c>
      <c r="BC264" s="359">
        <f>_xll.qlIndexFixing($AC$5,AZ264,,_xll.ohTrigger(Trigger,Quote!$V$2))</f>
        <v>1.9804771739288041E-3</v>
      </c>
      <c r="BD264" s="359" t="e">
        <f>_xll.qlIndexFixing($BE$1,AZ264,TRUE,_xll.ohTrigger(Trigger,Trigger12M))</f>
        <v>#NUM!</v>
      </c>
    </row>
    <row r="265" spans="51:56" ht="11.25" customHeight="1" x14ac:dyDescent="0.25">
      <c r="AY265" s="185" t="s">
        <v>214</v>
      </c>
      <c r="AZ265" s="186">
        <f>_xll.qlInterestRateIndexFixingDate(Currency&amp;"ibor"&amp;$I$1,BA265,Trigger)</f>
        <v>42527</v>
      </c>
      <c r="BA265" s="186">
        <f>_xll.qlCalendarAdvance(Calendar,BA264,AY265,"f",,Trigger)</f>
        <v>42529</v>
      </c>
      <c r="BB265" s="186">
        <f>_xll.qlInterestRateIndexMaturity(Currency&amp;"ibor"&amp;$I$1,BA265,Trigger)</f>
        <v>42894</v>
      </c>
      <c r="BC265" s="359">
        <f>_xll.qlIndexFixing($AC$5,AZ265,,_xll.ohTrigger(Trigger,Quote!$V$2))</f>
        <v>1.9808648656933041E-3</v>
      </c>
      <c r="BD265" s="359" t="e">
        <f>_xll.qlIndexFixing($BE$1,AZ265,TRUE,_xll.ohTrigger(Trigger,Trigger12M))</f>
        <v>#NUM!</v>
      </c>
    </row>
    <row r="266" spans="51:56" ht="11.25" customHeight="1" x14ac:dyDescent="0.25">
      <c r="AY266" s="185" t="s">
        <v>214</v>
      </c>
      <c r="AZ266" s="186">
        <f>_xll.qlInterestRateIndexFixingDate(Currency&amp;"ibor"&amp;$I$1,BA266,Trigger)</f>
        <v>42528</v>
      </c>
      <c r="BA266" s="186">
        <f>_xll.qlCalendarAdvance(Calendar,BA265,AY266,"f",,Trigger)</f>
        <v>42530</v>
      </c>
      <c r="BB266" s="186">
        <f>_xll.qlInterestRateIndexMaturity(Currency&amp;"ibor"&amp;$I$1,BA266,Trigger)</f>
        <v>42895</v>
      </c>
      <c r="BC266" s="359">
        <f>_xll.qlIndexFixing($AC$5,AZ266,,_xll.ohTrigger(Trigger,Quote!$V$2))</f>
        <v>1.981249746461875E-3</v>
      </c>
      <c r="BD266" s="359" t="e">
        <f>_xll.qlIndexFixing($BE$1,AZ266,TRUE,_xll.ohTrigger(Trigger,Trigger12M))</f>
        <v>#NUM!</v>
      </c>
    </row>
    <row r="267" spans="51:56" ht="11.25" customHeight="1" x14ac:dyDescent="0.25">
      <c r="AY267" s="185" t="s">
        <v>214</v>
      </c>
      <c r="AZ267" s="186">
        <f>_xll.qlInterestRateIndexFixingDate(Currency&amp;"ibor"&amp;$I$1,BA267,Trigger)</f>
        <v>42529</v>
      </c>
      <c r="BA267" s="186">
        <f>_xll.qlCalendarAdvance(Calendar,BA266,AY267,"f",,Trigger)</f>
        <v>42531</v>
      </c>
      <c r="BB267" s="186">
        <f>_xll.qlInterestRateIndexMaturity(Currency&amp;"ibor"&amp;$I$1,BA267,Trigger)</f>
        <v>42898</v>
      </c>
      <c r="BC267" s="359">
        <f>_xll.qlIndexFixing($AC$5,AZ267,,_xll.ohTrigger(Trigger,Quote!$V$2))</f>
        <v>1.9815620266890638E-3</v>
      </c>
      <c r="BD267" s="359" t="e">
        <f>_xll.qlIndexFixing($BE$1,AZ267,TRUE,_xll.ohTrigger(Trigger,Trigger12M))</f>
        <v>#NUM!</v>
      </c>
    </row>
    <row r="268" spans="51:56" ht="11.25" customHeight="1" x14ac:dyDescent="0.25">
      <c r="AY268" s="185" t="s">
        <v>214</v>
      </c>
      <c r="AZ268" s="186">
        <f>_xll.qlInterestRateIndexFixingDate(Currency&amp;"ibor"&amp;$I$1,BA268,Trigger)</f>
        <v>42530</v>
      </c>
      <c r="BA268" s="186">
        <f>_xll.qlCalendarAdvance(Calendar,BA267,AY268,"f",,Trigger)</f>
        <v>42534</v>
      </c>
      <c r="BB268" s="186">
        <f>_xll.qlInterestRateIndexMaturity(Currency&amp;"ibor"&amp;$I$1,BA268,Trigger)</f>
        <v>42899</v>
      </c>
      <c r="BC268" s="359">
        <f>_xll.qlIndexFixing($AC$5,AZ268,,_xll.ohTrigger(Trigger,Quote!$V$2))</f>
        <v>1.9827611595080999E-3</v>
      </c>
      <c r="BD268" s="359" t="e">
        <f>_xll.qlIndexFixing($BE$1,AZ268,TRUE,_xll.ohTrigger(Trigger,Trigger12M))</f>
        <v>#NUM!</v>
      </c>
    </row>
    <row r="269" spans="51:56" ht="11.25" customHeight="1" x14ac:dyDescent="0.25">
      <c r="AY269" s="185" t="s">
        <v>214</v>
      </c>
      <c r="AZ269" s="186">
        <f>_xll.qlInterestRateIndexFixingDate(Currency&amp;"ibor"&amp;$I$1,BA269,Trigger)</f>
        <v>42531</v>
      </c>
      <c r="BA269" s="186">
        <f>_xll.qlCalendarAdvance(Calendar,BA268,AY269,"f",,Trigger)</f>
        <v>42535</v>
      </c>
      <c r="BB269" s="186">
        <f>_xll.qlInterestRateIndexMaturity(Currency&amp;"ibor"&amp;$I$1,BA269,Trigger)</f>
        <v>42900</v>
      </c>
      <c r="BC269" s="359">
        <f>_xll.qlIndexFixing($AC$5,AZ269,,_xll.ohTrigger(Trigger,Quote!$V$2))</f>
        <v>1.9831319852466542E-3</v>
      </c>
      <c r="BD269" s="359" t="e">
        <f>_xll.qlIndexFixing($BE$1,AZ269,TRUE,_xll.ohTrigger(Trigger,Trigger12M))</f>
        <v>#NUM!</v>
      </c>
    </row>
    <row r="270" spans="51:56" ht="11.25" customHeight="1" x14ac:dyDescent="0.25">
      <c r="AY270" s="185" t="s">
        <v>214</v>
      </c>
      <c r="AZ270" s="186">
        <f>_xll.qlInterestRateIndexFixingDate(Currency&amp;"ibor"&amp;$I$1,BA270,Trigger)</f>
        <v>42534</v>
      </c>
      <c r="BA270" s="186">
        <f>_xll.qlCalendarAdvance(Calendar,BA269,AY270,"f",,Trigger)</f>
        <v>42536</v>
      </c>
      <c r="BB270" s="186">
        <f>_xll.qlInterestRateIndexMaturity(Currency&amp;"ibor"&amp;$I$1,BA270,Trigger)</f>
        <v>42901</v>
      </c>
      <c r="BC270" s="359">
        <f>_xll.qlIndexFixing($AC$5,AZ270,,_xll.ohTrigger(Trigger,Quote!$V$2))</f>
        <v>1.9834999999695691E-3</v>
      </c>
      <c r="BD270" s="359" t="e">
        <f>_xll.qlIndexFixing($BE$1,AZ270,TRUE,_xll.ohTrigger(Trigger,Trigger12M))</f>
        <v>#NUM!</v>
      </c>
    </row>
    <row r="271" spans="51:56" ht="11.25" customHeight="1" x14ac:dyDescent="0.25">
      <c r="AY271" s="185" t="s">
        <v>214</v>
      </c>
      <c r="AZ271" s="186">
        <f>_xll.qlInterestRateIndexFixingDate(Currency&amp;"ibor"&amp;$I$1,BA271,Trigger)</f>
        <v>42535</v>
      </c>
      <c r="BA271" s="186">
        <f>_xll.qlCalendarAdvance(Calendar,BA270,AY271,"f",,Trigger)</f>
        <v>42537</v>
      </c>
      <c r="BB271" s="186">
        <f>_xll.qlInterestRateIndexMaturity(Currency&amp;"ibor"&amp;$I$1,BA271,Trigger)</f>
        <v>42902</v>
      </c>
      <c r="BC271" s="359">
        <f>_xll.qlIndexFixing($AC$5,AZ271,,_xll.ohTrigger(Trigger,Quote!$V$2))</f>
        <v>1.984850639744276E-3</v>
      </c>
      <c r="BD271" s="359" t="e">
        <f>_xll.qlIndexFixing($BE$1,AZ271,TRUE,_xll.ohTrigger(Trigger,Trigger12M))</f>
        <v>#NUM!</v>
      </c>
    </row>
    <row r="272" spans="51:56" ht="11.25" customHeight="1" x14ac:dyDescent="0.25">
      <c r="AY272" s="185" t="s">
        <v>214</v>
      </c>
      <c r="AZ272" s="186">
        <f>_xll.qlInterestRateIndexFixingDate(Currency&amp;"ibor"&amp;$I$1,BA272,Trigger)</f>
        <v>42536</v>
      </c>
      <c r="BA272" s="186">
        <f>_xll.qlCalendarAdvance(Calendar,BA271,AY272,"f",,Trigger)</f>
        <v>42538</v>
      </c>
      <c r="BB272" s="186">
        <f>_xll.qlInterestRateIndexMaturity(Currency&amp;"ibor"&amp;$I$1,BA272,Trigger)</f>
        <v>42905</v>
      </c>
      <c r="BC272" s="359">
        <f>_xll.qlIndexFixing($AC$5,AZ272,,_xll.ohTrigger(Trigger,Quote!$V$2))</f>
        <v>1.9881021563332357E-3</v>
      </c>
      <c r="BD272" s="359" t="e">
        <f>_xll.qlIndexFixing($BE$1,AZ272,TRUE,_xll.ohTrigger(Trigger,Trigger12M))</f>
        <v>#NUM!</v>
      </c>
    </row>
    <row r="273" spans="51:56" ht="11.25" customHeight="1" x14ac:dyDescent="0.25">
      <c r="AY273" s="185" t="s">
        <v>214</v>
      </c>
      <c r="AZ273" s="186">
        <f>_xll.qlInterestRateIndexFixingDate(Currency&amp;"ibor"&amp;$I$1,BA273,Trigger)</f>
        <v>42537</v>
      </c>
      <c r="BA273" s="186">
        <f>_xll.qlCalendarAdvance(Calendar,BA272,AY273,"f",,Trigger)</f>
        <v>42541</v>
      </c>
      <c r="BB273" s="186">
        <f>_xll.qlInterestRateIndexMaturity(Currency&amp;"ibor"&amp;$I$1,BA273,Trigger)</f>
        <v>42906</v>
      </c>
      <c r="BC273" s="359">
        <f>_xll.qlIndexFixing($AC$5,AZ273,,_xll.ohTrigger(Trigger,Quote!$V$2))</f>
        <v>1.9902513840138309E-3</v>
      </c>
      <c r="BD273" s="359" t="e">
        <f>_xll.qlIndexFixing($BE$1,AZ273,TRUE,_xll.ohTrigger(Trigger,Trigger12M))</f>
        <v>#NUM!</v>
      </c>
    </row>
    <row r="274" spans="51:56" ht="11.25" customHeight="1" x14ac:dyDescent="0.25">
      <c r="AY274" s="185" t="s">
        <v>214</v>
      </c>
      <c r="AZ274" s="186">
        <f>_xll.qlInterestRateIndexFixingDate(Currency&amp;"ibor"&amp;$I$1,BA274,Trigger)</f>
        <v>42538</v>
      </c>
      <c r="BA274" s="186">
        <f>_xll.qlCalendarAdvance(Calendar,BA273,AY274,"f",,Trigger)</f>
        <v>42542</v>
      </c>
      <c r="BB274" s="186">
        <f>_xll.qlInterestRateIndexMaturity(Currency&amp;"ibor"&amp;$I$1,BA274,Trigger)</f>
        <v>42907</v>
      </c>
      <c r="BC274" s="359">
        <f>_xll.qlIndexFixing($AC$5,AZ274,,_xll.ohTrigger(Trigger,Quote!$V$2))</f>
        <v>1.9916011163703972E-3</v>
      </c>
      <c r="BD274" s="359" t="e">
        <f>_xll.qlIndexFixing($BE$1,AZ274,TRUE,_xll.ohTrigger(Trigger,Trigger12M))</f>
        <v>#NUM!</v>
      </c>
    </row>
    <row r="275" spans="51:56" ht="11.25" customHeight="1" x14ac:dyDescent="0.25">
      <c r="AY275" s="185" t="s">
        <v>214</v>
      </c>
      <c r="AZ275" s="186">
        <f>_xll.qlInterestRateIndexFixingDate(Currency&amp;"ibor"&amp;$I$1,BA275,Trigger)</f>
        <v>42541</v>
      </c>
      <c r="BA275" s="186">
        <f>_xll.qlCalendarAdvance(Calendar,BA274,AY275,"f",,Trigger)</f>
        <v>42543</v>
      </c>
      <c r="BB275" s="186">
        <f>_xll.qlInterestRateIndexMaturity(Currency&amp;"ibor"&amp;$I$1,BA275,Trigger)</f>
        <v>42908</v>
      </c>
      <c r="BC275" s="359">
        <f>_xll.qlIndexFixing($AC$5,AZ275,,_xll.ohTrigger(Trigger,Quote!$V$2))</f>
        <v>1.992950667241014E-3</v>
      </c>
      <c r="BD275" s="359" t="e">
        <f>_xll.qlIndexFixing($BE$1,AZ275,TRUE,_xll.ohTrigger(Trigger,Trigger12M))</f>
        <v>#NUM!</v>
      </c>
    </row>
    <row r="276" spans="51:56" ht="11.25" customHeight="1" x14ac:dyDescent="0.25">
      <c r="AY276" s="185" t="s">
        <v>214</v>
      </c>
      <c r="AZ276" s="186">
        <f>_xll.qlInterestRateIndexFixingDate(Currency&amp;"ibor"&amp;$I$1,BA276,Trigger)</f>
        <v>42542</v>
      </c>
      <c r="BA276" s="186">
        <f>_xll.qlCalendarAdvance(Calendar,BA275,AY276,"f",,Trigger)</f>
        <v>42544</v>
      </c>
      <c r="BB276" s="186">
        <f>_xll.qlInterestRateIndexMaturity(Currency&amp;"ibor"&amp;$I$1,BA276,Trigger)</f>
        <v>42909</v>
      </c>
      <c r="BC276" s="359">
        <f>_xll.qlIndexFixing($AC$5,AZ276,,_xll.ohTrigger(Trigger,Quote!$V$2))</f>
        <v>1.9943000366250243E-3</v>
      </c>
      <c r="BD276" s="359" t="e">
        <f>_xll.qlIndexFixing($BE$1,AZ276,TRUE,_xll.ohTrigger(Trigger,Trigger12M))</f>
        <v>#NUM!</v>
      </c>
    </row>
    <row r="277" spans="51:56" ht="11.25" customHeight="1" x14ac:dyDescent="0.25">
      <c r="AY277" s="185" t="s">
        <v>214</v>
      </c>
      <c r="AZ277" s="186">
        <f>_xll.qlInterestRateIndexFixingDate(Currency&amp;"ibor"&amp;$I$1,BA277,Trigger)</f>
        <v>42543</v>
      </c>
      <c r="BA277" s="186">
        <f>_xll.qlCalendarAdvance(Calendar,BA276,AY277,"f",,Trigger)</f>
        <v>42545</v>
      </c>
      <c r="BB277" s="186">
        <f>_xll.qlInterestRateIndexMaturity(Currency&amp;"ibor"&amp;$I$1,BA277,Trigger)</f>
        <v>42912</v>
      </c>
      <c r="BC277" s="359">
        <f>_xll.qlIndexFixing($AC$5,AZ277,,_xll.ohTrigger(Trigger,Quote!$V$2))</f>
        <v>1.9975579787891743E-3</v>
      </c>
      <c r="BD277" s="359" t="e">
        <f>_xll.qlIndexFixing($BE$1,AZ277,TRUE,_xll.ohTrigger(Trigger,Trigger12M))</f>
        <v>#NUM!</v>
      </c>
    </row>
    <row r="278" spans="51:56" ht="11.25" customHeight="1" x14ac:dyDescent="0.25">
      <c r="AY278" s="185" t="s">
        <v>214</v>
      </c>
      <c r="AZ278" s="186">
        <f>_xll.qlInterestRateIndexFixingDate(Currency&amp;"ibor"&amp;$I$1,BA278,Trigger)</f>
        <v>42544</v>
      </c>
      <c r="BA278" s="186">
        <f>_xll.qlCalendarAdvance(Calendar,BA277,AY278,"f",,Trigger)</f>
        <v>42548</v>
      </c>
      <c r="BB278" s="186">
        <f>_xll.qlInterestRateIndexMaturity(Currency&amp;"ibor"&amp;$I$1,BA278,Trigger)</f>
        <v>42913</v>
      </c>
      <c r="BC278" s="359">
        <f>_xll.qlIndexFixing($AC$5,AZ278,,_xll.ohTrigger(Trigger,Quote!$V$2))</f>
        <v>1.999695699280545E-3</v>
      </c>
      <c r="BD278" s="359" t="e">
        <f>_xll.qlIndexFixing($BE$1,AZ278,TRUE,_xll.ohTrigger(Trigger,Trigger12M))</f>
        <v>#NUM!</v>
      </c>
    </row>
    <row r="279" spans="51:56" ht="11.25" customHeight="1" x14ac:dyDescent="0.25">
      <c r="AY279" s="185" t="s">
        <v>214</v>
      </c>
      <c r="AZ279" s="186">
        <f>_xll.qlInterestRateIndexFixingDate(Currency&amp;"ibor"&amp;$I$1,BA279,Trigger)</f>
        <v>42545</v>
      </c>
      <c r="BA279" s="186">
        <f>_xll.qlCalendarAdvance(Calendar,BA278,AY279,"f",,Trigger)</f>
        <v>42549</v>
      </c>
      <c r="BB279" s="186">
        <f>_xll.qlInterestRateIndexMaturity(Currency&amp;"ibor"&amp;$I$1,BA279,Trigger)</f>
        <v>42914</v>
      </c>
      <c r="BC279" s="359">
        <f>_xll.qlIndexFixing($AC$5,AZ279,,_xll.ohTrigger(Trigger,Quote!$V$2))</f>
        <v>2.0010441612201345E-3</v>
      </c>
      <c r="BD279" s="359" t="e">
        <f>_xll.qlIndexFixing($BE$1,AZ279,TRUE,_xll.ohTrigger(Trigger,Trigger12M))</f>
        <v>#NUM!</v>
      </c>
    </row>
    <row r="280" spans="51:56" ht="11.25" customHeight="1" x14ac:dyDescent="0.25">
      <c r="AY280" s="185" t="s">
        <v>214</v>
      </c>
      <c r="AZ280" s="186">
        <f>_xll.qlInterestRateIndexFixingDate(Currency&amp;"ibor"&amp;$I$1,BA280,Trigger)</f>
        <v>42548</v>
      </c>
      <c r="BA280" s="186">
        <f>_xll.qlCalendarAdvance(Calendar,BA279,AY280,"f",,Trigger)</f>
        <v>42550</v>
      </c>
      <c r="BB280" s="186">
        <f>_xll.qlInterestRateIndexMaturity(Currency&amp;"ibor"&amp;$I$1,BA280,Trigger)</f>
        <v>42915</v>
      </c>
      <c r="BC280" s="359">
        <f>_xll.qlIndexFixing($AC$5,AZ280,,_xll.ohTrigger(Trigger,Quote!$V$2))</f>
        <v>2.0023924416689562E-3</v>
      </c>
      <c r="BD280" s="359" t="e">
        <f>_xll.qlIndexFixing($BE$1,AZ280,TRUE,_xll.ohTrigger(Trigger,Trigger12M))</f>
        <v>#NUM!</v>
      </c>
    </row>
    <row r="281" spans="51:56" ht="11.25" customHeight="1" x14ac:dyDescent="0.25">
      <c r="AY281" s="185" t="s">
        <v>214</v>
      </c>
      <c r="AZ281" s="186">
        <f>_xll.qlInterestRateIndexFixingDate(Currency&amp;"ibor"&amp;$I$1,BA281,Trigger)</f>
        <v>42549</v>
      </c>
      <c r="BA281" s="186">
        <f>_xll.qlCalendarAdvance(Calendar,BA280,AY281,"f",,Trigger)</f>
        <v>42551</v>
      </c>
      <c r="BB281" s="186">
        <f>_xll.qlInterestRateIndexMaturity(Currency&amp;"ibor"&amp;$I$1,BA281,Trigger)</f>
        <v>42916</v>
      </c>
      <c r="BC281" s="359">
        <f>_xll.qlIndexFixing($AC$5,AZ281,,_xll.ohTrigger(Trigger,Quote!$V$2))</f>
        <v>2.0037405406259151E-3</v>
      </c>
      <c r="BD281" s="359" t="e">
        <f>_xll.qlIndexFixing($BE$1,AZ281,TRUE,_xll.ohTrigger(Trigger,Trigger12M))</f>
        <v>#NUM!</v>
      </c>
    </row>
    <row r="282" spans="51:56" ht="11.25" customHeight="1" x14ac:dyDescent="0.25">
      <c r="AY282" s="185" t="s">
        <v>214</v>
      </c>
      <c r="AZ282" s="186">
        <f>_xll.qlInterestRateIndexFixingDate(Currency&amp;"ibor"&amp;$I$1,BA282,Trigger)</f>
        <v>42550</v>
      </c>
      <c r="BA282" s="186">
        <f>_xll.qlCalendarAdvance(Calendar,BA281,AY282,"f",,Trigger)</f>
        <v>42552</v>
      </c>
      <c r="BB282" s="186">
        <f>_xll.qlInterestRateIndexMaturity(Currency&amp;"ibor"&amp;$I$1,BA282,Trigger)</f>
        <v>42919</v>
      </c>
      <c r="BC282" s="359">
        <f>_xll.qlIndexFixing($AC$5,AZ282,,_xll.ohTrigger(Trigger,Quote!$V$2))</f>
        <v>2.007004957808394E-3</v>
      </c>
      <c r="BD282" s="359" t="e">
        <f>_xll.qlIndexFixing($BE$1,AZ282,TRUE,_xll.ohTrigger(Trigger,Trigger12M))</f>
        <v>#NUM!</v>
      </c>
    </row>
    <row r="283" spans="51:56" ht="11.25" customHeight="1" x14ac:dyDescent="0.25">
      <c r="AY283" s="185" t="s">
        <v>214</v>
      </c>
      <c r="AZ283" s="186">
        <f>_xll.qlInterestRateIndexFixingDate(Currency&amp;"ibor"&amp;$I$1,BA283,Trigger)</f>
        <v>42551</v>
      </c>
      <c r="BA283" s="186">
        <f>_xll.qlCalendarAdvance(Calendar,BA282,AY283,"f",,Trigger)</f>
        <v>42555</v>
      </c>
      <c r="BB283" s="186">
        <f>_xll.qlInterestRateIndexMaturity(Currency&amp;"ibor"&amp;$I$1,BA283,Trigger)</f>
        <v>42920</v>
      </c>
      <c r="BC283" s="359">
        <f>_xll.qlIndexFixing($AC$5,AZ283,,_xll.ohTrigger(Trigger,Quote!$V$2))</f>
        <v>2.0091311215200136E-3</v>
      </c>
      <c r="BD283" s="359" t="e">
        <f>_xll.qlIndexFixing($BE$1,AZ283,TRUE,_xll.ohTrigger(Trigger,Trigger12M))</f>
        <v>#NUM!</v>
      </c>
    </row>
    <row r="284" spans="51:56" ht="11.25" customHeight="1" x14ac:dyDescent="0.25">
      <c r="AY284" s="185" t="s">
        <v>214</v>
      </c>
      <c r="AZ284" s="186">
        <f>_xll.qlInterestRateIndexFixingDate(Currency&amp;"ibor"&amp;$I$1,BA284,Trigger)</f>
        <v>42552</v>
      </c>
      <c r="BA284" s="186">
        <f>_xll.qlCalendarAdvance(Calendar,BA283,AY284,"f",,Trigger)</f>
        <v>42556</v>
      </c>
      <c r="BB284" s="186">
        <f>_xll.qlInterestRateIndexMaturity(Currency&amp;"ibor"&amp;$I$1,BA284,Trigger)</f>
        <v>42921</v>
      </c>
      <c r="BC284" s="359">
        <f>_xll.qlIndexFixing($AC$5,AZ284,,_xll.ohTrigger(Trigger,Quote!$V$2))</f>
        <v>2.0104783130064905E-3</v>
      </c>
      <c r="BD284" s="359" t="e">
        <f>_xll.qlIndexFixing($BE$1,AZ284,TRUE,_xll.ohTrigger(Trigger,Trigger12M))</f>
        <v>#NUM!</v>
      </c>
    </row>
    <row r="285" spans="51:56" ht="11.25" customHeight="1" x14ac:dyDescent="0.25">
      <c r="AY285" s="185" t="s">
        <v>214</v>
      </c>
      <c r="AZ285" s="186">
        <f>_xll.qlInterestRateIndexFixingDate(Currency&amp;"ibor"&amp;$I$1,BA285,Trigger)</f>
        <v>42555</v>
      </c>
      <c r="BA285" s="186">
        <f>_xll.qlCalendarAdvance(Calendar,BA284,AY285,"f",,Trigger)</f>
        <v>42557</v>
      </c>
      <c r="BB285" s="186">
        <f>_xll.qlInterestRateIndexMaturity(Currency&amp;"ibor"&amp;$I$1,BA285,Trigger)</f>
        <v>42922</v>
      </c>
      <c r="BC285" s="359">
        <f>_xll.qlIndexFixing($AC$5,AZ285,,_xll.ohTrigger(Trigger,Quote!$V$2))</f>
        <v>2.0118253229967245E-3</v>
      </c>
      <c r="BD285" s="359" t="e">
        <f>_xll.qlIndexFixing($BE$1,AZ285,TRUE,_xll.ohTrigger(Trigger,Trigger12M))</f>
        <v>#NUM!</v>
      </c>
    </row>
    <row r="286" spans="51:56" ht="11.25" customHeight="1" x14ac:dyDescent="0.25">
      <c r="AY286" s="185" t="s">
        <v>214</v>
      </c>
      <c r="AZ286" s="186">
        <f>_xll.qlInterestRateIndexFixingDate(Currency&amp;"ibor"&amp;$I$1,BA286,Trigger)</f>
        <v>42556</v>
      </c>
      <c r="BA286" s="186">
        <f>_xll.qlCalendarAdvance(Calendar,BA285,AY286,"f",,Trigger)</f>
        <v>42558</v>
      </c>
      <c r="BB286" s="186">
        <f>_xll.qlInterestRateIndexMaturity(Currency&amp;"ibor"&amp;$I$1,BA286,Trigger)</f>
        <v>42923</v>
      </c>
      <c r="BC286" s="359">
        <f>_xll.qlIndexFixing($AC$5,AZ286,,_xll.ohTrigger(Trigger,Quote!$V$2))</f>
        <v>2.0131721514898399E-3</v>
      </c>
      <c r="BD286" s="359" t="e">
        <f>_xll.qlIndexFixing($BE$1,AZ286,TRUE,_xll.ohTrigger(Trigger,Trigger12M))</f>
        <v>#NUM!</v>
      </c>
    </row>
    <row r="287" spans="51:56" ht="11.25" customHeight="1" x14ac:dyDescent="0.25">
      <c r="AY287" s="185" t="s">
        <v>214</v>
      </c>
      <c r="AZ287" s="186">
        <f>_xll.qlInterestRateIndexFixingDate(Currency&amp;"ibor"&amp;$I$1,BA287,Trigger)</f>
        <v>42557</v>
      </c>
      <c r="BA287" s="186">
        <f>_xll.qlCalendarAdvance(Calendar,BA286,AY287,"f",,Trigger)</f>
        <v>42559</v>
      </c>
      <c r="BB287" s="186">
        <f>_xll.qlInterestRateIndexMaturity(Currency&amp;"ibor"&amp;$I$1,BA287,Trigger)</f>
        <v>42926</v>
      </c>
      <c r="BC287" s="359">
        <f>_xll.qlIndexFixing($AC$5,AZ287,,_xll.ohTrigger(Trigger,Quote!$V$2))</f>
        <v>2.0164430931338805E-3</v>
      </c>
      <c r="BD287" s="359" t="e">
        <f>_xll.qlIndexFixing($BE$1,AZ287,TRUE,_xll.ohTrigger(Trigger,Trigger12M))</f>
        <v>#NUM!</v>
      </c>
    </row>
    <row r="288" spans="51:56" ht="11.25" customHeight="1" x14ac:dyDescent="0.25">
      <c r="AY288" s="185" t="s">
        <v>214</v>
      </c>
      <c r="AZ288" s="186">
        <f>_xll.qlInterestRateIndexFixingDate(Currency&amp;"ibor"&amp;$I$1,BA288,Trigger)</f>
        <v>42558</v>
      </c>
      <c r="BA288" s="186">
        <f>_xll.qlCalendarAdvance(Calendar,BA287,AY288,"f",,Trigger)</f>
        <v>42562</v>
      </c>
      <c r="BB288" s="186">
        <f>_xll.qlInterestRateIndexMaturity(Currency&amp;"ibor"&amp;$I$1,BA288,Trigger)</f>
        <v>42927</v>
      </c>
      <c r="BC288" s="359">
        <f>_xll.qlIndexFixing($AC$5,AZ288,,_xll.ohTrigger(Trigger,Quote!$V$2))</f>
        <v>2.0185576504764408E-3</v>
      </c>
      <c r="BD288" s="359" t="e">
        <f>_xll.qlIndexFixing($BE$1,AZ288,TRUE,_xll.ohTrigger(Trigger,Trigger12M))</f>
        <v>#NUM!</v>
      </c>
    </row>
    <row r="289" spans="51:56" ht="11.25" customHeight="1" x14ac:dyDescent="0.25">
      <c r="AY289" s="185" t="s">
        <v>214</v>
      </c>
      <c r="AZ289" s="186">
        <f>_xll.qlInterestRateIndexFixingDate(Currency&amp;"ibor"&amp;$I$1,BA289,Trigger)</f>
        <v>42559</v>
      </c>
      <c r="BA289" s="186">
        <f>_xll.qlCalendarAdvance(Calendar,BA288,AY289,"f",,Trigger)</f>
        <v>42563</v>
      </c>
      <c r="BB289" s="186">
        <f>_xll.qlInterestRateIndexMaturity(Currency&amp;"ibor"&amp;$I$1,BA289,Trigger)</f>
        <v>42928</v>
      </c>
      <c r="BC289" s="359">
        <f>_xll.qlIndexFixing($AC$5,AZ289,,_xll.ohTrigger(Trigger,Quote!$V$2))</f>
        <v>2.0199035714730121E-3</v>
      </c>
      <c r="BD289" s="359" t="e">
        <f>_xll.qlIndexFixing($BE$1,AZ289,TRUE,_xll.ohTrigger(Trigger,Trigger12M))</f>
        <v>#NUM!</v>
      </c>
    </row>
    <row r="290" spans="51:56" ht="11.25" customHeight="1" x14ac:dyDescent="0.25">
      <c r="AY290" s="185" t="s">
        <v>214</v>
      </c>
      <c r="AZ290" s="186">
        <f>_xll.qlInterestRateIndexFixingDate(Currency&amp;"ibor"&amp;$I$1,BA290,Trigger)</f>
        <v>42562</v>
      </c>
      <c r="BA290" s="186">
        <f>_xll.qlCalendarAdvance(Calendar,BA289,AY290,"f",,Trigger)</f>
        <v>42564</v>
      </c>
      <c r="BB290" s="186">
        <f>_xll.qlInterestRateIndexMaturity(Currency&amp;"ibor"&amp;$I$1,BA290,Trigger)</f>
        <v>42929</v>
      </c>
      <c r="BC290" s="359">
        <f>_xll.qlIndexFixing($AC$5,AZ290,,_xll.ohTrigger(Trigger,Quote!$V$2))</f>
        <v>2.0212493109678662E-3</v>
      </c>
      <c r="BD290" s="359" t="e">
        <f>_xll.qlIndexFixing($BE$1,AZ290,TRUE,_xll.ohTrigger(Trigger,Trigger12M))</f>
        <v>#NUM!</v>
      </c>
    </row>
    <row r="291" spans="51:56" ht="11.25" customHeight="1" x14ac:dyDescent="0.25">
      <c r="AY291" s="185" t="s">
        <v>214</v>
      </c>
      <c r="AZ291" s="186">
        <f>_xll.qlInterestRateIndexFixingDate(Currency&amp;"ibor"&amp;$I$1,BA291,Trigger)</f>
        <v>42563</v>
      </c>
      <c r="BA291" s="186">
        <f>_xll.qlCalendarAdvance(Calendar,BA290,AY291,"f",,Trigger)</f>
        <v>42565</v>
      </c>
      <c r="BB291" s="186">
        <f>_xll.qlInterestRateIndexMaturity(Currency&amp;"ibor"&amp;$I$1,BA291,Trigger)</f>
        <v>42930</v>
      </c>
      <c r="BC291" s="359">
        <f>_xll.qlIndexFixing($AC$5,AZ291,,_xll.ohTrigger(Trigger,Quote!$V$2))</f>
        <v>2.0225948689605645E-3</v>
      </c>
      <c r="BD291" s="359" t="e">
        <f>_xll.qlIndexFixing($BE$1,AZ291,TRUE,_xll.ohTrigger(Trigger,Trigger12M))</f>
        <v>#NUM!</v>
      </c>
    </row>
    <row r="292" spans="51:56" ht="11.25" customHeight="1" x14ac:dyDescent="0.25">
      <c r="AY292" s="185" t="s">
        <v>214</v>
      </c>
      <c r="AZ292" s="186">
        <f>_xll.qlInterestRateIndexFixingDate(Currency&amp;"ibor"&amp;$I$1,BA292,Trigger)</f>
        <v>42564</v>
      </c>
      <c r="BA292" s="186">
        <f>_xll.qlCalendarAdvance(Calendar,BA291,AY292,"f",,Trigger)</f>
        <v>42566</v>
      </c>
      <c r="BB292" s="186">
        <f>_xll.qlInterestRateIndexMaturity(Currency&amp;"ibor"&amp;$I$1,BA292,Trigger)</f>
        <v>42933</v>
      </c>
      <c r="BC292" s="359">
        <f>_xll.qlIndexFixing($AC$5,AZ292,,_xll.ohTrigger(Trigger,Quote!$V$2))</f>
        <v>2.0258723845094891E-3</v>
      </c>
      <c r="BD292" s="359" t="e">
        <f>_xll.qlIndexFixing($BE$1,AZ292,TRUE,_xll.ohTrigger(Trigger,Trigger12M))</f>
        <v>#NUM!</v>
      </c>
    </row>
    <row r="293" spans="51:56" ht="11.25" customHeight="1" x14ac:dyDescent="0.25">
      <c r="AY293" s="185" t="s">
        <v>214</v>
      </c>
      <c r="AZ293" s="186">
        <f>_xll.qlInterestRateIndexFixingDate(Currency&amp;"ibor"&amp;$I$1,BA293,Trigger)</f>
        <v>42565</v>
      </c>
      <c r="BA293" s="186">
        <f>_xll.qlCalendarAdvance(Calendar,BA292,AY293,"f",,Trigger)</f>
        <v>42569</v>
      </c>
      <c r="BB293" s="186">
        <f>_xll.qlInterestRateIndexMaturity(Currency&amp;"ibor"&amp;$I$1,BA293,Trigger)</f>
        <v>42934</v>
      </c>
      <c r="BC293" s="359">
        <f>_xll.qlIndexFixing($AC$5,AZ293,,_xll.ohTrigger(Trigger,Quote!$V$2))</f>
        <v>2.0279752858933736E-3</v>
      </c>
      <c r="BD293" s="359" t="e">
        <f>_xll.qlIndexFixing($BE$1,AZ293,TRUE,_xll.ohTrigger(Trigger,Trigger12M))</f>
        <v>#NUM!</v>
      </c>
    </row>
    <row r="294" spans="51:56" ht="11.25" customHeight="1" x14ac:dyDescent="0.25">
      <c r="AY294" s="185" t="s">
        <v>214</v>
      </c>
      <c r="AZ294" s="186">
        <f>_xll.qlInterestRateIndexFixingDate(Currency&amp;"ibor"&amp;$I$1,BA294,Trigger)</f>
        <v>42566</v>
      </c>
      <c r="BA294" s="186">
        <f>_xll.qlCalendarAdvance(Calendar,BA293,AY294,"f",,Trigger)</f>
        <v>42570</v>
      </c>
      <c r="BB294" s="186">
        <f>_xll.qlInterestRateIndexMaturity(Currency&amp;"ibor"&amp;$I$1,BA294,Trigger)</f>
        <v>42935</v>
      </c>
      <c r="BC294" s="359">
        <f>_xll.qlIndexFixing($AC$5,AZ294,,_xll.ohTrigger(Trigger,Quote!$V$2))</f>
        <v>2.0293199363632477E-3</v>
      </c>
      <c r="BD294" s="359" t="e">
        <f>_xll.qlIndexFixing($BE$1,AZ294,TRUE,_xll.ohTrigger(Trigger,Trigger12M))</f>
        <v>#NUM!</v>
      </c>
    </row>
    <row r="295" spans="51:56" ht="11.25" customHeight="1" x14ac:dyDescent="0.25">
      <c r="AY295" s="185" t="s">
        <v>214</v>
      </c>
      <c r="AZ295" s="186">
        <f>_xll.qlInterestRateIndexFixingDate(Currency&amp;"ibor"&amp;$I$1,BA295,Trigger)</f>
        <v>42569</v>
      </c>
      <c r="BA295" s="186">
        <f>_xll.qlCalendarAdvance(Calendar,BA294,AY295,"f",,Trigger)</f>
        <v>42571</v>
      </c>
      <c r="BB295" s="186">
        <f>_xll.qlInterestRateIndexMaturity(Currency&amp;"ibor"&amp;$I$1,BA295,Trigger)</f>
        <v>42936</v>
      </c>
      <c r="BC295" s="359">
        <f>_xll.qlIndexFixing($AC$5,AZ295,,_xll.ohTrigger(Trigger,Quote!$V$2))</f>
        <v>2.0306644053265863E-3</v>
      </c>
      <c r="BD295" s="359" t="e">
        <f>_xll.qlIndexFixing($BE$1,AZ295,TRUE,_xll.ohTrigger(Trigger,Trigger12M))</f>
        <v>#NUM!</v>
      </c>
    </row>
    <row r="296" spans="51:56" ht="11.25" customHeight="1" x14ac:dyDescent="0.25">
      <c r="AY296" s="185" t="s">
        <v>214</v>
      </c>
      <c r="AZ296" s="186">
        <f>_xll.qlInterestRateIndexFixingDate(Currency&amp;"ibor"&amp;$I$1,BA296,Trigger)</f>
        <v>42570</v>
      </c>
      <c r="BA296" s="186">
        <f>_xll.qlCalendarAdvance(Calendar,BA295,AY296,"f",,Trigger)</f>
        <v>42572</v>
      </c>
      <c r="BB296" s="186">
        <f>_xll.qlInterestRateIndexMaturity(Currency&amp;"ibor"&amp;$I$1,BA296,Trigger)</f>
        <v>42937</v>
      </c>
      <c r="BC296" s="359">
        <f>_xll.qlIndexFixing($AC$5,AZ296,,_xll.ohTrigger(Trigger,Quote!$V$2))</f>
        <v>2.0320086927820744E-3</v>
      </c>
      <c r="BD296" s="359" t="e">
        <f>_xll.qlIndexFixing($BE$1,AZ296,TRUE,_xll.ohTrigger(Trigger,Trigger12M))</f>
        <v>#NUM!</v>
      </c>
    </row>
    <row r="297" spans="51:56" ht="11.25" customHeight="1" x14ac:dyDescent="0.25">
      <c r="AY297" s="185" t="s">
        <v>214</v>
      </c>
      <c r="AZ297" s="186">
        <f>_xll.qlInterestRateIndexFixingDate(Currency&amp;"ibor"&amp;$I$1,BA297,Trigger)</f>
        <v>42571</v>
      </c>
      <c r="BA297" s="186">
        <f>_xll.qlCalendarAdvance(Calendar,BA296,AY297,"f",,Trigger)</f>
        <v>42573</v>
      </c>
      <c r="BB297" s="186">
        <f>_xll.qlInterestRateIndexMaturity(Currency&amp;"ibor"&amp;$I$1,BA297,Trigger)</f>
        <v>42940</v>
      </c>
      <c r="BC297" s="359">
        <f>_xll.qlIndexFixing($AC$5,AZ297,,_xll.ohTrigger(Trigger,Quote!$V$2))</f>
        <v>2.0352928316786402E-3</v>
      </c>
      <c r="BD297" s="359" t="e">
        <f>_xll.qlIndexFixing($BE$1,AZ297,TRUE,_xll.ohTrigger(Trigger,Trigger12M))</f>
        <v>#NUM!</v>
      </c>
    </row>
    <row r="298" spans="51:56" ht="11.25" customHeight="1" x14ac:dyDescent="0.25">
      <c r="AY298" s="185" t="s">
        <v>214</v>
      </c>
      <c r="AZ298" s="186">
        <f>_xll.qlInterestRateIndexFixingDate(Currency&amp;"ibor"&amp;$I$1,BA298,Trigger)</f>
        <v>42572</v>
      </c>
      <c r="BA298" s="186">
        <f>_xll.qlCalendarAdvance(Calendar,BA297,AY298,"f",,Trigger)</f>
        <v>42576</v>
      </c>
      <c r="BB298" s="186">
        <f>_xll.qlInterestRateIndexMaturity(Currency&amp;"ibor"&amp;$I$1,BA298,Trigger)</f>
        <v>42941</v>
      </c>
      <c r="BC298" s="359">
        <f>_xll.qlIndexFixing($AC$5,AZ298,,_xll.ohTrigger(Trigger,Quote!$V$2))</f>
        <v>2.0373840275147983E-3</v>
      </c>
      <c r="BD298" s="359" t="e">
        <f>_xll.qlIndexFixing($BE$1,AZ298,TRUE,_xll.ohTrigger(Trigger,Trigger12M))</f>
        <v>#NUM!</v>
      </c>
    </row>
    <row r="299" spans="51:56" ht="11.25" customHeight="1" x14ac:dyDescent="0.25">
      <c r="AY299" s="185" t="s">
        <v>214</v>
      </c>
      <c r="AZ299" s="186">
        <f>_xll.qlInterestRateIndexFixingDate(Currency&amp;"ibor"&amp;$I$1,BA299,Trigger)</f>
        <v>42573</v>
      </c>
      <c r="BA299" s="186">
        <f>_xll.qlCalendarAdvance(Calendar,BA298,AY299,"f",,Trigger)</f>
        <v>42577</v>
      </c>
      <c r="BB299" s="186">
        <f>_xll.qlInterestRateIndexMaturity(Currency&amp;"ibor"&amp;$I$1,BA299,Trigger)</f>
        <v>42942</v>
      </c>
      <c r="BC299" s="359">
        <f>_xll.qlIndexFixing($AC$5,AZ299,,_xll.ohTrigger(Trigger,Quote!$V$2))</f>
        <v>2.0387274074216205E-3</v>
      </c>
      <c r="BD299" s="359" t="e">
        <f>_xll.qlIndexFixing($BE$1,AZ299,TRUE,_xll.ohTrigger(Trigger,Trigger12M))</f>
        <v>#NUM!</v>
      </c>
    </row>
    <row r="300" spans="51:56" ht="11.25" customHeight="1" x14ac:dyDescent="0.25">
      <c r="AY300" s="185" t="s">
        <v>214</v>
      </c>
      <c r="AZ300" s="186">
        <f>_xll.qlInterestRateIndexFixingDate(Currency&amp;"ibor"&amp;$I$1,BA300,Trigger)</f>
        <v>42576</v>
      </c>
      <c r="BA300" s="186">
        <f>_xll.qlCalendarAdvance(Calendar,BA299,AY300,"f",,Trigger)</f>
        <v>42578</v>
      </c>
      <c r="BB300" s="186">
        <f>_xll.qlInterestRateIndexMaturity(Currency&amp;"ibor"&amp;$I$1,BA300,Trigger)</f>
        <v>42943</v>
      </c>
      <c r="BC300" s="359">
        <f>_xll.qlIndexFixing($AC$5,AZ300,,_xll.ohTrigger(Trigger,Quote!$V$2))</f>
        <v>2.0400706058166509E-3</v>
      </c>
      <c r="BD300" s="359" t="e">
        <f>_xll.qlIndexFixing($BE$1,AZ300,TRUE,_xll.ohTrigger(Trigger,Trigger12M))</f>
        <v>#NUM!</v>
      </c>
    </row>
    <row r="301" spans="51:56" ht="11.25" customHeight="1" x14ac:dyDescent="0.25">
      <c r="AY301" s="185" t="s">
        <v>214</v>
      </c>
      <c r="AZ301" s="186">
        <f>_xll.qlInterestRateIndexFixingDate(Currency&amp;"ibor"&amp;$I$1,BA301,Trigger)</f>
        <v>42577</v>
      </c>
      <c r="BA301" s="186">
        <f>_xll.qlCalendarAdvance(Calendar,BA300,AY301,"f",,Trigger)</f>
        <v>42579</v>
      </c>
      <c r="BB301" s="186">
        <f>_xll.qlInterestRateIndexMaturity(Currency&amp;"ibor"&amp;$I$1,BA301,Trigger)</f>
        <v>42944</v>
      </c>
      <c r="BC301" s="359">
        <f>_xll.qlIndexFixing($AC$5,AZ301,,_xll.ohTrigger(Trigger,Quote!$V$2))</f>
        <v>2.0414136226987942E-3</v>
      </c>
      <c r="BD301" s="359" t="e">
        <f>_xll.qlIndexFixing($BE$1,AZ301,TRUE,_xll.ohTrigger(Trigger,Trigger12M))</f>
        <v>#NUM!</v>
      </c>
    </row>
    <row r="302" spans="51:56" ht="11.25" customHeight="1" x14ac:dyDescent="0.25">
      <c r="AY302" s="185" t="s">
        <v>214</v>
      </c>
      <c r="AZ302" s="186">
        <f>_xll.qlInterestRateIndexFixingDate(Currency&amp;"ibor"&amp;$I$1,BA302,Trigger)</f>
        <v>42578</v>
      </c>
      <c r="BA302" s="186">
        <f>_xll.qlCalendarAdvance(Calendar,BA301,AY302,"f",,Trigger)</f>
        <v>42580</v>
      </c>
      <c r="BB302" s="186">
        <f>_xll.qlInterestRateIndexMaturity(Currency&amp;"ibor"&amp;$I$1,BA302,Trigger)</f>
        <v>42947</v>
      </c>
      <c r="BC302" s="359">
        <f>_xll.qlIndexFixing($AC$5,AZ302,,_xll.ohTrigger(Trigger,Quote!$V$2))</f>
        <v>2.0447044343856265E-3</v>
      </c>
      <c r="BD302" s="359" t="e">
        <f>_xll.qlIndexFixing($BE$1,AZ302,TRUE,_xll.ohTrigger(Trigger,Trigger12M))</f>
        <v>#NUM!</v>
      </c>
    </row>
    <row r="303" spans="51:56" ht="11.25" customHeight="1" x14ac:dyDescent="0.25">
      <c r="AY303" s="185" t="s">
        <v>214</v>
      </c>
      <c r="AZ303" s="186">
        <f>_xll.qlInterestRateIndexFixingDate(Currency&amp;"ibor"&amp;$I$1,BA303,Trigger)</f>
        <v>42579</v>
      </c>
      <c r="BA303" s="186">
        <f>_xll.qlCalendarAdvance(Calendar,BA302,AY303,"f",,Trigger)</f>
        <v>42583</v>
      </c>
      <c r="BB303" s="186">
        <f>_xll.qlInterestRateIndexMaturity(Currency&amp;"ibor"&amp;$I$1,BA303,Trigger)</f>
        <v>42948</v>
      </c>
      <c r="BC303" s="359">
        <f>_xll.qlIndexFixing($AC$5,AZ303,,_xll.ohTrigger(Trigger,Quote!$V$2))</f>
        <v>2.0467838750851388E-3</v>
      </c>
      <c r="BD303" s="359" t="e">
        <f>_xll.qlIndexFixing($BE$1,AZ303,TRUE,_xll.ohTrigger(Trigger,Trigger12M))</f>
        <v>#NUM!</v>
      </c>
    </row>
    <row r="304" spans="51:56" ht="11.25" customHeight="1" x14ac:dyDescent="0.25">
      <c r="AY304" s="185" t="s">
        <v>214</v>
      </c>
      <c r="AZ304" s="186">
        <f>_xll.qlInterestRateIndexFixingDate(Currency&amp;"ibor"&amp;$I$1,BA304,Trigger)</f>
        <v>42580</v>
      </c>
      <c r="BA304" s="186">
        <f>_xll.qlCalendarAdvance(Calendar,BA303,AY304,"f",,Trigger)</f>
        <v>42584</v>
      </c>
      <c r="BB304" s="186">
        <f>_xll.qlInterestRateIndexMaturity(Currency&amp;"ibor"&amp;$I$1,BA304,Trigger)</f>
        <v>42949</v>
      </c>
      <c r="BC304" s="359">
        <f>_xll.qlIndexFixing($AC$5,AZ304,,_xll.ohTrigger(Trigger,Quote!$V$2))</f>
        <v>2.048125984392554E-3</v>
      </c>
      <c r="BD304" s="359" t="e">
        <f>_xll.qlIndexFixing($BE$1,AZ304,TRUE,_xll.ohTrigger(Trigger,Trigger12M))</f>
        <v>#NUM!</v>
      </c>
    </row>
    <row r="305" spans="51:56" ht="11.25" customHeight="1" x14ac:dyDescent="0.25">
      <c r="AY305" s="185" t="s">
        <v>214</v>
      </c>
      <c r="AZ305" s="186">
        <f>_xll.qlInterestRateIndexFixingDate(Currency&amp;"ibor"&amp;$I$1,BA305,Trigger)</f>
        <v>42583</v>
      </c>
      <c r="BA305" s="186">
        <f>_xll.qlCalendarAdvance(Calendar,BA304,AY305,"f",,Trigger)</f>
        <v>42585</v>
      </c>
      <c r="BB305" s="186">
        <f>_xll.qlInterestRateIndexMaturity(Currency&amp;"ibor"&amp;$I$1,BA305,Trigger)</f>
        <v>42950</v>
      </c>
      <c r="BC305" s="359">
        <f>_xll.qlIndexFixing($AC$5,AZ305,,_xll.ohTrigger(Trigger,Quote!$V$2))</f>
        <v>2.0494679121827028E-3</v>
      </c>
      <c r="BD305" s="359" t="e">
        <f>_xll.qlIndexFixing($BE$1,AZ305,TRUE,_xll.ohTrigger(Trigger,Trigger12M))</f>
        <v>#NUM!</v>
      </c>
    </row>
    <row r="306" spans="51:56" ht="11.25" customHeight="1" x14ac:dyDescent="0.25">
      <c r="AY306" s="185" t="s">
        <v>214</v>
      </c>
      <c r="AZ306" s="186">
        <f>_xll.qlInterestRateIndexFixingDate(Currency&amp;"ibor"&amp;$I$1,BA306,Trigger)</f>
        <v>42584</v>
      </c>
      <c r="BA306" s="186">
        <f>_xll.qlCalendarAdvance(Calendar,BA305,AY306,"f",,Trigger)</f>
        <v>42586</v>
      </c>
      <c r="BB306" s="186">
        <f>_xll.qlInterestRateIndexMaturity(Currency&amp;"ibor"&amp;$I$1,BA306,Trigger)</f>
        <v>42951</v>
      </c>
      <c r="BC306" s="359">
        <f>_xll.qlIndexFixing($AC$5,AZ306,,_xll.ohTrigger(Trigger,Quote!$V$2))</f>
        <v>2.0508096584547085E-3</v>
      </c>
      <c r="BD306" s="359" t="e">
        <f>_xll.qlIndexFixing($BE$1,AZ306,TRUE,_xll.ohTrigger(Trigger,Trigger12M))</f>
        <v>#NUM!</v>
      </c>
    </row>
    <row r="307" spans="51:56" ht="11.25" customHeight="1" x14ac:dyDescent="0.25">
      <c r="AY307" s="185" t="s">
        <v>214</v>
      </c>
      <c r="AZ307" s="186">
        <f>_xll.qlInterestRateIndexFixingDate(Currency&amp;"ibor"&amp;$I$1,BA307,Trigger)</f>
        <v>42585</v>
      </c>
      <c r="BA307" s="186">
        <f>_xll.qlCalendarAdvance(Calendar,BA306,AY307,"f",,Trigger)</f>
        <v>42587</v>
      </c>
      <c r="BB307" s="186">
        <f>_xll.qlInterestRateIndexMaturity(Currency&amp;"ibor"&amp;$I$1,BA307,Trigger)</f>
        <v>42954</v>
      </c>
      <c r="BC307" s="359">
        <f>_xll.qlIndexFixing($AC$5,AZ307,,_xll.ohTrigger(Trigger,Quote!$V$2))</f>
        <v>2.0541071923743034E-3</v>
      </c>
      <c r="BD307" s="359" t="e">
        <f>_xll.qlIndexFixing($BE$1,AZ307,TRUE,_xll.ohTrigger(Trigger,Trigger12M))</f>
        <v>#NUM!</v>
      </c>
    </row>
    <row r="308" spans="51:56" ht="11.25" customHeight="1" x14ac:dyDescent="0.25">
      <c r="AY308" s="185" t="s">
        <v>214</v>
      </c>
      <c r="AZ308" s="186">
        <f>_xll.qlInterestRateIndexFixingDate(Currency&amp;"ibor"&amp;$I$1,BA308,Trigger)</f>
        <v>42586</v>
      </c>
      <c r="BA308" s="186">
        <f>_xll.qlCalendarAdvance(Calendar,BA307,AY308,"f",,Trigger)</f>
        <v>42590</v>
      </c>
      <c r="BB308" s="186">
        <f>_xll.qlInterestRateIndexMaturity(Currency&amp;"ibor"&amp;$I$1,BA308,Trigger)</f>
        <v>42955</v>
      </c>
      <c r="BC308" s="359">
        <f>_xll.qlIndexFixing($AC$5,AZ308,,_xll.ohTrigger(Trigger,Quote!$V$2))</f>
        <v>2.056174828349037E-3</v>
      </c>
      <c r="BD308" s="359" t="e">
        <f>_xll.qlIndexFixing($BE$1,AZ308,TRUE,_xll.ohTrigger(Trigger,Trigger12M))</f>
        <v>#NUM!</v>
      </c>
    </row>
    <row r="309" spans="51:56" ht="11.25" customHeight="1" x14ac:dyDescent="0.25">
      <c r="AY309" s="185" t="s">
        <v>214</v>
      </c>
      <c r="AZ309" s="186">
        <f>_xll.qlInterestRateIndexFixingDate(Currency&amp;"ibor"&amp;$I$1,BA309,Trigger)</f>
        <v>42587</v>
      </c>
      <c r="BA309" s="186">
        <f>_xll.qlCalendarAdvance(Calendar,BA308,AY309,"f",,Trigger)</f>
        <v>42591</v>
      </c>
      <c r="BB309" s="186">
        <f>_xll.qlInterestRateIndexMaturity(Currency&amp;"ibor"&amp;$I$1,BA309,Trigger)</f>
        <v>42956</v>
      </c>
      <c r="BC309" s="359">
        <f>_xll.qlIndexFixing($AC$5,AZ309,,_xll.ohTrigger(Trigger,Quote!$V$2))</f>
        <v>2.0575156670202535E-3</v>
      </c>
      <c r="BD309" s="359" t="e">
        <f>_xll.qlIndexFixing($BE$1,AZ309,TRUE,_xll.ohTrigger(Trigger,Trigger12M))</f>
        <v>#NUM!</v>
      </c>
    </row>
    <row r="310" spans="51:56" ht="11.25" customHeight="1" x14ac:dyDescent="0.25">
      <c r="AY310" s="185" t="s">
        <v>214</v>
      </c>
      <c r="AZ310" s="186">
        <f>_xll.qlInterestRateIndexFixingDate(Currency&amp;"ibor"&amp;$I$1,BA310,Trigger)</f>
        <v>42590</v>
      </c>
      <c r="BA310" s="186">
        <f>_xll.qlCalendarAdvance(Calendar,BA309,AY310,"f",,Trigger)</f>
        <v>42592</v>
      </c>
      <c r="BB310" s="186">
        <f>_xll.qlInterestRateIndexMaturity(Currency&amp;"ibor"&amp;$I$1,BA310,Trigger)</f>
        <v>42957</v>
      </c>
      <c r="BC310" s="359">
        <f>_xll.qlIndexFixing($AC$5,AZ310,,_xll.ohTrigger(Trigger,Quote!$V$2))</f>
        <v>2.0588563241691659E-3</v>
      </c>
      <c r="BD310" s="359" t="e">
        <f>_xll.qlIndexFixing($BE$1,AZ310,TRUE,_xll.ohTrigger(Trigger,Trigger12M))</f>
        <v>#NUM!</v>
      </c>
    </row>
    <row r="311" spans="51:56" ht="11.25" customHeight="1" x14ac:dyDescent="0.25">
      <c r="AY311" s="185" t="s">
        <v>214</v>
      </c>
      <c r="AZ311" s="186">
        <f>_xll.qlInterestRateIndexFixingDate(Currency&amp;"ibor"&amp;$I$1,BA311,Trigger)</f>
        <v>42591</v>
      </c>
      <c r="BA311" s="186">
        <f>_xll.qlCalendarAdvance(Calendar,BA310,AY311,"f",,Trigger)</f>
        <v>42593</v>
      </c>
      <c r="BB311" s="186">
        <f>_xll.qlInterestRateIndexMaturity(Currency&amp;"ibor"&amp;$I$1,BA311,Trigger)</f>
        <v>42958</v>
      </c>
      <c r="BC311" s="359">
        <f>_xll.qlIndexFixing($AC$5,AZ311,,_xll.ohTrigger(Trigger,Quote!$V$2))</f>
        <v>2.0601967997946791E-3</v>
      </c>
      <c r="BD311" s="359" t="e">
        <f>_xll.qlIndexFixing($BE$1,AZ311,TRUE,_xll.ohTrigger(Trigger,Trigger12M))</f>
        <v>#NUM!</v>
      </c>
    </row>
    <row r="312" spans="51:56" ht="11.25" customHeight="1" x14ac:dyDescent="0.25">
      <c r="AY312" s="185" t="s">
        <v>214</v>
      </c>
      <c r="AZ312" s="186">
        <f>_xll.qlInterestRateIndexFixingDate(Currency&amp;"ibor"&amp;$I$1,BA312,Trigger)</f>
        <v>42592</v>
      </c>
      <c r="BA312" s="186">
        <f>_xll.qlCalendarAdvance(Calendar,BA311,AY312,"f",,Trigger)</f>
        <v>42594</v>
      </c>
      <c r="BB312" s="186">
        <f>_xll.qlInterestRateIndexMaturity(Currency&amp;"ibor"&amp;$I$1,BA312,Trigger)</f>
        <v>42961</v>
      </c>
      <c r="BC312" s="359">
        <f>_xll.qlIndexFixing($AC$5,AZ312,,_xll.ohTrigger(Trigger,Quote!$V$2))</f>
        <v>2.0635011053891806E-3</v>
      </c>
      <c r="BD312" s="359" t="e">
        <f>_xll.qlIndexFixing($BE$1,AZ312,TRUE,_xll.ohTrigger(Trigger,Trigger12M))</f>
        <v>#NUM!</v>
      </c>
    </row>
    <row r="313" spans="51:56" ht="11.25" customHeight="1" x14ac:dyDescent="0.25">
      <c r="AY313" s="185" t="s">
        <v>214</v>
      </c>
      <c r="AZ313" s="186">
        <f>_xll.qlInterestRateIndexFixingDate(Currency&amp;"ibor"&amp;$I$1,BA313,Trigger)</f>
        <v>42593</v>
      </c>
      <c r="BA313" s="186">
        <f>_xll.qlCalendarAdvance(Calendar,BA312,AY313,"f",,Trigger)</f>
        <v>42597</v>
      </c>
      <c r="BB313" s="186">
        <f>_xll.qlInterestRateIndexMaturity(Currency&amp;"ibor"&amp;$I$1,BA313,Trigger)</f>
        <v>42962</v>
      </c>
      <c r="BC313" s="359">
        <f>_xll.qlIndexFixing($AC$5,AZ313,,_xll.ohTrigger(Trigger,Quote!$V$2))</f>
        <v>2.0655568870511353E-3</v>
      </c>
      <c r="BD313" s="359" t="e">
        <f>_xll.qlIndexFixing($BE$1,AZ313,TRUE,_xll.ohTrigger(Trigger,Trigger12M))</f>
        <v>#NUM!</v>
      </c>
    </row>
    <row r="314" spans="51:56" ht="11.25" customHeight="1" x14ac:dyDescent="0.25">
      <c r="AY314" s="185" t="s">
        <v>214</v>
      </c>
      <c r="AZ314" s="186">
        <f>_xll.qlInterestRateIndexFixingDate(Currency&amp;"ibor"&amp;$I$1,BA314,Trigger)</f>
        <v>42594</v>
      </c>
      <c r="BA314" s="186">
        <f>_xll.qlCalendarAdvance(Calendar,BA313,AY314,"f",,Trigger)</f>
        <v>42598</v>
      </c>
      <c r="BB314" s="186">
        <f>_xll.qlInterestRateIndexMaturity(Currency&amp;"ibor"&amp;$I$1,BA314,Trigger)</f>
        <v>42963</v>
      </c>
      <c r="BC314" s="359">
        <f>_xll.qlIndexFixing($AC$5,AZ314,,_xll.ohTrigger(Trigger,Quote!$V$2))</f>
        <v>2.0668964550497985E-3</v>
      </c>
      <c r="BD314" s="359" t="e">
        <f>_xll.qlIndexFixing($BE$1,AZ314,TRUE,_xll.ohTrigger(Trigger,Trigger12M))</f>
        <v>#NUM!</v>
      </c>
    </row>
    <row r="315" spans="51:56" ht="11.25" customHeight="1" x14ac:dyDescent="0.25">
      <c r="AY315" s="185" t="s">
        <v>214</v>
      </c>
      <c r="AZ315" s="186">
        <f>_xll.qlInterestRateIndexFixingDate(Currency&amp;"ibor"&amp;$I$1,BA315,Trigger)</f>
        <v>42597</v>
      </c>
      <c r="BA315" s="186">
        <f>_xll.qlCalendarAdvance(Calendar,BA314,AY315,"f",,Trigger)</f>
        <v>42599</v>
      </c>
      <c r="BB315" s="186">
        <f>_xll.qlInterestRateIndexMaturity(Currency&amp;"ibor"&amp;$I$1,BA315,Trigger)</f>
        <v>42964</v>
      </c>
      <c r="BC315" s="359">
        <f>_xll.qlIndexFixing($AC$5,AZ315,,_xll.ohTrigger(Trigger,Quote!$V$2))</f>
        <v>2.0682358415209014E-3</v>
      </c>
      <c r="BD315" s="359" t="e">
        <f>_xll.qlIndexFixing($BE$1,AZ315,TRUE,_xll.ohTrigger(Trigger,Trigger12M))</f>
        <v>#NUM!</v>
      </c>
    </row>
    <row r="316" spans="51:56" ht="11.25" customHeight="1" x14ac:dyDescent="0.25">
      <c r="AY316" s="185" t="s">
        <v>214</v>
      </c>
      <c r="AZ316" s="186">
        <f>_xll.qlInterestRateIndexFixingDate(Currency&amp;"ibor"&amp;$I$1,BA316,Trigger)</f>
        <v>42598</v>
      </c>
      <c r="BA316" s="186">
        <f>_xll.qlCalendarAdvance(Calendar,BA315,AY316,"f",,Trigger)</f>
        <v>42600</v>
      </c>
      <c r="BB316" s="186">
        <f>_xll.qlInterestRateIndexMaturity(Currency&amp;"ibor"&amp;$I$1,BA316,Trigger)</f>
        <v>42965</v>
      </c>
      <c r="BC316" s="359">
        <f>_xll.qlIndexFixing($AC$5,AZ316,,_xll.ohTrigger(Trigger,Quote!$V$2))</f>
        <v>2.0695750464635684E-3</v>
      </c>
      <c r="BD316" s="359" t="e">
        <f>_xll.qlIndexFixing($BE$1,AZ316,TRUE,_xll.ohTrigger(Trigger,Trigger12M))</f>
        <v>#NUM!</v>
      </c>
    </row>
    <row r="317" spans="51:56" ht="11.25" customHeight="1" x14ac:dyDescent="0.25">
      <c r="AY317" s="185" t="s">
        <v>214</v>
      </c>
      <c r="AZ317" s="186">
        <f>_xll.qlInterestRateIndexFixingDate(Currency&amp;"ibor"&amp;$I$1,BA317,Trigger)</f>
        <v>42599</v>
      </c>
      <c r="BA317" s="186">
        <f>_xll.qlCalendarAdvance(Calendar,BA316,AY317,"f",,Trigger)</f>
        <v>42601</v>
      </c>
      <c r="BB317" s="186">
        <f>_xll.qlInterestRateIndexMaturity(Currency&amp;"ibor"&amp;$I$1,BA317,Trigger)</f>
        <v>42968</v>
      </c>
      <c r="BC317" s="359">
        <f>_xll.qlIndexFixing($AC$5,AZ317,,_xll.ohTrigger(Trigger,Quote!$V$2))</f>
        <v>2.0728861731752028E-3</v>
      </c>
      <c r="BD317" s="359" t="e">
        <f>_xll.qlIndexFixing($BE$1,AZ317,TRUE,_xll.ohTrigger(Trigger,Trigger12M))</f>
        <v>#NUM!</v>
      </c>
    </row>
    <row r="318" spans="51:56" ht="11.25" customHeight="1" x14ac:dyDescent="0.25">
      <c r="AY318" s="185" t="s">
        <v>214</v>
      </c>
      <c r="AZ318" s="186">
        <f>_xll.qlInterestRateIndexFixingDate(Currency&amp;"ibor"&amp;$I$1,BA318,Trigger)</f>
        <v>42600</v>
      </c>
      <c r="BA318" s="186">
        <f>_xll.qlCalendarAdvance(Calendar,BA317,AY318,"f",,Trigger)</f>
        <v>42604</v>
      </c>
      <c r="BB318" s="186">
        <f>_xll.qlInterestRateIndexMaturity(Currency&amp;"ibor"&amp;$I$1,BA318,Trigger)</f>
        <v>42969</v>
      </c>
      <c r="BC318" s="359">
        <f>_xll.qlIndexFixing($AC$5,AZ318,,_xll.ohTrigger(Trigger,Quote!$V$2))</f>
        <v>2.0749300509362964E-3</v>
      </c>
      <c r="BD318" s="359" t="e">
        <f>_xll.qlIndexFixing($BE$1,AZ318,TRUE,_xll.ohTrigger(Trigger,Trigger12M))</f>
        <v>#NUM!</v>
      </c>
    </row>
    <row r="319" spans="51:56" ht="11.25" customHeight="1" x14ac:dyDescent="0.25">
      <c r="AY319" s="185" t="s">
        <v>214</v>
      </c>
      <c r="AZ319" s="186">
        <f>_xll.qlInterestRateIndexFixingDate(Currency&amp;"ibor"&amp;$I$1,BA319,Trigger)</f>
        <v>42601</v>
      </c>
      <c r="BA319" s="186">
        <f>_xll.qlCalendarAdvance(Calendar,BA318,AY319,"f",,Trigger)</f>
        <v>42605</v>
      </c>
      <c r="BB319" s="186">
        <f>_xll.qlInterestRateIndexMaturity(Currency&amp;"ibor"&amp;$I$1,BA319,Trigger)</f>
        <v>42970</v>
      </c>
      <c r="BC319" s="359">
        <f>_xll.qlIndexFixing($AC$5,AZ319,,_xll.ohTrigger(Trigger,Quote!$V$2))</f>
        <v>2.0762683482260513E-3</v>
      </c>
      <c r="BD319" s="359" t="e">
        <f>_xll.qlIndexFixing($BE$1,AZ319,TRUE,_xll.ohTrigger(Trigger,Trigger12M))</f>
        <v>#NUM!</v>
      </c>
    </row>
    <row r="320" spans="51:56" ht="11.25" customHeight="1" x14ac:dyDescent="0.25">
      <c r="AY320" s="185" t="s">
        <v>214</v>
      </c>
      <c r="AZ320" s="186">
        <f>_xll.qlInterestRateIndexFixingDate(Currency&amp;"ibor"&amp;$I$1,BA320,Trigger)</f>
        <v>42604</v>
      </c>
      <c r="BA320" s="186">
        <f>_xll.qlCalendarAdvance(Calendar,BA319,AY320,"f",,Trigger)</f>
        <v>42606</v>
      </c>
      <c r="BB320" s="186">
        <f>_xll.qlInterestRateIndexMaturity(Currency&amp;"ibor"&amp;$I$1,BA320,Trigger)</f>
        <v>42971</v>
      </c>
      <c r="BC320" s="359">
        <f>_xll.qlIndexFixing($AC$5,AZ320,,_xll.ohTrigger(Trigger,Quote!$V$2))</f>
        <v>2.0776064639829906E-3</v>
      </c>
      <c r="BD320" s="359" t="e">
        <f>_xll.qlIndexFixing($BE$1,AZ320,TRUE,_xll.ohTrigger(Trigger,Trigger12M))</f>
        <v>#NUM!</v>
      </c>
    </row>
    <row r="321" spans="51:56" ht="11.25" customHeight="1" x14ac:dyDescent="0.25">
      <c r="AY321" s="185" t="s">
        <v>214</v>
      </c>
      <c r="AZ321" s="186">
        <f>_xll.qlInterestRateIndexFixingDate(Currency&amp;"ibor"&amp;$I$1,BA321,Trigger)</f>
        <v>42605</v>
      </c>
      <c r="BA321" s="186">
        <f>_xll.qlCalendarAdvance(Calendar,BA320,AY321,"f",,Trigger)</f>
        <v>42607</v>
      </c>
      <c r="BB321" s="186">
        <f>_xll.qlInterestRateIndexMaturity(Currency&amp;"ibor"&amp;$I$1,BA321,Trigger)</f>
        <v>42972</v>
      </c>
      <c r="BC321" s="359">
        <f>_xll.qlIndexFixing($AC$5,AZ321,,_xll.ohTrigger(Trigger,Quote!$V$2))</f>
        <v>2.0789443982064562E-3</v>
      </c>
      <c r="BD321" s="359" t="e">
        <f>_xll.qlIndexFixing($BE$1,AZ321,TRUE,_xll.ohTrigger(Trigger,Trigger12M))</f>
        <v>#NUM!</v>
      </c>
    </row>
    <row r="322" spans="51:56" ht="11.25" customHeight="1" x14ac:dyDescent="0.25">
      <c r="AY322" s="185" t="s">
        <v>214</v>
      </c>
      <c r="AZ322" s="186">
        <f>_xll.qlInterestRateIndexFixingDate(Currency&amp;"ibor"&amp;$I$1,BA322,Trigger)</f>
        <v>42606</v>
      </c>
      <c r="BA322" s="186">
        <f>_xll.qlCalendarAdvance(Calendar,BA321,AY322,"f",,Trigger)</f>
        <v>42608</v>
      </c>
      <c r="BB322" s="186">
        <f>_xll.qlInterestRateIndexMaturity(Currency&amp;"ibor"&amp;$I$1,BA322,Trigger)</f>
        <v>42975</v>
      </c>
      <c r="BC322" s="359">
        <f>_xll.qlIndexFixing($AC$5,AZ322,,_xll.ohTrigger(Trigger,Quote!$V$2))</f>
        <v>2.0822623954775341E-3</v>
      </c>
      <c r="BD322" s="359" t="e">
        <f>_xll.qlIndexFixing($BE$1,AZ322,TRUE,_xll.ohTrigger(Trigger,Trigger12M))</f>
        <v>#NUM!</v>
      </c>
    </row>
    <row r="323" spans="51:56" ht="11.25" customHeight="1" x14ac:dyDescent="0.25">
      <c r="AY323" s="185" t="s">
        <v>214</v>
      </c>
      <c r="AZ323" s="186">
        <f>_xll.qlInterestRateIndexFixingDate(Currency&amp;"ibor"&amp;$I$1,BA323,Trigger)</f>
        <v>42607</v>
      </c>
      <c r="BA323" s="186">
        <f>_xll.qlCalendarAdvance(Calendar,BA322,AY323,"f",,Trigger)</f>
        <v>42611</v>
      </c>
      <c r="BB323" s="186">
        <f>_xll.qlInterestRateIndexMaturity(Currency&amp;"ibor"&amp;$I$1,BA323,Trigger)</f>
        <v>42976</v>
      </c>
      <c r="BC323" s="359">
        <f>_xll.qlIndexFixing($AC$5,AZ323,,_xll.ohTrigger(Trigger,Quote!$V$2))</f>
        <v>2.0842943197498191E-3</v>
      </c>
      <c r="BD323" s="359" t="e">
        <f>_xll.qlIndexFixing($BE$1,AZ323,TRUE,_xll.ohTrigger(Trigger,Trigger12M))</f>
        <v>#NUM!</v>
      </c>
    </row>
    <row r="324" spans="51:56" ht="11.25" customHeight="1" x14ac:dyDescent="0.25">
      <c r="AY324" s="185" t="s">
        <v>214</v>
      </c>
      <c r="AZ324" s="186">
        <f>_xll.qlInterestRateIndexFixingDate(Currency&amp;"ibor"&amp;$I$1,BA324,Trigger)</f>
        <v>42608</v>
      </c>
      <c r="BA324" s="186">
        <f>_xll.qlCalendarAdvance(Calendar,BA323,AY324,"f",,Trigger)</f>
        <v>42612</v>
      </c>
      <c r="BB324" s="186">
        <f>_xll.qlInterestRateIndexMaturity(Currency&amp;"ibor"&amp;$I$1,BA324,Trigger)</f>
        <v>42977</v>
      </c>
      <c r="BC324" s="359">
        <f>_xll.qlIndexFixing($AC$5,AZ324,,_xll.ohTrigger(Trigger,Quote!$V$2))</f>
        <v>2.0856313462943119E-3</v>
      </c>
      <c r="BD324" s="359" t="e">
        <f>_xll.qlIndexFixing($BE$1,AZ324,TRUE,_xll.ohTrigger(Trigger,Trigger12M))</f>
        <v>#NUM!</v>
      </c>
    </row>
    <row r="325" spans="51:56" ht="11.25" customHeight="1" x14ac:dyDescent="0.25">
      <c r="AY325" s="185" t="s">
        <v>214</v>
      </c>
      <c r="AZ325" s="186">
        <f>_xll.qlInterestRateIndexFixingDate(Currency&amp;"ibor"&amp;$I$1,BA325,Trigger)</f>
        <v>42611</v>
      </c>
      <c r="BA325" s="186">
        <f>_xll.qlCalendarAdvance(Calendar,BA324,AY325,"f",,Trigger)</f>
        <v>42613</v>
      </c>
      <c r="BB325" s="186">
        <f>_xll.qlInterestRateIndexMaturity(Currency&amp;"ibor"&amp;$I$1,BA325,Trigger)</f>
        <v>42978</v>
      </c>
      <c r="BC325" s="359">
        <f>_xll.qlIndexFixing($AC$5,AZ325,,_xll.ohTrigger(Trigger,Quote!$V$2))</f>
        <v>2.086968191300732E-3</v>
      </c>
      <c r="BD325" s="359" t="e">
        <f>_xll.qlIndexFixing($BE$1,AZ325,TRUE,_xll.ohTrigger(Trigger,Trigger12M))</f>
        <v>#NUM!</v>
      </c>
    </row>
    <row r="326" spans="51:56" ht="11.25" customHeight="1" x14ac:dyDescent="0.25">
      <c r="AY326" s="185" t="s">
        <v>214</v>
      </c>
      <c r="AZ326" s="186">
        <f>_xll.qlInterestRateIndexFixingDate(Currency&amp;"ibor"&amp;$I$1,BA326,Trigger)</f>
        <v>42612</v>
      </c>
      <c r="BA326" s="186">
        <f>_xll.qlCalendarAdvance(Calendar,BA325,AY326,"f",,Trigger)</f>
        <v>42614</v>
      </c>
      <c r="BB326" s="186">
        <f>_xll.qlInterestRateIndexMaturity(Currency&amp;"ibor"&amp;$I$1,BA326,Trigger)</f>
        <v>42979</v>
      </c>
      <c r="BC326" s="359">
        <f>_xll.qlIndexFixing($AC$5,AZ326,,_xll.ohTrigger(Trigger,Quote!$V$2))</f>
        <v>2.0883048547686422E-3</v>
      </c>
      <c r="BD326" s="359" t="e">
        <f>_xll.qlIndexFixing($BE$1,AZ326,TRUE,_xll.ohTrigger(Trigger,Trigger12M))</f>
        <v>#NUM!</v>
      </c>
    </row>
    <row r="327" spans="51:56" ht="11.25" customHeight="1" x14ac:dyDescent="0.25">
      <c r="AY327" s="185" t="s">
        <v>214</v>
      </c>
      <c r="AZ327" s="186">
        <f>_xll.qlInterestRateIndexFixingDate(Currency&amp;"ibor"&amp;$I$1,BA327,Trigger)</f>
        <v>42613</v>
      </c>
      <c r="BA327" s="186">
        <f>_xll.qlCalendarAdvance(Calendar,BA326,AY327,"f",,Trigger)</f>
        <v>42615</v>
      </c>
      <c r="BB327" s="186">
        <f>_xll.qlInterestRateIndexMaturity(Currency&amp;"ibor"&amp;$I$1,BA327,Trigger)</f>
        <v>42982</v>
      </c>
      <c r="BC327" s="359">
        <f>_xll.qlIndexFixing($AC$5,AZ327,,_xll.ohTrigger(Trigger,Quote!$V$2))</f>
        <v>2.0916297720406829E-3</v>
      </c>
      <c r="BD327" s="359" t="e">
        <f>_xll.qlIndexFixing($BE$1,AZ327,TRUE,_xll.ohTrigger(Trigger,Trigger12M))</f>
        <v>#NUM!</v>
      </c>
    </row>
    <row r="328" spans="51:56" ht="11.25" customHeight="1" x14ac:dyDescent="0.25">
      <c r="AY328" s="185" t="s">
        <v>214</v>
      </c>
      <c r="AZ328" s="186">
        <f>_xll.qlInterestRateIndexFixingDate(Currency&amp;"ibor"&amp;$I$1,BA328,Trigger)</f>
        <v>42614</v>
      </c>
      <c r="BA328" s="186">
        <f>_xll.qlCalendarAdvance(Calendar,BA327,AY328,"f",,Trigger)</f>
        <v>42618</v>
      </c>
      <c r="BB328" s="186">
        <f>_xll.qlInterestRateIndexMaturity(Currency&amp;"ibor"&amp;$I$1,BA328,Trigger)</f>
        <v>42983</v>
      </c>
      <c r="BC328" s="359">
        <f>_xll.qlIndexFixing($AC$5,AZ328,,_xll.ohTrigger(Trigger,Quote!$V$2))</f>
        <v>2.0936496932372223E-3</v>
      </c>
      <c r="BD328" s="359" t="e">
        <f>_xll.qlIndexFixing($BE$1,AZ328,TRUE,_xll.ohTrigger(Trigger,Trigger12M))</f>
        <v>#NUM!</v>
      </c>
    </row>
    <row r="329" spans="51:56" ht="11.25" customHeight="1" x14ac:dyDescent="0.25">
      <c r="AY329" s="185" t="s">
        <v>214</v>
      </c>
      <c r="AZ329" s="186">
        <f>_xll.qlInterestRateIndexFixingDate(Currency&amp;"ibor"&amp;$I$1,BA329,Trigger)</f>
        <v>42615</v>
      </c>
      <c r="BA329" s="186">
        <f>_xll.qlCalendarAdvance(Calendar,BA328,AY329,"f",,Trigger)</f>
        <v>42619</v>
      </c>
      <c r="BB329" s="186">
        <f>_xll.qlInterestRateIndexMaturity(Currency&amp;"ibor"&amp;$I$1,BA329,Trigger)</f>
        <v>42984</v>
      </c>
      <c r="BC329" s="359">
        <f>_xll.qlIndexFixing($AC$5,AZ329,,_xll.ohTrigger(Trigger,Quote!$V$2))</f>
        <v>2.0949854490000981E-3</v>
      </c>
      <c r="BD329" s="359" t="e">
        <f>_xll.qlIndexFixing($BE$1,AZ329,TRUE,_xll.ohTrigger(Trigger,Trigger12M))</f>
        <v>#NUM!</v>
      </c>
    </row>
    <row r="330" spans="51:56" ht="11.25" customHeight="1" x14ac:dyDescent="0.25">
      <c r="AY330" s="185" t="s">
        <v>214</v>
      </c>
      <c r="AZ330" s="186">
        <f>_xll.qlInterestRateIndexFixingDate(Currency&amp;"ibor"&amp;$I$1,BA330,Trigger)</f>
        <v>42618</v>
      </c>
      <c r="BA330" s="186">
        <f>_xll.qlCalendarAdvance(Calendar,BA329,AY330,"f",,Trigger)</f>
        <v>42620</v>
      </c>
      <c r="BB330" s="186">
        <f>_xll.qlInterestRateIndexMaturity(Currency&amp;"ibor"&amp;$I$1,BA330,Trigger)</f>
        <v>42985</v>
      </c>
      <c r="BC330" s="359">
        <f>_xll.qlIndexFixing($AC$5,AZ330,,_xll.ohTrigger(Trigger,Quote!$V$2))</f>
        <v>2.0963210232198643E-3</v>
      </c>
      <c r="BD330" s="359" t="e">
        <f>_xll.qlIndexFixing($BE$1,AZ330,TRUE,_xll.ohTrigger(Trigger,Trigger12M))</f>
        <v>#NUM!</v>
      </c>
    </row>
    <row r="331" spans="51:56" ht="11.25" customHeight="1" x14ac:dyDescent="0.25">
      <c r="AY331" s="185" t="s">
        <v>214</v>
      </c>
      <c r="AZ331" s="186">
        <f>_xll.qlInterestRateIndexFixingDate(Currency&amp;"ibor"&amp;$I$1,BA331,Trigger)</f>
        <v>42619</v>
      </c>
      <c r="BA331" s="186">
        <f>_xll.qlCalendarAdvance(Calendar,BA330,AY331,"f",,Trigger)</f>
        <v>42621</v>
      </c>
      <c r="BB331" s="186">
        <f>_xll.qlInterestRateIndexMaturity(Currency&amp;"ibor"&amp;$I$1,BA331,Trigger)</f>
        <v>42986</v>
      </c>
      <c r="BC331" s="359">
        <f>_xll.qlIndexFixing($AC$5,AZ331,,_xll.ohTrigger(Trigger,Quote!$V$2))</f>
        <v>2.0976564158956454E-3</v>
      </c>
      <c r="BD331" s="359" t="e">
        <f>_xll.qlIndexFixing($BE$1,AZ331,TRUE,_xll.ohTrigger(Trigger,Trigger12M))</f>
        <v>#NUM!</v>
      </c>
    </row>
    <row r="332" spans="51:56" ht="11.25" customHeight="1" x14ac:dyDescent="0.25">
      <c r="AY332" s="185" t="s">
        <v>214</v>
      </c>
      <c r="AZ332" s="186">
        <f>_xll.qlInterestRateIndexFixingDate(Currency&amp;"ibor"&amp;$I$1,BA332,Trigger)</f>
        <v>42620</v>
      </c>
      <c r="BA332" s="186">
        <f>_xll.qlCalendarAdvance(Calendar,BA331,AY332,"f",,Trigger)</f>
        <v>42622</v>
      </c>
      <c r="BB332" s="186">
        <f>_xll.qlInterestRateIndexMaturity(Currency&amp;"ibor"&amp;$I$1,BA332,Trigger)</f>
        <v>42989</v>
      </c>
      <c r="BC332" s="359">
        <f>_xll.qlIndexFixing($AC$5,AZ332,,_xll.ohTrigger(Trigger,Quote!$V$2))</f>
        <v>2.1009883026102487E-3</v>
      </c>
      <c r="BD332" s="359" t="e">
        <f>_xll.qlIndexFixing($BE$1,AZ332,TRUE,_xll.ohTrigger(Trigger,Trigger12M))</f>
        <v>#NUM!</v>
      </c>
    </row>
    <row r="333" spans="51:56" ht="11.25" customHeight="1" x14ac:dyDescent="0.25">
      <c r="AY333" s="185" t="s">
        <v>214</v>
      </c>
      <c r="AZ333" s="186">
        <f>_xll.qlInterestRateIndexFixingDate(Currency&amp;"ibor"&amp;$I$1,BA333,Trigger)</f>
        <v>42621</v>
      </c>
      <c r="BA333" s="186">
        <f>_xll.qlCalendarAdvance(Calendar,BA332,AY333,"f",,Trigger)</f>
        <v>42625</v>
      </c>
      <c r="BB333" s="186">
        <f>_xll.qlInterestRateIndexMaturity(Currency&amp;"ibor"&amp;$I$1,BA333,Trigger)</f>
        <v>42990</v>
      </c>
      <c r="BC333" s="359">
        <f>_xll.qlIndexFixing($AC$5,AZ333,,_xll.ohTrigger(Trigger,Quote!$V$2))</f>
        <v>2.1029961711444625E-3</v>
      </c>
      <c r="BD333" s="359" t="e">
        <f>_xll.qlIndexFixing($BE$1,AZ333,TRUE,_xll.ohTrigger(Trigger,Trigger12M))</f>
        <v>#NUM!</v>
      </c>
    </row>
    <row r="334" spans="51:56" ht="11.25" customHeight="1" x14ac:dyDescent="0.25">
      <c r="AY334" s="185" t="s">
        <v>214</v>
      </c>
      <c r="AZ334" s="186">
        <f>_xll.qlInterestRateIndexFixingDate(Currency&amp;"ibor"&amp;$I$1,BA334,Trigger)</f>
        <v>42622</v>
      </c>
      <c r="BA334" s="186">
        <f>_xll.qlCalendarAdvance(Calendar,BA333,AY334,"f",,Trigger)</f>
        <v>42626</v>
      </c>
      <c r="BB334" s="186">
        <f>_xll.qlInterestRateIndexMaturity(Currency&amp;"ibor"&amp;$I$1,BA334,Trigger)</f>
        <v>42991</v>
      </c>
      <c r="BC334" s="359">
        <f>_xll.qlIndexFixing($AC$5,AZ334,,_xll.ohTrigger(Trigger,Quote!$V$2))</f>
        <v>2.104330656089586E-3</v>
      </c>
      <c r="BD334" s="359" t="e">
        <f>_xll.qlIndexFixing($BE$1,AZ334,TRUE,_xll.ohTrigger(Trigger,Trigger12M))</f>
        <v>#NUM!</v>
      </c>
    </row>
    <row r="335" spans="51:56" ht="11.25" customHeight="1" x14ac:dyDescent="0.25">
      <c r="AY335" s="185" t="s">
        <v>214</v>
      </c>
      <c r="AZ335" s="186">
        <f>_xll.qlInterestRateIndexFixingDate(Currency&amp;"ibor"&amp;$I$1,BA335,Trigger)</f>
        <v>42625</v>
      </c>
      <c r="BA335" s="186">
        <f>_xll.qlCalendarAdvance(Calendar,BA334,AY335,"f",,Trigger)</f>
        <v>42627</v>
      </c>
      <c r="BB335" s="186">
        <f>_xll.qlInterestRateIndexMaturity(Currency&amp;"ibor"&amp;$I$1,BA335,Trigger)</f>
        <v>42992</v>
      </c>
      <c r="BC335" s="359">
        <f>_xll.qlIndexFixing($AC$5,AZ335,,_xll.ohTrigger(Trigger,Quote!$V$2))</f>
        <v>2.1056649594859058E-3</v>
      </c>
      <c r="BD335" s="359" t="e">
        <f>_xll.qlIndexFixing($BE$1,AZ335,TRUE,_xll.ohTrigger(Trigger,Trigger12M))</f>
        <v>#NUM!</v>
      </c>
    </row>
    <row r="336" spans="51:56" ht="11.25" customHeight="1" x14ac:dyDescent="0.25">
      <c r="AY336" s="185" t="s">
        <v>214</v>
      </c>
      <c r="AZ336" s="186">
        <f>_xll.qlInterestRateIndexFixingDate(Currency&amp;"ibor"&amp;$I$1,BA336,Trigger)</f>
        <v>42626</v>
      </c>
      <c r="BA336" s="186">
        <f>_xll.qlCalendarAdvance(Calendar,BA335,AY336,"f",,Trigger)</f>
        <v>42628</v>
      </c>
      <c r="BB336" s="186">
        <f>_xll.qlInterestRateIndexMaturity(Currency&amp;"ibor"&amp;$I$1,BA336,Trigger)</f>
        <v>42993</v>
      </c>
      <c r="BC336" s="359">
        <f>_xll.qlIndexFixing($AC$5,AZ336,,_xll.ohTrigger(Trigger,Quote!$V$2))</f>
        <v>2.1069990813334222E-3</v>
      </c>
      <c r="BD336" s="359" t="e">
        <f>_xll.qlIndexFixing($BE$1,AZ336,TRUE,_xll.ohTrigger(Trigger,Trigger12M))</f>
        <v>#NUM!</v>
      </c>
    </row>
    <row r="337" spans="51:56" ht="11.25" customHeight="1" x14ac:dyDescent="0.25">
      <c r="AY337" s="185" t="s">
        <v>214</v>
      </c>
      <c r="AZ337" s="186">
        <f>_xll.qlInterestRateIndexFixingDate(Currency&amp;"ibor"&amp;$I$1,BA337,Trigger)</f>
        <v>42627</v>
      </c>
      <c r="BA337" s="186">
        <f>_xll.qlCalendarAdvance(Calendar,BA336,AY337,"f",,Trigger)</f>
        <v>42629</v>
      </c>
      <c r="BB337" s="186">
        <f>_xll.qlInterestRateIndexMaturity(Currency&amp;"ibor"&amp;$I$1,BA337,Trigger)</f>
        <v>42996</v>
      </c>
      <c r="BC337" s="359">
        <f>_xll.qlIndexFixing($AC$5,AZ337,,_xll.ohTrigger(Trigger,Quote!$V$2))</f>
        <v>2.110337986932265E-3</v>
      </c>
      <c r="BD337" s="359" t="e">
        <f>_xll.qlIndexFixing($BE$1,AZ337,TRUE,_xll.ohTrigger(Trigger,Trigger12M))</f>
        <v>#NUM!</v>
      </c>
    </row>
    <row r="338" spans="51:56" ht="11.25" customHeight="1" x14ac:dyDescent="0.25">
      <c r="AY338" s="185" t="s">
        <v>214</v>
      </c>
      <c r="AZ338" s="186">
        <f>_xll.qlInterestRateIndexFixingDate(Currency&amp;"ibor"&amp;$I$1,BA338,Trigger)</f>
        <v>42628</v>
      </c>
      <c r="BA338" s="186">
        <f>_xll.qlCalendarAdvance(Calendar,BA337,AY338,"f",,Trigger)</f>
        <v>42632</v>
      </c>
      <c r="BB338" s="186">
        <f>_xll.qlInterestRateIndexMaturity(Currency&amp;"ibor"&amp;$I$1,BA338,Trigger)</f>
        <v>42997</v>
      </c>
      <c r="BC338" s="359">
        <f>_xll.qlIndexFixing($AC$5,AZ338,,_xll.ohTrigger(Trigger,Quote!$V$2))</f>
        <v>2.1123337532170587E-3</v>
      </c>
      <c r="BD338" s="359" t="e">
        <f>_xll.qlIndexFixing($BE$1,AZ338,TRUE,_xll.ohTrigger(Trigger,Trigger12M))</f>
        <v>#NUM!</v>
      </c>
    </row>
    <row r="339" spans="51:56" ht="11.25" customHeight="1" x14ac:dyDescent="0.25">
      <c r="AY339" s="185" t="s">
        <v>214</v>
      </c>
      <c r="AZ339" s="186">
        <f>_xll.qlInterestRateIndexFixingDate(Currency&amp;"ibor"&amp;$I$1,BA339,Trigger)</f>
        <v>42629</v>
      </c>
      <c r="BA339" s="186">
        <f>_xll.qlCalendarAdvance(Calendar,BA338,AY339,"f",,Trigger)</f>
        <v>42633</v>
      </c>
      <c r="BB339" s="186">
        <f>_xll.qlInterestRateIndexMaturity(Currency&amp;"ibor"&amp;$I$1,BA339,Trigger)</f>
        <v>42998</v>
      </c>
      <c r="BC339" s="359">
        <f>_xll.qlIndexFixing($AC$5,AZ339,,_xll.ohTrigger(Trigger,Quote!$V$2))</f>
        <v>2.1136669673080749E-3</v>
      </c>
      <c r="BD339" s="359" t="e">
        <f>_xll.qlIndexFixing($BE$1,AZ339,TRUE,_xll.ohTrigger(Trigger,Trigger12M))</f>
        <v>#NUM!</v>
      </c>
    </row>
    <row r="340" spans="51:56" ht="11.25" customHeight="1" x14ac:dyDescent="0.25">
      <c r="AY340" s="185" t="s">
        <v>214</v>
      </c>
      <c r="AZ340" s="186">
        <f>_xll.qlInterestRateIndexFixingDate(Currency&amp;"ibor"&amp;$I$1,BA340,Trigger)</f>
        <v>42632</v>
      </c>
      <c r="BA340" s="186">
        <f>_xll.qlCalendarAdvance(Calendar,BA339,AY340,"f",,Trigger)</f>
        <v>42634</v>
      </c>
      <c r="BB340" s="186">
        <f>_xll.qlInterestRateIndexMaturity(Currency&amp;"ibor"&amp;$I$1,BA340,Trigger)</f>
        <v>42999</v>
      </c>
      <c r="BC340" s="359">
        <f>_xll.qlIndexFixing($AC$5,AZ340,,_xll.ohTrigger(Trigger,Quote!$V$2))</f>
        <v>2.1149999998452511E-3</v>
      </c>
      <c r="BD340" s="359" t="e">
        <f>_xll.qlIndexFixing($BE$1,AZ340,TRUE,_xll.ohTrigger(Trigger,Trigger12M))</f>
        <v>#NUM!</v>
      </c>
    </row>
    <row r="341" spans="51:56" ht="11.25" customHeight="1" x14ac:dyDescent="0.25">
      <c r="AY341" s="185" t="s">
        <v>214</v>
      </c>
      <c r="AZ341" s="186">
        <f>_xll.qlInterestRateIndexFixingDate(Currency&amp;"ibor"&amp;$I$1,BA341,Trigger)</f>
        <v>42633</v>
      </c>
      <c r="BA341" s="186">
        <f>_xll.qlCalendarAdvance(Calendar,BA340,AY341,"f",,Trigger)</f>
        <v>42635</v>
      </c>
      <c r="BB341" s="186">
        <f>_xll.qlInterestRateIndexMaturity(Currency&amp;"ibor"&amp;$I$1,BA341,Trigger)</f>
        <v>43000</v>
      </c>
      <c r="BC341" s="359">
        <f>_xll.qlIndexFixing($AC$5,AZ341,,_xll.ohTrigger(Trigger,Quote!$V$2))</f>
        <v>2.1180689898480935E-3</v>
      </c>
      <c r="BD341" s="359" t="e">
        <f>_xll.qlIndexFixing($BE$1,AZ341,TRUE,_xll.ohTrigger(Trigger,Trigger12M))</f>
        <v>#NUM!</v>
      </c>
    </row>
    <row r="342" spans="51:56" ht="11.25" customHeight="1" x14ac:dyDescent="0.25">
      <c r="AY342" s="185" t="s">
        <v>214</v>
      </c>
      <c r="AZ342" s="186">
        <f>_xll.qlInterestRateIndexFixingDate(Currency&amp;"ibor"&amp;$I$1,BA342,Trigger)</f>
        <v>42634</v>
      </c>
      <c r="BA342" s="186">
        <f>_xll.qlCalendarAdvance(Calendar,BA341,AY342,"f",,Trigger)</f>
        <v>42636</v>
      </c>
      <c r="BB342" s="186">
        <f>_xll.qlInterestRateIndexMaturity(Currency&amp;"ibor"&amp;$I$1,BA342,Trigger)</f>
        <v>43003</v>
      </c>
      <c r="BC342" s="359">
        <f>_xll.qlIndexFixing($AC$5,AZ342,,_xll.ohTrigger(Trigger,Quote!$V$2))</f>
        <v>2.1266100932174534E-3</v>
      </c>
      <c r="BD342" s="359" t="e">
        <f>_xll.qlIndexFixing($BE$1,AZ342,TRUE,_xll.ohTrigger(Trigger,Trigger12M))</f>
        <v>#NUM!</v>
      </c>
    </row>
    <row r="343" spans="51:56" ht="11.25" customHeight="1" x14ac:dyDescent="0.25">
      <c r="AY343" s="185" t="s">
        <v>214</v>
      </c>
      <c r="AZ343" s="186">
        <f>_xll.qlInterestRateIndexFixingDate(Currency&amp;"ibor"&amp;$I$1,BA343,Trigger)</f>
        <v>42635</v>
      </c>
      <c r="BA343" s="186">
        <f>_xll.qlCalendarAdvance(Calendar,BA342,AY343,"f",,Trigger)</f>
        <v>42639</v>
      </c>
      <c r="BB343" s="186">
        <f>_xll.qlInterestRateIndexMaturity(Currency&amp;"ibor"&amp;$I$1,BA343,Trigger)</f>
        <v>43004</v>
      </c>
      <c r="BC343" s="359">
        <f>_xll.qlIndexFixing($AC$5,AZ343,,_xll.ohTrigger(Trigger,Quote!$V$2))</f>
        <v>2.1303841588243056E-3</v>
      </c>
      <c r="BD343" s="359" t="e">
        <f>_xll.qlIndexFixing($BE$1,AZ343,TRUE,_xll.ohTrigger(Trigger,Trigger12M))</f>
        <v>#NUM!</v>
      </c>
    </row>
    <row r="344" spans="51:56" ht="11.25" customHeight="1" x14ac:dyDescent="0.25">
      <c r="AY344" s="185" t="s">
        <v>214</v>
      </c>
      <c r="AZ344" s="186">
        <f>_xll.qlInterestRateIndexFixingDate(Currency&amp;"ibor"&amp;$I$1,BA344,Trigger)</f>
        <v>42636</v>
      </c>
      <c r="BA344" s="186">
        <f>_xll.qlCalendarAdvance(Calendar,BA343,AY344,"f",,Trigger)</f>
        <v>42640</v>
      </c>
      <c r="BB344" s="186">
        <f>_xll.qlInterestRateIndexMaturity(Currency&amp;"ibor"&amp;$I$1,BA344,Trigger)</f>
        <v>43005</v>
      </c>
      <c r="BC344" s="359">
        <f>_xll.qlIndexFixing($AC$5,AZ344,,_xll.ohTrigger(Trigger,Quote!$V$2))</f>
        <v>2.1334727534924368E-3</v>
      </c>
      <c r="BD344" s="359" t="e">
        <f>_xll.qlIndexFixing($BE$1,AZ344,TRUE,_xll.ohTrigger(Trigger,Trigger12M))</f>
        <v>#NUM!</v>
      </c>
    </row>
    <row r="345" spans="51:56" ht="11.25" customHeight="1" x14ac:dyDescent="0.25">
      <c r="AY345" s="185" t="s">
        <v>214</v>
      </c>
      <c r="AZ345" s="186">
        <f>_xll.qlInterestRateIndexFixingDate(Currency&amp;"ibor"&amp;$I$1,BA345,Trigger)</f>
        <v>42639</v>
      </c>
      <c r="BA345" s="186">
        <f>_xll.qlCalendarAdvance(Calendar,BA344,AY345,"f",,Trigger)</f>
        <v>42641</v>
      </c>
      <c r="BB345" s="186">
        <f>_xll.qlInterestRateIndexMaturity(Currency&amp;"ibor"&amp;$I$1,BA345,Trigger)</f>
        <v>43006</v>
      </c>
      <c r="BC345" s="359">
        <f>_xll.qlIndexFixing($AC$5,AZ345,,_xll.ohTrigger(Trigger,Quote!$V$2))</f>
        <v>2.1365652692033458E-3</v>
      </c>
      <c r="BD345" s="359" t="e">
        <f>_xll.qlIndexFixing($BE$1,AZ345,TRUE,_xll.ohTrigger(Trigger,Trigger12M))</f>
        <v>#NUM!</v>
      </c>
    </row>
    <row r="346" spans="51:56" ht="11.25" customHeight="1" x14ac:dyDescent="0.25">
      <c r="AY346" s="185" t="s">
        <v>214</v>
      </c>
      <c r="AZ346" s="186">
        <f>_xll.qlInterestRateIndexFixingDate(Currency&amp;"ibor"&amp;$I$1,BA346,Trigger)</f>
        <v>42640</v>
      </c>
      <c r="BA346" s="186">
        <f>_xll.qlCalendarAdvance(Calendar,BA345,AY346,"f",,Trigger)</f>
        <v>42642</v>
      </c>
      <c r="BB346" s="186">
        <f>_xll.qlInterestRateIndexMaturity(Currency&amp;"ibor"&amp;$I$1,BA346,Trigger)</f>
        <v>43007</v>
      </c>
      <c r="BC346" s="359">
        <f>_xll.qlIndexFixing($AC$5,AZ346,,_xll.ohTrigger(Trigger,Quote!$V$2))</f>
        <v>2.1396617059938256E-3</v>
      </c>
      <c r="BD346" s="359" t="e">
        <f>_xll.qlIndexFixing($BE$1,AZ346,TRUE,_xll.ohTrigger(Trigger,Trigger12M))</f>
        <v>#NUM!</v>
      </c>
    </row>
    <row r="347" spans="51:56" ht="11.25" customHeight="1" x14ac:dyDescent="0.25">
      <c r="AY347" s="185" t="s">
        <v>214</v>
      </c>
      <c r="AZ347" s="186">
        <f>_xll.qlInterestRateIndexFixingDate(Currency&amp;"ibor"&amp;$I$1,BA347,Trigger)</f>
        <v>42641</v>
      </c>
      <c r="BA347" s="186">
        <f>_xll.qlCalendarAdvance(Calendar,BA346,AY347,"f",,Trigger)</f>
        <v>42643</v>
      </c>
      <c r="BB347" s="186">
        <f>_xll.qlInterestRateIndexMaturity(Currency&amp;"ibor"&amp;$I$1,BA347,Trigger)</f>
        <v>43007</v>
      </c>
      <c r="BC347" s="359">
        <f>_xll.qlIndexFixing($AC$5,AZ347,,_xll.ohTrigger(Trigger,Quote!$V$2))</f>
        <v>2.1400187733337534E-3</v>
      </c>
      <c r="BD347" s="359" t="e">
        <f>_xll.qlIndexFixing($BE$1,AZ347,TRUE,_xll.ohTrigger(Trigger,Trigger12M))</f>
        <v>#NUM!</v>
      </c>
    </row>
    <row r="348" spans="51:56" ht="11.25" customHeight="1" x14ac:dyDescent="0.25">
      <c r="AY348" s="185" t="s">
        <v>214</v>
      </c>
      <c r="AZ348" s="186">
        <f>_xll.qlInterestRateIndexFixingDate(Currency&amp;"ibor"&amp;$I$1,BA348,Trigger)</f>
        <v>42642</v>
      </c>
      <c r="BA348" s="186">
        <f>_xll.qlCalendarAdvance(Calendar,BA347,AY348,"f",,Trigger)</f>
        <v>42646</v>
      </c>
      <c r="BB348" s="186">
        <f>_xll.qlInterestRateIndexMaturity(Currency&amp;"ibor"&amp;$I$1,BA348,Trigger)</f>
        <v>43011</v>
      </c>
      <c r="BC348" s="359">
        <f>_xll.qlIndexFixing($AC$5,AZ348,,_xll.ohTrigger(Trigger,Quote!$V$2))</f>
        <v>2.1520866646894906E-3</v>
      </c>
      <c r="BD348" s="359" t="e">
        <f>_xll.qlIndexFixing($BE$1,AZ348,TRUE,_xll.ohTrigger(Trigger,Trigger12M))</f>
        <v>#NUM!</v>
      </c>
    </row>
    <row r="349" spans="51:56" ht="11.25" customHeight="1" x14ac:dyDescent="0.25">
      <c r="AY349" s="185" t="s">
        <v>214</v>
      </c>
      <c r="AZ349" s="186">
        <f>_xll.qlInterestRateIndexFixingDate(Currency&amp;"ibor"&amp;$I$1,BA349,Trigger)</f>
        <v>42643</v>
      </c>
      <c r="BA349" s="186">
        <f>_xll.qlCalendarAdvance(Calendar,BA348,AY349,"f",,Trigger)</f>
        <v>42647</v>
      </c>
      <c r="BB349" s="186">
        <f>_xll.qlInterestRateIndexMaturity(Currency&amp;"ibor"&amp;$I$1,BA349,Trigger)</f>
        <v>43012</v>
      </c>
      <c r="BC349" s="359">
        <f>_xll.qlIndexFixing($AC$5,AZ349,,_xll.ohTrigger(Trigger,Quote!$V$2))</f>
        <v>2.1552027074310245E-3</v>
      </c>
      <c r="BD349" s="359" t="e">
        <f>_xll.qlIndexFixing($BE$1,AZ349,TRUE,_xll.ohTrigger(Trigger,Trigger12M))</f>
        <v>#NUM!</v>
      </c>
    </row>
    <row r="350" spans="51:56" ht="11.25" customHeight="1" x14ac:dyDescent="0.25">
      <c r="AY350" s="185" t="s">
        <v>214</v>
      </c>
      <c r="AZ350" s="186">
        <f>_xll.qlInterestRateIndexFixingDate(Currency&amp;"ibor"&amp;$I$1,BA350,Trigger)</f>
        <v>42646</v>
      </c>
      <c r="BA350" s="186">
        <f>_xll.qlCalendarAdvance(Calendar,BA349,AY350,"f",,Trigger)</f>
        <v>42648</v>
      </c>
      <c r="BB350" s="186">
        <f>_xll.qlInterestRateIndexMaturity(Currency&amp;"ibor"&amp;$I$1,BA350,Trigger)</f>
        <v>43013</v>
      </c>
      <c r="BC350" s="359">
        <f>_xll.qlIndexFixing($AC$5,AZ350,,_xll.ohTrigger(Trigger,Quote!$V$2))</f>
        <v>2.1583226714739796E-3</v>
      </c>
      <c r="BD350" s="359" t="e">
        <f>_xll.qlIndexFixing($BE$1,AZ350,TRUE,_xll.ohTrigger(Trigger,Trigger12M))</f>
        <v>#NUM!</v>
      </c>
    </row>
    <row r="351" spans="51:56" ht="11.25" customHeight="1" x14ac:dyDescent="0.25">
      <c r="AY351" s="185" t="s">
        <v>214</v>
      </c>
      <c r="AZ351" s="186">
        <f>_xll.qlInterestRateIndexFixingDate(Currency&amp;"ibor"&amp;$I$1,BA351,Trigger)</f>
        <v>42647</v>
      </c>
      <c r="BA351" s="186">
        <f>_xll.qlCalendarAdvance(Calendar,BA350,AY351,"f",,Trigger)</f>
        <v>42649</v>
      </c>
      <c r="BB351" s="186">
        <f>_xll.qlInterestRateIndexMaturity(Currency&amp;"ibor"&amp;$I$1,BA351,Trigger)</f>
        <v>43014</v>
      </c>
      <c r="BC351" s="359">
        <f>_xll.qlIndexFixing($AC$5,AZ351,,_xll.ohTrigger(Trigger,Quote!$V$2))</f>
        <v>2.1614465568549281E-3</v>
      </c>
      <c r="BD351" s="359" t="e">
        <f>_xll.qlIndexFixing($BE$1,AZ351,TRUE,_xll.ohTrigger(Trigger,Trigger12M))</f>
        <v>#NUM!</v>
      </c>
    </row>
    <row r="352" spans="51:56" ht="11.25" customHeight="1" x14ac:dyDescent="0.25">
      <c r="AY352" s="185" t="s">
        <v>214</v>
      </c>
      <c r="AZ352" s="186">
        <f>_xll.qlInterestRateIndexFixingDate(Currency&amp;"ibor"&amp;$I$1,BA352,Trigger)</f>
        <v>42648</v>
      </c>
      <c r="BA352" s="186">
        <f>_xll.qlCalendarAdvance(Calendar,BA351,AY352,"f",,Trigger)</f>
        <v>42650</v>
      </c>
      <c r="BB352" s="186">
        <f>_xll.qlInterestRateIndexMaturity(Currency&amp;"ibor"&amp;$I$1,BA352,Trigger)</f>
        <v>43017</v>
      </c>
      <c r="BC352" s="359">
        <f>_xll.qlIndexFixing($AC$5,AZ352,,_xll.ohTrigger(Trigger,Quote!$V$2))</f>
        <v>2.170038794711295E-3</v>
      </c>
      <c r="BD352" s="359" t="e">
        <f>_xll.qlIndexFixing($BE$1,AZ352,TRUE,_xll.ohTrigger(Trigger,Trigger12M))</f>
        <v>#NUM!</v>
      </c>
    </row>
    <row r="353" spans="51:56" ht="11.25" customHeight="1" x14ac:dyDescent="0.25">
      <c r="AY353" s="185" t="s">
        <v>214</v>
      </c>
      <c r="AZ353" s="186">
        <f>_xll.qlInterestRateIndexFixingDate(Currency&amp;"ibor"&amp;$I$1,BA353,Trigger)</f>
        <v>42649</v>
      </c>
      <c r="BA353" s="186">
        <f>_xll.qlCalendarAdvance(Calendar,BA352,AY353,"f",,Trigger)</f>
        <v>42653</v>
      </c>
      <c r="BB353" s="186">
        <f>_xll.qlInterestRateIndexMaturity(Currency&amp;"ibor"&amp;$I$1,BA353,Trigger)</f>
        <v>43018</v>
      </c>
      <c r="BC353" s="359">
        <f>_xll.qlIndexFixing($AC$5,AZ353,,_xll.ohTrigger(Trigger,Quote!$V$2))</f>
        <v>2.1739813125034924E-3</v>
      </c>
      <c r="BD353" s="359" t="e">
        <f>_xll.qlIndexFixing($BE$1,AZ353,TRUE,_xll.ohTrigger(Trigger,Trigger12M))</f>
        <v>#NUM!</v>
      </c>
    </row>
    <row r="354" spans="51:56" ht="11.25" customHeight="1" x14ac:dyDescent="0.25">
      <c r="AY354" s="185" t="s">
        <v>214</v>
      </c>
      <c r="AZ354" s="186">
        <f>_xll.qlInterestRateIndexFixingDate(Currency&amp;"ibor"&amp;$I$1,BA354,Trigger)</f>
        <v>42650</v>
      </c>
      <c r="BA354" s="186">
        <f>_xll.qlCalendarAdvance(Calendar,BA353,AY354,"f",,Trigger)</f>
        <v>42654</v>
      </c>
      <c r="BB354" s="186">
        <f>_xll.qlInterestRateIndexMaturity(Currency&amp;"ibor"&amp;$I$1,BA354,Trigger)</f>
        <v>43019</v>
      </c>
      <c r="BC354" s="359">
        <f>_xll.qlIndexFixing($AC$5,AZ354,,_xll.ohTrigger(Trigger,Quote!$V$2))</f>
        <v>2.1771248051330881E-3</v>
      </c>
      <c r="BD354" s="359" t="e">
        <f>_xll.qlIndexFixing($BE$1,AZ354,TRUE,_xll.ohTrigger(Trigger,Trigger12M))</f>
        <v>#NUM!</v>
      </c>
    </row>
    <row r="355" spans="51:56" ht="11.25" customHeight="1" x14ac:dyDescent="0.25">
      <c r="AY355" s="185" t="s">
        <v>214</v>
      </c>
      <c r="AZ355" s="186">
        <f>_xll.qlInterestRateIndexFixingDate(Currency&amp;"ibor"&amp;$I$1,BA355,Trigger)</f>
        <v>42653</v>
      </c>
      <c r="BA355" s="186">
        <f>_xll.qlCalendarAdvance(Calendar,BA354,AY355,"f",,Trigger)</f>
        <v>42655</v>
      </c>
      <c r="BB355" s="186">
        <f>_xll.qlInterestRateIndexMaturity(Currency&amp;"ibor"&amp;$I$1,BA355,Trigger)</f>
        <v>43020</v>
      </c>
      <c r="BC355" s="359">
        <f>_xll.qlIndexFixing($AC$5,AZ355,,_xll.ohTrigger(Trigger,Quote!$V$2))</f>
        <v>2.1802722193240602E-3</v>
      </c>
      <c r="BD355" s="359" t="e">
        <f>_xll.qlIndexFixing($BE$1,AZ355,TRUE,_xll.ohTrigger(Trigger,Trigger12M))</f>
        <v>#NUM!</v>
      </c>
    </row>
    <row r="356" spans="51:56" ht="11.25" customHeight="1" x14ac:dyDescent="0.25">
      <c r="AY356" s="185" t="s">
        <v>214</v>
      </c>
      <c r="AZ356" s="186">
        <f>_xll.qlInterestRateIndexFixingDate(Currency&amp;"ibor"&amp;$I$1,BA356,Trigger)</f>
        <v>42654</v>
      </c>
      <c r="BA356" s="186">
        <f>_xll.qlCalendarAdvance(Calendar,BA355,AY356,"f",,Trigger)</f>
        <v>42656</v>
      </c>
      <c r="BB356" s="186">
        <f>_xll.qlInterestRateIndexMaturity(Currency&amp;"ibor"&amp;$I$1,BA356,Trigger)</f>
        <v>43021</v>
      </c>
      <c r="BC356" s="359">
        <f>_xll.qlIndexFixing($AC$5,AZ356,,_xll.ohTrigger(Trigger,Quote!$V$2))</f>
        <v>2.1834235551140783E-3</v>
      </c>
      <c r="BD356" s="359" t="e">
        <f>_xll.qlIndexFixing($BE$1,AZ356,TRUE,_xll.ohTrigger(Trigger,Trigger12M))</f>
        <v>#NUM!</v>
      </c>
    </row>
    <row r="357" spans="51:56" ht="11.25" customHeight="1" x14ac:dyDescent="0.25">
      <c r="AY357" s="185" t="s">
        <v>214</v>
      </c>
      <c r="AZ357" s="186">
        <f>_xll.qlInterestRateIndexFixingDate(Currency&amp;"ibor"&amp;$I$1,BA357,Trigger)</f>
        <v>42655</v>
      </c>
      <c r="BA357" s="186">
        <f>_xll.qlCalendarAdvance(Calendar,BA356,AY357,"f",,Trigger)</f>
        <v>42657</v>
      </c>
      <c r="BB357" s="186">
        <f>_xll.qlInterestRateIndexMaturity(Currency&amp;"ibor"&amp;$I$1,BA357,Trigger)</f>
        <v>43024</v>
      </c>
      <c r="BC357" s="359">
        <f>_xll.qlIndexFixing($AC$5,AZ357,,_xll.ohTrigger(Trigger,Quote!$V$2))</f>
        <v>2.1920398050085908E-3</v>
      </c>
      <c r="BD357" s="359" t="e">
        <f>_xll.qlIndexFixing($BE$1,AZ357,TRUE,_xll.ohTrigger(Trigger,Trigger12M))</f>
        <v>#NUM!</v>
      </c>
    </row>
    <row r="358" spans="51:56" ht="11.25" customHeight="1" x14ac:dyDescent="0.25">
      <c r="AY358" s="185" t="s">
        <v>214</v>
      </c>
      <c r="AZ358" s="186">
        <f>_xll.qlInterestRateIndexFixingDate(Currency&amp;"ibor"&amp;$I$1,BA358,Trigger)</f>
        <v>42656</v>
      </c>
      <c r="BA358" s="186">
        <f>_xll.qlCalendarAdvance(Calendar,BA357,AY358,"f",,Trigger)</f>
        <v>42660</v>
      </c>
      <c r="BB358" s="186">
        <f>_xll.qlInterestRateIndexMaturity(Currency&amp;"ibor"&amp;$I$1,BA358,Trigger)</f>
        <v>43025</v>
      </c>
      <c r="BC358" s="359">
        <f>_xll.qlIndexFixing($AC$5,AZ358,,_xll.ohTrigger(Trigger,Quote!$V$2))</f>
        <v>2.1960681150133758E-3</v>
      </c>
      <c r="BD358" s="359" t="e">
        <f>_xll.qlIndexFixing($BE$1,AZ358,TRUE,_xll.ohTrigger(Trigger,Trigger12M))</f>
        <v>#NUM!</v>
      </c>
    </row>
    <row r="359" spans="51:56" ht="11.25" customHeight="1" x14ac:dyDescent="0.25">
      <c r="AY359" s="185" t="s">
        <v>214</v>
      </c>
      <c r="AZ359" s="186">
        <f>_xll.qlInterestRateIndexFixingDate(Currency&amp;"ibor"&amp;$I$1,BA359,Trigger)</f>
        <v>42657</v>
      </c>
      <c r="BA359" s="186">
        <f>_xll.qlCalendarAdvance(Calendar,BA358,AY359,"f",,Trigger)</f>
        <v>42661</v>
      </c>
      <c r="BB359" s="186">
        <f>_xll.qlInterestRateIndexMaturity(Currency&amp;"ibor"&amp;$I$1,BA359,Trigger)</f>
        <v>43026</v>
      </c>
      <c r="BC359" s="359">
        <f>_xll.qlIndexFixing($AC$5,AZ359,,_xll.ohTrigger(Trigger,Quote!$V$2))</f>
        <v>2.1992390593608014E-3</v>
      </c>
      <c r="BD359" s="359" t="e">
        <f>_xll.qlIndexFixing($BE$1,AZ359,TRUE,_xll.ohTrigger(Trigger,Trigger12M))</f>
        <v>#NUM!</v>
      </c>
    </row>
    <row r="360" spans="51:56" ht="11.25" customHeight="1" x14ac:dyDescent="0.25">
      <c r="AY360" s="185" t="s">
        <v>214</v>
      </c>
      <c r="AZ360" s="186">
        <f>_xll.qlInterestRateIndexFixingDate(Currency&amp;"ibor"&amp;$I$1,BA360,Trigger)</f>
        <v>42660</v>
      </c>
      <c r="BA360" s="186">
        <f>_xll.qlCalendarAdvance(Calendar,BA359,AY360,"f",,Trigger)</f>
        <v>42662</v>
      </c>
      <c r="BB360" s="186">
        <f>_xll.qlInterestRateIndexMaturity(Currency&amp;"ibor"&amp;$I$1,BA360,Trigger)</f>
        <v>43027</v>
      </c>
      <c r="BC360" s="359">
        <f>_xll.qlIndexFixing($AC$5,AZ360,,_xll.ohTrigger(Trigger,Quote!$V$2))</f>
        <v>2.202413925532627E-3</v>
      </c>
      <c r="BD360" s="359" t="e">
        <f>_xll.qlIndexFixing($BE$1,AZ360,TRUE,_xll.ohTrigger(Trigger,Trigger12M))</f>
        <v>#NUM!</v>
      </c>
    </row>
    <row r="361" spans="51:56" ht="11.25" customHeight="1" x14ac:dyDescent="0.25">
      <c r="AY361" s="185" t="s">
        <v>214</v>
      </c>
      <c r="AZ361" s="186">
        <f>_xll.qlInterestRateIndexFixingDate(Currency&amp;"ibor"&amp;$I$1,BA361,Trigger)</f>
        <v>42661</v>
      </c>
      <c r="BA361" s="186">
        <f>_xll.qlCalendarAdvance(Calendar,BA360,AY361,"f",,Trigger)</f>
        <v>42663</v>
      </c>
      <c r="BB361" s="186">
        <f>_xll.qlInterestRateIndexMaturity(Currency&amp;"ibor"&amp;$I$1,BA361,Trigger)</f>
        <v>43028</v>
      </c>
      <c r="BC361" s="359">
        <f>_xll.qlIndexFixing($AC$5,AZ361,,_xll.ohTrigger(Trigger,Quote!$V$2))</f>
        <v>2.2055927135663012E-3</v>
      </c>
      <c r="BD361" s="359" t="e">
        <f>_xll.qlIndexFixing($BE$1,AZ361,TRUE,_xll.ohTrigger(Trigger,Trigger12M))</f>
        <v>#NUM!</v>
      </c>
    </row>
    <row r="362" spans="51:56" ht="11.25" customHeight="1" x14ac:dyDescent="0.25">
      <c r="AY362" s="185" t="s">
        <v>214</v>
      </c>
      <c r="AZ362" s="186">
        <f>_xll.qlInterestRateIndexFixingDate(Currency&amp;"ibor"&amp;$I$1,BA362,Trigger)</f>
        <v>42662</v>
      </c>
      <c r="BA362" s="186">
        <f>_xll.qlCalendarAdvance(Calendar,BA361,AY362,"f",,Trigger)</f>
        <v>42664</v>
      </c>
      <c r="BB362" s="186">
        <f>_xll.qlInterestRateIndexMaturity(Currency&amp;"ibor"&amp;$I$1,BA362,Trigger)</f>
        <v>43031</v>
      </c>
      <c r="BC362" s="359">
        <f>_xll.qlIndexFixing($AC$5,AZ362,,_xll.ohTrigger(Trigger,Quote!$V$2))</f>
        <v>2.2142319387144301E-3</v>
      </c>
      <c r="BD362" s="359" t="e">
        <f>_xll.qlIndexFixing($BE$1,AZ362,TRUE,_xll.ohTrigger(Trigger,Trigger12M))</f>
        <v>#NUM!</v>
      </c>
    </row>
    <row r="363" spans="51:56" ht="11.25" customHeight="1" x14ac:dyDescent="0.25">
      <c r="AY363" s="185" t="s">
        <v>214</v>
      </c>
      <c r="AZ363" s="186">
        <f>_xll.qlInterestRateIndexFixingDate(Currency&amp;"ibor"&amp;$I$1,BA363,Trigger)</f>
        <v>42663</v>
      </c>
      <c r="BA363" s="186">
        <f>_xll.qlCalendarAdvance(Calendar,BA362,AY363,"f",,Trigger)</f>
        <v>42667</v>
      </c>
      <c r="BB363" s="186">
        <f>_xll.qlInterestRateIndexMaturity(Currency&amp;"ibor"&amp;$I$1,BA363,Trigger)</f>
        <v>43032</v>
      </c>
      <c r="BC363" s="359">
        <f>_xll.qlIndexFixing($AC$5,AZ363,,_xll.ohTrigger(Trigger,Quote!$V$2))</f>
        <v>2.2183470850778947E-3</v>
      </c>
      <c r="BD363" s="359" t="e">
        <f>_xll.qlIndexFixing($BE$1,AZ363,TRUE,_xll.ohTrigger(Trigger,Trigger12M))</f>
        <v>#NUM!</v>
      </c>
    </row>
    <row r="364" spans="51:56" ht="11.25" customHeight="1" x14ac:dyDescent="0.25">
      <c r="AY364" s="185" t="s">
        <v>214</v>
      </c>
      <c r="AZ364" s="186">
        <f>_xll.qlInterestRateIndexFixingDate(Currency&amp;"ibor"&amp;$I$1,BA364,Trigger)</f>
        <v>42664</v>
      </c>
      <c r="BA364" s="186">
        <f>_xll.qlCalendarAdvance(Calendar,BA363,AY364,"f",,Trigger)</f>
        <v>42668</v>
      </c>
      <c r="BB364" s="186">
        <f>_xll.qlInterestRateIndexMaturity(Currency&amp;"ibor"&amp;$I$1,BA364,Trigger)</f>
        <v>43033</v>
      </c>
      <c r="BC364" s="359">
        <f>_xll.qlIndexFixing($AC$5,AZ364,,_xll.ohTrigger(Trigger,Quote!$V$2))</f>
        <v>2.2215454829893457E-3</v>
      </c>
      <c r="BD364" s="359" t="e">
        <f>_xll.qlIndexFixing($BE$1,AZ364,TRUE,_xll.ohTrigger(Trigger,Trigger12M))</f>
        <v>#NUM!</v>
      </c>
    </row>
    <row r="365" spans="51:56" ht="11.25" customHeight="1" x14ac:dyDescent="0.25">
      <c r="AY365" s="185" t="s">
        <v>214</v>
      </c>
      <c r="AZ365" s="186">
        <f>_xll.qlInterestRateIndexFixingDate(Currency&amp;"ibor"&amp;$I$1,BA365,Trigger)</f>
        <v>42667</v>
      </c>
      <c r="BA365" s="186">
        <f>_xll.qlCalendarAdvance(Calendar,BA364,AY365,"f",,Trigger)</f>
        <v>42669</v>
      </c>
      <c r="BB365" s="186">
        <f>_xll.qlInterestRateIndexMaturity(Currency&amp;"ibor"&amp;$I$1,BA365,Trigger)</f>
        <v>43034</v>
      </c>
      <c r="BC365" s="359">
        <f>_xll.qlIndexFixing($AC$5,AZ365,,_xll.ohTrigger(Trigger,Quote!$V$2))</f>
        <v>2.2247478029901891E-3</v>
      </c>
      <c r="BD365" s="359" t="e">
        <f>_xll.qlIndexFixing($BE$1,AZ365,TRUE,_xll.ohTrigger(Trigger,Trigger12M))</f>
        <v>#NUM!</v>
      </c>
    </row>
    <row r="366" spans="51:56" ht="11.25" customHeight="1" x14ac:dyDescent="0.25">
      <c r="AY366" s="185" t="s">
        <v>214</v>
      </c>
      <c r="AZ366" s="186">
        <f>_xll.qlInterestRateIndexFixingDate(Currency&amp;"ibor"&amp;$I$1,BA366,Trigger)</f>
        <v>42668</v>
      </c>
      <c r="BA366" s="186">
        <f>_xll.qlCalendarAdvance(Calendar,BA365,AY366,"f",,Trigger)</f>
        <v>42670</v>
      </c>
      <c r="BB366" s="186">
        <f>_xll.qlInterestRateIndexMaturity(Currency&amp;"ibor"&amp;$I$1,BA366,Trigger)</f>
        <v>43035</v>
      </c>
      <c r="BC366" s="359">
        <f>_xll.qlIndexFixing($AC$5,AZ366,,_xll.ohTrigger(Trigger,Quote!$V$2))</f>
        <v>2.2279540451185325E-3</v>
      </c>
      <c r="BD366" s="359" t="e">
        <f>_xll.qlIndexFixing($BE$1,AZ366,TRUE,_xll.ohTrigger(Trigger,Trigger12M))</f>
        <v>#NUM!</v>
      </c>
    </row>
    <row r="367" spans="51:56" ht="11.25" customHeight="1" x14ac:dyDescent="0.25">
      <c r="AY367" s="185" t="s">
        <v>214</v>
      </c>
      <c r="AZ367" s="186">
        <f>_xll.qlInterestRateIndexFixingDate(Currency&amp;"ibor"&amp;$I$1,BA367,Trigger)</f>
        <v>42669</v>
      </c>
      <c r="BA367" s="186">
        <f>_xll.qlCalendarAdvance(Calendar,BA366,AY367,"f",,Trigger)</f>
        <v>42671</v>
      </c>
      <c r="BB367" s="186">
        <f>_xll.qlInterestRateIndexMaturity(Currency&amp;"ibor"&amp;$I$1,BA367,Trigger)</f>
        <v>43038</v>
      </c>
      <c r="BC367" s="359">
        <f>_xll.qlIndexFixing($AC$5,AZ367,,_xll.ohTrigger(Trigger,Quote!$V$2))</f>
        <v>2.2366152087492678E-3</v>
      </c>
      <c r="BD367" s="359" t="e">
        <f>_xll.qlIndexFixing($BE$1,AZ367,TRUE,_xll.ohTrigger(Trigger,Trigger12M))</f>
        <v>#NUM!</v>
      </c>
    </row>
    <row r="368" spans="51:56" ht="11.25" customHeight="1" x14ac:dyDescent="0.25">
      <c r="AY368" s="185" t="s">
        <v>214</v>
      </c>
      <c r="AZ368" s="186">
        <f>_xll.qlInterestRateIndexFixingDate(Currency&amp;"ibor"&amp;$I$1,BA368,Trigger)</f>
        <v>42670</v>
      </c>
      <c r="BA368" s="186">
        <f>_xll.qlCalendarAdvance(Calendar,BA367,AY368,"f",,Trigger)</f>
        <v>42674</v>
      </c>
      <c r="BB368" s="186">
        <f>_xll.qlInterestRateIndexMaturity(Currency&amp;"ibor"&amp;$I$1,BA368,Trigger)</f>
        <v>43039</v>
      </c>
      <c r="BC368" s="359">
        <f>_xll.qlIndexFixing($AC$5,AZ368,,_xll.ohTrigger(Trigger,Quote!$V$2))</f>
        <v>2.2408182356681537E-3</v>
      </c>
      <c r="BD368" s="359" t="e">
        <f>_xll.qlIndexFixing($BE$1,AZ368,TRUE,_xll.ohTrigger(Trigger,Trigger12M))</f>
        <v>#NUM!</v>
      </c>
    </row>
    <row r="369" spans="51:56" ht="11.25" customHeight="1" x14ac:dyDescent="0.25">
      <c r="AY369" s="185" t="s">
        <v>214</v>
      </c>
      <c r="AZ369" s="186">
        <f>_xll.qlInterestRateIndexFixingDate(Currency&amp;"ibor"&amp;$I$1,BA369,Trigger)</f>
        <v>42671</v>
      </c>
      <c r="BA369" s="186">
        <f>_xll.qlCalendarAdvance(Calendar,BA368,AY369,"f",,Trigger)</f>
        <v>42675</v>
      </c>
      <c r="BB369" s="186">
        <f>_xll.qlInterestRateIndexMaturity(Currency&amp;"ibor"&amp;$I$1,BA369,Trigger)</f>
        <v>43040</v>
      </c>
      <c r="BC369" s="359">
        <f>_xll.qlIndexFixing($AC$5,AZ369,,_xll.ohTrigger(Trigger,Quote!$V$2))</f>
        <v>2.2440440890060301E-3</v>
      </c>
      <c r="BD369" s="359" t="e">
        <f>_xll.qlIndexFixing($BE$1,AZ369,TRUE,_xll.ohTrigger(Trigger,Trigger12M))</f>
        <v>#NUM!</v>
      </c>
    </row>
    <row r="370" spans="51:56" ht="11.25" customHeight="1" x14ac:dyDescent="0.25">
      <c r="AY370" s="185" t="s">
        <v>214</v>
      </c>
      <c r="AZ370" s="186">
        <f>_xll.qlInterestRateIndexFixingDate(Currency&amp;"ibor"&amp;$I$1,BA370,Trigger)</f>
        <v>42674</v>
      </c>
      <c r="BA370" s="186">
        <f>_xll.qlCalendarAdvance(Calendar,BA369,AY370,"f",,Trigger)</f>
        <v>42676</v>
      </c>
      <c r="BB370" s="186">
        <f>_xll.qlInterestRateIndexMaturity(Currency&amp;"ibor"&amp;$I$1,BA370,Trigger)</f>
        <v>43041</v>
      </c>
      <c r="BC370" s="359">
        <f>_xll.qlIndexFixing($AC$5,AZ370,,_xll.ohTrigger(Trigger,Quote!$V$2))</f>
        <v>2.2472738647002638E-3</v>
      </c>
      <c r="BD370" s="359" t="e">
        <f>_xll.qlIndexFixing($BE$1,AZ370,TRUE,_xll.ohTrigger(Trigger,Trigger12M))</f>
        <v>#NUM!</v>
      </c>
    </row>
    <row r="371" spans="51:56" ht="11.25" customHeight="1" x14ac:dyDescent="0.25">
      <c r="AY371" s="185" t="s">
        <v>214</v>
      </c>
      <c r="AZ371" s="186">
        <f>_xll.qlInterestRateIndexFixingDate(Currency&amp;"ibor"&amp;$I$1,BA371,Trigger)</f>
        <v>42675</v>
      </c>
      <c r="BA371" s="186">
        <f>_xll.qlCalendarAdvance(Calendar,BA370,AY371,"f",,Trigger)</f>
        <v>42677</v>
      </c>
      <c r="BB371" s="186">
        <f>_xll.qlInterestRateIndexMaturity(Currency&amp;"ibor"&amp;$I$1,BA371,Trigger)</f>
        <v>43042</v>
      </c>
      <c r="BC371" s="359">
        <f>_xll.qlIndexFixing($AC$5,AZ371,,_xll.ohTrigger(Trigger,Quote!$V$2))</f>
        <v>2.2505075627896184E-3</v>
      </c>
      <c r="BD371" s="359" t="e">
        <f>_xll.qlIndexFixing($BE$1,AZ371,TRUE,_xll.ohTrigger(Trigger,Trigger12M))</f>
        <v>#NUM!</v>
      </c>
    </row>
    <row r="372" spans="51:56" ht="11.25" customHeight="1" x14ac:dyDescent="0.25">
      <c r="AY372" s="185" t="s">
        <v>214</v>
      </c>
      <c r="AZ372" s="186">
        <f>_xll.qlInterestRateIndexFixingDate(Currency&amp;"ibor"&amp;$I$1,BA372,Trigger)</f>
        <v>42676</v>
      </c>
      <c r="BA372" s="186">
        <f>_xll.qlCalendarAdvance(Calendar,BA371,AY372,"f",,Trigger)</f>
        <v>42678</v>
      </c>
      <c r="BB372" s="186">
        <f>_xll.qlInterestRateIndexMaturity(Currency&amp;"ibor"&amp;$I$1,BA372,Trigger)</f>
        <v>43045</v>
      </c>
      <c r="BC372" s="359">
        <f>_xll.qlIndexFixing($AC$5,AZ372,,_xll.ohTrigger(Trigger,Quote!$V$2))</f>
        <v>2.2591896281448599E-3</v>
      </c>
      <c r="BD372" s="359" t="e">
        <f>_xll.qlIndexFixing($BE$1,AZ372,TRUE,_xll.ohTrigger(Trigger,Trigger12M))</f>
        <v>#NUM!</v>
      </c>
    </row>
    <row r="373" spans="51:56" ht="11.25" customHeight="1" x14ac:dyDescent="0.25">
      <c r="AY373" s="185" t="s">
        <v>214</v>
      </c>
      <c r="AZ373" s="186">
        <f>_xll.qlInterestRateIndexFixingDate(Currency&amp;"ibor"&amp;$I$1,BA373,Trigger)</f>
        <v>42677</v>
      </c>
      <c r="BA373" s="186">
        <f>_xll.qlCalendarAdvance(Calendar,BA372,AY373,"f",,Trigger)</f>
        <v>42681</v>
      </c>
      <c r="BB373" s="186">
        <f>_xll.qlInterestRateIndexMaturity(Currency&amp;"ibor"&amp;$I$1,BA373,Trigger)</f>
        <v>43046</v>
      </c>
      <c r="BC373" s="359">
        <f>_xll.qlIndexFixing($AC$5,AZ373,,_xll.ohTrigger(Trigger,Quote!$V$2))</f>
        <v>2.2634815798671668E-3</v>
      </c>
      <c r="BD373" s="359" t="e">
        <f>_xll.qlIndexFixing($BE$1,AZ373,TRUE,_xll.ohTrigger(Trigger,Trigger12M))</f>
        <v>#NUM!</v>
      </c>
    </row>
    <row r="374" spans="51:56" ht="11.25" customHeight="1" x14ac:dyDescent="0.25">
      <c r="AY374" s="185" t="s">
        <v>214</v>
      </c>
      <c r="AZ374" s="186">
        <f>_xll.qlInterestRateIndexFixingDate(Currency&amp;"ibor"&amp;$I$1,BA374,Trigger)</f>
        <v>42678</v>
      </c>
      <c r="BA374" s="186">
        <f>_xll.qlCalendarAdvance(Calendar,BA373,AY374,"f",,Trigger)</f>
        <v>42682</v>
      </c>
      <c r="BB374" s="186">
        <f>_xll.qlInterestRateIndexMaturity(Currency&amp;"ibor"&amp;$I$1,BA374,Trigger)</f>
        <v>43047</v>
      </c>
      <c r="BC374" s="359">
        <f>_xll.qlIndexFixing($AC$5,AZ374,,_xll.ohTrigger(Trigger,Quote!$V$2))</f>
        <v>2.2667348905094182E-3</v>
      </c>
      <c r="BD374" s="359" t="e">
        <f>_xll.qlIndexFixing($BE$1,AZ374,TRUE,_xll.ohTrigger(Trigger,Trigger12M))</f>
        <v>#NUM!</v>
      </c>
    </row>
    <row r="375" spans="51:56" ht="11.25" customHeight="1" x14ac:dyDescent="0.25">
      <c r="AY375" s="185" t="s">
        <v>214</v>
      </c>
      <c r="AZ375" s="186">
        <f>_xll.qlInterestRateIndexFixingDate(Currency&amp;"ibor"&amp;$I$1,BA375,Trigger)</f>
        <v>42681</v>
      </c>
      <c r="BA375" s="186">
        <f>_xll.qlCalendarAdvance(Calendar,BA374,AY375,"f",,Trigger)</f>
        <v>42683</v>
      </c>
      <c r="BB375" s="186">
        <f>_xll.qlInterestRateIndexMaturity(Currency&amp;"ibor"&amp;$I$1,BA375,Trigger)</f>
        <v>43048</v>
      </c>
      <c r="BC375" s="359">
        <f>_xll.qlIndexFixing($AC$5,AZ375,,_xll.ohTrigger(Trigger,Quote!$V$2))</f>
        <v>2.2699921237776199E-3</v>
      </c>
      <c r="BD375" s="359" t="e">
        <f>_xll.qlIndexFixing($BE$1,AZ375,TRUE,_xll.ohTrigger(Trigger,Trigger12M))</f>
        <v>#NUM!</v>
      </c>
    </row>
    <row r="376" spans="51:56" ht="11.25" customHeight="1" x14ac:dyDescent="0.25">
      <c r="AY376" s="185" t="s">
        <v>214</v>
      </c>
      <c r="AZ376" s="186">
        <f>_xll.qlInterestRateIndexFixingDate(Currency&amp;"ibor"&amp;$I$1,BA376,Trigger)</f>
        <v>42682</v>
      </c>
      <c r="BA376" s="186">
        <f>_xll.qlCalendarAdvance(Calendar,BA375,AY376,"f",,Trigger)</f>
        <v>42684</v>
      </c>
      <c r="BB376" s="186">
        <f>_xll.qlInterestRateIndexMaturity(Currency&amp;"ibor"&amp;$I$1,BA376,Trigger)</f>
        <v>43049</v>
      </c>
      <c r="BC376" s="359">
        <f>_xll.qlIndexFixing($AC$5,AZ376,,_xll.ohTrigger(Trigger,Quote!$V$2))</f>
        <v>2.273253279710973E-3</v>
      </c>
      <c r="BD376" s="359" t="e">
        <f>_xll.qlIndexFixing($BE$1,AZ376,TRUE,_xll.ohTrigger(Trigger,Trigger12M))</f>
        <v>#NUM!</v>
      </c>
    </row>
    <row r="377" spans="51:56" ht="11.25" customHeight="1" x14ac:dyDescent="0.25">
      <c r="AY377" s="185" t="s">
        <v>214</v>
      </c>
      <c r="AZ377" s="186">
        <f>_xll.qlInterestRateIndexFixingDate(Currency&amp;"ibor"&amp;$I$1,BA377,Trigger)</f>
        <v>42683</v>
      </c>
      <c r="BA377" s="186">
        <f>_xll.qlCalendarAdvance(Calendar,BA376,AY377,"f",,Trigger)</f>
        <v>42685</v>
      </c>
      <c r="BB377" s="186">
        <f>_xll.qlInterestRateIndexMaturity(Currency&amp;"ibor"&amp;$I$1,BA377,Trigger)</f>
        <v>43052</v>
      </c>
      <c r="BC377" s="359">
        <f>_xll.qlIndexFixing($AC$5,AZ377,,_xll.ohTrigger(Trigger,Quote!$V$2))</f>
        <v>2.2819552100446974E-3</v>
      </c>
      <c r="BD377" s="359" t="e">
        <f>_xll.qlIndexFixing($BE$1,AZ377,TRUE,_xll.ohTrigger(Trigger,Trigger12M))</f>
        <v>#NUM!</v>
      </c>
    </row>
    <row r="378" spans="51:56" ht="11.25" customHeight="1" x14ac:dyDescent="0.25">
      <c r="AY378" s="185" t="s">
        <v>214</v>
      </c>
      <c r="AZ378" s="186">
        <f>_xll.qlInterestRateIndexFixingDate(Currency&amp;"ibor"&amp;$I$1,BA378,Trigger)</f>
        <v>42684</v>
      </c>
      <c r="BA378" s="186">
        <f>_xll.qlCalendarAdvance(Calendar,BA377,AY378,"f",,Trigger)</f>
        <v>42688</v>
      </c>
      <c r="BB378" s="186">
        <f>_xll.qlInterestRateIndexMaturity(Currency&amp;"ibor"&amp;$I$1,BA378,Trigger)</f>
        <v>43053</v>
      </c>
      <c r="BC378" s="359">
        <f>_xll.qlIndexFixing($AC$5,AZ378,,_xll.ohTrigger(Trigger,Quote!$V$2))</f>
        <v>2.2863371308702962E-3</v>
      </c>
      <c r="BD378" s="359" t="e">
        <f>_xll.qlIndexFixing($BE$1,AZ378,TRUE,_xll.ohTrigger(Trigger,Trigger12M))</f>
        <v>#NUM!</v>
      </c>
    </row>
    <row r="379" spans="51:56" ht="11.25" customHeight="1" x14ac:dyDescent="0.25">
      <c r="AY379" s="185" t="s">
        <v>214</v>
      </c>
      <c r="AZ379" s="186">
        <f>_xll.qlInterestRateIndexFixingDate(Currency&amp;"ibor"&amp;$I$1,BA379,Trigger)</f>
        <v>42685</v>
      </c>
      <c r="BA379" s="186">
        <f>_xll.qlCalendarAdvance(Calendar,BA378,AY379,"f",,Trigger)</f>
        <v>42689</v>
      </c>
      <c r="BB379" s="186">
        <f>_xll.qlInterestRateIndexMaturity(Currency&amp;"ibor"&amp;$I$1,BA379,Trigger)</f>
        <v>43054</v>
      </c>
      <c r="BC379" s="359">
        <f>_xll.qlIndexFixing($AC$5,AZ379,,_xll.ohTrigger(Trigger,Quote!$V$2))</f>
        <v>2.2896179007108604E-3</v>
      </c>
      <c r="BD379" s="359" t="e">
        <f>_xll.qlIndexFixing($BE$1,AZ379,TRUE,_xll.ohTrigger(Trigger,Trigger12M))</f>
        <v>#NUM!</v>
      </c>
    </row>
    <row r="380" spans="51:56" ht="11.25" customHeight="1" x14ac:dyDescent="0.25">
      <c r="AY380" s="185" t="s">
        <v>214</v>
      </c>
      <c r="AZ380" s="186">
        <f>_xll.qlInterestRateIndexFixingDate(Currency&amp;"ibor"&amp;$I$1,BA380,Trigger)</f>
        <v>42688</v>
      </c>
      <c r="BA380" s="186">
        <f>_xll.qlCalendarAdvance(Calendar,BA379,AY380,"f",,Trigger)</f>
        <v>42690</v>
      </c>
      <c r="BB380" s="186">
        <f>_xll.qlInterestRateIndexMaturity(Currency&amp;"ibor"&amp;$I$1,BA380,Trigger)</f>
        <v>43055</v>
      </c>
      <c r="BC380" s="359">
        <f>_xll.qlIndexFixing($AC$5,AZ380,,_xll.ohTrigger(Trigger,Quote!$V$2))</f>
        <v>2.2929025934498139E-3</v>
      </c>
      <c r="BD380" s="359" t="e">
        <f>_xll.qlIndexFixing($BE$1,AZ380,TRUE,_xll.ohTrigger(Trigger,Trigger12M))</f>
        <v>#NUM!</v>
      </c>
    </row>
    <row r="381" spans="51:56" ht="11.25" customHeight="1" x14ac:dyDescent="0.25">
      <c r="AY381" s="185" t="s">
        <v>214</v>
      </c>
      <c r="AZ381" s="186">
        <f>_xll.qlInterestRateIndexFixingDate(Currency&amp;"ibor"&amp;$I$1,BA381,Trigger)</f>
        <v>42689</v>
      </c>
      <c r="BA381" s="186">
        <f>_xll.qlCalendarAdvance(Calendar,BA380,AY381,"f",,Trigger)</f>
        <v>42691</v>
      </c>
      <c r="BB381" s="186">
        <f>_xll.qlInterestRateIndexMaturity(Currency&amp;"ibor"&amp;$I$1,BA381,Trigger)</f>
        <v>43056</v>
      </c>
      <c r="BC381" s="359">
        <f>_xll.qlIndexFixing($AC$5,AZ381,,_xll.ohTrigger(Trigger,Quote!$V$2))</f>
        <v>2.2961912091257015E-3</v>
      </c>
      <c r="BD381" s="359" t="e">
        <f>_xll.qlIndexFixing($BE$1,AZ381,TRUE,_xll.ohTrigger(Trigger,Trigger12M))</f>
        <v>#NUM!</v>
      </c>
    </row>
    <row r="382" spans="51:56" ht="11.25" customHeight="1" x14ac:dyDescent="0.25">
      <c r="AY382" s="185" t="s">
        <v>214</v>
      </c>
      <c r="AZ382" s="186">
        <f>_xll.qlInterestRateIndexFixingDate(Currency&amp;"ibor"&amp;$I$1,BA382,Trigger)</f>
        <v>42690</v>
      </c>
      <c r="BA382" s="186">
        <f>_xll.qlCalendarAdvance(Calendar,BA381,AY382,"f",,Trigger)</f>
        <v>42692</v>
      </c>
      <c r="BB382" s="186">
        <f>_xll.qlInterestRateIndexMaturity(Currency&amp;"ibor"&amp;$I$1,BA382,Trigger)</f>
        <v>43059</v>
      </c>
      <c r="BC382" s="359">
        <f>_xll.qlIndexFixing($AC$5,AZ382,,_xll.ohTrigger(Trigger,Quote!$V$2))</f>
        <v>2.304911967703791E-3</v>
      </c>
      <c r="BD382" s="359" t="e">
        <f>_xll.qlIndexFixing($BE$1,AZ382,TRUE,_xll.ohTrigger(Trigger,Trigger12M))</f>
        <v>#NUM!</v>
      </c>
    </row>
    <row r="383" spans="51:56" ht="11.25" customHeight="1" x14ac:dyDescent="0.25">
      <c r="AY383" s="185" t="s">
        <v>214</v>
      </c>
      <c r="AZ383" s="186">
        <f>_xll.qlInterestRateIndexFixingDate(Currency&amp;"ibor"&amp;$I$1,BA383,Trigger)</f>
        <v>42691</v>
      </c>
      <c r="BA383" s="186">
        <f>_xll.qlCalendarAdvance(Calendar,BA382,AY383,"f",,Trigger)</f>
        <v>42695</v>
      </c>
      <c r="BB383" s="186">
        <f>_xll.qlInterestRateIndexMaturity(Currency&amp;"ibor"&amp;$I$1,BA383,Trigger)</f>
        <v>43060</v>
      </c>
      <c r="BC383" s="359">
        <f>_xll.qlIndexFixing($AC$5,AZ383,,_xll.ohTrigger(Trigger,Quote!$V$2))</f>
        <v>2.3093849019845962E-3</v>
      </c>
      <c r="BD383" s="359" t="e">
        <f>_xll.qlIndexFixing($BE$1,AZ383,TRUE,_xll.ohTrigger(Trigger,Trigger12M))</f>
        <v>#NUM!</v>
      </c>
    </row>
    <row r="384" spans="51:56" ht="11.25" customHeight="1" x14ac:dyDescent="0.25">
      <c r="AY384" s="185" t="s">
        <v>214</v>
      </c>
      <c r="AZ384" s="186">
        <f>_xll.qlInterestRateIndexFixingDate(Currency&amp;"ibor"&amp;$I$1,BA384,Trigger)</f>
        <v>42692</v>
      </c>
      <c r="BA384" s="186">
        <f>_xll.qlCalendarAdvance(Calendar,BA383,AY384,"f",,Trigger)</f>
        <v>42696</v>
      </c>
      <c r="BB384" s="186">
        <f>_xll.qlInterestRateIndexMaturity(Currency&amp;"ibor"&amp;$I$1,BA384,Trigger)</f>
        <v>43061</v>
      </c>
      <c r="BC384" s="359">
        <f>_xll.qlIndexFixing($AC$5,AZ384,,_xll.ohTrigger(Trigger,Quote!$V$2))</f>
        <v>2.3126931329338347E-3</v>
      </c>
      <c r="BD384" s="359" t="e">
        <f>_xll.qlIndexFixing($BE$1,AZ384,TRUE,_xll.ohTrigger(Trigger,Trigger12M))</f>
        <v>#NUM!</v>
      </c>
    </row>
    <row r="385" spans="51:56" ht="11.25" customHeight="1" x14ac:dyDescent="0.25">
      <c r="AY385" s="185" t="s">
        <v>214</v>
      </c>
      <c r="AZ385" s="186">
        <f>_xll.qlInterestRateIndexFixingDate(Currency&amp;"ibor"&amp;$I$1,BA385,Trigger)</f>
        <v>42695</v>
      </c>
      <c r="BA385" s="186">
        <f>_xll.qlCalendarAdvance(Calendar,BA384,AY385,"f",,Trigger)</f>
        <v>42697</v>
      </c>
      <c r="BB385" s="186">
        <f>_xll.qlInterestRateIndexMaturity(Currency&amp;"ibor"&amp;$I$1,BA385,Trigger)</f>
        <v>43062</v>
      </c>
      <c r="BC385" s="359">
        <f>_xll.qlIndexFixing($AC$5,AZ385,,_xll.ohTrigger(Trigger,Quote!$V$2))</f>
        <v>2.3160052870556547E-3</v>
      </c>
      <c r="BD385" s="359" t="e">
        <f>_xll.qlIndexFixing($BE$1,AZ385,TRUE,_xll.ohTrigger(Trigger,Trigger12M))</f>
        <v>#NUM!</v>
      </c>
    </row>
    <row r="386" spans="51:56" ht="11.25" customHeight="1" x14ac:dyDescent="0.25">
      <c r="AY386" s="185" t="s">
        <v>214</v>
      </c>
      <c r="AZ386" s="186">
        <f>_xll.qlInterestRateIndexFixingDate(Currency&amp;"ibor"&amp;$I$1,BA386,Trigger)</f>
        <v>42696</v>
      </c>
      <c r="BA386" s="186">
        <f>_xll.qlCalendarAdvance(Calendar,BA385,AY386,"f",,Trigger)</f>
        <v>42698</v>
      </c>
      <c r="BB386" s="186">
        <f>_xll.qlInterestRateIndexMaturity(Currency&amp;"ibor"&amp;$I$1,BA386,Trigger)</f>
        <v>43063</v>
      </c>
      <c r="BC386" s="359">
        <f>_xll.qlIndexFixing($AC$5,AZ386,,_xll.ohTrigger(Trigger,Quote!$V$2))</f>
        <v>2.3193213643892575E-3</v>
      </c>
      <c r="BD386" s="359" t="e">
        <f>_xll.qlIndexFixing($BE$1,AZ386,TRUE,_xll.ohTrigger(Trigger,Trigger12M))</f>
        <v>#NUM!</v>
      </c>
    </row>
    <row r="387" spans="51:56" ht="11.25" customHeight="1" x14ac:dyDescent="0.25">
      <c r="AY387" s="185" t="s">
        <v>214</v>
      </c>
      <c r="AZ387" s="186">
        <f>_xll.qlInterestRateIndexFixingDate(Currency&amp;"ibor"&amp;$I$1,BA387,Trigger)</f>
        <v>42697</v>
      </c>
      <c r="BA387" s="186">
        <f>_xll.qlCalendarAdvance(Calendar,BA386,AY387,"f",,Trigger)</f>
        <v>42699</v>
      </c>
      <c r="BB387" s="186">
        <f>_xll.qlInterestRateIndexMaturity(Currency&amp;"ibor"&amp;$I$1,BA387,Trigger)</f>
        <v>43066</v>
      </c>
      <c r="BC387" s="359">
        <f>_xll.qlIndexFixing($AC$5,AZ387,,_xll.ohTrigger(Trigger,Quote!$V$2))</f>
        <v>2.3280599144888865E-3</v>
      </c>
      <c r="BD387" s="359" t="e">
        <f>_xll.qlIndexFixing($BE$1,AZ387,TRUE,_xll.ohTrigger(Trigger,Trigger12M))</f>
        <v>#NUM!</v>
      </c>
    </row>
    <row r="388" spans="51:56" ht="11.25" customHeight="1" x14ac:dyDescent="0.25">
      <c r="AY388" s="185" t="s">
        <v>214</v>
      </c>
      <c r="AZ388" s="186">
        <f>_xll.qlInterestRateIndexFixingDate(Currency&amp;"ibor"&amp;$I$1,BA388,Trigger)</f>
        <v>42698</v>
      </c>
      <c r="BA388" s="186">
        <f>_xll.qlCalendarAdvance(Calendar,BA387,AY388,"f",,Trigger)</f>
        <v>42702</v>
      </c>
      <c r="BB388" s="186">
        <f>_xll.qlInterestRateIndexMaturity(Currency&amp;"ibor"&amp;$I$1,BA388,Trigger)</f>
        <v>43067</v>
      </c>
      <c r="BC388" s="359">
        <f>_xll.qlIndexFixing($AC$5,AZ388,,_xll.ohTrigger(Trigger,Quote!$V$2))</f>
        <v>2.3326249066296886E-3</v>
      </c>
      <c r="BD388" s="359" t="e">
        <f>_xll.qlIndexFixing($BE$1,AZ388,TRUE,_xll.ohTrigger(Trigger,Trigger12M))</f>
        <v>#NUM!</v>
      </c>
    </row>
    <row r="389" spans="51:56" ht="11.25" customHeight="1" x14ac:dyDescent="0.25">
      <c r="AY389" s="185" t="s">
        <v>214</v>
      </c>
      <c r="AZ389" s="186">
        <f>_xll.qlInterestRateIndexFixingDate(Currency&amp;"ibor"&amp;$I$1,BA389,Trigger)</f>
        <v>42699</v>
      </c>
      <c r="BA389" s="186">
        <f>_xll.qlCalendarAdvance(Calendar,BA388,AY389,"f",,Trigger)</f>
        <v>42703</v>
      </c>
      <c r="BB389" s="186">
        <f>_xll.qlInterestRateIndexMaturity(Currency&amp;"ibor"&amp;$I$1,BA389,Trigger)</f>
        <v>43068</v>
      </c>
      <c r="BC389" s="359">
        <f>_xll.qlIndexFixing($AC$5,AZ389,,_xll.ohTrigger(Trigger,Quote!$V$2))</f>
        <v>2.3359606006139511E-3</v>
      </c>
      <c r="BD389" s="359" t="e">
        <f>_xll.qlIndexFixing($BE$1,AZ389,TRUE,_xll.ohTrigger(Trigger,Trigger12M))</f>
        <v>#NUM!</v>
      </c>
    </row>
    <row r="390" spans="51:56" ht="11.25" customHeight="1" x14ac:dyDescent="0.25">
      <c r="AY390" s="185" t="s">
        <v>214</v>
      </c>
      <c r="AZ390" s="186">
        <f>_xll.qlInterestRateIndexFixingDate(Currency&amp;"ibor"&amp;$I$1,BA390,Trigger)</f>
        <v>42702</v>
      </c>
      <c r="BA390" s="186">
        <f>_xll.qlCalendarAdvance(Calendar,BA389,AY390,"f",,Trigger)</f>
        <v>42704</v>
      </c>
      <c r="BB390" s="186">
        <f>_xll.qlInterestRateIndexMaturity(Currency&amp;"ibor"&amp;$I$1,BA390,Trigger)</f>
        <v>43069</v>
      </c>
      <c r="BC390" s="359">
        <f>_xll.qlIndexFixing($AC$5,AZ390,,_xll.ohTrigger(Trigger,Quote!$V$2))</f>
        <v>2.339300218047177E-3</v>
      </c>
      <c r="BD390" s="359" t="e">
        <f>_xll.qlIndexFixing($BE$1,AZ390,TRUE,_xll.ohTrigger(Trigger,Trigger12M))</f>
        <v>#NUM!</v>
      </c>
    </row>
    <row r="391" spans="51:56" ht="11.25" customHeight="1" x14ac:dyDescent="0.25">
      <c r="AY391" s="185" t="s">
        <v>214</v>
      </c>
      <c r="AZ391" s="186">
        <f>_xll.qlInterestRateIndexFixingDate(Currency&amp;"ibor"&amp;$I$1,BA391,Trigger)</f>
        <v>42703</v>
      </c>
      <c r="BA391" s="186">
        <f>_xll.qlCalendarAdvance(Calendar,BA390,AY391,"f",,Trigger)</f>
        <v>42705</v>
      </c>
      <c r="BB391" s="186">
        <f>_xll.qlInterestRateIndexMaturity(Currency&amp;"ibor"&amp;$I$1,BA391,Trigger)</f>
        <v>43070</v>
      </c>
      <c r="BC391" s="359">
        <f>_xll.qlIndexFixing($AC$5,AZ391,,_xll.ohTrigger(Trigger,Quote!$V$2))</f>
        <v>2.3426437589687864E-3</v>
      </c>
      <c r="BD391" s="359" t="e">
        <f>_xll.qlIndexFixing($BE$1,AZ391,TRUE,_xll.ohTrigger(Trigger,Trigger12M))</f>
        <v>#NUM!</v>
      </c>
    </row>
    <row r="392" spans="51:56" ht="11.25" customHeight="1" x14ac:dyDescent="0.25">
      <c r="AY392" s="185" t="s">
        <v>214</v>
      </c>
      <c r="AZ392" s="186">
        <f>_xll.qlInterestRateIndexFixingDate(Currency&amp;"ibor"&amp;$I$1,BA392,Trigger)</f>
        <v>42704</v>
      </c>
      <c r="BA392" s="186">
        <f>_xll.qlCalendarAdvance(Calendar,BA391,AY392,"f",,Trigger)</f>
        <v>42706</v>
      </c>
      <c r="BB392" s="186">
        <f>_xll.qlInterestRateIndexMaturity(Currency&amp;"ibor"&amp;$I$1,BA392,Trigger)</f>
        <v>43073</v>
      </c>
      <c r="BC392" s="359">
        <f>_xll.qlIndexFixing($AC$5,AZ392,,_xll.ohTrigger(Trigger,Quote!$V$2))</f>
        <v>2.351399063877596E-3</v>
      </c>
      <c r="BD392" s="359" t="e">
        <f>_xll.qlIndexFixing($BE$1,AZ392,TRUE,_xll.ohTrigger(Trigger,Trigger12M))</f>
        <v>#NUM!</v>
      </c>
    </row>
    <row r="393" spans="51:56" ht="11.25" customHeight="1" x14ac:dyDescent="0.25">
      <c r="AY393" s="185" t="s">
        <v>214</v>
      </c>
      <c r="AZ393" s="186">
        <f>_xll.qlInterestRateIndexFixingDate(Currency&amp;"ibor"&amp;$I$1,BA393,Trigger)</f>
        <v>42705</v>
      </c>
      <c r="BA393" s="186">
        <f>_xll.qlCalendarAdvance(Calendar,BA392,AY393,"f",,Trigger)</f>
        <v>42709</v>
      </c>
      <c r="BB393" s="186">
        <f>_xll.qlInterestRateIndexMaturity(Currency&amp;"ibor"&amp;$I$1,BA393,Trigger)</f>
        <v>43074</v>
      </c>
      <c r="BC393" s="359">
        <f>_xll.qlIndexFixing($AC$5,AZ393,,_xll.ohTrigger(Trigger,Quote!$V$2))</f>
        <v>2.3560571583368861E-3</v>
      </c>
      <c r="BD393" s="359" t="e">
        <f>_xll.qlIndexFixing($BE$1,AZ393,TRUE,_xll.ohTrigger(Trigger,Trigger12M))</f>
        <v>#NUM!</v>
      </c>
    </row>
    <row r="394" spans="51:56" ht="11.25" customHeight="1" x14ac:dyDescent="0.25">
      <c r="AY394" s="185" t="s">
        <v>214</v>
      </c>
      <c r="AZ394" s="186">
        <f>_xll.qlInterestRateIndexFixingDate(Currency&amp;"ibor"&amp;$I$1,BA394,Trigger)</f>
        <v>42706</v>
      </c>
      <c r="BA394" s="186">
        <f>_xll.qlCalendarAdvance(Calendar,BA393,AY394,"f",,Trigger)</f>
        <v>42710</v>
      </c>
      <c r="BB394" s="186">
        <f>_xll.qlInterestRateIndexMaturity(Currency&amp;"ibor"&amp;$I$1,BA394,Trigger)</f>
        <v>43075</v>
      </c>
      <c r="BC394" s="359">
        <f>_xll.qlIndexFixing($AC$5,AZ394,,_xll.ohTrigger(Trigger,Quote!$V$2))</f>
        <v>2.3594203172982906E-3</v>
      </c>
      <c r="BD394" s="359" t="e">
        <f>_xll.qlIndexFixing($BE$1,AZ394,TRUE,_xll.ohTrigger(Trigger,Trigger12M))</f>
        <v>#NUM!</v>
      </c>
    </row>
    <row r="395" spans="51:56" ht="11.25" customHeight="1" x14ac:dyDescent="0.25">
      <c r="AY395" s="185" t="s">
        <v>214</v>
      </c>
      <c r="AZ395" s="186">
        <f>_xll.qlInterestRateIndexFixingDate(Currency&amp;"ibor"&amp;$I$1,BA395,Trigger)</f>
        <v>42709</v>
      </c>
      <c r="BA395" s="186">
        <f>_xll.qlCalendarAdvance(Calendar,BA394,AY395,"f",,Trigger)</f>
        <v>42711</v>
      </c>
      <c r="BB395" s="186">
        <f>_xll.qlInterestRateIndexMaturity(Currency&amp;"ibor"&amp;$I$1,BA395,Trigger)</f>
        <v>43076</v>
      </c>
      <c r="BC395" s="359">
        <f>_xll.qlIndexFixing($AC$5,AZ395,,_xll.ohTrigger(Trigger,Quote!$V$2))</f>
        <v>2.3627873999874489E-3</v>
      </c>
      <c r="BD395" s="359" t="e">
        <f>_xll.qlIndexFixing($BE$1,AZ395,TRUE,_xll.ohTrigger(Trigger,Trigger12M))</f>
        <v>#NUM!</v>
      </c>
    </row>
    <row r="396" spans="51:56" ht="11.25" customHeight="1" x14ac:dyDescent="0.25">
      <c r="AY396" s="185" t="s">
        <v>214</v>
      </c>
      <c r="AZ396" s="186">
        <f>_xll.qlInterestRateIndexFixingDate(Currency&amp;"ibor"&amp;$I$1,BA396,Trigger)</f>
        <v>42710</v>
      </c>
      <c r="BA396" s="186">
        <f>_xll.qlCalendarAdvance(Calendar,BA395,AY396,"f",,Trigger)</f>
        <v>42712</v>
      </c>
      <c r="BB396" s="186">
        <f>_xll.qlInterestRateIndexMaturity(Currency&amp;"ibor"&amp;$I$1,BA396,Trigger)</f>
        <v>43077</v>
      </c>
      <c r="BC396" s="359">
        <f>_xll.qlIndexFixing($AC$5,AZ396,,_xll.ohTrigger(Trigger,Quote!$V$2))</f>
        <v>2.3661584064444386E-3</v>
      </c>
      <c r="BD396" s="359" t="e">
        <f>_xll.qlIndexFixing($BE$1,AZ396,TRUE,_xll.ohTrigger(Trigger,Trigger12M))</f>
        <v>#NUM!</v>
      </c>
    </row>
    <row r="397" spans="51:56" ht="11.25" customHeight="1" x14ac:dyDescent="0.25">
      <c r="AY397" s="185" t="s">
        <v>214</v>
      </c>
      <c r="AZ397" s="186">
        <f>_xll.qlInterestRateIndexFixingDate(Currency&amp;"ibor"&amp;$I$1,BA397,Trigger)</f>
        <v>42711</v>
      </c>
      <c r="BA397" s="186">
        <f>_xll.qlCalendarAdvance(Calendar,BA396,AY397,"f",,Trigger)</f>
        <v>42713</v>
      </c>
      <c r="BB397" s="186">
        <f>_xll.qlInterestRateIndexMaturity(Currency&amp;"ibor"&amp;$I$1,BA397,Trigger)</f>
        <v>43080</v>
      </c>
      <c r="BC397" s="359">
        <f>_xll.qlIndexFixing($AC$5,AZ397,,_xll.ohTrigger(Trigger,Quote!$V$2))</f>
        <v>2.3749294294594845E-3</v>
      </c>
      <c r="BD397" s="359" t="e">
        <f>_xll.qlIndexFixing($BE$1,AZ397,TRUE,_xll.ohTrigger(Trigger,Trigger12M))</f>
        <v>#NUM!</v>
      </c>
    </row>
    <row r="398" spans="51:56" ht="11.25" customHeight="1" x14ac:dyDescent="0.25">
      <c r="AY398" s="185" t="s">
        <v>214</v>
      </c>
      <c r="AZ398" s="186">
        <f>_xll.qlInterestRateIndexFixingDate(Currency&amp;"ibor"&amp;$I$1,BA398,Trigger)</f>
        <v>42712</v>
      </c>
      <c r="BA398" s="186">
        <f>_xll.qlCalendarAdvance(Calendar,BA397,AY398,"f",,Trigger)</f>
        <v>42716</v>
      </c>
      <c r="BB398" s="186">
        <f>_xll.qlInterestRateIndexMaturity(Currency&amp;"ibor"&amp;$I$1,BA398,Trigger)</f>
        <v>43081</v>
      </c>
      <c r="BC398" s="359">
        <f>_xll.qlIndexFixing($AC$5,AZ398,,_xll.ohTrigger(Trigger,Quote!$V$2))</f>
        <v>2.3796816707500694E-3</v>
      </c>
      <c r="BD398" s="359" t="e">
        <f>_xll.qlIndexFixing($BE$1,AZ398,TRUE,_xll.ohTrigger(Trigger,Trigger12M))</f>
        <v>#NUM!</v>
      </c>
    </row>
    <row r="399" spans="51:56" ht="11.25" customHeight="1" x14ac:dyDescent="0.25">
      <c r="AY399" s="185" t="s">
        <v>214</v>
      </c>
      <c r="AZ399" s="186">
        <f>_xll.qlInterestRateIndexFixingDate(Currency&amp;"ibor"&amp;$I$1,BA399,Trigger)</f>
        <v>42713</v>
      </c>
      <c r="BA399" s="186">
        <f>_xll.qlCalendarAdvance(Calendar,BA398,AY399,"f",,Trigger)</f>
        <v>42717</v>
      </c>
      <c r="BB399" s="186">
        <f>_xll.qlInterestRateIndexMaturity(Currency&amp;"ibor"&amp;$I$1,BA399,Trigger)</f>
        <v>43082</v>
      </c>
      <c r="BC399" s="359">
        <f>_xll.qlIndexFixing($AC$5,AZ399,,_xll.ohTrigger(Trigger,Quote!$V$2))</f>
        <v>2.3830722966469396E-3</v>
      </c>
      <c r="BD399" s="359" t="e">
        <f>_xll.qlIndexFixing($BE$1,AZ399,TRUE,_xll.ohTrigger(Trigger,Trigger12M))</f>
        <v>#NUM!</v>
      </c>
    </row>
    <row r="400" spans="51:56" ht="11.25" customHeight="1" x14ac:dyDescent="0.25">
      <c r="AY400" s="185" t="s">
        <v>214</v>
      </c>
      <c r="AZ400" s="186">
        <f>_xll.qlInterestRateIndexFixingDate(Currency&amp;"ibor"&amp;$I$1,BA400,Trigger)</f>
        <v>42716</v>
      </c>
      <c r="BA400" s="186">
        <f>_xll.qlCalendarAdvance(Calendar,BA399,AY400,"f",,Trigger)</f>
        <v>42718</v>
      </c>
      <c r="BB400" s="186">
        <f>_xll.qlInterestRateIndexMaturity(Currency&amp;"ibor"&amp;$I$1,BA400,Trigger)</f>
        <v>43083</v>
      </c>
      <c r="BC400" s="359">
        <f>_xll.qlIndexFixing($AC$5,AZ400,,_xll.ohTrigger(Trigger,Quote!$V$2))</f>
        <v>2.3864668465525445E-3</v>
      </c>
      <c r="BD400" s="359" t="e">
        <f>_xll.qlIndexFixing($BE$1,AZ400,TRUE,_xll.ohTrigger(Trigger,Trigger12M))</f>
        <v>#NUM!</v>
      </c>
    </row>
    <row r="401" spans="51:56" ht="11.25" customHeight="1" x14ac:dyDescent="0.25">
      <c r="AY401" s="185" t="s">
        <v>214</v>
      </c>
      <c r="AZ401" s="186">
        <f>_xll.qlInterestRateIndexFixingDate(Currency&amp;"ibor"&amp;$I$1,BA401,Trigger)</f>
        <v>42717</v>
      </c>
      <c r="BA401" s="186">
        <f>_xll.qlCalendarAdvance(Calendar,BA400,AY401,"f",,Trigger)</f>
        <v>42719</v>
      </c>
      <c r="BB401" s="186">
        <f>_xll.qlInterestRateIndexMaturity(Currency&amp;"ibor"&amp;$I$1,BA401,Trigger)</f>
        <v>43084</v>
      </c>
      <c r="BC401" s="359">
        <f>_xll.qlIndexFixing($AC$5,AZ401,,_xll.ohTrigger(Trigger,Quote!$V$2))</f>
        <v>2.3898653205073994E-3</v>
      </c>
      <c r="BD401" s="359" t="e">
        <f>_xll.qlIndexFixing($BE$1,AZ401,TRUE,_xll.ohTrigger(Trigger,Trigger12M))</f>
        <v>#NUM!</v>
      </c>
    </row>
    <row r="402" spans="51:56" ht="11.25" customHeight="1" x14ac:dyDescent="0.25">
      <c r="AY402" s="185" t="s">
        <v>214</v>
      </c>
      <c r="AZ402" s="186">
        <f>_xll.qlInterestRateIndexFixingDate(Currency&amp;"ibor"&amp;$I$1,BA402,Trigger)</f>
        <v>42718</v>
      </c>
      <c r="BA402" s="186">
        <f>_xll.qlCalendarAdvance(Calendar,BA401,AY402,"f",,Trigger)</f>
        <v>42720</v>
      </c>
      <c r="BB402" s="186">
        <f>_xll.qlInterestRateIndexMaturity(Currency&amp;"ibor"&amp;$I$1,BA402,Trigger)</f>
        <v>43087</v>
      </c>
      <c r="BC402" s="359">
        <f>_xll.qlIndexFixing($AC$5,AZ402,,_xll.ohTrigger(Trigger,Quote!$V$2))</f>
        <v>2.3986510249358541E-3</v>
      </c>
      <c r="BD402" s="359" t="e">
        <f>_xll.qlIndexFixing($BE$1,AZ402,TRUE,_xll.ohTrigger(Trigger,Trigger12M))</f>
        <v>#NUM!</v>
      </c>
    </row>
    <row r="403" spans="51:56" ht="11.25" customHeight="1" x14ac:dyDescent="0.25">
      <c r="AY403" s="185" t="s">
        <v>214</v>
      </c>
      <c r="AZ403" s="186">
        <f>_xll.qlInterestRateIndexFixingDate(Currency&amp;"ibor"&amp;$I$1,BA403,Trigger)</f>
        <v>42719</v>
      </c>
      <c r="BA403" s="186">
        <f>_xll.qlCalendarAdvance(Calendar,BA402,AY403,"f",,Trigger)</f>
        <v>42723</v>
      </c>
      <c r="BB403" s="186">
        <f>_xll.qlInterestRateIndexMaturity(Currency&amp;"ibor"&amp;$I$1,BA403,Trigger)</f>
        <v>43088</v>
      </c>
      <c r="BC403" s="359">
        <f>_xll.qlIndexFixing($AC$5,AZ403,,_xll.ohTrigger(Trigger,Quote!$V$2))</f>
        <v>2.404790778967352E-3</v>
      </c>
      <c r="BD403" s="359" t="e">
        <f>_xll.qlIndexFixing($BE$1,AZ403,TRUE,_xll.ohTrigger(Trigger,Trigger12M))</f>
        <v>#NUM!</v>
      </c>
    </row>
    <row r="404" spans="51:56" ht="11.25" customHeight="1" x14ac:dyDescent="0.25">
      <c r="AY404" s="185" t="s">
        <v>214</v>
      </c>
      <c r="AZ404" s="186">
        <f>_xll.qlInterestRateIndexFixingDate(Currency&amp;"ibor"&amp;$I$1,BA404,Trigger)</f>
        <v>42720</v>
      </c>
      <c r="BA404" s="186">
        <f>_xll.qlCalendarAdvance(Calendar,BA403,AY404,"f",,Trigger)</f>
        <v>42724</v>
      </c>
      <c r="BB404" s="186">
        <f>_xll.qlInterestRateIndexMaturity(Currency&amp;"ibor"&amp;$I$1,BA404,Trigger)</f>
        <v>43089</v>
      </c>
      <c r="BC404" s="359">
        <f>_xll.qlIndexFixing($AC$5,AZ404,,_xll.ohTrigger(Trigger,Quote!$V$2))</f>
        <v>2.4086426715804426E-3</v>
      </c>
      <c r="BD404" s="359" t="e">
        <f>_xll.qlIndexFixing($BE$1,AZ404,TRUE,_xll.ohTrigger(Trigger,Trigger12M))</f>
        <v>#NUM!</v>
      </c>
    </row>
    <row r="405" spans="51:56" ht="11.25" customHeight="1" x14ac:dyDescent="0.25">
      <c r="AY405" s="185" t="s">
        <v>214</v>
      </c>
      <c r="AZ405" s="186">
        <f>_xll.qlInterestRateIndexFixingDate(Currency&amp;"ibor"&amp;$I$1,BA405,Trigger)</f>
        <v>42723</v>
      </c>
      <c r="BA405" s="186">
        <f>_xll.qlCalendarAdvance(Calendar,BA404,AY405,"f",,Trigger)</f>
        <v>42725</v>
      </c>
      <c r="BB405" s="186">
        <f>_xll.qlInterestRateIndexMaturity(Currency&amp;"ibor"&amp;$I$1,BA405,Trigger)</f>
        <v>43090</v>
      </c>
      <c r="BC405" s="359">
        <f>_xll.qlIndexFixing($AC$5,AZ405,,_xll.ohTrigger(Trigger,Quote!$V$2))</f>
        <v>2.4125000005366347E-3</v>
      </c>
      <c r="BD405" s="359" t="e">
        <f>_xll.qlIndexFixing($BE$1,AZ405,TRUE,_xll.ohTrigger(Trigger,Trigger12M))</f>
        <v>#NUM!</v>
      </c>
    </row>
    <row r="406" spans="51:56" ht="11.25" customHeight="1" x14ac:dyDescent="0.25">
      <c r="AY406" s="185" t="s">
        <v>214</v>
      </c>
      <c r="AZ406" s="186">
        <f>_xll.qlInterestRateIndexFixingDate(Currency&amp;"ibor"&amp;$I$1,BA406,Trigger)</f>
        <v>42724</v>
      </c>
      <c r="BA406" s="186">
        <f>_xll.qlCalendarAdvance(Calendar,BA405,AY406,"f",,Trigger)</f>
        <v>42726</v>
      </c>
      <c r="BB406" s="186">
        <f>_xll.qlInterestRateIndexMaturity(Currency&amp;"ibor"&amp;$I$1,BA406,Trigger)</f>
        <v>43091</v>
      </c>
      <c r="BC406" s="359">
        <f>_xll.qlIndexFixing($AC$5,AZ406,,_xll.ohTrigger(Trigger,Quote!$V$2))</f>
        <v>2.4155325012336537E-3</v>
      </c>
      <c r="BD406" s="359" t="e">
        <f>_xll.qlIndexFixing($BE$1,AZ406,TRUE,_xll.ohTrigger(Trigger,Trigger12M))</f>
        <v>#NUM!</v>
      </c>
    </row>
    <row r="407" spans="51:56" ht="11.25" customHeight="1" x14ac:dyDescent="0.25">
      <c r="AY407" s="185" t="s">
        <v>214</v>
      </c>
      <c r="AZ407" s="186">
        <f>_xll.qlInterestRateIndexFixingDate(Currency&amp;"ibor"&amp;$I$1,BA407,Trigger)</f>
        <v>42725</v>
      </c>
      <c r="BA407" s="186">
        <f>_xll.qlCalendarAdvance(Calendar,BA406,AY407,"f",,Trigger)</f>
        <v>42727</v>
      </c>
      <c r="BB407" s="186">
        <f>_xll.qlInterestRateIndexMaturity(Currency&amp;"ibor"&amp;$I$1,BA407,Trigger)</f>
        <v>43096</v>
      </c>
      <c r="BC407" s="359">
        <f>_xll.qlIndexFixing($AC$5,AZ407,,_xll.ohTrigger(Trigger,Quote!$V$2))</f>
        <v>2.4259582452956247E-3</v>
      </c>
      <c r="BD407" s="359" t="e">
        <f>_xll.qlIndexFixing($BE$1,AZ407,TRUE,_xll.ohTrigger(Trigger,Trigger12M))</f>
        <v>#NUM!</v>
      </c>
    </row>
    <row r="408" spans="51:56" ht="11.25" customHeight="1" x14ac:dyDescent="0.25">
      <c r="AY408" s="185" t="s">
        <v>214</v>
      </c>
      <c r="AZ408" s="186">
        <f>_xll.qlInterestRateIndexFixingDate(Currency&amp;"ibor"&amp;$I$1,BA408,Trigger)</f>
        <v>42726</v>
      </c>
      <c r="BA408" s="186">
        <f>_xll.qlCalendarAdvance(Calendar,BA407,AY408,"f",,Trigger)</f>
        <v>42731</v>
      </c>
      <c r="BB408" s="186">
        <f>_xll.qlInterestRateIndexMaturity(Currency&amp;"ibor"&amp;$I$1,BA408,Trigger)</f>
        <v>43096</v>
      </c>
      <c r="BC408" s="359">
        <f>_xll.qlIndexFixing($AC$5,AZ408,,_xll.ohTrigger(Trigger,Quote!$V$2))</f>
        <v>2.4307499393553152E-3</v>
      </c>
      <c r="BD408" s="359" t="e">
        <f>_xll.qlIndexFixing($BE$1,AZ408,TRUE,_xll.ohTrigger(Trigger,Trigger12M))</f>
        <v>#NUM!</v>
      </c>
    </row>
    <row r="409" spans="51:56" ht="11.25" customHeight="1" x14ac:dyDescent="0.25">
      <c r="AY409" s="185" t="s">
        <v>214</v>
      </c>
      <c r="AZ409" s="186">
        <f>_xll.qlInterestRateIndexFixingDate(Currency&amp;"ibor"&amp;$I$1,BA409,Trigger)</f>
        <v>42727</v>
      </c>
      <c r="BA409" s="186">
        <f>_xll.qlCalendarAdvance(Calendar,BA408,AY409,"f",,Trigger)</f>
        <v>42732</v>
      </c>
      <c r="BB409" s="186">
        <f>_xll.qlInterestRateIndexMaturity(Currency&amp;"ibor"&amp;$I$1,BA409,Trigger)</f>
        <v>43097</v>
      </c>
      <c r="BC409" s="359">
        <f>_xll.qlIndexFixing($AC$5,AZ409,,_xll.ohTrigger(Trigger,Quote!$V$2))</f>
        <v>2.4338044141432647E-3</v>
      </c>
      <c r="BD409" s="359" t="e">
        <f>_xll.qlIndexFixing($BE$1,AZ409,TRUE,_xll.ohTrigger(Trigger,Trigger12M))</f>
        <v>#NUM!</v>
      </c>
    </row>
    <row r="410" spans="51:56" ht="11.25" customHeight="1" x14ac:dyDescent="0.25">
      <c r="AY410" s="185" t="s">
        <v>214</v>
      </c>
      <c r="AZ410" s="186">
        <f>_xll.qlInterestRateIndexFixingDate(Currency&amp;"ibor"&amp;$I$1,BA410,Trigger)</f>
        <v>42731</v>
      </c>
      <c r="BA410" s="186">
        <f>_xll.qlCalendarAdvance(Calendar,BA409,AY410,"f",,Trigger)</f>
        <v>42733</v>
      </c>
      <c r="BB410" s="186">
        <f>_xll.qlInterestRateIndexMaturity(Currency&amp;"ibor"&amp;$I$1,BA410,Trigger)</f>
        <v>43098</v>
      </c>
      <c r="BC410" s="359">
        <f>_xll.qlIndexFixing($AC$5,AZ410,,_xll.ohTrigger(Trigger,Quote!$V$2))</f>
        <v>2.4368625513981465E-3</v>
      </c>
      <c r="BD410" s="359" t="e">
        <f>_xll.qlIndexFixing($BE$1,AZ410,TRUE,_xll.ohTrigger(Trigger,Trigger12M))</f>
        <v>#NUM!</v>
      </c>
    </row>
    <row r="411" spans="51:56" ht="11.25" customHeight="1" x14ac:dyDescent="0.25">
      <c r="AY411" s="185" t="s">
        <v>214</v>
      </c>
      <c r="AZ411" s="186">
        <f>_xll.qlInterestRateIndexFixingDate(Currency&amp;"ibor"&amp;$I$1,BA411,Trigger)</f>
        <v>42732</v>
      </c>
      <c r="BA411" s="186">
        <f>_xll.qlCalendarAdvance(Calendar,BA410,AY411,"f",,Trigger)</f>
        <v>42734</v>
      </c>
      <c r="BB411" s="186">
        <f>_xll.qlInterestRateIndexMaturity(Currency&amp;"ibor"&amp;$I$1,BA411,Trigger)</f>
        <v>43098</v>
      </c>
      <c r="BC411" s="359">
        <f>_xll.qlIndexFixing($AC$5,AZ411,,_xll.ohTrigger(Trigger,Quote!$V$2))</f>
        <v>2.4380805961824424E-3</v>
      </c>
      <c r="BD411" s="359" t="e">
        <f>_xll.qlIndexFixing($BE$1,AZ411,TRUE,_xll.ohTrigger(Trigger,Trigger12M))</f>
        <v>#NUM!</v>
      </c>
    </row>
    <row r="412" spans="51:56" ht="11.25" customHeight="1" x14ac:dyDescent="0.25">
      <c r="AY412" s="185" t="s">
        <v>214</v>
      </c>
      <c r="AZ412" s="186">
        <f>_xll.qlInterestRateIndexFixingDate(Currency&amp;"ibor"&amp;$I$1,BA412,Trigger)</f>
        <v>42733</v>
      </c>
      <c r="BA412" s="186">
        <f>_xll.qlCalendarAdvance(Calendar,BA411,AY412,"f",,Trigger)</f>
        <v>42737</v>
      </c>
      <c r="BB412" s="186">
        <f>_xll.qlInterestRateIndexMaturity(Currency&amp;"ibor"&amp;$I$1,BA412,Trigger)</f>
        <v>43102</v>
      </c>
      <c r="BC412" s="359">
        <f>_xll.qlIndexFixing($AC$5,AZ412,,_xll.ohTrigger(Trigger,Quote!$V$2))</f>
        <v>2.4491317257654701E-3</v>
      </c>
      <c r="BD412" s="359" t="e">
        <f>_xll.qlIndexFixing($BE$1,AZ412,TRUE,_xll.ohTrigger(Trigger,Trigger12M))</f>
        <v>#NUM!</v>
      </c>
    </row>
    <row r="413" spans="51:56" ht="11.25" customHeight="1" x14ac:dyDescent="0.25">
      <c r="AY413" s="185" t="s">
        <v>214</v>
      </c>
      <c r="AZ413" s="186">
        <f>_xll.qlInterestRateIndexFixingDate(Currency&amp;"ibor"&amp;$I$1,BA413,Trigger)</f>
        <v>42734</v>
      </c>
      <c r="BA413" s="186">
        <f>_xll.qlCalendarAdvance(Calendar,BA412,AY413,"f",,Trigger)</f>
        <v>42738</v>
      </c>
      <c r="BB413" s="186">
        <f>_xll.qlInterestRateIndexMaturity(Currency&amp;"ibor"&amp;$I$1,BA413,Trigger)</f>
        <v>43103</v>
      </c>
      <c r="BC413" s="359">
        <f>_xll.qlIndexFixing($AC$5,AZ413,,_xll.ohTrigger(Trigger,Quote!$V$2))</f>
        <v>2.452208175864415E-3</v>
      </c>
      <c r="BD413" s="359" t="e">
        <f>_xll.qlIndexFixing($BE$1,AZ413,TRUE,_xll.ohTrigger(Trigger,Trigger12M))</f>
        <v>#NUM!</v>
      </c>
    </row>
    <row r="414" spans="51:56" ht="11.25" customHeight="1" x14ac:dyDescent="0.25">
      <c r="AY414" s="185" t="s">
        <v>214</v>
      </c>
      <c r="AZ414" s="186">
        <f>_xll.qlInterestRateIndexFixingDate(Currency&amp;"ibor"&amp;$I$1,BA414,Trigger)</f>
        <v>42737</v>
      </c>
      <c r="BA414" s="186">
        <f>_xll.qlCalendarAdvance(Calendar,BA413,AY414,"f",,Trigger)</f>
        <v>42739</v>
      </c>
      <c r="BB414" s="186">
        <f>_xll.qlInterestRateIndexMaturity(Currency&amp;"ibor"&amp;$I$1,BA414,Trigger)</f>
        <v>43104</v>
      </c>
      <c r="BC414" s="359">
        <f>_xll.qlIndexFixing($AC$5,AZ414,,_xll.ohTrigger(Trigger,Quote!$V$2))</f>
        <v>2.4552882886341842E-3</v>
      </c>
      <c r="BD414" s="359" t="e">
        <f>_xll.qlIndexFixing($BE$1,AZ414,TRUE,_xll.ohTrigger(Trigger,Trigger12M))</f>
        <v>#NUM!</v>
      </c>
    </row>
    <row r="415" spans="51:56" ht="11.25" customHeight="1" x14ac:dyDescent="0.25">
      <c r="AY415" s="185" t="s">
        <v>214</v>
      </c>
      <c r="AZ415" s="186">
        <f>_xll.qlInterestRateIndexFixingDate(Currency&amp;"ibor"&amp;$I$1,BA415,Trigger)</f>
        <v>42738</v>
      </c>
      <c r="BA415" s="186">
        <f>_xll.qlCalendarAdvance(Calendar,BA414,AY415,"f",,Trigger)</f>
        <v>42740</v>
      </c>
      <c r="BB415" s="186">
        <f>_xll.qlInterestRateIndexMaturity(Currency&amp;"ibor"&amp;$I$1,BA415,Trigger)</f>
        <v>43105</v>
      </c>
      <c r="BC415" s="359">
        <f>_xll.qlIndexFixing($AC$5,AZ415,,_xll.ohTrigger(Trigger,Quote!$V$2))</f>
        <v>2.45837206410938E-3</v>
      </c>
      <c r="BD415" s="359" t="e">
        <f>_xll.qlIndexFixing($BE$1,AZ415,TRUE,_xll.ohTrigger(Trigger,Trigger12M))</f>
        <v>#NUM!</v>
      </c>
    </row>
    <row r="416" spans="51:56" ht="11.25" customHeight="1" x14ac:dyDescent="0.25">
      <c r="AY416" s="185" t="s">
        <v>214</v>
      </c>
      <c r="AZ416" s="186">
        <f>_xll.qlInterestRateIndexFixingDate(Currency&amp;"ibor"&amp;$I$1,BA416,Trigger)</f>
        <v>42739</v>
      </c>
      <c r="BA416" s="186">
        <f>_xll.qlCalendarAdvance(Calendar,BA415,AY416,"f",,Trigger)</f>
        <v>42741</v>
      </c>
      <c r="BB416" s="186">
        <f>_xll.qlInterestRateIndexMaturity(Currency&amp;"ibor"&amp;$I$1,BA416,Trigger)</f>
        <v>43108</v>
      </c>
      <c r="BC416" s="359">
        <f>_xll.qlIndexFixing($AC$5,AZ416,,_xll.ohTrigger(Trigger,Quote!$V$2))</f>
        <v>2.4651112074415265E-3</v>
      </c>
      <c r="BD416" s="359" t="e">
        <f>_xll.qlIndexFixing($BE$1,AZ416,TRUE,_xll.ohTrigger(Trigger,Trigger12M))</f>
        <v>#NUM!</v>
      </c>
    </row>
    <row r="417" spans="51:56" ht="11.25" customHeight="1" x14ac:dyDescent="0.25">
      <c r="AY417" s="185" t="s">
        <v>214</v>
      </c>
      <c r="AZ417" s="186">
        <f>_xll.qlInterestRateIndexFixingDate(Currency&amp;"ibor"&amp;$I$1,BA417,Trigger)</f>
        <v>42740</v>
      </c>
      <c r="BA417" s="186">
        <f>_xll.qlCalendarAdvance(Calendar,BA416,AY417,"f",,Trigger)</f>
        <v>42744</v>
      </c>
      <c r="BB417" s="186">
        <f>_xll.qlInterestRateIndexMaturity(Currency&amp;"ibor"&amp;$I$1,BA417,Trigger)</f>
        <v>43109</v>
      </c>
      <c r="BC417" s="359">
        <f>_xll.qlIndexFixing($AC$5,AZ417,,_xll.ohTrigger(Trigger,Quote!$V$2))</f>
        <v>2.470743793746405E-3</v>
      </c>
      <c r="BD417" s="359" t="e">
        <f>_xll.qlIndexFixing($BE$1,AZ417,TRUE,_xll.ohTrigger(Trigger,Trigger12M))</f>
        <v>#NUM!</v>
      </c>
    </row>
    <row r="418" spans="51:56" ht="11.25" customHeight="1" x14ac:dyDescent="0.25">
      <c r="AY418" s="185" t="s">
        <v>214</v>
      </c>
      <c r="AZ418" s="186">
        <f>_xll.qlInterestRateIndexFixingDate(Currency&amp;"ibor"&amp;$I$1,BA418,Trigger)</f>
        <v>42741</v>
      </c>
      <c r="BA418" s="186">
        <f>_xll.qlCalendarAdvance(Calendar,BA417,AY418,"f",,Trigger)</f>
        <v>42745</v>
      </c>
      <c r="BB418" s="186">
        <f>_xll.qlInterestRateIndexMaturity(Currency&amp;"ibor"&amp;$I$1,BA418,Trigger)</f>
        <v>43110</v>
      </c>
      <c r="BC418" s="359">
        <f>_xll.qlIndexFixing($AC$5,AZ418,,_xll.ohTrigger(Trigger,Quote!$V$2))</f>
        <v>2.4738458832614194E-3</v>
      </c>
      <c r="BD418" s="359" t="e">
        <f>_xll.qlIndexFixing($BE$1,AZ418,TRUE,_xll.ohTrigger(Trigger,Trigger12M))</f>
        <v>#NUM!</v>
      </c>
    </row>
    <row r="419" spans="51:56" ht="11.25" customHeight="1" x14ac:dyDescent="0.25">
      <c r="AY419" s="185" t="s">
        <v>214</v>
      </c>
      <c r="AZ419" s="186">
        <f>_xll.qlInterestRateIndexFixingDate(Currency&amp;"ibor"&amp;$I$1,BA419,Trigger)</f>
        <v>42744</v>
      </c>
      <c r="BA419" s="186">
        <f>_xll.qlCalendarAdvance(Calendar,BA418,AY419,"f",,Trigger)</f>
        <v>42746</v>
      </c>
      <c r="BB419" s="186">
        <f>_xll.qlInterestRateIndexMaturity(Currency&amp;"ibor"&amp;$I$1,BA419,Trigger)</f>
        <v>43111</v>
      </c>
      <c r="BC419" s="359">
        <f>_xll.qlIndexFixing($AC$5,AZ419,,_xll.ohTrigger(Trigger,Quote!$V$2))</f>
        <v>2.4769516356875046E-3</v>
      </c>
      <c r="BD419" s="359" t="e">
        <f>_xll.qlIndexFixing($BE$1,AZ419,TRUE,_xll.ohTrigger(Trigger,Trigger12M))</f>
        <v>#NUM!</v>
      </c>
    </row>
    <row r="420" spans="51:56" ht="11.25" customHeight="1" x14ac:dyDescent="0.25">
      <c r="AY420" s="185" t="s">
        <v>214</v>
      </c>
      <c r="AZ420" s="186">
        <f>_xll.qlInterestRateIndexFixingDate(Currency&amp;"ibor"&amp;$I$1,BA420,Trigger)</f>
        <v>42745</v>
      </c>
      <c r="BA420" s="186">
        <f>_xll.qlCalendarAdvance(Calendar,BA419,AY420,"f",,Trigger)</f>
        <v>42747</v>
      </c>
      <c r="BB420" s="186">
        <f>_xll.qlInterestRateIndexMaturity(Currency&amp;"ibor"&amp;$I$1,BA420,Trigger)</f>
        <v>43112</v>
      </c>
      <c r="BC420" s="359">
        <f>_xll.qlIndexFixing($AC$5,AZ420,,_xll.ohTrigger(Trigger,Quote!$V$2))</f>
        <v>2.4800610510590437E-3</v>
      </c>
      <c r="BD420" s="359" t="e">
        <f>_xll.qlIndexFixing($BE$1,AZ420,TRUE,_xll.ohTrigger(Trigger,Trigger12M))</f>
        <v>#NUM!</v>
      </c>
    </row>
    <row r="421" spans="51:56" ht="11.25" customHeight="1" x14ac:dyDescent="0.25">
      <c r="AY421" s="185" t="s">
        <v>214</v>
      </c>
      <c r="AZ421" s="186">
        <f>_xll.qlInterestRateIndexFixingDate(Currency&amp;"ibor"&amp;$I$1,BA421,Trigger)</f>
        <v>42746</v>
      </c>
      <c r="BA421" s="186">
        <f>_xll.qlCalendarAdvance(Calendar,BA420,AY421,"f",,Trigger)</f>
        <v>42748</v>
      </c>
      <c r="BB421" s="186">
        <f>_xll.qlInterestRateIndexMaturity(Currency&amp;"ibor"&amp;$I$1,BA421,Trigger)</f>
        <v>43115</v>
      </c>
      <c r="BC421" s="359">
        <f>_xll.qlIndexFixing($AC$5,AZ421,,_xll.ohTrigger(Trigger,Quote!$V$2))</f>
        <v>2.4867993758525839E-3</v>
      </c>
      <c r="BD421" s="359" t="e">
        <f>_xll.qlIndexFixing($BE$1,AZ421,TRUE,_xll.ohTrigger(Trigger,Trigger12M))</f>
        <v>#NUM!</v>
      </c>
    </row>
    <row r="422" spans="51:56" ht="11.25" customHeight="1" x14ac:dyDescent="0.25">
      <c r="AY422" s="185" t="s">
        <v>214</v>
      </c>
      <c r="AZ422" s="186">
        <f>_xll.qlInterestRateIndexFixingDate(Currency&amp;"ibor"&amp;$I$1,BA422,Trigger)</f>
        <v>42747</v>
      </c>
      <c r="BA422" s="186">
        <f>_xll.qlCalendarAdvance(Calendar,BA421,AY422,"f",,Trigger)</f>
        <v>42751</v>
      </c>
      <c r="BB422" s="186">
        <f>_xll.qlInterestRateIndexMaturity(Currency&amp;"ibor"&amp;$I$1,BA422,Trigger)</f>
        <v>43116</v>
      </c>
      <c r="BC422" s="359">
        <f>_xll.qlIndexFixing($AC$5,AZ422,,_xll.ohTrigger(Trigger,Quote!$V$2))</f>
        <v>2.4925353426913485E-3</v>
      </c>
      <c r="BD422" s="359" t="e">
        <f>_xll.qlIndexFixing($BE$1,AZ422,TRUE,_xll.ohTrigger(Trigger,Trigger12M))</f>
        <v>#NUM!</v>
      </c>
    </row>
    <row r="423" spans="51:56" ht="11.25" customHeight="1" x14ac:dyDescent="0.25">
      <c r="AY423" s="185" t="s">
        <v>214</v>
      </c>
      <c r="AZ423" s="186">
        <f>_xll.qlInterestRateIndexFixingDate(Currency&amp;"ibor"&amp;$I$1,BA423,Trigger)</f>
        <v>42748</v>
      </c>
      <c r="BA423" s="186">
        <f>_xll.qlCalendarAdvance(Calendar,BA422,AY423,"f",,Trigger)</f>
        <v>42752</v>
      </c>
      <c r="BB423" s="186">
        <f>_xll.qlInterestRateIndexMaturity(Currency&amp;"ibor"&amp;$I$1,BA423,Trigger)</f>
        <v>43117</v>
      </c>
      <c r="BC423" s="359">
        <f>_xll.qlIndexFixing($AC$5,AZ423,,_xll.ohTrigger(Trigger,Quote!$V$2))</f>
        <v>2.4956630733085363E-3</v>
      </c>
      <c r="BD423" s="359" t="e">
        <f>_xll.qlIndexFixing($BE$1,AZ423,TRUE,_xll.ohTrigger(Trigger,Trigger12M))</f>
        <v>#NUM!</v>
      </c>
    </row>
    <row r="424" spans="51:56" ht="11.25" customHeight="1" x14ac:dyDescent="0.25">
      <c r="AY424" s="185" t="s">
        <v>214</v>
      </c>
      <c r="AZ424" s="186">
        <f>_xll.qlInterestRateIndexFixingDate(Currency&amp;"ibor"&amp;$I$1,BA424,Trigger)</f>
        <v>42751</v>
      </c>
      <c r="BA424" s="186">
        <f>_xll.qlCalendarAdvance(Calendar,BA423,AY424,"f",,Trigger)</f>
        <v>42753</v>
      </c>
      <c r="BB424" s="186">
        <f>_xll.qlInterestRateIndexMaturity(Currency&amp;"ibor"&amp;$I$1,BA424,Trigger)</f>
        <v>43118</v>
      </c>
      <c r="BC424" s="359">
        <f>_xll.qlIndexFixing($AC$5,AZ424,,_xll.ohTrigger(Trigger,Quote!$V$2))</f>
        <v>2.4987944670792307E-3</v>
      </c>
      <c r="BD424" s="359" t="e">
        <f>_xll.qlIndexFixing($BE$1,AZ424,TRUE,_xll.ohTrigger(Trigger,Trigger12M))</f>
        <v>#NUM!</v>
      </c>
    </row>
    <row r="425" spans="51:56" ht="11.25" customHeight="1" x14ac:dyDescent="0.25">
      <c r="AY425" s="185" t="s">
        <v>214</v>
      </c>
      <c r="AZ425" s="186">
        <f>_xll.qlInterestRateIndexFixingDate(Currency&amp;"ibor"&amp;$I$1,BA425,Trigger)</f>
        <v>42752</v>
      </c>
      <c r="BA425" s="186">
        <f>_xll.qlCalendarAdvance(Calendar,BA424,AY425,"f",,Trigger)</f>
        <v>42754</v>
      </c>
      <c r="BB425" s="186">
        <f>_xll.qlInterestRateIndexMaturity(Currency&amp;"ibor"&amp;$I$1,BA425,Trigger)</f>
        <v>43119</v>
      </c>
      <c r="BC425" s="359">
        <f>_xll.qlIndexFixing($AC$5,AZ425,,_xll.ohTrigger(Trigger,Quote!$V$2))</f>
        <v>2.5019295240375958E-3</v>
      </c>
      <c r="BD425" s="359" t="e">
        <f>_xll.qlIndexFixing($BE$1,AZ425,TRUE,_xll.ohTrigger(Trigger,Trigger12M))</f>
        <v>#NUM!</v>
      </c>
    </row>
    <row r="426" spans="51:56" ht="11.25" customHeight="1" x14ac:dyDescent="0.25">
      <c r="AY426" s="185" t="s">
        <v>214</v>
      </c>
      <c r="AZ426" s="186">
        <f>_xll.qlInterestRateIndexFixingDate(Currency&amp;"ibor"&amp;$I$1,BA426,Trigger)</f>
        <v>42753</v>
      </c>
      <c r="BA426" s="186">
        <f>_xll.qlCalendarAdvance(Calendar,BA425,AY426,"f",,Trigger)</f>
        <v>42755</v>
      </c>
      <c r="BB426" s="186">
        <f>_xll.qlInterestRateIndexMaturity(Currency&amp;"ibor"&amp;$I$1,BA426,Trigger)</f>
        <v>43122</v>
      </c>
      <c r="BC426" s="359">
        <f>_xll.qlIndexFixing($AC$5,AZ426,,_xll.ohTrigger(Trigger,Quote!$V$2))</f>
        <v>2.5086660610083521E-3</v>
      </c>
      <c r="BD426" s="359" t="e">
        <f>_xll.qlIndexFixing($BE$1,AZ426,TRUE,_xll.ohTrigger(Trigger,Trigger12M))</f>
        <v>#NUM!</v>
      </c>
    </row>
    <row r="427" spans="51:56" ht="11.25" customHeight="1" x14ac:dyDescent="0.25">
      <c r="AY427" s="185" t="s">
        <v>214</v>
      </c>
      <c r="AZ427" s="186">
        <f>_xll.qlInterestRateIndexFixingDate(Currency&amp;"ibor"&amp;$I$1,BA427,Trigger)</f>
        <v>42754</v>
      </c>
      <c r="BA427" s="186">
        <f>_xll.qlCalendarAdvance(Calendar,BA426,AY427,"f",,Trigger)</f>
        <v>42758</v>
      </c>
      <c r="BB427" s="186">
        <f>_xll.qlInterestRateIndexMaturity(Currency&amp;"ibor"&amp;$I$1,BA427,Trigger)</f>
        <v>43123</v>
      </c>
      <c r="BC427" s="359">
        <f>_xll.qlIndexFixing($AC$5,AZ427,,_xll.ohTrigger(Trigger,Quote!$V$2))</f>
        <v>2.5145063844457297E-3</v>
      </c>
      <c r="BD427" s="359" t="e">
        <f>_xll.qlIndexFixing($BE$1,AZ427,TRUE,_xll.ohTrigger(Trigger,Trigger12M))</f>
        <v>#NUM!</v>
      </c>
    </row>
    <row r="428" spans="51:56" ht="11.25" customHeight="1" x14ac:dyDescent="0.25">
      <c r="AY428" s="185" t="s">
        <v>214</v>
      </c>
      <c r="AZ428" s="186">
        <f>_xll.qlInterestRateIndexFixingDate(Currency&amp;"ibor"&amp;$I$1,BA428,Trigger)</f>
        <v>42755</v>
      </c>
      <c r="BA428" s="186">
        <f>_xll.qlCalendarAdvance(Calendar,BA427,AY428,"f",,Trigger)</f>
        <v>42759</v>
      </c>
      <c r="BB428" s="186">
        <f>_xll.qlInterestRateIndexMaturity(Currency&amp;"ibor"&amp;$I$1,BA428,Trigger)</f>
        <v>43124</v>
      </c>
      <c r="BC428" s="359">
        <f>_xll.qlIndexFixing($AC$5,AZ428,,_xll.ohTrigger(Trigger,Quote!$V$2))</f>
        <v>2.5176597578658671E-3</v>
      </c>
      <c r="BD428" s="359" t="e">
        <f>_xll.qlIndexFixing($BE$1,AZ428,TRUE,_xll.ohTrigger(Trigger,Trigger12M))</f>
        <v>#NUM!</v>
      </c>
    </row>
    <row r="429" spans="51:56" ht="11.25" customHeight="1" x14ac:dyDescent="0.25">
      <c r="AY429" s="185" t="s">
        <v>214</v>
      </c>
      <c r="AZ429" s="186">
        <f>_xll.qlInterestRateIndexFixingDate(Currency&amp;"ibor"&amp;$I$1,BA429,Trigger)</f>
        <v>42758</v>
      </c>
      <c r="BA429" s="186">
        <f>_xll.qlCalendarAdvance(Calendar,BA428,AY429,"f",,Trigger)</f>
        <v>42760</v>
      </c>
      <c r="BB429" s="186">
        <f>_xll.qlInterestRateIndexMaturity(Currency&amp;"ibor"&amp;$I$1,BA429,Trigger)</f>
        <v>43125</v>
      </c>
      <c r="BC429" s="359">
        <f>_xll.qlIndexFixing($AC$5,AZ429,,_xll.ohTrigger(Trigger,Quote!$V$2))</f>
        <v>2.520816794683042E-3</v>
      </c>
      <c r="BD429" s="359" t="e">
        <f>_xll.qlIndexFixing($BE$1,AZ429,TRUE,_xll.ohTrigger(Trigger,Trigger12M))</f>
        <v>#NUM!</v>
      </c>
    </row>
    <row r="430" spans="51:56" ht="11.25" customHeight="1" x14ac:dyDescent="0.25">
      <c r="AY430" s="185" t="s">
        <v>214</v>
      </c>
      <c r="AZ430" s="186">
        <f>_xll.qlInterestRateIndexFixingDate(Currency&amp;"ibor"&amp;$I$1,BA430,Trigger)</f>
        <v>42759</v>
      </c>
      <c r="BA430" s="186">
        <f>_xll.qlCalendarAdvance(Calendar,BA429,AY430,"f",,Trigger)</f>
        <v>42761</v>
      </c>
      <c r="BB430" s="186">
        <f>_xll.qlInterestRateIndexMaturity(Currency&amp;"ibor"&amp;$I$1,BA430,Trigger)</f>
        <v>43126</v>
      </c>
      <c r="BC430" s="359">
        <f>_xll.qlIndexFixing($AC$5,AZ430,,_xll.ohTrigger(Trigger,Quote!$V$2))</f>
        <v>2.5239774949325144E-3</v>
      </c>
      <c r="BD430" s="359" t="e">
        <f>_xll.qlIndexFixing($BE$1,AZ430,TRUE,_xll.ohTrigger(Trigger,Trigger12M))</f>
        <v>#NUM!</v>
      </c>
    </row>
    <row r="431" spans="51:56" ht="11.25" customHeight="1" x14ac:dyDescent="0.25">
      <c r="AY431" s="185" t="s">
        <v>214</v>
      </c>
      <c r="AZ431" s="186">
        <f>_xll.qlInterestRateIndexFixingDate(Currency&amp;"ibor"&amp;$I$1,BA431,Trigger)</f>
        <v>42760</v>
      </c>
      <c r="BA431" s="186">
        <f>_xll.qlCalendarAdvance(Calendar,BA430,AY431,"f",,Trigger)</f>
        <v>42762</v>
      </c>
      <c r="BB431" s="186">
        <f>_xll.qlInterestRateIndexMaturity(Currency&amp;"ibor"&amp;$I$1,BA431,Trigger)</f>
        <v>43129</v>
      </c>
      <c r="BC431" s="359">
        <f>_xll.qlIndexFixing($AC$5,AZ431,,_xll.ohTrigger(Trigger,Quote!$V$2))</f>
        <v>2.5307112747957805E-3</v>
      </c>
      <c r="BD431" s="359" t="e">
        <f>_xll.qlIndexFixing($BE$1,AZ431,TRUE,_xll.ohTrigger(Trigger,Trigger12M))</f>
        <v>#NUM!</v>
      </c>
    </row>
    <row r="432" spans="51:56" ht="11.25" customHeight="1" x14ac:dyDescent="0.25">
      <c r="AY432" s="185" t="s">
        <v>214</v>
      </c>
      <c r="AZ432" s="186">
        <f>_xll.qlInterestRateIndexFixingDate(Currency&amp;"ibor"&amp;$I$1,BA432,Trigger)</f>
        <v>42761</v>
      </c>
      <c r="BA432" s="186">
        <f>_xll.qlCalendarAdvance(Calendar,BA431,AY432,"f",,Trigger)</f>
        <v>42765</v>
      </c>
      <c r="BB432" s="186">
        <f>_xll.qlInterestRateIndexMaturity(Currency&amp;"ibor"&amp;$I$1,BA432,Trigger)</f>
        <v>43130</v>
      </c>
      <c r="BC432" s="359">
        <f>_xll.qlIndexFixing($AC$5,AZ432,,_xll.ohTrigger(Trigger,Quote!$V$2))</f>
        <v>2.5366569309535282E-3</v>
      </c>
      <c r="BD432" s="359" t="e">
        <f>_xll.qlIndexFixing($BE$1,AZ432,TRUE,_xll.ohTrigger(Trigger,Trigger12M))</f>
        <v>#NUM!</v>
      </c>
    </row>
    <row r="433" spans="51:56" ht="11.25" customHeight="1" x14ac:dyDescent="0.25">
      <c r="AY433" s="185" t="s">
        <v>214</v>
      </c>
      <c r="AZ433" s="186">
        <f>_xll.qlInterestRateIndexFixingDate(Currency&amp;"ibor"&amp;$I$1,BA433,Trigger)</f>
        <v>42762</v>
      </c>
      <c r="BA433" s="186">
        <f>_xll.qlCalendarAdvance(Calendar,BA432,AY433,"f",,Trigger)</f>
        <v>42766</v>
      </c>
      <c r="BB433" s="186">
        <f>_xll.qlInterestRateIndexMaturity(Currency&amp;"ibor"&amp;$I$1,BA433,Trigger)</f>
        <v>43131</v>
      </c>
      <c r="BC433" s="359">
        <f>_xll.qlIndexFixing($AC$5,AZ433,,_xll.ohTrigger(Trigger,Quote!$V$2))</f>
        <v>2.539835948890532E-3</v>
      </c>
      <c r="BD433" s="359" t="e">
        <f>_xll.qlIndexFixing($BE$1,AZ433,TRUE,_xll.ohTrigger(Trigger,Trigger12M))</f>
        <v>#NUM!</v>
      </c>
    </row>
    <row r="434" spans="51:56" ht="11.25" customHeight="1" x14ac:dyDescent="0.25">
      <c r="AY434" s="185" t="s">
        <v>214</v>
      </c>
      <c r="AZ434" s="186">
        <f>_xll.qlInterestRateIndexFixingDate(Currency&amp;"ibor"&amp;$I$1,BA434,Trigger)</f>
        <v>42765</v>
      </c>
      <c r="BA434" s="186">
        <f>_xll.qlCalendarAdvance(Calendar,BA433,AY434,"f",,Trigger)</f>
        <v>42767</v>
      </c>
      <c r="BB434" s="186">
        <f>_xll.qlInterestRateIndexMaturity(Currency&amp;"ibor"&amp;$I$1,BA434,Trigger)</f>
        <v>43132</v>
      </c>
      <c r="BC434" s="359">
        <f>_xll.qlIndexFixing($AC$5,AZ434,,_xll.ohTrigger(Trigger,Quote!$V$2))</f>
        <v>2.5430186304705137E-3</v>
      </c>
      <c r="BD434" s="359" t="e">
        <f>_xll.qlIndexFixing($BE$1,AZ434,TRUE,_xll.ohTrigger(Trigger,Trigger12M))</f>
        <v>#NUM!</v>
      </c>
    </row>
    <row r="435" spans="51:56" ht="11.25" customHeight="1" x14ac:dyDescent="0.25">
      <c r="AY435" s="185" t="s">
        <v>214</v>
      </c>
      <c r="AZ435" s="186">
        <f>_xll.qlInterestRateIndexFixingDate(Currency&amp;"ibor"&amp;$I$1,BA435,Trigger)</f>
        <v>42766</v>
      </c>
      <c r="BA435" s="186">
        <f>_xll.qlCalendarAdvance(Calendar,BA434,AY435,"f",,Trigger)</f>
        <v>42768</v>
      </c>
      <c r="BB435" s="186">
        <f>_xll.qlInterestRateIndexMaturity(Currency&amp;"ibor"&amp;$I$1,BA435,Trigger)</f>
        <v>43133</v>
      </c>
      <c r="BC435" s="359">
        <f>_xll.qlIndexFixing($AC$5,AZ435,,_xll.ohTrigger(Trigger,Quote!$V$2))</f>
        <v>2.5462049757291705E-3</v>
      </c>
      <c r="BD435" s="359" t="e">
        <f>_xll.qlIndexFixing($BE$1,AZ435,TRUE,_xll.ohTrigger(Trigger,Trigger12M))</f>
        <v>#NUM!</v>
      </c>
    </row>
    <row r="436" spans="51:56" ht="11.25" customHeight="1" x14ac:dyDescent="0.25">
      <c r="AY436" s="185" t="s">
        <v>214</v>
      </c>
      <c r="AZ436" s="186">
        <f>_xll.qlInterestRateIndexFixingDate(Currency&amp;"ibor"&amp;$I$1,BA436,Trigger)</f>
        <v>42767</v>
      </c>
      <c r="BA436" s="186">
        <f>_xll.qlCalendarAdvance(Calendar,BA435,AY436,"f",,Trigger)</f>
        <v>42769</v>
      </c>
      <c r="BB436" s="186">
        <f>_xll.qlInterestRateIndexMaturity(Currency&amp;"ibor"&amp;$I$1,BA436,Trigger)</f>
        <v>43136</v>
      </c>
      <c r="BC436" s="359">
        <f>_xll.qlIndexFixing($AC$5,AZ436,,_xll.ohTrigger(Trigger,Quote!$V$2))</f>
        <v>2.5529350291991788E-3</v>
      </c>
      <c r="BD436" s="359" t="e">
        <f>_xll.qlIndexFixing($BE$1,AZ436,TRUE,_xll.ohTrigger(Trigger,Trigger12M))</f>
        <v>#NUM!</v>
      </c>
    </row>
    <row r="437" spans="51:56" ht="11.25" customHeight="1" x14ac:dyDescent="0.25">
      <c r="AY437" s="185" t="s">
        <v>214</v>
      </c>
      <c r="AZ437" s="186">
        <f>_xll.qlInterestRateIndexFixingDate(Currency&amp;"ibor"&amp;$I$1,BA437,Trigger)</f>
        <v>42768</v>
      </c>
      <c r="BA437" s="186">
        <f>_xll.qlCalendarAdvance(Calendar,BA436,AY437,"f",,Trigger)</f>
        <v>42772</v>
      </c>
      <c r="BB437" s="186">
        <f>_xll.qlInterestRateIndexMaturity(Currency&amp;"ibor"&amp;$I$1,BA437,Trigger)</f>
        <v>43137</v>
      </c>
      <c r="BC437" s="359">
        <f>_xll.qlIndexFixing($AC$5,AZ437,,_xll.ohTrigger(Trigger,Quote!$V$2))</f>
        <v>2.5589869942559619E-3</v>
      </c>
      <c r="BD437" s="359" t="e">
        <f>_xll.qlIndexFixing($BE$1,AZ437,TRUE,_xll.ohTrigger(Trigger,Trigger12M))</f>
        <v>#NUM!</v>
      </c>
    </row>
    <row r="438" spans="51:56" ht="11.25" customHeight="1" x14ac:dyDescent="0.25">
      <c r="AY438" s="185" t="s">
        <v>214</v>
      </c>
      <c r="AZ438" s="186">
        <f>_xll.qlInterestRateIndexFixingDate(Currency&amp;"ibor"&amp;$I$1,BA438,Trigger)</f>
        <v>42769</v>
      </c>
      <c r="BA438" s="186">
        <f>_xll.qlCalendarAdvance(Calendar,BA437,AY438,"f",,Trigger)</f>
        <v>42773</v>
      </c>
      <c r="BB438" s="186">
        <f>_xll.qlInterestRateIndexMaturity(Currency&amp;"ibor"&amp;$I$1,BA438,Trigger)</f>
        <v>43138</v>
      </c>
      <c r="BC438" s="359">
        <f>_xll.qlIndexFixing($AC$5,AZ438,,_xll.ohTrigger(Trigger,Quote!$V$2))</f>
        <v>2.5621916584379835E-3</v>
      </c>
      <c r="BD438" s="359" t="e">
        <f>_xll.qlIndexFixing($BE$1,AZ438,TRUE,_xll.ohTrigger(Trigger,Trigger12M))</f>
        <v>#NUM!</v>
      </c>
    </row>
    <row r="439" spans="51:56" ht="11.25" customHeight="1" x14ac:dyDescent="0.25">
      <c r="AY439" s="185" t="s">
        <v>214</v>
      </c>
      <c r="AZ439" s="186">
        <f>_xll.qlInterestRateIndexFixingDate(Currency&amp;"ibor"&amp;$I$1,BA439,Trigger)</f>
        <v>42772</v>
      </c>
      <c r="BA439" s="186">
        <f>_xll.qlCalendarAdvance(Calendar,BA438,AY439,"f",,Trigger)</f>
        <v>42774</v>
      </c>
      <c r="BB439" s="186">
        <f>_xll.qlInterestRateIndexMaturity(Currency&amp;"ibor"&amp;$I$1,BA439,Trigger)</f>
        <v>43139</v>
      </c>
      <c r="BC439" s="359">
        <f>_xll.qlIndexFixing($AC$5,AZ439,,_xll.ohTrigger(Trigger,Quote!$V$2))</f>
        <v>2.5653999865111136E-3</v>
      </c>
      <c r="BD439" s="359" t="e">
        <f>_xll.qlIndexFixing($BE$1,AZ439,TRUE,_xll.ohTrigger(Trigger,Trigger12M))</f>
        <v>#NUM!</v>
      </c>
    </row>
    <row r="440" spans="51:56" ht="11.25" customHeight="1" x14ac:dyDescent="0.25">
      <c r="AY440" s="185" t="s">
        <v>214</v>
      </c>
      <c r="AZ440" s="186">
        <f>_xll.qlInterestRateIndexFixingDate(Currency&amp;"ibor"&amp;$I$1,BA440,Trigger)</f>
        <v>42773</v>
      </c>
      <c r="BA440" s="186">
        <f>_xll.qlCalendarAdvance(Calendar,BA439,AY440,"f",,Trigger)</f>
        <v>42775</v>
      </c>
      <c r="BB440" s="186">
        <f>_xll.qlInterestRateIndexMaturity(Currency&amp;"ibor"&amp;$I$1,BA440,Trigger)</f>
        <v>43140</v>
      </c>
      <c r="BC440" s="359">
        <f>_xll.qlIndexFixing($AC$5,AZ440,,_xll.ohTrigger(Trigger,Quote!$V$2))</f>
        <v>2.5686119785110493E-3</v>
      </c>
      <c r="BD440" s="359" t="e">
        <f>_xll.qlIndexFixing($BE$1,AZ440,TRUE,_xll.ohTrigger(Trigger,Trigger12M))</f>
        <v>#NUM!</v>
      </c>
    </row>
    <row r="441" spans="51:56" ht="11.25" customHeight="1" x14ac:dyDescent="0.25">
      <c r="AY441" s="185" t="s">
        <v>214</v>
      </c>
      <c r="AZ441" s="186">
        <f>_xll.qlInterestRateIndexFixingDate(Currency&amp;"ibor"&amp;$I$1,BA441,Trigger)</f>
        <v>42774</v>
      </c>
      <c r="BA441" s="186">
        <f>_xll.qlCalendarAdvance(Calendar,BA440,AY441,"f",,Trigger)</f>
        <v>42776</v>
      </c>
      <c r="BB441" s="186">
        <f>_xll.qlInterestRateIndexMaturity(Currency&amp;"ibor"&amp;$I$1,BA441,Trigger)</f>
        <v>43143</v>
      </c>
      <c r="BC441" s="359">
        <f>_xll.qlIndexFixing($AC$5,AZ441,,_xll.ohTrigger(Trigger,Quote!$V$2))</f>
        <v>2.5753373362995646E-3</v>
      </c>
      <c r="BD441" s="359" t="e">
        <f>_xll.qlIndexFixing($BE$1,AZ441,TRUE,_xll.ohTrigger(Trigger,Trigger12M))</f>
        <v>#NUM!</v>
      </c>
    </row>
    <row r="442" spans="51:56" ht="11.25" customHeight="1" x14ac:dyDescent="0.25">
      <c r="AY442" s="185" t="s">
        <v>214</v>
      </c>
      <c r="AZ442" s="186">
        <f>_xll.qlInterestRateIndexFixingDate(Currency&amp;"ibor"&amp;$I$1,BA442,Trigger)</f>
        <v>42775</v>
      </c>
      <c r="BA442" s="186">
        <f>_xll.qlCalendarAdvance(Calendar,BA441,AY442,"f",,Trigger)</f>
        <v>42779</v>
      </c>
      <c r="BB442" s="186">
        <f>_xll.qlInterestRateIndexMaturity(Currency&amp;"ibor"&amp;$I$1,BA442,Trigger)</f>
        <v>43144</v>
      </c>
      <c r="BC442" s="359">
        <f>_xll.qlIndexFixing($AC$5,AZ442,,_xll.ohTrigger(Trigger,Quote!$V$2))</f>
        <v>2.5814965864921426E-3</v>
      </c>
      <c r="BD442" s="359" t="e">
        <f>_xll.qlIndexFixing($BE$1,AZ442,TRUE,_xll.ohTrigger(Trigger,Trigger12M))</f>
        <v>#NUM!</v>
      </c>
    </row>
    <row r="443" spans="51:56" ht="11.25" customHeight="1" x14ac:dyDescent="0.25">
      <c r="AY443" s="185" t="s">
        <v>214</v>
      </c>
      <c r="AZ443" s="186">
        <f>_xll.qlInterestRateIndexFixingDate(Currency&amp;"ibor"&amp;$I$1,BA443,Trigger)</f>
        <v>42776</v>
      </c>
      <c r="BA443" s="186">
        <f>_xll.qlCalendarAdvance(Calendar,BA442,AY443,"f",,Trigger)</f>
        <v>42780</v>
      </c>
      <c r="BB443" s="186">
        <f>_xll.qlInterestRateIndexMaturity(Currency&amp;"ibor"&amp;$I$1,BA443,Trigger)</f>
        <v>43145</v>
      </c>
      <c r="BC443" s="359">
        <f>_xll.qlIndexFixing($AC$5,AZ443,,_xll.ohTrigger(Trigger,Quote!$V$2))</f>
        <v>2.5847268986613501E-3</v>
      </c>
      <c r="BD443" s="359" t="e">
        <f>_xll.qlIndexFixing($BE$1,AZ443,TRUE,_xll.ohTrigger(Trigger,Trigger12M))</f>
        <v>#NUM!</v>
      </c>
    </row>
    <row r="444" spans="51:56" ht="11.25" customHeight="1" x14ac:dyDescent="0.25">
      <c r="AY444" s="185" t="s">
        <v>214</v>
      </c>
      <c r="AZ444" s="186">
        <f>_xll.qlInterestRateIndexFixingDate(Currency&amp;"ibor"&amp;$I$1,BA444,Trigger)</f>
        <v>42779</v>
      </c>
      <c r="BA444" s="186">
        <f>_xll.qlCalendarAdvance(Calendar,BA443,AY444,"f",,Trigger)</f>
        <v>42781</v>
      </c>
      <c r="BB444" s="186">
        <f>_xll.qlInterestRateIndexMaturity(Currency&amp;"ibor"&amp;$I$1,BA444,Trigger)</f>
        <v>43146</v>
      </c>
      <c r="BC444" s="359">
        <f>_xll.qlIndexFixing($AC$5,AZ444,,_xll.ohTrigger(Trigger,Quote!$V$2))</f>
        <v>2.5879608749717676E-3</v>
      </c>
      <c r="BD444" s="359" t="e">
        <f>_xll.qlIndexFixing($BE$1,AZ444,TRUE,_xll.ohTrigger(Trigger,Trigger12M))</f>
        <v>#NUM!</v>
      </c>
    </row>
    <row r="445" spans="51:56" ht="11.25" customHeight="1" x14ac:dyDescent="0.25">
      <c r="AY445" s="185" t="s">
        <v>214</v>
      </c>
      <c r="AZ445" s="186">
        <f>_xll.qlInterestRateIndexFixingDate(Currency&amp;"ibor"&amp;$I$1,BA445,Trigger)</f>
        <v>42780</v>
      </c>
      <c r="BA445" s="186">
        <f>_xll.qlCalendarAdvance(Calendar,BA444,AY445,"f",,Trigger)</f>
        <v>42782</v>
      </c>
      <c r="BB445" s="186">
        <f>_xll.qlInterestRateIndexMaturity(Currency&amp;"ibor"&amp;$I$1,BA445,Trigger)</f>
        <v>43147</v>
      </c>
      <c r="BC445" s="359">
        <f>_xll.qlIndexFixing($AC$5,AZ445,,_xll.ohTrigger(Trigger,Quote!$V$2))</f>
        <v>2.5911985154593109E-3</v>
      </c>
      <c r="BD445" s="359" t="e">
        <f>_xll.qlIndexFixing($BE$1,AZ445,TRUE,_xll.ohTrigger(Trigger,Trigger12M))</f>
        <v>#NUM!</v>
      </c>
    </row>
    <row r="446" spans="51:56" ht="11.25" customHeight="1" x14ac:dyDescent="0.25">
      <c r="AY446" s="185" t="s">
        <v>214</v>
      </c>
      <c r="AZ446" s="186">
        <f>_xll.qlInterestRateIndexFixingDate(Currency&amp;"ibor"&amp;$I$1,BA446,Trigger)</f>
        <v>42781</v>
      </c>
      <c r="BA446" s="186">
        <f>_xll.qlCalendarAdvance(Calendar,BA445,AY446,"f",,Trigger)</f>
        <v>42783</v>
      </c>
      <c r="BB446" s="186">
        <f>_xll.qlInterestRateIndexMaturity(Currency&amp;"ibor"&amp;$I$1,BA446,Trigger)</f>
        <v>43150</v>
      </c>
      <c r="BC446" s="359">
        <f>_xll.qlIndexFixing($AC$5,AZ446,,_xll.ohTrigger(Trigger,Quote!$V$2))</f>
        <v>2.5979182082757515E-3</v>
      </c>
      <c r="BD446" s="359" t="e">
        <f>_xll.qlIndexFixing($BE$1,AZ446,TRUE,_xll.ohTrigger(Trigger,Trigger12M))</f>
        <v>#NUM!</v>
      </c>
    </row>
    <row r="447" spans="51:56" ht="11.25" customHeight="1" x14ac:dyDescent="0.25">
      <c r="AY447" s="185" t="s">
        <v>214</v>
      </c>
      <c r="AZ447" s="186">
        <f>_xll.qlInterestRateIndexFixingDate(Currency&amp;"ibor"&amp;$I$1,BA447,Trigger)</f>
        <v>42782</v>
      </c>
      <c r="BA447" s="186">
        <f>_xll.qlCalendarAdvance(Calendar,BA446,AY447,"f",,Trigger)</f>
        <v>42786</v>
      </c>
      <c r="BB447" s="186">
        <f>_xll.qlInterestRateIndexMaturity(Currency&amp;"ibor"&amp;$I$1,BA447,Trigger)</f>
        <v>43151</v>
      </c>
      <c r="BC447" s="359">
        <f>_xll.qlIndexFixing($AC$5,AZ447,,_xll.ohTrigger(Trigger,Quote!$V$2))</f>
        <v>2.604185719899075E-3</v>
      </c>
      <c r="BD447" s="359" t="e">
        <f>_xll.qlIndexFixing($BE$1,AZ447,TRUE,_xll.ohTrigger(Trigger,Trigger12M))</f>
        <v>#NUM!</v>
      </c>
    </row>
    <row r="448" spans="51:56" ht="11.25" customHeight="1" x14ac:dyDescent="0.25">
      <c r="AY448" s="185" t="s">
        <v>214</v>
      </c>
      <c r="AZ448" s="186">
        <f>_xll.qlInterestRateIndexFixingDate(Currency&amp;"ibor"&amp;$I$1,BA448,Trigger)</f>
        <v>42783</v>
      </c>
      <c r="BA448" s="186">
        <f>_xll.qlCalendarAdvance(Calendar,BA447,AY448,"f",,Trigger)</f>
        <v>42787</v>
      </c>
      <c r="BB448" s="186">
        <f>_xll.qlInterestRateIndexMaturity(Currency&amp;"ibor"&amp;$I$1,BA448,Trigger)</f>
        <v>43152</v>
      </c>
      <c r="BC448" s="359">
        <f>_xll.qlIndexFixing($AC$5,AZ448,,_xll.ohTrigger(Trigger,Quote!$V$2))</f>
        <v>2.6074416818114344E-3</v>
      </c>
      <c r="BD448" s="359" t="e">
        <f>_xll.qlIndexFixing($BE$1,AZ448,TRUE,_xll.ohTrigger(Trigger,Trigger12M))</f>
        <v>#NUM!</v>
      </c>
    </row>
    <row r="449" spans="51:56" ht="11.25" customHeight="1" x14ac:dyDescent="0.25">
      <c r="AY449" s="185" t="s">
        <v>214</v>
      </c>
      <c r="AZ449" s="186">
        <f>_xll.qlInterestRateIndexFixingDate(Currency&amp;"ibor"&amp;$I$1,BA449,Trigger)</f>
        <v>42786</v>
      </c>
      <c r="BA449" s="186">
        <f>_xll.qlCalendarAdvance(Calendar,BA448,AY449,"f",,Trigger)</f>
        <v>42788</v>
      </c>
      <c r="BB449" s="186">
        <f>_xll.qlInterestRateIndexMaturity(Currency&amp;"ibor"&amp;$I$1,BA449,Trigger)</f>
        <v>43153</v>
      </c>
      <c r="BC449" s="359">
        <f>_xll.qlIndexFixing($AC$5,AZ449,,_xll.ohTrigger(Trigger,Quote!$V$2))</f>
        <v>2.6107013081170753E-3</v>
      </c>
      <c r="BD449" s="359" t="e">
        <f>_xll.qlIndexFixing($BE$1,AZ449,TRUE,_xll.ohTrigger(Trigger,Trigger12M))</f>
        <v>#NUM!</v>
      </c>
    </row>
    <row r="450" spans="51:56" ht="11.25" customHeight="1" x14ac:dyDescent="0.25">
      <c r="AY450" s="185" t="s">
        <v>214</v>
      </c>
      <c r="AZ450" s="186">
        <f>_xll.qlInterestRateIndexFixingDate(Currency&amp;"ibor"&amp;$I$1,BA450,Trigger)</f>
        <v>42787</v>
      </c>
      <c r="BA450" s="186">
        <f>_xll.qlCalendarAdvance(Calendar,BA449,AY450,"f",,Trigger)</f>
        <v>42789</v>
      </c>
      <c r="BB450" s="186">
        <f>_xll.qlInterestRateIndexMaturity(Currency&amp;"ibor"&amp;$I$1,BA450,Trigger)</f>
        <v>43154</v>
      </c>
      <c r="BC450" s="359">
        <f>_xll.qlIndexFixing($AC$5,AZ450,,_xll.ohTrigger(Trigger,Quote!$V$2))</f>
        <v>2.6139645988523526E-3</v>
      </c>
      <c r="BD450" s="359" t="e">
        <f>_xll.qlIndexFixing($BE$1,AZ450,TRUE,_xll.ohTrigger(Trigger,Trigger12M))</f>
        <v>#NUM!</v>
      </c>
    </row>
    <row r="451" spans="51:56" ht="11.25" customHeight="1" x14ac:dyDescent="0.25">
      <c r="AY451" s="185" t="s">
        <v>214</v>
      </c>
      <c r="AZ451" s="186">
        <f>_xll.qlInterestRateIndexFixingDate(Currency&amp;"ibor"&amp;$I$1,BA451,Trigger)</f>
        <v>42788</v>
      </c>
      <c r="BA451" s="186">
        <f>_xll.qlCalendarAdvance(Calendar,BA450,AY451,"f",,Trigger)</f>
        <v>42790</v>
      </c>
      <c r="BB451" s="186">
        <f>_xll.qlInterestRateIndexMaturity(Currency&amp;"ibor"&amp;$I$1,BA451,Trigger)</f>
        <v>43157</v>
      </c>
      <c r="BC451" s="359">
        <f>_xll.qlIndexFixing($AC$5,AZ451,,_xll.ohTrigger(Trigger,Quote!$V$2))</f>
        <v>2.6206776574032608E-3</v>
      </c>
      <c r="BD451" s="359" t="e">
        <f>_xll.qlIndexFixing($BE$1,AZ451,TRUE,_xll.ohTrigger(Trigger,Trigger12M))</f>
        <v>#NUM!</v>
      </c>
    </row>
    <row r="452" spans="51:56" ht="11.25" customHeight="1" x14ac:dyDescent="0.25">
      <c r="AY452" s="185" t="s">
        <v>214</v>
      </c>
      <c r="AZ452" s="186">
        <f>_xll.qlInterestRateIndexFixingDate(Currency&amp;"ibor"&amp;$I$1,BA452,Trigger)</f>
        <v>42789</v>
      </c>
      <c r="BA452" s="186">
        <f>_xll.qlCalendarAdvance(Calendar,BA451,AY452,"f",,Trigger)</f>
        <v>42793</v>
      </c>
      <c r="BB452" s="186">
        <f>_xll.qlInterestRateIndexMaturity(Currency&amp;"ibor"&amp;$I$1,BA452,Trigger)</f>
        <v>43158</v>
      </c>
      <c r="BC452" s="359">
        <f>_xll.qlIndexFixing($AC$5,AZ452,,_xll.ohTrigger(Trigger,Quote!$V$2))</f>
        <v>2.6270544068110035E-3</v>
      </c>
      <c r="BD452" s="359" t="e">
        <f>_xll.qlIndexFixing($BE$1,AZ452,TRUE,_xll.ohTrigger(Trigger,Trigger12M))</f>
        <v>#NUM!</v>
      </c>
    </row>
    <row r="453" spans="51:56" ht="11.25" customHeight="1" x14ac:dyDescent="0.25">
      <c r="AY453" s="185" t="s">
        <v>214</v>
      </c>
      <c r="AZ453" s="186">
        <f>_xll.qlInterestRateIndexFixingDate(Currency&amp;"ibor"&amp;$I$1,BA453,Trigger)</f>
        <v>42790</v>
      </c>
      <c r="BA453" s="186">
        <f>_xll.qlCalendarAdvance(Calendar,BA452,AY453,"f",,Trigger)</f>
        <v>42794</v>
      </c>
      <c r="BB453" s="186">
        <f>_xll.qlInterestRateIndexMaturity(Currency&amp;"ibor"&amp;$I$1,BA453,Trigger)</f>
        <v>43159</v>
      </c>
      <c r="BC453" s="359">
        <f>_xll.qlIndexFixing($AC$5,AZ453,,_xll.ohTrigger(Trigger,Quote!$V$2))</f>
        <v>2.6303360202369337E-3</v>
      </c>
      <c r="BD453" s="359" t="e">
        <f>_xll.qlIndexFixing($BE$1,AZ453,TRUE,_xll.ohTrigger(Trigger,Trigger12M))</f>
        <v>#NUM!</v>
      </c>
    </row>
    <row r="454" spans="51:56" ht="11.25" customHeight="1" x14ac:dyDescent="0.25">
      <c r="AY454" s="185" t="s">
        <v>214</v>
      </c>
      <c r="AZ454" s="186">
        <f>_xll.qlInterestRateIndexFixingDate(Currency&amp;"ibor"&amp;$I$1,BA454,Trigger)</f>
        <v>42793</v>
      </c>
      <c r="BA454" s="186">
        <f>_xll.qlCalendarAdvance(Calendar,BA453,AY454,"f",,Trigger)</f>
        <v>42795</v>
      </c>
      <c r="BB454" s="186">
        <f>_xll.qlInterestRateIndexMaturity(Currency&amp;"ibor"&amp;$I$1,BA454,Trigger)</f>
        <v>43160</v>
      </c>
      <c r="BC454" s="359">
        <f>_xll.qlIndexFixing($AC$5,AZ454,,_xll.ohTrigger(Trigger,Quote!$V$2))</f>
        <v>2.6336212983099697E-3</v>
      </c>
      <c r="BD454" s="359" t="e">
        <f>_xll.qlIndexFixing($BE$1,AZ454,TRUE,_xll.ohTrigger(Trigger,Trigger12M))</f>
        <v>#NUM!</v>
      </c>
    </row>
    <row r="455" spans="51:56" ht="11.25" customHeight="1" x14ac:dyDescent="0.25">
      <c r="AY455" s="185" t="s">
        <v>214</v>
      </c>
      <c r="AZ455" s="186">
        <f>_xll.qlInterestRateIndexFixingDate(Currency&amp;"ibor"&amp;$I$1,BA455,Trigger)</f>
        <v>42794</v>
      </c>
      <c r="BA455" s="186">
        <f>_xll.qlCalendarAdvance(Calendar,BA454,AY455,"f",,Trigger)</f>
        <v>42796</v>
      </c>
      <c r="BB455" s="186">
        <f>_xll.qlInterestRateIndexMaturity(Currency&amp;"ibor"&amp;$I$1,BA455,Trigger)</f>
        <v>43161</v>
      </c>
      <c r="BC455" s="359">
        <f>_xll.qlIndexFixing($AC$5,AZ455,,_xll.ohTrigger(Trigger,Quote!$V$2))</f>
        <v>2.6369102410666858E-3</v>
      </c>
      <c r="BD455" s="359" t="e">
        <f>_xll.qlIndexFixing($BE$1,AZ455,TRUE,_xll.ohTrigger(Trigger,Trigger12M))</f>
        <v>#NUM!</v>
      </c>
    </row>
    <row r="456" spans="51:56" ht="11.25" customHeight="1" x14ac:dyDescent="0.25">
      <c r="AY456" s="185" t="s">
        <v>214</v>
      </c>
      <c r="AZ456" s="186">
        <f>_xll.qlInterestRateIndexFixingDate(Currency&amp;"ibor"&amp;$I$1,BA456,Trigger)</f>
        <v>42795</v>
      </c>
      <c r="BA456" s="186">
        <f>_xll.qlCalendarAdvance(Calendar,BA455,AY456,"f",,Trigger)</f>
        <v>42797</v>
      </c>
      <c r="BB456" s="186">
        <f>_xll.qlInterestRateIndexMaturity(Currency&amp;"ibor"&amp;$I$1,BA456,Trigger)</f>
        <v>43164</v>
      </c>
      <c r="BC456" s="359">
        <f>_xll.qlIndexFixing($AC$5,AZ456,,_xll.ohTrigger(Trigger,Quote!$V$2))</f>
        <v>2.6436156960556283E-3</v>
      </c>
      <c r="BD456" s="359" t="e">
        <f>_xll.qlIndexFixing($BE$1,AZ456,TRUE,_xll.ohTrigger(Trigger,Trigger12M))</f>
        <v>#NUM!</v>
      </c>
    </row>
    <row r="457" spans="51:56" ht="11.25" customHeight="1" x14ac:dyDescent="0.25">
      <c r="AY457" s="185" t="s">
        <v>214</v>
      </c>
      <c r="AZ457" s="186">
        <f>_xll.qlInterestRateIndexFixingDate(Currency&amp;"ibor"&amp;$I$1,BA457,Trigger)</f>
        <v>42796</v>
      </c>
      <c r="BA457" s="186">
        <f>_xll.qlCalendarAdvance(Calendar,BA456,AY457,"f",,Trigger)</f>
        <v>42800</v>
      </c>
      <c r="BB457" s="186">
        <f>_xll.qlInterestRateIndexMaturity(Currency&amp;"ibor"&amp;$I$1,BA457,Trigger)</f>
        <v>43165</v>
      </c>
      <c r="BC457" s="359">
        <f>_xll.qlIndexFixing($AC$5,AZ457,,_xll.ohTrigger(Trigger,Quote!$V$2))</f>
        <v>2.6501026596609414E-3</v>
      </c>
      <c r="BD457" s="359" t="e">
        <f>_xll.qlIndexFixing($BE$1,AZ457,TRUE,_xll.ohTrigger(Trigger,Trigger12M))</f>
        <v>#NUM!</v>
      </c>
    </row>
    <row r="458" spans="51:56" ht="11.25" customHeight="1" x14ac:dyDescent="0.25">
      <c r="AY458" s="185" t="s">
        <v>214</v>
      </c>
      <c r="AZ458" s="186">
        <f>_xll.qlInterestRateIndexFixingDate(Currency&amp;"ibor"&amp;$I$1,BA458,Trigger)</f>
        <v>42797</v>
      </c>
      <c r="BA458" s="186">
        <f>_xll.qlCalendarAdvance(Calendar,BA457,AY458,"f",,Trigger)</f>
        <v>42801</v>
      </c>
      <c r="BB458" s="186">
        <f>_xll.qlInterestRateIndexMaturity(Currency&amp;"ibor"&amp;$I$1,BA458,Trigger)</f>
        <v>43166</v>
      </c>
      <c r="BC458" s="359">
        <f>_xll.qlIndexFixing($AC$5,AZ458,,_xll.ohTrigger(Trigger,Quote!$V$2))</f>
        <v>2.6534099263842204E-3</v>
      </c>
      <c r="BD458" s="359" t="e">
        <f>_xll.qlIndexFixing($BE$1,AZ458,TRUE,_xll.ohTrigger(Trigger,Trigger12M))</f>
        <v>#NUM!</v>
      </c>
    </row>
    <row r="459" spans="51:56" ht="11.25" customHeight="1" x14ac:dyDescent="0.25">
      <c r="AY459" s="185" t="s">
        <v>214</v>
      </c>
      <c r="AZ459" s="186">
        <f>_xll.qlInterestRateIndexFixingDate(Currency&amp;"ibor"&amp;$I$1,BA459,Trigger)</f>
        <v>42800</v>
      </c>
      <c r="BA459" s="186">
        <f>_xll.qlCalendarAdvance(Calendar,BA458,AY459,"f",,Trigger)</f>
        <v>42802</v>
      </c>
      <c r="BB459" s="186">
        <f>_xll.qlInterestRateIndexMaturity(Currency&amp;"ibor"&amp;$I$1,BA459,Trigger)</f>
        <v>43167</v>
      </c>
      <c r="BC459" s="359">
        <f>_xll.qlIndexFixing($AC$5,AZ459,,_xll.ohTrigger(Trigger,Quote!$V$2))</f>
        <v>2.6567208580108395E-3</v>
      </c>
      <c r="BD459" s="359" t="e">
        <f>_xll.qlIndexFixing($BE$1,AZ459,TRUE,_xll.ohTrigger(Trigger,Trigger12M))</f>
        <v>#NUM!</v>
      </c>
    </row>
    <row r="460" spans="51:56" ht="11.25" customHeight="1" x14ac:dyDescent="0.25">
      <c r="AY460" s="185" t="s">
        <v>214</v>
      </c>
      <c r="AZ460" s="186">
        <f>_xll.qlInterestRateIndexFixingDate(Currency&amp;"ibor"&amp;$I$1,BA460,Trigger)</f>
        <v>42801</v>
      </c>
      <c r="BA460" s="186">
        <f>_xll.qlCalendarAdvance(Calendar,BA459,AY460,"f",,Trigger)</f>
        <v>42803</v>
      </c>
      <c r="BB460" s="186">
        <f>_xll.qlInterestRateIndexMaturity(Currency&amp;"ibor"&amp;$I$1,BA460,Trigger)</f>
        <v>43168</v>
      </c>
      <c r="BC460" s="359">
        <f>_xll.qlIndexFixing($AC$5,AZ460,,_xll.ohTrigger(Trigger,Quote!$V$2))</f>
        <v>2.6600354545771527E-3</v>
      </c>
      <c r="BD460" s="359" t="e">
        <f>_xll.qlIndexFixing($BE$1,AZ460,TRUE,_xll.ohTrigger(Trigger,Trigger12M))</f>
        <v>#NUM!</v>
      </c>
    </row>
    <row r="461" spans="51:56" ht="11.25" customHeight="1" x14ac:dyDescent="0.25">
      <c r="AY461" s="185" t="s">
        <v>214</v>
      </c>
      <c r="AZ461" s="186">
        <f>_xll.qlInterestRateIndexFixingDate(Currency&amp;"ibor"&amp;$I$1,BA461,Trigger)</f>
        <v>42802</v>
      </c>
      <c r="BA461" s="186">
        <f>_xll.qlCalendarAdvance(Calendar,BA460,AY461,"f",,Trigger)</f>
        <v>42804</v>
      </c>
      <c r="BB461" s="186">
        <f>_xll.qlInterestRateIndexMaturity(Currency&amp;"ibor"&amp;$I$1,BA461,Trigger)</f>
        <v>43171</v>
      </c>
      <c r="BC461" s="359">
        <f>_xll.qlIndexFixing($AC$5,AZ461,,_xll.ohTrigger(Trigger,Quote!$V$2))</f>
        <v>2.6667323367028785E-3</v>
      </c>
      <c r="BD461" s="359" t="e">
        <f>_xll.qlIndexFixing($BE$1,AZ461,TRUE,_xll.ohTrigger(Trigger,Trigger12M))</f>
        <v>#NUM!</v>
      </c>
    </row>
    <row r="462" spans="51:56" ht="11.25" customHeight="1" x14ac:dyDescent="0.25">
      <c r="AY462" s="185" t="s">
        <v>214</v>
      </c>
      <c r="AZ462" s="186">
        <f>_xll.qlInterestRateIndexFixingDate(Currency&amp;"ibor"&amp;$I$1,BA462,Trigger)</f>
        <v>42803</v>
      </c>
      <c r="BA462" s="186">
        <f>_xll.qlCalendarAdvance(Calendar,BA461,AY462,"f",,Trigger)</f>
        <v>42807</v>
      </c>
      <c r="BB462" s="186">
        <f>_xll.qlInterestRateIndexMaturity(Currency&amp;"ibor"&amp;$I$1,BA462,Trigger)</f>
        <v>43172</v>
      </c>
      <c r="BC462" s="359">
        <f>_xll.qlIndexFixing($AC$5,AZ462,,_xll.ohTrigger(Trigger,Quote!$V$2))</f>
        <v>2.6733304909791391E-3</v>
      </c>
      <c r="BD462" s="359" t="e">
        <f>_xll.qlIndexFixing($BE$1,AZ462,TRUE,_xll.ohTrigger(Trigger,Trigger12M))</f>
        <v>#NUM!</v>
      </c>
    </row>
    <row r="463" spans="51:56" ht="11.25" customHeight="1" x14ac:dyDescent="0.25">
      <c r="AY463" s="185" t="s">
        <v>214</v>
      </c>
      <c r="AZ463" s="186">
        <f>_xll.qlInterestRateIndexFixingDate(Currency&amp;"ibor"&amp;$I$1,BA463,Trigger)</f>
        <v>42804</v>
      </c>
      <c r="BA463" s="186">
        <f>_xll.qlCalendarAdvance(Calendar,BA462,AY463,"f",,Trigger)</f>
        <v>42808</v>
      </c>
      <c r="BB463" s="186">
        <f>_xll.qlInterestRateIndexMaturity(Currency&amp;"ibor"&amp;$I$1,BA463,Trigger)</f>
        <v>43173</v>
      </c>
      <c r="BC463" s="359">
        <f>_xll.qlIndexFixing($AC$5,AZ463,,_xll.ohTrigger(Trigger,Quote!$V$2))</f>
        <v>2.6766634127977818E-3</v>
      </c>
      <c r="BD463" s="359" t="e">
        <f>_xll.qlIndexFixing($BE$1,AZ463,TRUE,_xll.ohTrigger(Trigger,Trigger12M))</f>
        <v>#NUM!</v>
      </c>
    </row>
    <row r="464" spans="51:56" ht="11.25" customHeight="1" x14ac:dyDescent="0.25">
      <c r="AY464" s="185" t="s">
        <v>214</v>
      </c>
      <c r="AZ464" s="186">
        <f>_xll.qlInterestRateIndexFixingDate(Currency&amp;"ibor"&amp;$I$1,BA464,Trigger)</f>
        <v>42807</v>
      </c>
      <c r="BA464" s="186">
        <f>_xll.qlCalendarAdvance(Calendar,BA463,AY464,"f",,Trigger)</f>
        <v>42809</v>
      </c>
      <c r="BB464" s="186">
        <f>_xll.qlInterestRateIndexMaturity(Currency&amp;"ibor"&amp;$I$1,BA464,Trigger)</f>
        <v>43174</v>
      </c>
      <c r="BC464" s="359">
        <f>_xll.qlIndexFixing($AC$5,AZ464,,_xll.ohTrigger(Trigger,Quote!$V$2))</f>
        <v>2.6799999997777491E-3</v>
      </c>
      <c r="BD464" s="359" t="e">
        <f>_xll.qlIndexFixing($BE$1,AZ464,TRUE,_xll.ohTrigger(Trigger,Trigger12M))</f>
        <v>#NUM!</v>
      </c>
    </row>
    <row r="465" spans="51:56" ht="11.25" customHeight="1" x14ac:dyDescent="0.25">
      <c r="AY465" s="185" t="s">
        <v>214</v>
      </c>
      <c r="AZ465" s="186">
        <f>_xll.qlInterestRateIndexFixingDate(Currency&amp;"ibor"&amp;$I$1,BA465,Trigger)</f>
        <v>42808</v>
      </c>
      <c r="BA465" s="186">
        <f>_xll.qlCalendarAdvance(Calendar,BA464,AY465,"f",,Trigger)</f>
        <v>42810</v>
      </c>
      <c r="BB465" s="186">
        <f>_xll.qlInterestRateIndexMaturity(Currency&amp;"ibor"&amp;$I$1,BA465,Trigger)</f>
        <v>43175</v>
      </c>
      <c r="BC465" s="359">
        <f>_xll.qlIndexFixing($AC$5,AZ465,,_xll.ohTrigger(Trigger,Quote!$V$2))</f>
        <v>2.6982315355303993E-3</v>
      </c>
      <c r="BD465" s="359" t="e">
        <f>_xll.qlIndexFixing($BE$1,AZ465,TRUE,_xll.ohTrigger(Trigger,Trigger12M))</f>
        <v>#NUM!</v>
      </c>
    </row>
    <row r="466" spans="51:56" ht="11.25" customHeight="1" x14ac:dyDescent="0.25">
      <c r="AY466" s="185" t="s">
        <v>214</v>
      </c>
      <c r="AZ466" s="186">
        <f>_xll.qlInterestRateIndexFixingDate(Currency&amp;"ibor"&amp;$I$1,BA466,Trigger)</f>
        <v>42809</v>
      </c>
      <c r="BA466" s="186">
        <f>_xll.qlCalendarAdvance(Calendar,BA465,AY466,"f",,Trigger)</f>
        <v>42811</v>
      </c>
      <c r="BB466" s="186">
        <f>_xll.qlInterestRateIndexMaturity(Currency&amp;"ibor"&amp;$I$1,BA466,Trigger)</f>
        <v>43178</v>
      </c>
      <c r="BC466" s="359">
        <f>_xll.qlIndexFixing($AC$5,AZ466,,_xll.ohTrigger(Trigger,Quote!$V$2))</f>
        <v>2.749871803070408E-3</v>
      </c>
      <c r="BD466" s="359" t="e">
        <f>_xll.qlIndexFixing($BE$1,AZ466,TRUE,_xll.ohTrigger(Trigger,Trigger12M))</f>
        <v>#NUM!</v>
      </c>
    </row>
    <row r="467" spans="51:56" ht="11.25" customHeight="1" x14ac:dyDescent="0.25">
      <c r="AY467" s="185" t="s">
        <v>214</v>
      </c>
      <c r="AZ467" s="186">
        <f>_xll.qlInterestRateIndexFixingDate(Currency&amp;"ibor"&amp;$I$1,BA467,Trigger)</f>
        <v>42810</v>
      </c>
      <c r="BA467" s="186">
        <f>_xll.qlCalendarAdvance(Calendar,BA466,AY467,"f",,Trigger)</f>
        <v>42814</v>
      </c>
      <c r="BB467" s="186">
        <f>_xll.qlInterestRateIndexMaturity(Currency&amp;"ibor"&amp;$I$1,BA467,Trigger)</f>
        <v>43179</v>
      </c>
      <c r="BC467" s="359">
        <f>_xll.qlIndexFixing($AC$5,AZ467,,_xll.ohTrigger(Trigger,Quote!$V$2))</f>
        <v>2.7732152273476211E-3</v>
      </c>
      <c r="BD467" s="359" t="e">
        <f>_xll.qlIndexFixing($BE$1,AZ467,TRUE,_xll.ohTrigger(Trigger,Trigger12M))</f>
        <v>#NUM!</v>
      </c>
    </row>
    <row r="468" spans="51:56" ht="11.25" customHeight="1" x14ac:dyDescent="0.25">
      <c r="AY468" s="185" t="s">
        <v>214</v>
      </c>
      <c r="AZ468" s="186">
        <f>_xll.qlInterestRateIndexFixingDate(Currency&amp;"ibor"&amp;$I$1,BA468,Trigger)</f>
        <v>42811</v>
      </c>
      <c r="BA468" s="186">
        <f>_xll.qlCalendarAdvance(Calendar,BA467,AY468,"f",,Trigger)</f>
        <v>42815</v>
      </c>
      <c r="BB468" s="186">
        <f>_xll.qlInterestRateIndexMaturity(Currency&amp;"ibor"&amp;$I$1,BA468,Trigger)</f>
        <v>43180</v>
      </c>
      <c r="BC468" s="359">
        <f>_xll.qlIndexFixing($AC$5,AZ468,,_xll.ohTrigger(Trigger,Quote!$V$2))</f>
        <v>2.7920472243658577E-3</v>
      </c>
      <c r="BD468" s="359" t="e">
        <f>_xll.qlIndexFixing($BE$1,AZ468,TRUE,_xll.ohTrigger(Trigger,Trigger12M))</f>
        <v>#NUM!</v>
      </c>
    </row>
    <row r="469" spans="51:56" ht="11.25" customHeight="1" x14ac:dyDescent="0.25">
      <c r="AY469" s="185" t="s">
        <v>214</v>
      </c>
      <c r="AZ469" s="186">
        <f>_xll.qlInterestRateIndexFixingDate(Currency&amp;"ibor"&amp;$I$1,BA469,Trigger)</f>
        <v>42814</v>
      </c>
      <c r="BA469" s="186">
        <f>_xll.qlCalendarAdvance(Calendar,BA468,AY469,"f",,Trigger)</f>
        <v>42816</v>
      </c>
      <c r="BB469" s="186">
        <f>_xll.qlInterestRateIndexMaturity(Currency&amp;"ibor"&amp;$I$1,BA469,Trigger)</f>
        <v>43181</v>
      </c>
      <c r="BC469" s="359">
        <f>_xll.qlIndexFixing($AC$5,AZ469,,_xll.ohTrigger(Trigger,Quote!$V$2))</f>
        <v>2.8109136549103711E-3</v>
      </c>
      <c r="BD469" s="359" t="e">
        <f>_xll.qlIndexFixing($BE$1,AZ469,TRUE,_xll.ohTrigger(Trigger,Trigger12M))</f>
        <v>#NUM!</v>
      </c>
    </row>
    <row r="470" spans="51:56" ht="11.25" customHeight="1" x14ac:dyDescent="0.25">
      <c r="AY470" s="185" t="s">
        <v>214</v>
      </c>
      <c r="AZ470" s="186">
        <f>_xll.qlInterestRateIndexFixingDate(Currency&amp;"ibor"&amp;$I$1,BA470,Trigger)</f>
        <v>42815</v>
      </c>
      <c r="BA470" s="186">
        <f>_xll.qlCalendarAdvance(Calendar,BA469,AY470,"f",,Trigger)</f>
        <v>42817</v>
      </c>
      <c r="BB470" s="186">
        <f>_xll.qlInterestRateIndexMaturity(Currency&amp;"ibor"&amp;$I$1,BA470,Trigger)</f>
        <v>43182</v>
      </c>
      <c r="BC470" s="359">
        <f>_xll.qlIndexFixing($AC$5,AZ470,,_xll.ohTrigger(Trigger,Quote!$V$2))</f>
        <v>2.8298145209377334E-3</v>
      </c>
      <c r="BD470" s="359" t="e">
        <f>_xll.qlIndexFixing($BE$1,AZ470,TRUE,_xll.ohTrigger(Trigger,Trigger12M))</f>
        <v>#NUM!</v>
      </c>
    </row>
    <row r="471" spans="51:56" ht="11.25" customHeight="1" x14ac:dyDescent="0.25">
      <c r="AY471" s="185" t="s">
        <v>214</v>
      </c>
      <c r="AZ471" s="186">
        <f>_xll.qlInterestRateIndexFixingDate(Currency&amp;"ibor"&amp;$I$1,BA471,Trigger)</f>
        <v>42816</v>
      </c>
      <c r="BA471" s="186">
        <f>_xll.qlCalendarAdvance(Calendar,BA470,AY471,"f",,Trigger)</f>
        <v>42818</v>
      </c>
      <c r="BB471" s="186">
        <f>_xll.qlInterestRateIndexMaturity(Currency&amp;"ibor"&amp;$I$1,BA471,Trigger)</f>
        <v>43185</v>
      </c>
      <c r="BC471" s="359">
        <f>_xll.qlIndexFixing($AC$5,AZ471,,_xll.ohTrigger(Trigger,Quote!$V$2))</f>
        <v>2.8814807713826176E-3</v>
      </c>
      <c r="BD471" s="359" t="e">
        <f>_xll.qlIndexFixing($BE$1,AZ471,TRUE,_xll.ohTrigger(Trigger,Trigger12M))</f>
        <v>#NUM!</v>
      </c>
    </row>
    <row r="472" spans="51:56" ht="11.25" customHeight="1" x14ac:dyDescent="0.25">
      <c r="AY472" s="185" t="s">
        <v>214</v>
      </c>
      <c r="AZ472" s="186">
        <f>_xll.qlInterestRateIndexFixingDate(Currency&amp;"ibor"&amp;$I$1,BA472,Trigger)</f>
        <v>42817</v>
      </c>
      <c r="BA472" s="186">
        <f>_xll.qlCalendarAdvance(Calendar,BA471,AY472,"f",,Trigger)</f>
        <v>42821</v>
      </c>
      <c r="BB472" s="186">
        <f>_xll.qlInterestRateIndexMaturity(Currency&amp;"ibor"&amp;$I$1,BA472,Trigger)</f>
        <v>43186</v>
      </c>
      <c r="BC472" s="359">
        <f>_xll.qlIndexFixing($AC$5,AZ472,,_xll.ohTrigger(Trigger,Quote!$V$2))</f>
        <v>2.9057623791391668E-3</v>
      </c>
      <c r="BD472" s="359" t="e">
        <f>_xll.qlIndexFixing($BE$1,AZ472,TRUE,_xll.ohTrigger(Trigger,Trigger12M))</f>
        <v>#NUM!</v>
      </c>
    </row>
    <row r="473" spans="51:56" ht="11.25" customHeight="1" x14ac:dyDescent="0.25">
      <c r="AY473" s="185" t="s">
        <v>214</v>
      </c>
      <c r="AZ473" s="186">
        <f>_xll.qlInterestRateIndexFixingDate(Currency&amp;"ibor"&amp;$I$1,BA473,Trigger)</f>
        <v>42818</v>
      </c>
      <c r="BA473" s="186">
        <f>_xll.qlCalendarAdvance(Calendar,BA472,AY473,"f",,Trigger)</f>
        <v>42822</v>
      </c>
      <c r="BB473" s="186">
        <f>_xll.qlInterestRateIndexMaturity(Currency&amp;"ibor"&amp;$I$1,BA473,Trigger)</f>
        <v>43187</v>
      </c>
      <c r="BC473" s="359">
        <f>_xll.qlIndexFixing($AC$5,AZ473,,_xll.ohTrigger(Trigger,Quote!$V$2))</f>
        <v>2.9248354520585627E-3</v>
      </c>
      <c r="BD473" s="359" t="e">
        <f>_xll.qlIndexFixing($BE$1,AZ473,TRUE,_xll.ohTrigger(Trigger,Trigger12M))</f>
        <v>#NUM!</v>
      </c>
    </row>
    <row r="474" spans="51:56" ht="11.25" customHeight="1" x14ac:dyDescent="0.25">
      <c r="AY474" s="185" t="s">
        <v>214</v>
      </c>
      <c r="AZ474" s="186">
        <f>_xll.qlInterestRateIndexFixingDate(Currency&amp;"ibor"&amp;$I$1,BA474,Trigger)</f>
        <v>42821</v>
      </c>
      <c r="BA474" s="186">
        <f>_xll.qlCalendarAdvance(Calendar,BA473,AY474,"f",,Trigger)</f>
        <v>42823</v>
      </c>
      <c r="BB474" s="186">
        <f>_xll.qlInterestRateIndexMaturity(Currency&amp;"ibor"&amp;$I$1,BA474,Trigger)</f>
        <v>43188</v>
      </c>
      <c r="BC474" s="359">
        <f>_xll.qlIndexFixing($AC$5,AZ474,,_xll.ohTrigger(Trigger,Quote!$V$2))</f>
        <v>2.9439429722773278E-3</v>
      </c>
      <c r="BD474" s="359" t="e">
        <f>_xll.qlIndexFixing($BE$1,AZ474,TRUE,_xll.ohTrigger(Trigger,Trigger12M))</f>
        <v>#NUM!</v>
      </c>
    </row>
    <row r="475" spans="51:56" ht="11.25" customHeight="1" x14ac:dyDescent="0.25">
      <c r="AY475" s="185" t="s">
        <v>214</v>
      </c>
      <c r="AZ475" s="186">
        <f>_xll.qlInterestRateIndexFixingDate(Currency&amp;"ibor"&amp;$I$1,BA475,Trigger)</f>
        <v>42822</v>
      </c>
      <c r="BA475" s="186">
        <f>_xll.qlCalendarAdvance(Calendar,BA474,AY475,"f",,Trigger)</f>
        <v>42824</v>
      </c>
      <c r="BB475" s="186">
        <f>_xll.qlInterestRateIndexMaturity(Currency&amp;"ibor"&amp;$I$1,BA475,Trigger)</f>
        <v>43188</v>
      </c>
      <c r="BC475" s="359">
        <f>_xll.qlIndexFixing($AC$5,AZ475,,_xll.ohTrigger(Trigger,Quote!$V$2))</f>
        <v>2.9467357103688738E-3</v>
      </c>
      <c r="BD475" s="359" t="e">
        <f>_xll.qlIndexFixing($BE$1,AZ475,TRUE,_xll.ohTrigger(Trigger,Trigger12M))</f>
        <v>#NUM!</v>
      </c>
    </row>
    <row r="476" spans="51:56" ht="11.25" customHeight="1" x14ac:dyDescent="0.25">
      <c r="AY476" s="185" t="s">
        <v>214</v>
      </c>
      <c r="AZ476" s="186">
        <f>_xll.qlInterestRateIndexFixingDate(Currency&amp;"ibor"&amp;$I$1,BA476,Trigger)</f>
        <v>42823</v>
      </c>
      <c r="BA476" s="186">
        <f>_xll.qlCalendarAdvance(Calendar,BA475,AY476,"f",,Trigger)</f>
        <v>42825</v>
      </c>
      <c r="BB476" s="186">
        <f>_xll.qlInterestRateIndexMaturity(Currency&amp;"ibor"&amp;$I$1,BA476,Trigger)</f>
        <v>43188</v>
      </c>
      <c r="BC476" s="359">
        <f>_xll.qlIndexFixing($AC$5,AZ476,,_xll.ohTrigger(Trigger,Quote!$V$2))</f>
        <v>2.9495422393876671E-3</v>
      </c>
      <c r="BD476" s="359" t="e">
        <f>_xll.qlIndexFixing($BE$1,AZ476,TRUE,_xll.ohTrigger(Trigger,Trigger12M))</f>
        <v>#NUM!</v>
      </c>
    </row>
    <row r="477" spans="51:56" ht="11.25" customHeight="1" x14ac:dyDescent="0.25">
      <c r="AY477" s="185" t="s">
        <v>214</v>
      </c>
      <c r="AZ477" s="186">
        <f>_xll.qlInterestRateIndexFixingDate(Currency&amp;"ibor"&amp;$I$1,BA477,Trigger)</f>
        <v>42824</v>
      </c>
      <c r="BA477" s="186">
        <f>_xll.qlCalendarAdvance(Calendar,BA476,AY477,"f",,Trigger)</f>
        <v>42828</v>
      </c>
      <c r="BB477" s="186">
        <f>_xll.qlInterestRateIndexMaturity(Currency&amp;"ibor"&amp;$I$1,BA477,Trigger)</f>
        <v>43193</v>
      </c>
      <c r="BC477" s="359">
        <f>_xll.qlIndexFixing($AC$5,AZ477,,_xll.ohTrigger(Trigger,Quote!$V$2))</f>
        <v>3.0399973523451787E-3</v>
      </c>
      <c r="BD477" s="359" t="e">
        <f>_xll.qlIndexFixing($BE$1,AZ477,TRUE,_xll.ohTrigger(Trigger,Trigger12M))</f>
        <v>#NUM!</v>
      </c>
    </row>
    <row r="478" spans="51:56" ht="11.25" customHeight="1" x14ac:dyDescent="0.25">
      <c r="AY478" s="185" t="s">
        <v>214</v>
      </c>
      <c r="AZ478" s="186">
        <f>_xll.qlInterestRateIndexFixingDate(Currency&amp;"ibor"&amp;$I$1,BA478,Trigger)</f>
        <v>42825</v>
      </c>
      <c r="BA478" s="186">
        <f>_xll.qlCalendarAdvance(Calendar,BA477,AY478,"f",,Trigger)</f>
        <v>42829</v>
      </c>
      <c r="BB478" s="186">
        <f>_xll.qlInterestRateIndexMaturity(Currency&amp;"ibor"&amp;$I$1,BA478,Trigger)</f>
        <v>43194</v>
      </c>
      <c r="BC478" s="359">
        <f>_xll.qlIndexFixing($AC$5,AZ478,,_xll.ohTrigger(Trigger,Quote!$V$2))</f>
        <v>3.0593115981027682E-3</v>
      </c>
      <c r="BD478" s="359" t="e">
        <f>_xll.qlIndexFixing($BE$1,AZ478,TRUE,_xll.ohTrigger(Trigger,Trigger12M))</f>
        <v>#NUM!</v>
      </c>
    </row>
    <row r="479" spans="51:56" ht="11.25" customHeight="1" x14ac:dyDescent="0.25">
      <c r="AY479" s="185" t="s">
        <v>214</v>
      </c>
      <c r="AZ479" s="186">
        <f>_xll.qlInterestRateIndexFixingDate(Currency&amp;"ibor"&amp;$I$1,BA479,Trigger)</f>
        <v>42828</v>
      </c>
      <c r="BA479" s="186">
        <f>_xll.qlCalendarAdvance(Calendar,BA478,AY479,"f",,Trigger)</f>
        <v>42830</v>
      </c>
      <c r="BB479" s="186">
        <f>_xll.qlInterestRateIndexMaturity(Currency&amp;"ibor"&amp;$I$1,BA479,Trigger)</f>
        <v>43195</v>
      </c>
      <c r="BC479" s="359">
        <f>_xll.qlIndexFixing($AC$5,AZ479,,_xll.ohTrigger(Trigger,Quote!$V$2))</f>
        <v>3.0786603051080213E-3</v>
      </c>
      <c r="BD479" s="359" t="e">
        <f>_xll.qlIndexFixing($BE$1,AZ479,TRUE,_xll.ohTrigger(Trigger,Trigger12M))</f>
        <v>#NUM!</v>
      </c>
    </row>
    <row r="480" spans="51:56" ht="11.25" customHeight="1" x14ac:dyDescent="0.25">
      <c r="AY480" s="185" t="s">
        <v>214</v>
      </c>
      <c r="AZ480" s="186">
        <f>_xll.qlInterestRateIndexFixingDate(Currency&amp;"ibor"&amp;$I$1,BA480,Trigger)</f>
        <v>42829</v>
      </c>
      <c r="BA480" s="186">
        <f>_xll.qlCalendarAdvance(Calendar,BA479,AY480,"f",,Trigger)</f>
        <v>42831</v>
      </c>
      <c r="BB480" s="186">
        <f>_xll.qlInterestRateIndexMaturity(Currency&amp;"ibor"&amp;$I$1,BA480,Trigger)</f>
        <v>43196</v>
      </c>
      <c r="BC480" s="359">
        <f>_xll.qlIndexFixing($AC$5,AZ480,,_xll.ohTrigger(Trigger,Quote!$V$2))</f>
        <v>3.0980434753683189E-3</v>
      </c>
      <c r="BD480" s="359" t="e">
        <f>_xll.qlIndexFixing($BE$1,AZ480,TRUE,_xll.ohTrigger(Trigger,Trigger12M))</f>
        <v>#NUM!</v>
      </c>
    </row>
    <row r="481" spans="51:56" ht="11.25" customHeight="1" x14ac:dyDescent="0.25">
      <c r="AY481" s="185" t="s">
        <v>214</v>
      </c>
      <c r="AZ481" s="186">
        <f>_xll.qlInterestRateIndexFixingDate(Currency&amp;"ibor"&amp;$I$1,BA481,Trigger)</f>
        <v>42830</v>
      </c>
      <c r="BA481" s="186">
        <f>_xll.qlCalendarAdvance(Calendar,BA480,AY481,"f",,Trigger)</f>
        <v>42832</v>
      </c>
      <c r="BB481" s="186">
        <f>_xll.qlInterestRateIndexMaturity(Currency&amp;"ibor"&amp;$I$1,BA481,Trigger)</f>
        <v>43199</v>
      </c>
      <c r="BC481" s="359">
        <f>_xll.qlIndexFixing($AC$5,AZ481,,_xll.ohTrigger(Trigger,Quote!$V$2))</f>
        <v>3.1497350390298864E-3</v>
      </c>
      <c r="BD481" s="359" t="e">
        <f>_xll.qlIndexFixing($BE$1,AZ481,TRUE,_xll.ohTrigger(Trigger,Trigger12M))</f>
        <v>#NUM!</v>
      </c>
    </row>
    <row r="482" spans="51:56" ht="11.25" customHeight="1" x14ac:dyDescent="0.25">
      <c r="AY482" s="185" t="s">
        <v>214</v>
      </c>
      <c r="AZ482" s="186">
        <f>_xll.qlInterestRateIndexFixingDate(Currency&amp;"ibor"&amp;$I$1,BA482,Trigger)</f>
        <v>42831</v>
      </c>
      <c r="BA482" s="186">
        <f>_xll.qlCalendarAdvance(Calendar,BA481,AY482,"f",,Trigger)</f>
        <v>42835</v>
      </c>
      <c r="BB482" s="186">
        <f>_xll.qlInterestRateIndexMaturity(Currency&amp;"ibor"&amp;$I$1,BA482,Trigger)</f>
        <v>43200</v>
      </c>
      <c r="BC482" s="359">
        <f>_xll.qlIndexFixing($AC$5,AZ482,,_xll.ohTrigger(Trigger,Quote!$V$2))</f>
        <v>3.1759208292249479E-3</v>
      </c>
      <c r="BD482" s="359" t="e">
        <f>_xll.qlIndexFixing($BE$1,AZ482,TRUE,_xll.ohTrigger(Trigger,Trigger12M))</f>
        <v>#NUM!</v>
      </c>
    </row>
    <row r="483" spans="51:56" ht="11.25" customHeight="1" x14ac:dyDescent="0.25">
      <c r="AY483" s="185" t="s">
        <v>214</v>
      </c>
      <c r="AZ483" s="186">
        <f>_xll.qlInterestRateIndexFixingDate(Currency&amp;"ibor"&amp;$I$1,BA483,Trigger)</f>
        <v>42832</v>
      </c>
      <c r="BA483" s="186">
        <f>_xll.qlCalendarAdvance(Calendar,BA482,AY483,"f",,Trigger)</f>
        <v>42836</v>
      </c>
      <c r="BB483" s="186">
        <f>_xll.qlInterestRateIndexMaturity(Currency&amp;"ibor"&amp;$I$1,BA483,Trigger)</f>
        <v>43201</v>
      </c>
      <c r="BC483" s="359">
        <f>_xll.qlIndexFixing($AC$5,AZ483,,_xll.ohTrigger(Trigger,Quote!$V$2))</f>
        <v>3.1954763459916265E-3</v>
      </c>
      <c r="BD483" s="359" t="e">
        <f>_xll.qlIndexFixing($BE$1,AZ483,TRUE,_xll.ohTrigger(Trigger,Trigger12M))</f>
        <v>#NUM!</v>
      </c>
    </row>
    <row r="484" spans="51:56" ht="11.25" customHeight="1" x14ac:dyDescent="0.25">
      <c r="AY484" s="185" t="s">
        <v>214</v>
      </c>
      <c r="AZ484" s="186">
        <f>_xll.qlInterestRateIndexFixingDate(Currency&amp;"ibor"&amp;$I$1,BA484,Trigger)</f>
        <v>42835</v>
      </c>
      <c r="BA484" s="186">
        <f>_xll.qlCalendarAdvance(Calendar,BA483,AY484,"f",,Trigger)</f>
        <v>42837</v>
      </c>
      <c r="BB484" s="186">
        <f>_xll.qlInterestRateIndexMaturity(Currency&amp;"ibor"&amp;$I$1,BA484,Trigger)</f>
        <v>43202</v>
      </c>
      <c r="BC484" s="359">
        <f>_xll.qlIndexFixing($AC$5,AZ484,,_xll.ohTrigger(Trigger,Quote!$V$2))</f>
        <v>3.2150663381314373E-3</v>
      </c>
      <c r="BD484" s="359" t="e">
        <f>_xll.qlIndexFixing($BE$1,AZ484,TRUE,_xll.ohTrigger(Trigger,Trigger12M))</f>
        <v>#NUM!</v>
      </c>
    </row>
    <row r="485" spans="51:56" ht="11.25" customHeight="1" x14ac:dyDescent="0.25">
      <c r="AY485" s="185" t="s">
        <v>214</v>
      </c>
      <c r="AZ485" s="186">
        <f>_xll.qlInterestRateIndexFixingDate(Currency&amp;"ibor"&amp;$I$1,BA485,Trigger)</f>
        <v>42836</v>
      </c>
      <c r="BA485" s="186">
        <f>_xll.qlCalendarAdvance(Calendar,BA484,AY485,"f",,Trigger)</f>
        <v>42838</v>
      </c>
      <c r="BB485" s="186">
        <f>_xll.qlInterestRateIndexMaturity(Currency&amp;"ibor"&amp;$I$1,BA485,Trigger)</f>
        <v>43203</v>
      </c>
      <c r="BC485" s="359">
        <f>_xll.qlIndexFixing($AC$5,AZ485,,_xll.ohTrigger(Trigger,Quote!$V$2))</f>
        <v>3.234690807676288E-3</v>
      </c>
      <c r="BD485" s="359" t="e">
        <f>_xll.qlIndexFixing($BE$1,AZ485,TRUE,_xll.ohTrigger(Trigger,Trigger12M))</f>
        <v>#NUM!</v>
      </c>
    </row>
    <row r="486" spans="51:56" ht="11.25" customHeight="1" x14ac:dyDescent="0.25">
      <c r="AY486" s="185" t="s">
        <v>214</v>
      </c>
      <c r="AZ486" s="186">
        <f>_xll.qlInterestRateIndexFixingDate(Currency&amp;"ibor"&amp;$I$1,BA486,Trigger)</f>
        <v>42837</v>
      </c>
      <c r="BA486" s="186">
        <f>_xll.qlCalendarAdvance(Calendar,BA485,AY486,"f",,Trigger)</f>
        <v>42843</v>
      </c>
      <c r="BB486" s="186">
        <f>_xll.qlInterestRateIndexMaturity(Currency&amp;"ibor"&amp;$I$1,BA486,Trigger)</f>
        <v>43208</v>
      </c>
      <c r="BC486" s="359">
        <f>_xll.qlIndexFixing($AC$5,AZ486,,_xll.ohTrigger(Trigger,Quote!$V$2))</f>
        <v>3.333330387864306E-3</v>
      </c>
      <c r="BD486" s="359" t="e">
        <f>_xll.qlIndexFixing($BE$1,AZ486,TRUE,_xll.ohTrigger(Trigger,Trigger12M))</f>
        <v>#NUM!</v>
      </c>
    </row>
    <row r="487" spans="51:56" ht="11.25" customHeight="1" x14ac:dyDescent="0.25">
      <c r="AY487" s="185" t="s">
        <v>214</v>
      </c>
      <c r="AZ487" s="186">
        <f>_xll.qlInterestRateIndexFixingDate(Currency&amp;"ibor"&amp;$I$1,BA487,Trigger)</f>
        <v>42838</v>
      </c>
      <c r="BA487" s="186">
        <f>_xll.qlCalendarAdvance(Calendar,BA486,AY487,"f",,Trigger)</f>
        <v>42844</v>
      </c>
      <c r="BB487" s="186">
        <f>_xll.qlInterestRateIndexMaturity(Currency&amp;"ibor"&amp;$I$1,BA487,Trigger)</f>
        <v>43209</v>
      </c>
      <c r="BC487" s="359">
        <f>_xll.qlIndexFixing($AC$5,AZ487,,_xll.ohTrigger(Trigger,Quote!$V$2))</f>
        <v>3.3531617647214814E-3</v>
      </c>
      <c r="BD487" s="359" t="e">
        <f>_xll.qlIndexFixing($BE$1,AZ487,TRUE,_xll.ohTrigger(Trigger,Trigger12M))</f>
        <v>#NUM!</v>
      </c>
    </row>
    <row r="488" spans="51:56" ht="11.25" customHeight="1" x14ac:dyDescent="0.25">
      <c r="AY488" s="185" t="s">
        <v>214</v>
      </c>
      <c r="AZ488" s="186">
        <f>_xll.qlInterestRateIndexFixingDate(Currency&amp;"ibor"&amp;$I$1,BA488,Trigger)</f>
        <v>42843</v>
      </c>
      <c r="BA488" s="186">
        <f>_xll.qlCalendarAdvance(Calendar,BA487,AY488,"f",,Trigger)</f>
        <v>42845</v>
      </c>
      <c r="BB488" s="186">
        <f>_xll.qlInterestRateIndexMaturity(Currency&amp;"ibor"&amp;$I$1,BA488,Trigger)</f>
        <v>43210</v>
      </c>
      <c r="BC488" s="359">
        <f>_xll.qlIndexFixing($AC$5,AZ488,,_xll.ohTrigger(Trigger,Quote!$V$2))</f>
        <v>3.3730276333110861E-3</v>
      </c>
      <c r="BD488" s="359" t="e">
        <f>_xll.qlIndexFixing($BE$1,AZ488,TRUE,_xll.ohTrigger(Trigger,Trigger12M))</f>
        <v>#NUM!</v>
      </c>
    </row>
    <row r="489" spans="51:56" ht="11.25" customHeight="1" x14ac:dyDescent="0.25">
      <c r="AY489" s="185" t="s">
        <v>214</v>
      </c>
      <c r="AZ489" s="186">
        <f>_xll.qlInterestRateIndexFixingDate(Currency&amp;"ibor"&amp;$I$1,BA489,Trigger)</f>
        <v>42844</v>
      </c>
      <c r="BA489" s="186">
        <f>_xll.qlCalendarAdvance(Calendar,BA488,AY489,"f",,Trigger)</f>
        <v>42846</v>
      </c>
      <c r="BB489" s="186">
        <f>_xll.qlInterestRateIndexMaturity(Currency&amp;"ibor"&amp;$I$1,BA489,Trigger)</f>
        <v>43213</v>
      </c>
      <c r="BC489" s="359">
        <f>_xll.qlIndexFixing($AC$5,AZ489,,_xll.ohTrigger(Trigger,Quote!$V$2))</f>
        <v>3.4247089739355301E-3</v>
      </c>
      <c r="BD489" s="359" t="e">
        <f>_xll.qlIndexFixing($BE$1,AZ489,TRUE,_xll.ohTrigger(Trigger,Trigger12M))</f>
        <v>#NUM!</v>
      </c>
    </row>
    <row r="490" spans="51:56" ht="11.25" customHeight="1" x14ac:dyDescent="0.25">
      <c r="AY490" s="185" t="s">
        <v>214</v>
      </c>
      <c r="AZ490" s="186">
        <f>_xll.qlInterestRateIndexFixingDate(Currency&amp;"ibor"&amp;$I$1,BA490,Trigger)</f>
        <v>42845</v>
      </c>
      <c r="BA490" s="186">
        <f>_xll.qlCalendarAdvance(Calendar,BA489,AY490,"f",,Trigger)</f>
        <v>42849</v>
      </c>
      <c r="BB490" s="186">
        <f>_xll.qlInterestRateIndexMaturity(Currency&amp;"ibor"&amp;$I$1,BA490,Trigger)</f>
        <v>43214</v>
      </c>
      <c r="BC490" s="359">
        <f>_xll.qlIndexFixing($AC$5,AZ490,,_xll.ohTrigger(Trigger,Quote!$V$2))</f>
        <v>3.4528360662703663E-3</v>
      </c>
      <c r="BD490" s="359" t="e">
        <f>_xll.qlIndexFixing($BE$1,AZ490,TRUE,_xll.ohTrigger(Trigger,Trigger12M))</f>
        <v>#NUM!</v>
      </c>
    </row>
    <row r="491" spans="51:56" ht="11.25" customHeight="1" x14ac:dyDescent="0.25">
      <c r="AY491" s="185" t="s">
        <v>214</v>
      </c>
      <c r="AZ491" s="186">
        <f>_xll.qlInterestRateIndexFixingDate(Currency&amp;"ibor"&amp;$I$1,BA491,Trigger)</f>
        <v>42846</v>
      </c>
      <c r="BA491" s="186">
        <f>_xll.qlCalendarAdvance(Calendar,BA490,AY491,"f",,Trigger)</f>
        <v>42850</v>
      </c>
      <c r="BB491" s="186">
        <f>_xll.qlInterestRateIndexMaturity(Currency&amp;"ibor"&amp;$I$1,BA491,Trigger)</f>
        <v>43215</v>
      </c>
      <c r="BC491" s="359">
        <f>_xll.qlIndexFixing($AC$5,AZ491,,_xll.ohTrigger(Trigger,Quote!$V$2))</f>
        <v>3.4728744245110265E-3</v>
      </c>
      <c r="BD491" s="359" t="e">
        <f>_xll.qlIndexFixing($BE$1,AZ491,TRUE,_xll.ohTrigger(Trigger,Trigger12M))</f>
        <v>#NUM!</v>
      </c>
    </row>
    <row r="492" spans="51:56" ht="11.25" customHeight="1" x14ac:dyDescent="0.25">
      <c r="AY492" s="185" t="s">
        <v>214</v>
      </c>
      <c r="AZ492" s="186">
        <f>_xll.qlInterestRateIndexFixingDate(Currency&amp;"ibor"&amp;$I$1,BA492,Trigger)</f>
        <v>42849</v>
      </c>
      <c r="BA492" s="186">
        <f>_xll.qlCalendarAdvance(Calendar,BA491,AY492,"f",,Trigger)</f>
        <v>42851</v>
      </c>
      <c r="BB492" s="186">
        <f>_xll.qlInterestRateIndexMaturity(Currency&amp;"ibor"&amp;$I$1,BA492,Trigger)</f>
        <v>43216</v>
      </c>
      <c r="BC492" s="359">
        <f>_xll.qlIndexFixing($AC$5,AZ492,,_xll.ohTrigger(Trigger,Quote!$V$2))</f>
        <v>3.4929472869053031E-3</v>
      </c>
      <c r="BD492" s="359" t="e">
        <f>_xll.qlIndexFixing($BE$1,AZ492,TRUE,_xll.ohTrigger(Trigger,Trigger12M))</f>
        <v>#NUM!</v>
      </c>
    </row>
    <row r="493" spans="51:56" ht="11.25" customHeight="1" x14ac:dyDescent="0.25">
      <c r="AY493" s="185" t="s">
        <v>214</v>
      </c>
      <c r="AZ493" s="186">
        <f>_xll.qlInterestRateIndexFixingDate(Currency&amp;"ibor"&amp;$I$1,BA493,Trigger)</f>
        <v>42850</v>
      </c>
      <c r="BA493" s="186">
        <f>_xll.qlCalendarAdvance(Calendar,BA492,AY493,"f",,Trigger)</f>
        <v>42852</v>
      </c>
      <c r="BB493" s="186">
        <f>_xll.qlInterestRateIndexMaturity(Currency&amp;"ibor"&amp;$I$1,BA493,Trigger)</f>
        <v>43217</v>
      </c>
      <c r="BC493" s="359">
        <f>_xll.qlIndexFixing($AC$5,AZ493,,_xll.ohTrigger(Trigger,Quote!$V$2))</f>
        <v>3.5130546555356946E-3</v>
      </c>
      <c r="BD493" s="359" t="e">
        <f>_xll.qlIndexFixing($BE$1,AZ493,TRUE,_xll.ohTrigger(Trigger,Trigger12M))</f>
        <v>#NUM!</v>
      </c>
    </row>
    <row r="494" spans="51:56" ht="11.25" customHeight="1" x14ac:dyDescent="0.25">
      <c r="AY494" s="185" t="s">
        <v>214</v>
      </c>
      <c r="AZ494" s="186">
        <f>_xll.qlInterestRateIndexFixingDate(Currency&amp;"ibor"&amp;$I$1,BA494,Trigger)</f>
        <v>42851</v>
      </c>
      <c r="BA494" s="186">
        <f>_xll.qlCalendarAdvance(Calendar,BA493,AY494,"f",,Trigger)</f>
        <v>42853</v>
      </c>
      <c r="BB494" s="186">
        <f>_xll.qlInterestRateIndexMaturity(Currency&amp;"ibor"&amp;$I$1,BA494,Trigger)</f>
        <v>43220</v>
      </c>
      <c r="BC494" s="359">
        <f>_xll.qlIndexFixing($AC$5,AZ494,,_xll.ohTrigger(Trigger,Quote!$V$2))</f>
        <v>3.5647175585807891E-3</v>
      </c>
      <c r="BD494" s="359" t="e">
        <f>_xll.qlIndexFixing($BE$1,AZ494,TRUE,_xll.ohTrigger(Trigger,Trigger12M))</f>
        <v>#NUM!</v>
      </c>
    </row>
    <row r="495" spans="51:56" ht="11.25" customHeight="1" x14ac:dyDescent="0.25">
      <c r="AY495" s="185" t="s">
        <v>214</v>
      </c>
      <c r="AZ495" s="186">
        <f>_xll.qlInterestRateIndexFixingDate(Currency&amp;"ibor"&amp;$I$1,BA495,Trigger)</f>
        <v>42852</v>
      </c>
      <c r="BA495" s="186">
        <f>_xll.qlCalendarAdvance(Calendar,BA494,AY495,"f",,Trigger)</f>
        <v>42857</v>
      </c>
      <c r="BB495" s="186">
        <f>_xll.qlInterestRateIndexMaturity(Currency&amp;"ibor"&amp;$I$1,BA495,Trigger)</f>
        <v>43222</v>
      </c>
      <c r="BC495" s="359">
        <f>_xll.qlIndexFixing($AC$5,AZ495,,_xll.ohTrigger(Trigger,Quote!$V$2))</f>
        <v>3.6141091653800689E-3</v>
      </c>
      <c r="BD495" s="359" t="e">
        <f>_xll.qlIndexFixing($BE$1,AZ495,TRUE,_xll.ohTrigger(Trigger,Trigger12M))</f>
        <v>#NUM!</v>
      </c>
    </row>
    <row r="496" spans="51:56" ht="11.25" customHeight="1" x14ac:dyDescent="0.25">
      <c r="AY496" s="185" t="s">
        <v>214</v>
      </c>
      <c r="AZ496" s="186">
        <f>_xll.qlInterestRateIndexFixingDate(Currency&amp;"ibor"&amp;$I$1,BA496,Trigger)</f>
        <v>42853</v>
      </c>
      <c r="BA496" s="186">
        <f>_xll.qlCalendarAdvance(Calendar,BA495,AY496,"f",,Trigger)</f>
        <v>42858</v>
      </c>
      <c r="BB496" s="186">
        <f>_xll.qlInterestRateIndexMaturity(Currency&amp;"ibor"&amp;$I$1,BA496,Trigger)</f>
        <v>43223</v>
      </c>
      <c r="BC496" s="359">
        <f>_xll.qlIndexFixing($AC$5,AZ496,,_xll.ohTrigger(Trigger,Quote!$V$2))</f>
        <v>3.6344236153678924E-3</v>
      </c>
      <c r="BD496" s="359" t="e">
        <f>_xll.qlIndexFixing($BE$1,AZ496,TRUE,_xll.ohTrigger(Trigger,Trigger12M))</f>
        <v>#NUM!</v>
      </c>
    </row>
    <row r="497" spans="51:56" ht="11.25" customHeight="1" x14ac:dyDescent="0.25">
      <c r="AY497" s="185" t="s">
        <v>214</v>
      </c>
      <c r="AZ497" s="186">
        <f>_xll.qlInterestRateIndexFixingDate(Currency&amp;"ibor"&amp;$I$1,BA497,Trigger)</f>
        <v>42857</v>
      </c>
      <c r="BA497" s="186">
        <f>_xll.qlCalendarAdvance(Calendar,BA496,AY497,"f",,Trigger)</f>
        <v>42859</v>
      </c>
      <c r="BB497" s="186">
        <f>_xll.qlInterestRateIndexMaturity(Currency&amp;"ibor"&amp;$I$1,BA497,Trigger)</f>
        <v>43224</v>
      </c>
      <c r="BC497" s="359">
        <f>_xll.qlIndexFixing($AC$5,AZ497,,_xll.ohTrigger(Trigger,Quote!$V$2))</f>
        <v>3.6547725862724708E-3</v>
      </c>
      <c r="BD497" s="359" t="e">
        <f>_xll.qlIndexFixing($BE$1,AZ497,TRUE,_xll.ohTrigger(Trigger,Trigger12M))</f>
        <v>#NUM!</v>
      </c>
    </row>
    <row r="498" spans="51:56" ht="11.25" customHeight="1" x14ac:dyDescent="0.25">
      <c r="AY498" s="185" t="s">
        <v>214</v>
      </c>
      <c r="AZ498" s="186">
        <f>_xll.qlInterestRateIndexFixingDate(Currency&amp;"ibor"&amp;$I$1,BA498,Trigger)</f>
        <v>42858</v>
      </c>
      <c r="BA498" s="186">
        <f>_xll.qlCalendarAdvance(Calendar,BA497,AY498,"f",,Trigger)</f>
        <v>42860</v>
      </c>
      <c r="BB498" s="186">
        <f>_xll.qlInterestRateIndexMaturity(Currency&amp;"ibor"&amp;$I$1,BA498,Trigger)</f>
        <v>43227</v>
      </c>
      <c r="BC498" s="359">
        <f>_xll.qlIndexFixing($AC$5,AZ498,,_xll.ohTrigger(Trigger,Quote!$V$2))</f>
        <v>3.7064081676265728E-3</v>
      </c>
      <c r="BD498" s="359" t="e">
        <f>_xll.qlIndexFixing($BE$1,AZ498,TRUE,_xll.ohTrigger(Trigger,Trigger12M))</f>
        <v>#NUM!</v>
      </c>
    </row>
    <row r="499" spans="51:56" ht="11.25" customHeight="1" x14ac:dyDescent="0.25">
      <c r="AY499" s="185" t="s">
        <v>214</v>
      </c>
      <c r="AZ499" s="186">
        <f>_xll.qlInterestRateIndexFixingDate(Currency&amp;"ibor"&amp;$I$1,BA499,Trigger)</f>
        <v>42859</v>
      </c>
      <c r="BA499" s="186">
        <f>_xll.qlCalendarAdvance(Calendar,BA498,AY499,"f",,Trigger)</f>
        <v>42863</v>
      </c>
      <c r="BB499" s="186">
        <f>_xll.qlInterestRateIndexMaturity(Currency&amp;"ibor"&amp;$I$1,BA499,Trigger)</f>
        <v>43228</v>
      </c>
      <c r="BC499" s="359">
        <f>_xll.qlIndexFixing($AC$5,AZ499,,_xll.ohTrigger(Trigger,Quote!$V$2))</f>
        <v>3.7365137213460453E-3</v>
      </c>
      <c r="BD499" s="359" t="e">
        <f>_xll.qlIndexFixing($BE$1,AZ499,TRUE,_xll.ohTrigger(Trigger,Trigger12M))</f>
        <v>#NUM!</v>
      </c>
    </row>
    <row r="500" spans="51:56" ht="11.25" customHeight="1" x14ac:dyDescent="0.25">
      <c r="AY500" s="185" t="s">
        <v>214</v>
      </c>
      <c r="AZ500" s="186">
        <f>_xll.qlInterestRateIndexFixingDate(Currency&amp;"ibor"&amp;$I$1,BA500,Trigger)</f>
        <v>42860</v>
      </c>
      <c r="BA500" s="186">
        <f>_xll.qlCalendarAdvance(Calendar,BA499,AY500,"f",,Trigger)</f>
        <v>42864</v>
      </c>
      <c r="BB500" s="186">
        <f>_xll.qlInterestRateIndexMaturity(Currency&amp;"ibor"&amp;$I$1,BA500,Trigger)</f>
        <v>43229</v>
      </c>
      <c r="BC500" s="359">
        <f>_xll.qlIndexFixing($AC$5,AZ500,,_xll.ohTrigger(Trigger,Quote!$V$2))</f>
        <v>3.7570353285814985E-3</v>
      </c>
      <c r="BD500" s="359" t="e">
        <f>_xll.qlIndexFixing($BE$1,AZ500,TRUE,_xll.ohTrigger(Trigger,Trigger12M))</f>
        <v>#NUM!</v>
      </c>
    </row>
    <row r="501" spans="51:56" ht="11.25" customHeight="1" x14ac:dyDescent="0.25">
      <c r="AY501" s="185" t="s">
        <v>214</v>
      </c>
      <c r="AZ501" s="186">
        <f>_xll.qlInterestRateIndexFixingDate(Currency&amp;"ibor"&amp;$I$1,BA501,Trigger)</f>
        <v>42863</v>
      </c>
      <c r="BA501" s="186">
        <f>_xll.qlCalendarAdvance(Calendar,BA500,AY501,"f",,Trigger)</f>
        <v>42865</v>
      </c>
      <c r="BB501" s="186">
        <f>_xll.qlInterestRateIndexMaturity(Currency&amp;"ibor"&amp;$I$1,BA501,Trigger)</f>
        <v>43230</v>
      </c>
      <c r="BC501" s="359">
        <f>_xll.qlIndexFixing($AC$5,AZ501,,_xll.ohTrigger(Trigger,Quote!$V$2))</f>
        <v>3.777591469457994E-3</v>
      </c>
      <c r="BD501" s="359" t="e">
        <f>_xll.qlIndexFixing($BE$1,AZ501,TRUE,_xll.ohTrigger(Trigger,Trigger12M))</f>
        <v>#NUM!</v>
      </c>
    </row>
    <row r="502" spans="51:56" ht="11.25" customHeight="1" x14ac:dyDescent="0.25">
      <c r="AY502" s="185" t="s">
        <v>214</v>
      </c>
      <c r="AZ502" s="186">
        <f>_xll.qlInterestRateIndexFixingDate(Currency&amp;"ibor"&amp;$I$1,BA502,Trigger)</f>
        <v>42864</v>
      </c>
      <c r="BA502" s="186">
        <f>_xll.qlCalendarAdvance(Calendar,BA501,AY502,"f",,Trigger)</f>
        <v>42866</v>
      </c>
      <c r="BB502" s="186">
        <f>_xll.qlInterestRateIndexMaturity(Currency&amp;"ibor"&amp;$I$1,BA502,Trigger)</f>
        <v>43231</v>
      </c>
      <c r="BC502" s="359">
        <f>_xll.qlIndexFixing($AC$5,AZ502,,_xll.ohTrigger(Trigger,Quote!$V$2))</f>
        <v>3.7981821461086206E-3</v>
      </c>
      <c r="BD502" s="359" t="e">
        <f>_xll.qlIndexFixing($BE$1,AZ502,TRUE,_xll.ohTrigger(Trigger,Trigger12M))</f>
        <v>#NUM!</v>
      </c>
    </row>
    <row r="503" spans="51:56" ht="11.25" customHeight="1" x14ac:dyDescent="0.25">
      <c r="AY503" s="185" t="s">
        <v>214</v>
      </c>
      <c r="AZ503" s="186">
        <f>_xll.qlInterestRateIndexFixingDate(Currency&amp;"ibor"&amp;$I$1,BA503,Trigger)</f>
        <v>42865</v>
      </c>
      <c r="BA503" s="186">
        <f>_xll.qlCalendarAdvance(Calendar,BA502,AY503,"f",,Trigger)</f>
        <v>42867</v>
      </c>
      <c r="BB503" s="186">
        <f>_xll.qlInterestRateIndexMaturity(Currency&amp;"ibor"&amp;$I$1,BA503,Trigger)</f>
        <v>43234</v>
      </c>
      <c r="BC503" s="359">
        <f>_xll.qlIndexFixing($AC$5,AZ503,,_xll.ohTrigger(Trigger,Quote!$V$2))</f>
        <v>3.8497815215522528E-3</v>
      </c>
      <c r="BD503" s="359" t="e">
        <f>_xll.qlIndexFixing($BE$1,AZ503,TRUE,_xll.ohTrigger(Trigger,Trigger12M))</f>
        <v>#NUM!</v>
      </c>
    </row>
    <row r="504" spans="51:56" ht="11.25" customHeight="1" x14ac:dyDescent="0.25">
      <c r="AY504" s="185" t="s">
        <v>214</v>
      </c>
      <c r="AZ504" s="186">
        <f>_xll.qlInterestRateIndexFixingDate(Currency&amp;"ibor"&amp;$I$1,BA504,Trigger)</f>
        <v>42866</v>
      </c>
      <c r="BA504" s="186">
        <f>_xll.qlCalendarAdvance(Calendar,BA503,AY504,"f",,Trigger)</f>
        <v>42870</v>
      </c>
      <c r="BB504" s="186">
        <f>_xll.qlInterestRateIndexMaturity(Currency&amp;"ibor"&amp;$I$1,BA504,Trigger)</f>
        <v>43235</v>
      </c>
      <c r="BC504" s="359">
        <f>_xll.qlIndexFixing($AC$5,AZ504,,_xll.ohTrigger(Trigger,Quote!$V$2))</f>
        <v>3.8808902532473546E-3</v>
      </c>
      <c r="BD504" s="359" t="e">
        <f>_xll.qlIndexFixing($BE$1,AZ504,TRUE,_xll.ohTrigger(Trigger,Trigger12M))</f>
        <v>#NUM!</v>
      </c>
    </row>
    <row r="505" spans="51:56" ht="11.25" customHeight="1" x14ac:dyDescent="0.25">
      <c r="AY505" s="185" t="s">
        <v>214</v>
      </c>
      <c r="AZ505" s="186">
        <f>_xll.qlInterestRateIndexFixingDate(Currency&amp;"ibor"&amp;$I$1,BA505,Trigger)</f>
        <v>42867</v>
      </c>
      <c r="BA505" s="186">
        <f>_xll.qlCalendarAdvance(Calendar,BA504,AY505,"f",,Trigger)</f>
        <v>42871</v>
      </c>
      <c r="BB505" s="186">
        <f>_xll.qlInterestRateIndexMaturity(Currency&amp;"ibor"&amp;$I$1,BA505,Trigger)</f>
        <v>43236</v>
      </c>
      <c r="BC505" s="359">
        <f>_xll.qlIndexFixing($AC$5,AZ505,,_xll.ohTrigger(Trigger,Quote!$V$2))</f>
        <v>3.9016536408959229E-3</v>
      </c>
      <c r="BD505" s="359" t="e">
        <f>_xll.qlIndexFixing($BE$1,AZ505,TRUE,_xll.ohTrigger(Trigger,Trigger12M))</f>
        <v>#NUM!</v>
      </c>
    </row>
    <row r="506" spans="51:56" ht="11.25" customHeight="1" x14ac:dyDescent="0.25">
      <c r="AY506" s="185" t="s">
        <v>214</v>
      </c>
      <c r="AZ506" s="186">
        <f>_xll.qlInterestRateIndexFixingDate(Currency&amp;"ibor"&amp;$I$1,BA506,Trigger)</f>
        <v>42870</v>
      </c>
      <c r="BA506" s="186">
        <f>_xll.qlCalendarAdvance(Calendar,BA505,AY506,"f",,Trigger)</f>
        <v>42872</v>
      </c>
      <c r="BB506" s="186">
        <f>_xll.qlInterestRateIndexMaturity(Currency&amp;"ibor"&amp;$I$1,BA506,Trigger)</f>
        <v>43237</v>
      </c>
      <c r="BC506" s="359">
        <f>_xll.qlIndexFixing($AC$5,AZ506,,_xll.ohTrigger(Trigger,Quote!$V$2))</f>
        <v>3.9224515771946787E-3</v>
      </c>
      <c r="BD506" s="359" t="e">
        <f>_xll.qlIndexFixing($BE$1,AZ506,TRUE,_xll.ohTrigger(Trigger,Trigger12M))</f>
        <v>#NUM!</v>
      </c>
    </row>
    <row r="507" spans="51:56" ht="11.25" customHeight="1" x14ac:dyDescent="0.25">
      <c r="AY507" s="185" t="s">
        <v>214</v>
      </c>
      <c r="AZ507" s="186">
        <f>_xll.qlInterestRateIndexFixingDate(Currency&amp;"ibor"&amp;$I$1,BA507,Trigger)</f>
        <v>42871</v>
      </c>
      <c r="BA507" s="186">
        <f>_xll.qlCalendarAdvance(Calendar,BA506,AY507,"f",,Trigger)</f>
        <v>42873</v>
      </c>
      <c r="BB507" s="186">
        <f>_xll.qlInterestRateIndexMaturity(Currency&amp;"ibor"&amp;$I$1,BA507,Trigger)</f>
        <v>43238</v>
      </c>
      <c r="BC507" s="359">
        <f>_xll.qlIndexFixing($AC$5,AZ507,,_xll.ohTrigger(Trigger,Quote!$V$2))</f>
        <v>3.9432840643023326E-3</v>
      </c>
      <c r="BD507" s="359" t="e">
        <f>_xll.qlIndexFixing($BE$1,AZ507,TRUE,_xll.ohTrigger(Trigger,Trigger12M))</f>
        <v>#NUM!</v>
      </c>
    </row>
    <row r="508" spans="51:56" ht="11.25" customHeight="1" x14ac:dyDescent="0.25">
      <c r="AY508" s="185" t="s">
        <v>214</v>
      </c>
      <c r="AZ508" s="186">
        <f>_xll.qlInterestRateIndexFixingDate(Currency&amp;"ibor"&amp;$I$1,BA508,Trigger)</f>
        <v>42872</v>
      </c>
      <c r="BA508" s="186">
        <f>_xll.qlCalendarAdvance(Calendar,BA507,AY508,"f",,Trigger)</f>
        <v>42874</v>
      </c>
      <c r="BB508" s="186">
        <f>_xll.qlInterestRateIndexMaturity(Currency&amp;"ibor"&amp;$I$1,BA508,Trigger)</f>
        <v>43241</v>
      </c>
      <c r="BC508" s="359">
        <f>_xll.qlIndexFixing($AC$5,AZ508,,_xll.ohTrigger(Trigger,Quote!$V$2))</f>
        <v>3.9948383494624526E-3</v>
      </c>
      <c r="BD508" s="359" t="e">
        <f>_xll.qlIndexFixing($BE$1,AZ508,TRUE,_xll.ohTrigger(Trigger,Trigger12M))</f>
        <v>#NUM!</v>
      </c>
    </row>
    <row r="509" spans="51:56" ht="11.25" customHeight="1" x14ac:dyDescent="0.25">
      <c r="AY509" s="185" t="s">
        <v>214</v>
      </c>
      <c r="AZ509" s="186">
        <f>_xll.qlInterestRateIndexFixingDate(Currency&amp;"ibor"&amp;$I$1,BA509,Trigger)</f>
        <v>42873</v>
      </c>
      <c r="BA509" s="186">
        <f>_xll.qlCalendarAdvance(Calendar,BA508,AY509,"f",,Trigger)</f>
        <v>42877</v>
      </c>
      <c r="BB509" s="186">
        <f>_xll.qlInterestRateIndexMaturity(Currency&amp;"ibor"&amp;$I$1,BA509,Trigger)</f>
        <v>43242</v>
      </c>
      <c r="BC509" s="359">
        <f>_xll.qlIndexFixing($AC$5,AZ509,,_xll.ohTrigger(Trigger,Quote!$V$2))</f>
        <v>4.0269595641207823E-3</v>
      </c>
      <c r="BD509" s="359" t="e">
        <f>_xll.qlIndexFixing($BE$1,AZ509,TRUE,_xll.ohTrigger(Trigger,Trigger12M))</f>
        <v>#NUM!</v>
      </c>
    </row>
    <row r="510" spans="51:56" ht="11.25" customHeight="1" x14ac:dyDescent="0.25">
      <c r="AY510" s="185" t="s">
        <v>214</v>
      </c>
      <c r="AZ510" s="186">
        <f>_xll.qlInterestRateIndexFixingDate(Currency&amp;"ibor"&amp;$I$1,BA510,Trigger)</f>
        <v>42874</v>
      </c>
      <c r="BA510" s="186">
        <f>_xll.qlCalendarAdvance(Calendar,BA509,AY510,"f",,Trigger)</f>
        <v>42878</v>
      </c>
      <c r="BB510" s="186">
        <f>_xll.qlInterestRateIndexMaturity(Currency&amp;"ibor"&amp;$I$1,BA510,Trigger)</f>
        <v>43243</v>
      </c>
      <c r="BC510" s="359">
        <f>_xll.qlIndexFixing($AC$5,AZ510,,_xll.ohTrigger(Trigger,Quote!$V$2))</f>
        <v>4.0479648377788743E-3</v>
      </c>
      <c r="BD510" s="359" t="e">
        <f>_xll.qlIndexFixing($BE$1,AZ510,TRUE,_xll.ohTrigger(Trigger,Trigger12M))</f>
        <v>#NUM!</v>
      </c>
    </row>
    <row r="511" spans="51:56" ht="11.25" customHeight="1" x14ac:dyDescent="0.25">
      <c r="AY511" s="185" t="s">
        <v>214</v>
      </c>
      <c r="AZ511" s="186">
        <f>_xll.qlInterestRateIndexFixingDate(Currency&amp;"ibor"&amp;$I$1,BA511,Trigger)</f>
        <v>42877</v>
      </c>
      <c r="BA511" s="186">
        <f>_xll.qlCalendarAdvance(Calendar,BA510,AY511,"f",,Trigger)</f>
        <v>42879</v>
      </c>
      <c r="BB511" s="186">
        <f>_xll.qlInterestRateIndexMaturity(Currency&amp;"ibor"&amp;$I$1,BA511,Trigger)</f>
        <v>43244</v>
      </c>
      <c r="BC511" s="359">
        <f>_xll.qlIndexFixing($AC$5,AZ511,,_xll.ohTrigger(Trigger,Quote!$V$2))</f>
        <v>4.0690046752736905E-3</v>
      </c>
      <c r="BD511" s="359" t="e">
        <f>_xll.qlIndexFixing($BE$1,AZ511,TRUE,_xll.ohTrigger(Trigger,Trigger12M))</f>
        <v>#NUM!</v>
      </c>
    </row>
    <row r="512" spans="51:56" ht="11.25" customHeight="1" x14ac:dyDescent="0.25">
      <c r="AY512" s="185" t="s">
        <v>214</v>
      </c>
      <c r="AZ512" s="186">
        <f>_xll.qlInterestRateIndexFixingDate(Currency&amp;"ibor"&amp;$I$1,BA512,Trigger)</f>
        <v>42878</v>
      </c>
      <c r="BA512" s="186">
        <f>_xll.qlCalendarAdvance(Calendar,BA511,AY512,"f",,Trigger)</f>
        <v>42880</v>
      </c>
      <c r="BB512" s="186">
        <f>_xll.qlInterestRateIndexMaturity(Currency&amp;"ibor"&amp;$I$1,BA512,Trigger)</f>
        <v>43245</v>
      </c>
      <c r="BC512" s="359">
        <f>_xll.qlIndexFixing($AC$5,AZ512,,_xll.ohTrigger(Trigger,Quote!$V$2))</f>
        <v>4.0900790787891279E-3</v>
      </c>
      <c r="BD512" s="359" t="e">
        <f>_xll.qlIndexFixing($BE$1,AZ512,TRUE,_xll.ohTrigger(Trigger,Trigger12M))</f>
        <v>#NUM!</v>
      </c>
    </row>
    <row r="513" spans="51:56" ht="11.25" customHeight="1" x14ac:dyDescent="0.25">
      <c r="AY513" s="187" t="s">
        <v>90</v>
      </c>
      <c r="AZ513" s="186">
        <f>_xll.qlInterestRateIndexFixingDate(Currency&amp;"ibor"&amp;$I$1,BA513,Trigger)</f>
        <v>42885</v>
      </c>
      <c r="BA513" s="186">
        <f>_xll.qlCalendarAdvance(Calendar,BA512,AY513,"f",,Trigger)</f>
        <v>42887</v>
      </c>
      <c r="BB513" s="186">
        <f>_xll.qlInterestRateIndexMaturity(Currency&amp;"ibor"&amp;$I$1,BA513,Trigger)</f>
        <v>43252</v>
      </c>
      <c r="BC513" s="359">
        <f>_xll.qlIndexFixing($AC$5,AZ513,,_xll.ohTrigger(Trigger,Quote!$V$2))</f>
        <v>4.2385679361879912E-3</v>
      </c>
      <c r="BD513" s="359" t="e">
        <f>_xll.qlIndexFixing($BE$1,AZ513,TRUE,_xll.ohTrigger(Trigger,Trigger12M))</f>
        <v>#NUM!</v>
      </c>
    </row>
    <row r="514" spans="51:56" ht="11.25" customHeight="1" x14ac:dyDescent="0.25">
      <c r="AY514" s="187" t="s">
        <v>90</v>
      </c>
      <c r="AZ514" s="186">
        <f>_xll.qlInterestRateIndexFixingDate(Currency&amp;"ibor"&amp;$I$1,BA514,Trigger)</f>
        <v>42892</v>
      </c>
      <c r="BA514" s="186">
        <f>_xll.qlCalendarAdvance(Calendar,BA513,AY514,"f",,Trigger)</f>
        <v>42894</v>
      </c>
      <c r="BB514" s="186">
        <f>_xll.qlInterestRateIndexMaturity(Currency&amp;"ibor"&amp;$I$1,BA514,Trigger)</f>
        <v>43259</v>
      </c>
      <c r="BC514" s="359">
        <f>_xll.qlIndexFixing($AC$5,AZ514,,_xll.ohTrigger(Trigger,Quote!$V$2))</f>
        <v>4.3048433268733973E-3</v>
      </c>
      <c r="BD514" s="359" t="e">
        <f>_xll.qlIndexFixing($BE$1,AZ514,TRUE,_xll.ohTrigger(Trigger,Trigger12M))</f>
        <v>#NUM!</v>
      </c>
    </row>
    <row r="515" spans="51:56" ht="11.25" customHeight="1" x14ac:dyDescent="0.25">
      <c r="AY515" s="187" t="s">
        <v>90</v>
      </c>
      <c r="AZ515" s="186">
        <f>_xll.qlInterestRateIndexFixingDate(Currency&amp;"ibor"&amp;$I$1,BA515,Trigger)</f>
        <v>42899</v>
      </c>
      <c r="BA515" s="186">
        <f>_xll.qlCalendarAdvance(Calendar,BA514,AY515,"f",,Trigger)</f>
        <v>42901</v>
      </c>
      <c r="BB515" s="186">
        <f>_xll.qlInterestRateIndexMaturity(Currency&amp;"ibor"&amp;$I$1,BA515,Trigger)</f>
        <v>43266</v>
      </c>
      <c r="BC515" s="359">
        <f>_xll.qlIndexFixing($AC$5,AZ515,,_xll.ohTrigger(Trigger,Quote!$V$2))</f>
        <v>4.3717342651471564E-3</v>
      </c>
      <c r="BD515" s="359" t="e">
        <f>_xll.qlIndexFixing($BE$1,AZ515,TRUE,_xll.ohTrigger(Trigger,Trigger12M))</f>
        <v>#NUM!</v>
      </c>
    </row>
    <row r="516" spans="51:56" ht="11.25" customHeight="1" x14ac:dyDescent="0.25">
      <c r="AY516" s="187" t="s">
        <v>90</v>
      </c>
      <c r="AZ516" s="186">
        <f>_xll.qlInterestRateIndexFixingDate(Currency&amp;"ibor"&amp;$I$1,BA516,Trigger)</f>
        <v>42906</v>
      </c>
      <c r="BA516" s="186">
        <f>_xll.qlCalendarAdvance(Calendar,BA515,AY516,"f",,Trigger)</f>
        <v>42908</v>
      </c>
      <c r="BB516" s="186">
        <f>_xll.qlInterestRateIndexMaturity(Currency&amp;"ibor"&amp;$I$1,BA516,Trigger)</f>
        <v>43273</v>
      </c>
      <c r="BC516" s="359">
        <f>_xll.qlIndexFixing($AC$5,AZ516,,_xll.ohTrigger(Trigger,Quote!$V$2))</f>
        <v>4.432270391003479E-3</v>
      </c>
      <c r="BD516" s="359" t="e">
        <f>_xll.qlIndexFixing($BE$1,AZ516,TRUE,_xll.ohTrigger(Trigger,Trigger12M))</f>
        <v>#NUM!</v>
      </c>
    </row>
    <row r="517" spans="51:56" ht="11.25" customHeight="1" x14ac:dyDescent="0.25">
      <c r="AY517" s="187" t="s">
        <v>90</v>
      </c>
      <c r="AZ517" s="186">
        <f>_xll.qlInterestRateIndexFixingDate(Currency&amp;"ibor"&amp;$I$1,BA517,Trigger)</f>
        <v>42913</v>
      </c>
      <c r="BA517" s="186">
        <f>_xll.qlCalendarAdvance(Calendar,BA516,AY517,"f",,Trigger)</f>
        <v>42915</v>
      </c>
      <c r="BB517" s="186">
        <f>_xll.qlInterestRateIndexMaturity(Currency&amp;"ibor"&amp;$I$1,BA517,Trigger)</f>
        <v>43280</v>
      </c>
      <c r="BC517" s="359">
        <f>_xll.qlIndexFixing($AC$5,AZ517,,_xll.ohTrigger(Trigger,Quote!$V$2))</f>
        <v>4.4932923137163509E-3</v>
      </c>
      <c r="BD517" s="359" t="e">
        <f>_xll.qlIndexFixing($BE$1,AZ517,TRUE,_xll.ohTrigger(Trigger,Trigger12M))</f>
        <v>#NUM!</v>
      </c>
    </row>
    <row r="518" spans="51:56" ht="11.25" customHeight="1" x14ac:dyDescent="0.25">
      <c r="AY518" s="187" t="s">
        <v>90</v>
      </c>
      <c r="AZ518" s="186">
        <f>_xll.qlInterestRateIndexFixingDate(Currency&amp;"ibor"&amp;$I$1,BA518,Trigger)</f>
        <v>42920</v>
      </c>
      <c r="BA518" s="186">
        <f>_xll.qlCalendarAdvance(Calendar,BA517,AY518,"f",,Trigger)</f>
        <v>42922</v>
      </c>
      <c r="BB518" s="186">
        <f>_xll.qlInterestRateIndexMaturity(Currency&amp;"ibor"&amp;$I$1,BA518,Trigger)</f>
        <v>43287</v>
      </c>
      <c r="BC518" s="359">
        <f>_xll.qlIndexFixing($AC$5,AZ518,,_xll.ohTrigger(Trigger,Quote!$V$2))</f>
        <v>4.5548001225925276E-3</v>
      </c>
      <c r="BD518" s="359" t="e">
        <f>_xll.qlIndexFixing($BE$1,AZ518,TRUE,_xll.ohTrigger(Trigger,Trigger12M))</f>
        <v>#NUM!</v>
      </c>
    </row>
    <row r="519" spans="51:56" ht="11.25" customHeight="1" x14ac:dyDescent="0.25">
      <c r="AY519" s="187" t="s">
        <v>90</v>
      </c>
      <c r="AZ519" s="186">
        <f>_xll.qlInterestRateIndexFixingDate(Currency&amp;"ibor"&amp;$I$1,BA519,Trigger)</f>
        <v>42927</v>
      </c>
      <c r="BA519" s="186">
        <f>_xll.qlCalendarAdvance(Calendar,BA518,AY519,"f",,Trigger)</f>
        <v>42929</v>
      </c>
      <c r="BB519" s="186">
        <f>_xll.qlInterestRateIndexMaturity(Currency&amp;"ibor"&amp;$I$1,BA519,Trigger)</f>
        <v>43294</v>
      </c>
      <c r="BC519" s="359">
        <f>_xll.qlIndexFixing($AC$5,AZ519,,_xll.ohTrigger(Trigger,Quote!$V$2))</f>
        <v>4.616793907654025E-3</v>
      </c>
      <c r="BD519" s="359" t="e">
        <f>_xll.qlIndexFixing($BE$1,AZ519,TRUE,_xll.ohTrigger(Trigger,Trigger12M))</f>
        <v>#NUM!</v>
      </c>
    </row>
    <row r="520" spans="51:56" ht="11.25" customHeight="1" x14ac:dyDescent="0.25">
      <c r="AY520" s="187" t="s">
        <v>90</v>
      </c>
      <c r="AZ520" s="186">
        <f>_xll.qlInterestRateIndexFixingDate(Currency&amp;"ibor"&amp;$I$1,BA520,Trigger)</f>
        <v>42934</v>
      </c>
      <c r="BA520" s="186">
        <f>_xll.qlCalendarAdvance(Calendar,BA519,AY520,"f",,Trigger)</f>
        <v>42936</v>
      </c>
      <c r="BB520" s="186">
        <f>_xll.qlInterestRateIndexMaturity(Currency&amp;"ibor"&amp;$I$1,BA520,Trigger)</f>
        <v>43301</v>
      </c>
      <c r="BC520" s="359">
        <f>_xll.qlIndexFixing($AC$5,AZ520,,_xll.ohTrigger(Trigger,Quote!$V$2))</f>
        <v>4.6792737596379049E-3</v>
      </c>
      <c r="BD520" s="359" t="e">
        <f>_xll.qlIndexFixing($BE$1,AZ520,TRUE,_xll.ohTrigger(Trigger,Trigger12M))</f>
        <v>#NUM!</v>
      </c>
    </row>
    <row r="521" spans="51:56" ht="11.25" customHeight="1" x14ac:dyDescent="0.25">
      <c r="AY521" s="187" t="s">
        <v>90</v>
      </c>
      <c r="AZ521" s="186">
        <f>_xll.qlInterestRateIndexFixingDate(Currency&amp;"ibor"&amp;$I$1,BA521,Trigger)</f>
        <v>42941</v>
      </c>
      <c r="BA521" s="186">
        <f>_xll.qlCalendarAdvance(Calendar,BA520,AY521,"f",,Trigger)</f>
        <v>42943</v>
      </c>
      <c r="BB521" s="186">
        <f>_xll.qlInterestRateIndexMaturity(Currency&amp;"ibor"&amp;$I$1,BA521,Trigger)</f>
        <v>43308</v>
      </c>
      <c r="BC521" s="359">
        <f>_xll.qlIndexFixing($AC$5,AZ521,,_xll.ohTrigger(Trigger,Quote!$V$2))</f>
        <v>4.7422397699960553E-3</v>
      </c>
      <c r="BD521" s="359" t="e">
        <f>_xll.qlIndexFixing($BE$1,AZ521,TRUE,_xll.ohTrigger(Trigger,Trigger12M))</f>
        <v>#NUM!</v>
      </c>
    </row>
    <row r="522" spans="51:56" ht="11.25" customHeight="1" x14ac:dyDescent="0.25">
      <c r="AY522" s="187" t="s">
        <v>90</v>
      </c>
      <c r="AZ522" s="186">
        <f>_xll.qlInterestRateIndexFixingDate(Currency&amp;"ibor"&amp;$I$1,BA522,Trigger)</f>
        <v>42948</v>
      </c>
      <c r="BA522" s="186">
        <f>_xll.qlCalendarAdvance(Calendar,BA521,AY522,"f",,Trigger)</f>
        <v>42950</v>
      </c>
      <c r="BB522" s="186">
        <f>_xll.qlInterestRateIndexMaturity(Currency&amp;"ibor"&amp;$I$1,BA522,Trigger)</f>
        <v>43315</v>
      </c>
      <c r="BC522" s="359">
        <f>_xll.qlIndexFixing($AC$5,AZ522,,_xll.ohTrigger(Trigger,Quote!$V$2))</f>
        <v>4.8056920308962832E-3</v>
      </c>
      <c r="BD522" s="359" t="e">
        <f>_xll.qlIndexFixing($BE$1,AZ522,TRUE,_xll.ohTrigger(Trigger,Trigger12M))</f>
        <v>#NUM!</v>
      </c>
    </row>
    <row r="523" spans="51:56" ht="11.25" customHeight="1" x14ac:dyDescent="0.25">
      <c r="AY523" s="187" t="s">
        <v>90</v>
      </c>
      <c r="AZ523" s="186">
        <f>_xll.qlInterestRateIndexFixingDate(Currency&amp;"ibor"&amp;$I$1,BA523,Trigger)</f>
        <v>42955</v>
      </c>
      <c r="BA523" s="186">
        <f>_xll.qlCalendarAdvance(Calendar,BA522,AY523,"f",,Trigger)</f>
        <v>42957</v>
      </c>
      <c r="BB523" s="186">
        <f>_xll.qlInterestRateIndexMaturity(Currency&amp;"ibor"&amp;$I$1,BA523,Trigger)</f>
        <v>43322</v>
      </c>
      <c r="BC523" s="359">
        <f>_xll.qlIndexFixing($AC$5,AZ523,,_xll.ohTrigger(Trigger,Quote!$V$2))</f>
        <v>4.8696306352218792E-3</v>
      </c>
      <c r="BD523" s="359" t="e">
        <f>_xll.qlIndexFixing($BE$1,AZ523,TRUE,_xll.ohTrigger(Trigger,Trigger12M))</f>
        <v>#NUM!</v>
      </c>
    </row>
    <row r="524" spans="51:56" ht="11.25" customHeight="1" x14ac:dyDescent="0.25">
      <c r="AY524" s="187" t="s">
        <v>90</v>
      </c>
      <c r="AZ524" s="186">
        <f>_xll.qlInterestRateIndexFixingDate(Currency&amp;"ibor"&amp;$I$1,BA524,Trigger)</f>
        <v>42962</v>
      </c>
      <c r="BA524" s="186">
        <f>_xll.qlCalendarAdvance(Calendar,BA523,AY524,"f",,Trigger)</f>
        <v>42964</v>
      </c>
      <c r="BB524" s="186">
        <f>_xll.qlInterestRateIndexMaturity(Currency&amp;"ibor"&amp;$I$1,BA524,Trigger)</f>
        <v>43329</v>
      </c>
      <c r="BC524" s="359">
        <f>_xll.qlIndexFixing($AC$5,AZ524,,_xll.ohTrigger(Trigger,Quote!$V$2))</f>
        <v>4.9340556765724913E-3</v>
      </c>
      <c r="BD524" s="359" t="e">
        <f>_xll.qlIndexFixing($BE$1,AZ524,TRUE,_xll.ohTrigger(Trigger,Trigger12M))</f>
        <v>#NUM!</v>
      </c>
    </row>
    <row r="525" spans="51:56" ht="11.25" customHeight="1" x14ac:dyDescent="0.25">
      <c r="AY525" s="187" t="s">
        <v>90</v>
      </c>
      <c r="AZ525" s="186">
        <f>_xll.qlInterestRateIndexFixingDate(Currency&amp;"ibor"&amp;$I$1,BA525,Trigger)</f>
        <v>42969</v>
      </c>
      <c r="BA525" s="186">
        <f>_xll.qlCalendarAdvance(Calendar,BA524,AY525,"f",,Trigger)</f>
        <v>42971</v>
      </c>
      <c r="BB525" s="186">
        <f>_xll.qlInterestRateIndexMaturity(Currency&amp;"ibor"&amp;$I$1,BA525,Trigger)</f>
        <v>43336</v>
      </c>
      <c r="BC525" s="359">
        <f>_xll.qlIndexFixing($AC$5,AZ525,,_xll.ohTrigger(Trigger,Quote!$V$2))</f>
        <v>4.9989672492628126E-3</v>
      </c>
      <c r="BD525" s="359" t="e">
        <f>_xll.qlIndexFixing($BE$1,AZ525,TRUE,_xll.ohTrigger(Trigger,Trigger12M))</f>
        <v>#NUM!</v>
      </c>
    </row>
    <row r="526" spans="51:56" ht="11.25" customHeight="1" x14ac:dyDescent="0.25">
      <c r="AY526" s="187" t="s">
        <v>90</v>
      </c>
      <c r="AZ526" s="186">
        <f>_xll.qlInterestRateIndexFixingDate(Currency&amp;"ibor"&amp;$I$1,BA526,Trigger)</f>
        <v>42976</v>
      </c>
      <c r="BA526" s="186">
        <f>_xll.qlCalendarAdvance(Calendar,BA525,AY526,"f",,Trigger)</f>
        <v>42978</v>
      </c>
      <c r="BB526" s="186">
        <f>_xll.qlInterestRateIndexMaturity(Currency&amp;"ibor"&amp;$I$1,BA526,Trigger)</f>
        <v>43343</v>
      </c>
      <c r="BC526" s="359">
        <f>_xll.qlIndexFixing($AC$5,AZ526,,_xll.ohTrigger(Trigger,Quote!$V$2))</f>
        <v>5.0643654483252089E-3</v>
      </c>
      <c r="BD526" s="359" t="e">
        <f>_xll.qlIndexFixing($BE$1,AZ526,TRUE,_xll.ohTrigger(Trigger,Trigger12M))</f>
        <v>#NUM!</v>
      </c>
    </row>
    <row r="527" spans="51:56" ht="11.25" customHeight="1" x14ac:dyDescent="0.25">
      <c r="AY527" s="187" t="s">
        <v>90</v>
      </c>
      <c r="AZ527" s="186">
        <f>_xll.qlInterestRateIndexFixingDate(Currency&amp;"ibor"&amp;$I$1,BA527,Trigger)</f>
        <v>42983</v>
      </c>
      <c r="BA527" s="186">
        <f>_xll.qlCalendarAdvance(Calendar,BA526,AY527,"f",,Trigger)</f>
        <v>42985</v>
      </c>
      <c r="BB527" s="186">
        <f>_xll.qlInterestRateIndexMaturity(Currency&amp;"ibor"&amp;$I$1,BA527,Trigger)</f>
        <v>43350</v>
      </c>
      <c r="BC527" s="359">
        <f>_xll.qlIndexFixing($AC$5,AZ527,,_xll.ohTrigger(Trigger,Quote!$V$2))</f>
        <v>5.1302503695079662E-3</v>
      </c>
      <c r="BD527" s="359" t="e">
        <f>_xll.qlIndexFixing($BE$1,AZ527,TRUE,_xll.ohTrigger(Trigger,Trigger12M))</f>
        <v>#NUM!</v>
      </c>
    </row>
    <row r="528" spans="51:56" ht="11.25" customHeight="1" x14ac:dyDescent="0.25">
      <c r="AY528" s="187" t="s">
        <v>90</v>
      </c>
      <c r="AZ528" s="186">
        <f>_xll.qlInterestRateIndexFixingDate(Currency&amp;"ibor"&amp;$I$1,BA528,Trigger)</f>
        <v>42990</v>
      </c>
      <c r="BA528" s="186">
        <f>_xll.qlCalendarAdvance(Calendar,BA527,AY528,"f",,Trigger)</f>
        <v>42992</v>
      </c>
      <c r="BB528" s="186">
        <f>_xll.qlInterestRateIndexMaturity(Currency&amp;"ibor"&amp;$I$1,BA528,Trigger)</f>
        <v>43357</v>
      </c>
      <c r="BC528" s="359">
        <f>_xll.qlIndexFixing($AC$5,AZ528,,_xll.ohTrigger(Trigger,Quote!$V$2))</f>
        <v>5.1966221092759482E-3</v>
      </c>
      <c r="BD528" s="359" t="e">
        <f>_xll.qlIndexFixing($BE$1,AZ528,TRUE,_xll.ohTrigger(Trigger,Trigger12M))</f>
        <v>#NUM!</v>
      </c>
    </row>
    <row r="529" spans="51:56" ht="11.25" customHeight="1" x14ac:dyDescent="0.25">
      <c r="AY529" s="187" t="s">
        <v>90</v>
      </c>
      <c r="AZ529" s="186">
        <f>_xll.qlInterestRateIndexFixingDate(Currency&amp;"ibor"&amp;$I$1,BA529,Trigger)</f>
        <v>42997</v>
      </c>
      <c r="BA529" s="186">
        <f>_xll.qlCalendarAdvance(Calendar,BA528,AY529,"f",,Trigger)</f>
        <v>42999</v>
      </c>
      <c r="BB529" s="186">
        <f>_xll.qlInterestRateIndexMaturity(Currency&amp;"ibor"&amp;$I$1,BA529,Trigger)</f>
        <v>43364</v>
      </c>
      <c r="BC529" s="359">
        <f>_xll.qlIndexFixing($AC$5,AZ529,,_xll.ohTrigger(Trigger,Quote!$V$2))</f>
        <v>5.2634807648121278E-3</v>
      </c>
      <c r="BD529" s="359" t="e">
        <f>_xll.qlIndexFixing($BE$1,AZ529,TRUE,_xll.ohTrigger(Trigger,Trigger12M))</f>
        <v>#NUM!</v>
      </c>
    </row>
    <row r="530" spans="51:56" ht="11.25" customHeight="1" x14ac:dyDescent="0.25">
      <c r="AY530" s="187" t="s">
        <v>90</v>
      </c>
      <c r="AZ530" s="186">
        <f>_xll.qlInterestRateIndexFixingDate(Currency&amp;"ibor"&amp;$I$1,BA530,Trigger)</f>
        <v>43004</v>
      </c>
      <c r="BA530" s="186">
        <f>_xll.qlCalendarAdvance(Calendar,BA529,AY530,"f",,Trigger)</f>
        <v>43006</v>
      </c>
      <c r="BB530" s="186">
        <f>_xll.qlInterestRateIndexMaturity(Currency&amp;"ibor"&amp;$I$1,BA530,Trigger)</f>
        <v>43371</v>
      </c>
      <c r="BC530" s="359">
        <f>_xll.qlIndexFixing($AC$5,AZ530,,_xll.ohTrigger(Trigger,Quote!$V$2))</f>
        <v>5.3185477565880395E-3</v>
      </c>
      <c r="BD530" s="359" t="e">
        <f>_xll.qlIndexFixing($BE$1,AZ530,TRUE,_xll.ohTrigger(Trigger,Trigger12M))</f>
        <v>#NUM!</v>
      </c>
    </row>
    <row r="531" spans="51:56" ht="11.25" customHeight="1" x14ac:dyDescent="0.25">
      <c r="AY531" s="187" t="s">
        <v>90</v>
      </c>
      <c r="AZ531" s="186">
        <f>_xll.qlInterestRateIndexFixingDate(Currency&amp;"ibor"&amp;$I$1,BA531,Trigger)</f>
        <v>43011</v>
      </c>
      <c r="BA531" s="186">
        <f>_xll.qlCalendarAdvance(Calendar,BA530,AY531,"f",,Trigger)</f>
        <v>43013</v>
      </c>
      <c r="BB531" s="186">
        <f>_xll.qlInterestRateIndexMaturity(Currency&amp;"ibor"&amp;$I$1,BA531,Trigger)</f>
        <v>43378</v>
      </c>
      <c r="BC531" s="359">
        <f>_xll.qlIndexFixing($AC$5,AZ531,,_xll.ohTrigger(Trigger,Quote!$V$2))</f>
        <v>5.3738990330430367E-3</v>
      </c>
      <c r="BD531" s="359" t="e">
        <f>_xll.qlIndexFixing($BE$1,AZ531,TRUE,_xll.ohTrigger(Trigger,Trigger12M))</f>
        <v>#NUM!</v>
      </c>
    </row>
    <row r="532" spans="51:56" ht="11.25" customHeight="1" x14ac:dyDescent="0.25">
      <c r="AY532" s="187" t="s">
        <v>90</v>
      </c>
      <c r="AZ532" s="186">
        <f>_xll.qlInterestRateIndexFixingDate(Currency&amp;"ibor"&amp;$I$1,BA532,Trigger)</f>
        <v>43018</v>
      </c>
      <c r="BA532" s="186">
        <f>_xll.qlCalendarAdvance(Calendar,BA531,AY532,"f",,Trigger)</f>
        <v>43020</v>
      </c>
      <c r="BB532" s="186">
        <f>_xll.qlInterestRateIndexMaturity(Currency&amp;"ibor"&amp;$I$1,BA532,Trigger)</f>
        <v>43385</v>
      </c>
      <c r="BC532" s="359">
        <f>_xll.qlIndexFixing($AC$5,AZ532,,_xll.ohTrigger(Trigger,Quote!$V$2))</f>
        <v>5.4295346414405723E-3</v>
      </c>
      <c r="BD532" s="359" t="e">
        <f>_xll.qlIndexFixing($BE$1,AZ532,TRUE,_xll.ohTrigger(Trigger,Trigger12M))</f>
        <v>#NUM!</v>
      </c>
    </row>
    <row r="533" spans="51:56" ht="11.25" customHeight="1" x14ac:dyDescent="0.25">
      <c r="AY533" s="187" t="s">
        <v>90</v>
      </c>
      <c r="AZ533" s="186">
        <f>_xll.qlInterestRateIndexFixingDate(Currency&amp;"ibor"&amp;$I$1,BA533,Trigger)</f>
        <v>43025</v>
      </c>
      <c r="BA533" s="186">
        <f>_xll.qlCalendarAdvance(Calendar,BA532,AY533,"f",,Trigger)</f>
        <v>43027</v>
      </c>
      <c r="BB533" s="186">
        <f>_xll.qlInterestRateIndexMaturity(Currency&amp;"ibor"&amp;$I$1,BA533,Trigger)</f>
        <v>43392</v>
      </c>
      <c r="BC533" s="359">
        <f>_xll.qlIndexFixing($AC$5,AZ533,,_xll.ohTrigger(Trigger,Quote!$V$2))</f>
        <v>5.4854546292880686E-3</v>
      </c>
      <c r="BD533" s="359" t="e">
        <f>_xll.qlIndexFixing($BE$1,AZ533,TRUE,_xll.ohTrigger(Trigger,Trigger12M))</f>
        <v>#NUM!</v>
      </c>
    </row>
    <row r="534" spans="51:56" ht="11.25" customHeight="1" x14ac:dyDescent="0.25">
      <c r="AY534" s="187" t="s">
        <v>90</v>
      </c>
      <c r="AZ534" s="186">
        <f>_xll.qlInterestRateIndexFixingDate(Currency&amp;"ibor"&amp;$I$1,BA534,Trigger)</f>
        <v>43032</v>
      </c>
      <c r="BA534" s="186">
        <f>_xll.qlCalendarAdvance(Calendar,BA533,AY534,"f",,Trigger)</f>
        <v>43034</v>
      </c>
      <c r="BB534" s="186">
        <f>_xll.qlInterestRateIndexMaturity(Currency&amp;"ibor"&amp;$I$1,BA534,Trigger)</f>
        <v>43399</v>
      </c>
      <c r="BC534" s="359">
        <f>_xll.qlIndexFixing($AC$5,AZ534,,_xll.ohTrigger(Trigger,Quote!$V$2))</f>
        <v>5.5416590443382319E-3</v>
      </c>
      <c r="BD534" s="359" t="e">
        <f>_xll.qlIndexFixing($BE$1,AZ534,TRUE,_xll.ohTrigger(Trigger,Trigger12M))</f>
        <v>#NUM!</v>
      </c>
    </row>
    <row r="535" spans="51:56" ht="11.25" customHeight="1" x14ac:dyDescent="0.25">
      <c r="AY535" s="187" t="s">
        <v>90</v>
      </c>
      <c r="AZ535" s="186">
        <f>_xll.qlInterestRateIndexFixingDate(Currency&amp;"ibor"&amp;$I$1,BA535,Trigger)</f>
        <v>43039</v>
      </c>
      <c r="BA535" s="186">
        <f>_xll.qlCalendarAdvance(Calendar,BA534,AY535,"f",,Trigger)</f>
        <v>43041</v>
      </c>
      <c r="BB535" s="186">
        <f>_xll.qlInterestRateIndexMaturity(Currency&amp;"ibor"&amp;$I$1,BA535,Trigger)</f>
        <v>43406</v>
      </c>
      <c r="BC535" s="359">
        <f>_xll.qlIndexFixing($AC$5,AZ535,,_xll.ohTrigger(Trigger,Quote!$V$2))</f>
        <v>5.5981479345877374E-3</v>
      </c>
      <c r="BD535" s="359" t="e">
        <f>_xll.qlIndexFixing($BE$1,AZ535,TRUE,_xll.ohTrigger(Trigger,Trigger12M))</f>
        <v>#NUM!</v>
      </c>
    </row>
    <row r="536" spans="51:56" ht="11.25" customHeight="1" x14ac:dyDescent="0.25">
      <c r="AY536" s="187" t="s">
        <v>90</v>
      </c>
      <c r="AZ536" s="186">
        <f>_xll.qlInterestRateIndexFixingDate(Currency&amp;"ibor"&amp;$I$1,BA536,Trigger)</f>
        <v>43046</v>
      </c>
      <c r="BA536" s="186">
        <f>_xll.qlCalendarAdvance(Calendar,BA535,AY536,"f",,Trigger)</f>
        <v>43048</v>
      </c>
      <c r="BB536" s="186">
        <f>_xll.qlInterestRateIndexMaturity(Currency&amp;"ibor"&amp;$I$1,BA536,Trigger)</f>
        <v>43413</v>
      </c>
      <c r="BC536" s="359">
        <f>_xll.qlIndexFixing($AC$5,AZ536,,_xll.ohTrigger(Trigger,Quote!$V$2))</f>
        <v>5.6549213482787629E-3</v>
      </c>
      <c r="BD536" s="359" t="e">
        <f>_xll.qlIndexFixing($BE$1,AZ536,TRUE,_xll.ohTrigger(Trigger,Trigger12M))</f>
        <v>#NUM!</v>
      </c>
    </row>
    <row r="537" spans="51:56" ht="11.25" customHeight="1" x14ac:dyDescent="0.25">
      <c r="AY537" s="187" t="s">
        <v>90</v>
      </c>
      <c r="AZ537" s="186">
        <f>_xll.qlInterestRateIndexFixingDate(Currency&amp;"ibor"&amp;$I$1,BA537,Trigger)</f>
        <v>43053</v>
      </c>
      <c r="BA537" s="186">
        <f>_xll.qlCalendarAdvance(Calendar,BA536,AY537,"f",,Trigger)</f>
        <v>43055</v>
      </c>
      <c r="BB537" s="186">
        <f>_xll.qlInterestRateIndexMaturity(Currency&amp;"ibor"&amp;$I$1,BA537,Trigger)</f>
        <v>43420</v>
      </c>
      <c r="BC537" s="359">
        <f>_xll.qlIndexFixing($AC$5,AZ537,,_xll.ohTrigger(Trigger,Quote!$V$2))</f>
        <v>5.7119793338978927E-3</v>
      </c>
      <c r="BD537" s="359" t="e">
        <f>_xll.qlIndexFixing($BE$1,AZ537,TRUE,_xll.ohTrigger(Trigger,Trigger12M))</f>
        <v>#NUM!</v>
      </c>
    </row>
    <row r="538" spans="51:56" ht="11.25" customHeight="1" x14ac:dyDescent="0.25">
      <c r="AY538" s="187" t="s">
        <v>90</v>
      </c>
      <c r="AZ538" s="186">
        <f>_xll.qlInterestRateIndexFixingDate(Currency&amp;"ibor"&amp;$I$1,BA538,Trigger)</f>
        <v>43060</v>
      </c>
      <c r="BA538" s="186">
        <f>_xll.qlCalendarAdvance(Calendar,BA537,AY538,"f",,Trigger)</f>
        <v>43062</v>
      </c>
      <c r="BB538" s="186">
        <f>_xll.qlInterestRateIndexMaturity(Currency&amp;"ibor"&amp;$I$1,BA538,Trigger)</f>
        <v>43427</v>
      </c>
      <c r="BC538" s="359">
        <f>_xll.qlIndexFixing($AC$5,AZ538,,_xll.ohTrigger(Trigger,Quote!$V$2))</f>
        <v>5.7693219401765555E-3</v>
      </c>
      <c r="BD538" s="359" t="e">
        <f>_xll.qlIndexFixing($BE$1,AZ538,TRUE,_xll.ohTrigger(Trigger,Trigger12M))</f>
        <v>#NUM!</v>
      </c>
    </row>
    <row r="539" spans="51:56" ht="11.25" customHeight="1" x14ac:dyDescent="0.25">
      <c r="AY539" s="187" t="s">
        <v>90</v>
      </c>
      <c r="AZ539" s="186">
        <f>_xll.qlInterestRateIndexFixingDate(Currency&amp;"ibor"&amp;$I$1,BA539,Trigger)</f>
        <v>43067</v>
      </c>
      <c r="BA539" s="186">
        <f>_xll.qlCalendarAdvance(Calendar,BA538,AY539,"f",,Trigger)</f>
        <v>43069</v>
      </c>
      <c r="BB539" s="186">
        <f>_xll.qlInterestRateIndexMaturity(Currency&amp;"ibor"&amp;$I$1,BA539,Trigger)</f>
        <v>43434</v>
      </c>
      <c r="BC539" s="359">
        <f>_xll.qlIndexFixing($AC$5,AZ539,,_xll.ohTrigger(Trigger,Quote!$V$2))</f>
        <v>5.8269492160914656E-3</v>
      </c>
      <c r="BD539" s="359" t="e">
        <f>_xll.qlIndexFixing($BE$1,AZ539,TRUE,_xll.ohTrigger(Trigger,Trigger12M))</f>
        <v>#NUM!</v>
      </c>
    </row>
    <row r="540" spans="51:56" ht="11.25" customHeight="1" x14ac:dyDescent="0.25">
      <c r="AY540" s="187" t="s">
        <v>90</v>
      </c>
      <c r="AZ540" s="186">
        <f>_xll.qlInterestRateIndexFixingDate(Currency&amp;"ibor"&amp;$I$1,BA540,Trigger)</f>
        <v>43074</v>
      </c>
      <c r="BA540" s="186">
        <f>_xll.qlCalendarAdvance(Calendar,BA539,AY540,"f",,Trigger)</f>
        <v>43076</v>
      </c>
      <c r="BB540" s="186">
        <f>_xll.qlInterestRateIndexMaturity(Currency&amp;"ibor"&amp;$I$1,BA540,Trigger)</f>
        <v>43441</v>
      </c>
      <c r="BC540" s="359">
        <f>_xll.qlIndexFixing($AC$5,AZ540,,_xll.ohTrigger(Trigger,Quote!$V$2))</f>
        <v>5.8848612108639625E-3</v>
      </c>
      <c r="BD540" s="359" t="e">
        <f>_xll.qlIndexFixing($BE$1,AZ540,TRUE,_xll.ohTrigger(Trigger,Trigger12M))</f>
        <v>#NUM!</v>
      </c>
    </row>
    <row r="541" spans="51:56" ht="11.25" customHeight="1" x14ac:dyDescent="0.25">
      <c r="AY541" s="187" t="s">
        <v>90</v>
      </c>
      <c r="AZ541" s="186">
        <f>_xll.qlInterestRateIndexFixingDate(Currency&amp;"ibor"&amp;$I$1,BA541,Trigger)</f>
        <v>43081</v>
      </c>
      <c r="BA541" s="186">
        <f>_xll.qlCalendarAdvance(Calendar,BA540,AY541,"f",,Trigger)</f>
        <v>43083</v>
      </c>
      <c r="BB541" s="186">
        <f>_xll.qlInterestRateIndexMaturity(Currency&amp;"ibor"&amp;$I$1,BA541,Trigger)</f>
        <v>43448</v>
      </c>
      <c r="BC541" s="359">
        <f>_xll.qlIndexFixing($AC$5,AZ541,,_xll.ohTrigger(Trigger,Quote!$V$2))</f>
        <v>5.9430579739606689E-3</v>
      </c>
      <c r="BD541" s="359" t="e">
        <f>_xll.qlIndexFixing($BE$1,AZ541,TRUE,_xll.ohTrigger(Trigger,Trigger12M))</f>
        <v>#NUM!</v>
      </c>
    </row>
    <row r="542" spans="51:56" ht="11.25" customHeight="1" x14ac:dyDescent="0.25">
      <c r="AY542" s="187" t="s">
        <v>90</v>
      </c>
      <c r="AZ542" s="186">
        <f>_xll.qlInterestRateIndexFixingDate(Currency&amp;"ibor"&amp;$I$1,BA542,Trigger)</f>
        <v>43088</v>
      </c>
      <c r="BA542" s="186">
        <f>_xll.qlCalendarAdvance(Calendar,BA541,AY542,"f",,Trigger)</f>
        <v>43090</v>
      </c>
      <c r="BB542" s="186">
        <f>_xll.qlInterestRateIndexMaturity(Currency&amp;"ibor"&amp;$I$1,BA542,Trigger)</f>
        <v>43455</v>
      </c>
      <c r="BC542" s="359">
        <f>_xll.qlIndexFixing($AC$5,AZ542,,_xll.ohTrigger(Trigger,Quote!$V$2))</f>
        <v>6.0015395550934896E-3</v>
      </c>
      <c r="BD542" s="359" t="e">
        <f>_xll.qlIndexFixing($BE$1,AZ542,TRUE,_xll.ohTrigger(Trigger,Trigger12M))</f>
        <v>#NUM!</v>
      </c>
    </row>
    <row r="543" spans="51:56" ht="11.25" customHeight="1" x14ac:dyDescent="0.25">
      <c r="AY543" s="187" t="s">
        <v>90</v>
      </c>
      <c r="AZ543" s="186">
        <f>_xll.qlInterestRateIndexFixingDate(Currency&amp;"ibor"&amp;$I$1,BA543,Trigger)</f>
        <v>43091</v>
      </c>
      <c r="BA543" s="186">
        <f>_xll.qlCalendarAdvance(Calendar,BA542,AY543,"f",,Trigger)</f>
        <v>43097</v>
      </c>
      <c r="BB543" s="186">
        <f>_xll.qlInterestRateIndexMaturity(Currency&amp;"ibor"&amp;$I$1,BA543,Trigger)</f>
        <v>43462</v>
      </c>
      <c r="BC543" s="359">
        <f>_xll.qlIndexFixing($AC$5,AZ543,,_xll.ohTrigger(Trigger,Quote!$V$2))</f>
        <v>6.0661765697380323E-3</v>
      </c>
      <c r="BD543" s="359" t="e">
        <f>_xll.qlIndexFixing($BE$1,AZ543,TRUE,_xll.ohTrigger(Trigger,Trigger12M))</f>
        <v>#NUM!</v>
      </c>
    </row>
    <row r="544" spans="51:56" ht="11.25" customHeight="1" x14ac:dyDescent="0.25">
      <c r="AY544" s="187" t="s">
        <v>90</v>
      </c>
      <c r="AZ544" s="186">
        <f>_xll.qlInterestRateIndexFixingDate(Currency&amp;"ibor"&amp;$I$1,BA544,Trigger)</f>
        <v>43102</v>
      </c>
      <c r="BA544" s="186">
        <f>_xll.qlCalendarAdvance(Calendar,BA543,AY544,"f",,Trigger)</f>
        <v>43104</v>
      </c>
      <c r="BB544" s="186">
        <f>_xll.qlInterestRateIndexMaturity(Currency&amp;"ibor"&amp;$I$1,BA544,Trigger)</f>
        <v>43469</v>
      </c>
      <c r="BC544" s="359">
        <f>_xll.qlIndexFixing($AC$5,AZ544,,_xll.ohTrigger(Trigger,Quote!$V$2))</f>
        <v>6.1311862132672557E-3</v>
      </c>
      <c r="BD544" s="359" t="e">
        <f>_xll.qlIndexFixing($BE$1,AZ544,TRUE,_xll.ohTrigger(Trigger,Trigger12M))</f>
        <v>#NUM!</v>
      </c>
    </row>
    <row r="545" spans="51:56" ht="11.25" customHeight="1" x14ac:dyDescent="0.25">
      <c r="AY545" s="187" t="s">
        <v>90</v>
      </c>
      <c r="AZ545" s="186">
        <f>_xll.qlInterestRateIndexFixingDate(Currency&amp;"ibor"&amp;$I$1,BA545,Trigger)</f>
        <v>43109</v>
      </c>
      <c r="BA545" s="186">
        <f>_xll.qlCalendarAdvance(Calendar,BA544,AY545,"f",,Trigger)</f>
        <v>43111</v>
      </c>
      <c r="BB545" s="186">
        <f>_xll.qlInterestRateIndexMaturity(Currency&amp;"ibor"&amp;$I$1,BA545,Trigger)</f>
        <v>43476</v>
      </c>
      <c r="BC545" s="359">
        <f>_xll.qlIndexFixing($AC$5,AZ545,,_xll.ohTrigger(Trigger,Quote!$V$2))</f>
        <v>6.1965685583605561E-3</v>
      </c>
      <c r="BD545" s="359" t="e">
        <f>_xll.qlIndexFixing($BE$1,AZ545,TRUE,_xll.ohTrigger(Trigger,Trigger12M))</f>
        <v>#NUM!</v>
      </c>
    </row>
    <row r="546" spans="51:56" ht="11.25" customHeight="1" x14ac:dyDescent="0.25">
      <c r="AY546" s="187" t="s">
        <v>90</v>
      </c>
      <c r="AZ546" s="186">
        <f>_xll.qlInterestRateIndexFixingDate(Currency&amp;"ibor"&amp;$I$1,BA546,Trigger)</f>
        <v>43116</v>
      </c>
      <c r="BA546" s="186">
        <f>_xll.qlCalendarAdvance(Calendar,BA545,AY546,"f",,Trigger)</f>
        <v>43118</v>
      </c>
      <c r="BB546" s="186">
        <f>_xll.qlInterestRateIndexMaturity(Currency&amp;"ibor"&amp;$I$1,BA546,Trigger)</f>
        <v>43483</v>
      </c>
      <c r="BC546" s="359">
        <f>_xll.qlIndexFixing($AC$5,AZ546,,_xll.ohTrigger(Trigger,Quote!$V$2))</f>
        <v>6.2623236781169387E-3</v>
      </c>
      <c r="BD546" s="359" t="e">
        <f>_xll.qlIndexFixing($BE$1,AZ546,TRUE,_xll.ohTrigger(Trigger,Trigger12M))</f>
        <v>#NUM!</v>
      </c>
    </row>
    <row r="547" spans="51:56" ht="11.25" customHeight="1" x14ac:dyDescent="0.25">
      <c r="AY547" s="187" t="s">
        <v>90</v>
      </c>
      <c r="AZ547" s="186">
        <f>_xll.qlInterestRateIndexFixingDate(Currency&amp;"ibor"&amp;$I$1,BA547,Trigger)</f>
        <v>43123</v>
      </c>
      <c r="BA547" s="186">
        <f>_xll.qlCalendarAdvance(Calendar,BA546,AY547,"f",,Trigger)</f>
        <v>43125</v>
      </c>
      <c r="BB547" s="186">
        <f>_xll.qlInterestRateIndexMaturity(Currency&amp;"ibor"&amp;$I$1,BA547,Trigger)</f>
        <v>43490</v>
      </c>
      <c r="BC547" s="359">
        <f>_xll.qlIndexFixing($AC$5,AZ547,,_xll.ohTrigger(Trigger,Quote!$V$2))</f>
        <v>6.3284516460552394E-3</v>
      </c>
      <c r="BD547" s="359" t="e">
        <f>_xll.qlIndexFixing($BE$1,AZ547,TRUE,_xll.ohTrigger(Trigger,Trigger12M))</f>
        <v>#NUM!</v>
      </c>
    </row>
    <row r="548" spans="51:56" ht="11.25" customHeight="1" x14ac:dyDescent="0.25">
      <c r="AY548" s="187" t="s">
        <v>90</v>
      </c>
      <c r="AZ548" s="186">
        <f>_xll.qlInterestRateIndexFixingDate(Currency&amp;"ibor"&amp;$I$1,BA548,Trigger)</f>
        <v>43130</v>
      </c>
      <c r="BA548" s="186">
        <f>_xll.qlCalendarAdvance(Calendar,BA547,AY548,"f",,Trigger)</f>
        <v>43132</v>
      </c>
      <c r="BB548" s="186">
        <f>_xll.qlInterestRateIndexMaturity(Currency&amp;"ibor"&amp;$I$1,BA548,Trigger)</f>
        <v>43497</v>
      </c>
      <c r="BC548" s="359">
        <f>_xll.qlIndexFixing($AC$5,AZ548,,_xll.ohTrigger(Trigger,Quote!$V$2))</f>
        <v>6.3949525361147782E-3</v>
      </c>
      <c r="BD548" s="359" t="e">
        <f>_xll.qlIndexFixing($BE$1,AZ548,TRUE,_xll.ohTrigger(Trigger,Trigger12M))</f>
        <v>#NUM!</v>
      </c>
    </row>
    <row r="549" spans="51:56" ht="11.25" customHeight="1" x14ac:dyDescent="0.25">
      <c r="AY549" s="187" t="s">
        <v>90</v>
      </c>
      <c r="AZ549" s="186">
        <f>_xll.qlInterestRateIndexFixingDate(Currency&amp;"ibor"&amp;$I$1,BA549,Trigger)</f>
        <v>43137</v>
      </c>
      <c r="BA549" s="186">
        <f>_xll.qlCalendarAdvance(Calendar,BA548,AY549,"f",,Trigger)</f>
        <v>43139</v>
      </c>
      <c r="BB549" s="186">
        <f>_xll.qlInterestRateIndexMaturity(Currency&amp;"ibor"&amp;$I$1,BA549,Trigger)</f>
        <v>43504</v>
      </c>
      <c r="BC549" s="359">
        <f>_xll.qlIndexFixing($AC$5,AZ549,,_xll.ohTrigger(Trigger,Quote!$V$2))</f>
        <v>6.4618264226547041E-3</v>
      </c>
      <c r="BD549" s="359" t="e">
        <f>_xll.qlIndexFixing($BE$1,AZ549,TRUE,_xll.ohTrigger(Trigger,Trigger12M))</f>
        <v>#NUM!</v>
      </c>
    </row>
    <row r="550" spans="51:56" ht="11.25" customHeight="1" x14ac:dyDescent="0.25">
      <c r="AY550" s="187" t="s">
        <v>90</v>
      </c>
      <c r="AZ550" s="186">
        <f>_xll.qlInterestRateIndexFixingDate(Currency&amp;"ibor"&amp;$I$1,BA550,Trigger)</f>
        <v>43144</v>
      </c>
      <c r="BA550" s="186">
        <f>_xll.qlCalendarAdvance(Calendar,BA549,AY550,"f",,Trigger)</f>
        <v>43146</v>
      </c>
      <c r="BB550" s="186">
        <f>_xll.qlInterestRateIndexMaturity(Currency&amp;"ibor"&amp;$I$1,BA550,Trigger)</f>
        <v>43511</v>
      </c>
      <c r="BC550" s="359">
        <f>_xll.qlIndexFixing($AC$5,AZ550,,_xll.ohTrigger(Trigger,Quote!$V$2))</f>
        <v>6.5290733804550891E-3</v>
      </c>
      <c r="BD550" s="359" t="e">
        <f>_xll.qlIndexFixing($BE$1,AZ550,TRUE,_xll.ohTrigger(Trigger,Trigger12M))</f>
        <v>#NUM!</v>
      </c>
    </row>
    <row r="551" spans="51:56" ht="11.25" customHeight="1" x14ac:dyDescent="0.25">
      <c r="AY551" s="187" t="s">
        <v>90</v>
      </c>
      <c r="AZ551" s="186">
        <f>_xll.qlInterestRateIndexFixingDate(Currency&amp;"ibor"&amp;$I$1,BA551,Trigger)</f>
        <v>43151</v>
      </c>
      <c r="BA551" s="186">
        <f>_xll.qlCalendarAdvance(Calendar,BA550,AY551,"f",,Trigger)</f>
        <v>43153</v>
      </c>
      <c r="BB551" s="186">
        <f>_xll.qlInterestRateIndexMaturity(Currency&amp;"ibor"&amp;$I$1,BA551,Trigger)</f>
        <v>43518</v>
      </c>
      <c r="BC551" s="359">
        <f>_xll.qlIndexFixing($AC$5,AZ551,,_xll.ohTrigger(Trigger,Quote!$V$2))</f>
        <v>6.5966934847164933E-3</v>
      </c>
      <c r="BD551" s="359" t="e">
        <f>_xll.qlIndexFixing($BE$1,AZ551,TRUE,_xll.ohTrigger(Trigger,Trigger12M))</f>
        <v>#NUM!</v>
      </c>
    </row>
    <row r="552" spans="51:56" ht="11.25" customHeight="1" x14ac:dyDescent="0.25">
      <c r="AY552" s="187" t="s">
        <v>90</v>
      </c>
      <c r="AZ552" s="186">
        <f>_xll.qlInterestRateIndexFixingDate(Currency&amp;"ibor"&amp;$I$1,BA552,Trigger)</f>
        <v>43158</v>
      </c>
      <c r="BA552" s="186">
        <f>_xll.qlCalendarAdvance(Calendar,BA551,AY552,"f",,Trigger)</f>
        <v>43160</v>
      </c>
      <c r="BB552" s="186">
        <f>_xll.qlInterestRateIndexMaturity(Currency&amp;"ibor"&amp;$I$1,BA552,Trigger)</f>
        <v>43525</v>
      </c>
      <c r="BC552" s="359">
        <f>_xll.qlIndexFixing($AC$5,AZ552,,_xll.ohTrigger(Trigger,Quote!$V$2))</f>
        <v>6.6646868110593008E-3</v>
      </c>
      <c r="BD552" s="359" t="e">
        <f>_xll.qlIndexFixing($BE$1,AZ552,TRUE,_xll.ohTrigger(Trigger,Trigger12M))</f>
        <v>#NUM!</v>
      </c>
    </row>
    <row r="553" spans="51:56" ht="11.25" customHeight="1" x14ac:dyDescent="0.25">
      <c r="AY553" s="187" t="s">
        <v>90</v>
      </c>
      <c r="AZ553" s="186">
        <f>_xll.qlInterestRateIndexFixingDate(Currency&amp;"ibor"&amp;$I$1,BA553,Trigger)</f>
        <v>43165</v>
      </c>
      <c r="BA553" s="186">
        <f>_xll.qlCalendarAdvance(Calendar,BA552,AY553,"f",,Trigger)</f>
        <v>43167</v>
      </c>
      <c r="BB553" s="186">
        <f>_xll.qlInterestRateIndexMaturity(Currency&amp;"ibor"&amp;$I$1,BA553,Trigger)</f>
        <v>43532</v>
      </c>
      <c r="BC553" s="359">
        <f>_xll.qlIndexFixing($AC$5,AZ553,,_xll.ohTrigger(Trigger,Quote!$V$2))</f>
        <v>6.7330534355259184E-3</v>
      </c>
      <c r="BD553" s="359" t="e">
        <f>_xll.qlIndexFixing($BE$1,AZ553,TRUE,_xll.ohTrigger(Trigger,Trigger12M))</f>
        <v>#NUM!</v>
      </c>
    </row>
    <row r="554" spans="51:56" ht="11.25" customHeight="1" x14ac:dyDescent="0.25">
      <c r="AY554" s="187" t="s">
        <v>90</v>
      </c>
      <c r="AZ554" s="186">
        <f>_xll.qlInterestRateIndexFixingDate(Currency&amp;"ibor"&amp;$I$1,BA554,Trigger)</f>
        <v>43172</v>
      </c>
      <c r="BA554" s="186">
        <f>_xll.qlCalendarAdvance(Calendar,BA553,AY554,"f",,Trigger)</f>
        <v>43174</v>
      </c>
      <c r="BB554" s="186">
        <f>_xll.qlInterestRateIndexMaturity(Currency&amp;"ibor"&amp;$I$1,BA554,Trigger)</f>
        <v>43539</v>
      </c>
      <c r="BC554" s="359">
        <f>_xll.qlIndexFixing($AC$5,AZ554,,_xll.ohTrigger(Trigger,Quote!$V$2))</f>
        <v>6.8017934345792367E-3</v>
      </c>
      <c r="BD554" s="359" t="e">
        <f>_xll.qlIndexFixing($BE$1,AZ554,TRUE,_xll.ohTrigger(Trigger,Trigger12M))</f>
        <v>#NUM!</v>
      </c>
    </row>
    <row r="555" spans="51:56" ht="11.25" customHeight="1" x14ac:dyDescent="0.25">
      <c r="AY555" s="187" t="s">
        <v>90</v>
      </c>
      <c r="AZ555" s="186">
        <f>_xll.qlInterestRateIndexFixingDate(Currency&amp;"ibor"&amp;$I$1,BA555,Trigger)</f>
        <v>43179</v>
      </c>
      <c r="BA555" s="186">
        <f>_xll.qlCalendarAdvance(Calendar,BA554,AY555,"f",,Trigger)</f>
        <v>43181</v>
      </c>
      <c r="BB555" s="186">
        <f>_xll.qlInterestRateIndexMaturity(Currency&amp;"ibor"&amp;$I$1,BA555,Trigger)</f>
        <v>43546</v>
      </c>
      <c r="BC555" s="359">
        <f>_xll.qlIndexFixing($AC$5,AZ555,,_xll.ohTrigger(Trigger,Quote!$V$2))</f>
        <v>6.7656189435314398E-3</v>
      </c>
      <c r="BD555" s="359" t="e">
        <f>_xll.qlIndexFixing($BE$1,AZ555,TRUE,_xll.ohTrigger(Trigger,Trigger12M))</f>
        <v>#NUM!</v>
      </c>
    </row>
    <row r="556" spans="51:56" ht="11.25" customHeight="1" x14ac:dyDescent="0.25">
      <c r="AY556" s="187" t="s">
        <v>90</v>
      </c>
      <c r="AZ556" s="186">
        <f>_xll.qlInterestRateIndexFixingDate(Currency&amp;"ibor"&amp;$I$1,BA556,Trigger)</f>
        <v>43186</v>
      </c>
      <c r="BA556" s="186">
        <f>_xll.qlCalendarAdvance(Calendar,BA555,AY556,"f",,Trigger)</f>
        <v>43188</v>
      </c>
      <c r="BB556" s="186">
        <f>_xll.qlInterestRateIndexMaturity(Currency&amp;"ibor"&amp;$I$1,BA556,Trigger)</f>
        <v>43553</v>
      </c>
      <c r="BC556" s="359">
        <f>_xll.qlIndexFixing($AC$5,AZ556,,_xll.ohTrigger(Trigger,Quote!$V$2))</f>
        <v>6.7283820505366233E-3</v>
      </c>
      <c r="BD556" s="359" t="e">
        <f>_xll.qlIndexFixing($BE$1,AZ556,TRUE,_xll.ohTrigger(Trigger,Trigger12M))</f>
        <v>#NUM!</v>
      </c>
    </row>
    <row r="557" spans="51:56" ht="11.25" customHeight="1" x14ac:dyDescent="0.25">
      <c r="AY557" s="187" t="s">
        <v>90</v>
      </c>
      <c r="AZ557" s="186">
        <f>_xll.qlInterestRateIndexFixingDate(Currency&amp;"ibor"&amp;$I$1,BA557,Trigger)</f>
        <v>43193</v>
      </c>
      <c r="BA557" s="186">
        <f>_xll.qlCalendarAdvance(Calendar,BA556,AY557,"f",,Trigger)</f>
        <v>43195</v>
      </c>
      <c r="BB557" s="186">
        <f>_xll.qlInterestRateIndexMaturity(Currency&amp;"ibor"&amp;$I$1,BA557,Trigger)</f>
        <v>43560</v>
      </c>
      <c r="BC557" s="359">
        <f>_xll.qlIndexFixing($AC$5,AZ557,,_xll.ohTrigger(Trigger,Quote!$V$2))</f>
        <v>6.6900828752049727E-3</v>
      </c>
      <c r="BD557" s="359" t="e">
        <f>_xll.qlIndexFixing($BE$1,AZ557,TRUE,_xll.ohTrigger(Trigger,Trigger12M))</f>
        <v>#NUM!</v>
      </c>
    </row>
    <row r="558" spans="51:56" ht="11.25" customHeight="1" x14ac:dyDescent="0.25">
      <c r="AY558" s="187" t="s">
        <v>90</v>
      </c>
      <c r="AZ558" s="186">
        <f>_xll.qlInterestRateIndexFixingDate(Currency&amp;"ibor"&amp;$I$1,BA558,Trigger)</f>
        <v>43200</v>
      </c>
      <c r="BA558" s="186">
        <f>_xll.qlCalendarAdvance(Calendar,BA557,AY558,"f",,Trigger)</f>
        <v>43202</v>
      </c>
      <c r="BB558" s="186">
        <f>_xll.qlInterestRateIndexMaturity(Currency&amp;"ibor"&amp;$I$1,BA558,Trigger)</f>
        <v>43567</v>
      </c>
      <c r="BC558" s="359">
        <f>_xll.qlIndexFixing($AC$5,AZ558,,_xll.ohTrigger(Trigger,Quote!$V$2))</f>
        <v>6.6507215405558909E-3</v>
      </c>
      <c r="BD558" s="359" t="e">
        <f>_xll.qlIndexFixing($BE$1,AZ558,TRUE,_xll.ohTrigger(Trigger,Trigger12M))</f>
        <v>#NUM!</v>
      </c>
    </row>
    <row r="559" spans="51:56" ht="11.25" customHeight="1" x14ac:dyDescent="0.25">
      <c r="AY559" s="187" t="s">
        <v>90</v>
      </c>
      <c r="AZ559" s="186">
        <f>_xll.qlInterestRateIndexFixingDate(Currency&amp;"ibor"&amp;$I$1,BA559,Trigger)</f>
        <v>43207</v>
      </c>
      <c r="BA559" s="186">
        <f>_xll.qlCalendarAdvance(Calendar,BA558,AY559,"f",,Trigger)</f>
        <v>43209</v>
      </c>
      <c r="BB559" s="186">
        <f>_xll.qlInterestRateIndexMaturity(Currency&amp;"ibor"&amp;$I$1,BA559,Trigger)</f>
        <v>43578</v>
      </c>
      <c r="BC559" s="359">
        <f>_xll.qlIndexFixing($AC$5,AZ559,,_xll.ohTrigger(Trigger,Quote!$V$2))</f>
        <v>6.6155021857925225E-3</v>
      </c>
      <c r="BD559" s="359" t="e">
        <f>_xll.qlIndexFixing($BE$1,AZ559,TRUE,_xll.ohTrigger(Trigger,Trigger12M))</f>
        <v>#NUM!</v>
      </c>
    </row>
    <row r="560" spans="51:56" ht="11.25" customHeight="1" x14ac:dyDescent="0.25">
      <c r="AY560" s="187" t="s">
        <v>90</v>
      </c>
      <c r="AZ560" s="186">
        <f>_xll.qlInterestRateIndexFixingDate(Currency&amp;"ibor"&amp;$I$1,BA560,Trigger)</f>
        <v>43214</v>
      </c>
      <c r="BA560" s="186">
        <f>_xll.qlCalendarAdvance(Calendar,BA559,AY560,"f",,Trigger)</f>
        <v>43216</v>
      </c>
      <c r="BB560" s="186">
        <f>_xll.qlInterestRateIndexMaturity(Currency&amp;"ibor"&amp;$I$1,BA560,Trigger)</f>
        <v>43581</v>
      </c>
      <c r="BC560" s="359">
        <f>_xll.qlIndexFixing($AC$5,AZ560,,_xll.ohTrigger(Trigger,Quote!$V$2))</f>
        <v>6.568812902425631E-3</v>
      </c>
      <c r="BD560" s="359" t="e">
        <f>_xll.qlIndexFixing($BE$1,AZ560,TRUE,_xll.ohTrigger(Trigger,Trigger12M))</f>
        <v>#NUM!</v>
      </c>
    </row>
    <row r="561" spans="51:56" ht="11.25" customHeight="1" x14ac:dyDescent="0.25">
      <c r="AY561" s="187" t="s">
        <v>90</v>
      </c>
      <c r="AZ561" s="186">
        <f>_xll.qlInterestRateIndexFixingDate(Currency&amp;"ibor"&amp;$I$1,BA561,Trigger)</f>
        <v>43220</v>
      </c>
      <c r="BA561" s="186">
        <f>_xll.qlCalendarAdvance(Calendar,BA560,AY561,"f",,Trigger)</f>
        <v>43223</v>
      </c>
      <c r="BB561" s="186">
        <f>_xll.qlInterestRateIndexMaturity(Currency&amp;"ibor"&amp;$I$1,BA561,Trigger)</f>
        <v>43588</v>
      </c>
      <c r="BC561" s="359">
        <f>_xll.qlIndexFixing($AC$5,AZ561,,_xll.ohTrigger(Trigger,Quote!$V$2))</f>
        <v>6.5262658620227794E-3</v>
      </c>
      <c r="BD561" s="359" t="e">
        <f>_xll.qlIndexFixing($BE$1,AZ561,TRUE,_xll.ohTrigger(Trigger,Trigger12M))</f>
        <v>#NUM!</v>
      </c>
    </row>
    <row r="562" spans="51:56" ht="11.25" customHeight="1" x14ac:dyDescent="0.25">
      <c r="AY562" s="187" t="s">
        <v>90</v>
      </c>
      <c r="AZ562" s="186">
        <f>_xll.qlInterestRateIndexFixingDate(Currency&amp;"ibor"&amp;$I$1,BA562,Trigger)</f>
        <v>43228</v>
      </c>
      <c r="BA562" s="186">
        <f>_xll.qlCalendarAdvance(Calendar,BA561,AY562,"f",,Trigger)</f>
        <v>43230</v>
      </c>
      <c r="BB562" s="186">
        <f>_xll.qlInterestRateIndexMaturity(Currency&amp;"ibor"&amp;$I$1,BA562,Trigger)</f>
        <v>43595</v>
      </c>
      <c r="BC562" s="359">
        <f>_xll.qlIndexFixing($AC$5,AZ562,,_xll.ohTrigger(Trigger,Quote!$V$2))</f>
        <v>6.4826571884582726E-3</v>
      </c>
      <c r="BD562" s="359" t="e">
        <f>_xll.qlIndexFixing($BE$1,AZ562,TRUE,_xll.ohTrigger(Trigger,Trigger12M))</f>
        <v>#NUM!</v>
      </c>
    </row>
    <row r="563" spans="51:56" ht="11.25" customHeight="1" x14ac:dyDescent="0.25">
      <c r="AY563" s="187" t="s">
        <v>90</v>
      </c>
      <c r="AZ563" s="186">
        <f>_xll.qlInterestRateIndexFixingDate(Currency&amp;"ibor"&amp;$I$1,BA563,Trigger)</f>
        <v>43235</v>
      </c>
      <c r="BA563" s="186">
        <f>_xll.qlCalendarAdvance(Calendar,BA562,AY563,"f",,Trigger)</f>
        <v>43237</v>
      </c>
      <c r="BB563" s="186">
        <f>_xll.qlInterestRateIndexMaturity(Currency&amp;"ibor"&amp;$I$1,BA563,Trigger)</f>
        <v>43602</v>
      </c>
      <c r="BC563" s="359">
        <f>_xll.qlIndexFixing($AC$5,AZ563,,_xll.ohTrigger(Trigger,Quote!$V$2))</f>
        <v>6.4379870217868736E-3</v>
      </c>
      <c r="BD563" s="359" t="e">
        <f>_xll.qlIndexFixing($BE$1,AZ563,TRUE,_xll.ohTrigger(Trigger,Trigger12M))</f>
        <v>#NUM!</v>
      </c>
    </row>
    <row r="564" spans="51:56" ht="11.25" customHeight="1" x14ac:dyDescent="0.25">
      <c r="AY564" s="187" t="s">
        <v>90</v>
      </c>
      <c r="AZ564" s="186">
        <f>_xll.qlInterestRateIndexFixingDate(Currency&amp;"ibor"&amp;$I$1,BA564,Trigger)</f>
        <v>43242</v>
      </c>
      <c r="BA564" s="186">
        <f>_xll.qlCalendarAdvance(Calendar,BA563,AY564,"f",,Trigger)</f>
        <v>43244</v>
      </c>
      <c r="BB564" s="186">
        <f>_xll.qlInterestRateIndexMaturity(Currency&amp;"ibor"&amp;$I$1,BA564,Trigger)</f>
        <v>43609</v>
      </c>
      <c r="BC564" s="359">
        <f>_xll.qlIndexFixing($AC$5,AZ564,,_xll.ohTrigger(Trigger,Quote!$V$2))</f>
        <v>6.3922555054679638E-3</v>
      </c>
      <c r="BD564" s="359" t="e">
        <f>_xll.qlIndexFixing($BE$1,AZ564,TRUE,_xll.ohTrigger(Trigger,Trigger12M))</f>
        <v>#NUM!</v>
      </c>
    </row>
    <row r="565" spans="51:56" ht="11.25" customHeight="1" x14ac:dyDescent="0.25">
      <c r="AY565" s="187" t="s">
        <v>90</v>
      </c>
      <c r="AZ565" s="186">
        <f>_xll.qlInterestRateIndexFixingDate(Currency&amp;"ibor"&amp;$I$1,BA565,Trigger)</f>
        <v>43249</v>
      </c>
      <c r="BA565" s="186">
        <f>_xll.qlCalendarAdvance(Calendar,BA564,AY565,"f",,Trigger)</f>
        <v>43251</v>
      </c>
      <c r="BB565" s="186">
        <f>_xll.qlInterestRateIndexMaturity(Currency&amp;"ibor"&amp;$I$1,BA565,Trigger)</f>
        <v>43616</v>
      </c>
      <c r="BC565" s="359">
        <f>_xll.qlIndexFixing($AC$5,AZ565,,_xll.ohTrigger(Trigger,Quote!$V$2))</f>
        <v>6.3454627863651046E-3</v>
      </c>
      <c r="BD565" s="359" t="e">
        <f>_xll.qlIndexFixing($BE$1,AZ565,TRUE,_xll.ohTrigger(Trigger,Trigger12M))</f>
        <v>#NUM!</v>
      </c>
    </row>
    <row r="566" spans="51:56" ht="11.25" customHeight="1" x14ac:dyDescent="0.25">
      <c r="AY566" s="187" t="s">
        <v>90</v>
      </c>
      <c r="AZ566" s="186">
        <f>_xll.qlInterestRateIndexFixingDate(Currency&amp;"ibor"&amp;$I$1,BA566,Trigger)</f>
        <v>43256</v>
      </c>
      <c r="BA566" s="186">
        <f>_xll.qlCalendarAdvance(Calendar,BA565,AY566,"f",,Trigger)</f>
        <v>43258</v>
      </c>
      <c r="BB566" s="186">
        <f>_xll.qlInterestRateIndexMaturity(Currency&amp;"ibor"&amp;$I$1,BA566,Trigger)</f>
        <v>43623</v>
      </c>
      <c r="BC566" s="359">
        <f>_xll.qlIndexFixing($AC$5,AZ566,,_xll.ohTrigger(Trigger,Quote!$V$2))</f>
        <v>6.3768424993465899E-3</v>
      </c>
      <c r="BD566" s="359" t="e">
        <f>_xll.qlIndexFixing($BE$1,AZ566,TRUE,_xll.ohTrigger(Trigger,Trigger12M))</f>
        <v>#NUM!</v>
      </c>
    </row>
    <row r="567" spans="51:56" ht="11.25" customHeight="1" x14ac:dyDescent="0.25">
      <c r="AY567" s="187" t="s">
        <v>90</v>
      </c>
      <c r="AZ567" s="186">
        <f>_xll.qlInterestRateIndexFixingDate(Currency&amp;"ibor"&amp;$I$1,BA567,Trigger)</f>
        <v>43263</v>
      </c>
      <c r="BA567" s="186">
        <f>_xll.qlCalendarAdvance(Calendar,BA566,AY567,"f",,Trigger)</f>
        <v>43265</v>
      </c>
      <c r="BB567" s="186">
        <f>_xll.qlInterestRateIndexMaturity(Currency&amp;"ibor"&amp;$I$1,BA567,Trigger)</f>
        <v>43630</v>
      </c>
      <c r="BC567" s="359">
        <f>_xll.qlIndexFixing($AC$5,AZ567,,_xll.ohTrigger(Trigger,Quote!$V$2))</f>
        <v>6.4256680682966989E-3</v>
      </c>
      <c r="BD567" s="359" t="e">
        <f>_xll.qlIndexFixing($BE$1,AZ567,TRUE,_xll.ohTrigger(Trigger,Trigger12M))</f>
        <v>#NUM!</v>
      </c>
    </row>
    <row r="568" spans="51:56" ht="11.25" customHeight="1" x14ac:dyDescent="0.25">
      <c r="AY568" s="187" t="s">
        <v>90</v>
      </c>
      <c r="AZ568" s="186">
        <f>_xll.qlInterestRateIndexFixingDate(Currency&amp;"ibor"&amp;$I$1,BA568,Trigger)</f>
        <v>43270</v>
      </c>
      <c r="BA568" s="186">
        <f>_xll.qlCalendarAdvance(Calendar,BA567,AY568,"f",,Trigger)</f>
        <v>43272</v>
      </c>
      <c r="BB568" s="186">
        <f>_xll.qlInterestRateIndexMaturity(Currency&amp;"ibor"&amp;$I$1,BA568,Trigger)</f>
        <v>43637</v>
      </c>
      <c r="BC568" s="359">
        <f>_xll.qlIndexFixing($AC$5,AZ568,,_xll.ohTrigger(Trigger,Quote!$V$2))</f>
        <v>6.4746165214949001E-3</v>
      </c>
      <c r="BD568" s="359" t="e">
        <f>_xll.qlIndexFixing($BE$1,AZ568,TRUE,_xll.ohTrigger(Trigger,Trigger12M))</f>
        <v>#NUM!</v>
      </c>
    </row>
    <row r="569" spans="51:56" ht="11.25" customHeight="1" x14ac:dyDescent="0.25">
      <c r="AY569" s="187" t="s">
        <v>90</v>
      </c>
      <c r="AZ569" s="186">
        <f>_xll.qlInterestRateIndexFixingDate(Currency&amp;"ibor"&amp;$I$1,BA569,Trigger)</f>
        <v>43277</v>
      </c>
      <c r="BA569" s="186">
        <f>_xll.qlCalendarAdvance(Calendar,BA568,AY569,"f",,Trigger)</f>
        <v>43279</v>
      </c>
      <c r="BB569" s="186">
        <f>_xll.qlInterestRateIndexMaturity(Currency&amp;"ibor"&amp;$I$1,BA569,Trigger)</f>
        <v>43644</v>
      </c>
      <c r="BC569" s="359">
        <f>_xll.qlIndexFixing($AC$5,AZ569,,_xll.ohTrigger(Trigger,Quote!$V$2))</f>
        <v>6.523687876881035E-3</v>
      </c>
      <c r="BD569" s="359" t="e">
        <f>_xll.qlIndexFixing($BE$1,AZ569,TRUE,_xll.ohTrigger(Trigger,Trigger12M))</f>
        <v>#NUM!</v>
      </c>
    </row>
    <row r="570" spans="51:56" ht="11.25" customHeight="1" x14ac:dyDescent="0.25">
      <c r="AY570" s="187" t="s">
        <v>90</v>
      </c>
      <c r="AZ570" s="186">
        <f>_xll.qlInterestRateIndexFixingDate(Currency&amp;"ibor"&amp;$I$1,BA570,Trigger)</f>
        <v>43284</v>
      </c>
      <c r="BA570" s="186">
        <f>_xll.qlCalendarAdvance(Calendar,BA569,AY570,"f",,Trigger)</f>
        <v>43286</v>
      </c>
      <c r="BB570" s="186">
        <f>_xll.qlInterestRateIndexMaturity(Currency&amp;"ibor"&amp;$I$1,BA570,Trigger)</f>
        <v>43651</v>
      </c>
      <c r="BC570" s="359">
        <f>_xll.qlIndexFixing($AC$5,AZ570,,_xll.ohTrigger(Trigger,Quote!$V$2))</f>
        <v>6.5728821524409353E-3</v>
      </c>
      <c r="BD570" s="359" t="e">
        <f>_xll.qlIndexFixing($BE$1,AZ570,TRUE,_xll.ohTrigger(Trigger,Trigger12M))</f>
        <v>#NUM!</v>
      </c>
    </row>
    <row r="571" spans="51:56" ht="11.25" customHeight="1" x14ac:dyDescent="0.25">
      <c r="AY571" s="187" t="s">
        <v>90</v>
      </c>
      <c r="AZ571" s="186">
        <f>_xll.qlInterestRateIndexFixingDate(Currency&amp;"ibor"&amp;$I$1,BA571,Trigger)</f>
        <v>43291</v>
      </c>
      <c r="BA571" s="186">
        <f>_xll.qlCalendarAdvance(Calendar,BA570,AY571,"f",,Trigger)</f>
        <v>43293</v>
      </c>
      <c r="BB571" s="186">
        <f>_xll.qlInterestRateIndexMaturity(Currency&amp;"ibor"&amp;$I$1,BA571,Trigger)</f>
        <v>43658</v>
      </c>
      <c r="BC571" s="359">
        <f>_xll.qlIndexFixing($AC$5,AZ571,,_xll.ohTrigger(Trigger,Quote!$V$2))</f>
        <v>6.6221993662057667E-3</v>
      </c>
      <c r="BD571" s="359" t="e">
        <f>_xll.qlIndexFixing($BE$1,AZ571,TRUE,_xll.ohTrigger(Trigger,Trigger12M))</f>
        <v>#NUM!</v>
      </c>
    </row>
    <row r="572" spans="51:56" ht="11.25" customHeight="1" x14ac:dyDescent="0.25">
      <c r="AY572" s="187" t="s">
        <v>90</v>
      </c>
      <c r="AZ572" s="186">
        <f>_xll.qlInterestRateIndexFixingDate(Currency&amp;"ibor"&amp;$I$1,BA572,Trigger)</f>
        <v>43298</v>
      </c>
      <c r="BA572" s="186">
        <f>_xll.qlCalendarAdvance(Calendar,BA571,AY572,"f",,Trigger)</f>
        <v>43300</v>
      </c>
      <c r="BB572" s="186">
        <f>_xll.qlInterestRateIndexMaturity(Currency&amp;"ibor"&amp;$I$1,BA572,Trigger)</f>
        <v>43665</v>
      </c>
      <c r="BC572" s="359">
        <f>_xll.qlIndexFixing($AC$5,AZ572,,_xll.ohTrigger(Trigger,Quote!$V$2))</f>
        <v>6.6716395362526855E-3</v>
      </c>
      <c r="BD572" s="359" t="e">
        <f>_xll.qlIndexFixing($BE$1,AZ572,TRUE,_xll.ohTrigger(Trigger,Trigger12M))</f>
        <v>#NUM!</v>
      </c>
    </row>
    <row r="573" spans="51:56" ht="11.25" customHeight="1" x14ac:dyDescent="0.25">
      <c r="AY573" s="187" t="s">
        <v>90</v>
      </c>
      <c r="AZ573" s="186">
        <f>_xll.qlInterestRateIndexFixingDate(Currency&amp;"ibor"&amp;$I$1,BA573,Trigger)</f>
        <v>43305</v>
      </c>
      <c r="BA573" s="186">
        <f>_xll.qlCalendarAdvance(Calendar,BA572,AY573,"f",,Trigger)</f>
        <v>43307</v>
      </c>
      <c r="BB573" s="186">
        <f>_xll.qlInterestRateIndexMaturity(Currency&amp;"ibor"&amp;$I$1,BA573,Trigger)</f>
        <v>43672</v>
      </c>
      <c r="BC573" s="359">
        <f>_xll.qlIndexFixing($AC$5,AZ573,,_xll.ohTrigger(Trigger,Quote!$V$2))</f>
        <v>6.7212026807044007E-3</v>
      </c>
      <c r="BD573" s="359" t="e">
        <f>_xll.qlIndexFixing($BE$1,AZ573,TRUE,_xll.ohTrigger(Trigger,Trigger12M))</f>
        <v>#NUM!</v>
      </c>
    </row>
    <row r="574" spans="51:56" ht="11.25" customHeight="1" x14ac:dyDescent="0.25">
      <c r="AY574" s="187" t="s">
        <v>90</v>
      </c>
      <c r="AZ574" s="186">
        <f>_xll.qlInterestRateIndexFixingDate(Currency&amp;"ibor"&amp;$I$1,BA574,Trigger)</f>
        <v>43312</v>
      </c>
      <c r="BA574" s="186">
        <f>_xll.qlCalendarAdvance(Calendar,BA573,AY574,"f",,Trigger)</f>
        <v>43314</v>
      </c>
      <c r="BB574" s="186">
        <f>_xll.qlInterestRateIndexMaturity(Currency&amp;"ibor"&amp;$I$1,BA574,Trigger)</f>
        <v>43679</v>
      </c>
      <c r="BC574" s="359">
        <f>_xll.qlIndexFixing($AC$5,AZ574,,_xll.ohTrigger(Trigger,Quote!$V$2))</f>
        <v>6.7708888177291735E-3</v>
      </c>
      <c r="BD574" s="359" t="e">
        <f>_xll.qlIndexFixing($BE$1,AZ574,TRUE,_xll.ohTrigger(Trigger,Trigger12M))</f>
        <v>#NUM!</v>
      </c>
    </row>
    <row r="575" spans="51:56" ht="11.25" customHeight="1" x14ac:dyDescent="0.25">
      <c r="AY575" s="187" t="s">
        <v>90</v>
      </c>
      <c r="AZ575" s="186">
        <f>_xll.qlInterestRateIndexFixingDate(Currency&amp;"ibor"&amp;$I$1,BA575,Trigger)</f>
        <v>43319</v>
      </c>
      <c r="BA575" s="186">
        <f>_xll.qlCalendarAdvance(Calendar,BA574,AY575,"f",,Trigger)</f>
        <v>43321</v>
      </c>
      <c r="BB575" s="186">
        <f>_xll.qlInterestRateIndexMaturity(Currency&amp;"ibor"&amp;$I$1,BA575,Trigger)</f>
        <v>43686</v>
      </c>
      <c r="BC575" s="359">
        <f>_xll.qlIndexFixing($AC$5,AZ575,,_xll.ohTrigger(Trigger,Quote!$V$2))</f>
        <v>6.8206979655410374E-3</v>
      </c>
      <c r="BD575" s="359" t="e">
        <f>_xll.qlIndexFixing($BE$1,AZ575,TRUE,_xll.ohTrigger(Trigger,Trigger12M))</f>
        <v>#NUM!</v>
      </c>
    </row>
    <row r="576" spans="51:56" ht="11.25" customHeight="1" x14ac:dyDescent="0.25">
      <c r="AY576" s="187" t="s">
        <v>90</v>
      </c>
      <c r="AZ576" s="186">
        <f>_xll.qlInterestRateIndexFixingDate(Currency&amp;"ibor"&amp;$I$1,BA576,Trigger)</f>
        <v>43326</v>
      </c>
      <c r="BA576" s="186">
        <f>_xll.qlCalendarAdvance(Calendar,BA575,AY576,"f",,Trigger)</f>
        <v>43328</v>
      </c>
      <c r="BB576" s="186">
        <f>_xll.qlInterestRateIndexMaturity(Currency&amp;"ibor"&amp;$I$1,BA576,Trigger)</f>
        <v>43693</v>
      </c>
      <c r="BC576" s="359">
        <f>_xll.qlIndexFixing($AC$5,AZ576,,_xll.ohTrigger(Trigger,Quote!$V$2))</f>
        <v>6.8706301423997959E-3</v>
      </c>
      <c r="BD576" s="359" t="e">
        <f>_xll.qlIndexFixing($BE$1,AZ576,TRUE,_xll.ohTrigger(Trigger,Trigger12M))</f>
        <v>#NUM!</v>
      </c>
    </row>
    <row r="577" spans="51:56" ht="11.25" customHeight="1" x14ac:dyDescent="0.25">
      <c r="AY577" s="187" t="s">
        <v>90</v>
      </c>
      <c r="AZ577" s="186">
        <f>_xll.qlInterestRateIndexFixingDate(Currency&amp;"ibor"&amp;$I$1,BA577,Trigger)</f>
        <v>43333</v>
      </c>
      <c r="BA577" s="186">
        <f>_xll.qlCalendarAdvance(Calendar,BA576,AY577,"f",,Trigger)</f>
        <v>43335</v>
      </c>
      <c r="BB577" s="186">
        <f>_xll.qlInterestRateIndexMaturity(Currency&amp;"ibor"&amp;$I$1,BA577,Trigger)</f>
        <v>43700</v>
      </c>
      <c r="BC577" s="359">
        <f>_xll.qlIndexFixing($AC$5,AZ577,,_xll.ohTrigger(Trigger,Quote!$V$2))</f>
        <v>6.9206853666105884E-3</v>
      </c>
      <c r="BD577" s="359" t="e">
        <f>_xll.qlIndexFixing($BE$1,AZ577,TRUE,_xll.ohTrigger(Trigger,Trigger12M))</f>
        <v>#NUM!</v>
      </c>
    </row>
    <row r="578" spans="51:56" ht="11.25" customHeight="1" x14ac:dyDescent="0.25">
      <c r="AY578" s="187" t="s">
        <v>90</v>
      </c>
      <c r="AZ578" s="186">
        <f>_xll.qlInterestRateIndexFixingDate(Currency&amp;"ibor"&amp;$I$1,BA578,Trigger)</f>
        <v>43340</v>
      </c>
      <c r="BA578" s="186">
        <f>_xll.qlCalendarAdvance(Calendar,BA577,AY578,"f",,Trigger)</f>
        <v>43342</v>
      </c>
      <c r="BB578" s="186">
        <f>_xll.qlInterestRateIndexMaturity(Currency&amp;"ibor"&amp;$I$1,BA578,Trigger)</f>
        <v>43707</v>
      </c>
      <c r="BC578" s="359">
        <f>_xll.qlIndexFixing($AC$5,AZ578,,_xll.ohTrigger(Trigger,Quote!$V$2))</f>
        <v>6.9708636565252004E-3</v>
      </c>
      <c r="BD578" s="359" t="e">
        <f>_xll.qlIndexFixing($BE$1,AZ578,TRUE,_xll.ohTrigger(Trigger,Trigger12M))</f>
        <v>#NUM!</v>
      </c>
    </row>
    <row r="579" spans="51:56" ht="11.25" customHeight="1" x14ac:dyDescent="0.25">
      <c r="AY579" s="187" t="s">
        <v>90</v>
      </c>
      <c r="AZ579" s="186">
        <f>_xll.qlInterestRateIndexFixingDate(Currency&amp;"ibor"&amp;$I$1,BA579,Trigger)</f>
        <v>43347</v>
      </c>
      <c r="BA579" s="186">
        <f>_xll.qlCalendarAdvance(Calendar,BA578,AY579,"f",,Trigger)</f>
        <v>43349</v>
      </c>
      <c r="BB579" s="186">
        <f>_xll.qlInterestRateIndexMaturity(Currency&amp;"ibor"&amp;$I$1,BA579,Trigger)</f>
        <v>43714</v>
      </c>
      <c r="BC579" s="359">
        <f>_xll.qlIndexFixing($AC$5,AZ579,,_xll.ohTrigger(Trigger,Quote!$V$2))</f>
        <v>7.0211650305396561E-3</v>
      </c>
      <c r="BD579" s="359" t="e">
        <f>_xll.qlIndexFixing($BE$1,AZ579,TRUE,_xll.ohTrigger(Trigger,Trigger12M))</f>
        <v>#NUM!</v>
      </c>
    </row>
    <row r="580" spans="51:56" ht="11.25" customHeight="1" x14ac:dyDescent="0.25">
      <c r="AY580" s="187" t="s">
        <v>90</v>
      </c>
      <c r="AZ580" s="186">
        <f>_xll.qlInterestRateIndexFixingDate(Currency&amp;"ibor"&amp;$I$1,BA580,Trigger)</f>
        <v>43354</v>
      </c>
      <c r="BA580" s="186">
        <f>_xll.qlCalendarAdvance(Calendar,BA579,AY580,"f",,Trigger)</f>
        <v>43356</v>
      </c>
      <c r="BB580" s="186">
        <f>_xll.qlInterestRateIndexMaturity(Currency&amp;"ibor"&amp;$I$1,BA580,Trigger)</f>
        <v>43721</v>
      </c>
      <c r="BC580" s="359">
        <f>_xll.qlIndexFixing($AC$5,AZ580,,_xll.ohTrigger(Trigger,Quote!$V$2))</f>
        <v>7.0715895070975034E-3</v>
      </c>
      <c r="BD580" s="359" t="e">
        <f>_xll.qlIndexFixing($BE$1,AZ580,TRUE,_xll.ohTrigger(Trigger,Trigger12M))</f>
        <v>#NUM!</v>
      </c>
    </row>
    <row r="581" spans="51:56" ht="11.25" customHeight="1" x14ac:dyDescent="0.25">
      <c r="AY581" s="187" t="s">
        <v>90</v>
      </c>
      <c r="AZ581" s="186">
        <f>_xll.qlInterestRateIndexFixingDate(Currency&amp;"ibor"&amp;$I$1,BA581,Trigger)</f>
        <v>43361</v>
      </c>
      <c r="BA581" s="186">
        <f>_xll.qlCalendarAdvance(Calendar,BA580,AY581,"f",,Trigger)</f>
        <v>43363</v>
      </c>
      <c r="BB581" s="186">
        <f>_xll.qlInterestRateIndexMaturity(Currency&amp;"ibor"&amp;$I$1,BA581,Trigger)</f>
        <v>43728</v>
      </c>
      <c r="BC581" s="359">
        <f>_xll.qlIndexFixing($AC$5,AZ581,,_xll.ohTrigger(Trigger,Quote!$V$2))</f>
        <v>7.1221371046865291E-3</v>
      </c>
      <c r="BD581" s="359" t="e">
        <f>_xll.qlIndexFixing($BE$1,AZ581,TRUE,_xll.ohTrigger(Trigger,Trigger12M))</f>
        <v>#NUM!</v>
      </c>
    </row>
    <row r="582" spans="51:56" ht="11.25" customHeight="1" x14ac:dyDescent="0.25">
      <c r="AY582" s="187" t="s">
        <v>90</v>
      </c>
      <c r="AZ582" s="186">
        <f>_xll.qlInterestRateIndexFixingDate(Currency&amp;"ibor"&amp;$I$1,BA582,Trigger)</f>
        <v>43368</v>
      </c>
      <c r="BA582" s="186">
        <f>_xll.qlCalendarAdvance(Calendar,BA581,AY582,"f",,Trigger)</f>
        <v>43370</v>
      </c>
      <c r="BB582" s="186">
        <f>_xll.qlInterestRateIndexMaturity(Currency&amp;"ibor"&amp;$I$1,BA582,Trigger)</f>
        <v>43735</v>
      </c>
      <c r="BC582" s="359">
        <f>_xll.qlIndexFixing($AC$5,AZ582,,_xll.ohTrigger(Trigger,Quote!$V$2))</f>
        <v>7.1728078418411678E-3</v>
      </c>
      <c r="BD582" s="359" t="e">
        <f>_xll.qlIndexFixing($BE$1,AZ582,TRUE,_xll.ohTrigger(Trigger,Trigger12M))</f>
        <v>#NUM!</v>
      </c>
    </row>
    <row r="583" spans="51:56" ht="11.25" customHeight="1" x14ac:dyDescent="0.25">
      <c r="AY583" s="187" t="s">
        <v>90</v>
      </c>
      <c r="AZ583" s="186">
        <f>_xll.qlInterestRateIndexFixingDate(Currency&amp;"ibor"&amp;$I$1,BA583,Trigger)</f>
        <v>43375</v>
      </c>
      <c r="BA583" s="186">
        <f>_xll.qlCalendarAdvance(Calendar,BA582,AY583,"f",,Trigger)</f>
        <v>43377</v>
      </c>
      <c r="BB583" s="186">
        <f>_xll.qlInterestRateIndexMaturity(Currency&amp;"ibor"&amp;$I$1,BA583,Trigger)</f>
        <v>43742</v>
      </c>
      <c r="BC583" s="359">
        <f>_xll.qlIndexFixing($AC$5,AZ583,,_xll.ohTrigger(Trigger,Quote!$V$2))</f>
        <v>7.2236017371411871E-3</v>
      </c>
      <c r="BD583" s="359" t="e">
        <f>_xll.qlIndexFixing($BE$1,AZ583,TRUE,_xll.ohTrigger(Trigger,Trigger12M))</f>
        <v>#NUM!</v>
      </c>
    </row>
    <row r="584" spans="51:56" ht="11.25" customHeight="1" x14ac:dyDescent="0.25">
      <c r="AY584" s="187" t="s">
        <v>90</v>
      </c>
      <c r="AZ584" s="186">
        <f>_xll.qlInterestRateIndexFixingDate(Currency&amp;"ibor"&amp;$I$1,BA584,Trigger)</f>
        <v>43382</v>
      </c>
      <c r="BA584" s="186">
        <f>_xll.qlCalendarAdvance(Calendar,BA583,AY584,"f",,Trigger)</f>
        <v>43384</v>
      </c>
      <c r="BB584" s="186">
        <f>_xll.qlInterestRateIndexMaturity(Currency&amp;"ibor"&amp;$I$1,BA584,Trigger)</f>
        <v>43749</v>
      </c>
      <c r="BC584" s="359">
        <f>_xll.qlIndexFixing($AC$5,AZ584,,_xll.ohTrigger(Trigger,Quote!$V$2))</f>
        <v>7.2745188092125648E-3</v>
      </c>
      <c r="BD584" s="359" t="e">
        <f>_xll.qlIndexFixing($BE$1,AZ584,TRUE,_xll.ohTrigger(Trigger,Trigger12M))</f>
        <v>#NUM!</v>
      </c>
    </row>
    <row r="585" spans="51:56" ht="11.25" customHeight="1" x14ac:dyDescent="0.25">
      <c r="AY585" s="187" t="s">
        <v>90</v>
      </c>
      <c r="AZ585" s="186">
        <f>_xll.qlInterestRateIndexFixingDate(Currency&amp;"ibor"&amp;$I$1,BA585,Trigger)</f>
        <v>43389</v>
      </c>
      <c r="BA585" s="186">
        <f>_xll.qlCalendarAdvance(Calendar,BA584,AY585,"f",,Trigger)</f>
        <v>43391</v>
      </c>
      <c r="BB585" s="186">
        <f>_xll.qlInterestRateIndexMaturity(Currency&amp;"ibor"&amp;$I$1,BA585,Trigger)</f>
        <v>43756</v>
      </c>
      <c r="BC585" s="359">
        <f>_xll.qlIndexFixing($AC$5,AZ585,,_xll.ohTrigger(Trigger,Quote!$V$2))</f>
        <v>7.3255590767263923E-3</v>
      </c>
      <c r="BD585" s="359" t="e">
        <f>_xll.qlIndexFixing($BE$1,AZ585,TRUE,_xll.ohTrigger(Trigger,Trigger12M))</f>
        <v>#NUM!</v>
      </c>
    </row>
    <row r="586" spans="51:56" ht="11.25" customHeight="1" x14ac:dyDescent="0.25">
      <c r="AY586" s="187" t="s">
        <v>90</v>
      </c>
      <c r="AZ586" s="186">
        <f>_xll.qlInterestRateIndexFixingDate(Currency&amp;"ibor"&amp;$I$1,BA586,Trigger)</f>
        <v>43396</v>
      </c>
      <c r="BA586" s="186">
        <f>_xll.qlCalendarAdvance(Calendar,BA585,AY586,"f",,Trigger)</f>
        <v>43398</v>
      </c>
      <c r="BB586" s="186">
        <f>_xll.qlInterestRateIndexMaturity(Currency&amp;"ibor"&amp;$I$1,BA586,Trigger)</f>
        <v>43763</v>
      </c>
      <c r="BC586" s="359">
        <f>_xll.qlIndexFixing($AC$5,AZ586,,_xll.ohTrigger(Trigger,Quote!$V$2))</f>
        <v>7.3767225584004097E-3</v>
      </c>
      <c r="BD586" s="359" t="e">
        <f>_xll.qlIndexFixing($BE$1,AZ586,TRUE,_xll.ohTrigger(Trigger,Trigger12M))</f>
        <v>#NUM!</v>
      </c>
    </row>
    <row r="587" spans="51:56" ht="11.25" customHeight="1" x14ac:dyDescent="0.25">
      <c r="AY587" s="187" t="s">
        <v>90</v>
      </c>
      <c r="AZ587" s="186">
        <f>_xll.qlInterestRateIndexFixingDate(Currency&amp;"ibor"&amp;$I$1,BA587,Trigger)</f>
        <v>43403</v>
      </c>
      <c r="BA587" s="186">
        <f>_xll.qlCalendarAdvance(Calendar,BA586,AY587,"f",,Trigger)</f>
        <v>43405</v>
      </c>
      <c r="BB587" s="186">
        <f>_xll.qlInterestRateIndexMaturity(Currency&amp;"ibor"&amp;$I$1,BA587,Trigger)</f>
        <v>43770</v>
      </c>
      <c r="BC587" s="359">
        <f>_xll.qlIndexFixing($AC$5,AZ587,,_xll.ohTrigger(Trigger,Quote!$V$2))</f>
        <v>7.4280092729976906E-3</v>
      </c>
      <c r="BD587" s="359" t="e">
        <f>_xll.qlIndexFixing($BE$1,AZ587,TRUE,_xll.ohTrigger(Trigger,Trigger12M))</f>
        <v>#NUM!</v>
      </c>
    </row>
    <row r="588" spans="51:56" ht="11.25" customHeight="1" x14ac:dyDescent="0.25">
      <c r="AY588" s="187" t="s">
        <v>90</v>
      </c>
      <c r="AZ588" s="186">
        <f>_xll.qlInterestRateIndexFixingDate(Currency&amp;"ibor"&amp;$I$1,BA588,Trigger)</f>
        <v>43410</v>
      </c>
      <c r="BA588" s="186">
        <f>_xll.qlCalendarAdvance(Calendar,BA587,AY588,"f",,Trigger)</f>
        <v>43412</v>
      </c>
      <c r="BB588" s="186">
        <f>_xll.qlInterestRateIndexMaturity(Currency&amp;"ibor"&amp;$I$1,BA588,Trigger)</f>
        <v>43777</v>
      </c>
      <c r="BC588" s="359">
        <f>_xll.qlIndexFixing($AC$5,AZ588,,_xll.ohTrigger(Trigger,Quote!$V$2))</f>
        <v>7.4794192393270792E-3</v>
      </c>
      <c r="BD588" s="359" t="e">
        <f>_xll.qlIndexFixing($BE$1,AZ588,TRUE,_xll.ohTrigger(Trigger,Trigger12M))</f>
        <v>#NUM!</v>
      </c>
    </row>
    <row r="589" spans="51:56" ht="11.25" customHeight="1" x14ac:dyDescent="0.25">
      <c r="AY589" s="187" t="s">
        <v>90</v>
      </c>
      <c r="AZ589" s="186">
        <f>_xll.qlInterestRateIndexFixingDate(Currency&amp;"ibor"&amp;$I$1,BA589,Trigger)</f>
        <v>43417</v>
      </c>
      <c r="BA589" s="186">
        <f>_xll.qlCalendarAdvance(Calendar,BA588,AY589,"f",,Trigger)</f>
        <v>43419</v>
      </c>
      <c r="BB589" s="186">
        <f>_xll.qlInterestRateIndexMaturity(Currency&amp;"ibor"&amp;$I$1,BA589,Trigger)</f>
        <v>43784</v>
      </c>
      <c r="BC589" s="359">
        <f>_xll.qlIndexFixing($AC$5,AZ589,,_xll.ohTrigger(Trigger,Quote!$V$2))</f>
        <v>7.5309524762436301E-3</v>
      </c>
      <c r="BD589" s="359" t="e">
        <f>_xll.qlIndexFixing($BE$1,AZ589,TRUE,_xll.ohTrigger(Trigger,Trigger12M))</f>
        <v>#NUM!</v>
      </c>
    </row>
    <row r="590" spans="51:56" ht="11.25" customHeight="1" x14ac:dyDescent="0.25">
      <c r="AY590" s="187" t="s">
        <v>90</v>
      </c>
      <c r="AZ590" s="186">
        <f>_xll.qlInterestRateIndexFixingDate(Currency&amp;"ibor"&amp;$I$1,BA590,Trigger)</f>
        <v>43424</v>
      </c>
      <c r="BA590" s="186">
        <f>_xll.qlCalendarAdvance(Calendar,BA589,AY590,"f",,Trigger)</f>
        <v>43426</v>
      </c>
      <c r="BB590" s="186">
        <f>_xll.qlInterestRateIndexMaturity(Currency&amp;"ibor"&amp;$I$1,BA590,Trigger)</f>
        <v>43791</v>
      </c>
      <c r="BC590" s="359">
        <f>_xll.qlIndexFixing($AC$5,AZ590,,_xll.ohTrigger(Trigger,Quote!$V$2))</f>
        <v>7.5826090026477324E-3</v>
      </c>
      <c r="BD590" s="359" t="e">
        <f>_xll.qlIndexFixing($BE$1,AZ590,TRUE,_xll.ohTrigger(Trigger,Trigger12M))</f>
        <v>#NUM!</v>
      </c>
    </row>
    <row r="591" spans="51:56" ht="11.25" customHeight="1" x14ac:dyDescent="0.25">
      <c r="AY591" s="187" t="s">
        <v>90</v>
      </c>
      <c r="AZ591" s="186">
        <f>_xll.qlInterestRateIndexFixingDate(Currency&amp;"ibor"&amp;$I$1,BA591,Trigger)</f>
        <v>43431</v>
      </c>
      <c r="BA591" s="186">
        <f>_xll.qlCalendarAdvance(Calendar,BA590,AY591,"f",,Trigger)</f>
        <v>43433</v>
      </c>
      <c r="BB591" s="186">
        <f>_xll.qlInterestRateIndexMaturity(Currency&amp;"ibor"&amp;$I$1,BA591,Trigger)</f>
        <v>43798</v>
      </c>
      <c r="BC591" s="359">
        <f>_xll.qlIndexFixing($AC$5,AZ591,,_xll.ohTrigger(Trigger,Quote!$V$2))</f>
        <v>7.6343888374862017E-3</v>
      </c>
      <c r="BD591" s="359" t="e">
        <f>_xll.qlIndexFixing($BE$1,AZ591,TRUE,_xll.ohTrigger(Trigger,Trigger12M))</f>
        <v>#NUM!</v>
      </c>
    </row>
    <row r="592" spans="51:56" ht="11.25" customHeight="1" x14ac:dyDescent="0.25">
      <c r="AY592" s="187" t="s">
        <v>90</v>
      </c>
      <c r="AZ592" s="186">
        <f>_xll.qlInterestRateIndexFixingDate(Currency&amp;"ibor"&amp;$I$1,BA592,Trigger)</f>
        <v>43438</v>
      </c>
      <c r="BA592" s="186">
        <f>_xll.qlCalendarAdvance(Calendar,BA591,AY592,"f",,Trigger)</f>
        <v>43440</v>
      </c>
      <c r="BB592" s="186">
        <f>_xll.qlInterestRateIndexMaturity(Currency&amp;"ibor"&amp;$I$1,BA592,Trigger)</f>
        <v>43805</v>
      </c>
      <c r="BC592" s="359">
        <f>_xll.qlIndexFixing($AC$5,AZ592,,_xll.ohTrigger(Trigger,Quote!$V$2))</f>
        <v>7.6862919997518452E-3</v>
      </c>
      <c r="BD592" s="359" t="e">
        <f>_xll.qlIndexFixing($BE$1,AZ592,TRUE,_xll.ohTrigger(Trigger,Trigger12M))</f>
        <v>#NUM!</v>
      </c>
    </row>
    <row r="593" spans="51:56" ht="11.25" customHeight="1" x14ac:dyDescent="0.25">
      <c r="AY593" s="187" t="s">
        <v>90</v>
      </c>
      <c r="AZ593" s="186">
        <f>_xll.qlInterestRateIndexFixingDate(Currency&amp;"ibor"&amp;$I$1,BA593,Trigger)</f>
        <v>43445</v>
      </c>
      <c r="BA593" s="186">
        <f>_xll.qlCalendarAdvance(Calendar,BA592,AY593,"f",,Trigger)</f>
        <v>43447</v>
      </c>
      <c r="BB593" s="186">
        <f>_xll.qlInterestRateIndexMaturity(Currency&amp;"ibor"&amp;$I$1,BA593,Trigger)</f>
        <v>43812</v>
      </c>
      <c r="BC593" s="359">
        <f>_xll.qlIndexFixing($AC$5,AZ593,,_xll.ohTrigger(Trigger,Quote!$V$2))</f>
        <v>7.738318508482148E-3</v>
      </c>
      <c r="BD593" s="359" t="e">
        <f>_xll.qlIndexFixing($BE$1,AZ593,TRUE,_xll.ohTrigger(Trigger,Trigger12M))</f>
        <v>#NUM!</v>
      </c>
    </row>
    <row r="594" spans="51:56" ht="11.25" customHeight="1" x14ac:dyDescent="0.25">
      <c r="AY594" s="187" t="s">
        <v>90</v>
      </c>
      <c r="AZ594" s="186">
        <f>_xll.qlInterestRateIndexFixingDate(Currency&amp;"ibor"&amp;$I$1,BA594,Trigger)</f>
        <v>43452</v>
      </c>
      <c r="BA594" s="186">
        <f>_xll.qlCalendarAdvance(Calendar,BA593,AY594,"f",,Trigger)</f>
        <v>43454</v>
      </c>
      <c r="BB594" s="186">
        <f>_xll.qlInterestRateIndexMaturity(Currency&amp;"ibor"&amp;$I$1,BA594,Trigger)</f>
        <v>43819</v>
      </c>
      <c r="BC594" s="359">
        <f>_xll.qlIndexFixing($AC$5,AZ594,,_xll.ohTrigger(Trigger,Quote!$V$2))</f>
        <v>7.7904683827621163E-3</v>
      </c>
      <c r="BD594" s="359" t="e">
        <f>_xll.qlIndexFixing($BE$1,AZ594,TRUE,_xll.ohTrigger(Trigger,Trigger12M))</f>
        <v>#NUM!</v>
      </c>
    </row>
    <row r="595" spans="51:56" ht="11.25" customHeight="1" x14ac:dyDescent="0.25">
      <c r="AY595" s="187" t="s">
        <v>90</v>
      </c>
      <c r="AZ595" s="186">
        <f>_xll.qlInterestRateIndexFixingDate(Currency&amp;"ibor"&amp;$I$1,BA595,Trigger)</f>
        <v>43455</v>
      </c>
      <c r="BA595" s="186">
        <f>_xll.qlCalendarAdvance(Calendar,BA594,AY595,"f",,Trigger)</f>
        <v>43461</v>
      </c>
      <c r="BB595" s="186">
        <f>_xll.qlInterestRateIndexMaturity(Currency&amp;"ibor"&amp;$I$1,BA595,Trigger)</f>
        <v>43826</v>
      </c>
      <c r="BC595" s="359">
        <f>_xll.qlIndexFixing($AC$5,AZ595,,_xll.ohTrigger(Trigger,Quote!$V$2))</f>
        <v>7.842741641721435E-3</v>
      </c>
      <c r="BD595" s="359" t="e">
        <f>_xll.qlIndexFixing($BE$1,AZ595,TRUE,_xll.ohTrigger(Trigger,Trigger12M))</f>
        <v>#NUM!</v>
      </c>
    </row>
    <row r="596" spans="51:56" ht="11.25" customHeight="1" x14ac:dyDescent="0.25">
      <c r="AY596" s="187" t="s">
        <v>90</v>
      </c>
      <c r="AZ596" s="186">
        <f>_xll.qlInterestRateIndexFixingDate(Currency&amp;"ibor"&amp;$I$1,BA596,Trigger)</f>
        <v>43465</v>
      </c>
      <c r="BA596" s="186">
        <f>_xll.qlCalendarAdvance(Calendar,BA595,AY596,"f",,Trigger)</f>
        <v>43468</v>
      </c>
      <c r="BB596" s="186">
        <f>_xll.qlInterestRateIndexMaturity(Currency&amp;"ibor"&amp;$I$1,BA596,Trigger)</f>
        <v>43833</v>
      </c>
      <c r="BC596" s="359">
        <f>_xll.qlIndexFixing($AC$5,AZ596,,_xll.ohTrigger(Trigger,Quote!$V$2))</f>
        <v>7.8951383045364355E-3</v>
      </c>
      <c r="BD596" s="359" t="e">
        <f>_xll.qlIndexFixing($BE$1,AZ596,TRUE,_xll.ohTrigger(Trigger,Trigger12M))</f>
        <v>#NUM!</v>
      </c>
    </row>
    <row r="597" spans="51:56" ht="11.25" customHeight="1" x14ac:dyDescent="0.25">
      <c r="AY597" s="187" t="s">
        <v>90</v>
      </c>
      <c r="AZ597" s="186">
        <f>_xll.qlInterestRateIndexFixingDate(Currency&amp;"ibor"&amp;$I$1,BA597,Trigger)</f>
        <v>43473</v>
      </c>
      <c r="BA597" s="186">
        <f>_xll.qlCalendarAdvance(Calendar,BA596,AY597,"f",,Trigger)</f>
        <v>43475</v>
      </c>
      <c r="BB597" s="186">
        <f>_xll.qlInterestRateIndexMaturity(Currency&amp;"ibor"&amp;$I$1,BA597,Trigger)</f>
        <v>43840</v>
      </c>
      <c r="BC597" s="359">
        <f>_xll.qlIndexFixing($AC$5,AZ597,,_xll.ohTrigger(Trigger,Quote!$V$2))</f>
        <v>7.9476583904290032E-3</v>
      </c>
      <c r="BD597" s="359" t="e">
        <f>_xll.qlIndexFixing($BE$1,AZ597,TRUE,_xll.ohTrigger(Trigger,Trigger12M))</f>
        <v>#NUM!</v>
      </c>
    </row>
    <row r="598" spans="51:56" ht="11.25" customHeight="1" x14ac:dyDescent="0.25">
      <c r="AY598" s="187" t="s">
        <v>90</v>
      </c>
      <c r="AZ598" s="186">
        <f>_xll.qlInterestRateIndexFixingDate(Currency&amp;"ibor"&amp;$I$1,BA598,Trigger)</f>
        <v>43480</v>
      </c>
      <c r="BA598" s="186">
        <f>_xll.qlCalendarAdvance(Calendar,BA597,AY598,"f",,Trigger)</f>
        <v>43482</v>
      </c>
      <c r="BB598" s="186">
        <f>_xll.qlInterestRateIndexMaturity(Currency&amp;"ibor"&amp;$I$1,BA598,Trigger)</f>
        <v>43847</v>
      </c>
      <c r="BC598" s="359">
        <f>_xll.qlIndexFixing($AC$5,AZ598,,_xll.ohTrigger(Trigger,Quote!$V$2))</f>
        <v>8.0003019186674507E-3</v>
      </c>
      <c r="BD598" s="359" t="e">
        <f>_xll.qlIndexFixing($BE$1,AZ598,TRUE,_xll.ohTrigger(Trigger,Trigger12M))</f>
        <v>#NUM!</v>
      </c>
    </row>
    <row r="599" spans="51:56" ht="11.25" customHeight="1" x14ac:dyDescent="0.25">
      <c r="AY599" s="187" t="s">
        <v>90</v>
      </c>
      <c r="AZ599" s="186">
        <f>_xll.qlInterestRateIndexFixingDate(Currency&amp;"ibor"&amp;$I$1,BA599,Trigger)</f>
        <v>43487</v>
      </c>
      <c r="BA599" s="186">
        <f>_xll.qlCalendarAdvance(Calendar,BA598,AY599,"f",,Trigger)</f>
        <v>43489</v>
      </c>
      <c r="BB599" s="186">
        <f>_xll.qlInterestRateIndexMaturity(Currency&amp;"ibor"&amp;$I$1,BA599,Trigger)</f>
        <v>43854</v>
      </c>
      <c r="BC599" s="359">
        <f>_xll.qlIndexFixing($AC$5,AZ599,,_xll.ohTrigger(Trigger,Quote!$V$2))</f>
        <v>8.0530689085654226E-3</v>
      </c>
      <c r="BD599" s="359" t="e">
        <f>_xll.qlIndexFixing($BE$1,AZ599,TRUE,_xll.ohTrigger(Trigger,Trigger12M))</f>
        <v>#NUM!</v>
      </c>
    </row>
    <row r="600" spans="51:56" ht="11.25" customHeight="1" x14ac:dyDescent="0.25">
      <c r="AY600" s="187" t="s">
        <v>90</v>
      </c>
      <c r="AZ600" s="186">
        <f>_xll.qlInterestRateIndexFixingDate(Currency&amp;"ibor"&amp;$I$1,BA600,Trigger)</f>
        <v>43494</v>
      </c>
      <c r="BA600" s="186">
        <f>_xll.qlCalendarAdvance(Calendar,BA599,AY600,"f",,Trigger)</f>
        <v>43496</v>
      </c>
      <c r="BB600" s="186">
        <f>_xll.qlInterestRateIndexMaturity(Currency&amp;"ibor"&amp;$I$1,BA600,Trigger)</f>
        <v>43861</v>
      </c>
      <c r="BC600" s="359">
        <f>_xll.qlIndexFixing($AC$5,AZ600,,_xll.ohTrigger(Trigger,Quote!$V$2))</f>
        <v>8.1059593794827779E-3</v>
      </c>
      <c r="BD600" s="359" t="e">
        <f>_xll.qlIndexFixing($BE$1,AZ600,TRUE,_xll.ohTrigger(Trigger,Trigger12M))</f>
        <v>#NUM!</v>
      </c>
    </row>
    <row r="601" spans="51:56" ht="11.25" customHeight="1" x14ac:dyDescent="0.25">
      <c r="AY601" s="187" t="s">
        <v>90</v>
      </c>
      <c r="AZ601" s="186">
        <f>_xll.qlInterestRateIndexFixingDate(Currency&amp;"ibor"&amp;$I$1,BA601,Trigger)</f>
        <v>43501</v>
      </c>
      <c r="BA601" s="186">
        <f>_xll.qlCalendarAdvance(Calendar,BA600,AY601,"f",,Trigger)</f>
        <v>43503</v>
      </c>
      <c r="BB601" s="186">
        <f>_xll.qlInterestRateIndexMaturity(Currency&amp;"ibor"&amp;$I$1,BA601,Trigger)</f>
        <v>43868</v>
      </c>
      <c r="BC601" s="359">
        <f>_xll.qlIndexFixing($AC$5,AZ601,,_xll.ohTrigger(Trigger,Quote!$V$2))</f>
        <v>8.1589733508255803E-3</v>
      </c>
      <c r="BD601" s="359" t="e">
        <f>_xll.qlIndexFixing($BE$1,AZ601,TRUE,_xll.ohTrigger(Trigger,Trigger12M))</f>
        <v>#NUM!</v>
      </c>
    </row>
    <row r="602" spans="51:56" ht="11.25" customHeight="1" x14ac:dyDescent="0.25">
      <c r="AY602" s="187" t="s">
        <v>90</v>
      </c>
      <c r="AZ602" s="186">
        <f>_xll.qlInterestRateIndexFixingDate(Currency&amp;"ibor"&amp;$I$1,BA602,Trigger)</f>
        <v>43508</v>
      </c>
      <c r="BA602" s="186">
        <f>_xll.qlCalendarAdvance(Calendar,BA601,AY602,"f",,Trigger)</f>
        <v>43510</v>
      </c>
      <c r="BB602" s="186">
        <f>_xll.qlInterestRateIndexMaturity(Currency&amp;"ibor"&amp;$I$1,BA602,Trigger)</f>
        <v>43875</v>
      </c>
      <c r="BC602" s="359">
        <f>_xll.qlIndexFixing($AC$5,AZ602,,_xll.ohTrigger(Trigger,Quote!$V$2))</f>
        <v>8.2121108420458878E-3</v>
      </c>
      <c r="BD602" s="359" t="e">
        <f>_xll.qlIndexFixing($BE$1,AZ602,TRUE,_xll.ohTrigger(Trigger,Trigger12M))</f>
        <v>#NUM!</v>
      </c>
    </row>
    <row r="603" spans="51:56" ht="11.25" customHeight="1" x14ac:dyDescent="0.25">
      <c r="AY603" s="187" t="s">
        <v>90</v>
      </c>
      <c r="AZ603" s="186">
        <f>_xll.qlInterestRateIndexFixingDate(Currency&amp;"ibor"&amp;$I$1,BA603,Trigger)</f>
        <v>43515</v>
      </c>
      <c r="BA603" s="186">
        <f>_xll.qlCalendarAdvance(Calendar,BA602,AY603,"f",,Trigger)</f>
        <v>43517</v>
      </c>
      <c r="BB603" s="186">
        <f>_xll.qlInterestRateIndexMaturity(Currency&amp;"ibor"&amp;$I$1,BA603,Trigger)</f>
        <v>43882</v>
      </c>
      <c r="BC603" s="359">
        <f>_xll.qlIndexFixing($AC$5,AZ603,,_xll.ohTrigger(Trigger,Quote!$V$2))</f>
        <v>8.2653718726413087E-3</v>
      </c>
      <c r="BD603" s="359" t="e">
        <f>_xll.qlIndexFixing($BE$1,AZ603,TRUE,_xll.ohTrigger(Trigger,Trigger12M))</f>
        <v>#NUM!</v>
      </c>
    </row>
    <row r="604" spans="51:56" ht="11.25" customHeight="1" x14ac:dyDescent="0.25">
      <c r="AY604" s="187" t="s">
        <v>90</v>
      </c>
      <c r="AZ604" s="186">
        <f>_xll.qlInterestRateIndexFixingDate(Currency&amp;"ibor"&amp;$I$1,BA604,Trigger)</f>
        <v>43522</v>
      </c>
      <c r="BA604" s="186">
        <f>_xll.qlCalendarAdvance(Calendar,BA603,AY604,"f",,Trigger)</f>
        <v>43524</v>
      </c>
      <c r="BB604" s="186">
        <f>_xll.qlInterestRateIndexMaturity(Currency&amp;"ibor"&amp;$I$1,BA604,Trigger)</f>
        <v>43889</v>
      </c>
      <c r="BC604" s="359">
        <f>_xll.qlIndexFixing($AC$5,AZ604,,_xll.ohTrigger(Trigger,Quote!$V$2))</f>
        <v>8.3187564621558796E-3</v>
      </c>
      <c r="BD604" s="359" t="e">
        <f>_xll.qlIndexFixing($BE$1,AZ604,TRUE,_xll.ohTrigger(Trigger,Trigger12M))</f>
        <v>#NUM!</v>
      </c>
    </row>
    <row r="605" spans="51:56" ht="11.25" customHeight="1" x14ac:dyDescent="0.25">
      <c r="AY605" s="187" t="s">
        <v>90</v>
      </c>
      <c r="AZ605" s="186">
        <f>_xll.qlInterestRateIndexFixingDate(Currency&amp;"ibor"&amp;$I$1,BA605,Trigger)</f>
        <v>43529</v>
      </c>
      <c r="BA605" s="186">
        <f>_xll.qlCalendarAdvance(Calendar,BA604,AY605,"f",,Trigger)</f>
        <v>43531</v>
      </c>
      <c r="BB605" s="186">
        <f>_xll.qlInterestRateIndexMaturity(Currency&amp;"ibor"&amp;$I$1,BA605,Trigger)</f>
        <v>43899</v>
      </c>
      <c r="BC605" s="359">
        <f>_xll.qlIndexFixing($AC$5,AZ605,,_xll.ohTrigger(Trigger,Quote!$V$2))</f>
        <v>8.382869174259731E-3</v>
      </c>
      <c r="BD605" s="359" t="e">
        <f>_xll.qlIndexFixing($BE$1,AZ605,TRUE,_xll.ohTrigger(Trigger,Trigger12M))</f>
        <v>#NUM!</v>
      </c>
    </row>
    <row r="606" spans="51:56" ht="11.25" customHeight="1" x14ac:dyDescent="0.25">
      <c r="AY606" s="187" t="s">
        <v>90</v>
      </c>
      <c r="AZ606" s="186">
        <f>_xll.qlInterestRateIndexFixingDate(Currency&amp;"ibor"&amp;$I$1,BA606,Trigger)</f>
        <v>43536</v>
      </c>
      <c r="BA606" s="186">
        <f>_xll.qlCalendarAdvance(Calendar,BA605,AY606,"f",,Trigger)</f>
        <v>43538</v>
      </c>
      <c r="BB606" s="186">
        <f>_xll.qlInterestRateIndexMaturity(Currency&amp;"ibor"&amp;$I$1,BA606,Trigger)</f>
        <v>43906</v>
      </c>
      <c r="BC606" s="359">
        <f>_xll.qlIndexFixing($AC$5,AZ606,,_xll.ohTrigger(Trigger,Quote!$V$2))</f>
        <v>8.4364139891981646E-3</v>
      </c>
      <c r="BD606" s="359" t="e">
        <f>_xll.qlIndexFixing($BE$1,AZ606,TRUE,_xll.ohTrigger(Trigger,Trigger12M))</f>
        <v>#NUM!</v>
      </c>
    </row>
    <row r="607" spans="51:56" ht="11.25" customHeight="1" x14ac:dyDescent="0.25">
      <c r="AY607" s="187" t="s">
        <v>90</v>
      </c>
      <c r="AZ607" s="186">
        <f>_xll.qlInterestRateIndexFixingDate(Currency&amp;"ibor"&amp;$I$1,BA607,Trigger)</f>
        <v>43543</v>
      </c>
      <c r="BA607" s="186">
        <f>_xll.qlCalendarAdvance(Calendar,BA606,AY607,"f",,Trigger)</f>
        <v>43545</v>
      </c>
      <c r="BB607" s="186">
        <f>_xll.qlInterestRateIndexMaturity(Currency&amp;"ibor"&amp;$I$1,BA607,Trigger)</f>
        <v>43913</v>
      </c>
      <c r="BC607" s="359">
        <f>_xll.qlIndexFixing($AC$5,AZ607,,_xll.ohTrigger(Trigger,Quote!$V$2))</f>
        <v>8.490081461528666E-3</v>
      </c>
      <c r="BD607" s="359" t="e">
        <f>_xll.qlIndexFixing($BE$1,AZ607,TRUE,_xll.ohTrigger(Trigger,Trigger12M))</f>
        <v>#NUM!</v>
      </c>
    </row>
    <row r="608" spans="51:56" ht="11.25" customHeight="1" x14ac:dyDescent="0.25">
      <c r="AY608" s="187" t="s">
        <v>90</v>
      </c>
      <c r="AZ608" s="186">
        <f>_xll.qlInterestRateIndexFixingDate(Currency&amp;"ibor"&amp;$I$1,BA608,Trigger)</f>
        <v>43550</v>
      </c>
      <c r="BA608" s="186">
        <f>_xll.qlCalendarAdvance(Calendar,BA607,AY608,"f",,Trigger)</f>
        <v>43552</v>
      </c>
      <c r="BB608" s="186">
        <f>_xll.qlInterestRateIndexMaturity(Currency&amp;"ibor"&amp;$I$1,BA608,Trigger)</f>
        <v>43920</v>
      </c>
      <c r="BC608" s="359">
        <f>_xll.qlIndexFixing($AC$5,AZ608,,_xll.ohTrigger(Trigger,Quote!$V$2))</f>
        <v>8.5438716109491764E-3</v>
      </c>
      <c r="BD608" s="359" t="e">
        <f>_xll.qlIndexFixing($BE$1,AZ608,TRUE,_xll.ohTrigger(Trigger,Trigger12M))</f>
        <v>#NUM!</v>
      </c>
    </row>
    <row r="609" spans="51:56" ht="11.25" customHeight="1" x14ac:dyDescent="0.25">
      <c r="AY609" s="187" t="s">
        <v>90</v>
      </c>
      <c r="AZ609" s="186">
        <f>_xll.qlInterestRateIndexFixingDate(Currency&amp;"ibor"&amp;$I$1,BA609,Trigger)</f>
        <v>43557</v>
      </c>
      <c r="BA609" s="186">
        <f>_xll.qlCalendarAdvance(Calendar,BA608,AY609,"f",,Trigger)</f>
        <v>43559</v>
      </c>
      <c r="BB609" s="186">
        <f>_xll.qlInterestRateIndexMaturity(Currency&amp;"ibor"&amp;$I$1,BA609,Trigger)</f>
        <v>43927</v>
      </c>
      <c r="BC609" s="359">
        <f>_xll.qlIndexFixing($AC$5,AZ609,,_xll.ohTrigger(Trigger,Quote!$V$2))</f>
        <v>8.5977844572034667E-3</v>
      </c>
      <c r="BD609" s="359" t="e">
        <f>_xll.qlIndexFixing($BE$1,AZ609,TRUE,_xll.ohTrigger(Trigger,Trigger12M))</f>
        <v>#NUM!</v>
      </c>
    </row>
    <row r="610" spans="51:56" ht="11.25" customHeight="1" x14ac:dyDescent="0.25">
      <c r="AY610" s="187" t="s">
        <v>90</v>
      </c>
      <c r="AZ610" s="186">
        <f>_xll.qlInterestRateIndexFixingDate(Currency&amp;"ibor"&amp;$I$1,BA610,Trigger)</f>
        <v>43564</v>
      </c>
      <c r="BA610" s="186">
        <f>_xll.qlCalendarAdvance(Calendar,BA609,AY610,"f",,Trigger)</f>
        <v>43566</v>
      </c>
      <c r="BB610" s="186">
        <f>_xll.qlInterestRateIndexMaturity(Currency&amp;"ibor"&amp;$I$1,BA610,Trigger)</f>
        <v>43935</v>
      </c>
      <c r="BC610" s="359">
        <f>_xll.qlIndexFixing($AC$5,AZ610,,_xll.ohTrigger(Trigger,Quote!$V$2))</f>
        <v>8.6552043668887378E-3</v>
      </c>
      <c r="BD610" s="359" t="e">
        <f>_xll.qlIndexFixing($BE$1,AZ610,TRUE,_xll.ohTrigger(Trigger,Trigger12M))</f>
        <v>#NUM!</v>
      </c>
    </row>
    <row r="611" spans="51:56" ht="11.25" customHeight="1" x14ac:dyDescent="0.25">
      <c r="AY611" s="187" t="s">
        <v>90</v>
      </c>
      <c r="AZ611" s="186">
        <f>_xll.qlInterestRateIndexFixingDate(Currency&amp;"ibor"&amp;$I$1,BA611,Trigger)</f>
        <v>43571</v>
      </c>
      <c r="BA611" s="186">
        <f>_xll.qlCalendarAdvance(Calendar,BA610,AY611,"f",,Trigger)</f>
        <v>43573</v>
      </c>
      <c r="BB611" s="186">
        <f>_xll.qlInterestRateIndexMaturity(Currency&amp;"ibor"&amp;$I$1,BA611,Trigger)</f>
        <v>43941</v>
      </c>
      <c r="BC611" s="359">
        <f>_xll.qlIndexFixing($AC$5,AZ611,,_xll.ohTrigger(Trigger,Quote!$V$2))</f>
        <v>8.7059783194161182E-3</v>
      </c>
      <c r="BD611" s="359" t="e">
        <f>_xll.qlIndexFixing($BE$1,AZ611,TRUE,_xll.ohTrigger(Trigger,Trigger12M))</f>
        <v>#NUM!</v>
      </c>
    </row>
    <row r="612" spans="51:56" ht="11.25" customHeight="1" x14ac:dyDescent="0.25">
      <c r="AY612" s="187" t="s">
        <v>90</v>
      </c>
      <c r="AZ612" s="186">
        <f>_xll.qlInterestRateIndexFixingDate(Currency&amp;"ibor"&amp;$I$1,BA612,Trigger)</f>
        <v>43578</v>
      </c>
      <c r="BA612" s="186">
        <f>_xll.qlCalendarAdvance(Calendar,BA611,AY612,"f",,Trigger)</f>
        <v>43580</v>
      </c>
      <c r="BB612" s="186">
        <f>_xll.qlInterestRateIndexMaturity(Currency&amp;"ibor"&amp;$I$1,BA612,Trigger)</f>
        <v>43948</v>
      </c>
      <c r="BC612" s="359">
        <f>_xll.qlIndexFixing($AC$5,AZ612,,_xll.ohTrigger(Trigger,Quote!$V$2))</f>
        <v>8.7602593750911884E-3</v>
      </c>
      <c r="BD612" s="359" t="e">
        <f>_xll.qlIndexFixing($BE$1,AZ612,TRUE,_xll.ohTrigger(Trigger,Trigger12M))</f>
        <v>#NUM!</v>
      </c>
    </row>
    <row r="613" spans="51:56" ht="11.25" customHeight="1" x14ac:dyDescent="0.25">
      <c r="AY613" s="187" t="s">
        <v>90</v>
      </c>
      <c r="AZ613" s="186">
        <f>_xll.qlInterestRateIndexFixingDate(Currency&amp;"ibor"&amp;$I$1,BA613,Trigger)</f>
        <v>43584</v>
      </c>
      <c r="BA613" s="186">
        <f>_xll.qlCalendarAdvance(Calendar,BA612,AY613,"f",,Trigger)</f>
        <v>43587</v>
      </c>
      <c r="BB613" s="186">
        <f>_xll.qlInterestRateIndexMaturity(Currency&amp;"ibor"&amp;$I$1,BA613,Trigger)</f>
        <v>43955</v>
      </c>
      <c r="BC613" s="359">
        <f>_xll.qlIndexFixing($AC$5,AZ613,,_xll.ohTrigger(Trigger,Quote!$V$2))</f>
        <v>8.8146632070319336E-3</v>
      </c>
      <c r="BD613" s="359" t="e">
        <f>_xll.qlIndexFixing($BE$1,AZ613,TRUE,_xll.ohTrigger(Trigger,Trigger12M))</f>
        <v>#NUM!</v>
      </c>
    </row>
    <row r="614" spans="51:56" ht="11.25" customHeight="1" x14ac:dyDescent="0.25">
      <c r="AY614" s="187" t="s">
        <v>90</v>
      </c>
      <c r="AZ614" s="186">
        <f>_xll.qlInterestRateIndexFixingDate(Currency&amp;"ibor"&amp;$I$1,BA614,Trigger)</f>
        <v>43592</v>
      </c>
      <c r="BA614" s="186">
        <f>_xll.qlCalendarAdvance(Calendar,BA613,AY614,"f",,Trigger)</f>
        <v>43594</v>
      </c>
      <c r="BB614" s="186">
        <f>_xll.qlInterestRateIndexMaturity(Currency&amp;"ibor"&amp;$I$1,BA614,Trigger)</f>
        <v>43962</v>
      </c>
      <c r="BC614" s="359">
        <f>_xll.qlIndexFixing($AC$5,AZ614,,_xll.ohTrigger(Trigger,Quote!$V$2))</f>
        <v>8.869189835211292E-3</v>
      </c>
      <c r="BD614" s="359" t="e">
        <f>_xll.qlIndexFixing($BE$1,AZ614,TRUE,_xll.ohTrigger(Trigger,Trigger12M))</f>
        <v>#NUM!</v>
      </c>
    </row>
    <row r="615" spans="51:56" ht="11.25" customHeight="1" x14ac:dyDescent="0.25">
      <c r="AY615" s="187" t="s">
        <v>90</v>
      </c>
      <c r="AZ615" s="186">
        <f>_xll.qlInterestRateIndexFixingDate(Currency&amp;"ibor"&amp;$I$1,BA615,Trigger)</f>
        <v>43599</v>
      </c>
      <c r="BA615" s="186">
        <f>_xll.qlCalendarAdvance(Calendar,BA614,AY615,"f",,Trigger)</f>
        <v>43601</v>
      </c>
      <c r="BB615" s="186">
        <f>_xll.qlInterestRateIndexMaturity(Currency&amp;"ibor"&amp;$I$1,BA615,Trigger)</f>
        <v>43969</v>
      </c>
      <c r="BC615" s="359">
        <f>_xll.qlIndexFixing($AC$5,AZ615,,_xll.ohTrigger(Trigger,Quote!$V$2))</f>
        <v>8.9238392796471624E-3</v>
      </c>
      <c r="BD615" s="359" t="e">
        <f>_xll.qlIndexFixing($BE$1,AZ615,TRUE,_xll.ohTrigger(Trigger,Trigger12M))</f>
        <v>#NUM!</v>
      </c>
    </row>
    <row r="616" spans="51:56" ht="11.25" customHeight="1" x14ac:dyDescent="0.25">
      <c r="AY616" s="187" t="s">
        <v>90</v>
      </c>
      <c r="AZ616" s="186">
        <f>_xll.qlInterestRateIndexFixingDate(Currency&amp;"ibor"&amp;$I$1,BA616,Trigger)</f>
        <v>43606</v>
      </c>
      <c r="BA616" s="186">
        <f>_xll.qlCalendarAdvance(Calendar,BA615,AY616,"f",,Trigger)</f>
        <v>43608</v>
      </c>
      <c r="BB616" s="186">
        <f>_xll.qlInterestRateIndexMaturity(Currency&amp;"ibor"&amp;$I$1,BA616,Trigger)</f>
        <v>43976</v>
      </c>
      <c r="BC616" s="359">
        <f>_xll.qlIndexFixing($AC$5,AZ616,,_xll.ohTrigger(Trigger,Quote!$V$2))</f>
        <v>8.9786115604045813E-3</v>
      </c>
      <c r="BD616" s="359" t="e">
        <f>_xll.qlIndexFixing($BE$1,AZ616,TRUE,_xll.ohTrigger(Trigger,Trigger12M))</f>
        <v>#NUM!</v>
      </c>
    </row>
    <row r="617" spans="51:56" ht="11.25" customHeight="1" x14ac:dyDescent="0.25">
      <c r="AY617" s="187" t="s">
        <v>90</v>
      </c>
      <c r="AZ617" s="186">
        <f>_xll.qlInterestRateIndexFixingDate(Currency&amp;"ibor"&amp;$I$1,BA617,Trigger)</f>
        <v>43613</v>
      </c>
      <c r="BA617" s="186">
        <f>_xll.qlCalendarAdvance(Calendar,BA616,AY617,"f",,Trigger)</f>
        <v>43615</v>
      </c>
      <c r="BB617" s="186">
        <f>_xll.qlInterestRateIndexMaturity(Currency&amp;"ibor"&amp;$I$1,BA617,Trigger)</f>
        <v>43980</v>
      </c>
      <c r="BC617" s="359">
        <f>_xll.qlIndexFixing($AC$5,AZ617,,_xll.ohTrigger(Trigger,Quote!$V$2))</f>
        <v>9.0240089638182995E-3</v>
      </c>
      <c r="BD617" s="359" t="e">
        <f>_xll.qlIndexFixing($BE$1,AZ617,TRUE,_xll.ohTrigger(Trigger,Trigger12M))</f>
        <v>#NUM!</v>
      </c>
    </row>
    <row r="618" spans="51:56" ht="11.25" customHeight="1" x14ac:dyDescent="0.25">
      <c r="AY618" s="187" t="s">
        <v>90</v>
      </c>
      <c r="AZ618" s="186">
        <f>_xll.qlInterestRateIndexFixingDate(Currency&amp;"ibor"&amp;$I$1,BA618,Trigger)</f>
        <v>43620</v>
      </c>
      <c r="BA618" s="186">
        <f>_xll.qlCalendarAdvance(Calendar,BA617,AY618,"f",,Trigger)</f>
        <v>43622</v>
      </c>
      <c r="BB618" s="186">
        <f>_xll.qlInterestRateIndexMaturity(Currency&amp;"ibor"&amp;$I$1,BA618,Trigger)</f>
        <v>43990</v>
      </c>
      <c r="BC618" s="359">
        <f>_xll.qlIndexFixing($AC$5,AZ618,,_xll.ohTrigger(Trigger,Quote!$V$2))</f>
        <v>9.0909939276283217E-3</v>
      </c>
      <c r="BD618" s="359" t="e">
        <f>_xll.qlIndexFixing($BE$1,AZ618,TRUE,_xll.ohTrigger(Trigger,Trigger12M))</f>
        <v>#NUM!</v>
      </c>
    </row>
    <row r="619" spans="51:56" ht="11.25" customHeight="1" x14ac:dyDescent="0.25">
      <c r="AY619" s="187" t="s">
        <v>90</v>
      </c>
      <c r="AZ619" s="186">
        <f>_xll.qlInterestRateIndexFixingDate(Currency&amp;"ibor"&amp;$I$1,BA619,Trigger)</f>
        <v>43627</v>
      </c>
      <c r="BA619" s="186">
        <f>_xll.qlCalendarAdvance(Calendar,BA618,AY619,"f",,Trigger)</f>
        <v>43629</v>
      </c>
      <c r="BB619" s="186">
        <f>_xll.qlInterestRateIndexMaturity(Currency&amp;"ibor"&amp;$I$1,BA619,Trigger)</f>
        <v>43997</v>
      </c>
      <c r="BC619" s="359">
        <f>_xll.qlIndexFixing($AC$5,AZ619,,_xll.ohTrigger(Trigger,Quote!$V$2))</f>
        <v>9.1413887643428428E-3</v>
      </c>
      <c r="BD619" s="359" t="e">
        <f>_xll.qlIndexFixing($BE$1,AZ619,TRUE,_xll.ohTrigger(Trigger,Trigger12M))</f>
        <v>#NUM!</v>
      </c>
    </row>
    <row r="620" spans="51:56" ht="11.25" customHeight="1" x14ac:dyDescent="0.25">
      <c r="AY620" s="187" t="s">
        <v>90</v>
      </c>
      <c r="AZ620" s="186">
        <f>_xll.qlInterestRateIndexFixingDate(Currency&amp;"ibor"&amp;$I$1,BA620,Trigger)</f>
        <v>43634</v>
      </c>
      <c r="BA620" s="186">
        <f>_xll.qlCalendarAdvance(Calendar,BA619,AY620,"f",,Trigger)</f>
        <v>43636</v>
      </c>
      <c r="BB620" s="186">
        <f>_xll.qlInterestRateIndexMaturity(Currency&amp;"ibor"&amp;$I$1,BA620,Trigger)</f>
        <v>44004</v>
      </c>
      <c r="BC620" s="359">
        <f>_xll.qlIndexFixing($AC$5,AZ620,,_xll.ohTrigger(Trigger,Quote!$V$2))</f>
        <v>9.1918460588250161E-3</v>
      </c>
      <c r="BD620" s="359" t="e">
        <f>_xll.qlIndexFixing($BE$1,AZ620,TRUE,_xll.ohTrigger(Trigger,Trigger12M))</f>
        <v>#NUM!</v>
      </c>
    </row>
    <row r="621" spans="51:56" ht="11.25" customHeight="1" x14ac:dyDescent="0.25">
      <c r="AY621" s="187" t="s">
        <v>90</v>
      </c>
      <c r="AZ621" s="186">
        <f>_xll.qlInterestRateIndexFixingDate(Currency&amp;"ibor"&amp;$I$1,BA621,Trigger)</f>
        <v>43641</v>
      </c>
      <c r="BA621" s="186">
        <f>_xll.qlCalendarAdvance(Calendar,BA620,AY621,"f",,Trigger)</f>
        <v>43643</v>
      </c>
      <c r="BB621" s="186">
        <f>_xll.qlInterestRateIndexMaturity(Currency&amp;"ibor"&amp;$I$1,BA621,Trigger)</f>
        <v>44011</v>
      </c>
      <c r="BC621" s="359">
        <f>_xll.qlIndexFixing($AC$5,AZ621,,_xll.ohTrigger(Trigger,Quote!$V$2))</f>
        <v>9.2423658203871772E-3</v>
      </c>
      <c r="BD621" s="359" t="e">
        <f>_xll.qlIndexFixing($BE$1,AZ621,TRUE,_xll.ohTrigger(Trigger,Trigger12M))</f>
        <v>#NUM!</v>
      </c>
    </row>
    <row r="622" spans="51:56" ht="11.25" customHeight="1" x14ac:dyDescent="0.25">
      <c r="AY622" s="187" t="s">
        <v>90</v>
      </c>
      <c r="AZ622" s="186">
        <f>_xll.qlInterestRateIndexFixingDate(Currency&amp;"ibor"&amp;$I$1,BA622,Trigger)</f>
        <v>43648</v>
      </c>
      <c r="BA622" s="186">
        <f>_xll.qlCalendarAdvance(Calendar,BA621,AY622,"f",,Trigger)</f>
        <v>43650</v>
      </c>
      <c r="BB622" s="186">
        <f>_xll.qlInterestRateIndexMaturity(Currency&amp;"ibor"&amp;$I$1,BA622,Trigger)</f>
        <v>44018</v>
      </c>
      <c r="BC622" s="359">
        <f>_xll.qlIndexFixing($AC$5,AZ622,,_xll.ohTrigger(Trigger,Quote!$V$2))</f>
        <v>9.2929480583525213E-3</v>
      </c>
      <c r="BD622" s="359" t="e">
        <f>_xll.qlIndexFixing($BE$1,AZ622,TRUE,_xll.ohTrigger(Trigger,Trigger12M))</f>
        <v>#NUM!</v>
      </c>
    </row>
    <row r="623" spans="51:56" ht="11.25" customHeight="1" x14ac:dyDescent="0.25">
      <c r="AY623" s="187" t="s">
        <v>90</v>
      </c>
      <c r="AZ623" s="186">
        <f>_xll.qlInterestRateIndexFixingDate(Currency&amp;"ibor"&amp;$I$1,BA623,Trigger)</f>
        <v>43655</v>
      </c>
      <c r="BA623" s="186">
        <f>_xll.qlCalendarAdvance(Calendar,BA622,AY623,"f",,Trigger)</f>
        <v>43657</v>
      </c>
      <c r="BB623" s="186">
        <f>_xll.qlInterestRateIndexMaturity(Currency&amp;"ibor"&amp;$I$1,BA623,Trigger)</f>
        <v>44025</v>
      </c>
      <c r="BC623" s="359">
        <f>_xll.qlIndexFixing($AC$5,AZ623,,_xll.ohTrigger(Trigger,Quote!$V$2))</f>
        <v>9.3435927820572726E-3</v>
      </c>
      <c r="BD623" s="359" t="e">
        <f>_xll.qlIndexFixing($BE$1,AZ623,TRUE,_xll.ohTrigger(Trigger,Trigger12M))</f>
        <v>#NUM!</v>
      </c>
    </row>
    <row r="624" spans="51:56" ht="11.25" customHeight="1" x14ac:dyDescent="0.25">
      <c r="AY624" s="187" t="s">
        <v>90</v>
      </c>
      <c r="AZ624" s="186">
        <f>_xll.qlInterestRateIndexFixingDate(Currency&amp;"ibor"&amp;$I$1,BA624,Trigger)</f>
        <v>43662</v>
      </c>
      <c r="BA624" s="186">
        <f>_xll.qlCalendarAdvance(Calendar,BA623,AY624,"f",,Trigger)</f>
        <v>43664</v>
      </c>
      <c r="BB624" s="186">
        <f>_xll.qlInterestRateIndexMaturity(Currency&amp;"ibor"&amp;$I$1,BA624,Trigger)</f>
        <v>44032</v>
      </c>
      <c r="BC624" s="359">
        <f>_xll.qlIndexFixing($AC$5,AZ624,,_xll.ohTrigger(Trigger,Quote!$V$2))</f>
        <v>9.3943000008485204E-3</v>
      </c>
      <c r="BD624" s="359" t="e">
        <f>_xll.qlIndexFixing($BE$1,AZ624,TRUE,_xll.ohTrigger(Trigger,Trigger12M))</f>
        <v>#NUM!</v>
      </c>
    </row>
    <row r="625" spans="51:56" ht="11.25" customHeight="1" x14ac:dyDescent="0.25">
      <c r="AY625" s="187" t="s">
        <v>90</v>
      </c>
      <c r="AZ625" s="186">
        <f>_xll.qlInterestRateIndexFixingDate(Currency&amp;"ibor"&amp;$I$1,BA625,Trigger)</f>
        <v>43669</v>
      </c>
      <c r="BA625" s="186">
        <f>_xll.qlCalendarAdvance(Calendar,BA624,AY625,"f",,Trigger)</f>
        <v>43671</v>
      </c>
      <c r="BB625" s="186">
        <f>_xll.qlInterestRateIndexMaturity(Currency&amp;"ibor"&amp;$I$1,BA625,Trigger)</f>
        <v>44039</v>
      </c>
      <c r="BC625" s="359">
        <f>_xll.qlIndexFixing($AC$5,AZ625,,_xll.ohTrigger(Trigger,Quote!$V$2))</f>
        <v>9.4450697240855194E-3</v>
      </c>
      <c r="BD625" s="359" t="e">
        <f>_xll.qlIndexFixing($BE$1,AZ625,TRUE,_xll.ohTrigger(Trigger,Trigger12M))</f>
        <v>#NUM!</v>
      </c>
    </row>
    <row r="626" spans="51:56" ht="11.25" customHeight="1" x14ac:dyDescent="0.25">
      <c r="AY626" s="187" t="s">
        <v>90</v>
      </c>
      <c r="AZ626" s="186">
        <f>_xll.qlInterestRateIndexFixingDate(Currency&amp;"ibor"&amp;$I$1,BA626,Trigger)</f>
        <v>43676</v>
      </c>
      <c r="BA626" s="186">
        <f>_xll.qlCalendarAdvance(Calendar,BA625,AY626,"f",,Trigger)</f>
        <v>43678</v>
      </c>
      <c r="BB626" s="186">
        <f>_xll.qlInterestRateIndexMaturity(Currency&amp;"ibor"&amp;$I$1,BA626,Trigger)</f>
        <v>44046</v>
      </c>
      <c r="BC626" s="359">
        <f>_xll.qlIndexFixing($AC$5,AZ626,,_xll.ohTrigger(Trigger,Quote!$V$2))</f>
        <v>9.4959019611398996E-3</v>
      </c>
      <c r="BD626" s="359" t="e">
        <f>_xll.qlIndexFixing($BE$1,AZ626,TRUE,_xll.ohTrigger(Trigger,Trigger12M))</f>
        <v>#NUM!</v>
      </c>
    </row>
    <row r="627" spans="51:56" ht="11.25" customHeight="1" x14ac:dyDescent="0.25">
      <c r="AY627" s="187" t="s">
        <v>90</v>
      </c>
      <c r="AZ627" s="186">
        <f>_xll.qlInterestRateIndexFixingDate(Currency&amp;"ibor"&amp;$I$1,BA627,Trigger)</f>
        <v>43683</v>
      </c>
      <c r="BA627" s="186">
        <f>_xll.qlCalendarAdvance(Calendar,BA626,AY627,"f",,Trigger)</f>
        <v>43685</v>
      </c>
      <c r="BB627" s="186">
        <f>_xll.qlInterestRateIndexMaturity(Currency&amp;"ibor"&amp;$I$1,BA627,Trigger)</f>
        <v>44053</v>
      </c>
      <c r="BC627" s="359">
        <f>_xll.qlIndexFixing($AC$5,AZ627,,_xll.ohTrigger(Trigger,Quote!$V$2))</f>
        <v>9.5467967213941594E-3</v>
      </c>
      <c r="BD627" s="359" t="e">
        <f>_xll.qlIndexFixing($BE$1,AZ627,TRUE,_xll.ohTrigger(Trigger,Trigger12M))</f>
        <v>#NUM!</v>
      </c>
    </row>
    <row r="628" spans="51:56" ht="11.25" customHeight="1" x14ac:dyDescent="0.25">
      <c r="AY628" s="187" t="s">
        <v>90</v>
      </c>
      <c r="AZ628" s="186">
        <f>_xll.qlInterestRateIndexFixingDate(Currency&amp;"ibor"&amp;$I$1,BA628,Trigger)</f>
        <v>43690</v>
      </c>
      <c r="BA628" s="186">
        <f>_xll.qlCalendarAdvance(Calendar,BA627,AY628,"f",,Trigger)</f>
        <v>43692</v>
      </c>
      <c r="BB628" s="186">
        <f>_xll.qlInterestRateIndexMaturity(Currency&amp;"ibor"&amp;$I$1,BA628,Trigger)</f>
        <v>44060</v>
      </c>
      <c r="BC628" s="359">
        <f>_xll.qlIndexFixing($AC$5,AZ628,,_xll.ohTrigger(Trigger,Quote!$V$2))</f>
        <v>9.597754014243608E-3</v>
      </c>
      <c r="BD628" s="359" t="e">
        <f>_xll.qlIndexFixing($BE$1,AZ628,TRUE,_xll.ohTrigger(Trigger,Trigger12M))</f>
        <v>#NUM!</v>
      </c>
    </row>
    <row r="629" spans="51:56" ht="11.25" customHeight="1" x14ac:dyDescent="0.25">
      <c r="AY629" s="187" t="s">
        <v>90</v>
      </c>
      <c r="AZ629" s="186">
        <f>_xll.qlInterestRateIndexFixingDate(Currency&amp;"ibor"&amp;$I$1,BA629,Trigger)</f>
        <v>43697</v>
      </c>
      <c r="BA629" s="186">
        <f>_xll.qlCalendarAdvance(Calendar,BA628,AY629,"f",,Trigger)</f>
        <v>43699</v>
      </c>
      <c r="BB629" s="186">
        <f>_xll.qlInterestRateIndexMaturity(Currency&amp;"ibor"&amp;$I$1,BA629,Trigger)</f>
        <v>44067</v>
      </c>
      <c r="BC629" s="359">
        <f>_xll.qlIndexFixing($AC$5,AZ629,,_xll.ohTrigger(Trigger,Quote!$V$2))</f>
        <v>9.648773849094636E-3</v>
      </c>
      <c r="BD629" s="359" t="e">
        <f>_xll.qlIndexFixing($BE$1,AZ629,TRUE,_xll.ohTrigger(Trigger,Trigger12M))</f>
        <v>#NUM!</v>
      </c>
    </row>
    <row r="630" spans="51:56" ht="11.25" customHeight="1" x14ac:dyDescent="0.25">
      <c r="AY630" s="187" t="s">
        <v>90</v>
      </c>
      <c r="AZ630" s="186">
        <f>_xll.qlInterestRateIndexFixingDate(Currency&amp;"ibor"&amp;$I$1,BA630,Trigger)</f>
        <v>43704</v>
      </c>
      <c r="BA630" s="186">
        <f>_xll.qlCalendarAdvance(Calendar,BA629,AY630,"f",,Trigger)</f>
        <v>43706</v>
      </c>
      <c r="BB630" s="186">
        <f>_xll.qlInterestRateIndexMaturity(Currency&amp;"ibor"&amp;$I$1,BA630,Trigger)</f>
        <v>44074</v>
      </c>
      <c r="BC630" s="359">
        <f>_xll.qlIndexFixing($AC$5,AZ630,,_xll.ohTrigger(Trigger,Quote!$V$2))</f>
        <v>9.6998562353662263E-3</v>
      </c>
      <c r="BD630" s="359" t="e">
        <f>_xll.qlIndexFixing($BE$1,AZ630,TRUE,_xll.ohTrigger(Trigger,Trigger12M))</f>
        <v>#NUM!</v>
      </c>
    </row>
    <row r="631" spans="51:56" ht="11.25" customHeight="1" x14ac:dyDescent="0.25">
      <c r="AY631" s="187" t="s">
        <v>90</v>
      </c>
      <c r="AZ631" s="186">
        <f>_xll.qlInterestRateIndexFixingDate(Currency&amp;"ibor"&amp;$I$1,BA631,Trigger)</f>
        <v>43711</v>
      </c>
      <c r="BA631" s="186">
        <f>_xll.qlCalendarAdvance(Calendar,BA630,AY631,"f",,Trigger)</f>
        <v>43713</v>
      </c>
      <c r="BB631" s="186">
        <f>_xll.qlInterestRateIndexMaturity(Currency&amp;"ibor"&amp;$I$1,BA631,Trigger)</f>
        <v>44081</v>
      </c>
      <c r="BC631" s="359">
        <f>_xll.qlIndexFixing($AC$5,AZ631,,_xll.ohTrigger(Trigger,Quote!$V$2))</f>
        <v>9.7510011824884484E-3</v>
      </c>
      <c r="BD631" s="359" t="e">
        <f>_xll.qlIndexFixing($BE$1,AZ631,TRUE,_xll.ohTrigger(Trigger,Trigger12M))</f>
        <v>#NUM!</v>
      </c>
    </row>
    <row r="632" spans="51:56" ht="11.25" customHeight="1" x14ac:dyDescent="0.25">
      <c r="AY632" s="187" t="s">
        <v>90</v>
      </c>
      <c r="AZ632" s="186">
        <f>_xll.qlInterestRateIndexFixingDate(Currency&amp;"ibor"&amp;$I$1,BA632,Trigger)</f>
        <v>43718</v>
      </c>
      <c r="BA632" s="186">
        <f>_xll.qlCalendarAdvance(Calendar,BA631,AY632,"f",,Trigger)</f>
        <v>43720</v>
      </c>
      <c r="BB632" s="186">
        <f>_xll.qlInterestRateIndexMaturity(Currency&amp;"ibor"&amp;$I$1,BA632,Trigger)</f>
        <v>44088</v>
      </c>
      <c r="BC632" s="359">
        <f>_xll.qlIndexFixing($AC$5,AZ632,,_xll.ohTrigger(Trigger,Quote!$V$2))</f>
        <v>9.8022086999041812E-3</v>
      </c>
      <c r="BD632" s="359" t="e">
        <f>_xll.qlIndexFixing($BE$1,AZ632,TRUE,_xll.ohTrigger(Trigger,Trigger12M))</f>
        <v>#NUM!</v>
      </c>
    </row>
    <row r="633" spans="51:56" ht="11.25" customHeight="1" x14ac:dyDescent="0.25">
      <c r="AY633" s="187" t="s">
        <v>90</v>
      </c>
      <c r="AZ633" s="186">
        <f>_xll.qlInterestRateIndexFixingDate(Currency&amp;"ibor"&amp;$I$1,BA633,Trigger)</f>
        <v>43725</v>
      </c>
      <c r="BA633" s="186">
        <f>_xll.qlCalendarAdvance(Calendar,BA632,AY633,"f",,Trigger)</f>
        <v>43727</v>
      </c>
      <c r="BB633" s="186">
        <f>_xll.qlInterestRateIndexMaturity(Currency&amp;"ibor"&amp;$I$1,BA633,Trigger)</f>
        <v>44095</v>
      </c>
      <c r="BC633" s="359">
        <f>_xll.qlIndexFixing($AC$5,AZ633,,_xll.ohTrigger(Trigger,Quote!$V$2))</f>
        <v>9.8534787970669512E-3</v>
      </c>
      <c r="BD633" s="359" t="e">
        <f>_xll.qlIndexFixing($BE$1,AZ633,TRUE,_xll.ohTrigger(Trigger,Trigger12M))</f>
        <v>#NUM!</v>
      </c>
    </row>
    <row r="634" spans="51:56" ht="11.25" customHeight="1" x14ac:dyDescent="0.25">
      <c r="AY634" s="187" t="s">
        <v>90</v>
      </c>
      <c r="AZ634" s="186">
        <f>_xll.qlInterestRateIndexFixingDate(Currency&amp;"ibor"&amp;$I$1,BA634,Trigger)</f>
        <v>43732</v>
      </c>
      <c r="BA634" s="186">
        <f>_xll.qlCalendarAdvance(Calendar,BA633,AY634,"f",,Trigger)</f>
        <v>43734</v>
      </c>
      <c r="BB634" s="186">
        <f>_xll.qlInterestRateIndexMaturity(Currency&amp;"ibor"&amp;$I$1,BA634,Trigger)</f>
        <v>44102</v>
      </c>
      <c r="BC634" s="359">
        <f>_xll.qlIndexFixing($AC$5,AZ634,,_xll.ohTrigger(Trigger,Quote!$V$2))</f>
        <v>9.9048114834435329E-3</v>
      </c>
      <c r="BD634" s="359" t="e">
        <f>_xll.qlIndexFixing($BE$1,AZ634,TRUE,_xll.ohTrigger(Trigger,Trigger12M))</f>
        <v>#NUM!</v>
      </c>
    </row>
    <row r="635" spans="51:56" ht="11.25" customHeight="1" x14ac:dyDescent="0.25">
      <c r="AY635" s="187" t="s">
        <v>90</v>
      </c>
      <c r="AZ635" s="186">
        <f>_xll.qlInterestRateIndexFixingDate(Currency&amp;"ibor"&amp;$I$1,BA635,Trigger)</f>
        <v>43739</v>
      </c>
      <c r="BA635" s="186">
        <f>_xll.qlCalendarAdvance(Calendar,BA634,AY635,"f",,Trigger)</f>
        <v>43741</v>
      </c>
      <c r="BB635" s="186">
        <f>_xll.qlInterestRateIndexMaturity(Currency&amp;"ibor"&amp;$I$1,BA635,Trigger)</f>
        <v>44109</v>
      </c>
      <c r="BC635" s="359">
        <f>_xll.qlIndexFixing($AC$5,AZ635,,_xll.ohTrigger(Trigger,Quote!$V$2))</f>
        <v>9.9562067685115638E-3</v>
      </c>
      <c r="BD635" s="359" t="e">
        <f>_xll.qlIndexFixing($BE$1,AZ635,TRUE,_xll.ohTrigger(Trigger,Trigger12M))</f>
        <v>#NUM!</v>
      </c>
    </row>
    <row r="636" spans="51:56" ht="11.25" customHeight="1" x14ac:dyDescent="0.25">
      <c r="AY636" s="187" t="s">
        <v>90</v>
      </c>
      <c r="AZ636" s="186">
        <f>_xll.qlInterestRateIndexFixingDate(Currency&amp;"ibor"&amp;$I$1,BA636,Trigger)</f>
        <v>43746</v>
      </c>
      <c r="BA636" s="186">
        <f>_xll.qlCalendarAdvance(Calendar,BA635,AY636,"f",,Trigger)</f>
        <v>43748</v>
      </c>
      <c r="BB636" s="186">
        <f>_xll.qlInterestRateIndexMaturity(Currency&amp;"ibor"&amp;$I$1,BA636,Trigger)</f>
        <v>44116</v>
      </c>
      <c r="BC636" s="359">
        <f>_xll.qlIndexFixing($AC$5,AZ636,,_xll.ohTrigger(Trigger,Quote!$V$2))</f>
        <v>1.000766466176084E-2</v>
      </c>
      <c r="BD636" s="359" t="e">
        <f>_xll.qlIndexFixing($BE$1,AZ636,TRUE,_xll.ohTrigger(Trigger,Trigger12M))</f>
        <v>#NUM!</v>
      </c>
    </row>
    <row r="637" spans="51:56" ht="11.25" customHeight="1" x14ac:dyDescent="0.25">
      <c r="AY637" s="187" t="s">
        <v>90</v>
      </c>
      <c r="AZ637" s="186">
        <f>_xll.qlInterestRateIndexFixingDate(Currency&amp;"ibor"&amp;$I$1,BA637,Trigger)</f>
        <v>43753</v>
      </c>
      <c r="BA637" s="186">
        <f>_xll.qlCalendarAdvance(Calendar,BA636,AY637,"f",,Trigger)</f>
        <v>43755</v>
      </c>
      <c r="BB637" s="186">
        <f>_xll.qlInterestRateIndexMaturity(Currency&amp;"ibor"&amp;$I$1,BA637,Trigger)</f>
        <v>44123</v>
      </c>
      <c r="BC637" s="359">
        <f>_xll.qlIndexFixing($AC$5,AZ637,,_xll.ohTrigger(Trigger,Quote!$V$2))</f>
        <v>1.005918517269333E-2</v>
      </c>
      <c r="BD637" s="359" t="e">
        <f>_xll.qlIndexFixing($BE$1,AZ637,TRUE,_xll.ohTrigger(Trigger,Trigger12M))</f>
        <v>#NUM!</v>
      </c>
    </row>
    <row r="638" spans="51:56" ht="11.25" customHeight="1" x14ac:dyDescent="0.25">
      <c r="AY638" s="187" t="s">
        <v>90</v>
      </c>
      <c r="AZ638" s="186">
        <f>_xll.qlInterestRateIndexFixingDate(Currency&amp;"ibor"&amp;$I$1,BA638,Trigger)</f>
        <v>43760</v>
      </c>
      <c r="BA638" s="186">
        <f>_xll.qlCalendarAdvance(Calendar,BA637,AY638,"f",,Trigger)</f>
        <v>43762</v>
      </c>
      <c r="BB638" s="186">
        <f>_xll.qlInterestRateIndexMaturity(Currency&amp;"ibor"&amp;$I$1,BA638,Trigger)</f>
        <v>44130</v>
      </c>
      <c r="BC638" s="359">
        <f>_xll.qlIndexFixing($AC$5,AZ638,,_xll.ohTrigger(Trigger,Quote!$V$2))</f>
        <v>1.0110768310822511E-2</v>
      </c>
      <c r="BD638" s="359" t="e">
        <f>_xll.qlIndexFixing($BE$1,AZ638,TRUE,_xll.ohTrigger(Trigger,Trigger12M))</f>
        <v>#NUM!</v>
      </c>
    </row>
    <row r="639" spans="51:56" ht="11.25" customHeight="1" x14ac:dyDescent="0.25">
      <c r="AY639" s="187" t="s">
        <v>90</v>
      </c>
      <c r="AZ639" s="186">
        <f>_xll.qlInterestRateIndexFixingDate(Currency&amp;"ibor"&amp;$I$1,BA639,Trigger)</f>
        <v>43767</v>
      </c>
      <c r="BA639" s="186">
        <f>_xll.qlCalendarAdvance(Calendar,BA638,AY639,"f",,Trigger)</f>
        <v>43769</v>
      </c>
      <c r="BB639" s="186">
        <f>_xll.qlInterestRateIndexMaturity(Currency&amp;"ibor"&amp;$I$1,BA639,Trigger)</f>
        <v>44134</v>
      </c>
      <c r="BC639" s="359">
        <f>_xll.qlIndexFixing($AC$5,AZ639,,_xll.ohTrigger(Trigger,Quote!$V$2))</f>
        <v>1.0150460216694973E-2</v>
      </c>
      <c r="BD639" s="359" t="e">
        <f>_xll.qlIndexFixing($BE$1,AZ639,TRUE,_xll.ohTrigger(Trigger,Trigger12M))</f>
        <v>#NUM!</v>
      </c>
    </row>
    <row r="640" spans="51:56" ht="11.25" customHeight="1" x14ac:dyDescent="0.25">
      <c r="AY640" s="187" t="s">
        <v>90</v>
      </c>
      <c r="AZ640" s="186">
        <f>_xll.qlInterestRateIndexFixingDate(Currency&amp;"ibor"&amp;$I$1,BA640,Trigger)</f>
        <v>43774</v>
      </c>
      <c r="BA640" s="186">
        <f>_xll.qlCalendarAdvance(Calendar,BA639,AY640,"f",,Trigger)</f>
        <v>43776</v>
      </c>
      <c r="BB640" s="186">
        <f>_xll.qlInterestRateIndexMaturity(Currency&amp;"ibor"&amp;$I$1,BA640,Trigger)</f>
        <v>44144</v>
      </c>
      <c r="BC640" s="359">
        <f>_xll.qlIndexFixing($AC$5,AZ640,,_xll.ohTrigger(Trigger,Quote!$V$2))</f>
        <v>1.0214122506785233E-2</v>
      </c>
      <c r="BD640" s="359" t="e">
        <f>_xll.qlIndexFixing($BE$1,AZ640,TRUE,_xll.ohTrigger(Trigger,Trigger12M))</f>
        <v>#NUM!</v>
      </c>
    </row>
    <row r="641" spans="51:56" ht="11.25" customHeight="1" x14ac:dyDescent="0.25">
      <c r="AY641" s="187" t="s">
        <v>90</v>
      </c>
      <c r="AZ641" s="186">
        <f>_xll.qlInterestRateIndexFixingDate(Currency&amp;"ibor"&amp;$I$1,BA641,Trigger)</f>
        <v>43781</v>
      </c>
      <c r="BA641" s="186">
        <f>_xll.qlCalendarAdvance(Calendar,BA640,AY641,"f",,Trigger)</f>
        <v>43783</v>
      </c>
      <c r="BB641" s="186">
        <f>_xll.qlInterestRateIndexMaturity(Currency&amp;"ibor"&amp;$I$1,BA641,Trigger)</f>
        <v>44151</v>
      </c>
      <c r="BC641" s="359">
        <f>_xll.qlIndexFixing($AC$5,AZ641,,_xll.ohTrigger(Trigger,Quote!$V$2))</f>
        <v>1.0265893583705464E-2</v>
      </c>
      <c r="BD641" s="359" t="e">
        <f>_xll.qlIndexFixing($BE$1,AZ641,TRUE,_xll.ohTrigger(Trigger,Trigger12M))</f>
        <v>#NUM!</v>
      </c>
    </row>
    <row r="642" spans="51:56" ht="11.25" customHeight="1" x14ac:dyDescent="0.25">
      <c r="AY642" s="187" t="s">
        <v>90</v>
      </c>
      <c r="AZ642" s="186">
        <f>_xll.qlInterestRateIndexFixingDate(Currency&amp;"ibor"&amp;$I$1,BA642,Trigger)</f>
        <v>43788</v>
      </c>
      <c r="BA642" s="186">
        <f>_xll.qlCalendarAdvance(Calendar,BA641,AY642,"f",,Trigger)</f>
        <v>43790</v>
      </c>
      <c r="BB642" s="186">
        <f>_xll.qlInterestRateIndexMaturity(Currency&amp;"ibor"&amp;$I$1,BA642,Trigger)</f>
        <v>44158</v>
      </c>
      <c r="BC642" s="359">
        <f>_xll.qlIndexFixing($AC$5,AZ642,,_xll.ohTrigger(Trigger,Quote!$V$2))</f>
        <v>1.0317727325995979E-2</v>
      </c>
      <c r="BD642" s="359" t="e">
        <f>_xll.qlIndexFixing($BE$1,AZ642,TRUE,_xll.ohTrigger(Trigger,Trigger12M))</f>
        <v>#NUM!</v>
      </c>
    </row>
    <row r="643" spans="51:56" ht="11.25" customHeight="1" x14ac:dyDescent="0.25">
      <c r="AY643" s="187" t="s">
        <v>90</v>
      </c>
      <c r="AZ643" s="186">
        <f>_xll.qlInterestRateIndexFixingDate(Currency&amp;"ibor"&amp;$I$1,BA643,Trigger)</f>
        <v>43795</v>
      </c>
      <c r="BA643" s="186">
        <f>_xll.qlCalendarAdvance(Calendar,BA642,AY643,"f",,Trigger)</f>
        <v>43797</v>
      </c>
      <c r="BB643" s="186">
        <f>_xll.qlInterestRateIndexMaturity(Currency&amp;"ibor"&amp;$I$1,BA643,Trigger)</f>
        <v>44165</v>
      </c>
      <c r="BC643" s="359">
        <f>_xll.qlIndexFixing($AC$5,AZ643,,_xll.ohTrigger(Trigger,Quote!$V$2))</f>
        <v>1.0369623743229989E-2</v>
      </c>
      <c r="BD643" s="359" t="e">
        <f>_xll.qlIndexFixing($BE$1,AZ643,TRUE,_xll.ohTrigger(Trigger,Trigger12M))</f>
        <v>#NUM!</v>
      </c>
    </row>
    <row r="644" spans="51:56" ht="11.25" customHeight="1" x14ac:dyDescent="0.25">
      <c r="AY644" s="187" t="s">
        <v>90</v>
      </c>
      <c r="AZ644" s="186">
        <f>_xll.qlInterestRateIndexFixingDate(Currency&amp;"ibor"&amp;$I$1,BA644,Trigger)</f>
        <v>43802</v>
      </c>
      <c r="BA644" s="186">
        <f>_xll.qlCalendarAdvance(Calendar,BA643,AY644,"f",,Trigger)</f>
        <v>43804</v>
      </c>
      <c r="BB644" s="186">
        <f>_xll.qlInterestRateIndexMaturity(Currency&amp;"ibor"&amp;$I$1,BA644,Trigger)</f>
        <v>44172</v>
      </c>
      <c r="BC644" s="359">
        <f>_xll.qlIndexFixing($AC$5,AZ644,,_xll.ohTrigger(Trigger,Quote!$V$2))</f>
        <v>1.0421582844992221E-2</v>
      </c>
      <c r="BD644" s="359" t="e">
        <f>_xll.qlIndexFixing($BE$1,AZ644,TRUE,_xll.ohTrigger(Trigger,Trigger12M))</f>
        <v>#NUM!</v>
      </c>
    </row>
    <row r="645" spans="51:56" ht="11.25" customHeight="1" x14ac:dyDescent="0.25">
      <c r="AY645" s="187" t="s">
        <v>90</v>
      </c>
      <c r="AZ645" s="186">
        <f>_xll.qlInterestRateIndexFixingDate(Currency&amp;"ibor"&amp;$I$1,BA645,Trigger)</f>
        <v>43809</v>
      </c>
      <c r="BA645" s="186">
        <f>_xll.qlCalendarAdvance(Calendar,BA644,AY645,"f",,Trigger)</f>
        <v>43811</v>
      </c>
      <c r="BB645" s="186">
        <f>_xll.qlInterestRateIndexMaturity(Currency&amp;"ibor"&amp;$I$1,BA645,Trigger)</f>
        <v>44179</v>
      </c>
      <c r="BC645" s="359">
        <f>_xll.qlIndexFixing($AC$5,AZ645,,_xll.ohTrigger(Trigger,Quote!$V$2))</f>
        <v>1.0473604640879779E-2</v>
      </c>
      <c r="BD645" s="359" t="e">
        <f>_xll.qlIndexFixing($BE$1,AZ645,TRUE,_xll.ohTrigger(Trigger,Trigger12M))</f>
        <v>#NUM!</v>
      </c>
    </row>
    <row r="646" spans="51:56" ht="11.25" customHeight="1" x14ac:dyDescent="0.25">
      <c r="AY646" s="187" t="s">
        <v>90</v>
      </c>
      <c r="AZ646" s="186">
        <f>_xll.qlInterestRateIndexFixingDate(Currency&amp;"ibor"&amp;$I$1,BA646,Trigger)</f>
        <v>43816</v>
      </c>
      <c r="BA646" s="186">
        <f>_xll.qlCalendarAdvance(Calendar,BA645,AY646,"f",,Trigger)</f>
        <v>43818</v>
      </c>
      <c r="BB646" s="186">
        <f>_xll.qlInterestRateIndexMaturity(Currency&amp;"ibor"&amp;$I$1,BA646,Trigger)</f>
        <v>44186</v>
      </c>
      <c r="BC646" s="359">
        <f>_xll.qlIndexFixing($AC$5,AZ646,,_xll.ohTrigger(Trigger,Quote!$V$2))</f>
        <v>1.0525689140501497E-2</v>
      </c>
      <c r="BD646" s="359" t="e">
        <f>_xll.qlIndexFixing($BE$1,AZ646,TRUE,_xll.ohTrigger(Trigger,Trigger12M))</f>
        <v>#NUM!</v>
      </c>
    </row>
    <row r="647" spans="51:56" ht="11.25" customHeight="1" x14ac:dyDescent="0.25">
      <c r="AY647" s="187" t="s">
        <v>90</v>
      </c>
      <c r="AZ647" s="186">
        <f>_xll.qlInterestRateIndexFixingDate(Currency&amp;"ibor"&amp;$I$1,BA647,Trigger)</f>
        <v>43822</v>
      </c>
      <c r="BA647" s="186">
        <f>_xll.qlCalendarAdvance(Calendar,BA646,AY647,"f",,Trigger)</f>
        <v>43826</v>
      </c>
      <c r="BB647" s="186">
        <f>_xll.qlInterestRateIndexMaturity(Currency&amp;"ibor"&amp;$I$1,BA647,Trigger)</f>
        <v>44193</v>
      </c>
      <c r="BC647" s="359">
        <f>_xll.qlIndexFixing($AC$5,AZ647,,_xll.ohTrigger(Trigger,Quote!$V$2))</f>
        <v>1.0581434377347432E-2</v>
      </c>
      <c r="BD647" s="359" t="e">
        <f>_xll.qlIndexFixing($BE$1,AZ647,TRUE,_xll.ohTrigger(Trigger,Trigger12M))</f>
        <v>#NUM!</v>
      </c>
    </row>
    <row r="648" spans="51:56" ht="11.25" customHeight="1" x14ac:dyDescent="0.25">
      <c r="AY648" s="187" t="s">
        <v>90</v>
      </c>
      <c r="AZ648" s="186">
        <f>_xll.qlInterestRateIndexFixingDate(Currency&amp;"ibor"&amp;$I$1,BA648,Trigger)</f>
        <v>43830</v>
      </c>
      <c r="BA648" s="186">
        <f>_xll.qlCalendarAdvance(Calendar,BA647,AY648,"f",,Trigger)</f>
        <v>43833</v>
      </c>
      <c r="BB648" s="186">
        <f>_xll.qlInterestRateIndexMaturity(Currency&amp;"ibor"&amp;$I$1,BA648,Trigger)</f>
        <v>44200</v>
      </c>
      <c r="BC648" s="359">
        <f>_xll.qlIndexFixing($AC$5,AZ648,,_xll.ohTrigger(Trigger,Quote!$V$2))</f>
        <v>1.0633669336972703E-2</v>
      </c>
      <c r="BD648" s="359" t="e">
        <f>_xll.qlIndexFixing($BE$1,AZ648,TRUE,_xll.ohTrigger(Trigger,Trigger12M))</f>
        <v>#NUM!</v>
      </c>
    </row>
    <row r="649" spans="51:56" ht="11.25" customHeight="1" x14ac:dyDescent="0.25">
      <c r="AY649" s="187" t="s">
        <v>90</v>
      </c>
      <c r="AZ649" s="186">
        <f>_xll.qlInterestRateIndexFixingDate(Currency&amp;"ibor"&amp;$I$1,BA649,Trigger)</f>
        <v>43838</v>
      </c>
      <c r="BA649" s="186">
        <f>_xll.qlCalendarAdvance(Calendar,BA648,AY649,"f",,Trigger)</f>
        <v>43840</v>
      </c>
      <c r="BB649" s="186">
        <f>_xll.qlInterestRateIndexMaturity(Currency&amp;"ibor"&amp;$I$1,BA649,Trigger)</f>
        <v>44207</v>
      </c>
      <c r="BC649" s="359">
        <f>_xll.qlIndexFixing($AC$5,AZ649,,_xll.ohTrigger(Trigger,Quote!$V$2))</f>
        <v>1.0685967186323447E-2</v>
      </c>
      <c r="BD649" s="359" t="e">
        <f>_xll.qlIndexFixing($BE$1,AZ649,TRUE,_xll.ohTrigger(Trigger,Trigger12M))</f>
        <v>#NUM!</v>
      </c>
    </row>
    <row r="650" spans="51:56" ht="11.25" customHeight="1" x14ac:dyDescent="0.25">
      <c r="AY650" s="187" t="s">
        <v>90</v>
      </c>
      <c r="AZ650" s="186">
        <f>_xll.qlInterestRateIndexFixingDate(Currency&amp;"ibor"&amp;$I$1,BA650,Trigger)</f>
        <v>43845</v>
      </c>
      <c r="BA650" s="186">
        <f>_xll.qlCalendarAdvance(Calendar,BA649,AY650,"f",,Trigger)</f>
        <v>43847</v>
      </c>
      <c r="BB650" s="186">
        <f>_xll.qlInterestRateIndexMaturity(Currency&amp;"ibor"&amp;$I$1,BA650,Trigger)</f>
        <v>44214</v>
      </c>
      <c r="BC650" s="359">
        <f>_xll.qlIndexFixing($AC$5,AZ650,,_xll.ohTrigger(Trigger,Quote!$V$2))</f>
        <v>1.0738327935060379E-2</v>
      </c>
      <c r="BD650" s="359" t="e">
        <f>_xll.qlIndexFixing($BE$1,AZ650,TRUE,_xll.ohTrigger(Trigger,Trigger12M))</f>
        <v>#NUM!</v>
      </c>
    </row>
    <row r="651" spans="51:56" ht="11.25" customHeight="1" x14ac:dyDescent="0.25">
      <c r="AY651" s="187" t="s">
        <v>90</v>
      </c>
      <c r="AZ651" s="186">
        <f>_xll.qlInterestRateIndexFixingDate(Currency&amp;"ibor"&amp;$I$1,BA651,Trigger)</f>
        <v>43852</v>
      </c>
      <c r="BA651" s="186">
        <f>_xll.qlCalendarAdvance(Calendar,BA650,AY651,"f",,Trigger)</f>
        <v>43854</v>
      </c>
      <c r="BB651" s="186">
        <f>_xll.qlInterestRateIndexMaturity(Currency&amp;"ibor"&amp;$I$1,BA651,Trigger)</f>
        <v>44221</v>
      </c>
      <c r="BC651" s="359">
        <f>_xll.qlIndexFixing($AC$5,AZ651,,_xll.ohTrigger(Trigger,Quote!$V$2))</f>
        <v>1.0790751592855547E-2</v>
      </c>
      <c r="BD651" s="359" t="e">
        <f>_xll.qlIndexFixing($BE$1,AZ651,TRUE,_xll.ohTrigger(Trigger,Trigger12M))</f>
        <v>#NUM!</v>
      </c>
    </row>
    <row r="652" spans="51:56" ht="11.25" customHeight="1" x14ac:dyDescent="0.25">
      <c r="AY652" s="187" t="s">
        <v>90</v>
      </c>
      <c r="AZ652" s="186">
        <f>_xll.qlInterestRateIndexFixingDate(Currency&amp;"ibor"&amp;$I$1,BA652,Trigger)</f>
        <v>43859</v>
      </c>
      <c r="BA652" s="186">
        <f>_xll.qlCalendarAdvance(Calendar,BA651,AY652,"f",,Trigger)</f>
        <v>43861</v>
      </c>
      <c r="BB652" s="186">
        <f>_xll.qlInterestRateIndexMaturity(Currency&amp;"ibor"&amp;$I$1,BA652,Trigger)</f>
        <v>44225</v>
      </c>
      <c r="BC652" s="359">
        <f>_xll.qlIndexFixing($AC$5,AZ652,,_xll.ohTrigger(Trigger,Quote!$V$2))</f>
        <v>1.083190361738752E-2</v>
      </c>
      <c r="BD652" s="359" t="e">
        <f>_xll.qlIndexFixing($BE$1,AZ652,TRUE,_xll.ohTrigger(Trigger,Trigger12M))</f>
        <v>#NUM!</v>
      </c>
    </row>
    <row r="653" spans="51:56" ht="11.25" customHeight="1" x14ac:dyDescent="0.25">
      <c r="AY653" s="187" t="s">
        <v>90</v>
      </c>
      <c r="AZ653" s="186">
        <f>_xll.qlInterestRateIndexFixingDate(Currency&amp;"ibor"&amp;$I$1,BA653,Trigger)</f>
        <v>43866</v>
      </c>
      <c r="BA653" s="186">
        <f>_xll.qlCalendarAdvance(Calendar,BA652,AY653,"f",,Trigger)</f>
        <v>43868</v>
      </c>
      <c r="BB653" s="186">
        <f>_xll.qlInterestRateIndexMaturity(Currency&amp;"ibor"&amp;$I$1,BA653,Trigger)</f>
        <v>44235</v>
      </c>
      <c r="BC653" s="359">
        <f>_xll.qlIndexFixing($AC$5,AZ653,,_xll.ohTrigger(Trigger,Quote!$V$2))</f>
        <v>1.0895787674371934E-2</v>
      </c>
      <c r="BD653" s="359" t="e">
        <f>_xll.qlIndexFixing($BE$1,AZ653,TRUE,_xll.ohTrigger(Trigger,Trigger12M))</f>
        <v>#NUM!</v>
      </c>
    </row>
    <row r="654" spans="51:56" ht="11.25" customHeight="1" x14ac:dyDescent="0.25">
      <c r="AY654" s="187" t="s">
        <v>90</v>
      </c>
      <c r="AZ654" s="186">
        <f>_xll.qlInterestRateIndexFixingDate(Currency&amp;"ibor"&amp;$I$1,BA654,Trigger)</f>
        <v>43873</v>
      </c>
      <c r="BA654" s="186">
        <f>_xll.qlCalendarAdvance(Calendar,BA653,AY654,"f",,Trigger)</f>
        <v>43875</v>
      </c>
      <c r="BB654" s="186">
        <f>_xll.qlInterestRateIndexMaturity(Currency&amp;"ibor"&amp;$I$1,BA654,Trigger)</f>
        <v>44242</v>
      </c>
      <c r="BC654" s="359">
        <f>_xll.qlIndexFixing($AC$5,AZ654,,_xll.ohTrigger(Trigger,Quote!$V$2))</f>
        <v>1.0948400117497576E-2</v>
      </c>
      <c r="BD654" s="359" t="e">
        <f>_xll.qlIndexFixing($BE$1,AZ654,TRUE,_xll.ohTrigger(Trigger,Trigger12M))</f>
        <v>#NUM!</v>
      </c>
    </row>
    <row r="655" spans="51:56" ht="11.25" customHeight="1" x14ac:dyDescent="0.25">
      <c r="AY655" s="187" t="s">
        <v>90</v>
      </c>
      <c r="AZ655" s="186">
        <f>_xll.qlInterestRateIndexFixingDate(Currency&amp;"ibor"&amp;$I$1,BA655,Trigger)</f>
        <v>43880</v>
      </c>
      <c r="BA655" s="186">
        <f>_xll.qlCalendarAdvance(Calendar,BA654,AY655,"f",,Trigger)</f>
        <v>43882</v>
      </c>
      <c r="BB655" s="186">
        <f>_xll.qlInterestRateIndexMaturity(Currency&amp;"ibor"&amp;$I$1,BA655,Trigger)</f>
        <v>44249</v>
      </c>
      <c r="BC655" s="359">
        <f>_xll.qlIndexFixing($AC$5,AZ655,,_xll.ohTrigger(Trigger,Quote!$V$2))</f>
        <v>1.1001075508491172E-2</v>
      </c>
      <c r="BD655" s="359" t="e">
        <f>_xll.qlIndexFixing($BE$1,AZ655,TRUE,_xll.ohTrigger(Trigger,Trigger12M))</f>
        <v>#NUM!</v>
      </c>
    </row>
    <row r="656" spans="51:56" ht="11.25" customHeight="1" x14ac:dyDescent="0.25">
      <c r="AY656" s="187" t="s">
        <v>90</v>
      </c>
      <c r="AZ656" s="186">
        <f>_xll.qlInterestRateIndexFixingDate(Currency&amp;"ibor"&amp;$I$1,BA656,Trigger)</f>
        <v>43887</v>
      </c>
      <c r="BA656" s="186">
        <f>_xll.qlCalendarAdvance(Calendar,BA655,AY656,"f",,Trigger)</f>
        <v>43889</v>
      </c>
      <c r="BB656" s="186">
        <f>_xll.qlInterestRateIndexMaturity(Currency&amp;"ibor"&amp;$I$1,BA656,Trigger)</f>
        <v>44253</v>
      </c>
      <c r="BC656" s="359">
        <f>_xll.qlIndexFixing($AC$5,AZ656,,_xll.ohTrigger(Trigger,Quote!$V$2))</f>
        <v>1.1042686680501578E-2</v>
      </c>
      <c r="BD656" s="359" t="e">
        <f>_xll.qlIndexFixing($BE$1,AZ656,TRUE,_xll.ohTrigger(Trigger,Trigger12M))</f>
        <v>#NUM!</v>
      </c>
    </row>
    <row r="657" spans="51:56" ht="11.25" customHeight="1" x14ac:dyDescent="0.25">
      <c r="AY657" s="187" t="s">
        <v>90</v>
      </c>
      <c r="AZ657" s="186">
        <f>_xll.qlInterestRateIndexFixingDate(Currency&amp;"ibor"&amp;$I$1,BA657,Trigger)</f>
        <v>43894</v>
      </c>
      <c r="BA657" s="186">
        <f>_xll.qlCalendarAdvance(Calendar,BA656,AY657,"f",,Trigger)</f>
        <v>43896</v>
      </c>
      <c r="BB657" s="186">
        <f>_xll.qlInterestRateIndexMaturity(Currency&amp;"ibor"&amp;$I$1,BA657,Trigger)</f>
        <v>44263</v>
      </c>
      <c r="BC657" s="359">
        <f>_xll.qlIndexFixing($AC$5,AZ657,,_xll.ohTrigger(Trigger,Quote!$V$2))</f>
        <v>1.1106615173023936E-2</v>
      </c>
      <c r="BD657" s="359" t="e">
        <f>_xll.qlIndexFixing($BE$1,AZ657,TRUE,_xll.ohTrigger(Trigger,Trigger12M))</f>
        <v>#NUM!</v>
      </c>
    </row>
    <row r="658" spans="51:56" ht="11.25" customHeight="1" x14ac:dyDescent="0.25">
      <c r="AY658" s="187" t="s">
        <v>90</v>
      </c>
      <c r="AZ658" s="186">
        <f>_xll.qlInterestRateIndexFixingDate(Currency&amp;"ibor"&amp;$I$1,BA658,Trigger)</f>
        <v>43901</v>
      </c>
      <c r="BA658" s="186">
        <f>_xll.qlCalendarAdvance(Calendar,BA657,AY658,"f",,Trigger)</f>
        <v>43903</v>
      </c>
      <c r="BB658" s="186">
        <f>_xll.qlInterestRateIndexMaturity(Currency&amp;"ibor"&amp;$I$1,BA658,Trigger)</f>
        <v>44270</v>
      </c>
      <c r="BC658" s="359">
        <f>_xll.qlIndexFixing($AC$5,AZ658,,_xll.ohTrigger(Trigger,Quote!$V$2))</f>
        <v>1.1159479466063582E-2</v>
      </c>
      <c r="BD658" s="359" t="e">
        <f>_xll.qlIndexFixing($BE$1,AZ658,TRUE,_xll.ohTrigger(Trigger,Trigger12M))</f>
        <v>#NUM!</v>
      </c>
    </row>
    <row r="659" spans="51:56" ht="11.25" customHeight="1" x14ac:dyDescent="0.25">
      <c r="AY659" s="187" t="s">
        <v>90</v>
      </c>
      <c r="AZ659" s="186">
        <f>_xll.qlInterestRateIndexFixingDate(Currency&amp;"ibor"&amp;$I$1,BA659,Trigger)</f>
        <v>43908</v>
      </c>
      <c r="BA659" s="186">
        <f>_xll.qlCalendarAdvance(Calendar,BA658,AY659,"f",,Trigger)</f>
        <v>43910</v>
      </c>
      <c r="BB659" s="186">
        <f>_xll.qlInterestRateIndexMaturity(Currency&amp;"ibor"&amp;$I$1,BA659,Trigger)</f>
        <v>44277</v>
      </c>
      <c r="BC659" s="359">
        <f>_xll.qlIndexFixing($AC$5,AZ659,,_xll.ohTrigger(Trigger,Quote!$V$2))</f>
        <v>1.1212406745972353E-2</v>
      </c>
      <c r="BD659" s="359" t="e">
        <f>_xll.qlIndexFixing($BE$1,AZ659,TRUE,_xll.ohTrigger(Trigger,Trigger12M))</f>
        <v>#NUM!</v>
      </c>
    </row>
    <row r="660" spans="51:56" ht="11.25" customHeight="1" x14ac:dyDescent="0.25">
      <c r="AY660" s="187" t="s">
        <v>90</v>
      </c>
      <c r="AZ660" s="186">
        <f>_xll.qlInterestRateIndexFixingDate(Currency&amp;"ibor"&amp;$I$1,BA660,Trigger)</f>
        <v>43915</v>
      </c>
      <c r="BA660" s="186">
        <f>_xll.qlCalendarAdvance(Calendar,BA659,AY660,"f",,Trigger)</f>
        <v>43917</v>
      </c>
      <c r="BB660" s="186">
        <f>_xll.qlInterestRateIndexMaturity(Currency&amp;"ibor"&amp;$I$1,BA660,Trigger)</f>
        <v>44284</v>
      </c>
      <c r="BC660" s="359">
        <f>_xll.qlIndexFixing($AC$5,AZ660,,_xll.ohTrigger(Trigger,Quote!$V$2))</f>
        <v>1.1265397022530111E-2</v>
      </c>
      <c r="BD660" s="359" t="e">
        <f>_xll.qlIndexFixing($BE$1,AZ660,TRUE,_xll.ohTrigger(Trigger,Trigger12M))</f>
        <v>#NUM!</v>
      </c>
    </row>
    <row r="661" spans="51:56" ht="11.25" customHeight="1" x14ac:dyDescent="0.25">
      <c r="AY661" s="187" t="s">
        <v>90</v>
      </c>
      <c r="AZ661" s="186">
        <f>_xll.qlInterestRateIndexFixingDate(Currency&amp;"ibor"&amp;$I$1,BA661,Trigger)</f>
        <v>43922</v>
      </c>
      <c r="BA661" s="186">
        <f>_xll.qlCalendarAdvance(Calendar,BA660,AY661,"f",,Trigger)</f>
        <v>43924</v>
      </c>
      <c r="BB661" s="186">
        <f>_xll.qlInterestRateIndexMaturity(Currency&amp;"ibor"&amp;$I$1,BA661,Trigger)</f>
        <v>44292</v>
      </c>
      <c r="BC661" s="359">
        <f>_xll.qlIndexFixing($AC$5,AZ661,,_xll.ohTrigger(Trigger,Quote!$V$2))</f>
        <v>1.1322067958381929E-2</v>
      </c>
      <c r="BD661" s="359" t="e">
        <f>_xll.qlIndexFixing($BE$1,AZ661,TRUE,_xll.ohTrigger(Trigger,Trigger12M))</f>
        <v>#NUM!</v>
      </c>
    </row>
    <row r="662" spans="51:56" ht="11.25" customHeight="1" x14ac:dyDescent="0.25">
      <c r="AY662" s="187" t="s">
        <v>90</v>
      </c>
      <c r="AZ662" s="186">
        <f>_xll.qlInterestRateIndexFixingDate(Currency&amp;"ibor"&amp;$I$1,BA662,Trigger)</f>
        <v>43929</v>
      </c>
      <c r="BA662" s="186">
        <f>_xll.qlCalendarAdvance(Calendar,BA661,AY662,"f",,Trigger)</f>
        <v>43935</v>
      </c>
      <c r="BB662" s="186">
        <f>_xll.qlInterestRateIndexMaturity(Currency&amp;"ibor"&amp;$I$1,BA662,Trigger)</f>
        <v>44300</v>
      </c>
      <c r="BC662" s="359">
        <f>_xll.qlIndexFixing($AC$5,AZ662,,_xll.ohTrigger(Trigger,Quote!$V$2))</f>
        <v>1.1394767583739076E-2</v>
      </c>
      <c r="BD662" s="359" t="e">
        <f>_xll.qlIndexFixing($BE$1,AZ662,TRUE,_xll.ohTrigger(Trigger,Trigger12M))</f>
        <v>#NUM!</v>
      </c>
    </row>
    <row r="663" spans="51:56" ht="11.25" customHeight="1" x14ac:dyDescent="0.25">
      <c r="AY663" s="187" t="s">
        <v>90</v>
      </c>
      <c r="AZ663" s="186">
        <f>_xll.qlInterestRateIndexFixingDate(Currency&amp;"ibor"&amp;$I$1,BA663,Trigger)</f>
        <v>43938</v>
      </c>
      <c r="BA663" s="186">
        <f>_xll.qlCalendarAdvance(Calendar,BA662,AY663,"f",,Trigger)</f>
        <v>43942</v>
      </c>
      <c r="BB663" s="186">
        <f>_xll.qlInterestRateIndexMaturity(Currency&amp;"ibor"&amp;$I$1,BA663,Trigger)</f>
        <v>44307</v>
      </c>
      <c r="BC663" s="359">
        <f>_xll.qlIndexFixing($AC$5,AZ663,,_xll.ohTrigger(Trigger,Quote!$V$2))</f>
        <v>1.1448020236462731E-2</v>
      </c>
      <c r="BD663" s="359" t="e">
        <f>_xll.qlIndexFixing($BE$1,AZ663,TRUE,_xll.ohTrigger(Trigger,Trigger12M))</f>
        <v>#NUM!</v>
      </c>
    </row>
    <row r="664" spans="51:56" ht="11.25" customHeight="1" x14ac:dyDescent="0.25">
      <c r="AY664" s="187" t="s">
        <v>90</v>
      </c>
      <c r="AZ664" s="186">
        <f>_xll.qlInterestRateIndexFixingDate(Currency&amp;"ibor"&amp;$I$1,BA664,Trigger)</f>
        <v>43945</v>
      </c>
      <c r="BA664" s="186">
        <f>_xll.qlCalendarAdvance(Calendar,BA663,AY664,"f",,Trigger)</f>
        <v>43949</v>
      </c>
      <c r="BB664" s="186">
        <f>_xll.qlInterestRateIndexMaturity(Currency&amp;"ibor"&amp;$I$1,BA664,Trigger)</f>
        <v>44314</v>
      </c>
      <c r="BC664" s="359">
        <f>_xll.qlIndexFixing($AC$5,AZ664,,_xll.ohTrigger(Trigger,Quote!$V$2))</f>
        <v>1.1501336244865884E-2</v>
      </c>
      <c r="BD664" s="359" t="e">
        <f>_xll.qlIndexFixing($BE$1,AZ664,TRUE,_xll.ohTrigger(Trigger,Trigger12M))</f>
        <v>#NUM!</v>
      </c>
    </row>
    <row r="665" spans="51:56" ht="11.25" customHeight="1" x14ac:dyDescent="0.25">
      <c r="AY665" s="187" t="s">
        <v>90</v>
      </c>
      <c r="AZ665" s="186">
        <f>_xll.qlInterestRateIndexFixingDate(Currency&amp;"ibor"&amp;$I$1,BA665,Trigger)</f>
        <v>43951</v>
      </c>
      <c r="BA665" s="186">
        <f>_xll.qlCalendarAdvance(Calendar,BA664,AY665,"f",,Trigger)</f>
        <v>43956</v>
      </c>
      <c r="BB665" s="186">
        <f>_xll.qlInterestRateIndexMaturity(Currency&amp;"ibor"&amp;$I$1,BA665,Trigger)</f>
        <v>44321</v>
      </c>
      <c r="BC665" s="359">
        <f>_xll.qlIndexFixing($AC$5,AZ665,,_xll.ohTrigger(Trigger,Quote!$V$2))</f>
        <v>1.1554715618801253E-2</v>
      </c>
      <c r="BD665" s="359" t="e">
        <f>_xll.qlIndexFixing($BE$1,AZ665,TRUE,_xll.ohTrigger(Trigger,Trigger12M))</f>
        <v>#NUM!</v>
      </c>
    </row>
    <row r="666" spans="51:56" ht="11.25" customHeight="1" x14ac:dyDescent="0.25">
      <c r="AY666" s="187" t="s">
        <v>90</v>
      </c>
      <c r="AZ666" s="186">
        <f>_xll.qlInterestRateIndexFixingDate(Currency&amp;"ibor"&amp;$I$1,BA666,Trigger)</f>
        <v>43959</v>
      </c>
      <c r="BA666" s="186">
        <f>_xll.qlCalendarAdvance(Calendar,BA665,AY666,"f",,Trigger)</f>
        <v>43963</v>
      </c>
      <c r="BB666" s="186">
        <f>_xll.qlInterestRateIndexMaturity(Currency&amp;"ibor"&amp;$I$1,BA666,Trigger)</f>
        <v>44328</v>
      </c>
      <c r="BC666" s="359">
        <f>_xll.qlIndexFixing($AC$5,AZ666,,_xll.ohTrigger(Trigger,Quote!$V$2))</f>
        <v>1.1608158368133607E-2</v>
      </c>
      <c r="BD666" s="359" t="e">
        <f>_xll.qlIndexFixing($BE$1,AZ666,TRUE,_xll.ohTrigger(Trigger,Trigger12M))</f>
        <v>#NUM!</v>
      </c>
    </row>
    <row r="667" spans="51:56" ht="11.25" customHeight="1" x14ac:dyDescent="0.25">
      <c r="AY667" s="187" t="s">
        <v>90</v>
      </c>
      <c r="AZ667" s="186">
        <f>_xll.qlInterestRateIndexFixingDate(Currency&amp;"ibor"&amp;$I$1,BA667,Trigger)</f>
        <v>43966</v>
      </c>
      <c r="BA667" s="186">
        <f>_xll.qlCalendarAdvance(Calendar,BA666,AY667,"f",,Trigger)</f>
        <v>43970</v>
      </c>
      <c r="BB667" s="186">
        <f>_xll.qlInterestRateIndexMaturity(Currency&amp;"ibor"&amp;$I$1,BA667,Trigger)</f>
        <v>44335</v>
      </c>
      <c r="BC667" s="359">
        <f>_xll.qlIndexFixing($AC$5,AZ667,,_xll.ohTrigger(Trigger,Quote!$V$2))</f>
        <v>1.1661664502739541E-2</v>
      </c>
      <c r="BD667" s="359" t="e">
        <f>_xll.qlIndexFixing($BE$1,AZ667,TRUE,_xll.ohTrigger(Trigger,Trigger12M))</f>
        <v>#NUM!</v>
      </c>
    </row>
    <row r="668" spans="51:56" ht="11.25" customHeight="1" x14ac:dyDescent="0.25">
      <c r="AY668" s="187" t="s">
        <v>90</v>
      </c>
      <c r="AZ668" s="186">
        <f>_xll.qlInterestRateIndexFixingDate(Currency&amp;"ibor"&amp;$I$1,BA668,Trigger)</f>
        <v>43973</v>
      </c>
      <c r="BA668" s="186">
        <f>_xll.qlCalendarAdvance(Calendar,BA667,AY668,"f",,Trigger)</f>
        <v>43977</v>
      </c>
      <c r="BB668" s="186">
        <f>_xll.qlInterestRateIndexMaturity(Currency&amp;"ibor"&amp;$I$1,BA668,Trigger)</f>
        <v>44342</v>
      </c>
      <c r="BC668" s="359">
        <f>_xll.qlIndexFixing($AC$5,AZ668,,_xll.ohTrigger(Trigger,Quote!$V$2))</f>
        <v>1.1715234032507252E-2</v>
      </c>
      <c r="BD668" s="359" t="e">
        <f>_xll.qlIndexFixing($BE$1,AZ668,TRUE,_xll.ohTrigger(Trigger,Trigger12M))</f>
        <v>#NUM!</v>
      </c>
    </row>
    <row r="669" spans="51:56" ht="11.25" customHeight="1" x14ac:dyDescent="0.25">
      <c r="AY669" s="187" t="s">
        <v>90</v>
      </c>
      <c r="AZ669" s="186">
        <f>_xll.qlInterestRateIndexFixingDate(Currency&amp;"ibor"&amp;$I$1,BA669,Trigger)</f>
        <v>43980</v>
      </c>
      <c r="BA669" s="186">
        <f>_xll.qlCalendarAdvance(Calendar,BA668,AY669,"f",,Trigger)</f>
        <v>43984</v>
      </c>
      <c r="BB669" s="186">
        <f>_xll.qlInterestRateIndexMaturity(Currency&amp;"ibor"&amp;$I$1,BA669,Trigger)</f>
        <v>44349</v>
      </c>
      <c r="BC669" s="359">
        <f>_xll.qlIndexFixing($AC$5,AZ669,,_xll.ohTrigger(Trigger,Quote!$V$2))</f>
        <v>1.1767485904494376E-2</v>
      </c>
      <c r="BD669" s="359" t="e">
        <f>_xll.qlIndexFixing($BE$1,AZ669,TRUE,_xll.ohTrigger(Trigger,Trigger12M))</f>
        <v>#NUM!</v>
      </c>
    </row>
    <row r="670" spans="51:56" ht="11.25" customHeight="1" x14ac:dyDescent="0.25">
      <c r="AY670" s="187" t="s">
        <v>90</v>
      </c>
      <c r="AZ670" s="186">
        <f>_xll.qlInterestRateIndexFixingDate(Currency&amp;"ibor"&amp;$I$1,BA670,Trigger)</f>
        <v>43987</v>
      </c>
      <c r="BA670" s="186">
        <f>_xll.qlCalendarAdvance(Calendar,BA669,AY670,"f",,Trigger)</f>
        <v>43991</v>
      </c>
      <c r="BB670" s="186">
        <f>_xll.qlInterestRateIndexMaturity(Currency&amp;"ibor"&amp;$I$1,BA670,Trigger)</f>
        <v>44356</v>
      </c>
      <c r="BC670" s="359">
        <f>_xll.qlIndexFixing($AC$5,AZ670,,_xll.ohTrigger(Trigger,Quote!$V$2))</f>
        <v>1.1811473323042752E-2</v>
      </c>
      <c r="BD670" s="359" t="e">
        <f>_xll.qlIndexFixing($BE$1,AZ670,TRUE,_xll.ohTrigger(Trigger,Trigger12M))</f>
        <v>#NUM!</v>
      </c>
    </row>
    <row r="671" spans="51:56" ht="11.25" customHeight="1" x14ac:dyDescent="0.25">
      <c r="AY671" s="187" t="s">
        <v>90</v>
      </c>
      <c r="AZ671" s="186">
        <f>_xll.qlInterestRateIndexFixingDate(Currency&amp;"ibor"&amp;$I$1,BA671,Trigger)</f>
        <v>43994</v>
      </c>
      <c r="BA671" s="186">
        <f>_xll.qlCalendarAdvance(Calendar,BA670,AY671,"f",,Trigger)</f>
        <v>43998</v>
      </c>
      <c r="BB671" s="186">
        <f>_xll.qlInterestRateIndexMaturity(Currency&amp;"ibor"&amp;$I$1,BA671,Trigger)</f>
        <v>44363</v>
      </c>
      <c r="BC671" s="359">
        <f>_xll.qlIndexFixing($AC$5,AZ671,,_xll.ohTrigger(Trigger,Quote!$V$2))</f>
        <v>1.185545154854546E-2</v>
      </c>
      <c r="BD671" s="359" t="e">
        <f>_xll.qlIndexFixing($BE$1,AZ671,TRUE,_xll.ohTrigger(Trigger,Trigger12M))</f>
        <v>#NUM!</v>
      </c>
    </row>
    <row r="672" spans="51:56" ht="11.25" customHeight="1" x14ac:dyDescent="0.25">
      <c r="AY672" s="187" t="s">
        <v>90</v>
      </c>
      <c r="AZ672" s="186">
        <f>_xll.qlInterestRateIndexFixingDate(Currency&amp;"ibor"&amp;$I$1,BA672,Trigger)</f>
        <v>44001</v>
      </c>
      <c r="BA672" s="186">
        <f>_xll.qlCalendarAdvance(Calendar,BA671,AY672,"f",,Trigger)</f>
        <v>44005</v>
      </c>
      <c r="BB672" s="186">
        <f>_xll.qlInterestRateIndexMaturity(Currency&amp;"ibor"&amp;$I$1,BA672,Trigger)</f>
        <v>44370</v>
      </c>
      <c r="BC672" s="359">
        <f>_xll.qlIndexFixing($AC$5,AZ672,,_xll.ohTrigger(Trigger,Quote!$V$2))</f>
        <v>1.1899420579616651E-2</v>
      </c>
      <c r="BD672" s="359" t="e">
        <f>_xll.qlIndexFixing($BE$1,AZ672,TRUE,_xll.ohTrigger(Trigger,Trigger12M))</f>
        <v>#NUM!</v>
      </c>
    </row>
    <row r="673" spans="51:56" ht="11.25" customHeight="1" x14ac:dyDescent="0.25">
      <c r="AY673" s="187" t="s">
        <v>90</v>
      </c>
      <c r="AZ673" s="186">
        <f>_xll.qlInterestRateIndexFixingDate(Currency&amp;"ibor"&amp;$I$1,BA673,Trigger)</f>
        <v>44008</v>
      </c>
      <c r="BA673" s="186">
        <f>_xll.qlCalendarAdvance(Calendar,BA672,AY673,"f",,Trigger)</f>
        <v>44012</v>
      </c>
      <c r="BB673" s="186">
        <f>_xll.qlInterestRateIndexMaturity(Currency&amp;"ibor"&amp;$I$1,BA673,Trigger)</f>
        <v>44377</v>
      </c>
      <c r="BC673" s="359">
        <f>_xll.qlIndexFixing($AC$5,AZ673,,_xll.ohTrigger(Trigger,Quote!$V$2))</f>
        <v>1.1943380414870254E-2</v>
      </c>
      <c r="BD673" s="359" t="e">
        <f>_xll.qlIndexFixing($BE$1,AZ673,TRUE,_xll.ohTrigger(Trigger,Trigger12M))</f>
        <v>#NUM!</v>
      </c>
    </row>
    <row r="674" spans="51:56" ht="11.25" customHeight="1" x14ac:dyDescent="0.25">
      <c r="AY674" s="187" t="s">
        <v>90</v>
      </c>
      <c r="AZ674" s="186">
        <f>_xll.qlInterestRateIndexFixingDate(Currency&amp;"ibor"&amp;$I$1,BA674,Trigger)</f>
        <v>44015</v>
      </c>
      <c r="BA674" s="186">
        <f>_xll.qlCalendarAdvance(Calendar,BA673,AY674,"f",,Trigger)</f>
        <v>44019</v>
      </c>
      <c r="BB674" s="186">
        <f>_xll.qlInterestRateIndexMaturity(Currency&amp;"ibor"&amp;$I$1,BA674,Trigger)</f>
        <v>44384</v>
      </c>
      <c r="BC674" s="359">
        <f>_xll.qlIndexFixing($AC$5,AZ674,,_xll.ohTrigger(Trigger,Quote!$V$2))</f>
        <v>1.1987331052920859E-2</v>
      </c>
      <c r="BD674" s="359" t="e">
        <f>_xll.qlIndexFixing($BE$1,AZ674,TRUE,_xll.ohTrigger(Trigger,Trigger12M))</f>
        <v>#NUM!</v>
      </c>
    </row>
    <row r="675" spans="51:56" ht="11.25" customHeight="1" x14ac:dyDescent="0.25">
      <c r="AY675" s="187" t="s">
        <v>90</v>
      </c>
      <c r="AZ675" s="186">
        <f>_xll.qlInterestRateIndexFixingDate(Currency&amp;"ibor"&amp;$I$1,BA675,Trigger)</f>
        <v>44022</v>
      </c>
      <c r="BA675" s="186">
        <f>_xll.qlCalendarAdvance(Calendar,BA674,AY675,"f",,Trigger)</f>
        <v>44026</v>
      </c>
      <c r="BB675" s="186">
        <f>_xll.qlInterestRateIndexMaturity(Currency&amp;"ibor"&amp;$I$1,BA675,Trigger)</f>
        <v>44391</v>
      </c>
      <c r="BC675" s="359">
        <f>_xll.qlIndexFixing($AC$5,AZ675,,_xll.ohTrigger(Trigger,Quote!$V$2))</f>
        <v>1.203127249238327E-2</v>
      </c>
      <c r="BD675" s="359" t="e">
        <f>_xll.qlIndexFixing($BE$1,AZ675,TRUE,_xll.ohTrigger(Trigger,Trigger12M))</f>
        <v>#NUM!</v>
      </c>
    </row>
    <row r="676" spans="51:56" ht="11.25" customHeight="1" x14ac:dyDescent="0.25">
      <c r="AY676" s="187" t="s">
        <v>90</v>
      </c>
      <c r="AZ676" s="186">
        <f>_xll.qlInterestRateIndexFixingDate(Currency&amp;"ibor"&amp;$I$1,BA676,Trigger)</f>
        <v>44029</v>
      </c>
      <c r="BA676" s="186">
        <f>_xll.qlCalendarAdvance(Calendar,BA675,AY676,"f",,Trigger)</f>
        <v>44033</v>
      </c>
      <c r="BB676" s="186">
        <f>_xll.qlInterestRateIndexMaturity(Currency&amp;"ibor"&amp;$I$1,BA676,Trigger)</f>
        <v>44398</v>
      </c>
      <c r="BC676" s="359">
        <f>_xll.qlIndexFixing($AC$5,AZ676,,_xll.ohTrigger(Trigger,Quote!$V$2))</f>
        <v>1.2075204731872733E-2</v>
      </c>
      <c r="BD676" s="359" t="e">
        <f>_xll.qlIndexFixing($BE$1,AZ676,TRUE,_xll.ohTrigger(Trigger,Trigger12M))</f>
        <v>#NUM!</v>
      </c>
    </row>
    <row r="677" spans="51:56" ht="11.25" customHeight="1" x14ac:dyDescent="0.25">
      <c r="AY677" s="187" t="s">
        <v>90</v>
      </c>
      <c r="AZ677" s="186">
        <f>_xll.qlInterestRateIndexFixingDate(Currency&amp;"ibor"&amp;$I$1,BA677,Trigger)</f>
        <v>44036</v>
      </c>
      <c r="BA677" s="186">
        <f>_xll.qlCalendarAdvance(Calendar,BA676,AY677,"f",,Trigger)</f>
        <v>44040</v>
      </c>
      <c r="BB677" s="186">
        <f>_xll.qlInterestRateIndexMaturity(Currency&amp;"ibor"&amp;$I$1,BA677,Trigger)</f>
        <v>44405</v>
      </c>
      <c r="BC677" s="359">
        <f>_xll.qlIndexFixing($AC$5,AZ677,,_xll.ohTrigger(Trigger,Quote!$V$2))</f>
        <v>1.2119127770004057E-2</v>
      </c>
      <c r="BD677" s="359" t="e">
        <f>_xll.qlIndexFixing($BE$1,AZ677,TRUE,_xll.ohTrigger(Trigger,Trigger12M))</f>
        <v>#NUM!</v>
      </c>
    </row>
    <row r="678" spans="51:56" ht="11.25" customHeight="1" x14ac:dyDescent="0.25">
      <c r="AY678" s="187" t="s">
        <v>90</v>
      </c>
      <c r="AZ678" s="186">
        <f>_xll.qlInterestRateIndexFixingDate(Currency&amp;"ibor"&amp;$I$1,BA678,Trigger)</f>
        <v>44043</v>
      </c>
      <c r="BA678" s="186">
        <f>_xll.qlCalendarAdvance(Calendar,BA677,AY678,"f",,Trigger)</f>
        <v>44047</v>
      </c>
      <c r="BB678" s="186">
        <f>_xll.qlInterestRateIndexMaturity(Currency&amp;"ibor"&amp;$I$1,BA678,Trigger)</f>
        <v>44412</v>
      </c>
      <c r="BC678" s="359">
        <f>_xll.qlIndexFixing($AC$5,AZ678,,_xll.ohTrigger(Trigger,Quote!$V$2))</f>
        <v>1.2163041605392921E-2</v>
      </c>
      <c r="BD678" s="359" t="e">
        <f>_xll.qlIndexFixing($BE$1,AZ678,TRUE,_xll.ohTrigger(Trigger,Trigger12M))</f>
        <v>#NUM!</v>
      </c>
    </row>
    <row r="679" spans="51:56" ht="11.25" customHeight="1" x14ac:dyDescent="0.25">
      <c r="AY679" s="187" t="s">
        <v>90</v>
      </c>
      <c r="AZ679" s="186">
        <f>_xll.qlInterestRateIndexFixingDate(Currency&amp;"ibor"&amp;$I$1,BA679,Trigger)</f>
        <v>44050</v>
      </c>
      <c r="BA679" s="186">
        <f>_xll.qlCalendarAdvance(Calendar,BA678,AY679,"f",,Trigger)</f>
        <v>44054</v>
      </c>
      <c r="BB679" s="186">
        <f>_xll.qlInterestRateIndexMaturity(Currency&amp;"ibor"&amp;$I$1,BA679,Trigger)</f>
        <v>44419</v>
      </c>
      <c r="BC679" s="359">
        <f>_xll.qlIndexFixing($AC$5,AZ679,,_xll.ohTrigger(Trigger,Quote!$V$2))</f>
        <v>1.220694623665501E-2</v>
      </c>
      <c r="BD679" s="359" t="e">
        <f>_xll.qlIndexFixing($BE$1,AZ679,TRUE,_xll.ohTrigger(Trigger,Trigger12M))</f>
        <v>#NUM!</v>
      </c>
    </row>
    <row r="680" spans="51:56" ht="11.25" customHeight="1" x14ac:dyDescent="0.25">
      <c r="AY680" s="187" t="s">
        <v>90</v>
      </c>
      <c r="AZ680" s="186">
        <f>_xll.qlInterestRateIndexFixingDate(Currency&amp;"ibor"&amp;$I$1,BA680,Trigger)</f>
        <v>44057</v>
      </c>
      <c r="BA680" s="186">
        <f>_xll.qlCalendarAdvance(Calendar,BA679,AY680,"f",,Trigger)</f>
        <v>44061</v>
      </c>
      <c r="BB680" s="186">
        <f>_xll.qlInterestRateIndexMaturity(Currency&amp;"ibor"&amp;$I$1,BA680,Trigger)</f>
        <v>44426</v>
      </c>
      <c r="BC680" s="359">
        <f>_xll.qlIndexFixing($AC$5,AZ680,,_xll.ohTrigger(Trigger,Quote!$V$2))</f>
        <v>1.2250841662406442E-2</v>
      </c>
      <c r="BD680" s="359" t="e">
        <f>_xll.qlIndexFixing($BE$1,AZ680,TRUE,_xll.ohTrigger(Trigger,Trigger12M))</f>
        <v>#NUM!</v>
      </c>
    </row>
    <row r="681" spans="51:56" ht="11.25" customHeight="1" x14ac:dyDescent="0.25">
      <c r="AY681" s="187" t="s">
        <v>90</v>
      </c>
      <c r="AZ681" s="186">
        <f>_xll.qlInterestRateIndexFixingDate(Currency&amp;"ibor"&amp;$I$1,BA681,Trigger)</f>
        <v>44064</v>
      </c>
      <c r="BA681" s="186">
        <f>_xll.qlCalendarAdvance(Calendar,BA680,AY681,"f",,Trigger)</f>
        <v>44068</v>
      </c>
      <c r="BB681" s="186">
        <f>_xll.qlInterestRateIndexMaturity(Currency&amp;"ibor"&amp;$I$1,BA681,Trigger)</f>
        <v>44433</v>
      </c>
      <c r="BC681" s="359">
        <f>_xll.qlIndexFixing($AC$5,AZ681,,_xll.ohTrigger(Trigger,Quote!$V$2))</f>
        <v>1.229472788126356E-2</v>
      </c>
      <c r="BD681" s="359" t="e">
        <f>_xll.qlIndexFixing($BE$1,AZ681,TRUE,_xll.ohTrigger(Trigger,Trigger12M))</f>
        <v>#NUM!</v>
      </c>
    </row>
    <row r="682" spans="51:56" ht="11.25" customHeight="1" x14ac:dyDescent="0.25">
      <c r="AY682" s="187" t="s">
        <v>90</v>
      </c>
      <c r="AZ682" s="186">
        <f>_xll.qlInterestRateIndexFixingDate(Currency&amp;"ibor"&amp;$I$1,BA682,Trigger)</f>
        <v>44071</v>
      </c>
      <c r="BA682" s="186">
        <f>_xll.qlCalendarAdvance(Calendar,BA681,AY682,"f",,Trigger)</f>
        <v>44075</v>
      </c>
      <c r="BB682" s="186">
        <f>_xll.qlInterestRateIndexMaturity(Currency&amp;"ibor"&amp;$I$1,BA682,Trigger)</f>
        <v>44440</v>
      </c>
      <c r="BC682" s="359">
        <f>_xll.qlIndexFixing($AC$5,AZ682,,_xll.ohTrigger(Trigger,Quote!$V$2))</f>
        <v>1.2338604891842265E-2</v>
      </c>
      <c r="BD682" s="359" t="e">
        <f>_xll.qlIndexFixing($BE$1,AZ682,TRUE,_xll.ohTrigger(Trigger,Trigger12M))</f>
        <v>#NUM!</v>
      </c>
    </row>
    <row r="683" spans="51:56" ht="11.25" customHeight="1" x14ac:dyDescent="0.25">
      <c r="AY683" s="187" t="s">
        <v>90</v>
      </c>
      <c r="AZ683" s="186">
        <f>_xll.qlInterestRateIndexFixingDate(Currency&amp;"ibor"&amp;$I$1,BA683,Trigger)</f>
        <v>44078</v>
      </c>
      <c r="BA683" s="186">
        <f>_xll.qlCalendarAdvance(Calendar,BA682,AY683,"f",,Trigger)</f>
        <v>44082</v>
      </c>
      <c r="BB683" s="186">
        <f>_xll.qlInterestRateIndexMaturity(Currency&amp;"ibor"&amp;$I$1,BA683,Trigger)</f>
        <v>44447</v>
      </c>
      <c r="BC683" s="359">
        <f>_xll.qlIndexFixing($AC$5,AZ683,,_xll.ohTrigger(Trigger,Quote!$V$2))</f>
        <v>1.238247269275999E-2</v>
      </c>
      <c r="BD683" s="359" t="e">
        <f>_xll.qlIndexFixing($BE$1,AZ683,TRUE,_xll.ohTrigger(Trigger,Trigger12M))</f>
        <v>#NUM!</v>
      </c>
    </row>
    <row r="684" spans="51:56" ht="11.25" customHeight="1" x14ac:dyDescent="0.25">
      <c r="AY684" s="187" t="s">
        <v>90</v>
      </c>
      <c r="AZ684" s="186">
        <f>_xll.qlInterestRateIndexFixingDate(Currency&amp;"ibor"&amp;$I$1,BA684,Trigger)</f>
        <v>44085</v>
      </c>
      <c r="BA684" s="186">
        <f>_xll.qlCalendarAdvance(Calendar,BA683,AY684,"f",,Trigger)</f>
        <v>44089</v>
      </c>
      <c r="BB684" s="186">
        <f>_xll.qlInterestRateIndexMaturity(Currency&amp;"ibor"&amp;$I$1,BA684,Trigger)</f>
        <v>44454</v>
      </c>
      <c r="BC684" s="359">
        <f>_xll.qlIndexFixing($AC$5,AZ684,,_xll.ohTrigger(Trigger,Quote!$V$2))</f>
        <v>1.2426331282633514E-2</v>
      </c>
      <c r="BD684" s="359" t="e">
        <f>_xll.qlIndexFixing($BE$1,AZ684,TRUE,_xll.ohTrigger(Trigger,Trigger12M))</f>
        <v>#NUM!</v>
      </c>
    </row>
    <row r="685" spans="51:56" ht="11.25" customHeight="1" x14ac:dyDescent="0.25">
      <c r="AY685" s="187" t="s">
        <v>90</v>
      </c>
      <c r="AZ685" s="186">
        <f>_xll.qlInterestRateIndexFixingDate(Currency&amp;"ibor"&amp;$I$1,BA685,Trigger)</f>
        <v>44092</v>
      </c>
      <c r="BA685" s="186">
        <f>_xll.qlCalendarAdvance(Calendar,BA684,AY685,"f",,Trigger)</f>
        <v>44096</v>
      </c>
      <c r="BB685" s="186">
        <f>_xll.qlInterestRateIndexMaturity(Currency&amp;"ibor"&amp;$I$1,BA685,Trigger)</f>
        <v>44461</v>
      </c>
      <c r="BC685" s="359">
        <f>_xll.qlIndexFixing($AC$5,AZ685,,_xll.ohTrigger(Trigger,Quote!$V$2))</f>
        <v>1.2470180660079615E-2</v>
      </c>
      <c r="BD685" s="359" t="e">
        <f>_xll.qlIndexFixing($BE$1,AZ685,TRUE,_xll.ohTrigger(Trigger,Trigger12M))</f>
        <v>#NUM!</v>
      </c>
    </row>
    <row r="686" spans="51:56" ht="11.25" customHeight="1" x14ac:dyDescent="0.25">
      <c r="AY686" s="187" t="s">
        <v>90</v>
      </c>
      <c r="AZ686" s="186">
        <f>_xll.qlInterestRateIndexFixingDate(Currency&amp;"ibor"&amp;$I$1,BA686,Trigger)</f>
        <v>44099</v>
      </c>
      <c r="BA686" s="186">
        <f>_xll.qlCalendarAdvance(Calendar,BA685,AY686,"f",,Trigger)</f>
        <v>44103</v>
      </c>
      <c r="BB686" s="186">
        <f>_xll.qlInterestRateIndexMaturity(Currency&amp;"ibor"&amp;$I$1,BA686,Trigger)</f>
        <v>44468</v>
      </c>
      <c r="BC686" s="359">
        <f>_xll.qlIndexFixing($AC$5,AZ686,,_xll.ohTrigger(Trigger,Quote!$V$2))</f>
        <v>1.2514020823716164E-2</v>
      </c>
      <c r="BD686" s="359" t="e">
        <f>_xll.qlIndexFixing($BE$1,AZ686,TRUE,_xll.ohTrigger(Trigger,Trigger12M))</f>
        <v>#NUM!</v>
      </c>
    </row>
    <row r="687" spans="51:56" ht="11.25" customHeight="1" x14ac:dyDescent="0.25">
      <c r="AY687" s="187" t="s">
        <v>90</v>
      </c>
      <c r="AZ687" s="186">
        <f>_xll.qlInterestRateIndexFixingDate(Currency&amp;"ibor"&amp;$I$1,BA687,Trigger)</f>
        <v>44106</v>
      </c>
      <c r="BA687" s="186">
        <f>_xll.qlCalendarAdvance(Calendar,BA686,AY687,"f",,Trigger)</f>
        <v>44110</v>
      </c>
      <c r="BB687" s="186">
        <f>_xll.qlInterestRateIndexMaturity(Currency&amp;"ibor"&amp;$I$1,BA687,Trigger)</f>
        <v>44475</v>
      </c>
      <c r="BC687" s="359">
        <f>_xll.qlIndexFixing($AC$5,AZ687,,_xll.ohTrigger(Trigger,Quote!$V$2))</f>
        <v>1.2557851772160596E-2</v>
      </c>
      <c r="BD687" s="359" t="e">
        <f>_xll.qlIndexFixing($BE$1,AZ687,TRUE,_xll.ohTrigger(Trigger,Trigger12M))</f>
        <v>#NUM!</v>
      </c>
    </row>
    <row r="688" spans="51:56" ht="11.25" customHeight="1" x14ac:dyDescent="0.25">
      <c r="AY688" s="187" t="s">
        <v>90</v>
      </c>
      <c r="AZ688" s="186">
        <f>_xll.qlInterestRateIndexFixingDate(Currency&amp;"ibor"&amp;$I$1,BA688,Trigger)</f>
        <v>44113</v>
      </c>
      <c r="BA688" s="186">
        <f>_xll.qlCalendarAdvance(Calendar,BA687,AY688,"f",,Trigger)</f>
        <v>44117</v>
      </c>
      <c r="BB688" s="186">
        <f>_xll.qlInterestRateIndexMaturity(Currency&amp;"ibor"&amp;$I$1,BA688,Trigger)</f>
        <v>44482</v>
      </c>
      <c r="BC688" s="359">
        <f>_xll.qlIndexFixing($AC$5,AZ688,,_xll.ohTrigger(Trigger,Quote!$V$2))</f>
        <v>1.2601673504031224E-2</v>
      </c>
      <c r="BD688" s="359" t="e">
        <f>_xll.qlIndexFixing($BE$1,AZ688,TRUE,_xll.ohTrigger(Trigger,Trigger12M))</f>
        <v>#NUM!</v>
      </c>
    </row>
    <row r="689" spans="51:56" ht="11.25" customHeight="1" x14ac:dyDescent="0.25">
      <c r="AY689" s="187" t="s">
        <v>90</v>
      </c>
      <c r="AZ689" s="186">
        <f>_xll.qlInterestRateIndexFixingDate(Currency&amp;"ibor"&amp;$I$1,BA689,Trigger)</f>
        <v>44120</v>
      </c>
      <c r="BA689" s="186">
        <f>_xll.qlCalendarAdvance(Calendar,BA688,AY689,"f",,Trigger)</f>
        <v>44124</v>
      </c>
      <c r="BB689" s="186">
        <f>_xll.qlInterestRateIndexMaturity(Currency&amp;"ibor"&amp;$I$1,BA689,Trigger)</f>
        <v>44489</v>
      </c>
      <c r="BC689" s="359">
        <f>_xll.qlIndexFixing($AC$5,AZ689,,_xll.ohTrigger(Trigger,Quote!$V$2))</f>
        <v>1.2645486017946139E-2</v>
      </c>
      <c r="BD689" s="359" t="e">
        <f>_xll.qlIndexFixing($BE$1,AZ689,TRUE,_xll.ohTrigger(Trigger,Trigger12M))</f>
        <v>#NUM!</v>
      </c>
    </row>
    <row r="690" spans="51:56" ht="11.25" customHeight="1" x14ac:dyDescent="0.25">
      <c r="AY690" s="187" t="s">
        <v>90</v>
      </c>
      <c r="AZ690" s="186">
        <f>_xll.qlInterestRateIndexFixingDate(Currency&amp;"ibor"&amp;$I$1,BA690,Trigger)</f>
        <v>44127</v>
      </c>
      <c r="BA690" s="186">
        <f>_xll.qlCalendarAdvance(Calendar,BA689,AY690,"f",,Trigger)</f>
        <v>44131</v>
      </c>
      <c r="BB690" s="186">
        <f>_xll.qlInterestRateIndexMaturity(Currency&amp;"ibor"&amp;$I$1,BA690,Trigger)</f>
        <v>44496</v>
      </c>
      <c r="BC690" s="359">
        <f>_xll.qlIndexFixing($AC$5,AZ690,,_xll.ohTrigger(Trigger,Quote!$V$2))</f>
        <v>1.2689289312523867E-2</v>
      </c>
      <c r="BD690" s="359" t="e">
        <f>_xll.qlIndexFixing($BE$1,AZ690,TRUE,_xll.ohTrigger(Trigger,Trigger12M))</f>
        <v>#NUM!</v>
      </c>
    </row>
    <row r="691" spans="51:56" ht="11.25" customHeight="1" x14ac:dyDescent="0.25">
      <c r="AY691" s="187" t="s">
        <v>90</v>
      </c>
      <c r="AZ691" s="186">
        <f>_xll.qlInterestRateIndexFixingDate(Currency&amp;"ibor"&amp;$I$1,BA691,Trigger)</f>
        <v>44134</v>
      </c>
      <c r="BA691" s="186">
        <f>_xll.qlCalendarAdvance(Calendar,BA690,AY691,"f",,Trigger)</f>
        <v>44138</v>
      </c>
      <c r="BB691" s="186">
        <f>_xll.qlInterestRateIndexMaturity(Currency&amp;"ibor"&amp;$I$1,BA691,Trigger)</f>
        <v>44503</v>
      </c>
      <c r="BC691" s="359">
        <f>_xll.qlIndexFixing($AC$5,AZ691,,_xll.ohTrigger(Trigger,Quote!$V$2))</f>
        <v>1.2733083386382724E-2</v>
      </c>
      <c r="BD691" s="359" t="e">
        <f>_xll.qlIndexFixing($BE$1,AZ691,TRUE,_xll.ohTrigger(Trigger,Trigger12M))</f>
        <v>#NUM!</v>
      </c>
    </row>
    <row r="692" spans="51:56" ht="11.25" customHeight="1" x14ac:dyDescent="0.25">
      <c r="AY692" s="187" t="s">
        <v>90</v>
      </c>
      <c r="AZ692" s="186">
        <f>_xll.qlInterestRateIndexFixingDate(Currency&amp;"ibor"&amp;$I$1,BA692,Trigger)</f>
        <v>44141</v>
      </c>
      <c r="BA692" s="186">
        <f>_xll.qlCalendarAdvance(Calendar,BA691,AY692,"f",,Trigger)</f>
        <v>44145</v>
      </c>
      <c r="BB692" s="186">
        <f>_xll.qlInterestRateIndexMaturity(Currency&amp;"ibor"&amp;$I$1,BA692,Trigger)</f>
        <v>44510</v>
      </c>
      <c r="BC692" s="359">
        <f>_xll.qlIndexFixing($AC$5,AZ692,,_xll.ohTrigger(Trigger,Quote!$V$2))</f>
        <v>1.2776868238142112E-2</v>
      </c>
      <c r="BD692" s="359" t="e">
        <f>_xll.qlIndexFixing($BE$1,AZ692,TRUE,_xll.ohTrigger(Trigger,Trigger12M))</f>
        <v>#NUM!</v>
      </c>
    </row>
    <row r="693" spans="51:56" ht="11.25" customHeight="1" x14ac:dyDescent="0.25">
      <c r="AY693" s="187" t="s">
        <v>90</v>
      </c>
      <c r="AZ693" s="186">
        <f>_xll.qlInterestRateIndexFixingDate(Currency&amp;"ibor"&amp;$I$1,BA693,Trigger)</f>
        <v>44148</v>
      </c>
      <c r="BA693" s="186">
        <f>_xll.qlCalendarAdvance(Calendar,BA692,AY693,"f",,Trigger)</f>
        <v>44152</v>
      </c>
      <c r="BB693" s="186">
        <f>_xll.qlInterestRateIndexMaturity(Currency&amp;"ibor"&amp;$I$1,BA693,Trigger)</f>
        <v>44517</v>
      </c>
      <c r="BC693" s="359">
        <f>_xll.qlIndexFixing($AC$5,AZ693,,_xll.ohTrigger(Trigger,Quote!$V$2))</f>
        <v>1.2820643866421001E-2</v>
      </c>
      <c r="BD693" s="359" t="e">
        <f>_xll.qlIndexFixing($BE$1,AZ693,TRUE,_xll.ohTrigger(Trigger,Trigger12M))</f>
        <v>#NUM!</v>
      </c>
    </row>
    <row r="694" spans="51:56" ht="11.25" customHeight="1" x14ac:dyDescent="0.25">
      <c r="AY694" s="187" t="s">
        <v>90</v>
      </c>
      <c r="AZ694" s="186">
        <f>_xll.qlInterestRateIndexFixingDate(Currency&amp;"ibor"&amp;$I$1,BA694,Trigger)</f>
        <v>44155</v>
      </c>
      <c r="BA694" s="186">
        <f>_xll.qlCalendarAdvance(Calendar,BA693,AY694,"f",,Trigger)</f>
        <v>44159</v>
      </c>
      <c r="BB694" s="186">
        <f>_xll.qlInterestRateIndexMaturity(Currency&amp;"ibor"&amp;$I$1,BA694,Trigger)</f>
        <v>44524</v>
      </c>
      <c r="BC694" s="359">
        <f>_xll.qlIndexFixing($AC$5,AZ694,,_xll.ohTrigger(Trigger,Quote!$V$2))</f>
        <v>1.2864410269839014E-2</v>
      </c>
      <c r="BD694" s="359" t="e">
        <f>_xll.qlIndexFixing($BE$1,AZ694,TRUE,_xll.ohTrigger(Trigger,Trigger12M))</f>
        <v>#NUM!</v>
      </c>
    </row>
    <row r="695" spans="51:56" ht="11.25" customHeight="1" x14ac:dyDescent="0.25">
      <c r="AY695" s="187" t="s">
        <v>90</v>
      </c>
      <c r="AZ695" s="186">
        <f>_xll.qlInterestRateIndexFixingDate(Currency&amp;"ibor"&amp;$I$1,BA695,Trigger)</f>
        <v>44162</v>
      </c>
      <c r="BA695" s="186">
        <f>_xll.qlCalendarAdvance(Calendar,BA694,AY695,"f",,Trigger)</f>
        <v>44166</v>
      </c>
      <c r="BB695" s="186">
        <f>_xll.qlInterestRateIndexMaturity(Currency&amp;"ibor"&amp;$I$1,BA695,Trigger)</f>
        <v>44531</v>
      </c>
      <c r="BC695" s="359">
        <f>_xll.qlIndexFixing($AC$5,AZ695,,_xll.ohTrigger(Trigger,Quote!$V$2))</f>
        <v>1.2908167447015777E-2</v>
      </c>
      <c r="BD695" s="359" t="e">
        <f>_xll.qlIndexFixing($BE$1,AZ695,TRUE,_xll.ohTrigger(Trigger,Trigger12M))</f>
        <v>#NUM!</v>
      </c>
    </row>
    <row r="696" spans="51:56" ht="11.25" customHeight="1" x14ac:dyDescent="0.25">
      <c r="AY696" s="187" t="s">
        <v>90</v>
      </c>
      <c r="AZ696" s="186">
        <f>_xll.qlInterestRateIndexFixingDate(Currency&amp;"ibor"&amp;$I$1,BA696,Trigger)</f>
        <v>44169</v>
      </c>
      <c r="BA696" s="186">
        <f>_xll.qlCalendarAdvance(Calendar,BA695,AY696,"f",,Trigger)</f>
        <v>44173</v>
      </c>
      <c r="BB696" s="186">
        <f>_xll.qlInterestRateIndexMaturity(Currency&amp;"ibor"&amp;$I$1,BA696,Trigger)</f>
        <v>44538</v>
      </c>
      <c r="BC696" s="359">
        <f>_xll.qlIndexFixing($AC$5,AZ696,,_xll.ohTrigger(Trigger,Quote!$V$2))</f>
        <v>1.2951915396571133E-2</v>
      </c>
      <c r="BD696" s="359" t="e">
        <f>_xll.qlIndexFixing($BE$1,AZ696,TRUE,_xll.ohTrigger(Trigger,Trigger12M))</f>
        <v>#NUM!</v>
      </c>
    </row>
    <row r="697" spans="51:56" ht="11.25" customHeight="1" x14ac:dyDescent="0.25">
      <c r="AY697" s="187" t="s">
        <v>90</v>
      </c>
      <c r="AZ697" s="186">
        <f>_xll.qlInterestRateIndexFixingDate(Currency&amp;"ibor"&amp;$I$1,BA697,Trigger)</f>
        <v>44176</v>
      </c>
      <c r="BA697" s="186">
        <f>_xll.qlCalendarAdvance(Calendar,BA696,AY697,"f",,Trigger)</f>
        <v>44180</v>
      </c>
      <c r="BB697" s="186">
        <f>_xll.qlInterestRateIndexMaturity(Currency&amp;"ibor"&amp;$I$1,BA697,Trigger)</f>
        <v>44545</v>
      </c>
      <c r="BC697" s="359">
        <f>_xll.qlIndexFixing($AC$5,AZ697,,_xll.ohTrigger(Trigger,Quote!$V$2))</f>
        <v>1.2995654117125366E-2</v>
      </c>
      <c r="BD697" s="359" t="e">
        <f>_xll.qlIndexFixing($BE$1,AZ697,TRUE,_xll.ohTrigger(Trigger,Trigger12M))</f>
        <v>#NUM!</v>
      </c>
    </row>
    <row r="698" spans="51:56" ht="11.25" customHeight="1" x14ac:dyDescent="0.25">
      <c r="AY698" s="187" t="s">
        <v>90</v>
      </c>
      <c r="AZ698" s="186">
        <f>_xll.qlInterestRateIndexFixingDate(Currency&amp;"ibor"&amp;$I$1,BA698,Trigger)</f>
        <v>44183</v>
      </c>
      <c r="BA698" s="186">
        <f>_xll.qlCalendarAdvance(Calendar,BA697,AY698,"f",,Trigger)</f>
        <v>44187</v>
      </c>
      <c r="BB698" s="186">
        <f>_xll.qlInterestRateIndexMaturity(Currency&amp;"ibor"&amp;$I$1,BA698,Trigger)</f>
        <v>44552</v>
      </c>
      <c r="BC698" s="359">
        <f>_xll.qlIndexFixing($AC$5,AZ698,,_xll.ohTrigger(Trigger,Quote!$V$2))</f>
        <v>1.3039383607298753E-2</v>
      </c>
      <c r="BD698" s="359" t="e">
        <f>_xll.qlIndexFixing($BE$1,AZ698,TRUE,_xll.ohTrigger(Trigger,Trigger12M))</f>
        <v>#NUM!</v>
      </c>
    </row>
    <row r="699" spans="51:56" ht="11.25" customHeight="1" x14ac:dyDescent="0.25">
      <c r="AY699" s="187" t="s">
        <v>90</v>
      </c>
      <c r="AZ699" s="186">
        <f>_xll.qlInterestRateIndexFixingDate(Currency&amp;"ibor"&amp;$I$1,BA699,Trigger)</f>
        <v>44189</v>
      </c>
      <c r="BA699" s="186">
        <f>_xll.qlCalendarAdvance(Calendar,BA698,AY699,"f",,Trigger)</f>
        <v>44194</v>
      </c>
      <c r="BB699" s="186">
        <f>_xll.qlInterestRateIndexMaturity(Currency&amp;"ibor"&amp;$I$1,BA699,Trigger)</f>
        <v>44559</v>
      </c>
      <c r="BC699" s="359">
        <f>_xll.qlIndexFixing($AC$5,AZ699,,_xll.ohTrigger(Trigger,Quote!$V$2))</f>
        <v>1.3083103865712237E-2</v>
      </c>
      <c r="BD699" s="359" t="e">
        <f>_xll.qlIndexFixing($BE$1,AZ699,TRUE,_xll.ohTrigger(Trigger,Trigger12M))</f>
        <v>#NUM!</v>
      </c>
    </row>
    <row r="700" spans="51:56" ht="11.25" customHeight="1" x14ac:dyDescent="0.25">
      <c r="AY700" s="187" t="s">
        <v>90</v>
      </c>
      <c r="AZ700" s="186">
        <f>_xll.qlInterestRateIndexFixingDate(Currency&amp;"ibor"&amp;$I$1,BA700,Trigger)</f>
        <v>44196</v>
      </c>
      <c r="BA700" s="186">
        <f>_xll.qlCalendarAdvance(Calendar,BA699,AY700,"f",,Trigger)</f>
        <v>44201</v>
      </c>
      <c r="BB700" s="186">
        <f>_xll.qlInterestRateIndexMaturity(Currency&amp;"ibor"&amp;$I$1,BA700,Trigger)</f>
        <v>44566</v>
      </c>
      <c r="BC700" s="359">
        <f>_xll.qlIndexFixing($AC$5,AZ700,,_xll.ohTrigger(Trigger,Quote!$V$2))</f>
        <v>1.3126814890986535E-2</v>
      </c>
      <c r="BD700" s="359" t="e">
        <f>_xll.qlIndexFixing($BE$1,AZ700,TRUE,_xll.ohTrigger(Trigger,Trigger12M))</f>
        <v>#NUM!</v>
      </c>
    </row>
    <row r="701" spans="51:56" ht="11.25" customHeight="1" x14ac:dyDescent="0.25">
      <c r="AY701" s="187" t="s">
        <v>90</v>
      </c>
      <c r="AZ701" s="186">
        <f>_xll.qlInterestRateIndexFixingDate(Currency&amp;"ibor"&amp;$I$1,BA701,Trigger)</f>
        <v>44204</v>
      </c>
      <c r="BA701" s="186">
        <f>_xll.qlCalendarAdvance(Calendar,BA700,AY701,"f",,Trigger)</f>
        <v>44208</v>
      </c>
      <c r="BB701" s="186">
        <f>_xll.qlInterestRateIndexMaturity(Currency&amp;"ibor"&amp;$I$1,BA701,Trigger)</f>
        <v>44573</v>
      </c>
      <c r="BC701" s="359">
        <f>_xll.qlIndexFixing($AC$5,AZ701,,_xll.ohTrigger(Trigger,Quote!$V$2))</f>
        <v>1.3170516681743245E-2</v>
      </c>
      <c r="BD701" s="359" t="e">
        <f>_xll.qlIndexFixing($BE$1,AZ701,TRUE,_xll.ohTrigger(Trigger,Trigger12M))</f>
        <v>#NUM!</v>
      </c>
    </row>
    <row r="702" spans="51:56" ht="11.25" customHeight="1" x14ac:dyDescent="0.25">
      <c r="AY702" s="187" t="s">
        <v>90</v>
      </c>
      <c r="AZ702" s="186">
        <f>_xll.qlInterestRateIndexFixingDate(Currency&amp;"ibor"&amp;$I$1,BA702,Trigger)</f>
        <v>44211</v>
      </c>
      <c r="BA702" s="186">
        <f>_xll.qlCalendarAdvance(Calendar,BA701,AY702,"f",,Trigger)</f>
        <v>44215</v>
      </c>
      <c r="BB702" s="186">
        <f>_xll.qlInterestRateIndexMaturity(Currency&amp;"ibor"&amp;$I$1,BA702,Trigger)</f>
        <v>44580</v>
      </c>
      <c r="BC702" s="359">
        <f>_xll.qlIndexFixing($AC$5,AZ702,,_xll.ohTrigger(Trigger,Quote!$V$2))</f>
        <v>1.3214209236603087E-2</v>
      </c>
      <c r="BD702" s="359" t="e">
        <f>_xll.qlIndexFixing($BE$1,AZ702,TRUE,_xll.ohTrigger(Trigger,Trigger12M))</f>
        <v>#NUM!</v>
      </c>
    </row>
    <row r="703" spans="51:56" ht="11.25" customHeight="1" x14ac:dyDescent="0.25">
      <c r="AY703" s="187" t="s">
        <v>90</v>
      </c>
      <c r="AZ703" s="186">
        <f>_xll.qlInterestRateIndexFixingDate(Currency&amp;"ibor"&amp;$I$1,BA703,Trigger)</f>
        <v>44218</v>
      </c>
      <c r="BA703" s="186">
        <f>_xll.qlCalendarAdvance(Calendar,BA702,AY703,"f",,Trigger)</f>
        <v>44222</v>
      </c>
      <c r="BB703" s="186">
        <f>_xll.qlInterestRateIndexMaturity(Currency&amp;"ibor"&amp;$I$1,BA703,Trigger)</f>
        <v>44587</v>
      </c>
      <c r="BC703" s="359">
        <f>_xll.qlIndexFixing($AC$5,AZ703,,_xll.ohTrigger(Trigger,Quote!$V$2))</f>
        <v>1.325789255418853E-2</v>
      </c>
      <c r="BD703" s="359" t="e">
        <f>_xll.qlIndexFixing($BE$1,AZ703,TRUE,_xll.ohTrigger(Trigger,Trigger12M))</f>
        <v>#NUM!</v>
      </c>
    </row>
    <row r="704" spans="51:56" ht="11.25" customHeight="1" x14ac:dyDescent="0.25">
      <c r="AY704" s="187" t="s">
        <v>90</v>
      </c>
      <c r="AZ704" s="186">
        <f>_xll.qlInterestRateIndexFixingDate(Currency&amp;"ibor"&amp;$I$1,BA704,Trigger)</f>
        <v>44225</v>
      </c>
      <c r="BA704" s="186">
        <f>_xll.qlCalendarAdvance(Calendar,BA703,AY704,"f",,Trigger)</f>
        <v>44229</v>
      </c>
      <c r="BB704" s="186">
        <f>_xll.qlInterestRateIndexMaturity(Currency&amp;"ibor"&amp;$I$1,BA704,Trigger)</f>
        <v>44594</v>
      </c>
      <c r="BC704" s="359">
        <f>_xll.qlIndexFixing($AC$5,AZ704,,_xll.ohTrigger(Trigger,Quote!$V$2))</f>
        <v>1.3301566633121171E-2</v>
      </c>
      <c r="BD704" s="359" t="e">
        <f>_xll.qlIndexFixing($BE$1,AZ704,TRUE,_xll.ohTrigger(Trigger,Trigger12M))</f>
        <v>#NUM!</v>
      </c>
    </row>
    <row r="705" spans="51:56" ht="11.25" customHeight="1" x14ac:dyDescent="0.25">
      <c r="AY705" s="187" t="s">
        <v>90</v>
      </c>
      <c r="AZ705" s="186">
        <f>_xll.qlInterestRateIndexFixingDate(Currency&amp;"ibor"&amp;$I$1,BA705,Trigger)</f>
        <v>44232</v>
      </c>
      <c r="BA705" s="186">
        <f>_xll.qlCalendarAdvance(Calendar,BA704,AY705,"f",,Trigger)</f>
        <v>44236</v>
      </c>
      <c r="BB705" s="186">
        <f>_xll.qlInterestRateIndexMaturity(Currency&amp;"ibor"&amp;$I$1,BA705,Trigger)</f>
        <v>44601</v>
      </c>
      <c r="BC705" s="359">
        <f>_xll.qlIndexFixing($AC$5,AZ705,,_xll.ohTrigger(Trigger,Quote!$V$2))</f>
        <v>1.3345231472023045E-2</v>
      </c>
      <c r="BD705" s="359" t="e">
        <f>_xll.qlIndexFixing($BE$1,AZ705,TRUE,_xll.ohTrigger(Trigger,Trigger12M))</f>
        <v>#NUM!</v>
      </c>
    </row>
    <row r="706" spans="51:56" ht="11.25" customHeight="1" x14ac:dyDescent="0.25">
      <c r="AY706" s="187" t="s">
        <v>90</v>
      </c>
      <c r="AZ706" s="186">
        <f>_xll.qlInterestRateIndexFixingDate(Currency&amp;"ibor"&amp;$I$1,BA706,Trigger)</f>
        <v>44239</v>
      </c>
      <c r="BA706" s="186">
        <f>_xll.qlCalendarAdvance(Calendar,BA705,AY706,"f",,Trigger)</f>
        <v>44243</v>
      </c>
      <c r="BB706" s="186">
        <f>_xll.qlInterestRateIndexMaturity(Currency&amp;"ibor"&amp;$I$1,BA706,Trigger)</f>
        <v>44608</v>
      </c>
      <c r="BC706" s="359">
        <f>_xll.qlIndexFixing($AC$5,AZ706,,_xll.ohTrigger(Trigger,Quote!$V$2))</f>
        <v>1.3388887069516403E-2</v>
      </c>
      <c r="BD706" s="359" t="e">
        <f>_xll.qlIndexFixing($BE$1,AZ706,TRUE,_xll.ohTrigger(Trigger,Trigger12M))</f>
        <v>#NUM!</v>
      </c>
    </row>
    <row r="707" spans="51:56" ht="11.25" customHeight="1" x14ac:dyDescent="0.25">
      <c r="AY707" s="187" t="s">
        <v>90</v>
      </c>
      <c r="AZ707" s="186">
        <f>_xll.qlInterestRateIndexFixingDate(Currency&amp;"ibor"&amp;$I$1,BA707,Trigger)</f>
        <v>44246</v>
      </c>
      <c r="BA707" s="186">
        <f>_xll.qlCalendarAdvance(Calendar,BA706,AY707,"f",,Trigger)</f>
        <v>44250</v>
      </c>
      <c r="BB707" s="186">
        <f>_xll.qlInterestRateIndexMaturity(Currency&amp;"ibor"&amp;$I$1,BA707,Trigger)</f>
        <v>44615</v>
      </c>
      <c r="BC707" s="359">
        <f>_xll.qlIndexFixing($AC$5,AZ707,,_xll.ohTrigger(Trigger,Quote!$V$2))</f>
        <v>1.3432533424224595E-2</v>
      </c>
      <c r="BD707" s="359" t="e">
        <f>_xll.qlIndexFixing($BE$1,AZ707,TRUE,_xll.ohTrigger(Trigger,Trigger12M))</f>
        <v>#NUM!</v>
      </c>
    </row>
    <row r="708" spans="51:56" ht="11.25" customHeight="1" x14ac:dyDescent="0.25">
      <c r="AY708" s="187" t="s">
        <v>90</v>
      </c>
      <c r="AZ708" s="186">
        <f>_xll.qlInterestRateIndexFixingDate(Currency&amp;"ibor"&amp;$I$1,BA708,Trigger)</f>
        <v>44253</v>
      </c>
      <c r="BA708" s="186">
        <f>_xll.qlCalendarAdvance(Calendar,BA707,AY708,"f",,Trigger)</f>
        <v>44257</v>
      </c>
      <c r="BB708" s="186">
        <f>_xll.qlInterestRateIndexMaturity(Currency&amp;"ibor"&amp;$I$1,BA708,Trigger)</f>
        <v>44622</v>
      </c>
      <c r="BC708" s="359">
        <f>_xll.qlIndexFixing($AC$5,AZ708,,_xll.ohTrigger(Trigger,Quote!$V$2))</f>
        <v>1.347617053477031E-2</v>
      </c>
      <c r="BD708" s="359" t="e">
        <f>_xll.qlIndexFixing($BE$1,AZ708,TRUE,_xll.ohTrigger(Trigger,Trigger12M))</f>
        <v>#NUM!</v>
      </c>
    </row>
    <row r="709" spans="51:56" ht="11.25" customHeight="1" x14ac:dyDescent="0.25">
      <c r="AY709" s="187" t="s">
        <v>90</v>
      </c>
      <c r="AZ709" s="186">
        <f>_xll.qlInterestRateIndexFixingDate(Currency&amp;"ibor"&amp;$I$1,BA709,Trigger)</f>
        <v>44260</v>
      </c>
      <c r="BA709" s="186">
        <f>_xll.qlCalendarAdvance(Calendar,BA708,AY709,"f",,Trigger)</f>
        <v>44264</v>
      </c>
      <c r="BB709" s="186">
        <f>_xll.qlInterestRateIndexMaturity(Currency&amp;"ibor"&amp;$I$1,BA709,Trigger)</f>
        <v>44629</v>
      </c>
      <c r="BC709" s="359">
        <f>_xll.qlIndexFixing($AC$5,AZ709,,_xll.ohTrigger(Trigger,Quote!$V$2))</f>
        <v>1.3519798399776458E-2</v>
      </c>
      <c r="BD709" s="359" t="e">
        <f>_xll.qlIndexFixing($BE$1,AZ709,TRUE,_xll.ohTrigger(Trigger,Trigger12M))</f>
        <v>#NUM!</v>
      </c>
    </row>
    <row r="710" spans="51:56" ht="11.25" customHeight="1" x14ac:dyDescent="0.25">
      <c r="AY710" s="187" t="s">
        <v>90</v>
      </c>
      <c r="AZ710" s="186">
        <f>_xll.qlInterestRateIndexFixingDate(Currency&amp;"ibor"&amp;$I$1,BA710,Trigger)</f>
        <v>44267</v>
      </c>
      <c r="BA710" s="186">
        <f>_xll.qlCalendarAdvance(Calendar,BA709,AY710,"f",,Trigger)</f>
        <v>44271</v>
      </c>
      <c r="BB710" s="186">
        <f>_xll.qlInterestRateIndexMaturity(Currency&amp;"ibor"&amp;$I$1,BA710,Trigger)</f>
        <v>44636</v>
      </c>
      <c r="BC710" s="359">
        <f>_xll.qlIndexFixing($AC$5,AZ710,,_xll.ohTrigger(Trigger,Quote!$V$2))</f>
        <v>1.3563417017866387E-2</v>
      </c>
      <c r="BD710" s="359" t="e">
        <f>_xll.qlIndexFixing($BE$1,AZ710,TRUE,_xll.ohTrigger(Trigger,Trigger12M))</f>
        <v>#NUM!</v>
      </c>
    </row>
    <row r="711" spans="51:56" ht="11.25" customHeight="1" x14ac:dyDescent="0.25">
      <c r="AY711" s="187" t="s">
        <v>90</v>
      </c>
      <c r="AZ711" s="186">
        <f>_xll.qlInterestRateIndexFixingDate(Currency&amp;"ibor"&amp;$I$1,BA711,Trigger)</f>
        <v>44274</v>
      </c>
      <c r="BA711" s="186">
        <f>_xll.qlCalendarAdvance(Calendar,BA710,AY711,"f",,Trigger)</f>
        <v>44278</v>
      </c>
      <c r="BB711" s="186">
        <f>_xll.qlInterestRateIndexMaturity(Currency&amp;"ibor"&amp;$I$1,BA711,Trigger)</f>
        <v>44643</v>
      </c>
      <c r="BC711" s="359">
        <f>_xll.qlIndexFixing($AC$5,AZ711,,_xll.ohTrigger(Trigger,Quote!$V$2))</f>
        <v>1.3607026387664102E-2</v>
      </c>
      <c r="BD711" s="359" t="e">
        <f>_xll.qlIndexFixing($BE$1,AZ711,TRUE,_xll.ohTrigger(Trigger,Trigger12M))</f>
        <v>#NUM!</v>
      </c>
    </row>
    <row r="712" spans="51:56" ht="11.25" customHeight="1" x14ac:dyDescent="0.25">
      <c r="AY712" s="187" t="s">
        <v>90</v>
      </c>
      <c r="AZ712" s="186">
        <f>_xll.qlInterestRateIndexFixingDate(Currency&amp;"ibor"&amp;$I$1,BA712,Trigger)</f>
        <v>44281</v>
      </c>
      <c r="BA712" s="186">
        <f>_xll.qlCalendarAdvance(Calendar,BA711,AY712,"f",,Trigger)</f>
        <v>44285</v>
      </c>
      <c r="BB712" s="186">
        <f>_xll.qlInterestRateIndexMaturity(Currency&amp;"ibor"&amp;$I$1,BA712,Trigger)</f>
        <v>44650</v>
      </c>
      <c r="BC712" s="359">
        <f>_xll.qlIndexFixing($AC$5,AZ712,,_xll.ohTrigger(Trigger,Quote!$V$2))</f>
        <v>1.3650626507793607E-2</v>
      </c>
      <c r="BD712" s="359" t="e">
        <f>_xll.qlIndexFixing($BE$1,AZ712,TRUE,_xll.ohTrigger(Trigger,Trigger12M))</f>
        <v>#NUM!</v>
      </c>
    </row>
    <row r="713" spans="51:56" ht="11.25" customHeight="1" x14ac:dyDescent="0.25">
      <c r="AY713" s="187" t="s">
        <v>90</v>
      </c>
      <c r="AZ713" s="186">
        <f>_xll.qlInterestRateIndexFixingDate(Currency&amp;"ibor"&amp;$I$1,BA713,Trigger)</f>
        <v>44286</v>
      </c>
      <c r="BA713" s="186">
        <f>_xll.qlCalendarAdvance(Calendar,BA712,AY713,"f",,Trigger)</f>
        <v>44292</v>
      </c>
      <c r="BB713" s="186">
        <f>_xll.qlInterestRateIndexMaturity(Currency&amp;"ibor"&amp;$I$1,BA713,Trigger)</f>
        <v>44657</v>
      </c>
      <c r="BC713" s="359">
        <f>_xll.qlIndexFixing($AC$5,AZ713,,_xll.ohTrigger(Trigger,Quote!$V$2))</f>
        <v>1.3694217376878906E-2</v>
      </c>
      <c r="BD713" s="359" t="e">
        <f>_xll.qlIndexFixing($BE$1,AZ713,TRUE,_xll.ohTrigger(Trigger,Trigger12M))</f>
        <v>#NUM!</v>
      </c>
    </row>
    <row r="714" spans="51:56" ht="11.25" customHeight="1" x14ac:dyDescent="0.25">
      <c r="AY714" s="187" t="s">
        <v>90</v>
      </c>
      <c r="AZ714" s="186">
        <f>_xll.qlInterestRateIndexFixingDate(Currency&amp;"ibor"&amp;$I$1,BA714,Trigger)</f>
        <v>44295</v>
      </c>
      <c r="BA714" s="186">
        <f>_xll.qlCalendarAdvance(Calendar,BA713,AY714,"f",,Trigger)</f>
        <v>44299</v>
      </c>
      <c r="BB714" s="186">
        <f>_xll.qlInterestRateIndexMaturity(Currency&amp;"ibor"&amp;$I$1,BA714,Trigger)</f>
        <v>44664</v>
      </c>
      <c r="BC714" s="359">
        <f>_xll.qlIndexFixing($AC$5,AZ714,,_xll.ohTrigger(Trigger,Quote!$V$2))</f>
        <v>1.3737798993544445E-2</v>
      </c>
      <c r="BD714" s="359" t="e">
        <f>_xll.qlIndexFixing($BE$1,AZ714,TRUE,_xll.ohTrigger(Trigger,Trigger12M))</f>
        <v>#NUM!</v>
      </c>
    </row>
    <row r="715" spans="51:56" ht="11.25" customHeight="1" x14ac:dyDescent="0.25">
      <c r="AY715" s="187" t="s">
        <v>90</v>
      </c>
      <c r="AZ715" s="186">
        <f>_xll.qlInterestRateIndexFixingDate(Currency&amp;"ibor"&amp;$I$1,BA715,Trigger)</f>
        <v>44302</v>
      </c>
      <c r="BA715" s="186">
        <f>_xll.qlCalendarAdvance(Calendar,BA714,AY715,"f",,Trigger)</f>
        <v>44306</v>
      </c>
      <c r="BB715" s="186">
        <f>_xll.qlInterestRateIndexMaturity(Currency&amp;"ibor"&amp;$I$1,BA715,Trigger)</f>
        <v>44671</v>
      </c>
      <c r="BC715" s="359">
        <f>_xll.qlIndexFixing($AC$5,AZ715,,_xll.ohTrigger(Trigger,Quote!$V$2))</f>
        <v>1.3781371356414664E-2</v>
      </c>
      <c r="BD715" s="359" t="e">
        <f>_xll.qlIndexFixing($BE$1,AZ715,TRUE,_xll.ohTrigger(Trigger,Trigger12M))</f>
        <v>#NUM!</v>
      </c>
    </row>
    <row r="716" spans="51:56" ht="11.25" customHeight="1" x14ac:dyDescent="0.25">
      <c r="AY716" s="187" t="s">
        <v>90</v>
      </c>
      <c r="AZ716" s="186">
        <f>_xll.qlInterestRateIndexFixingDate(Currency&amp;"ibor"&amp;$I$1,BA716,Trigger)</f>
        <v>44309</v>
      </c>
      <c r="BA716" s="186">
        <f>_xll.qlCalendarAdvance(Calendar,BA715,AY716,"f",,Trigger)</f>
        <v>44313</v>
      </c>
      <c r="BB716" s="186">
        <f>_xll.qlInterestRateIndexMaturity(Currency&amp;"ibor"&amp;$I$1,BA716,Trigger)</f>
        <v>44678</v>
      </c>
      <c r="BC716" s="359">
        <f>_xll.qlIndexFixing($AC$5,AZ716,,_xll.ohTrigger(Trigger,Quote!$V$2))</f>
        <v>1.3824934464114884E-2</v>
      </c>
      <c r="BD716" s="359" t="e">
        <f>_xll.qlIndexFixing($BE$1,AZ716,TRUE,_xll.ohTrigger(Trigger,Trigger12M))</f>
        <v>#NUM!</v>
      </c>
    </row>
    <row r="717" spans="51:56" ht="11.25" customHeight="1" x14ac:dyDescent="0.25">
      <c r="AY717" s="187" t="s">
        <v>90</v>
      </c>
      <c r="AZ717" s="186">
        <f>_xll.qlInterestRateIndexFixingDate(Currency&amp;"ibor"&amp;$I$1,BA717,Trigger)</f>
        <v>44316</v>
      </c>
      <c r="BA717" s="186">
        <f>_xll.qlCalendarAdvance(Calendar,BA716,AY717,"f",,Trigger)</f>
        <v>44320</v>
      </c>
      <c r="BB717" s="186">
        <f>_xll.qlInterestRateIndexMaturity(Currency&amp;"ibor"&amp;$I$1,BA717,Trigger)</f>
        <v>44685</v>
      </c>
      <c r="BC717" s="359">
        <f>_xll.qlIndexFixing($AC$5,AZ717,,_xll.ohTrigger(Trigger,Quote!$V$2))</f>
        <v>1.3868488315270202E-2</v>
      </c>
      <c r="BD717" s="359" t="e">
        <f>_xll.qlIndexFixing($BE$1,AZ717,TRUE,_xll.ohTrigger(Trigger,Trigger12M))</f>
        <v>#NUM!</v>
      </c>
    </row>
    <row r="718" spans="51:56" ht="11.25" customHeight="1" x14ac:dyDescent="0.25">
      <c r="AY718" s="187" t="s">
        <v>90</v>
      </c>
      <c r="AZ718" s="186">
        <f>_xll.qlInterestRateIndexFixingDate(Currency&amp;"ibor"&amp;$I$1,BA718,Trigger)</f>
        <v>44323</v>
      </c>
      <c r="BA718" s="186">
        <f>_xll.qlCalendarAdvance(Calendar,BA717,AY718,"f",,Trigger)</f>
        <v>44327</v>
      </c>
      <c r="BB718" s="186">
        <f>_xll.qlInterestRateIndexMaturity(Currency&amp;"ibor"&amp;$I$1,BA718,Trigger)</f>
        <v>44692</v>
      </c>
      <c r="BC718" s="359">
        <f>_xll.qlIndexFixing($AC$5,AZ718,,_xll.ohTrigger(Trigger,Quote!$V$2))</f>
        <v>1.391203290850572E-2</v>
      </c>
      <c r="BD718" s="359" t="e">
        <f>_xll.qlIndexFixing($BE$1,AZ718,TRUE,_xll.ohTrigger(Trigger,Trigger12M))</f>
        <v>#NUM!</v>
      </c>
    </row>
    <row r="719" spans="51:56" ht="11.25" customHeight="1" x14ac:dyDescent="0.25">
      <c r="AY719" s="187" t="s">
        <v>90</v>
      </c>
      <c r="AZ719" s="186">
        <f>_xll.qlInterestRateIndexFixingDate(Currency&amp;"ibor"&amp;$I$1,BA719,Trigger)</f>
        <v>44330</v>
      </c>
      <c r="BA719" s="186">
        <f>_xll.qlCalendarAdvance(Calendar,BA718,AY719,"f",,Trigger)</f>
        <v>44334</v>
      </c>
      <c r="BB719" s="186">
        <f>_xll.qlInterestRateIndexMaturity(Currency&amp;"ibor"&amp;$I$1,BA719,Trigger)</f>
        <v>44699</v>
      </c>
      <c r="BC719" s="359">
        <f>_xll.qlIndexFixing($AC$5,AZ719,,_xll.ohTrigger(Trigger,Quote!$V$2))</f>
        <v>1.3955568242447414E-2</v>
      </c>
      <c r="BD719" s="359" t="e">
        <f>_xll.qlIndexFixing($BE$1,AZ719,TRUE,_xll.ohTrigger(Trigger,Trigger12M))</f>
        <v>#NUM!</v>
      </c>
    </row>
    <row r="720" spans="51:56" ht="11.25" customHeight="1" x14ac:dyDescent="0.25">
      <c r="AY720" s="187" t="s">
        <v>90</v>
      </c>
      <c r="AZ720" s="186">
        <f>_xll.qlInterestRateIndexFixingDate(Currency&amp;"ibor"&amp;$I$1,BA720,Trigger)</f>
        <v>44337</v>
      </c>
      <c r="BA720" s="186">
        <f>_xll.qlCalendarAdvance(Calendar,BA719,AY720,"f",,Trigger)</f>
        <v>44341</v>
      </c>
      <c r="BB720" s="186">
        <f>_xll.qlInterestRateIndexMaturity(Currency&amp;"ibor"&amp;$I$1,BA720,Trigger)</f>
        <v>44706</v>
      </c>
      <c r="BC720" s="359">
        <f>_xll.qlIndexFixing($AC$5,AZ720,,_xll.ohTrigger(Trigger,Quote!$V$2))</f>
        <v>1.3999094315721258E-2</v>
      </c>
      <c r="BD720" s="359" t="e">
        <f>_xll.qlIndexFixing($BE$1,AZ720,TRUE,_xll.ohTrigger(Trigger,Trigger12M))</f>
        <v>#NUM!</v>
      </c>
    </row>
    <row r="721" spans="51:56" ht="11.25" customHeight="1" x14ac:dyDescent="0.25">
      <c r="AY721" s="187" t="s">
        <v>90</v>
      </c>
      <c r="AZ721" s="186">
        <f>_xll.qlInterestRateIndexFixingDate(Currency&amp;"ibor"&amp;$I$1,BA721,Trigger)</f>
        <v>44344</v>
      </c>
      <c r="BA721" s="186">
        <f>_xll.qlCalendarAdvance(Calendar,BA720,AY721,"f",,Trigger)</f>
        <v>44348</v>
      </c>
      <c r="BB721" s="186">
        <f>_xll.qlInterestRateIndexMaturity(Currency&amp;"ibor"&amp;$I$1,BA721,Trigger)</f>
        <v>44713</v>
      </c>
      <c r="BC721" s="359">
        <f>_xll.qlIndexFixing($AC$5,AZ721,,_xll.ohTrigger(Trigger,Quote!$V$2))</f>
        <v>1.4042611126953229E-2</v>
      </c>
      <c r="BD721" s="359" t="e">
        <f>_xll.qlIndexFixing($BE$1,AZ721,TRUE,_xll.ohTrigger(Trigger,Trigger12M))</f>
        <v>#NUM!</v>
      </c>
    </row>
    <row r="722" spans="51:56" ht="11.25" customHeight="1" x14ac:dyDescent="0.25">
      <c r="AY722" s="187" t="s">
        <v>90</v>
      </c>
      <c r="AZ722" s="186">
        <f>_xll.qlInterestRateIndexFixingDate(Currency&amp;"ibor"&amp;$I$1,BA722,Trigger)</f>
        <v>44351</v>
      </c>
      <c r="BA722" s="186">
        <f>_xll.qlCalendarAdvance(Calendar,BA721,AY722,"f",,Trigger)</f>
        <v>44355</v>
      </c>
      <c r="BB722" s="186">
        <f>_xll.qlInterestRateIndexMaturity(Currency&amp;"ibor"&amp;$I$1,BA722,Trigger)</f>
        <v>44720</v>
      </c>
      <c r="BC722" s="359">
        <f>_xll.qlIndexFixing($AC$5,AZ722,,_xll.ohTrigger(Trigger,Quote!$V$2))</f>
        <v>1.4080466585393706E-2</v>
      </c>
      <c r="BD722" s="359" t="e">
        <f>_xll.qlIndexFixing($BE$1,AZ722,TRUE,_xll.ohTrigger(Trigger,Trigger12M))</f>
        <v>#NUM!</v>
      </c>
    </row>
    <row r="723" spans="51:56" ht="11.25" customHeight="1" x14ac:dyDescent="0.25">
      <c r="AY723" s="187" t="s">
        <v>90</v>
      </c>
      <c r="AZ723" s="186">
        <f>_xll.qlInterestRateIndexFixingDate(Currency&amp;"ibor"&amp;$I$1,BA723,Trigger)</f>
        <v>44358</v>
      </c>
      <c r="BA723" s="186">
        <f>_xll.qlCalendarAdvance(Calendar,BA722,AY723,"f",,Trigger)</f>
        <v>44362</v>
      </c>
      <c r="BB723" s="186">
        <f>_xll.qlInterestRateIndexMaturity(Currency&amp;"ibor"&amp;$I$1,BA723,Trigger)</f>
        <v>44727</v>
      </c>
      <c r="BC723" s="359">
        <f>_xll.qlIndexFixing($AC$5,AZ723,,_xll.ohTrigger(Trigger,Quote!$V$2))</f>
        <v>1.4118283090586102E-2</v>
      </c>
      <c r="BD723" s="359" t="e">
        <f>_xll.qlIndexFixing($BE$1,AZ723,TRUE,_xll.ohTrigger(Trigger,Trigger12M))</f>
        <v>#NUM!</v>
      </c>
    </row>
    <row r="724" spans="51:56" ht="11.25" customHeight="1" x14ac:dyDescent="0.25">
      <c r="AY724" s="187" t="s">
        <v>90</v>
      </c>
      <c r="AZ724" s="186">
        <f>_xll.qlInterestRateIndexFixingDate(Currency&amp;"ibor"&amp;$I$1,BA724,Trigger)</f>
        <v>44365</v>
      </c>
      <c r="BA724" s="186">
        <f>_xll.qlCalendarAdvance(Calendar,BA723,AY724,"f",,Trigger)</f>
        <v>44369</v>
      </c>
      <c r="BB724" s="186">
        <f>_xll.qlInterestRateIndexMaturity(Currency&amp;"ibor"&amp;$I$1,BA724,Trigger)</f>
        <v>44734</v>
      </c>
      <c r="BC724" s="359">
        <f>_xll.qlIndexFixing($AC$5,AZ724,,_xll.ohTrigger(Trigger,Quote!$V$2))</f>
        <v>1.4156060638004724E-2</v>
      </c>
      <c r="BD724" s="359" t="e">
        <f>_xll.qlIndexFixing($BE$1,AZ724,TRUE,_xll.ohTrigger(Trigger,Trigger12M))</f>
        <v>#NUM!</v>
      </c>
    </row>
    <row r="725" spans="51:56" ht="11.25" customHeight="1" x14ac:dyDescent="0.25">
      <c r="AY725" s="187" t="s">
        <v>90</v>
      </c>
      <c r="AZ725" s="186">
        <f>_xll.qlInterestRateIndexFixingDate(Currency&amp;"ibor"&amp;$I$1,BA725,Trigger)</f>
        <v>44372</v>
      </c>
      <c r="BA725" s="186">
        <f>_xll.qlCalendarAdvance(Calendar,BA724,AY725,"f",,Trigger)</f>
        <v>44376</v>
      </c>
      <c r="BB725" s="186">
        <f>_xll.qlInterestRateIndexMaturity(Currency&amp;"ibor"&amp;$I$1,BA725,Trigger)</f>
        <v>44741</v>
      </c>
      <c r="BC725" s="359">
        <f>_xll.qlIndexFixing($AC$5,AZ725,,_xll.ohTrigger(Trigger,Quote!$V$2))</f>
        <v>1.419379922312782E-2</v>
      </c>
      <c r="BD725" s="359" t="e">
        <f>_xll.qlIndexFixing($BE$1,AZ725,TRUE,_xll.ohTrigger(Trigger,Trigger12M))</f>
        <v>#NUM!</v>
      </c>
    </row>
    <row r="726" spans="51:56" ht="11.25" customHeight="1" x14ac:dyDescent="0.25">
      <c r="AY726" s="187" t="s">
        <v>90</v>
      </c>
      <c r="AZ726" s="186">
        <f>_xll.qlInterestRateIndexFixingDate(Currency&amp;"ibor"&amp;$I$1,BA726,Trigger)</f>
        <v>44379</v>
      </c>
      <c r="BA726" s="186">
        <f>_xll.qlCalendarAdvance(Calendar,BA725,AY726,"f",,Trigger)</f>
        <v>44383</v>
      </c>
      <c r="BB726" s="186">
        <f>_xll.qlInterestRateIndexMaturity(Currency&amp;"ibor"&amp;$I$1,BA726,Trigger)</f>
        <v>44748</v>
      </c>
      <c r="BC726" s="359">
        <f>_xll.qlIndexFixing($AC$5,AZ726,,_xll.ohTrigger(Trigger,Quote!$V$2))</f>
        <v>1.423149884143933E-2</v>
      </c>
      <c r="BD726" s="359" t="e">
        <f>_xll.qlIndexFixing($BE$1,AZ726,TRUE,_xll.ohTrigger(Trigger,Trigger12M))</f>
        <v>#NUM!</v>
      </c>
    </row>
    <row r="727" spans="51:56" ht="11.25" customHeight="1" x14ac:dyDescent="0.25">
      <c r="AY727" s="187" t="s">
        <v>90</v>
      </c>
      <c r="AZ727" s="186">
        <f>_xll.qlInterestRateIndexFixingDate(Currency&amp;"ibor"&amp;$I$1,BA727,Trigger)</f>
        <v>44386</v>
      </c>
      <c r="BA727" s="186">
        <f>_xll.qlCalendarAdvance(Calendar,BA726,AY727,"f",,Trigger)</f>
        <v>44390</v>
      </c>
      <c r="BB727" s="186">
        <f>_xll.qlInterestRateIndexMaturity(Currency&amp;"ibor"&amp;$I$1,BA727,Trigger)</f>
        <v>44755</v>
      </c>
      <c r="BC727" s="359">
        <f>_xll.qlIndexFixing($AC$5,AZ727,,_xll.ohTrigger(Trigger,Quote!$V$2))</f>
        <v>1.4269159488426919E-2</v>
      </c>
      <c r="BD727" s="359" t="e">
        <f>_xll.qlIndexFixing($BE$1,AZ727,TRUE,_xll.ohTrigger(Trigger,Trigger12M))</f>
        <v>#NUM!</v>
      </c>
    </row>
    <row r="728" spans="51:56" ht="11.25" customHeight="1" x14ac:dyDescent="0.25">
      <c r="AY728" s="187" t="s">
        <v>90</v>
      </c>
      <c r="AZ728" s="186">
        <f>_xll.qlInterestRateIndexFixingDate(Currency&amp;"ibor"&amp;$I$1,BA728,Trigger)</f>
        <v>44393</v>
      </c>
      <c r="BA728" s="186">
        <f>_xll.qlCalendarAdvance(Calendar,BA727,AY728,"f",,Trigger)</f>
        <v>44397</v>
      </c>
      <c r="BB728" s="186">
        <f>_xll.qlInterestRateIndexMaturity(Currency&amp;"ibor"&amp;$I$1,BA728,Trigger)</f>
        <v>44762</v>
      </c>
      <c r="BC728" s="359">
        <f>_xll.qlIndexFixing($AC$5,AZ728,,_xll.ohTrigger(Trigger,Quote!$V$2))</f>
        <v>1.4306781159582629E-2</v>
      </c>
      <c r="BD728" s="359" t="e">
        <f>_xll.qlIndexFixing($BE$1,AZ728,TRUE,_xll.ohTrigger(Trigger,Trigger12M))</f>
        <v>#NUM!</v>
      </c>
    </row>
    <row r="729" spans="51:56" ht="11.25" customHeight="1" x14ac:dyDescent="0.25">
      <c r="AY729" s="187" t="s">
        <v>90</v>
      </c>
      <c r="AZ729" s="186">
        <f>_xll.qlInterestRateIndexFixingDate(Currency&amp;"ibor"&amp;$I$1,BA729,Trigger)</f>
        <v>44400</v>
      </c>
      <c r="BA729" s="186">
        <f>_xll.qlCalendarAdvance(Calendar,BA728,AY729,"f",,Trigger)</f>
        <v>44404</v>
      </c>
      <c r="BB729" s="186">
        <f>_xll.qlInterestRateIndexMaturity(Currency&amp;"ibor"&amp;$I$1,BA729,Trigger)</f>
        <v>44769</v>
      </c>
      <c r="BC729" s="359">
        <f>_xll.qlIndexFixing($AC$5,AZ729,,_xll.ohTrigger(Trigger,Quote!$V$2))</f>
        <v>1.4344363850403984E-2</v>
      </c>
      <c r="BD729" s="359" t="e">
        <f>_xll.qlIndexFixing($BE$1,AZ729,TRUE,_xll.ohTrigger(Trigger,Trigger12M))</f>
        <v>#NUM!</v>
      </c>
    </row>
    <row r="730" spans="51:56" ht="11.25" customHeight="1" x14ac:dyDescent="0.25">
      <c r="AY730" s="187" t="s">
        <v>90</v>
      </c>
      <c r="AZ730" s="186">
        <f>_xll.qlInterestRateIndexFixingDate(Currency&amp;"ibor"&amp;$I$1,BA730,Trigger)</f>
        <v>44407</v>
      </c>
      <c r="BA730" s="186">
        <f>_xll.qlCalendarAdvance(Calendar,BA729,AY730,"f",,Trigger)</f>
        <v>44411</v>
      </c>
      <c r="BB730" s="186">
        <f>_xll.qlInterestRateIndexMaturity(Currency&amp;"ibor"&amp;$I$1,BA730,Trigger)</f>
        <v>44776</v>
      </c>
      <c r="BC730" s="359">
        <f>_xll.qlIndexFixing($AC$5,AZ730,,_xll.ohTrigger(Trigger,Quote!$V$2))</f>
        <v>1.4381907556392003E-2</v>
      </c>
      <c r="BD730" s="359" t="e">
        <f>_xll.qlIndexFixing($BE$1,AZ730,TRUE,_xll.ohTrigger(Trigger,Trigger12M))</f>
        <v>#NUM!</v>
      </c>
    </row>
    <row r="731" spans="51:56" ht="11.25" customHeight="1" x14ac:dyDescent="0.25">
      <c r="AY731" s="187" t="s">
        <v>90</v>
      </c>
      <c r="AZ731" s="186">
        <f>_xll.qlInterestRateIndexFixingDate(Currency&amp;"ibor"&amp;$I$1,BA731,Trigger)</f>
        <v>44414</v>
      </c>
      <c r="BA731" s="186">
        <f>_xll.qlCalendarAdvance(Calendar,BA730,AY731,"f",,Trigger)</f>
        <v>44418</v>
      </c>
      <c r="BB731" s="186">
        <f>_xll.qlInterestRateIndexMaturity(Currency&amp;"ibor"&amp;$I$1,BA731,Trigger)</f>
        <v>44783</v>
      </c>
      <c r="BC731" s="359">
        <f>_xll.qlIndexFixing($AC$5,AZ731,,_xll.ohTrigger(Trigger,Quote!$V$2))</f>
        <v>1.4419412273053187E-2</v>
      </c>
      <c r="BD731" s="359" t="e">
        <f>_xll.qlIndexFixing($BE$1,AZ731,TRUE,_xll.ohTrigger(Trigger,Trigger12M))</f>
        <v>#NUM!</v>
      </c>
    </row>
    <row r="732" spans="51:56" ht="11.25" customHeight="1" x14ac:dyDescent="0.25">
      <c r="AY732" s="187" t="s">
        <v>90</v>
      </c>
      <c r="AZ732" s="186">
        <f>_xll.qlInterestRateIndexFixingDate(Currency&amp;"ibor"&amp;$I$1,BA732,Trigger)</f>
        <v>44421</v>
      </c>
      <c r="BA732" s="186">
        <f>_xll.qlCalendarAdvance(Calendar,BA731,AY732,"f",,Trigger)</f>
        <v>44425</v>
      </c>
      <c r="BB732" s="186">
        <f>_xll.qlInterestRateIndexMaturity(Currency&amp;"ibor"&amp;$I$1,BA732,Trigger)</f>
        <v>44790</v>
      </c>
      <c r="BC732" s="359">
        <f>_xll.qlIndexFixing($AC$5,AZ732,,_xll.ohTrigger(Trigger,Quote!$V$2))</f>
        <v>1.4456877995897758E-2</v>
      </c>
      <c r="BD732" s="359" t="e">
        <f>_xll.qlIndexFixing($BE$1,AZ732,TRUE,_xll.ohTrigger(Trigger,Trigger12M))</f>
        <v>#NUM!</v>
      </c>
    </row>
    <row r="733" spans="51:56" ht="11.25" customHeight="1" x14ac:dyDescent="0.25">
      <c r="AY733" s="187" t="s">
        <v>90</v>
      </c>
      <c r="AZ733" s="186">
        <f>_xll.qlInterestRateIndexFixingDate(Currency&amp;"ibor"&amp;$I$1,BA733,Trigger)</f>
        <v>44428</v>
      </c>
      <c r="BA733" s="186">
        <f>_xll.qlCalendarAdvance(Calendar,BA732,AY733,"f",,Trigger)</f>
        <v>44432</v>
      </c>
      <c r="BB733" s="186">
        <f>_xll.qlInterestRateIndexMaturity(Currency&amp;"ibor"&amp;$I$1,BA733,Trigger)</f>
        <v>44797</v>
      </c>
      <c r="BC733" s="359">
        <f>_xll.qlIndexFixing($AC$5,AZ733,,_xll.ohTrigger(Trigger,Quote!$V$2))</f>
        <v>1.4494304720441192E-2</v>
      </c>
      <c r="BD733" s="359" t="e">
        <f>_xll.qlIndexFixing($BE$1,AZ733,TRUE,_xll.ohTrigger(Trigger,Trigger12M))</f>
        <v>#NUM!</v>
      </c>
    </row>
    <row r="734" spans="51:56" ht="11.25" customHeight="1" x14ac:dyDescent="0.25">
      <c r="AY734" s="187" t="s">
        <v>90</v>
      </c>
      <c r="AZ734" s="186">
        <f>_xll.qlInterestRateIndexFixingDate(Currency&amp;"ibor"&amp;$I$1,BA734,Trigger)</f>
        <v>44435</v>
      </c>
      <c r="BA734" s="186">
        <f>_xll.qlCalendarAdvance(Calendar,BA733,AY734,"f",,Trigger)</f>
        <v>44439</v>
      </c>
      <c r="BB734" s="186">
        <f>_xll.qlInterestRateIndexMaturity(Currency&amp;"ibor"&amp;$I$1,BA734,Trigger)</f>
        <v>44804</v>
      </c>
      <c r="BC734" s="359">
        <f>_xll.qlIndexFixing($AC$5,AZ734,,_xll.ohTrigger(Trigger,Quote!$V$2))</f>
        <v>1.453169244220269E-2</v>
      </c>
      <c r="BD734" s="359" t="e">
        <f>_xll.qlIndexFixing($BE$1,AZ734,TRUE,_xll.ohTrigger(Trigger,Trigger12M))</f>
        <v>#NUM!</v>
      </c>
    </row>
    <row r="735" spans="51:56" ht="11.25" customHeight="1" x14ac:dyDescent="0.25">
      <c r="AY735" s="187" t="s">
        <v>90</v>
      </c>
      <c r="AZ735" s="186">
        <f>_xll.qlInterestRateIndexFixingDate(Currency&amp;"ibor"&amp;$I$1,BA735,Trigger)</f>
        <v>44442</v>
      </c>
      <c r="BA735" s="186">
        <f>_xll.qlCalendarAdvance(Calendar,BA734,AY735,"f",,Trigger)</f>
        <v>44446</v>
      </c>
      <c r="BB735" s="186">
        <f>_xll.qlInterestRateIndexMaturity(Currency&amp;"ibor"&amp;$I$1,BA735,Trigger)</f>
        <v>44811</v>
      </c>
      <c r="BC735" s="359">
        <f>_xll.qlIndexFixing($AC$5,AZ735,,_xll.ohTrigger(Trigger,Quote!$V$2))</f>
        <v>1.4569041156707367E-2</v>
      </c>
      <c r="BD735" s="359" t="e">
        <f>_xll.qlIndexFixing($BE$1,AZ735,TRUE,_xll.ohTrigger(Trigger,Trigger12M))</f>
        <v>#NUM!</v>
      </c>
    </row>
    <row r="736" spans="51:56" ht="11.25" customHeight="1" x14ac:dyDescent="0.25">
      <c r="AY736" s="187" t="s">
        <v>90</v>
      </c>
      <c r="AZ736" s="186">
        <f>_xll.qlInterestRateIndexFixingDate(Currency&amp;"ibor"&amp;$I$1,BA736,Trigger)</f>
        <v>44449</v>
      </c>
      <c r="BA736" s="186">
        <f>_xll.qlCalendarAdvance(Calendar,BA735,AY736,"f",,Trigger)</f>
        <v>44453</v>
      </c>
      <c r="BB736" s="186">
        <f>_xll.qlInterestRateIndexMaturity(Currency&amp;"ibor"&amp;$I$1,BA736,Trigger)</f>
        <v>44818</v>
      </c>
      <c r="BC736" s="359">
        <f>_xll.qlIndexFixing($AC$5,AZ736,,_xll.ohTrigger(Trigger,Quote!$V$2))</f>
        <v>1.46063508594834E-2</v>
      </c>
      <c r="BD736" s="359" t="e">
        <f>_xll.qlIndexFixing($BE$1,AZ736,TRUE,_xll.ohTrigger(Trigger,Trigger12M))</f>
        <v>#NUM!</v>
      </c>
    </row>
    <row r="737" spans="51:56" ht="11.25" customHeight="1" x14ac:dyDescent="0.25">
      <c r="AY737" s="187" t="s">
        <v>90</v>
      </c>
      <c r="AZ737" s="186">
        <f>_xll.qlInterestRateIndexFixingDate(Currency&amp;"ibor"&amp;$I$1,BA737,Trigger)</f>
        <v>44456</v>
      </c>
      <c r="BA737" s="186">
        <f>_xll.qlCalendarAdvance(Calendar,BA736,AY737,"f",,Trigger)</f>
        <v>44460</v>
      </c>
      <c r="BB737" s="186">
        <f>_xll.qlInterestRateIndexMaturity(Currency&amp;"ibor"&amp;$I$1,BA737,Trigger)</f>
        <v>44825</v>
      </c>
      <c r="BC737" s="359">
        <f>_xll.qlIndexFixing($AC$5,AZ737,,_xll.ohTrigger(Trigger,Quote!$V$2))</f>
        <v>1.4643621546064229E-2</v>
      </c>
      <c r="BD737" s="359" t="e">
        <f>_xll.qlIndexFixing($BE$1,AZ737,TRUE,_xll.ohTrigger(Trigger,Trigger12M))</f>
        <v>#NUM!</v>
      </c>
    </row>
    <row r="738" spans="51:56" ht="11.25" customHeight="1" x14ac:dyDescent="0.25">
      <c r="AY738" s="187" t="s">
        <v>90</v>
      </c>
      <c r="AZ738" s="186">
        <f>_xll.qlInterestRateIndexFixingDate(Currency&amp;"ibor"&amp;$I$1,BA738,Trigger)</f>
        <v>44463</v>
      </c>
      <c r="BA738" s="186">
        <f>_xll.qlCalendarAdvance(Calendar,BA737,AY738,"f",,Trigger)</f>
        <v>44467</v>
      </c>
      <c r="BB738" s="186">
        <f>_xll.qlInterestRateIndexMaturity(Currency&amp;"ibor"&amp;$I$1,BA738,Trigger)</f>
        <v>44832</v>
      </c>
      <c r="BC738" s="359">
        <f>_xll.qlIndexFixing($AC$5,AZ738,,_xll.ohTrigger(Trigger,Quote!$V$2))</f>
        <v>1.4680853211988105E-2</v>
      </c>
      <c r="BD738" s="359" t="e">
        <f>_xll.qlIndexFixing($BE$1,AZ738,TRUE,_xll.ohTrigger(Trigger,Trigger12M))</f>
        <v>#NUM!</v>
      </c>
    </row>
    <row r="739" spans="51:56" ht="11.25" customHeight="1" x14ac:dyDescent="0.25">
      <c r="AY739" s="187" t="s">
        <v>90</v>
      </c>
      <c r="AZ739" s="186">
        <f>_xll.qlInterestRateIndexFixingDate(Currency&amp;"ibor"&amp;$I$1,BA739,Trigger)</f>
        <v>44470</v>
      </c>
      <c r="BA739" s="186">
        <f>_xll.qlCalendarAdvance(Calendar,BA738,AY739,"f",,Trigger)</f>
        <v>44474</v>
      </c>
      <c r="BB739" s="186">
        <f>_xll.qlInterestRateIndexMaturity(Currency&amp;"ibor"&amp;$I$1,BA739,Trigger)</f>
        <v>44839</v>
      </c>
      <c r="BC739" s="359">
        <f>_xll.qlIndexFixing($AC$5,AZ739,,_xll.ohTrigger(Trigger,Quote!$V$2))</f>
        <v>1.4718045852797445E-2</v>
      </c>
      <c r="BD739" s="359" t="e">
        <f>_xll.qlIndexFixing($BE$1,AZ739,TRUE,_xll.ohTrigger(Trigger,Trigger12M))</f>
        <v>#NUM!</v>
      </c>
    </row>
    <row r="740" spans="51:56" ht="11.25" customHeight="1" x14ac:dyDescent="0.25">
      <c r="AY740" s="187" t="s">
        <v>90</v>
      </c>
      <c r="AZ740" s="186">
        <f>_xll.qlInterestRateIndexFixingDate(Currency&amp;"ibor"&amp;$I$1,BA740,Trigger)</f>
        <v>44477</v>
      </c>
      <c r="BA740" s="186">
        <f>_xll.qlCalendarAdvance(Calendar,BA739,AY740,"f",,Trigger)</f>
        <v>44481</v>
      </c>
      <c r="BB740" s="186">
        <f>_xll.qlInterestRateIndexMaturity(Currency&amp;"ibor"&amp;$I$1,BA740,Trigger)</f>
        <v>44846</v>
      </c>
      <c r="BC740" s="359">
        <f>_xll.qlIndexFixing($AC$5,AZ740,,_xll.ohTrigger(Trigger,Quote!$V$2))</f>
        <v>1.475519946403904E-2</v>
      </c>
      <c r="BD740" s="359" t="e">
        <f>_xll.qlIndexFixing($BE$1,AZ740,TRUE,_xll.ohTrigger(Trigger,Trigger12M))</f>
        <v>#NUM!</v>
      </c>
    </row>
    <row r="741" spans="51:56" ht="11.25" customHeight="1" x14ac:dyDescent="0.25">
      <c r="AY741" s="187" t="s">
        <v>90</v>
      </c>
      <c r="AZ741" s="186">
        <f>_xll.qlInterestRateIndexFixingDate(Currency&amp;"ibor"&amp;$I$1,BA741,Trigger)</f>
        <v>44484</v>
      </c>
      <c r="BA741" s="186">
        <f>_xll.qlCalendarAdvance(Calendar,BA740,AY741,"f",,Trigger)</f>
        <v>44488</v>
      </c>
      <c r="BB741" s="186">
        <f>_xll.qlInterestRateIndexMaturity(Currency&amp;"ibor"&amp;$I$1,BA741,Trigger)</f>
        <v>44853</v>
      </c>
      <c r="BC741" s="359">
        <f>_xll.qlIndexFixing($AC$5,AZ741,,_xll.ohTrigger(Trigger,Quote!$V$2))</f>
        <v>1.4792314041265166E-2</v>
      </c>
      <c r="BD741" s="359" t="e">
        <f>_xll.qlIndexFixing($BE$1,AZ741,TRUE,_xll.ohTrigger(Trigger,Trigger12M))</f>
        <v>#NUM!</v>
      </c>
    </row>
    <row r="742" spans="51:56" ht="11.25" customHeight="1" x14ac:dyDescent="0.25">
      <c r="AY742" s="187" t="s">
        <v>90</v>
      </c>
      <c r="AZ742" s="186">
        <f>_xll.qlInterestRateIndexFixingDate(Currency&amp;"ibor"&amp;$I$1,BA742,Trigger)</f>
        <v>44491</v>
      </c>
      <c r="BA742" s="186">
        <f>_xll.qlCalendarAdvance(Calendar,BA741,AY742,"f",,Trigger)</f>
        <v>44495</v>
      </c>
      <c r="BB742" s="186">
        <f>_xll.qlInterestRateIndexMaturity(Currency&amp;"ibor"&amp;$I$1,BA742,Trigger)</f>
        <v>44860</v>
      </c>
      <c r="BC742" s="359">
        <f>_xll.qlIndexFixing($AC$5,AZ742,,_xll.ohTrigger(Trigger,Quote!$V$2))</f>
        <v>1.4829389580031374E-2</v>
      </c>
      <c r="BD742" s="359" t="e">
        <f>_xll.qlIndexFixing($BE$1,AZ742,TRUE,_xll.ohTrigger(Trigger,Trigger12M))</f>
        <v>#NUM!</v>
      </c>
    </row>
    <row r="743" spans="51:56" ht="11.25" customHeight="1" x14ac:dyDescent="0.25">
      <c r="AY743" s="187" t="s">
        <v>90</v>
      </c>
      <c r="AZ743" s="186">
        <f>_xll.qlInterestRateIndexFixingDate(Currency&amp;"ibor"&amp;$I$1,BA743,Trigger)</f>
        <v>44498</v>
      </c>
      <c r="BA743" s="186">
        <f>_xll.qlCalendarAdvance(Calendar,BA742,AY743,"f",,Trigger)</f>
        <v>44502</v>
      </c>
      <c r="BB743" s="186">
        <f>_xll.qlInterestRateIndexMaturity(Currency&amp;"ibor"&amp;$I$1,BA743,Trigger)</f>
        <v>44867</v>
      </c>
      <c r="BC743" s="359">
        <f>_xll.qlIndexFixing($AC$5,AZ743,,_xll.ohTrigger(Trigger,Quote!$V$2))</f>
        <v>1.4866426075898696E-2</v>
      </c>
      <c r="BD743" s="359" t="e">
        <f>_xll.qlIndexFixing($BE$1,AZ743,TRUE,_xll.ohTrigger(Trigger,Trigger12M))</f>
        <v>#NUM!</v>
      </c>
    </row>
    <row r="744" spans="51:56" ht="11.25" customHeight="1" x14ac:dyDescent="0.25">
      <c r="AY744" s="187" t="s">
        <v>90</v>
      </c>
      <c r="AZ744" s="186">
        <f>_xll.qlInterestRateIndexFixingDate(Currency&amp;"ibor"&amp;$I$1,BA744,Trigger)</f>
        <v>44505</v>
      </c>
      <c r="BA744" s="186">
        <f>_xll.qlCalendarAdvance(Calendar,BA743,AY744,"f",,Trigger)</f>
        <v>44509</v>
      </c>
      <c r="BB744" s="186">
        <f>_xll.qlInterestRateIndexMaturity(Currency&amp;"ibor"&amp;$I$1,BA744,Trigger)</f>
        <v>44874</v>
      </c>
      <c r="BC744" s="359">
        <f>_xll.qlIndexFixing($AC$5,AZ744,,_xll.ohTrigger(Trigger,Quote!$V$2))</f>
        <v>1.4903423524432321E-2</v>
      </c>
      <c r="BD744" s="359" t="e">
        <f>_xll.qlIndexFixing($BE$1,AZ744,TRUE,_xll.ohTrigger(Trigger,Trigger12M))</f>
        <v>#NUM!</v>
      </c>
    </row>
    <row r="745" spans="51:56" ht="11.25" customHeight="1" x14ac:dyDescent="0.25">
      <c r="AY745" s="187" t="s">
        <v>90</v>
      </c>
      <c r="AZ745" s="186">
        <f>_xll.qlInterestRateIndexFixingDate(Currency&amp;"ibor"&amp;$I$1,BA745,Trigger)</f>
        <v>44512</v>
      </c>
      <c r="BA745" s="186">
        <f>_xll.qlCalendarAdvance(Calendar,BA744,AY745,"f",,Trigger)</f>
        <v>44516</v>
      </c>
      <c r="BB745" s="186">
        <f>_xll.qlInterestRateIndexMaturity(Currency&amp;"ibor"&amp;$I$1,BA745,Trigger)</f>
        <v>44881</v>
      </c>
      <c r="BC745" s="359">
        <f>_xll.qlIndexFixing($AC$5,AZ745,,_xll.ohTrigger(Trigger,Quote!$V$2))</f>
        <v>1.4940381921202481E-2</v>
      </c>
      <c r="BD745" s="359" t="e">
        <f>_xll.qlIndexFixing($BE$1,AZ745,TRUE,_xll.ohTrigger(Trigger,Trigger12M))</f>
        <v>#NUM!</v>
      </c>
    </row>
    <row r="746" spans="51:56" ht="11.25" customHeight="1" x14ac:dyDescent="0.25">
      <c r="AY746" s="187" t="s">
        <v>90</v>
      </c>
      <c r="AZ746" s="186">
        <f>_xll.qlInterestRateIndexFixingDate(Currency&amp;"ibor"&amp;$I$1,BA746,Trigger)</f>
        <v>44519</v>
      </c>
      <c r="BA746" s="186">
        <f>_xll.qlCalendarAdvance(Calendar,BA745,AY746,"f",,Trigger)</f>
        <v>44523</v>
      </c>
      <c r="BB746" s="186">
        <f>_xll.qlInterestRateIndexMaturity(Currency&amp;"ibor"&amp;$I$1,BA746,Trigger)</f>
        <v>44888</v>
      </c>
      <c r="BC746" s="359">
        <f>_xll.qlIndexFixing($AC$5,AZ746,,_xll.ohTrigger(Trigger,Quote!$V$2))</f>
        <v>1.4977301261783343E-2</v>
      </c>
      <c r="BD746" s="359" t="e">
        <f>_xll.qlIndexFixing($BE$1,AZ746,TRUE,_xll.ohTrigger(Trigger,Trigger12M))</f>
        <v>#NUM!</v>
      </c>
    </row>
    <row r="747" spans="51:56" ht="11.25" customHeight="1" x14ac:dyDescent="0.25">
      <c r="AY747" s="187" t="s">
        <v>90</v>
      </c>
      <c r="AZ747" s="186">
        <f>_xll.qlInterestRateIndexFixingDate(Currency&amp;"ibor"&amp;$I$1,BA747,Trigger)</f>
        <v>44526</v>
      </c>
      <c r="BA747" s="186">
        <f>_xll.qlCalendarAdvance(Calendar,BA746,AY747,"f",,Trigger)</f>
        <v>44530</v>
      </c>
      <c r="BB747" s="186">
        <f>_xll.qlInterestRateIndexMaturity(Currency&amp;"ibor"&amp;$I$1,BA747,Trigger)</f>
        <v>44895</v>
      </c>
      <c r="BC747" s="359">
        <f>_xll.qlIndexFixing($AC$5,AZ747,,_xll.ohTrigger(Trigger,Quote!$V$2))</f>
        <v>1.501418154175368E-2</v>
      </c>
      <c r="BD747" s="359" t="e">
        <f>_xll.qlIndexFixing($BE$1,AZ747,TRUE,_xll.ohTrigger(Trigger,Trigger12M))</f>
        <v>#NUM!</v>
      </c>
    </row>
    <row r="748" spans="51:56" ht="11.25" customHeight="1" x14ac:dyDescent="0.25">
      <c r="AY748" s="187" t="s">
        <v>90</v>
      </c>
      <c r="AZ748" s="186">
        <f>_xll.qlInterestRateIndexFixingDate(Currency&amp;"ibor"&amp;$I$1,BA748,Trigger)</f>
        <v>44533</v>
      </c>
      <c r="BA748" s="186">
        <f>_xll.qlCalendarAdvance(Calendar,BA747,AY748,"f",,Trigger)</f>
        <v>44537</v>
      </c>
      <c r="BB748" s="186">
        <f>_xll.qlInterestRateIndexMaturity(Currency&amp;"ibor"&amp;$I$1,BA748,Trigger)</f>
        <v>44902</v>
      </c>
      <c r="BC748" s="359">
        <f>_xll.qlIndexFixing($AC$5,AZ748,,_xll.ohTrigger(Trigger,Quote!$V$2))</f>
        <v>1.5051022756697514E-2</v>
      </c>
      <c r="BD748" s="359" t="e">
        <f>_xll.qlIndexFixing($BE$1,AZ748,TRUE,_xll.ohTrigger(Trigger,Trigger12M))</f>
        <v>#NUM!</v>
      </c>
    </row>
    <row r="749" spans="51:56" ht="11.25" customHeight="1" x14ac:dyDescent="0.25">
      <c r="AY749" s="187" t="s">
        <v>90</v>
      </c>
      <c r="AZ749" s="186">
        <f>_xll.qlInterestRateIndexFixingDate(Currency&amp;"ibor"&amp;$I$1,BA749,Trigger)</f>
        <v>44540</v>
      </c>
      <c r="BA749" s="186">
        <f>_xll.qlCalendarAdvance(Calendar,BA748,AY749,"f",,Trigger)</f>
        <v>44544</v>
      </c>
      <c r="BB749" s="186">
        <f>_xll.qlInterestRateIndexMaturity(Currency&amp;"ibor"&amp;$I$1,BA749,Trigger)</f>
        <v>44909</v>
      </c>
      <c r="BC749" s="359">
        <f>_xll.qlIndexFixing($AC$5,AZ749,,_xll.ohTrigger(Trigger,Quote!$V$2))</f>
        <v>1.5087824902203036E-2</v>
      </c>
      <c r="BD749" s="359" t="e">
        <f>_xll.qlIndexFixing($BE$1,AZ749,TRUE,_xll.ohTrigger(Trigger,Trigger12M))</f>
        <v>#NUM!</v>
      </c>
    </row>
    <row r="750" spans="51:56" ht="11.25" customHeight="1" x14ac:dyDescent="0.25">
      <c r="AY750" s="187" t="s">
        <v>90</v>
      </c>
      <c r="AZ750" s="186">
        <f>_xll.qlInterestRateIndexFixingDate(Currency&amp;"ibor"&amp;$I$1,BA750,Trigger)</f>
        <v>44547</v>
      </c>
      <c r="BA750" s="186">
        <f>_xll.qlCalendarAdvance(Calendar,BA749,AY750,"f",,Trigger)</f>
        <v>44551</v>
      </c>
      <c r="BB750" s="186">
        <f>_xll.qlInterestRateIndexMaturity(Currency&amp;"ibor"&amp;$I$1,BA750,Trigger)</f>
        <v>44916</v>
      </c>
      <c r="BC750" s="359">
        <f>_xll.qlIndexFixing($AC$5,AZ750,,_xll.ohTrigger(Trigger,Quote!$V$2))</f>
        <v>1.5124587973862588E-2</v>
      </c>
      <c r="BD750" s="359" t="e">
        <f>_xll.qlIndexFixing($BE$1,AZ750,TRUE,_xll.ohTrigger(Trigger,Trigger12M))</f>
        <v>#NUM!</v>
      </c>
    </row>
    <row r="751" spans="51:56" ht="11.25" customHeight="1" x14ac:dyDescent="0.25">
      <c r="AY751" s="187" t="s">
        <v>90</v>
      </c>
      <c r="AZ751" s="186">
        <f>_xll.qlInterestRateIndexFixingDate(Currency&amp;"ibor"&amp;$I$1,BA751,Trigger)</f>
        <v>44554</v>
      </c>
      <c r="BA751" s="186">
        <f>_xll.qlCalendarAdvance(Calendar,BA750,AY751,"f",,Trigger)</f>
        <v>44558</v>
      </c>
      <c r="BB751" s="186">
        <f>_xll.qlInterestRateIndexMaturity(Currency&amp;"ibor"&amp;$I$1,BA751,Trigger)</f>
        <v>44923</v>
      </c>
      <c r="BC751" s="359">
        <f>_xll.qlIndexFixing($AC$5,AZ751,,_xll.ohTrigger(Trigger,Quote!$V$2))</f>
        <v>1.5161311967273779E-2</v>
      </c>
      <c r="BD751" s="359" t="e">
        <f>_xll.qlIndexFixing($BE$1,AZ751,TRUE,_xll.ohTrigger(Trigger,Trigger12M))</f>
        <v>#NUM!</v>
      </c>
    </row>
    <row r="752" spans="51:56" ht="11.25" customHeight="1" x14ac:dyDescent="0.25">
      <c r="AY752" s="187" t="s">
        <v>90</v>
      </c>
      <c r="AZ752" s="186">
        <f>_xll.qlInterestRateIndexFixingDate(Currency&amp;"ibor"&amp;$I$1,BA752,Trigger)</f>
        <v>44561</v>
      </c>
      <c r="BA752" s="186">
        <f>_xll.qlCalendarAdvance(Calendar,BA751,AY752,"f",,Trigger)</f>
        <v>44565</v>
      </c>
      <c r="BB752" s="186">
        <f>_xll.qlInterestRateIndexMaturity(Currency&amp;"ibor"&amp;$I$1,BA752,Trigger)</f>
        <v>44930</v>
      </c>
      <c r="BC752" s="359">
        <f>_xll.qlIndexFixing($AC$5,AZ752,,_xll.ohTrigger(Trigger,Quote!$V$2))</f>
        <v>1.519799687803837E-2</v>
      </c>
      <c r="BD752" s="359" t="e">
        <f>_xll.qlIndexFixing($BE$1,AZ752,TRUE,_xll.ohTrigger(Trigger,Trigger12M))</f>
        <v>#NUM!</v>
      </c>
    </row>
    <row r="753" spans="51:56" ht="11.25" customHeight="1" x14ac:dyDescent="0.25">
      <c r="AY753" s="187" t="s">
        <v>90</v>
      </c>
      <c r="AZ753" s="186">
        <f>_xll.qlInterestRateIndexFixingDate(Currency&amp;"ibor"&amp;$I$1,BA753,Trigger)</f>
        <v>44568</v>
      </c>
      <c r="BA753" s="186">
        <f>_xll.qlCalendarAdvance(Calendar,BA752,AY753,"f",,Trigger)</f>
        <v>44572</v>
      </c>
      <c r="BB753" s="186">
        <f>_xll.qlInterestRateIndexMaturity(Currency&amp;"ibor"&amp;$I$1,BA753,Trigger)</f>
        <v>44937</v>
      </c>
      <c r="BC753" s="359">
        <f>_xll.qlIndexFixing($AC$5,AZ753,,_xll.ohTrigger(Trigger,Quote!$V$2))</f>
        <v>1.5234642701762727E-2</v>
      </c>
      <c r="BD753" s="359" t="e">
        <f>_xll.qlIndexFixing($BE$1,AZ753,TRUE,_xll.ohTrigger(Trigger,Trigger12M))</f>
        <v>#NUM!</v>
      </c>
    </row>
    <row r="754" spans="51:56" ht="11.25" customHeight="1" x14ac:dyDescent="0.25">
      <c r="AY754" s="187" t="s">
        <v>90</v>
      </c>
      <c r="AZ754" s="186">
        <f>_xll.qlInterestRateIndexFixingDate(Currency&amp;"ibor"&amp;$I$1,BA754,Trigger)</f>
        <v>44575</v>
      </c>
      <c r="BA754" s="186">
        <f>_xll.qlCalendarAdvance(Calendar,BA753,AY754,"f",,Trigger)</f>
        <v>44579</v>
      </c>
      <c r="BB754" s="186">
        <f>_xll.qlInterestRateIndexMaturity(Currency&amp;"ibor"&amp;$I$1,BA754,Trigger)</f>
        <v>44944</v>
      </c>
      <c r="BC754" s="359">
        <f>_xll.qlIndexFixing($AC$5,AZ754,,_xll.ohTrigger(Trigger,Quote!$V$2))</f>
        <v>1.527124943405825E-2</v>
      </c>
      <c r="BD754" s="359" t="e">
        <f>_xll.qlIndexFixing($BE$1,AZ754,TRUE,_xll.ohTrigger(Trigger,Trigger12M))</f>
        <v>#NUM!</v>
      </c>
    </row>
    <row r="755" spans="51:56" ht="11.25" customHeight="1" x14ac:dyDescent="0.25">
      <c r="AY755" s="187" t="s">
        <v>90</v>
      </c>
      <c r="AZ755" s="186">
        <f>_xll.qlInterestRateIndexFixingDate(Currency&amp;"ibor"&amp;$I$1,BA755,Trigger)</f>
        <v>44582</v>
      </c>
      <c r="BA755" s="186">
        <f>_xll.qlCalendarAdvance(Calendar,BA754,AY755,"f",,Trigger)</f>
        <v>44586</v>
      </c>
      <c r="BB755" s="186">
        <f>_xll.qlInterestRateIndexMaturity(Currency&amp;"ibor"&amp;$I$1,BA755,Trigger)</f>
        <v>44951</v>
      </c>
      <c r="BC755" s="359">
        <f>_xll.qlIndexFixing($AC$5,AZ755,,_xll.ohTrigger(Trigger,Quote!$V$2))</f>
        <v>1.5307817070540063E-2</v>
      </c>
      <c r="BD755" s="359" t="e">
        <f>_xll.qlIndexFixing($BE$1,AZ755,TRUE,_xll.ohTrigger(Trigger,Trigger12M))</f>
        <v>#NUM!</v>
      </c>
    </row>
    <row r="756" spans="51:56" ht="11.25" customHeight="1" x14ac:dyDescent="0.25">
      <c r="AY756" s="187" t="s">
        <v>90</v>
      </c>
      <c r="AZ756" s="186">
        <f>_xll.qlInterestRateIndexFixingDate(Currency&amp;"ibor"&amp;$I$1,BA756,Trigger)</f>
        <v>44589</v>
      </c>
      <c r="BA756" s="186">
        <f>_xll.qlCalendarAdvance(Calendar,BA755,AY756,"f",,Trigger)</f>
        <v>44593</v>
      </c>
      <c r="BB756" s="186">
        <f>_xll.qlInterestRateIndexMaturity(Currency&amp;"ibor"&amp;$I$1,BA756,Trigger)</f>
        <v>44958</v>
      </c>
      <c r="BC756" s="359">
        <f>_xll.qlIndexFixing($AC$5,AZ756,,_xll.ohTrigger(Trigger,Quote!$V$2))</f>
        <v>1.5344345606828328E-2</v>
      </c>
      <c r="BD756" s="359" t="e">
        <f>_xll.qlIndexFixing($BE$1,AZ756,TRUE,_xll.ohTrigger(Trigger,Trigger12M))</f>
        <v>#NUM!</v>
      </c>
    </row>
    <row r="757" spans="51:56" ht="11.25" customHeight="1" x14ac:dyDescent="0.25">
      <c r="AY757" s="187" t="s">
        <v>90</v>
      </c>
      <c r="AZ757" s="186">
        <f>_xll.qlInterestRateIndexFixingDate(Currency&amp;"ibor"&amp;$I$1,BA757,Trigger)</f>
        <v>44596</v>
      </c>
      <c r="BA757" s="186">
        <f>_xll.qlCalendarAdvance(Calendar,BA756,AY757,"f",,Trigger)</f>
        <v>44600</v>
      </c>
      <c r="BB757" s="186">
        <f>_xll.qlInterestRateIndexMaturity(Currency&amp;"ibor"&amp;$I$1,BA757,Trigger)</f>
        <v>44965</v>
      </c>
      <c r="BC757" s="359">
        <f>_xll.qlIndexFixing($AC$5,AZ757,,_xll.ohTrigger(Trigger,Quote!$V$2))</f>
        <v>1.5380835038548243E-2</v>
      </c>
      <c r="BD757" s="359" t="e">
        <f>_xll.qlIndexFixing($BE$1,AZ757,TRUE,_xll.ohTrigger(Trigger,Trigger12M))</f>
        <v>#NUM!</v>
      </c>
    </row>
    <row r="758" spans="51:56" ht="11.25" customHeight="1" x14ac:dyDescent="0.25">
      <c r="AY758" s="187" t="s">
        <v>90</v>
      </c>
      <c r="AZ758" s="186">
        <f>_xll.qlInterestRateIndexFixingDate(Currency&amp;"ibor"&amp;$I$1,BA758,Trigger)</f>
        <v>44603</v>
      </c>
      <c r="BA758" s="186">
        <f>_xll.qlCalendarAdvance(Calendar,BA757,AY758,"f",,Trigger)</f>
        <v>44607</v>
      </c>
      <c r="BB758" s="186">
        <f>_xll.qlInterestRateIndexMaturity(Currency&amp;"ibor"&amp;$I$1,BA758,Trigger)</f>
        <v>44972</v>
      </c>
      <c r="BC758" s="359">
        <f>_xll.qlIndexFixing($AC$5,AZ758,,_xll.ohTrigger(Trigger,Quote!$V$2))</f>
        <v>1.5417285361328728E-2</v>
      </c>
      <c r="BD758" s="359" t="e">
        <f>_xll.qlIndexFixing($BE$1,AZ758,TRUE,_xll.ohTrigger(Trigger,Trigger12M))</f>
        <v>#NUM!</v>
      </c>
    </row>
    <row r="759" spans="51:56" ht="11.25" customHeight="1" x14ac:dyDescent="0.25">
      <c r="AY759" s="187" t="s">
        <v>90</v>
      </c>
      <c r="AZ759" s="186">
        <f>_xll.qlInterestRateIndexFixingDate(Currency&amp;"ibor"&amp;$I$1,BA759,Trigger)</f>
        <v>44610</v>
      </c>
      <c r="BA759" s="186">
        <f>_xll.qlCalendarAdvance(Calendar,BA758,AY759,"f",,Trigger)</f>
        <v>44614</v>
      </c>
      <c r="BB759" s="186">
        <f>_xll.qlInterestRateIndexMaturity(Currency&amp;"ibor"&amp;$I$1,BA759,Trigger)</f>
        <v>44979</v>
      </c>
      <c r="BC759" s="359">
        <f>_xll.qlIndexFixing($AC$5,AZ759,,_xll.ohTrigger(Trigger,Quote!$V$2))</f>
        <v>1.5453696570803742E-2</v>
      </c>
      <c r="BD759" s="359" t="e">
        <f>_xll.qlIndexFixing($BE$1,AZ759,TRUE,_xll.ohTrigger(Trigger,Trigger12M))</f>
        <v>#NUM!</v>
      </c>
    </row>
    <row r="760" spans="51:56" ht="11.25" customHeight="1" x14ac:dyDescent="0.25">
      <c r="AY760" s="187" t="s">
        <v>90</v>
      </c>
      <c r="AZ760" s="186">
        <f>_xll.qlInterestRateIndexFixingDate(Currency&amp;"ibor"&amp;$I$1,BA760,Trigger)</f>
        <v>44617</v>
      </c>
      <c r="BA760" s="186">
        <f>_xll.qlCalendarAdvance(Calendar,BA759,AY760,"f",,Trigger)</f>
        <v>44621</v>
      </c>
      <c r="BB760" s="186">
        <f>_xll.qlInterestRateIndexMaturity(Currency&amp;"ibor"&amp;$I$1,BA760,Trigger)</f>
        <v>44986</v>
      </c>
      <c r="BC760" s="359">
        <f>_xll.qlIndexFixing($AC$5,AZ760,,_xll.ohTrigger(Trigger,Quote!$V$2))</f>
        <v>1.5490068662611841E-2</v>
      </c>
      <c r="BD760" s="359" t="e">
        <f>_xll.qlIndexFixing($BE$1,AZ760,TRUE,_xll.ohTrigger(Trigger,Trigger12M))</f>
        <v>#NUM!</v>
      </c>
    </row>
    <row r="761" spans="51:56" ht="11.25" customHeight="1" x14ac:dyDescent="0.25">
      <c r="AY761" s="187" t="s">
        <v>90</v>
      </c>
      <c r="AZ761" s="186">
        <f>_xll.qlInterestRateIndexFixingDate(Currency&amp;"ibor"&amp;$I$1,BA761,Trigger)</f>
        <v>44624</v>
      </c>
      <c r="BA761" s="186">
        <f>_xll.qlCalendarAdvance(Calendar,BA760,AY761,"f",,Trigger)</f>
        <v>44628</v>
      </c>
      <c r="BB761" s="186">
        <f>_xll.qlInterestRateIndexMaturity(Currency&amp;"ibor"&amp;$I$1,BA761,Trigger)</f>
        <v>44993</v>
      </c>
      <c r="BC761" s="359">
        <f>_xll.qlIndexFixing($AC$5,AZ761,,_xll.ohTrigger(Trigger,Quote!$V$2))</f>
        <v>1.5526401632395964E-2</v>
      </c>
      <c r="BD761" s="359" t="e">
        <f>_xll.qlIndexFixing($BE$1,AZ761,TRUE,_xll.ohTrigger(Trigger,Trigger12M))</f>
        <v>#NUM!</v>
      </c>
    </row>
    <row r="762" spans="51:56" ht="11.25" customHeight="1" x14ac:dyDescent="0.25">
      <c r="AY762" s="187" t="s">
        <v>90</v>
      </c>
      <c r="AZ762" s="186">
        <f>_xll.qlInterestRateIndexFixingDate(Currency&amp;"ibor"&amp;$I$1,BA762,Trigger)</f>
        <v>44631</v>
      </c>
      <c r="BA762" s="186">
        <f>_xll.qlCalendarAdvance(Calendar,BA761,AY762,"f",,Trigger)</f>
        <v>44635</v>
      </c>
      <c r="BB762" s="186">
        <f>_xll.qlInterestRateIndexMaturity(Currency&amp;"ibor"&amp;$I$1,BA762,Trigger)</f>
        <v>45000</v>
      </c>
      <c r="BC762" s="359">
        <f>_xll.qlIndexFixing($AC$5,AZ762,,_xll.ohTrigger(Trigger,Quote!$V$2))</f>
        <v>1.5562695475803866E-2</v>
      </c>
      <c r="BD762" s="359" t="e">
        <f>_xll.qlIndexFixing($BE$1,AZ762,TRUE,_xll.ohTrigger(Trigger,Trigger12M))</f>
        <v>#NUM!</v>
      </c>
    </row>
    <row r="763" spans="51:56" ht="11.25" customHeight="1" x14ac:dyDescent="0.25">
      <c r="AY763" s="187" t="s">
        <v>90</v>
      </c>
      <c r="AZ763" s="186">
        <f>_xll.qlInterestRateIndexFixingDate(Currency&amp;"ibor"&amp;$I$1,BA763,Trigger)</f>
        <v>44638</v>
      </c>
      <c r="BA763" s="186">
        <f>_xll.qlCalendarAdvance(Calendar,BA762,AY763,"f",,Trigger)</f>
        <v>44642</v>
      </c>
      <c r="BB763" s="186">
        <f>_xll.qlInterestRateIndexMaturity(Currency&amp;"ibor"&amp;$I$1,BA763,Trigger)</f>
        <v>45007</v>
      </c>
      <c r="BC763" s="359">
        <f>_xll.qlIndexFixing($AC$5,AZ763,,_xll.ohTrigger(Trigger,Quote!$V$2))</f>
        <v>1.5598950188487464E-2</v>
      </c>
      <c r="BD763" s="359" t="e">
        <f>_xll.qlIndexFixing($BE$1,AZ763,TRUE,_xll.ohTrigger(Trigger,Trigger12M))</f>
        <v>#NUM!</v>
      </c>
    </row>
    <row r="764" spans="51:56" ht="11.25" customHeight="1" x14ac:dyDescent="0.25">
      <c r="AY764" s="187" t="s">
        <v>90</v>
      </c>
      <c r="AZ764" s="186">
        <f>_xll.qlInterestRateIndexFixingDate(Currency&amp;"ibor"&amp;$I$1,BA764,Trigger)</f>
        <v>44645</v>
      </c>
      <c r="BA764" s="186">
        <f>_xll.qlCalendarAdvance(Calendar,BA763,AY764,"f",,Trigger)</f>
        <v>44649</v>
      </c>
      <c r="BB764" s="186">
        <f>_xll.qlInterestRateIndexMaturity(Currency&amp;"ibor"&amp;$I$1,BA764,Trigger)</f>
        <v>45014</v>
      </c>
      <c r="BC764" s="359">
        <f>_xll.qlIndexFixing($AC$5,AZ764,,_xll.ohTrigger(Trigger,Quote!$V$2))</f>
        <v>1.563516576610393E-2</v>
      </c>
      <c r="BD764" s="359" t="e">
        <f>_xll.qlIndexFixing($BE$1,AZ764,TRUE,_xll.ohTrigger(Trigger,Trigger12M))</f>
        <v>#NUM!</v>
      </c>
    </row>
    <row r="765" spans="51:56" ht="11.25" customHeight="1" x14ac:dyDescent="0.25">
      <c r="AY765" s="187" t="s">
        <v>90</v>
      </c>
      <c r="AZ765" s="186">
        <f>_xll.qlInterestRateIndexFixingDate(Currency&amp;"ibor"&amp;$I$1,BA765,Trigger)</f>
        <v>44652</v>
      </c>
      <c r="BA765" s="186">
        <f>_xll.qlCalendarAdvance(Calendar,BA764,AY765,"f",,Trigger)</f>
        <v>44656</v>
      </c>
      <c r="BB765" s="186">
        <f>_xll.qlInterestRateIndexMaturity(Currency&amp;"ibor"&amp;$I$1,BA765,Trigger)</f>
        <v>45021</v>
      </c>
      <c r="BC765" s="359">
        <f>_xll.qlIndexFixing($AC$5,AZ765,,_xll.ohTrigger(Trigger,Quote!$V$2))</f>
        <v>1.5671342204314376E-2</v>
      </c>
      <c r="BD765" s="359" t="e">
        <f>_xll.qlIndexFixing($BE$1,AZ765,TRUE,_xll.ohTrigger(Trigger,Trigger12M))</f>
        <v>#NUM!</v>
      </c>
    </row>
    <row r="766" spans="51:56" ht="11.25" customHeight="1" x14ac:dyDescent="0.25">
      <c r="AY766" s="187" t="s">
        <v>90</v>
      </c>
      <c r="AZ766" s="186">
        <f>_xll.qlInterestRateIndexFixingDate(Currency&amp;"ibor"&amp;$I$1,BA766,Trigger)</f>
        <v>44659</v>
      </c>
      <c r="BA766" s="186">
        <f>_xll.qlCalendarAdvance(Calendar,BA765,AY766,"f",,Trigger)</f>
        <v>44663</v>
      </c>
      <c r="BB766" s="186">
        <f>_xll.qlInterestRateIndexMaturity(Currency&amp;"ibor"&amp;$I$1,BA766,Trigger)</f>
        <v>45028</v>
      </c>
      <c r="BC766" s="359">
        <f>_xll.qlIndexFixing($AC$5,AZ766,,_xll.ohTrigger(Trigger,Quote!$V$2))</f>
        <v>1.570747949878518E-2</v>
      </c>
      <c r="BD766" s="359" t="e">
        <f>_xll.qlIndexFixing($BE$1,AZ766,TRUE,_xll.ohTrigger(Trigger,Trigger12M))</f>
        <v>#NUM!</v>
      </c>
    </row>
    <row r="767" spans="51:56" ht="11.25" customHeight="1" x14ac:dyDescent="0.25">
      <c r="AY767" s="187" t="s">
        <v>90</v>
      </c>
      <c r="AZ767" s="186">
        <f>_xll.qlInterestRateIndexFixingDate(Currency&amp;"ibor"&amp;$I$1,BA767,Trigger)</f>
        <v>44664</v>
      </c>
      <c r="BA767" s="186">
        <f>_xll.qlCalendarAdvance(Calendar,BA766,AY767,"f",,Trigger)</f>
        <v>44670</v>
      </c>
      <c r="BB767" s="186">
        <f>_xll.qlInterestRateIndexMaturity(Currency&amp;"ibor"&amp;$I$1,BA767,Trigger)</f>
        <v>45035</v>
      </c>
      <c r="BC767" s="359">
        <f>_xll.qlIndexFixing($AC$5,AZ767,,_xll.ohTrigger(Trigger,Quote!$V$2))</f>
        <v>1.5743577645186208E-2</v>
      </c>
      <c r="BD767" s="359" t="e">
        <f>_xll.qlIndexFixing($BE$1,AZ767,TRUE,_xll.ohTrigger(Trigger,Trigger12M))</f>
        <v>#NUM!</v>
      </c>
    </row>
    <row r="768" spans="51:56" ht="11.25" customHeight="1" x14ac:dyDescent="0.25">
      <c r="AY768" s="187" t="s">
        <v>90</v>
      </c>
      <c r="AZ768" s="186">
        <f>_xll.qlInterestRateIndexFixingDate(Currency&amp;"ibor"&amp;$I$1,BA768,Trigger)</f>
        <v>44673</v>
      </c>
      <c r="BA768" s="186">
        <f>_xll.qlCalendarAdvance(Calendar,BA767,AY768,"f",,Trigger)</f>
        <v>44677</v>
      </c>
      <c r="BB768" s="186">
        <f>_xll.qlInterestRateIndexMaturity(Currency&amp;"ibor"&amp;$I$1,BA768,Trigger)</f>
        <v>45042</v>
      </c>
      <c r="BC768" s="359">
        <f>_xll.qlIndexFixing($AC$5,AZ768,,_xll.ohTrigger(Trigger,Quote!$V$2))</f>
        <v>1.5779636639193031E-2</v>
      </c>
      <c r="BD768" s="359" t="e">
        <f>_xll.qlIndexFixing($BE$1,AZ768,TRUE,_xll.ohTrigger(Trigger,Trigger12M))</f>
        <v>#NUM!</v>
      </c>
    </row>
    <row r="769" spans="51:56" ht="11.25" customHeight="1" x14ac:dyDescent="0.25">
      <c r="AY769" s="187" t="s">
        <v>90</v>
      </c>
      <c r="AZ769" s="186">
        <f>_xll.qlInterestRateIndexFixingDate(Currency&amp;"ibor"&amp;$I$1,BA769,Trigger)</f>
        <v>44680</v>
      </c>
      <c r="BA769" s="186">
        <f>_xll.qlCalendarAdvance(Calendar,BA768,AY769,"f",,Trigger)</f>
        <v>44684</v>
      </c>
      <c r="BB769" s="186">
        <f>_xll.qlInterestRateIndexMaturity(Currency&amp;"ibor"&amp;$I$1,BA769,Trigger)</f>
        <v>45049</v>
      </c>
      <c r="BC769" s="359">
        <f>_xll.qlIndexFixing($AC$5,AZ769,,_xll.ohTrigger(Trigger,Quote!$V$2))</f>
        <v>1.5815656476485602E-2</v>
      </c>
      <c r="BD769" s="359" t="e">
        <f>_xll.qlIndexFixing($BE$1,AZ769,TRUE,_xll.ohTrigger(Trigger,Trigger12M))</f>
        <v>#NUM!</v>
      </c>
    </row>
    <row r="770" spans="51:56" ht="11.25" customHeight="1" x14ac:dyDescent="0.25">
      <c r="AY770" s="187" t="s">
        <v>90</v>
      </c>
      <c r="AZ770" s="186">
        <f>_xll.qlInterestRateIndexFixingDate(Currency&amp;"ibor"&amp;$I$1,BA770,Trigger)</f>
        <v>44687</v>
      </c>
      <c r="BA770" s="186">
        <f>_xll.qlCalendarAdvance(Calendar,BA769,AY770,"f",,Trigger)</f>
        <v>44691</v>
      </c>
      <c r="BB770" s="186">
        <f>_xll.qlInterestRateIndexMaturity(Currency&amp;"ibor"&amp;$I$1,BA770,Trigger)</f>
        <v>45056</v>
      </c>
      <c r="BC770" s="359">
        <f>_xll.qlIndexFixing($AC$5,AZ770,,_xll.ohTrigger(Trigger,Quote!$V$2))</f>
        <v>1.5851637152747591E-2</v>
      </c>
      <c r="BD770" s="359" t="e">
        <f>_xll.qlIndexFixing($BE$1,AZ770,TRUE,_xll.ohTrigger(Trigger,Trigger12M))</f>
        <v>#NUM!</v>
      </c>
    </row>
    <row r="771" spans="51:56" ht="11.25" customHeight="1" x14ac:dyDescent="0.25">
      <c r="AY771" s="187" t="s">
        <v>90</v>
      </c>
      <c r="AZ771" s="186">
        <f>_xll.qlInterestRateIndexFixingDate(Currency&amp;"ibor"&amp;$I$1,BA771,Trigger)</f>
        <v>44694</v>
      </c>
      <c r="BA771" s="186">
        <f>_xll.qlCalendarAdvance(Calendar,BA770,AY771,"f",,Trigger)</f>
        <v>44698</v>
      </c>
      <c r="BB771" s="186">
        <f>_xll.qlInterestRateIndexMaturity(Currency&amp;"ibor"&amp;$I$1,BA771,Trigger)</f>
        <v>45063</v>
      </c>
      <c r="BC771" s="359">
        <f>_xll.qlIndexFixing($AC$5,AZ771,,_xll.ohTrigger(Trigger,Quote!$V$2))</f>
        <v>1.5887578663668363E-2</v>
      </c>
      <c r="BD771" s="359" t="e">
        <f>_xll.qlIndexFixing($BE$1,AZ771,TRUE,_xll.ohTrigger(Trigger,Trigger12M))</f>
        <v>#NUM!</v>
      </c>
    </row>
    <row r="772" spans="51:56" ht="11.25" customHeight="1" x14ac:dyDescent="0.25">
      <c r="AY772" s="187" t="s">
        <v>90</v>
      </c>
      <c r="AZ772" s="186">
        <f>_xll.qlInterestRateIndexFixingDate(Currency&amp;"ibor"&amp;$I$1,BA772,Trigger)</f>
        <v>44701</v>
      </c>
      <c r="BA772" s="186">
        <f>_xll.qlCalendarAdvance(Calendar,BA771,AY772,"f",,Trigger)</f>
        <v>44705</v>
      </c>
      <c r="BB772" s="186">
        <f>_xll.qlInterestRateIndexMaturity(Currency&amp;"ibor"&amp;$I$1,BA772,Trigger)</f>
        <v>45070</v>
      </c>
      <c r="BC772" s="359">
        <f>_xll.qlIndexFixing($AC$5,AZ772,,_xll.ohTrigger(Trigger,Quote!$V$2))</f>
        <v>1.5923481004941006E-2</v>
      </c>
      <c r="BD772" s="359" t="e">
        <f>_xll.qlIndexFixing($BE$1,AZ772,TRUE,_xll.ohTrigger(Trigger,Trigger12M))</f>
        <v>#NUM!</v>
      </c>
    </row>
    <row r="773" spans="51:56" ht="11.25" customHeight="1" x14ac:dyDescent="0.25">
      <c r="AY773" s="187" t="s">
        <v>90</v>
      </c>
      <c r="AZ773" s="186">
        <f>_xll.qlInterestRateIndexFixingDate(Currency&amp;"ibor"&amp;$I$1,BA773,Trigger)</f>
        <v>44708</v>
      </c>
      <c r="BA773" s="186">
        <f>_xll.qlCalendarAdvance(Calendar,BA772,AY773,"f",,Trigger)</f>
        <v>44712</v>
      </c>
      <c r="BB773" s="186">
        <f>_xll.qlInterestRateIndexMaturity(Currency&amp;"ibor"&amp;$I$1,BA773,Trigger)</f>
        <v>45077</v>
      </c>
      <c r="BC773" s="359">
        <f>_xll.qlIndexFixing($AC$5,AZ773,,_xll.ohTrigger(Trigger,Quote!$V$2))</f>
        <v>1.5959344172263867E-2</v>
      </c>
      <c r="BD773" s="359" t="e">
        <f>_xll.qlIndexFixing($BE$1,AZ773,TRUE,_xll.ohTrigger(Trigger,Trigger12M))</f>
        <v>#NUM!</v>
      </c>
    </row>
    <row r="774" spans="51:56" ht="11.25" customHeight="1" x14ac:dyDescent="0.25">
      <c r="AY774" s="187" t="s">
        <v>90</v>
      </c>
      <c r="AZ774" s="186">
        <f>_xll.qlInterestRateIndexFixingDate(Currency&amp;"ibor"&amp;$I$1,BA774,Trigger)</f>
        <v>44715</v>
      </c>
      <c r="BA774" s="186">
        <f>_xll.qlCalendarAdvance(Calendar,BA773,AY774,"f",,Trigger)</f>
        <v>44719</v>
      </c>
      <c r="BB774" s="186">
        <f>_xll.qlInterestRateIndexMaturity(Currency&amp;"ibor"&amp;$I$1,BA774,Trigger)</f>
        <v>45084</v>
      </c>
      <c r="BC774" s="359">
        <f>_xll.qlIndexFixing($AC$5,AZ774,,_xll.ohTrigger(Trigger,Quote!$V$2))</f>
        <v>1.5986038860072278E-2</v>
      </c>
      <c r="BD774" s="359" t="e">
        <f>_xll.qlIndexFixing($BE$1,AZ774,TRUE,_xll.ohTrigger(Trigger,Trigger12M))</f>
        <v>#NUM!</v>
      </c>
    </row>
    <row r="775" spans="51:56" ht="11.25" customHeight="1" x14ac:dyDescent="0.25">
      <c r="AY775" s="187" t="s">
        <v>90</v>
      </c>
      <c r="AZ775" s="186">
        <f>_xll.qlInterestRateIndexFixingDate(Currency&amp;"ibor"&amp;$I$1,BA775,Trigger)</f>
        <v>44722</v>
      </c>
      <c r="BA775" s="186">
        <f>_xll.qlCalendarAdvance(Calendar,BA774,AY775,"f",,Trigger)</f>
        <v>44726</v>
      </c>
      <c r="BB775" s="186">
        <f>_xll.qlInterestRateIndexMaturity(Currency&amp;"ibor"&amp;$I$1,BA775,Trigger)</f>
        <v>45091</v>
      </c>
      <c r="BC775" s="359">
        <f>_xll.qlIndexFixing($AC$5,AZ775,,_xll.ohTrigger(Trigger,Quote!$V$2))</f>
        <v>1.601112966623577E-2</v>
      </c>
      <c r="BD775" s="359" t="e">
        <f>_xll.qlIndexFixing($BE$1,AZ775,TRUE,_xll.ohTrigger(Trigger,Trigger12M))</f>
        <v>#NUM!</v>
      </c>
    </row>
    <row r="776" spans="51:56" ht="11.25" customHeight="1" x14ac:dyDescent="0.25">
      <c r="AY776" s="187" t="s">
        <v>90</v>
      </c>
      <c r="AZ776" s="186">
        <f>_xll.qlInterestRateIndexFixingDate(Currency&amp;"ibor"&amp;$I$1,BA776,Trigger)</f>
        <v>44729</v>
      </c>
      <c r="BA776" s="186">
        <f>_xll.qlCalendarAdvance(Calendar,BA775,AY776,"f",,Trigger)</f>
        <v>44733</v>
      </c>
      <c r="BB776" s="186">
        <f>_xll.qlInterestRateIndexMaturity(Currency&amp;"ibor"&amp;$I$1,BA776,Trigger)</f>
        <v>45098</v>
      </c>
      <c r="BC776" s="359">
        <f>_xll.qlIndexFixing($AC$5,AZ776,,_xll.ohTrigger(Trigger,Quote!$V$2))</f>
        <v>1.6036134815459967E-2</v>
      </c>
      <c r="BD776" s="359" t="e">
        <f>_xll.qlIndexFixing($BE$1,AZ776,TRUE,_xll.ohTrigger(Trigger,Trigger12M))</f>
        <v>#NUM!</v>
      </c>
    </row>
    <row r="777" spans="51:56" ht="11.25" customHeight="1" x14ac:dyDescent="0.25">
      <c r="AY777" s="187" t="s">
        <v>90</v>
      </c>
      <c r="AZ777" s="186">
        <f>_xll.qlInterestRateIndexFixingDate(Currency&amp;"ibor"&amp;$I$1,BA777,Trigger)</f>
        <v>44736</v>
      </c>
      <c r="BA777" s="186">
        <f>_xll.qlCalendarAdvance(Calendar,BA776,AY777,"f",,Trigger)</f>
        <v>44740</v>
      </c>
      <c r="BB777" s="186">
        <f>_xll.qlInterestRateIndexMaturity(Currency&amp;"ibor"&amp;$I$1,BA777,Trigger)</f>
        <v>45105</v>
      </c>
      <c r="BC777" s="359">
        <f>_xll.qlIndexFixing($AC$5,AZ777,,_xll.ohTrigger(Trigger,Quote!$V$2))</f>
        <v>1.6061054301302682E-2</v>
      </c>
      <c r="BD777" s="359" t="e">
        <f>_xll.qlIndexFixing($BE$1,AZ777,TRUE,_xll.ohTrigger(Trigger,Trigger12M))</f>
        <v>#NUM!</v>
      </c>
    </row>
    <row r="778" spans="51:56" ht="11.25" customHeight="1" x14ac:dyDescent="0.25">
      <c r="AY778" s="187" t="s">
        <v>90</v>
      </c>
      <c r="AZ778" s="186">
        <f>_xll.qlInterestRateIndexFixingDate(Currency&amp;"ibor"&amp;$I$1,BA778,Trigger)</f>
        <v>44743</v>
      </c>
      <c r="BA778" s="186">
        <f>_xll.qlCalendarAdvance(Calendar,BA777,AY778,"f",,Trigger)</f>
        <v>44747</v>
      </c>
      <c r="BB778" s="186">
        <f>_xll.qlInterestRateIndexMaturity(Currency&amp;"ibor"&amp;$I$1,BA778,Trigger)</f>
        <v>45112</v>
      </c>
      <c r="BC778" s="359">
        <f>_xll.qlIndexFixing($AC$5,AZ778,,_xll.ohTrigger(Trigger,Quote!$V$2))</f>
        <v>1.6085888117344058E-2</v>
      </c>
      <c r="BD778" s="359" t="e">
        <f>_xll.qlIndexFixing($BE$1,AZ778,TRUE,_xll.ohTrigger(Trigger,Trigger12M))</f>
        <v>#NUM!</v>
      </c>
    </row>
    <row r="779" spans="51:56" ht="11.25" customHeight="1" x14ac:dyDescent="0.25">
      <c r="AY779" s="187" t="s">
        <v>90</v>
      </c>
      <c r="AZ779" s="186">
        <f>_xll.qlInterestRateIndexFixingDate(Currency&amp;"ibor"&amp;$I$1,BA779,Trigger)</f>
        <v>44750</v>
      </c>
      <c r="BA779" s="186">
        <f>_xll.qlCalendarAdvance(Calendar,BA778,AY779,"f",,Trigger)</f>
        <v>44754</v>
      </c>
      <c r="BB779" s="186">
        <f>_xll.qlInterestRateIndexMaturity(Currency&amp;"ibor"&amp;$I$1,BA779,Trigger)</f>
        <v>45119</v>
      </c>
      <c r="BC779" s="359">
        <f>_xll.qlIndexFixing($AC$5,AZ779,,_xll.ohTrigger(Trigger,Quote!$V$2))</f>
        <v>1.6110636257185933E-2</v>
      </c>
      <c r="BD779" s="359" t="e">
        <f>_xll.qlIndexFixing($BE$1,AZ779,TRUE,_xll.ohTrigger(Trigger,Trigger12M))</f>
        <v>#NUM!</v>
      </c>
    </row>
    <row r="780" spans="51:56" ht="11.25" customHeight="1" x14ac:dyDescent="0.25">
      <c r="AY780" s="187" t="s">
        <v>90</v>
      </c>
      <c r="AZ780" s="186">
        <f>_xll.qlInterestRateIndexFixingDate(Currency&amp;"ibor"&amp;$I$1,BA780,Trigger)</f>
        <v>44757</v>
      </c>
      <c r="BA780" s="186">
        <f>_xll.qlCalendarAdvance(Calendar,BA779,AY780,"f",,Trigger)</f>
        <v>44761</v>
      </c>
      <c r="BB780" s="186">
        <f>_xll.qlInterestRateIndexMaturity(Currency&amp;"ibor"&amp;$I$1,BA780,Trigger)</f>
        <v>45126</v>
      </c>
      <c r="BC780" s="359">
        <f>_xll.qlIndexFixing($AC$5,AZ780,,_xll.ohTrigger(Trigger,Quote!$V$2))</f>
        <v>1.6135298714451813E-2</v>
      </c>
      <c r="BD780" s="359" t="e">
        <f>_xll.qlIndexFixing($BE$1,AZ780,TRUE,_xll.ohTrigger(Trigger,Trigger12M))</f>
        <v>#NUM!</v>
      </c>
    </row>
    <row r="781" spans="51:56" ht="11.25" customHeight="1" x14ac:dyDescent="0.25">
      <c r="AY781" s="187" t="s">
        <v>90</v>
      </c>
      <c r="AZ781" s="186">
        <f>_xll.qlInterestRateIndexFixingDate(Currency&amp;"ibor"&amp;$I$1,BA781,Trigger)</f>
        <v>44764</v>
      </c>
      <c r="BA781" s="186">
        <f>_xll.qlCalendarAdvance(Calendar,BA780,AY781,"f",,Trigger)</f>
        <v>44768</v>
      </c>
      <c r="BB781" s="186">
        <f>_xll.qlInterestRateIndexMaturity(Currency&amp;"ibor"&amp;$I$1,BA781,Trigger)</f>
        <v>45133</v>
      </c>
      <c r="BC781" s="359">
        <f>_xll.qlIndexFixing($AC$5,AZ781,,_xll.ohTrigger(Trigger,Quote!$V$2))</f>
        <v>1.6159875482787987E-2</v>
      </c>
      <c r="BD781" s="359" t="e">
        <f>_xll.qlIndexFixing($BE$1,AZ781,TRUE,_xll.ohTrigger(Trigger,Trigger12M))</f>
        <v>#NUM!</v>
      </c>
    </row>
    <row r="782" spans="51:56" ht="11.25" customHeight="1" x14ac:dyDescent="0.25">
      <c r="AY782" s="187" t="s">
        <v>90</v>
      </c>
      <c r="AZ782" s="186">
        <f>_xll.qlInterestRateIndexFixingDate(Currency&amp;"ibor"&amp;$I$1,BA782,Trigger)</f>
        <v>44771</v>
      </c>
      <c r="BA782" s="186">
        <f>_xll.qlCalendarAdvance(Calendar,BA781,AY782,"f",,Trigger)</f>
        <v>44775</v>
      </c>
      <c r="BB782" s="186">
        <f>_xll.qlInterestRateIndexMaturity(Currency&amp;"ibor"&amp;$I$1,BA782,Trigger)</f>
        <v>45140</v>
      </c>
      <c r="BC782" s="359">
        <f>_xll.qlIndexFixing($AC$5,AZ782,,_xll.ohTrigger(Trigger,Quote!$V$2))</f>
        <v>1.6184366555861768E-2</v>
      </c>
      <c r="BD782" s="359" t="e">
        <f>_xll.qlIndexFixing($BE$1,AZ782,TRUE,_xll.ohTrigger(Trigger,Trigger12M))</f>
        <v>#NUM!</v>
      </c>
    </row>
    <row r="783" spans="51:56" ht="11.25" customHeight="1" x14ac:dyDescent="0.25">
      <c r="AY783" s="187" t="s">
        <v>90</v>
      </c>
      <c r="AZ783" s="186">
        <f>_xll.qlInterestRateIndexFixingDate(Currency&amp;"ibor"&amp;$I$1,BA783,Trigger)</f>
        <v>44778</v>
      </c>
      <c r="BA783" s="186">
        <f>_xll.qlCalendarAdvance(Calendar,BA782,AY783,"f",,Trigger)</f>
        <v>44782</v>
      </c>
      <c r="BB783" s="186">
        <f>_xll.qlInterestRateIndexMaturity(Currency&amp;"ibor"&amp;$I$1,BA783,Trigger)</f>
        <v>45147</v>
      </c>
      <c r="BC783" s="359">
        <f>_xll.qlIndexFixing($AC$5,AZ783,,_xll.ohTrigger(Trigger,Quote!$V$2))</f>
        <v>1.6208771927363246E-2</v>
      </c>
      <c r="BD783" s="359" t="e">
        <f>_xll.qlIndexFixing($BE$1,AZ783,TRUE,_xll.ohTrigger(Trigger,Trigger12M))</f>
        <v>#NUM!</v>
      </c>
    </row>
    <row r="784" spans="51:56" ht="11.25" customHeight="1" x14ac:dyDescent="0.25">
      <c r="AY784" s="187" t="s">
        <v>90</v>
      </c>
      <c r="AZ784" s="186">
        <f>_xll.qlInterestRateIndexFixingDate(Currency&amp;"ibor"&amp;$I$1,BA784,Trigger)</f>
        <v>44785</v>
      </c>
      <c r="BA784" s="186">
        <f>_xll.qlCalendarAdvance(Calendar,BA783,AY784,"f",,Trigger)</f>
        <v>44789</v>
      </c>
      <c r="BB784" s="186">
        <f>_xll.qlInterestRateIndexMaturity(Currency&amp;"ibor"&amp;$I$1,BA784,Trigger)</f>
        <v>45154</v>
      </c>
      <c r="BC784" s="359">
        <f>_xll.qlIndexFixing($AC$5,AZ784,,_xll.ohTrigger(Trigger,Quote!$V$2))</f>
        <v>1.6233091591004188E-2</v>
      </c>
      <c r="BD784" s="359" t="e">
        <f>_xll.qlIndexFixing($BE$1,AZ784,TRUE,_xll.ohTrigger(Trigger,Trigger12M))</f>
        <v>#NUM!</v>
      </c>
    </row>
    <row r="785" spans="51:56" ht="11.25" customHeight="1" x14ac:dyDescent="0.25">
      <c r="AY785" s="187" t="s">
        <v>90</v>
      </c>
      <c r="AZ785" s="186">
        <f>_xll.qlInterestRateIndexFixingDate(Currency&amp;"ibor"&amp;$I$1,BA785,Trigger)</f>
        <v>44792</v>
      </c>
      <c r="BA785" s="186">
        <f>_xll.qlCalendarAdvance(Calendar,BA784,AY785,"f",,Trigger)</f>
        <v>44796</v>
      </c>
      <c r="BB785" s="186">
        <f>_xll.qlInterestRateIndexMaturity(Currency&amp;"ibor"&amp;$I$1,BA785,Trigger)</f>
        <v>45161</v>
      </c>
      <c r="BC785" s="359">
        <f>_xll.qlIndexFixing($AC$5,AZ785,,_xll.ohTrigger(Trigger,Quote!$V$2))</f>
        <v>1.6257325540518265E-2</v>
      </c>
      <c r="BD785" s="359" t="e">
        <f>_xll.qlIndexFixing($BE$1,AZ785,TRUE,_xll.ohTrigger(Trigger,Trigger12M))</f>
        <v>#NUM!</v>
      </c>
    </row>
    <row r="786" spans="51:56" ht="11.25" customHeight="1" x14ac:dyDescent="0.25">
      <c r="AY786" s="187" t="s">
        <v>90</v>
      </c>
      <c r="AZ786" s="186">
        <f>_xll.qlInterestRateIndexFixingDate(Currency&amp;"ibor"&amp;$I$1,BA786,Trigger)</f>
        <v>44799</v>
      </c>
      <c r="BA786" s="186">
        <f>_xll.qlCalendarAdvance(Calendar,BA785,AY786,"f",,Trigger)</f>
        <v>44803</v>
      </c>
      <c r="BB786" s="186">
        <f>_xll.qlInterestRateIndexMaturity(Currency&amp;"ibor"&amp;$I$1,BA786,Trigger)</f>
        <v>45168</v>
      </c>
      <c r="BC786" s="359">
        <f>_xll.qlIndexFixing($AC$5,AZ786,,_xll.ohTrigger(Trigger,Quote!$V$2))</f>
        <v>1.6281473769661048E-2</v>
      </c>
      <c r="BD786" s="359" t="e">
        <f>_xll.qlIndexFixing($BE$1,AZ786,TRUE,_xll.ohTrigger(Trigger,Trigger12M))</f>
        <v>#NUM!</v>
      </c>
    </row>
    <row r="787" spans="51:56" ht="11.25" customHeight="1" x14ac:dyDescent="0.25">
      <c r="AY787" s="187" t="s">
        <v>90</v>
      </c>
      <c r="AZ787" s="186">
        <f>_xll.qlInterestRateIndexFixingDate(Currency&amp;"ibor"&amp;$I$1,BA787,Trigger)</f>
        <v>44806</v>
      </c>
      <c r="BA787" s="186">
        <f>_xll.qlCalendarAdvance(Calendar,BA786,AY787,"f",,Trigger)</f>
        <v>44810</v>
      </c>
      <c r="BB787" s="186">
        <f>_xll.qlInterestRateIndexMaturity(Currency&amp;"ibor"&amp;$I$1,BA787,Trigger)</f>
        <v>45175</v>
      </c>
      <c r="BC787" s="359">
        <f>_xll.qlIndexFixing($AC$5,AZ787,,_xll.ohTrigger(Trigger,Quote!$V$2))</f>
        <v>1.6305536272210226E-2</v>
      </c>
      <c r="BD787" s="359" t="e">
        <f>_xll.qlIndexFixing($BE$1,AZ787,TRUE,_xll.ohTrigger(Trigger,Trigger12M))</f>
        <v>#NUM!</v>
      </c>
    </row>
    <row r="788" spans="51:56" ht="11.25" customHeight="1" x14ac:dyDescent="0.25">
      <c r="AY788" s="187" t="s">
        <v>90</v>
      </c>
      <c r="AZ788" s="186">
        <f>_xll.qlInterestRateIndexFixingDate(Currency&amp;"ibor"&amp;$I$1,BA788,Trigger)</f>
        <v>44813</v>
      </c>
      <c r="BA788" s="186">
        <f>_xll.qlCalendarAdvance(Calendar,BA787,AY788,"f",,Trigger)</f>
        <v>44817</v>
      </c>
      <c r="BB788" s="186">
        <f>_xll.qlInterestRateIndexMaturity(Currency&amp;"ibor"&amp;$I$1,BA788,Trigger)</f>
        <v>45182</v>
      </c>
      <c r="BC788" s="359">
        <f>_xll.qlIndexFixing($AC$5,AZ788,,_xll.ohTrigger(Trigger,Quote!$V$2))</f>
        <v>1.632951304196583E-2</v>
      </c>
      <c r="BD788" s="359" t="e">
        <f>_xll.qlIndexFixing($BE$1,AZ788,TRUE,_xll.ohTrigger(Trigger,Trigger12M))</f>
        <v>#NUM!</v>
      </c>
    </row>
    <row r="789" spans="51:56" ht="11.25" customHeight="1" x14ac:dyDescent="0.25">
      <c r="AY789" s="187" t="s">
        <v>90</v>
      </c>
      <c r="AZ789" s="186">
        <f>_xll.qlInterestRateIndexFixingDate(Currency&amp;"ibor"&amp;$I$1,BA789,Trigger)</f>
        <v>44820</v>
      </c>
      <c r="BA789" s="186">
        <f>_xll.qlCalendarAdvance(Calendar,BA788,AY789,"f",,Trigger)</f>
        <v>44824</v>
      </c>
      <c r="BB789" s="186">
        <f>_xll.qlInterestRateIndexMaturity(Currency&amp;"ibor"&amp;$I$1,BA789,Trigger)</f>
        <v>45189</v>
      </c>
      <c r="BC789" s="359">
        <f>_xll.qlIndexFixing($AC$5,AZ789,,_xll.ohTrigger(Trigger,Quote!$V$2))</f>
        <v>1.6353404072748906E-2</v>
      </c>
      <c r="BD789" s="359" t="e">
        <f>_xll.qlIndexFixing($BE$1,AZ789,TRUE,_xll.ohTrigger(Trigger,Trigger12M))</f>
        <v>#NUM!</v>
      </c>
    </row>
    <row r="790" spans="51:56" ht="11.25" customHeight="1" x14ac:dyDescent="0.25">
      <c r="AY790" s="187" t="s">
        <v>90</v>
      </c>
      <c r="AZ790" s="186">
        <f>_xll.qlInterestRateIndexFixingDate(Currency&amp;"ibor"&amp;$I$1,BA790,Trigger)</f>
        <v>44827</v>
      </c>
      <c r="BA790" s="186">
        <f>_xll.qlCalendarAdvance(Calendar,BA789,AY790,"f",,Trigger)</f>
        <v>44831</v>
      </c>
      <c r="BB790" s="186">
        <f>_xll.qlInterestRateIndexMaturity(Currency&amp;"ibor"&amp;$I$1,BA790,Trigger)</f>
        <v>45196</v>
      </c>
      <c r="BC790" s="359">
        <f>_xll.qlIndexFixing($AC$5,AZ790,,_xll.ohTrigger(Trigger,Quote!$V$2))</f>
        <v>1.6377209358403727E-2</v>
      </c>
      <c r="BD790" s="359" t="e">
        <f>_xll.qlIndexFixing($BE$1,AZ790,TRUE,_xll.ohTrigger(Trigger,Trigger12M))</f>
        <v>#NUM!</v>
      </c>
    </row>
    <row r="791" spans="51:56" ht="11.25" customHeight="1" x14ac:dyDescent="0.25">
      <c r="AY791" s="187" t="s">
        <v>90</v>
      </c>
      <c r="AZ791" s="186">
        <f>_xll.qlInterestRateIndexFixingDate(Currency&amp;"ibor"&amp;$I$1,BA791,Trigger)</f>
        <v>44834</v>
      </c>
      <c r="BA791" s="186">
        <f>_xll.qlCalendarAdvance(Calendar,BA790,AY791,"f",,Trigger)</f>
        <v>44838</v>
      </c>
      <c r="BB791" s="186">
        <f>_xll.qlInterestRateIndexMaturity(Currency&amp;"ibor"&amp;$I$1,BA791,Trigger)</f>
        <v>45203</v>
      </c>
      <c r="BC791" s="359">
        <f>_xll.qlIndexFixing($AC$5,AZ791,,_xll.ohTrigger(Trigger,Quote!$V$2))</f>
        <v>1.6400928892795798E-2</v>
      </c>
      <c r="BD791" s="359" t="e">
        <f>_xll.qlIndexFixing($BE$1,AZ791,TRUE,_xll.ohTrigger(Trigger,Trigger12M))</f>
        <v>#NUM!</v>
      </c>
    </row>
    <row r="792" spans="51:56" ht="11.25" customHeight="1" x14ac:dyDescent="0.25">
      <c r="AY792" s="187" t="s">
        <v>90</v>
      </c>
      <c r="AZ792" s="186">
        <f>_xll.qlInterestRateIndexFixingDate(Currency&amp;"ibor"&amp;$I$1,BA792,Trigger)</f>
        <v>44841</v>
      </c>
      <c r="BA792" s="186">
        <f>_xll.qlCalendarAdvance(Calendar,BA791,AY792,"f",,Trigger)</f>
        <v>44845</v>
      </c>
      <c r="BB792" s="186">
        <f>_xll.qlInterestRateIndexMaturity(Currency&amp;"ibor"&amp;$I$1,BA792,Trigger)</f>
        <v>45210</v>
      </c>
      <c r="BC792" s="359">
        <f>_xll.qlIndexFixing($AC$5,AZ792,,_xll.ohTrigger(Trigger,Quote!$V$2))</f>
        <v>1.6424562669812532E-2</v>
      </c>
      <c r="BD792" s="359" t="e">
        <f>_xll.qlIndexFixing($BE$1,AZ792,TRUE,_xll.ohTrigger(Trigger,Trigger12M))</f>
        <v>#NUM!</v>
      </c>
    </row>
    <row r="793" spans="51:56" ht="11.25" customHeight="1" x14ac:dyDescent="0.25">
      <c r="AY793" s="187" t="s">
        <v>90</v>
      </c>
      <c r="AZ793" s="186">
        <f>_xll.qlInterestRateIndexFixingDate(Currency&amp;"ibor"&amp;$I$1,BA793,Trigger)</f>
        <v>44848</v>
      </c>
      <c r="BA793" s="186">
        <f>_xll.qlCalendarAdvance(Calendar,BA792,AY793,"f",,Trigger)</f>
        <v>44852</v>
      </c>
      <c r="BB793" s="186">
        <f>_xll.qlInterestRateIndexMaturity(Currency&amp;"ibor"&amp;$I$1,BA793,Trigger)</f>
        <v>45217</v>
      </c>
      <c r="BC793" s="359">
        <f>_xll.qlIndexFixing($AC$5,AZ793,,_xll.ohTrigger(Trigger,Quote!$V$2))</f>
        <v>1.6448110683363895E-2</v>
      </c>
      <c r="BD793" s="359" t="e">
        <f>_xll.qlIndexFixing($BE$1,AZ793,TRUE,_xll.ohTrigger(Trigger,Trigger12M))</f>
        <v>#NUM!</v>
      </c>
    </row>
    <row r="794" spans="51:56" ht="11.25" customHeight="1" x14ac:dyDescent="0.25">
      <c r="AY794" s="187" t="s">
        <v>90</v>
      </c>
      <c r="AZ794" s="186">
        <f>_xll.qlInterestRateIndexFixingDate(Currency&amp;"ibor"&amp;$I$1,BA794,Trigger)</f>
        <v>44855</v>
      </c>
      <c r="BA794" s="186">
        <f>_xll.qlCalendarAdvance(Calendar,BA793,AY794,"f",,Trigger)</f>
        <v>44859</v>
      </c>
      <c r="BB794" s="186">
        <f>_xll.qlInterestRateIndexMaturity(Currency&amp;"ibor"&amp;$I$1,BA794,Trigger)</f>
        <v>45224</v>
      </c>
      <c r="BC794" s="359">
        <f>_xll.qlIndexFixing($AC$5,AZ794,,_xll.ohTrigger(Trigger,Quote!$V$2))</f>
        <v>1.6471572927381533E-2</v>
      </c>
      <c r="BD794" s="359" t="e">
        <f>_xll.qlIndexFixing($BE$1,AZ794,TRUE,_xll.ohTrigger(Trigger,Trigger12M))</f>
        <v>#NUM!</v>
      </c>
    </row>
    <row r="795" spans="51:56" ht="11.25" customHeight="1" x14ac:dyDescent="0.25">
      <c r="AY795" s="187" t="s">
        <v>90</v>
      </c>
      <c r="AZ795" s="186">
        <f>_xll.qlInterestRateIndexFixingDate(Currency&amp;"ibor"&amp;$I$1,BA795,Trigger)</f>
        <v>44862</v>
      </c>
      <c r="BA795" s="186">
        <f>_xll.qlCalendarAdvance(Calendar,BA794,AY795,"f",,Trigger)</f>
        <v>44866</v>
      </c>
      <c r="BB795" s="186">
        <f>_xll.qlInterestRateIndexMaturity(Currency&amp;"ibor"&amp;$I$1,BA795,Trigger)</f>
        <v>45231</v>
      </c>
      <c r="BC795" s="359">
        <f>_xll.qlIndexFixing($AC$5,AZ795,,_xll.ohTrigger(Trigger,Quote!$V$2))</f>
        <v>1.6494949395819001E-2</v>
      </c>
      <c r="BD795" s="359" t="e">
        <f>_xll.qlIndexFixing($BE$1,AZ795,TRUE,_xll.ohTrigger(Trigger,Trigger12M))</f>
        <v>#NUM!</v>
      </c>
    </row>
    <row r="796" spans="51:56" ht="11.25" customHeight="1" x14ac:dyDescent="0.25">
      <c r="AY796" s="187" t="s">
        <v>90</v>
      </c>
      <c r="AZ796" s="186">
        <f>_xll.qlInterestRateIndexFixingDate(Currency&amp;"ibor"&amp;$I$1,BA796,Trigger)</f>
        <v>44869</v>
      </c>
      <c r="BA796" s="186">
        <f>_xll.qlCalendarAdvance(Calendar,BA795,AY796,"f",,Trigger)</f>
        <v>44873</v>
      </c>
      <c r="BB796" s="186">
        <f>_xll.qlInterestRateIndexMaturity(Currency&amp;"ibor"&amp;$I$1,BA796,Trigger)</f>
        <v>45238</v>
      </c>
      <c r="BC796" s="359">
        <f>_xll.qlIndexFixing($AC$5,AZ796,,_xll.ohTrigger(Trigger,Quote!$V$2))</f>
        <v>1.6518240082651965E-2</v>
      </c>
      <c r="BD796" s="359" t="e">
        <f>_xll.qlIndexFixing($BE$1,AZ796,TRUE,_xll.ohTrigger(Trigger,Trigger12M))</f>
        <v>#NUM!</v>
      </c>
    </row>
    <row r="797" spans="51:56" ht="11.25" customHeight="1" x14ac:dyDescent="0.25">
      <c r="AY797" s="187" t="s">
        <v>90</v>
      </c>
      <c r="AZ797" s="186">
        <f>_xll.qlInterestRateIndexFixingDate(Currency&amp;"ibor"&amp;$I$1,BA797,Trigger)</f>
        <v>44876</v>
      </c>
      <c r="BA797" s="186">
        <f>_xll.qlCalendarAdvance(Calendar,BA796,AY797,"f",,Trigger)</f>
        <v>44880</v>
      </c>
      <c r="BB797" s="186">
        <f>_xll.qlInterestRateIndexMaturity(Currency&amp;"ibor"&amp;$I$1,BA797,Trigger)</f>
        <v>45245</v>
      </c>
      <c r="BC797" s="359">
        <f>_xll.qlIndexFixing($AC$5,AZ797,,_xll.ohTrigger(Trigger,Quote!$V$2))</f>
        <v>1.6541444981878432E-2</v>
      </c>
      <c r="BD797" s="359" t="e">
        <f>_xll.qlIndexFixing($BE$1,AZ797,TRUE,_xll.ohTrigger(Trigger,Trigger12M))</f>
        <v>#NUM!</v>
      </c>
    </row>
    <row r="798" spans="51:56" ht="11.25" customHeight="1" x14ac:dyDescent="0.25">
      <c r="AY798" s="187" t="s">
        <v>90</v>
      </c>
      <c r="AZ798" s="186">
        <f>_xll.qlInterestRateIndexFixingDate(Currency&amp;"ibor"&amp;$I$1,BA798,Trigger)</f>
        <v>44883</v>
      </c>
      <c r="BA798" s="186">
        <f>_xll.qlCalendarAdvance(Calendar,BA797,AY798,"f",,Trigger)</f>
        <v>44887</v>
      </c>
      <c r="BB798" s="186">
        <f>_xll.qlInterestRateIndexMaturity(Currency&amp;"ibor"&amp;$I$1,BA798,Trigger)</f>
        <v>45252</v>
      </c>
      <c r="BC798" s="359">
        <f>_xll.qlIndexFixing($AC$5,AZ798,,_xll.ohTrigger(Trigger,Quote!$V$2))</f>
        <v>1.656456408751765E-2</v>
      </c>
      <c r="BD798" s="359" t="e">
        <f>_xll.qlIndexFixing($BE$1,AZ798,TRUE,_xll.ohTrigger(Trigger,Trigger12M))</f>
        <v>#NUM!</v>
      </c>
    </row>
    <row r="799" spans="51:56" ht="11.25" customHeight="1" x14ac:dyDescent="0.25">
      <c r="AY799" s="187" t="s">
        <v>90</v>
      </c>
      <c r="AZ799" s="186">
        <f>_xll.qlInterestRateIndexFixingDate(Currency&amp;"ibor"&amp;$I$1,BA799,Trigger)</f>
        <v>44890</v>
      </c>
      <c r="BA799" s="186">
        <f>_xll.qlCalendarAdvance(Calendar,BA798,AY799,"f",,Trigger)</f>
        <v>44894</v>
      </c>
      <c r="BB799" s="186">
        <f>_xll.qlInterestRateIndexMaturity(Currency&amp;"ibor"&amp;$I$1,BA799,Trigger)</f>
        <v>45259</v>
      </c>
      <c r="BC799" s="359">
        <f>_xll.qlIndexFixing($AC$5,AZ799,,_xll.ohTrigger(Trigger,Quote!$V$2))</f>
        <v>1.6587597393611642E-2</v>
      </c>
      <c r="BD799" s="359" t="e">
        <f>_xll.qlIndexFixing($BE$1,AZ799,TRUE,_xll.ohTrigger(Trigger,Trigger12M))</f>
        <v>#NUM!</v>
      </c>
    </row>
    <row r="800" spans="51:56" ht="11.25" customHeight="1" x14ac:dyDescent="0.25">
      <c r="AY800" s="187" t="s">
        <v>90</v>
      </c>
      <c r="AZ800" s="186">
        <f>_xll.qlInterestRateIndexFixingDate(Currency&amp;"ibor"&amp;$I$1,BA800,Trigger)</f>
        <v>44897</v>
      </c>
      <c r="BA800" s="186">
        <f>_xll.qlCalendarAdvance(Calendar,BA799,AY800,"f",,Trigger)</f>
        <v>44901</v>
      </c>
      <c r="BB800" s="186">
        <f>_xll.qlInterestRateIndexMaturity(Currency&amp;"ibor"&amp;$I$1,BA800,Trigger)</f>
        <v>45266</v>
      </c>
      <c r="BC800" s="359">
        <f>_xll.qlIndexFixing($AC$5,AZ800,,_xll.ohTrigger(Trigger,Quote!$V$2))</f>
        <v>1.6610544894224342E-2</v>
      </c>
      <c r="BD800" s="359" t="e">
        <f>_xll.qlIndexFixing($BE$1,AZ800,TRUE,_xll.ohTrigger(Trigger,Trigger12M))</f>
        <v>#NUM!</v>
      </c>
    </row>
    <row r="801" spans="51:56" ht="11.25" customHeight="1" x14ac:dyDescent="0.25">
      <c r="AY801" s="187" t="s">
        <v>90</v>
      </c>
      <c r="AZ801" s="186">
        <f>_xll.qlInterestRateIndexFixingDate(Currency&amp;"ibor"&amp;$I$1,BA801,Trigger)</f>
        <v>44904</v>
      </c>
      <c r="BA801" s="186">
        <f>_xll.qlCalendarAdvance(Calendar,BA800,AY801,"f",,Trigger)</f>
        <v>44908</v>
      </c>
      <c r="BB801" s="186">
        <f>_xll.qlInterestRateIndexMaturity(Currency&amp;"ibor"&amp;$I$1,BA801,Trigger)</f>
        <v>45273</v>
      </c>
      <c r="BC801" s="359">
        <f>_xll.qlIndexFixing($AC$5,AZ801,,_xll.ohTrigger(Trigger,Quote!$V$2))</f>
        <v>1.6633406583441354E-2</v>
      </c>
      <c r="BD801" s="359" t="e">
        <f>_xll.qlIndexFixing($BE$1,AZ801,TRUE,_xll.ohTrigger(Trigger,Trigger12M))</f>
        <v>#NUM!</v>
      </c>
    </row>
    <row r="802" spans="51:56" ht="11.25" customHeight="1" x14ac:dyDescent="0.25">
      <c r="AY802" s="187" t="s">
        <v>90</v>
      </c>
      <c r="AZ802" s="186">
        <f>_xll.qlInterestRateIndexFixingDate(Currency&amp;"ibor"&amp;$I$1,BA802,Trigger)</f>
        <v>44911</v>
      </c>
      <c r="BA802" s="186">
        <f>_xll.qlCalendarAdvance(Calendar,BA801,AY802,"f",,Trigger)</f>
        <v>44915</v>
      </c>
      <c r="BB802" s="186">
        <f>_xll.qlInterestRateIndexMaturity(Currency&amp;"ibor"&amp;$I$1,BA802,Trigger)</f>
        <v>45280</v>
      </c>
      <c r="BC802" s="359">
        <f>_xll.qlIndexFixing($AC$5,AZ802,,_xll.ohTrigger(Trigger,Quote!$V$2))</f>
        <v>1.6656182455370407E-2</v>
      </c>
      <c r="BD802" s="359" t="e">
        <f>_xll.qlIndexFixing($BE$1,AZ802,TRUE,_xll.ohTrigger(Trigger,Trigger12M))</f>
        <v>#NUM!</v>
      </c>
    </row>
    <row r="803" spans="51:56" ht="11.25" customHeight="1" x14ac:dyDescent="0.25">
      <c r="AY803" s="187" t="s">
        <v>90</v>
      </c>
      <c r="AZ803" s="186">
        <f>_xll.qlInterestRateIndexFixingDate(Currency&amp;"ibor"&amp;$I$1,BA803,Trigger)</f>
        <v>44917</v>
      </c>
      <c r="BA803" s="186">
        <f>_xll.qlCalendarAdvance(Calendar,BA802,AY803,"f",,Trigger)</f>
        <v>44922</v>
      </c>
      <c r="BB803" s="186">
        <f>_xll.qlInterestRateIndexMaturity(Currency&amp;"ibor"&amp;$I$1,BA803,Trigger)</f>
        <v>45287</v>
      </c>
      <c r="BC803" s="359">
        <f>_xll.qlIndexFixing($AC$5,AZ803,,_xll.ohTrigger(Trigger,Quote!$V$2))</f>
        <v>1.6678872504141344E-2</v>
      </c>
      <c r="BD803" s="359" t="e">
        <f>_xll.qlIndexFixing($BE$1,AZ803,TRUE,_xll.ohTrigger(Trigger,Trigger12M))</f>
        <v>#NUM!</v>
      </c>
    </row>
    <row r="804" spans="51:56" ht="11.25" customHeight="1" x14ac:dyDescent="0.25">
      <c r="AY804" s="187" t="s">
        <v>90</v>
      </c>
      <c r="AZ804" s="186">
        <f>_xll.qlInterestRateIndexFixingDate(Currency&amp;"ibor"&amp;$I$1,BA804,Trigger)</f>
        <v>44925</v>
      </c>
      <c r="BA804" s="186">
        <f>_xll.qlCalendarAdvance(Calendar,BA803,AY804,"f",,Trigger)</f>
        <v>44929</v>
      </c>
      <c r="BB804" s="186">
        <f>_xll.qlInterestRateIndexMaturity(Currency&amp;"ibor"&amp;$I$1,BA804,Trigger)</f>
        <v>45294</v>
      </c>
      <c r="BC804" s="359">
        <f>_xll.qlIndexFixing($AC$5,AZ804,,_xll.ohTrigger(Trigger,Quote!$V$2))</f>
        <v>1.6701476723906129E-2</v>
      </c>
      <c r="BD804" s="359" t="e">
        <f>_xll.qlIndexFixing($BE$1,AZ804,TRUE,_xll.ohTrigger(Trigger,Trigger12M))</f>
        <v>#NUM!</v>
      </c>
    </row>
    <row r="805" spans="51:56" ht="11.25" customHeight="1" x14ac:dyDescent="0.25">
      <c r="AY805" s="187" t="s">
        <v>90</v>
      </c>
      <c r="AZ805" s="186">
        <f>_xll.qlInterestRateIndexFixingDate(Currency&amp;"ibor"&amp;$I$1,BA805,Trigger)</f>
        <v>44932</v>
      </c>
      <c r="BA805" s="186">
        <f>_xll.qlCalendarAdvance(Calendar,BA804,AY805,"f",,Trigger)</f>
        <v>44936</v>
      </c>
      <c r="BB805" s="186">
        <f>_xll.qlInterestRateIndexMaturity(Currency&amp;"ibor"&amp;$I$1,BA805,Trigger)</f>
        <v>45301</v>
      </c>
      <c r="BC805" s="359">
        <f>_xll.qlIndexFixing($AC$5,AZ805,,_xll.ohTrigger(Trigger,Quote!$V$2))</f>
        <v>1.6723995108838853E-2</v>
      </c>
      <c r="BD805" s="359" t="e">
        <f>_xll.qlIndexFixing($BE$1,AZ805,TRUE,_xll.ohTrigger(Trigger,Trigger12M))</f>
        <v>#NUM!</v>
      </c>
    </row>
    <row r="806" spans="51:56" ht="11.25" customHeight="1" x14ac:dyDescent="0.25">
      <c r="AY806" s="187" t="s">
        <v>90</v>
      </c>
      <c r="AZ806" s="186">
        <f>_xll.qlInterestRateIndexFixingDate(Currency&amp;"ibor"&amp;$I$1,BA806,Trigger)</f>
        <v>44939</v>
      </c>
      <c r="BA806" s="186">
        <f>_xll.qlCalendarAdvance(Calendar,BA805,AY806,"f",,Trigger)</f>
        <v>44943</v>
      </c>
      <c r="BB806" s="186">
        <f>_xll.qlInterestRateIndexMaturity(Currency&amp;"ibor"&amp;$I$1,BA806,Trigger)</f>
        <v>45308</v>
      </c>
      <c r="BC806" s="359">
        <f>_xll.qlIndexFixing($AC$5,AZ806,,_xll.ohTrigger(Trigger,Quote!$V$2))</f>
        <v>1.674642765313528E-2</v>
      </c>
      <c r="BD806" s="359" t="e">
        <f>_xll.qlIndexFixing($BE$1,AZ806,TRUE,_xll.ohTrigger(Trigger,Trigger12M))</f>
        <v>#NUM!</v>
      </c>
    </row>
    <row r="807" spans="51:56" ht="11.25" customHeight="1" x14ac:dyDescent="0.25">
      <c r="AY807" s="187" t="s">
        <v>90</v>
      </c>
      <c r="AZ807" s="186">
        <f>_xll.qlInterestRateIndexFixingDate(Currency&amp;"ibor"&amp;$I$1,BA807,Trigger)</f>
        <v>44946</v>
      </c>
      <c r="BA807" s="186">
        <f>_xll.qlCalendarAdvance(Calendar,BA806,AY807,"f",,Trigger)</f>
        <v>44950</v>
      </c>
      <c r="BB807" s="186">
        <f>_xll.qlInterestRateIndexMaturity(Currency&amp;"ibor"&amp;$I$1,BA807,Trigger)</f>
        <v>45315</v>
      </c>
      <c r="BC807" s="359">
        <f>_xll.qlIndexFixing($AC$5,AZ807,,_xll.ohTrigger(Trigger,Quote!$V$2))</f>
        <v>1.6768774351013295E-2</v>
      </c>
      <c r="BD807" s="359" t="e">
        <f>_xll.qlIndexFixing($BE$1,AZ807,TRUE,_xll.ohTrigger(Trigger,Trigger12M))</f>
        <v>#NUM!</v>
      </c>
    </row>
    <row r="808" spans="51:56" ht="11.25" customHeight="1" x14ac:dyDescent="0.25">
      <c r="AY808" s="187" t="s">
        <v>90</v>
      </c>
      <c r="AZ808" s="186">
        <f>_xll.qlInterestRateIndexFixingDate(Currency&amp;"ibor"&amp;$I$1,BA808,Trigger)</f>
        <v>44953</v>
      </c>
      <c r="BA808" s="186">
        <f>_xll.qlCalendarAdvance(Calendar,BA807,AY808,"f",,Trigger)</f>
        <v>44957</v>
      </c>
      <c r="BB808" s="186">
        <f>_xll.qlInterestRateIndexMaturity(Currency&amp;"ibor"&amp;$I$1,BA808,Trigger)</f>
        <v>45322</v>
      </c>
      <c r="BC808" s="359">
        <f>_xll.qlIndexFixing($AC$5,AZ808,,_xll.ohTrigger(Trigger,Quote!$V$2))</f>
        <v>1.6791035196713117E-2</v>
      </c>
      <c r="BD808" s="359" t="e">
        <f>_xll.qlIndexFixing($BE$1,AZ808,TRUE,_xll.ohTrigger(Trigger,Trigger12M))</f>
        <v>#NUM!</v>
      </c>
    </row>
    <row r="809" spans="51:56" ht="11.25" customHeight="1" x14ac:dyDescent="0.25">
      <c r="AY809" s="187" t="s">
        <v>90</v>
      </c>
      <c r="AZ809" s="186">
        <f>_xll.qlInterestRateIndexFixingDate(Currency&amp;"ibor"&amp;$I$1,BA809,Trigger)</f>
        <v>44960</v>
      </c>
      <c r="BA809" s="186">
        <f>_xll.qlCalendarAdvance(Calendar,BA808,AY809,"f",,Trigger)</f>
        <v>44964</v>
      </c>
      <c r="BB809" s="186">
        <f>_xll.qlInterestRateIndexMaturity(Currency&amp;"ibor"&amp;$I$1,BA809,Trigger)</f>
        <v>45329</v>
      </c>
      <c r="BC809" s="359">
        <f>_xll.qlIndexFixing($AC$5,AZ809,,_xll.ohTrigger(Trigger,Quote!$V$2))</f>
        <v>1.6813210184496441E-2</v>
      </c>
      <c r="BD809" s="359" t="e">
        <f>_xll.qlIndexFixing($BE$1,AZ809,TRUE,_xll.ohTrigger(Trigger,Trigger12M))</f>
        <v>#NUM!</v>
      </c>
    </row>
    <row r="810" spans="51:56" ht="11.25" customHeight="1" x14ac:dyDescent="0.25">
      <c r="AY810" s="187" t="s">
        <v>90</v>
      </c>
      <c r="AZ810" s="186">
        <f>_xll.qlInterestRateIndexFixingDate(Currency&amp;"ibor"&amp;$I$1,BA810,Trigger)</f>
        <v>44967</v>
      </c>
      <c r="BA810" s="186">
        <f>_xll.qlCalendarAdvance(Calendar,BA809,AY810,"f",,Trigger)</f>
        <v>44971</v>
      </c>
      <c r="BB810" s="186">
        <f>_xll.qlInterestRateIndexMaturity(Currency&amp;"ibor"&amp;$I$1,BA810,Trigger)</f>
        <v>45336</v>
      </c>
      <c r="BC810" s="359">
        <f>_xll.qlIndexFixing($AC$5,AZ810,,_xll.ohTrigger(Trigger,Quote!$V$2))</f>
        <v>1.6835299308647723E-2</v>
      </c>
      <c r="BD810" s="359" t="e">
        <f>_xll.qlIndexFixing($BE$1,AZ810,TRUE,_xll.ohTrigger(Trigger,Trigger12M))</f>
        <v>#NUM!</v>
      </c>
    </row>
    <row r="811" spans="51:56" ht="11.25" customHeight="1" x14ac:dyDescent="0.25">
      <c r="AY811" s="187" t="s">
        <v>90</v>
      </c>
      <c r="AZ811" s="186">
        <f>_xll.qlInterestRateIndexFixingDate(Currency&amp;"ibor"&amp;$I$1,BA811,Trigger)</f>
        <v>44974</v>
      </c>
      <c r="BA811" s="186">
        <f>_xll.qlCalendarAdvance(Calendar,BA810,AY811,"f",,Trigger)</f>
        <v>44978</v>
      </c>
      <c r="BB811" s="186">
        <f>_xll.qlInterestRateIndexMaturity(Currency&amp;"ibor"&amp;$I$1,BA811,Trigger)</f>
        <v>45343</v>
      </c>
      <c r="BC811" s="359">
        <f>_xll.qlIndexFixing($AC$5,AZ811,,_xll.ohTrigger(Trigger,Quote!$V$2))</f>
        <v>1.685730256347311E-2</v>
      </c>
      <c r="BD811" s="359" t="e">
        <f>_xll.qlIndexFixing($BE$1,AZ811,TRUE,_xll.ohTrigger(Trigger,Trigger12M))</f>
        <v>#NUM!</v>
      </c>
    </row>
    <row r="812" spans="51:56" ht="11.25" customHeight="1" x14ac:dyDescent="0.25">
      <c r="AY812" s="187" t="s">
        <v>90</v>
      </c>
      <c r="AZ812" s="186">
        <f>_xll.qlInterestRateIndexFixingDate(Currency&amp;"ibor"&amp;$I$1,BA812,Trigger)</f>
        <v>44981</v>
      </c>
      <c r="BA812" s="186">
        <f>_xll.qlCalendarAdvance(Calendar,BA811,AY812,"f",,Trigger)</f>
        <v>44985</v>
      </c>
      <c r="BB812" s="186">
        <f>_xll.qlInterestRateIndexMaturity(Currency&amp;"ibor"&amp;$I$1,BA812,Trigger)</f>
        <v>45351</v>
      </c>
      <c r="BC812" s="359">
        <f>_xll.qlIndexFixing($AC$5,AZ812,,_xll.ohTrigger(Trigger,Quote!$V$2))</f>
        <v>1.6881748881382039E-2</v>
      </c>
      <c r="BD812" s="359" t="e">
        <f>_xll.qlIndexFixing($BE$1,AZ812,TRUE,_xll.ohTrigger(Trigger,Trigger12M))</f>
        <v>#NUM!</v>
      </c>
    </row>
    <row r="813" spans="51:56" ht="11.25" customHeight="1" x14ac:dyDescent="0.25">
      <c r="AY813" s="187" t="s">
        <v>90</v>
      </c>
      <c r="AZ813" s="186">
        <f>_xll.qlInterestRateIndexFixingDate(Currency&amp;"ibor"&amp;$I$1,BA813,Trigger)</f>
        <v>44988</v>
      </c>
      <c r="BA813" s="186">
        <f>_xll.qlCalendarAdvance(Calendar,BA812,AY813,"f",,Trigger)</f>
        <v>44992</v>
      </c>
      <c r="BB813" s="186">
        <f>_xll.qlInterestRateIndexMaturity(Currency&amp;"ibor"&amp;$I$1,BA813,Trigger)</f>
        <v>45358</v>
      </c>
      <c r="BC813" s="359">
        <f>_xll.qlIndexFixing($AC$5,AZ813,,_xll.ohTrigger(Trigger,Quote!$V$2))</f>
        <v>1.6903627742766065E-2</v>
      </c>
      <c r="BD813" s="359" t="e">
        <f>_xll.qlIndexFixing($BE$1,AZ813,TRUE,_xll.ohTrigger(Trigger,Trigger12M))</f>
        <v>#NUM!</v>
      </c>
    </row>
    <row r="814" spans="51:56" ht="11.25" customHeight="1" x14ac:dyDescent="0.25">
      <c r="AY814" s="187" t="s">
        <v>90</v>
      </c>
      <c r="AZ814" s="186">
        <f>_xll.qlInterestRateIndexFixingDate(Currency&amp;"ibor"&amp;$I$1,BA814,Trigger)</f>
        <v>44995</v>
      </c>
      <c r="BA814" s="186">
        <f>_xll.qlCalendarAdvance(Calendar,BA813,AY814,"f",,Trigger)</f>
        <v>44999</v>
      </c>
      <c r="BB814" s="186">
        <f>_xll.qlInterestRateIndexMaturity(Currency&amp;"ibor"&amp;$I$1,BA814,Trigger)</f>
        <v>45365</v>
      </c>
      <c r="BC814" s="359">
        <f>_xll.qlIndexFixing($AC$5,AZ814,,_xll.ohTrigger(Trigger,Quote!$V$2))</f>
        <v>1.6925420952976725E-2</v>
      </c>
      <c r="BD814" s="359" t="e">
        <f>_xll.qlIndexFixing($BE$1,AZ814,TRUE,_xll.ohTrigger(Trigger,Trigger12M))</f>
        <v>#NUM!</v>
      </c>
    </row>
    <row r="815" spans="51:56" ht="11.25" customHeight="1" x14ac:dyDescent="0.25">
      <c r="AY815" s="187" t="s">
        <v>90</v>
      </c>
      <c r="AZ815" s="186">
        <f>_xll.qlInterestRateIndexFixingDate(Currency&amp;"ibor"&amp;$I$1,BA815,Trigger)</f>
        <v>45002</v>
      </c>
      <c r="BA815" s="186">
        <f>_xll.qlCalendarAdvance(Calendar,BA814,AY815,"f",,Trigger)</f>
        <v>45006</v>
      </c>
      <c r="BB815" s="186">
        <f>_xll.qlInterestRateIndexMaturity(Currency&amp;"ibor"&amp;$I$1,BA815,Trigger)</f>
        <v>45372</v>
      </c>
      <c r="BC815" s="359">
        <f>_xll.qlIndexFixing($AC$5,AZ815,,_xll.ohTrigger(Trigger,Quote!$V$2))</f>
        <v>1.6947128506395778E-2</v>
      </c>
      <c r="BD815" s="359" t="e">
        <f>_xll.qlIndexFixing($BE$1,AZ815,TRUE,_xll.ohTrigger(Trigger,Trigger12M))</f>
        <v>#NUM!</v>
      </c>
    </row>
    <row r="816" spans="51:56" ht="11.25" customHeight="1" x14ac:dyDescent="0.25">
      <c r="AY816" s="187" t="s">
        <v>90</v>
      </c>
      <c r="AZ816" s="186">
        <f>_xll.qlInterestRateIndexFixingDate(Currency&amp;"ibor"&amp;$I$1,BA816,Trigger)</f>
        <v>45009</v>
      </c>
      <c r="BA816" s="186">
        <f>_xll.qlCalendarAdvance(Calendar,BA815,AY816,"f",,Trigger)</f>
        <v>45013</v>
      </c>
      <c r="BB816" s="186">
        <f>_xll.qlInterestRateIndexMaturity(Currency&amp;"ibor"&amp;$I$1,BA816,Trigger)</f>
        <v>45379</v>
      </c>
      <c r="BC816" s="359">
        <f>_xll.qlIndexFixing($AC$5,AZ816,,_xll.ohTrigger(Trigger,Quote!$V$2))</f>
        <v>1.6968750397427922E-2</v>
      </c>
      <c r="BD816" s="359" t="e">
        <f>_xll.qlIndexFixing($BE$1,AZ816,TRUE,_xll.ohTrigger(Trigger,Trigger12M))</f>
        <v>#NUM!</v>
      </c>
    </row>
    <row r="817" spans="51:56" ht="11.25" customHeight="1" x14ac:dyDescent="0.25">
      <c r="AY817" s="187" t="s">
        <v>90</v>
      </c>
      <c r="AZ817" s="186">
        <f>_xll.qlInterestRateIndexFixingDate(Currency&amp;"ibor"&amp;$I$1,BA817,Trigger)</f>
        <v>45016</v>
      </c>
      <c r="BA817" s="186">
        <f>_xll.qlCalendarAdvance(Calendar,BA816,AY817,"f",,Trigger)</f>
        <v>45020</v>
      </c>
      <c r="BB817" s="186">
        <f>_xll.qlInterestRateIndexMaturity(Currency&amp;"ibor"&amp;$I$1,BA817,Trigger)</f>
        <v>45386</v>
      </c>
      <c r="BC817" s="359">
        <f>_xll.qlIndexFixing($AC$5,AZ817,,_xll.ohTrigger(Trigger,Quote!$V$2))</f>
        <v>1.6990286620499034E-2</v>
      </c>
      <c r="BD817" s="359" t="e">
        <f>_xll.qlIndexFixing($BE$1,AZ817,TRUE,_xll.ohTrigger(Trigger,Trigger12M))</f>
        <v>#NUM!</v>
      </c>
    </row>
    <row r="818" spans="51:56" ht="11.25" customHeight="1" x14ac:dyDescent="0.25">
      <c r="AY818" s="187" t="s">
        <v>90</v>
      </c>
      <c r="AZ818" s="186">
        <f>_xll.qlInterestRateIndexFixingDate(Currency&amp;"ibor"&amp;$I$1,BA818,Trigger)</f>
        <v>45021</v>
      </c>
      <c r="BA818" s="186">
        <f>_xll.qlCalendarAdvance(Calendar,BA817,AY818,"f",,Trigger)</f>
        <v>45027</v>
      </c>
      <c r="BB818" s="186">
        <f>_xll.qlInterestRateIndexMaturity(Currency&amp;"ibor"&amp;$I$1,BA818,Trigger)</f>
        <v>45393</v>
      </c>
      <c r="BC818" s="359">
        <f>_xll.qlIndexFixing($AC$5,AZ818,,_xll.ohTrigger(Trigger,Quote!$V$2))</f>
        <v>1.7011737170057491E-2</v>
      </c>
      <c r="BD818" s="359" t="e">
        <f>_xll.qlIndexFixing($BE$1,AZ818,TRUE,_xll.ohTrigger(Trigger,Trigger12M))</f>
        <v>#NUM!</v>
      </c>
    </row>
    <row r="819" spans="51:56" ht="11.25" customHeight="1" x14ac:dyDescent="0.25">
      <c r="AY819" s="187" t="s">
        <v>90</v>
      </c>
      <c r="AZ819" s="186">
        <f>_xll.qlInterestRateIndexFixingDate(Currency&amp;"ibor"&amp;$I$1,BA819,Trigger)</f>
        <v>45030</v>
      </c>
      <c r="BA819" s="186">
        <f>_xll.qlCalendarAdvance(Calendar,BA818,AY819,"f",,Trigger)</f>
        <v>45034</v>
      </c>
      <c r="BB819" s="186">
        <f>_xll.qlInterestRateIndexMaturity(Currency&amp;"ibor"&amp;$I$1,BA819,Trigger)</f>
        <v>45400</v>
      </c>
      <c r="BC819" s="359">
        <f>_xll.qlIndexFixing($AC$5,AZ819,,_xll.ohTrigger(Trigger,Quote!$V$2))</f>
        <v>1.703310204057373E-2</v>
      </c>
      <c r="BD819" s="359" t="e">
        <f>_xll.qlIndexFixing($BE$1,AZ819,TRUE,_xll.ohTrigger(Trigger,Trigger12M))</f>
        <v>#NUM!</v>
      </c>
    </row>
    <row r="820" spans="51:56" ht="11.25" customHeight="1" x14ac:dyDescent="0.25">
      <c r="AY820" s="187" t="s">
        <v>90</v>
      </c>
      <c r="AZ820" s="186">
        <f>_xll.qlInterestRateIndexFixingDate(Currency&amp;"ibor"&amp;$I$1,BA820,Trigger)</f>
        <v>45037</v>
      </c>
      <c r="BA820" s="186">
        <f>_xll.qlCalendarAdvance(Calendar,BA819,AY820,"f",,Trigger)</f>
        <v>45041</v>
      </c>
      <c r="BB820" s="186">
        <f>_xll.qlInterestRateIndexMaturity(Currency&amp;"ibor"&amp;$I$1,BA820,Trigger)</f>
        <v>45407</v>
      </c>
      <c r="BC820" s="359">
        <f>_xll.qlIndexFixing($AC$5,AZ820,,_xll.ohTrigger(Trigger,Quote!$V$2))</f>
        <v>1.7054381226539361E-2</v>
      </c>
      <c r="BD820" s="359" t="e">
        <f>_xll.qlIndexFixing($BE$1,AZ820,TRUE,_xll.ohTrigger(Trigger,Trigger12M))</f>
        <v>#NUM!</v>
      </c>
    </row>
    <row r="821" spans="51:56" ht="11.25" customHeight="1" x14ac:dyDescent="0.25">
      <c r="AY821" s="187" t="s">
        <v>90</v>
      </c>
      <c r="AZ821" s="186">
        <f>_xll.qlInterestRateIndexFixingDate(Currency&amp;"ibor"&amp;$I$1,BA821,Trigger)</f>
        <v>45043</v>
      </c>
      <c r="BA821" s="186">
        <f>_xll.qlCalendarAdvance(Calendar,BA820,AY821,"f",,Trigger)</f>
        <v>45048</v>
      </c>
      <c r="BB821" s="186">
        <f>_xll.qlInterestRateIndexMaturity(Currency&amp;"ibor"&amp;$I$1,BA821,Trigger)</f>
        <v>45414</v>
      </c>
      <c r="BC821" s="359">
        <f>_xll.qlIndexFixing($AC$5,AZ821,,_xll.ohTrigger(Trigger,Quote!$V$2))</f>
        <v>1.7075574722469164E-2</v>
      </c>
      <c r="BD821" s="359" t="e">
        <f>_xll.qlIndexFixing($BE$1,AZ821,TRUE,_xll.ohTrigger(Trigger,Trigger12M))</f>
        <v>#NUM!</v>
      </c>
    </row>
    <row r="822" spans="51:56" ht="11.25" customHeight="1" x14ac:dyDescent="0.25">
      <c r="AY822" s="187" t="s">
        <v>90</v>
      </c>
      <c r="AZ822" s="186">
        <f>_xll.qlInterestRateIndexFixingDate(Currency&amp;"ibor"&amp;$I$1,BA822,Trigger)</f>
        <v>45051</v>
      </c>
      <c r="BA822" s="186">
        <f>_xll.qlCalendarAdvance(Calendar,BA821,AY822,"f",,Trigger)</f>
        <v>45055</v>
      </c>
      <c r="BB822" s="186">
        <f>_xll.qlInterestRateIndexMaturity(Currency&amp;"ibor"&amp;$I$1,BA822,Trigger)</f>
        <v>45421</v>
      </c>
      <c r="BC822" s="359">
        <f>_xll.qlIndexFixing($AC$5,AZ822,,_xll.ohTrigger(Trigger,Quote!$V$2))</f>
        <v>1.7096682522899087E-2</v>
      </c>
      <c r="BD822" s="359" t="e">
        <f>_xll.qlIndexFixing($BE$1,AZ822,TRUE,_xll.ohTrigger(Trigger,Trigger12M))</f>
        <v>#NUM!</v>
      </c>
    </row>
    <row r="823" spans="51:56" ht="11.25" customHeight="1" x14ac:dyDescent="0.25">
      <c r="AY823" s="187" t="s">
        <v>90</v>
      </c>
      <c r="AZ823" s="186">
        <f>_xll.qlInterestRateIndexFixingDate(Currency&amp;"ibor"&amp;$I$1,BA823,Trigger)</f>
        <v>45058</v>
      </c>
      <c r="BA823" s="186">
        <f>_xll.qlCalendarAdvance(Calendar,BA822,AY823,"f",,Trigger)</f>
        <v>45062</v>
      </c>
      <c r="BB823" s="186">
        <f>_xll.qlInterestRateIndexMaturity(Currency&amp;"ibor"&amp;$I$1,BA823,Trigger)</f>
        <v>45428</v>
      </c>
      <c r="BC823" s="359">
        <f>_xll.qlIndexFixing($AC$5,AZ823,,_xll.ohTrigger(Trigger,Quote!$V$2))</f>
        <v>1.7117704622387587E-2</v>
      </c>
      <c r="BD823" s="359" t="e">
        <f>_xll.qlIndexFixing($BE$1,AZ823,TRUE,_xll.ohTrigger(Trigger,Trigger12M))</f>
        <v>#NUM!</v>
      </c>
    </row>
    <row r="824" spans="51:56" ht="11.25" customHeight="1" x14ac:dyDescent="0.25">
      <c r="AY824" s="187" t="s">
        <v>90</v>
      </c>
      <c r="AZ824" s="186">
        <f>_xll.qlInterestRateIndexFixingDate(Currency&amp;"ibor"&amp;$I$1,BA824,Trigger)</f>
        <v>45065</v>
      </c>
      <c r="BA824" s="186">
        <f>_xll.qlCalendarAdvance(Calendar,BA823,AY824,"f",,Trigger)</f>
        <v>45069</v>
      </c>
      <c r="BB824" s="186">
        <f>_xll.qlInterestRateIndexMaturity(Currency&amp;"ibor"&amp;$I$1,BA824,Trigger)</f>
        <v>45435</v>
      </c>
      <c r="BC824" s="359">
        <f>_xll.qlIndexFixing($AC$5,AZ824,,_xll.ohTrigger(Trigger,Quote!$V$2))</f>
        <v>1.7138641015514954E-2</v>
      </c>
      <c r="BD824" s="359" t="e">
        <f>_xll.qlIndexFixing($BE$1,AZ824,TRUE,_xll.ohTrigger(Trigger,Trigger12M))</f>
        <v>#NUM!</v>
      </c>
    </row>
    <row r="825" spans="51:56" ht="11.25" customHeight="1" x14ac:dyDescent="0.25">
      <c r="AY825" s="187" t="s">
        <v>90</v>
      </c>
      <c r="AZ825" s="186">
        <f>_xll.qlInterestRateIndexFixingDate(Currency&amp;"ibor"&amp;$I$1,BA825,Trigger)</f>
        <v>45072</v>
      </c>
      <c r="BA825" s="186">
        <f>_xll.qlCalendarAdvance(Calendar,BA824,AY825,"f",,Trigger)</f>
        <v>45076</v>
      </c>
      <c r="BB825" s="186">
        <f>_xll.qlInterestRateIndexMaturity(Currency&amp;"ibor"&amp;$I$1,BA825,Trigger)</f>
        <v>45442</v>
      </c>
      <c r="BC825" s="359">
        <f>_xll.qlIndexFixing($AC$5,AZ825,,_xll.ohTrigger(Trigger,Quote!$V$2))</f>
        <v>1.7159491696883317E-2</v>
      </c>
      <c r="BD825" s="359" t="e">
        <f>_xll.qlIndexFixing($BE$1,AZ825,TRUE,_xll.ohTrigger(Trigger,Trigger12M))</f>
        <v>#NUM!</v>
      </c>
    </row>
    <row r="826" spans="51:56" ht="11.25" customHeight="1" x14ac:dyDescent="0.25">
      <c r="AY826" s="187" t="s">
        <v>90</v>
      </c>
      <c r="AZ826" s="186">
        <f>_xll.qlInterestRateIndexFixingDate(Currency&amp;"ibor"&amp;$I$1,BA826,Trigger)</f>
        <v>45079</v>
      </c>
      <c r="BA826" s="186">
        <f>_xll.qlCalendarAdvance(Calendar,BA825,AY826,"f",,Trigger)</f>
        <v>45083</v>
      </c>
      <c r="BB826" s="186">
        <f>_xll.qlInterestRateIndexMaturity(Currency&amp;"ibor"&amp;$I$1,BA826,Trigger)</f>
        <v>45449</v>
      </c>
      <c r="BC826" s="359">
        <f>_xll.qlIndexFixing($AC$5,AZ826,,_xll.ohTrigger(Trigger,Quote!$V$2))</f>
        <v>1.7182352143678983E-2</v>
      </c>
      <c r="BD826" s="359" t="e">
        <f>_xll.qlIndexFixing($BE$1,AZ826,TRUE,_xll.ohTrigger(Trigger,Trigger12M))</f>
        <v>#NUM!</v>
      </c>
    </row>
    <row r="827" spans="51:56" ht="11.25" customHeight="1" x14ac:dyDescent="0.25">
      <c r="AY827" s="187" t="s">
        <v>90</v>
      </c>
      <c r="AZ827" s="186">
        <f>_xll.qlInterestRateIndexFixingDate(Currency&amp;"ibor"&amp;$I$1,BA827,Trigger)</f>
        <v>45086</v>
      </c>
      <c r="BA827" s="186">
        <f>_xll.qlCalendarAdvance(Calendar,BA826,AY827,"f",,Trigger)</f>
        <v>45090</v>
      </c>
      <c r="BB827" s="186">
        <f>_xll.qlInterestRateIndexMaturity(Currency&amp;"ibor"&amp;$I$1,BA827,Trigger)</f>
        <v>45456</v>
      </c>
      <c r="BC827" s="359">
        <f>_xll.qlIndexFixing($AC$5,AZ827,,_xll.ohTrigger(Trigger,Quote!$V$2))</f>
        <v>1.7195893948080309E-2</v>
      </c>
      <c r="BD827" s="359" t="e">
        <f>_xll.qlIndexFixing($BE$1,AZ827,TRUE,_xll.ohTrigger(Trigger,Trigger12M))</f>
        <v>#NUM!</v>
      </c>
    </row>
    <row r="828" spans="51:56" ht="11.25" customHeight="1" x14ac:dyDescent="0.25">
      <c r="AY828" s="187" t="s">
        <v>90</v>
      </c>
      <c r="AZ828" s="186">
        <f>_xll.qlInterestRateIndexFixingDate(Currency&amp;"ibor"&amp;$I$1,BA828,Trigger)</f>
        <v>45093</v>
      </c>
      <c r="BA828" s="186">
        <f>_xll.qlCalendarAdvance(Calendar,BA827,AY828,"f",,Trigger)</f>
        <v>45097</v>
      </c>
      <c r="BB828" s="186">
        <f>_xll.qlInterestRateIndexMaturity(Currency&amp;"ibor"&amp;$I$1,BA828,Trigger)</f>
        <v>45463</v>
      </c>
      <c r="BC828" s="359">
        <f>_xll.qlIndexFixing($AC$5,AZ828,,_xll.ohTrigger(Trigger,Quote!$V$2))</f>
        <v>1.720932904816587E-2</v>
      </c>
      <c r="BD828" s="359" t="e">
        <f>_xll.qlIndexFixing($BE$1,AZ828,TRUE,_xll.ohTrigger(Trigger,Trigger12M))</f>
        <v>#NUM!</v>
      </c>
    </row>
    <row r="829" spans="51:56" ht="11.25" customHeight="1" x14ac:dyDescent="0.25">
      <c r="AY829" s="187" t="s">
        <v>90</v>
      </c>
      <c r="AZ829" s="186">
        <f>_xll.qlInterestRateIndexFixingDate(Currency&amp;"ibor"&amp;$I$1,BA829,Trigger)</f>
        <v>45100</v>
      </c>
      <c r="BA829" s="186">
        <f>_xll.qlCalendarAdvance(Calendar,BA828,AY829,"f",,Trigger)</f>
        <v>45104</v>
      </c>
      <c r="BB829" s="186">
        <f>_xll.qlInterestRateIndexMaturity(Currency&amp;"ibor"&amp;$I$1,BA829,Trigger)</f>
        <v>45470</v>
      </c>
      <c r="BC829" s="359">
        <f>_xll.qlIndexFixing($AC$5,AZ829,,_xll.ohTrigger(Trigger,Quote!$V$2))</f>
        <v>1.7222657439633315E-2</v>
      </c>
      <c r="BD829" s="359" t="e">
        <f>_xll.qlIndexFixing($BE$1,AZ829,TRUE,_xll.ohTrigger(Trigger,Trigger12M))</f>
        <v>#NUM!</v>
      </c>
    </row>
    <row r="830" spans="51:56" ht="11.25" customHeight="1" x14ac:dyDescent="0.25">
      <c r="AY830" s="187" t="s">
        <v>90</v>
      </c>
      <c r="AZ830" s="186">
        <f>_xll.qlInterestRateIndexFixingDate(Currency&amp;"ibor"&amp;$I$1,BA830,Trigger)</f>
        <v>45107</v>
      </c>
      <c r="BA830" s="186">
        <f>_xll.qlCalendarAdvance(Calendar,BA829,AY830,"f",,Trigger)</f>
        <v>45111</v>
      </c>
      <c r="BB830" s="186">
        <f>_xll.qlInterestRateIndexMaturity(Currency&amp;"ibor"&amp;$I$1,BA830,Trigger)</f>
        <v>45477</v>
      </c>
      <c r="BC830" s="359">
        <f>_xll.qlIndexFixing($AC$5,AZ830,,_xll.ohTrigger(Trigger,Quote!$V$2))</f>
        <v>1.7235879118214583E-2</v>
      </c>
      <c r="BD830" s="359" t="e">
        <f>_xll.qlIndexFixing($BE$1,AZ830,TRUE,_xll.ohTrigger(Trigger,Trigger12M))</f>
        <v>#NUM!</v>
      </c>
    </row>
    <row r="831" spans="51:56" ht="11.25" customHeight="1" x14ac:dyDescent="0.25">
      <c r="AY831" s="187" t="s">
        <v>90</v>
      </c>
      <c r="AZ831" s="186">
        <f>_xll.qlInterestRateIndexFixingDate(Currency&amp;"ibor"&amp;$I$1,BA831,Trigger)</f>
        <v>45114</v>
      </c>
      <c r="BA831" s="186">
        <f>_xll.qlCalendarAdvance(Calendar,BA830,AY831,"f",,Trigger)</f>
        <v>45118</v>
      </c>
      <c r="BB831" s="186">
        <f>_xll.qlInterestRateIndexMaturity(Currency&amp;"ibor"&amp;$I$1,BA831,Trigger)</f>
        <v>45484</v>
      </c>
      <c r="BC831" s="359">
        <f>_xll.qlIndexFixing($AC$5,AZ831,,_xll.ohTrigger(Trigger,Quote!$V$2))</f>
        <v>1.7248994079675679E-2</v>
      </c>
      <c r="BD831" s="359" t="e">
        <f>_xll.qlIndexFixing($BE$1,AZ831,TRUE,_xll.ohTrigger(Trigger,Trigger12M))</f>
        <v>#NUM!</v>
      </c>
    </row>
    <row r="832" spans="51:56" ht="11.25" customHeight="1" x14ac:dyDescent="0.25">
      <c r="AY832" s="187" t="s">
        <v>90</v>
      </c>
      <c r="AZ832" s="186">
        <f>_xll.qlInterestRateIndexFixingDate(Currency&amp;"ibor"&amp;$I$1,BA832,Trigger)</f>
        <v>45121</v>
      </c>
      <c r="BA832" s="186">
        <f>_xll.qlCalendarAdvance(Calendar,BA831,AY832,"f",,Trigger)</f>
        <v>45125</v>
      </c>
      <c r="BB832" s="186">
        <f>_xll.qlInterestRateIndexMaturity(Currency&amp;"ibor"&amp;$I$1,BA832,Trigger)</f>
        <v>45491</v>
      </c>
      <c r="BC832" s="359">
        <f>_xll.qlIndexFixing($AC$5,AZ832,,_xll.ohTrigger(Trigger,Quote!$V$2))</f>
        <v>1.7262002319817345E-2</v>
      </c>
      <c r="BD832" s="359" t="e">
        <f>_xll.qlIndexFixing($BE$1,AZ832,TRUE,_xll.ohTrigger(Trigger,Trigger12M))</f>
        <v>#NUM!</v>
      </c>
    </row>
    <row r="833" spans="51:56" ht="11.25" customHeight="1" x14ac:dyDescent="0.25">
      <c r="AY833" s="187" t="s">
        <v>90</v>
      </c>
      <c r="AZ833" s="186">
        <f>_xll.qlInterestRateIndexFixingDate(Currency&amp;"ibor"&amp;$I$1,BA833,Trigger)</f>
        <v>45128</v>
      </c>
      <c r="BA833" s="186">
        <f>_xll.qlCalendarAdvance(Calendar,BA832,AY833,"f",,Trigger)</f>
        <v>45132</v>
      </c>
      <c r="BB833" s="186">
        <f>_xll.qlInterestRateIndexMaturity(Currency&amp;"ibor"&amp;$I$1,BA833,Trigger)</f>
        <v>45498</v>
      </c>
      <c r="BC833" s="359">
        <f>_xll.qlIndexFixing($AC$5,AZ833,,_xll.ohTrigger(Trigger,Quote!$V$2))</f>
        <v>1.7274903834473512E-2</v>
      </c>
      <c r="BD833" s="359" t="e">
        <f>_xll.qlIndexFixing($BE$1,AZ833,TRUE,_xll.ohTrigger(Trigger,Trigger12M))</f>
        <v>#NUM!</v>
      </c>
    </row>
    <row r="834" spans="51:56" ht="11.25" customHeight="1" x14ac:dyDescent="0.25">
      <c r="AY834" s="187" t="s">
        <v>90</v>
      </c>
      <c r="AZ834" s="186">
        <f>_xll.qlInterestRateIndexFixingDate(Currency&amp;"ibor"&amp;$I$1,BA834,Trigger)</f>
        <v>45135</v>
      </c>
      <c r="BA834" s="186">
        <f>_xll.qlCalendarAdvance(Calendar,BA833,AY834,"f",,Trigger)</f>
        <v>45139</v>
      </c>
      <c r="BB834" s="186">
        <f>_xll.qlInterestRateIndexMaturity(Currency&amp;"ibor"&amp;$I$1,BA834,Trigger)</f>
        <v>45505</v>
      </c>
      <c r="BC834" s="359">
        <f>_xll.qlIndexFixing($AC$5,AZ834,,_xll.ohTrigger(Trigger,Quote!$V$2))</f>
        <v>1.7287698619512407E-2</v>
      </c>
      <c r="BD834" s="359" t="e">
        <f>_xll.qlIndexFixing($BE$1,AZ834,TRUE,_xll.ohTrigger(Trigger,Trigger12M))</f>
        <v>#NUM!</v>
      </c>
    </row>
    <row r="835" spans="51:56" ht="11.25" customHeight="1" x14ac:dyDescent="0.25">
      <c r="AY835" s="187" t="s">
        <v>90</v>
      </c>
      <c r="AZ835" s="186">
        <f>_xll.qlInterestRateIndexFixingDate(Currency&amp;"ibor"&amp;$I$1,BA835,Trigger)</f>
        <v>45142</v>
      </c>
      <c r="BA835" s="186">
        <f>_xll.qlCalendarAdvance(Calendar,BA834,AY835,"f",,Trigger)</f>
        <v>45146</v>
      </c>
      <c r="BB835" s="186">
        <f>_xll.qlInterestRateIndexMaturity(Currency&amp;"ibor"&amp;$I$1,BA835,Trigger)</f>
        <v>45512</v>
      </c>
      <c r="BC835" s="359">
        <f>_xll.qlIndexFixing($AC$5,AZ835,,_xll.ohTrigger(Trigger,Quote!$V$2))</f>
        <v>1.7300386670836974E-2</v>
      </c>
      <c r="BD835" s="359" t="e">
        <f>_xll.qlIndexFixing($BE$1,AZ835,TRUE,_xll.ohTrigger(Trigger,Trigger12M))</f>
        <v>#NUM!</v>
      </c>
    </row>
    <row r="836" spans="51:56" ht="11.25" customHeight="1" x14ac:dyDescent="0.25">
      <c r="AY836" s="187" t="s">
        <v>90</v>
      </c>
      <c r="AZ836" s="186">
        <f>_xll.qlInterestRateIndexFixingDate(Currency&amp;"ibor"&amp;$I$1,BA836,Trigger)</f>
        <v>45149</v>
      </c>
      <c r="BA836" s="186">
        <f>_xll.qlCalendarAdvance(Calendar,BA835,AY836,"f",,Trigger)</f>
        <v>45153</v>
      </c>
      <c r="BB836" s="186">
        <f>_xll.qlInterestRateIndexMaturity(Currency&amp;"ibor"&amp;$I$1,BA836,Trigger)</f>
        <v>45519</v>
      </c>
      <c r="BC836" s="359">
        <f>_xll.qlIndexFixing($AC$5,AZ836,,_xll.ohTrigger(Trigger,Quote!$V$2))</f>
        <v>1.7312967984384017E-2</v>
      </c>
      <c r="BD836" s="359" t="e">
        <f>_xll.qlIndexFixing($BE$1,AZ836,TRUE,_xll.ohTrigger(Trigger,Trigger12M))</f>
        <v>#NUM!</v>
      </c>
    </row>
    <row r="837" spans="51:56" ht="11.25" customHeight="1" x14ac:dyDescent="0.25">
      <c r="AY837" s="187" t="s">
        <v>90</v>
      </c>
      <c r="AZ837" s="186">
        <f>_xll.qlInterestRateIndexFixingDate(Currency&amp;"ibor"&amp;$I$1,BA837,Trigger)</f>
        <v>45156</v>
      </c>
      <c r="BA837" s="186">
        <f>_xll.qlCalendarAdvance(Calendar,BA836,AY837,"f",,Trigger)</f>
        <v>45160</v>
      </c>
      <c r="BB837" s="186">
        <f>_xll.qlInterestRateIndexMaturity(Currency&amp;"ibor"&amp;$I$1,BA837,Trigger)</f>
        <v>45526</v>
      </c>
      <c r="BC837" s="359">
        <f>_xll.qlIndexFixing($AC$5,AZ837,,_xll.ohTrigger(Trigger,Quote!$V$2))</f>
        <v>1.7325442556124629E-2</v>
      </c>
      <c r="BD837" s="359" t="e">
        <f>_xll.qlIndexFixing($BE$1,AZ837,TRUE,_xll.ohTrigger(Trigger,Trigger12M))</f>
        <v>#NUM!</v>
      </c>
    </row>
    <row r="838" spans="51:56" ht="11.25" customHeight="1" x14ac:dyDescent="0.25">
      <c r="AY838" s="187" t="s">
        <v>90</v>
      </c>
      <c r="AZ838" s="186">
        <f>_xll.qlInterestRateIndexFixingDate(Currency&amp;"ibor"&amp;$I$1,BA838,Trigger)</f>
        <v>45163</v>
      </c>
      <c r="BA838" s="186">
        <f>_xll.qlCalendarAdvance(Calendar,BA837,AY838,"f",,Trigger)</f>
        <v>45167</v>
      </c>
      <c r="BB838" s="186">
        <f>_xll.qlInterestRateIndexMaturity(Currency&amp;"ibor"&amp;$I$1,BA838,Trigger)</f>
        <v>45533</v>
      </c>
      <c r="BC838" s="359">
        <f>_xll.qlIndexFixing($AC$5,AZ838,,_xll.ohTrigger(Trigger,Quote!$V$2))</f>
        <v>1.7337810382063314E-2</v>
      </c>
      <c r="BD838" s="359" t="e">
        <f>_xll.qlIndexFixing($BE$1,AZ838,TRUE,_xll.ohTrigger(Trigger,Trigger12M))</f>
        <v>#NUM!</v>
      </c>
    </row>
    <row r="839" spans="51:56" ht="11.25" customHeight="1" x14ac:dyDescent="0.25">
      <c r="AY839" s="187" t="s">
        <v>90</v>
      </c>
      <c r="AZ839" s="186">
        <f>_xll.qlInterestRateIndexFixingDate(Currency&amp;"ibor"&amp;$I$1,BA839,Trigger)</f>
        <v>45170</v>
      </c>
      <c r="BA839" s="186">
        <f>_xll.qlCalendarAdvance(Calendar,BA838,AY839,"f",,Trigger)</f>
        <v>45174</v>
      </c>
      <c r="BB839" s="186">
        <f>_xll.qlInterestRateIndexMaturity(Currency&amp;"ibor"&amp;$I$1,BA839,Trigger)</f>
        <v>45540</v>
      </c>
      <c r="BC839" s="359">
        <f>_xll.qlIndexFixing($AC$5,AZ839,,_xll.ohTrigger(Trigger,Quote!$V$2))</f>
        <v>1.7350071458239746E-2</v>
      </c>
      <c r="BD839" s="359" t="e">
        <f>_xll.qlIndexFixing($BE$1,AZ839,TRUE,_xll.ohTrigger(Trigger,Trigger12M))</f>
        <v>#NUM!</v>
      </c>
    </row>
    <row r="840" spans="51:56" ht="11.25" customHeight="1" x14ac:dyDescent="0.25">
      <c r="AY840" s="187" t="s">
        <v>90</v>
      </c>
      <c r="AZ840" s="186">
        <f>_xll.qlInterestRateIndexFixingDate(Currency&amp;"ibor"&amp;$I$1,BA840,Trigger)</f>
        <v>45177</v>
      </c>
      <c r="BA840" s="186">
        <f>_xll.qlCalendarAdvance(Calendar,BA839,AY840,"f",,Trigger)</f>
        <v>45181</v>
      </c>
      <c r="BB840" s="186">
        <f>_xll.qlInterestRateIndexMaturity(Currency&amp;"ibor"&amp;$I$1,BA840,Trigger)</f>
        <v>45547</v>
      </c>
      <c r="BC840" s="359">
        <f>_xll.qlIndexFixing($AC$5,AZ840,,_xll.ohTrigger(Trigger,Quote!$V$2))</f>
        <v>1.7362225780727013E-2</v>
      </c>
      <c r="BD840" s="359" t="e">
        <f>_xll.qlIndexFixing($BE$1,AZ840,TRUE,_xll.ohTrigger(Trigger,Trigger12M))</f>
        <v>#NUM!</v>
      </c>
    </row>
    <row r="841" spans="51:56" ht="11.25" customHeight="1" x14ac:dyDescent="0.25">
      <c r="AY841" s="187" t="s">
        <v>90</v>
      </c>
      <c r="AZ841" s="186">
        <f>_xll.qlInterestRateIndexFixingDate(Currency&amp;"ibor"&amp;$I$1,BA841,Trigger)</f>
        <v>45184</v>
      </c>
      <c r="BA841" s="186">
        <f>_xll.qlCalendarAdvance(Calendar,BA840,AY841,"f",,Trigger)</f>
        <v>45188</v>
      </c>
      <c r="BB841" s="186">
        <f>_xll.qlInterestRateIndexMaturity(Currency&amp;"ibor"&amp;$I$1,BA841,Trigger)</f>
        <v>45554</v>
      </c>
      <c r="BC841" s="359">
        <f>_xll.qlIndexFixing($AC$5,AZ841,,_xll.ohTrigger(Trigger,Quote!$V$2))</f>
        <v>1.7374273345632924E-2</v>
      </c>
      <c r="BD841" s="359" t="e">
        <f>_xll.qlIndexFixing($BE$1,AZ841,TRUE,_xll.ohTrigger(Trigger,Trigger12M))</f>
        <v>#NUM!</v>
      </c>
    </row>
    <row r="842" spans="51:56" ht="11.25" customHeight="1" x14ac:dyDescent="0.25">
      <c r="AY842" s="187" t="s">
        <v>90</v>
      </c>
      <c r="AZ842" s="186">
        <f>_xll.qlInterestRateIndexFixingDate(Currency&amp;"ibor"&amp;$I$1,BA842,Trigger)</f>
        <v>45191</v>
      </c>
      <c r="BA842" s="186">
        <f>_xll.qlCalendarAdvance(Calendar,BA841,AY842,"f",,Trigger)</f>
        <v>45195</v>
      </c>
      <c r="BB842" s="186">
        <f>_xll.qlInterestRateIndexMaturity(Currency&amp;"ibor"&amp;$I$1,BA842,Trigger)</f>
        <v>45561</v>
      </c>
      <c r="BC842" s="359">
        <f>_xll.qlIndexFixing($AC$5,AZ842,,_xll.ohTrigger(Trigger,Quote!$V$2))</f>
        <v>1.7386214149099147E-2</v>
      </c>
      <c r="BD842" s="359" t="e">
        <f>_xll.qlIndexFixing($BE$1,AZ842,TRUE,_xll.ohTrigger(Trigger,Trigger12M))</f>
        <v>#NUM!</v>
      </c>
    </row>
    <row r="843" spans="51:56" ht="11.25" customHeight="1" x14ac:dyDescent="0.25">
      <c r="AY843" s="187" t="s">
        <v>90</v>
      </c>
      <c r="AZ843" s="186">
        <f>_xll.qlInterestRateIndexFixingDate(Currency&amp;"ibor"&amp;$I$1,BA843,Trigger)</f>
        <v>45198</v>
      </c>
      <c r="BA843" s="186">
        <f>_xll.qlCalendarAdvance(Calendar,BA842,AY843,"f",,Trigger)</f>
        <v>45202</v>
      </c>
      <c r="BB843" s="186">
        <f>_xll.qlInterestRateIndexMaturity(Currency&amp;"ibor"&amp;$I$1,BA843,Trigger)</f>
        <v>45568</v>
      </c>
      <c r="BC843" s="359">
        <f>_xll.qlIndexFixing($AC$5,AZ843,,_xll.ohTrigger(Trigger,Quote!$V$2))</f>
        <v>1.7398048187301198E-2</v>
      </c>
      <c r="BD843" s="359" t="e">
        <f>_xll.qlIndexFixing($BE$1,AZ843,TRUE,_xll.ohTrigger(Trigger,Trigger12M))</f>
        <v>#NUM!</v>
      </c>
    </row>
    <row r="844" spans="51:56" ht="11.25" customHeight="1" x14ac:dyDescent="0.25">
      <c r="AY844" s="187" t="s">
        <v>90</v>
      </c>
      <c r="AZ844" s="186">
        <f>_xll.qlInterestRateIndexFixingDate(Currency&amp;"ibor"&amp;$I$1,BA844,Trigger)</f>
        <v>45205</v>
      </c>
      <c r="BA844" s="186">
        <f>_xll.qlCalendarAdvance(Calendar,BA843,AY844,"f",,Trigger)</f>
        <v>45209</v>
      </c>
      <c r="BB844" s="186">
        <f>_xll.qlInterestRateIndexMaturity(Currency&amp;"ibor"&amp;$I$1,BA844,Trigger)</f>
        <v>45575</v>
      </c>
      <c r="BC844" s="359">
        <f>_xll.qlIndexFixing($AC$5,AZ844,,_xll.ohTrigger(Trigger,Quote!$V$2))</f>
        <v>1.7409775456449325E-2</v>
      </c>
      <c r="BD844" s="359" t="e">
        <f>_xll.qlIndexFixing($BE$1,AZ844,TRUE,_xll.ohTrigger(Trigger,Trigger12M))</f>
        <v>#NUM!</v>
      </c>
    </row>
    <row r="845" spans="51:56" ht="11.25" customHeight="1" x14ac:dyDescent="0.25">
      <c r="AY845" s="187" t="s">
        <v>90</v>
      </c>
      <c r="AZ845" s="186">
        <f>_xll.qlInterestRateIndexFixingDate(Currency&amp;"ibor"&amp;$I$1,BA845,Trigger)</f>
        <v>45212</v>
      </c>
      <c r="BA845" s="186">
        <f>_xll.qlCalendarAdvance(Calendar,BA844,AY845,"f",,Trigger)</f>
        <v>45216</v>
      </c>
      <c r="BB845" s="186">
        <f>_xll.qlInterestRateIndexMaturity(Currency&amp;"ibor"&amp;$I$1,BA845,Trigger)</f>
        <v>45582</v>
      </c>
      <c r="BC845" s="359">
        <f>_xll.qlIndexFixing($AC$5,AZ845,,_xll.ohTrigger(Trigger,Quote!$V$2))</f>
        <v>1.7421395952787841E-2</v>
      </c>
      <c r="BD845" s="359" t="e">
        <f>_xll.qlIndexFixing($BE$1,AZ845,TRUE,_xll.ohTrigger(Trigger,Trigger12M))</f>
        <v>#NUM!</v>
      </c>
    </row>
    <row r="846" spans="51:56" ht="11.25" customHeight="1" x14ac:dyDescent="0.25">
      <c r="AY846" s="187" t="s">
        <v>90</v>
      </c>
      <c r="AZ846" s="186">
        <f>_xll.qlInterestRateIndexFixingDate(Currency&amp;"ibor"&amp;$I$1,BA846,Trigger)</f>
        <v>45219</v>
      </c>
      <c r="BA846" s="186">
        <f>_xll.qlCalendarAdvance(Calendar,BA845,AY846,"f",,Trigger)</f>
        <v>45223</v>
      </c>
      <c r="BB846" s="186">
        <f>_xll.qlInterestRateIndexMaturity(Currency&amp;"ibor"&amp;$I$1,BA846,Trigger)</f>
        <v>45589</v>
      </c>
      <c r="BC846" s="359">
        <f>_xll.qlIndexFixing($AC$5,AZ846,,_xll.ohTrigger(Trigger,Quote!$V$2))</f>
        <v>1.7432909672594914E-2</v>
      </c>
      <c r="BD846" s="359" t="e">
        <f>_xll.qlIndexFixing($BE$1,AZ846,TRUE,_xll.ohTrigger(Trigger,Trigger12M))</f>
        <v>#NUM!</v>
      </c>
    </row>
    <row r="847" spans="51:56" ht="11.25" customHeight="1" x14ac:dyDescent="0.25">
      <c r="AY847" s="187" t="s">
        <v>90</v>
      </c>
      <c r="AZ847" s="186">
        <f>_xll.qlInterestRateIndexFixingDate(Currency&amp;"ibor"&amp;$I$1,BA847,Trigger)</f>
        <v>45226</v>
      </c>
      <c r="BA847" s="186">
        <f>_xll.qlCalendarAdvance(Calendar,BA846,AY847,"f",,Trigger)</f>
        <v>45230</v>
      </c>
      <c r="BB847" s="186">
        <f>_xll.qlInterestRateIndexMaturity(Currency&amp;"ibor"&amp;$I$1,BA847,Trigger)</f>
        <v>45596</v>
      </c>
      <c r="BC847" s="359">
        <f>_xll.qlIndexFixing($AC$5,AZ847,,_xll.ohTrigger(Trigger,Quote!$V$2))</f>
        <v>1.7444316612183441E-2</v>
      </c>
      <c r="BD847" s="359" t="e">
        <f>_xll.qlIndexFixing($BE$1,AZ847,TRUE,_xll.ohTrigger(Trigger,Trigger12M))</f>
        <v>#NUM!</v>
      </c>
    </row>
    <row r="848" spans="51:56" ht="11.25" customHeight="1" x14ac:dyDescent="0.25">
      <c r="AY848" s="187" t="s">
        <v>90</v>
      </c>
      <c r="AZ848" s="186">
        <f>_xll.qlInterestRateIndexFixingDate(Currency&amp;"ibor"&amp;$I$1,BA848,Trigger)</f>
        <v>45233</v>
      </c>
      <c r="BA848" s="186">
        <f>_xll.qlCalendarAdvance(Calendar,BA847,AY848,"f",,Trigger)</f>
        <v>45237</v>
      </c>
      <c r="BB848" s="186">
        <f>_xll.qlInterestRateIndexMaturity(Currency&amp;"ibor"&amp;$I$1,BA848,Trigger)</f>
        <v>45603</v>
      </c>
      <c r="BC848" s="359">
        <f>_xll.qlIndexFixing($AC$5,AZ848,,_xll.ohTrigger(Trigger,Quote!$V$2))</f>
        <v>1.7455616767899296E-2</v>
      </c>
      <c r="BD848" s="359" t="e">
        <f>_xll.qlIndexFixing($BE$1,AZ848,TRUE,_xll.ohTrigger(Trigger,Trigger12M))</f>
        <v>#NUM!</v>
      </c>
    </row>
    <row r="849" spans="51:56" ht="11.25" customHeight="1" x14ac:dyDescent="0.25">
      <c r="AY849" s="187" t="s">
        <v>90</v>
      </c>
      <c r="AZ849" s="186">
        <f>_xll.qlInterestRateIndexFixingDate(Currency&amp;"ibor"&amp;$I$1,BA849,Trigger)</f>
        <v>45240</v>
      </c>
      <c r="BA849" s="186">
        <f>_xll.qlCalendarAdvance(Calendar,BA848,AY849,"f",,Trigger)</f>
        <v>45244</v>
      </c>
      <c r="BB849" s="186">
        <f>_xll.qlInterestRateIndexMaturity(Currency&amp;"ibor"&amp;$I$1,BA849,Trigger)</f>
        <v>45610</v>
      </c>
      <c r="BC849" s="359">
        <f>_xll.qlIndexFixing($AC$5,AZ849,,_xll.ohTrigger(Trigger,Quote!$V$2))</f>
        <v>1.7466810136123948E-2</v>
      </c>
      <c r="BD849" s="359" t="e">
        <f>_xll.qlIndexFixing($BE$1,AZ849,TRUE,_xll.ohTrigger(Trigger,Trigger12M))</f>
        <v>#NUM!</v>
      </c>
    </row>
    <row r="850" spans="51:56" ht="11.25" customHeight="1" x14ac:dyDescent="0.25">
      <c r="AY850" s="187" t="s">
        <v>90</v>
      </c>
      <c r="AZ850" s="186">
        <f>_xll.qlInterestRateIndexFixingDate(Currency&amp;"ibor"&amp;$I$1,BA850,Trigger)</f>
        <v>45247</v>
      </c>
      <c r="BA850" s="186">
        <f>_xll.qlCalendarAdvance(Calendar,BA849,AY850,"f",,Trigger)</f>
        <v>45251</v>
      </c>
      <c r="BB850" s="186">
        <f>_xll.qlInterestRateIndexMaturity(Currency&amp;"ibor"&amp;$I$1,BA850,Trigger)</f>
        <v>45617</v>
      </c>
      <c r="BC850" s="359">
        <f>_xll.qlIndexFixing($AC$5,AZ850,,_xll.ohTrigger(Trigger,Quote!$V$2))</f>
        <v>1.7477896713272295E-2</v>
      </c>
      <c r="BD850" s="359" t="e">
        <f>_xll.qlIndexFixing($BE$1,AZ850,TRUE,_xll.ohTrigger(Trigger,Trigger12M))</f>
        <v>#NUM!</v>
      </c>
    </row>
    <row r="851" spans="51:56" ht="11.25" customHeight="1" x14ac:dyDescent="0.25">
      <c r="AY851" s="187" t="s">
        <v>90</v>
      </c>
      <c r="AZ851" s="186">
        <f>_xll.qlInterestRateIndexFixingDate(Currency&amp;"ibor"&amp;$I$1,BA851,Trigger)</f>
        <v>45254</v>
      </c>
      <c r="BA851" s="186">
        <f>_xll.qlCalendarAdvance(Calendar,BA850,AY851,"f",,Trigger)</f>
        <v>45258</v>
      </c>
      <c r="BB851" s="186">
        <f>_xll.qlInterestRateIndexMaturity(Currency&amp;"ibor"&amp;$I$1,BA851,Trigger)</f>
        <v>45624</v>
      </c>
      <c r="BC851" s="359">
        <f>_xll.qlIndexFixing($AC$5,AZ851,,_xll.ohTrigger(Trigger,Quote!$V$2))</f>
        <v>1.7488876495793507E-2</v>
      </c>
      <c r="BD851" s="359" t="e">
        <f>_xll.qlIndexFixing($BE$1,AZ851,TRUE,_xll.ohTrigger(Trigger,Trigger12M))</f>
        <v>#NUM!</v>
      </c>
    </row>
    <row r="852" spans="51:56" ht="11.25" customHeight="1" x14ac:dyDescent="0.25">
      <c r="AY852" s="187" t="s">
        <v>90</v>
      </c>
      <c r="AZ852" s="186">
        <f>_xll.qlInterestRateIndexFixingDate(Currency&amp;"ibor"&amp;$I$1,BA852,Trigger)</f>
        <v>45261</v>
      </c>
      <c r="BA852" s="186">
        <f>_xll.qlCalendarAdvance(Calendar,BA851,AY852,"f",,Trigger)</f>
        <v>45265</v>
      </c>
      <c r="BB852" s="186">
        <f>_xll.qlInterestRateIndexMaturity(Currency&amp;"ibor"&amp;$I$1,BA852,Trigger)</f>
        <v>45631</v>
      </c>
      <c r="BC852" s="359">
        <f>_xll.qlIndexFixing($AC$5,AZ852,,_xll.ohTrigger(Trigger,Quote!$V$2))</f>
        <v>1.7499749480171061E-2</v>
      </c>
      <c r="BD852" s="359" t="e">
        <f>_xll.qlIndexFixing($BE$1,AZ852,TRUE,_xll.ohTrigger(Trigger,Trigger12M))</f>
        <v>#NUM!</v>
      </c>
    </row>
    <row r="853" spans="51:56" ht="11.25" customHeight="1" x14ac:dyDescent="0.25">
      <c r="AY853" s="187" t="s">
        <v>90</v>
      </c>
      <c r="AZ853" s="186">
        <f>_xll.qlInterestRateIndexFixingDate(Currency&amp;"ibor"&amp;$I$1,BA853,Trigger)</f>
        <v>45268</v>
      </c>
      <c r="BA853" s="186">
        <f>_xll.qlCalendarAdvance(Calendar,BA852,AY853,"f",,Trigger)</f>
        <v>45272</v>
      </c>
      <c r="BB853" s="186">
        <f>_xll.qlInterestRateIndexMaturity(Currency&amp;"ibor"&amp;$I$1,BA853,Trigger)</f>
        <v>45638</v>
      </c>
      <c r="BC853" s="359">
        <f>_xll.qlIndexFixing($AC$5,AZ853,,_xll.ohTrigger(Trigger,Quote!$V$2))</f>
        <v>1.7510515662922489E-2</v>
      </c>
      <c r="BD853" s="359" t="e">
        <f>_xll.qlIndexFixing($BE$1,AZ853,TRUE,_xll.ohTrigger(Trigger,Trigger12M))</f>
        <v>#NUM!</v>
      </c>
    </row>
    <row r="854" spans="51:56" ht="11.25" customHeight="1" x14ac:dyDescent="0.25">
      <c r="AY854" s="187" t="s">
        <v>90</v>
      </c>
      <c r="AZ854" s="186">
        <f>_xll.qlInterestRateIndexFixingDate(Currency&amp;"ibor"&amp;$I$1,BA854,Trigger)</f>
        <v>45275</v>
      </c>
      <c r="BA854" s="186">
        <f>_xll.qlCalendarAdvance(Calendar,BA853,AY854,"f",,Trigger)</f>
        <v>45279</v>
      </c>
      <c r="BB854" s="186">
        <f>_xll.qlInterestRateIndexMaturity(Currency&amp;"ibor"&amp;$I$1,BA854,Trigger)</f>
        <v>45645</v>
      </c>
      <c r="BC854" s="359">
        <f>_xll.qlIndexFixing($AC$5,AZ854,,_xll.ohTrigger(Trigger,Quote!$V$2))</f>
        <v>1.7521175040599406E-2</v>
      </c>
      <c r="BD854" s="359" t="e">
        <f>_xll.qlIndexFixing($BE$1,AZ854,TRUE,_xll.ohTrigger(Trigger,Trigger12M))</f>
        <v>#NUM!</v>
      </c>
    </row>
    <row r="855" spans="51:56" ht="11.25" customHeight="1" x14ac:dyDescent="0.25">
      <c r="AY855" s="187" t="s">
        <v>90</v>
      </c>
      <c r="AZ855" s="186">
        <f>_xll.qlInterestRateIndexFixingDate(Currency&amp;"ibor"&amp;$I$1,BA855,Trigger)</f>
        <v>45281</v>
      </c>
      <c r="BA855" s="186">
        <f>_xll.qlCalendarAdvance(Calendar,BA854,AY855,"f",,Trigger)</f>
        <v>45287</v>
      </c>
      <c r="BB855" s="186">
        <f>_xll.qlInterestRateIndexMaturity(Currency&amp;"ibor"&amp;$I$1,BA855,Trigger)</f>
        <v>45653</v>
      </c>
      <c r="BC855" s="359">
        <f>_xll.qlIndexFixing($AC$5,AZ855,,_xll.ohTrigger(Trigger,Quote!$V$2))</f>
        <v>1.7533226400414187E-2</v>
      </c>
      <c r="BD855" s="359" t="e">
        <f>_xll.qlIndexFixing($BE$1,AZ855,TRUE,_xll.ohTrigger(Trigger,Trigger12M))</f>
        <v>#NUM!</v>
      </c>
    </row>
    <row r="856" spans="51:56" ht="11.25" customHeight="1" x14ac:dyDescent="0.25">
      <c r="AY856" s="187" t="s">
        <v>90</v>
      </c>
      <c r="AZ856" s="186">
        <f>_xll.qlInterestRateIndexFixingDate(Currency&amp;"ibor"&amp;$I$1,BA856,Trigger)</f>
        <v>45289</v>
      </c>
      <c r="BA856" s="186">
        <f>_xll.qlCalendarAdvance(Calendar,BA855,AY856,"f",,Trigger)</f>
        <v>45294</v>
      </c>
      <c r="BB856" s="186">
        <f>_xll.qlInterestRateIndexMaturity(Currency&amp;"ibor"&amp;$I$1,BA856,Trigger)</f>
        <v>45660</v>
      </c>
      <c r="BC856" s="359">
        <f>_xll.qlIndexFixing($AC$5,AZ856,,_xll.ohTrigger(Trigger,Quote!$V$2))</f>
        <v>1.7543656898622067E-2</v>
      </c>
      <c r="BD856" s="359" t="e">
        <f>_xll.qlIndexFixing($BE$1,AZ856,TRUE,_xll.ohTrigger(Trigger,Trigger12M))</f>
        <v>#NUM!</v>
      </c>
    </row>
    <row r="857" spans="51:56" ht="11.25" customHeight="1" x14ac:dyDescent="0.25">
      <c r="AY857" s="187" t="s">
        <v>90</v>
      </c>
      <c r="AZ857" s="186">
        <f>_xll.qlInterestRateIndexFixingDate(Currency&amp;"ibor"&amp;$I$1,BA857,Trigger)</f>
        <v>45299</v>
      </c>
      <c r="BA857" s="186">
        <f>_xll.qlCalendarAdvance(Calendar,BA856,AY857,"f",,Trigger)</f>
        <v>45301</v>
      </c>
      <c r="BB857" s="186">
        <f>_xll.qlInterestRateIndexMaturity(Currency&amp;"ibor"&amp;$I$1,BA857,Trigger)</f>
        <v>45667</v>
      </c>
      <c r="BC857" s="359">
        <f>_xll.qlIndexFixing($AC$5,AZ857,,_xll.ohTrigger(Trigger,Quote!$V$2))</f>
        <v>1.7553980581140757E-2</v>
      </c>
      <c r="BD857" s="359" t="e">
        <f>_xll.qlIndexFixing($BE$1,AZ857,TRUE,_xll.ohTrigger(Trigger,Trigger12M))</f>
        <v>#NUM!</v>
      </c>
    </row>
    <row r="858" spans="51:56" ht="11.25" customHeight="1" x14ac:dyDescent="0.25">
      <c r="AY858" s="187" t="s">
        <v>90</v>
      </c>
      <c r="AZ858" s="186">
        <f>_xll.qlInterestRateIndexFixingDate(Currency&amp;"ibor"&amp;$I$1,BA858,Trigger)</f>
        <v>45306</v>
      </c>
      <c r="BA858" s="186">
        <f>_xll.qlCalendarAdvance(Calendar,BA857,AY858,"f",,Trigger)</f>
        <v>45308</v>
      </c>
      <c r="BB858" s="186">
        <f>_xll.qlInterestRateIndexMaturity(Currency&amp;"ibor"&amp;$I$1,BA858,Trigger)</f>
        <v>45674</v>
      </c>
      <c r="BC858" s="359">
        <f>_xll.qlIndexFixing($AC$5,AZ858,,_xll.ohTrigger(Trigger,Quote!$V$2))</f>
        <v>1.7564197444663393E-2</v>
      </c>
      <c r="BD858" s="359" t="e">
        <f>_xll.qlIndexFixing($BE$1,AZ858,TRUE,_xll.ohTrigger(Trigger,Trigger12M))</f>
        <v>#NUM!</v>
      </c>
    </row>
    <row r="859" spans="51:56" ht="11.25" customHeight="1" x14ac:dyDescent="0.25">
      <c r="AY859" s="187" t="s">
        <v>90</v>
      </c>
      <c r="AZ859" s="186">
        <f>_xll.qlInterestRateIndexFixingDate(Currency&amp;"ibor"&amp;$I$1,BA859,Trigger)</f>
        <v>45313</v>
      </c>
      <c r="BA859" s="186">
        <f>_xll.qlCalendarAdvance(Calendar,BA858,AY859,"f",,Trigger)</f>
        <v>45315</v>
      </c>
      <c r="BB859" s="186">
        <f>_xll.qlInterestRateIndexMaturity(Currency&amp;"ibor"&amp;$I$1,BA859,Trigger)</f>
        <v>45681</v>
      </c>
      <c r="BC859" s="359">
        <f>_xll.qlIndexFixing($AC$5,AZ859,,_xll.ohTrigger(Trigger,Quote!$V$2))</f>
        <v>1.757430748591806E-2</v>
      </c>
      <c r="BD859" s="359" t="e">
        <f>_xll.qlIndexFixing($BE$1,AZ859,TRUE,_xll.ohTrigger(Trigger,Trigger12M))</f>
        <v>#NUM!</v>
      </c>
    </row>
    <row r="860" spans="51:56" ht="11.25" customHeight="1" x14ac:dyDescent="0.25">
      <c r="AY860" s="187" t="s">
        <v>90</v>
      </c>
      <c r="AZ860" s="186">
        <f>_xll.qlInterestRateIndexFixingDate(Currency&amp;"ibor"&amp;$I$1,BA860,Trigger)</f>
        <v>45320</v>
      </c>
      <c r="BA860" s="186">
        <f>_xll.qlCalendarAdvance(Calendar,BA859,AY860,"f",,Trigger)</f>
        <v>45322</v>
      </c>
      <c r="BB860" s="186">
        <f>_xll.qlInterestRateIndexMaturity(Currency&amp;"ibor"&amp;$I$1,BA860,Trigger)</f>
        <v>45688</v>
      </c>
      <c r="BC860" s="359">
        <f>_xll.qlIndexFixing($AC$5,AZ860,,_xll.ohTrigger(Trigger,Quote!$V$2))</f>
        <v>1.7584310701666033E-2</v>
      </c>
      <c r="BD860" s="359" t="e">
        <f>_xll.qlIndexFixing($BE$1,AZ860,TRUE,_xll.ohTrigger(Trigger,Trigger12M))</f>
        <v>#NUM!</v>
      </c>
    </row>
    <row r="861" spans="51:56" ht="11.25" customHeight="1" x14ac:dyDescent="0.25">
      <c r="AY861" s="187" t="s">
        <v>90</v>
      </c>
      <c r="AZ861" s="186">
        <f>_xll.qlInterestRateIndexFixingDate(Currency&amp;"ibor"&amp;$I$1,BA861,Trigger)</f>
        <v>45327</v>
      </c>
      <c r="BA861" s="186">
        <f>_xll.qlCalendarAdvance(Calendar,BA860,AY861,"f",,Trigger)</f>
        <v>45329</v>
      </c>
      <c r="BB861" s="186">
        <f>_xll.qlInterestRateIndexMaturity(Currency&amp;"ibor"&amp;$I$1,BA861,Trigger)</f>
        <v>45695</v>
      </c>
      <c r="BC861" s="359">
        <f>_xll.qlIndexFixing($AC$5,AZ861,,_xll.ohTrigger(Trigger,Quote!$V$2))</f>
        <v>1.7594207088703538E-2</v>
      </c>
      <c r="BD861" s="359" t="e">
        <f>_xll.qlIndexFixing($BE$1,AZ861,TRUE,_xll.ohTrigger(Trigger,Trigger12M))</f>
        <v>#NUM!</v>
      </c>
    </row>
    <row r="862" spans="51:56" ht="11.25" customHeight="1" x14ac:dyDescent="0.25">
      <c r="AY862" s="187" t="s">
        <v>90</v>
      </c>
      <c r="AZ862" s="186">
        <f>_xll.qlInterestRateIndexFixingDate(Currency&amp;"ibor"&amp;$I$1,BA862,Trigger)</f>
        <v>45334</v>
      </c>
      <c r="BA862" s="186">
        <f>_xll.qlCalendarAdvance(Calendar,BA861,AY862,"f",,Trigger)</f>
        <v>45336</v>
      </c>
      <c r="BB862" s="186">
        <f>_xll.qlInterestRateIndexMaturity(Currency&amp;"ibor"&amp;$I$1,BA862,Trigger)</f>
        <v>45702</v>
      </c>
      <c r="BC862" s="359">
        <f>_xll.qlIndexFixing($AC$5,AZ862,,_xll.ohTrigger(Trigger,Quote!$V$2))</f>
        <v>1.7603996643860653E-2</v>
      </c>
      <c r="BD862" s="359" t="e">
        <f>_xll.qlIndexFixing($BE$1,AZ862,TRUE,_xll.ohTrigger(Trigger,Trigger12M))</f>
        <v>#NUM!</v>
      </c>
    </row>
    <row r="863" spans="51:56" ht="11.25" customHeight="1" x14ac:dyDescent="0.25">
      <c r="AY863" s="187" t="s">
        <v>90</v>
      </c>
      <c r="AZ863" s="186">
        <f>_xll.qlInterestRateIndexFixingDate(Currency&amp;"ibor"&amp;$I$1,BA863,Trigger)</f>
        <v>45341</v>
      </c>
      <c r="BA863" s="186">
        <f>_xll.qlCalendarAdvance(Calendar,BA862,AY863,"f",,Trigger)</f>
        <v>45343</v>
      </c>
      <c r="BB863" s="186">
        <f>_xll.qlInterestRateIndexMaturity(Currency&amp;"ibor"&amp;$I$1,BA863,Trigger)</f>
        <v>45709</v>
      </c>
      <c r="BC863" s="359">
        <f>_xll.qlIndexFixing($AC$5,AZ863,,_xll.ohTrigger(Trigger,Quote!$V$2))</f>
        <v>1.7613679364001524E-2</v>
      </c>
      <c r="BD863" s="359" t="e">
        <f>_xll.qlIndexFixing($BE$1,AZ863,TRUE,_xll.ohTrigger(Trigger,Trigger12M))</f>
        <v>#NUM!</v>
      </c>
    </row>
    <row r="864" spans="51:56" ht="11.25" customHeight="1" x14ac:dyDescent="0.25">
      <c r="AY864" s="187" t="s">
        <v>90</v>
      </c>
      <c r="AZ864" s="186">
        <f>_xll.qlInterestRateIndexFixingDate(Currency&amp;"ibor"&amp;$I$1,BA864,Trigger)</f>
        <v>45348</v>
      </c>
      <c r="BA864" s="186">
        <f>_xll.qlCalendarAdvance(Calendar,BA863,AY864,"f",,Trigger)</f>
        <v>45350</v>
      </c>
      <c r="BB864" s="186">
        <f>_xll.qlInterestRateIndexMaturity(Currency&amp;"ibor"&amp;$I$1,BA864,Trigger)</f>
        <v>45716</v>
      </c>
      <c r="BC864" s="359">
        <f>_xll.qlIndexFixing($AC$5,AZ864,,_xll.ohTrigger(Trigger,Quote!$V$2))</f>
        <v>1.7623255246025028E-2</v>
      </c>
      <c r="BD864" s="359" t="e">
        <f>_xll.qlIndexFixing($BE$1,AZ864,TRUE,_xll.ohTrigger(Trigger,Trigger12M))</f>
        <v>#NUM!</v>
      </c>
    </row>
    <row r="865" spans="51:56" ht="11.25" customHeight="1" x14ac:dyDescent="0.25">
      <c r="AY865" s="187" t="s">
        <v>90</v>
      </c>
      <c r="AZ865" s="186">
        <f>_xll.qlInterestRateIndexFixingDate(Currency&amp;"ibor"&amp;$I$1,BA865,Trigger)</f>
        <v>45355</v>
      </c>
      <c r="BA865" s="186">
        <f>_xll.qlCalendarAdvance(Calendar,BA864,AY865,"f",,Trigger)</f>
        <v>45357</v>
      </c>
      <c r="BB865" s="186">
        <f>_xll.qlInterestRateIndexMaturity(Currency&amp;"ibor"&amp;$I$1,BA865,Trigger)</f>
        <v>45722</v>
      </c>
      <c r="BC865" s="359">
        <f>_xll.qlIndexFixing($AC$5,AZ865,,_xll.ohTrigger(Trigger,Quote!$V$2))</f>
        <v>1.7630775272487444E-2</v>
      </c>
      <c r="BD865" s="359" t="e">
        <f>_xll.qlIndexFixing($BE$1,AZ865,TRUE,_xll.ohTrigger(Trigger,Trigger12M))</f>
        <v>#NUM!</v>
      </c>
    </row>
    <row r="866" spans="51:56" ht="11.25" customHeight="1" x14ac:dyDescent="0.25">
      <c r="AY866" s="187" t="s">
        <v>90</v>
      </c>
      <c r="AZ866" s="186">
        <f>_xll.qlInterestRateIndexFixingDate(Currency&amp;"ibor"&amp;$I$1,BA866,Trigger)</f>
        <v>45362</v>
      </c>
      <c r="BA866" s="186">
        <f>_xll.qlCalendarAdvance(Calendar,BA865,AY866,"f",,Trigger)</f>
        <v>45364</v>
      </c>
      <c r="BB866" s="186">
        <f>_xll.qlInterestRateIndexMaturity(Currency&amp;"ibor"&amp;$I$1,BA866,Trigger)</f>
        <v>45729</v>
      </c>
      <c r="BC866" s="359">
        <f>_xll.qlIndexFixing($AC$5,AZ866,,_xll.ohTrigger(Trigger,Quote!$V$2))</f>
        <v>1.7640071650544497E-2</v>
      </c>
      <c r="BD866" s="359" t="e">
        <f>_xll.qlIndexFixing($BE$1,AZ866,TRUE,_xll.ohTrigger(Trigger,Trigger12M))</f>
        <v>#NUM!</v>
      </c>
    </row>
    <row r="867" spans="51:56" ht="11.25" customHeight="1" x14ac:dyDescent="0.25">
      <c r="AY867" s="187" t="s">
        <v>90</v>
      </c>
      <c r="AZ867" s="186">
        <f>_xll.qlInterestRateIndexFixingDate(Currency&amp;"ibor"&amp;$I$1,BA867,Trigger)</f>
        <v>45369</v>
      </c>
      <c r="BA867" s="186">
        <f>_xll.qlCalendarAdvance(Calendar,BA866,AY867,"f",,Trigger)</f>
        <v>45371</v>
      </c>
      <c r="BB867" s="186">
        <f>_xll.qlInterestRateIndexMaturity(Currency&amp;"ibor"&amp;$I$1,BA867,Trigger)</f>
        <v>45736</v>
      </c>
      <c r="BC867" s="359">
        <f>_xll.qlIndexFixing($AC$5,AZ867,,_xll.ohTrigger(Trigger,Quote!$V$2))</f>
        <v>1.7649260892342016E-2</v>
      </c>
      <c r="BD867" s="359" t="e">
        <f>_xll.qlIndexFixing($BE$1,AZ867,TRUE,_xll.ohTrigger(Trigger,Trigger12M))</f>
        <v>#NUM!</v>
      </c>
    </row>
    <row r="868" spans="51:56" ht="11.25" customHeight="1" x14ac:dyDescent="0.25">
      <c r="AY868" s="187" t="s">
        <v>90</v>
      </c>
      <c r="AZ868" s="186">
        <f>_xll.qlInterestRateIndexFixingDate(Currency&amp;"ibor"&amp;$I$1,BA868,Trigger)</f>
        <v>45376</v>
      </c>
      <c r="BA868" s="186">
        <f>_xll.qlCalendarAdvance(Calendar,BA867,AY868,"f",,Trigger)</f>
        <v>45378</v>
      </c>
      <c r="BB868" s="186">
        <f>_xll.qlInterestRateIndexMaturity(Currency&amp;"ibor"&amp;$I$1,BA868,Trigger)</f>
        <v>45743</v>
      </c>
      <c r="BC868" s="359">
        <f>_xll.qlIndexFixing($AC$5,AZ868,,_xll.ohTrigger(Trigger,Quote!$V$2))</f>
        <v>1.7658342994936599E-2</v>
      </c>
      <c r="BD868" s="359" t="e">
        <f>_xll.qlIndexFixing($BE$1,AZ868,TRUE,_xll.ohTrigger(Trigger,Trigger12M))</f>
        <v>#NUM!</v>
      </c>
    </row>
    <row r="869" spans="51:56" ht="11.25" customHeight="1" x14ac:dyDescent="0.25">
      <c r="AY869" s="187" t="s">
        <v>90</v>
      </c>
      <c r="AZ869" s="186">
        <f>_xll.qlInterestRateIndexFixingDate(Currency&amp;"ibor"&amp;$I$1,BA869,Trigger)</f>
        <v>45379</v>
      </c>
      <c r="BA869" s="186">
        <f>_xll.qlCalendarAdvance(Calendar,BA868,AY869,"f",,Trigger)</f>
        <v>45385</v>
      </c>
      <c r="BB869" s="186">
        <f>_xll.qlInterestRateIndexMaturity(Currency&amp;"ibor"&amp;$I$1,BA869,Trigger)</f>
        <v>45750</v>
      </c>
      <c r="BC869" s="359">
        <f>_xll.qlIndexFixing($AC$5,AZ869,,_xll.ohTrigger(Trigger,Quote!$V$2))</f>
        <v>1.7667317955418579E-2</v>
      </c>
      <c r="BD869" s="359" t="e">
        <f>_xll.qlIndexFixing($BE$1,AZ869,TRUE,_xll.ohTrigger(Trigger,Trigger12M))</f>
        <v>#NUM!</v>
      </c>
    </row>
    <row r="870" spans="51:56" ht="11.25" customHeight="1" x14ac:dyDescent="0.25">
      <c r="AY870" s="187" t="s">
        <v>90</v>
      </c>
      <c r="AZ870" s="186">
        <f>_xll.qlInterestRateIndexFixingDate(Currency&amp;"ibor"&amp;$I$1,BA870,Trigger)</f>
        <v>45390</v>
      </c>
      <c r="BA870" s="186">
        <f>_xll.qlCalendarAdvance(Calendar,BA869,AY870,"f",,Trigger)</f>
        <v>45392</v>
      </c>
      <c r="BB870" s="186">
        <f>_xll.qlInterestRateIndexMaturity(Currency&amp;"ibor"&amp;$I$1,BA870,Trigger)</f>
        <v>45757</v>
      </c>
      <c r="BC870" s="359">
        <f>_xll.qlIndexFixing($AC$5,AZ870,,_xll.ohTrigger(Trigger,Quote!$V$2))</f>
        <v>1.7676185770913757E-2</v>
      </c>
      <c r="BD870" s="359" t="e">
        <f>_xll.qlIndexFixing($BE$1,AZ870,TRUE,_xll.ohTrigger(Trigger,Trigger12M))</f>
        <v>#NUM!</v>
      </c>
    </row>
    <row r="871" spans="51:56" ht="11.25" customHeight="1" x14ac:dyDescent="0.25">
      <c r="AY871" s="187" t="s">
        <v>90</v>
      </c>
      <c r="AZ871" s="186">
        <f>_xll.qlInterestRateIndexFixingDate(Currency&amp;"ibor"&amp;$I$1,BA871,Trigger)</f>
        <v>45397</v>
      </c>
      <c r="BA871" s="186">
        <f>_xll.qlCalendarAdvance(Calendar,BA870,AY871,"f",,Trigger)</f>
        <v>45399</v>
      </c>
      <c r="BB871" s="186">
        <f>_xll.qlInterestRateIndexMaturity(Currency&amp;"ibor"&amp;$I$1,BA871,Trigger)</f>
        <v>45764</v>
      </c>
      <c r="BC871" s="359">
        <f>_xll.qlIndexFixing($AC$5,AZ871,,_xll.ohTrigger(Trigger,Quote!$V$2))</f>
        <v>1.7684946438581227E-2</v>
      </c>
      <c r="BD871" s="359" t="e">
        <f>_xll.qlIndexFixing($BE$1,AZ871,TRUE,_xll.ohTrigger(Trigger,Trigger12M))</f>
        <v>#NUM!</v>
      </c>
    </row>
    <row r="872" spans="51:56" ht="11.25" customHeight="1" x14ac:dyDescent="0.25">
      <c r="AY872" s="187" t="s">
        <v>90</v>
      </c>
      <c r="AZ872" s="186">
        <f>_xll.qlInterestRateIndexFixingDate(Currency&amp;"ibor"&amp;$I$1,BA872,Trigger)</f>
        <v>45404</v>
      </c>
      <c r="BA872" s="186">
        <f>_xll.qlCalendarAdvance(Calendar,BA871,AY872,"f",,Trigger)</f>
        <v>45406</v>
      </c>
      <c r="BB872" s="186">
        <f>_xll.qlInterestRateIndexMaturity(Currency&amp;"ibor"&amp;$I$1,BA872,Trigger)</f>
        <v>45771</v>
      </c>
      <c r="BC872" s="359">
        <f>_xll.qlIndexFixing($AC$5,AZ872,,_xll.ohTrigger(Trigger,Quote!$V$2))</f>
        <v>1.7693599955614907E-2</v>
      </c>
      <c r="BD872" s="359" t="e">
        <f>_xll.qlIndexFixing($BE$1,AZ872,TRUE,_xll.ohTrigger(Trigger,Trigger12M))</f>
        <v>#NUM!</v>
      </c>
    </row>
    <row r="873" spans="51:56" ht="11.25" customHeight="1" x14ac:dyDescent="0.25">
      <c r="AY873" s="187" t="s">
        <v>90</v>
      </c>
      <c r="AZ873" s="186">
        <f>_xll.qlInterestRateIndexFixingDate(Currency&amp;"ibor"&amp;$I$1,BA873,Trigger)</f>
        <v>45411</v>
      </c>
      <c r="BA873" s="186">
        <f>_xll.qlCalendarAdvance(Calendar,BA872,AY873,"f",,Trigger)</f>
        <v>45414</v>
      </c>
      <c r="BB873" s="186">
        <f>_xll.qlInterestRateIndexMaturity(Currency&amp;"ibor"&amp;$I$1,BA873,Trigger)</f>
        <v>45779</v>
      </c>
      <c r="BC873" s="359">
        <f>_xll.qlIndexFixing($AC$5,AZ873,,_xll.ohTrigger(Trigger,Quote!$V$2))</f>
        <v>1.7703358480955254E-2</v>
      </c>
      <c r="BD873" s="359" t="e">
        <f>_xll.qlIndexFixing($BE$1,AZ873,TRUE,_xll.ohTrigger(Trigger,Trigger12M))</f>
        <v>#NUM!</v>
      </c>
    </row>
    <row r="874" spans="51:56" ht="11.25" customHeight="1" x14ac:dyDescent="0.25">
      <c r="AY874" s="187" t="s">
        <v>90</v>
      </c>
      <c r="AZ874" s="186">
        <f>_xll.qlInterestRateIndexFixingDate(Currency&amp;"ibor"&amp;$I$1,BA874,Trigger)</f>
        <v>45419</v>
      </c>
      <c r="BA874" s="186">
        <f>_xll.qlCalendarAdvance(Calendar,BA873,AY874,"f",,Trigger)</f>
        <v>45421</v>
      </c>
      <c r="BB874" s="186">
        <f>_xll.qlInterestRateIndexMaturity(Currency&amp;"ibor"&amp;$I$1,BA874,Trigger)</f>
        <v>45786</v>
      </c>
      <c r="BC874" s="359">
        <f>_xll.qlIndexFixing($AC$5,AZ874,,_xll.ohTrigger(Trigger,Quote!$V$2))</f>
        <v>1.7711782380197414E-2</v>
      </c>
      <c r="BD874" s="359" t="e">
        <f>_xll.qlIndexFixing($BE$1,AZ874,TRUE,_xll.ohTrigger(Trigger,Trigger12M))</f>
        <v>#NUM!</v>
      </c>
    </row>
    <row r="875" spans="51:56" ht="11.25" customHeight="1" x14ac:dyDescent="0.25">
      <c r="AY875" s="187" t="s">
        <v>90</v>
      </c>
      <c r="AZ875" s="186">
        <f>_xll.qlInterestRateIndexFixingDate(Currency&amp;"ibor"&amp;$I$1,BA875,Trigger)</f>
        <v>45426</v>
      </c>
      <c r="BA875" s="186">
        <f>_xll.qlCalendarAdvance(Calendar,BA874,AY875,"f",,Trigger)</f>
        <v>45428</v>
      </c>
      <c r="BB875" s="186">
        <f>_xll.qlInterestRateIndexMaturity(Currency&amp;"ibor"&amp;$I$1,BA875,Trigger)</f>
        <v>45793</v>
      </c>
      <c r="BC875" s="359">
        <f>_xll.qlIndexFixing($AC$5,AZ875,,_xll.ohTrigger(Trigger,Quote!$V$2))</f>
        <v>1.7720099120209481E-2</v>
      </c>
      <c r="BD875" s="359" t="e">
        <f>_xll.qlIndexFixing($BE$1,AZ875,TRUE,_xll.ohTrigger(Trigger,Trigger12M))</f>
        <v>#NUM!</v>
      </c>
    </row>
    <row r="876" spans="51:56" ht="11.25" customHeight="1" x14ac:dyDescent="0.25">
      <c r="AY876" s="187" t="s">
        <v>90</v>
      </c>
      <c r="AZ876" s="186">
        <f>_xll.qlInterestRateIndexFixingDate(Currency&amp;"ibor"&amp;$I$1,BA876,Trigger)</f>
        <v>45433</v>
      </c>
      <c r="BA876" s="186">
        <f>_xll.qlCalendarAdvance(Calendar,BA875,AY876,"f",,Trigger)</f>
        <v>45435</v>
      </c>
      <c r="BB876" s="186">
        <f>_xll.qlInterestRateIndexMaturity(Currency&amp;"ibor"&amp;$I$1,BA876,Trigger)</f>
        <v>45800</v>
      </c>
      <c r="BC876" s="359">
        <f>_xll.qlIndexFixing($AC$5,AZ876,,_xll.ohTrigger(Trigger,Quote!$V$2))</f>
        <v>1.7728308698327068E-2</v>
      </c>
      <c r="BD876" s="359" t="e">
        <f>_xll.qlIndexFixing($BE$1,AZ876,TRUE,_xll.ohTrigger(Trigger,Trigger12M))</f>
        <v>#NUM!</v>
      </c>
    </row>
    <row r="877" spans="51:56" ht="11.25" customHeight="1" x14ac:dyDescent="0.25">
      <c r="AY877" s="187" t="s">
        <v>90</v>
      </c>
      <c r="AZ877" s="186">
        <f>_xll.qlInterestRateIndexFixingDate(Currency&amp;"ibor"&amp;$I$1,BA877,Trigger)</f>
        <v>45440</v>
      </c>
      <c r="BA877" s="186">
        <f>_xll.qlCalendarAdvance(Calendar,BA876,AY877,"f",,Trigger)</f>
        <v>45442</v>
      </c>
      <c r="BB877" s="186">
        <f>_xll.qlInterestRateIndexMaturity(Currency&amp;"ibor"&amp;$I$1,BA877,Trigger)</f>
        <v>45807</v>
      </c>
      <c r="BC877" s="359">
        <f>_xll.qlIndexFixing($AC$5,AZ877,,_xll.ohTrigger(Trigger,Quote!$V$2))</f>
        <v>1.7736411111920387E-2</v>
      </c>
      <c r="BD877" s="359" t="e">
        <f>_xll.qlIndexFixing($BE$1,AZ877,TRUE,_xll.ohTrigger(Trigger,Trigger12M))</f>
        <v>#NUM!</v>
      </c>
    </row>
    <row r="878" spans="51:56" ht="11.25" customHeight="1" x14ac:dyDescent="0.25">
      <c r="AY878" s="187" t="s">
        <v>90</v>
      </c>
      <c r="AZ878" s="186">
        <f>_xll.qlInterestRateIndexFixingDate(Currency&amp;"ibor"&amp;$I$1,BA878,Trigger)</f>
        <v>45447</v>
      </c>
      <c r="BA878" s="186">
        <f>_xll.qlCalendarAdvance(Calendar,BA877,AY878,"f",,Trigger)</f>
        <v>45449</v>
      </c>
      <c r="BB878" s="186">
        <f>_xll.qlInterestRateIndexMaturity(Currency&amp;"ibor"&amp;$I$1,BA878,Trigger)</f>
        <v>45814</v>
      </c>
      <c r="BC878" s="359">
        <f>_xll.qlIndexFixing($AC$5,AZ878,,_xll.ohTrigger(Trigger,Quote!$V$2))</f>
        <v>1.7743732911733843E-2</v>
      </c>
      <c r="BD878" s="359" t="e">
        <f>_xll.qlIndexFixing($BE$1,AZ878,TRUE,_xll.ohTrigger(Trigger,Trigger12M))</f>
        <v>#NUM!</v>
      </c>
    </row>
    <row r="879" spans="51:56" ht="11.25" customHeight="1" x14ac:dyDescent="0.25">
      <c r="AY879" s="187" t="s">
        <v>90</v>
      </c>
      <c r="AZ879" s="186">
        <f>_xll.qlInterestRateIndexFixingDate(Currency&amp;"ibor"&amp;$I$1,BA879,Trigger)</f>
        <v>45454</v>
      </c>
      <c r="BA879" s="186">
        <f>_xll.qlCalendarAdvance(Calendar,BA878,AY879,"f",,Trigger)</f>
        <v>45456</v>
      </c>
      <c r="BB879" s="186">
        <f>_xll.qlInterestRateIndexMaturity(Currency&amp;"ibor"&amp;$I$1,BA879,Trigger)</f>
        <v>45821</v>
      </c>
      <c r="BC879" s="359">
        <f>_xll.qlIndexFixing($AC$5,AZ879,,_xll.ohTrigger(Trigger,Quote!$V$2))</f>
        <v>1.7756771977134503E-2</v>
      </c>
      <c r="BD879" s="359" t="e">
        <f>_xll.qlIndexFixing($BE$1,AZ879,TRUE,_xll.ohTrigger(Trigger,Trigger12M))</f>
        <v>#NUM!</v>
      </c>
    </row>
    <row r="880" spans="51:56" ht="11.25" customHeight="1" x14ac:dyDescent="0.25">
      <c r="AY880" s="187" t="s">
        <v>90</v>
      </c>
      <c r="AZ880" s="186">
        <f>_xll.qlInterestRateIndexFixingDate(Currency&amp;"ibor"&amp;$I$1,BA880,Trigger)</f>
        <v>45461</v>
      </c>
      <c r="BA880" s="186">
        <f>_xll.qlCalendarAdvance(Calendar,BA879,AY880,"f",,Trigger)</f>
        <v>45463</v>
      </c>
      <c r="BB880" s="186">
        <f>_xll.qlInterestRateIndexMaturity(Currency&amp;"ibor"&amp;$I$1,BA880,Trigger)</f>
        <v>45828</v>
      </c>
      <c r="BC880" s="359">
        <f>_xll.qlIndexFixing($AC$5,AZ880,,_xll.ohTrigger(Trigger,Quote!$V$2))</f>
        <v>1.7769734296048736E-2</v>
      </c>
      <c r="BD880" s="359" t="e">
        <f>_xll.qlIndexFixing($BE$1,AZ880,TRUE,_xll.ohTrigger(Trigger,Trigger12M))</f>
        <v>#NUM!</v>
      </c>
    </row>
    <row r="881" spans="51:56" ht="11.25" customHeight="1" x14ac:dyDescent="0.25">
      <c r="AY881" s="187" t="s">
        <v>90</v>
      </c>
      <c r="AZ881" s="186">
        <f>_xll.qlInterestRateIndexFixingDate(Currency&amp;"ibor"&amp;$I$1,BA881,Trigger)</f>
        <v>45468</v>
      </c>
      <c r="BA881" s="186">
        <f>_xll.qlCalendarAdvance(Calendar,BA880,AY881,"f",,Trigger)</f>
        <v>45470</v>
      </c>
      <c r="BB881" s="186">
        <f>_xll.qlInterestRateIndexMaturity(Currency&amp;"ibor"&amp;$I$1,BA881,Trigger)</f>
        <v>45835</v>
      </c>
      <c r="BC881" s="359">
        <f>_xll.qlIndexFixing($AC$5,AZ881,,_xll.ohTrigger(Trigger,Quote!$V$2))</f>
        <v>1.7782619865500074E-2</v>
      </c>
      <c r="BD881" s="359" t="e">
        <f>_xll.qlIndexFixing($BE$1,AZ881,TRUE,_xll.ohTrigger(Trigger,Trigger12M))</f>
        <v>#NUM!</v>
      </c>
    </row>
    <row r="882" spans="51:56" ht="11.25" customHeight="1" x14ac:dyDescent="0.25">
      <c r="AY882" s="187" t="s">
        <v>90</v>
      </c>
      <c r="AZ882" s="186">
        <f>_xll.qlInterestRateIndexFixingDate(Currency&amp;"ibor"&amp;$I$1,BA882,Trigger)</f>
        <v>45475</v>
      </c>
      <c r="BA882" s="186">
        <f>_xll.qlCalendarAdvance(Calendar,BA881,AY882,"f",,Trigger)</f>
        <v>45477</v>
      </c>
      <c r="BB882" s="186">
        <f>_xll.qlInterestRateIndexMaturity(Currency&amp;"ibor"&amp;$I$1,BA882,Trigger)</f>
        <v>45842</v>
      </c>
      <c r="BC882" s="359">
        <f>_xll.qlIndexFixing($AC$5,AZ882,,_xll.ohTrigger(Trigger,Quote!$V$2))</f>
        <v>1.7795428682528914E-2</v>
      </c>
      <c r="BD882" s="359" t="e">
        <f>_xll.qlIndexFixing($BE$1,AZ882,TRUE,_xll.ohTrigger(Trigger,Trigger12M))</f>
        <v>#NUM!</v>
      </c>
    </row>
    <row r="883" spans="51:56" ht="11.25" customHeight="1" x14ac:dyDescent="0.25">
      <c r="AY883" s="187" t="s">
        <v>90</v>
      </c>
      <c r="AZ883" s="186">
        <f>_xll.qlInterestRateIndexFixingDate(Currency&amp;"ibor"&amp;$I$1,BA883,Trigger)</f>
        <v>45482</v>
      </c>
      <c r="BA883" s="186">
        <f>_xll.qlCalendarAdvance(Calendar,BA882,AY883,"f",,Trigger)</f>
        <v>45484</v>
      </c>
      <c r="BB883" s="186">
        <f>_xll.qlInterestRateIndexMaturity(Currency&amp;"ibor"&amp;$I$1,BA883,Trigger)</f>
        <v>45849</v>
      </c>
      <c r="BC883" s="359">
        <f>_xll.qlIndexFixing($AC$5,AZ883,,_xll.ohTrigger(Trigger,Quote!$V$2))</f>
        <v>1.7808160744194265E-2</v>
      </c>
      <c r="BD883" s="359" t="e">
        <f>_xll.qlIndexFixing($BE$1,AZ883,TRUE,_xll.ohTrigger(Trigger,Trigger12M))</f>
        <v>#NUM!</v>
      </c>
    </row>
    <row r="884" spans="51:56" ht="11.25" customHeight="1" x14ac:dyDescent="0.25">
      <c r="AY884" s="187" t="s">
        <v>90</v>
      </c>
      <c r="AZ884" s="186">
        <f>_xll.qlInterestRateIndexFixingDate(Currency&amp;"ibor"&amp;$I$1,BA884,Trigger)</f>
        <v>45489</v>
      </c>
      <c r="BA884" s="186">
        <f>_xll.qlCalendarAdvance(Calendar,BA883,AY884,"f",,Trigger)</f>
        <v>45491</v>
      </c>
      <c r="BB884" s="186">
        <f>_xll.qlInterestRateIndexMaturity(Currency&amp;"ibor"&amp;$I$1,BA884,Trigger)</f>
        <v>45856</v>
      </c>
      <c r="BC884" s="359">
        <f>_xll.qlIndexFixing($AC$5,AZ884,,_xll.ohTrigger(Trigger,Quote!$V$2))</f>
        <v>1.7820816047571558E-2</v>
      </c>
      <c r="BD884" s="359" t="e">
        <f>_xll.qlIndexFixing($BE$1,AZ884,TRUE,_xll.ohTrigger(Trigger,Trigger12M))</f>
        <v>#NUM!</v>
      </c>
    </row>
    <row r="885" spans="51:56" ht="11.25" customHeight="1" x14ac:dyDescent="0.25">
      <c r="AY885" s="187" t="s">
        <v>90</v>
      </c>
      <c r="AZ885" s="186">
        <f>_xll.qlInterestRateIndexFixingDate(Currency&amp;"ibor"&amp;$I$1,BA885,Trigger)</f>
        <v>45496</v>
      </c>
      <c r="BA885" s="186">
        <f>_xll.qlCalendarAdvance(Calendar,BA884,AY885,"f",,Trigger)</f>
        <v>45498</v>
      </c>
      <c r="BB885" s="186">
        <f>_xll.qlInterestRateIndexMaturity(Currency&amp;"ibor"&amp;$I$1,BA885,Trigger)</f>
        <v>45863</v>
      </c>
      <c r="BC885" s="359">
        <f>_xll.qlIndexFixing($AC$5,AZ885,,_xll.ohTrigger(Trigger,Quote!$V$2))</f>
        <v>1.7833394589754852E-2</v>
      </c>
      <c r="BD885" s="359" t="e">
        <f>_xll.qlIndexFixing($BE$1,AZ885,TRUE,_xll.ohTrigger(Trigger,Trigger12M))</f>
        <v>#NUM!</v>
      </c>
    </row>
    <row r="886" spans="51:56" ht="11.25" customHeight="1" x14ac:dyDescent="0.25">
      <c r="AY886" s="187" t="s">
        <v>90</v>
      </c>
      <c r="AZ886" s="186">
        <f>_xll.qlInterestRateIndexFixingDate(Currency&amp;"ibor"&amp;$I$1,BA886,Trigger)</f>
        <v>45503</v>
      </c>
      <c r="BA886" s="186">
        <f>_xll.qlCalendarAdvance(Calendar,BA885,AY886,"f",,Trigger)</f>
        <v>45505</v>
      </c>
      <c r="BB886" s="186">
        <f>_xll.qlInterestRateIndexMaturity(Currency&amp;"ibor"&amp;$I$1,BA886,Trigger)</f>
        <v>45870</v>
      </c>
      <c r="BC886" s="359">
        <f>_xll.qlIndexFixing($AC$5,AZ886,,_xll.ohTrigger(Trigger,Quote!$V$2))</f>
        <v>1.7845896367855489E-2</v>
      </c>
      <c r="BD886" s="359" t="e">
        <f>_xll.qlIndexFixing($BE$1,AZ886,TRUE,_xll.ohTrigger(Trigger,Trigger12M))</f>
        <v>#NUM!</v>
      </c>
    </row>
    <row r="887" spans="51:56" ht="11.25" customHeight="1" x14ac:dyDescent="0.25">
      <c r="AY887" s="187" t="s">
        <v>90</v>
      </c>
      <c r="AZ887" s="186">
        <f>_xll.qlInterestRateIndexFixingDate(Currency&amp;"ibor"&amp;$I$1,BA887,Trigger)</f>
        <v>45510</v>
      </c>
      <c r="BA887" s="186">
        <f>_xll.qlCalendarAdvance(Calendar,BA886,AY887,"f",,Trigger)</f>
        <v>45512</v>
      </c>
      <c r="BB887" s="186">
        <f>_xll.qlInterestRateIndexMaturity(Currency&amp;"ibor"&amp;$I$1,BA887,Trigger)</f>
        <v>45877</v>
      </c>
      <c r="BC887" s="359">
        <f>_xll.qlIndexFixing($AC$5,AZ887,,_xll.ohTrigger(Trigger,Quote!$V$2))</f>
        <v>1.7858321379002128E-2</v>
      </c>
      <c r="BD887" s="359" t="e">
        <f>_xll.qlIndexFixing($BE$1,AZ887,TRUE,_xll.ohTrigger(Trigger,Trigger12M))</f>
        <v>#NUM!</v>
      </c>
    </row>
    <row r="888" spans="51:56" ht="11.25" customHeight="1" x14ac:dyDescent="0.25">
      <c r="AY888" s="187" t="s">
        <v>90</v>
      </c>
      <c r="AZ888" s="186">
        <f>_xll.qlInterestRateIndexFixingDate(Currency&amp;"ibor"&amp;$I$1,BA888,Trigger)</f>
        <v>45517</v>
      </c>
      <c r="BA888" s="186">
        <f>_xll.qlCalendarAdvance(Calendar,BA887,AY888,"f",,Trigger)</f>
        <v>45519</v>
      </c>
      <c r="BB888" s="186">
        <f>_xll.qlInterestRateIndexMaturity(Currency&amp;"ibor"&amp;$I$1,BA888,Trigger)</f>
        <v>45884</v>
      </c>
      <c r="BC888" s="359">
        <f>_xll.qlIndexFixing($AC$5,AZ888,,_xll.ohTrigger(Trigger,Quote!$V$2))</f>
        <v>1.7870669620341381E-2</v>
      </c>
      <c r="BD888" s="359" t="e">
        <f>_xll.qlIndexFixing($BE$1,AZ888,TRUE,_xll.ohTrigger(Trigger,Trigger12M))</f>
        <v>#NUM!</v>
      </c>
    </row>
    <row r="889" spans="51:56" ht="11.25" customHeight="1" x14ac:dyDescent="0.25">
      <c r="AY889" s="187" t="s">
        <v>90</v>
      </c>
      <c r="AZ889" s="186">
        <f>_xll.qlInterestRateIndexFixingDate(Currency&amp;"ibor"&amp;$I$1,BA889,Trigger)</f>
        <v>45524</v>
      </c>
      <c r="BA889" s="186">
        <f>_xll.qlCalendarAdvance(Calendar,BA888,AY889,"f",,Trigger)</f>
        <v>45526</v>
      </c>
      <c r="BB889" s="186">
        <f>_xll.qlInterestRateIndexMaturity(Currency&amp;"ibor"&amp;$I$1,BA889,Trigger)</f>
        <v>45891</v>
      </c>
      <c r="BC889" s="359">
        <f>_xll.qlIndexFixing($AC$5,AZ889,,_xll.ohTrigger(Trigger,Quote!$V$2))</f>
        <v>1.7882941089037378E-2</v>
      </c>
      <c r="BD889" s="359" t="e">
        <f>_xll.qlIndexFixing($BE$1,AZ889,TRUE,_xll.ohTrigger(Trigger,Trigger12M))</f>
        <v>#NUM!</v>
      </c>
    </row>
    <row r="890" spans="51:56" ht="11.25" customHeight="1" x14ac:dyDescent="0.25">
      <c r="AY890" s="187" t="s">
        <v>90</v>
      </c>
      <c r="AZ890" s="186">
        <f>_xll.qlInterestRateIndexFixingDate(Currency&amp;"ibor"&amp;$I$1,BA890,Trigger)</f>
        <v>45531</v>
      </c>
      <c r="BA890" s="186">
        <f>_xll.qlCalendarAdvance(Calendar,BA889,AY890,"f",,Trigger)</f>
        <v>45533</v>
      </c>
      <c r="BB890" s="186">
        <f>_xll.qlInterestRateIndexMaturity(Currency&amp;"ibor"&amp;$I$1,BA890,Trigger)</f>
        <v>45898</v>
      </c>
      <c r="BC890" s="359">
        <f>_xll.qlIndexFixing($AC$5,AZ890,,_xll.ohTrigger(Trigger,Quote!$V$2))</f>
        <v>1.7895135782271549E-2</v>
      </c>
      <c r="BD890" s="359" t="e">
        <f>_xll.qlIndexFixing($BE$1,AZ890,TRUE,_xll.ohTrigger(Trigger,Trigger12M))</f>
        <v>#NUM!</v>
      </c>
    </row>
    <row r="891" spans="51:56" ht="11.25" customHeight="1" x14ac:dyDescent="0.25">
      <c r="AY891" s="187" t="s">
        <v>90</v>
      </c>
      <c r="AZ891" s="186">
        <f>_xll.qlInterestRateIndexFixingDate(Currency&amp;"ibor"&amp;$I$1,BA891,Trigger)</f>
        <v>45538</v>
      </c>
      <c r="BA891" s="186">
        <f>_xll.qlCalendarAdvance(Calendar,BA890,AY891,"f",,Trigger)</f>
        <v>45540</v>
      </c>
      <c r="BB891" s="186">
        <f>_xll.qlInterestRateIndexMaturity(Currency&amp;"ibor"&amp;$I$1,BA891,Trigger)</f>
        <v>45905</v>
      </c>
      <c r="BC891" s="359">
        <f>_xll.qlIndexFixing($AC$5,AZ891,,_xll.ohTrigger(Trigger,Quote!$V$2))</f>
        <v>1.7907253697243726E-2</v>
      </c>
      <c r="BD891" s="359" t="e">
        <f>_xll.qlIndexFixing($BE$1,AZ891,TRUE,_xll.ohTrigger(Trigger,Trigger12M))</f>
        <v>#NUM!</v>
      </c>
    </row>
    <row r="892" spans="51:56" ht="11.25" customHeight="1" x14ac:dyDescent="0.25">
      <c r="AY892" s="187" t="s">
        <v>90</v>
      </c>
      <c r="AZ892" s="186">
        <f>_xll.qlInterestRateIndexFixingDate(Currency&amp;"ibor"&amp;$I$1,BA892,Trigger)</f>
        <v>45545</v>
      </c>
      <c r="BA892" s="186">
        <f>_xll.qlCalendarAdvance(Calendar,BA891,AY892,"f",,Trigger)</f>
        <v>45547</v>
      </c>
      <c r="BB892" s="186">
        <f>_xll.qlInterestRateIndexMaturity(Currency&amp;"ibor"&amp;$I$1,BA892,Trigger)</f>
        <v>45912</v>
      </c>
      <c r="BC892" s="359">
        <f>_xll.qlIndexFixing($AC$5,AZ892,,_xll.ohTrigger(Trigger,Quote!$V$2))</f>
        <v>1.7919294831170381E-2</v>
      </c>
      <c r="BD892" s="359" t="e">
        <f>_xll.qlIndexFixing($BE$1,AZ892,TRUE,_xll.ohTrigger(Trigger,Trigger12M))</f>
        <v>#NUM!</v>
      </c>
    </row>
    <row r="893" spans="51:56" ht="11.25" customHeight="1" x14ac:dyDescent="0.25">
      <c r="AY893" s="187" t="s">
        <v>90</v>
      </c>
      <c r="AZ893" s="186">
        <f>_xll.qlInterestRateIndexFixingDate(Currency&amp;"ibor"&amp;$I$1,BA893,Trigger)</f>
        <v>45552</v>
      </c>
      <c r="BA893" s="186">
        <f>_xll.qlCalendarAdvance(Calendar,BA892,AY893,"f",,Trigger)</f>
        <v>45554</v>
      </c>
      <c r="BB893" s="186">
        <f>_xll.qlInterestRateIndexMaturity(Currency&amp;"ibor"&amp;$I$1,BA893,Trigger)</f>
        <v>45919</v>
      </c>
      <c r="BC893" s="359">
        <f>_xll.qlIndexFixing($AC$5,AZ893,,_xll.ohTrigger(Trigger,Quote!$V$2))</f>
        <v>1.7931259181286387E-2</v>
      </c>
      <c r="BD893" s="359" t="e">
        <f>_xll.qlIndexFixing($BE$1,AZ893,TRUE,_xll.ohTrigger(Trigger,Trigger12M))</f>
        <v>#NUM!</v>
      </c>
    </row>
    <row r="894" spans="51:56" ht="11.25" customHeight="1" x14ac:dyDescent="0.25">
      <c r="AY894" s="187" t="s">
        <v>90</v>
      </c>
      <c r="AZ894" s="186">
        <f>_xll.qlInterestRateIndexFixingDate(Currency&amp;"ibor"&amp;$I$1,BA894,Trigger)</f>
        <v>45559</v>
      </c>
      <c r="BA894" s="186">
        <f>_xll.qlCalendarAdvance(Calendar,BA893,AY894,"f",,Trigger)</f>
        <v>45561</v>
      </c>
      <c r="BB894" s="186">
        <f>_xll.qlInterestRateIndexMaturity(Currency&amp;"ibor"&amp;$I$1,BA894,Trigger)</f>
        <v>45926</v>
      </c>
      <c r="BC894" s="359">
        <f>_xll.qlIndexFixing($AC$5,AZ894,,_xll.ohTrigger(Trigger,Quote!$V$2))</f>
        <v>1.7943146744843472E-2</v>
      </c>
      <c r="BD894" s="359" t="e">
        <f>_xll.qlIndexFixing($BE$1,AZ894,TRUE,_xll.ohTrigger(Trigger,Trigger12M))</f>
        <v>#NUM!</v>
      </c>
    </row>
    <row r="895" spans="51:56" ht="11.25" customHeight="1" x14ac:dyDescent="0.25">
      <c r="AY895" s="187" t="s">
        <v>90</v>
      </c>
      <c r="AZ895" s="186">
        <f>_xll.qlInterestRateIndexFixingDate(Currency&amp;"ibor"&amp;$I$1,BA895,Trigger)</f>
        <v>45566</v>
      </c>
      <c r="BA895" s="186">
        <f>_xll.qlCalendarAdvance(Calendar,BA894,AY895,"f",,Trigger)</f>
        <v>45568</v>
      </c>
      <c r="BB895" s="186">
        <f>_xll.qlInterestRateIndexMaturity(Currency&amp;"ibor"&amp;$I$1,BA895,Trigger)</f>
        <v>45933</v>
      </c>
      <c r="BC895" s="359">
        <f>_xll.qlIndexFixing($AC$5,AZ895,,_xll.ohTrigger(Trigger,Quote!$V$2))</f>
        <v>1.7954957519111765E-2</v>
      </c>
      <c r="BD895" s="359" t="e">
        <f>_xll.qlIndexFixing($BE$1,AZ895,TRUE,_xll.ohTrigger(Trigger,Trigger12M))</f>
        <v>#NUM!</v>
      </c>
    </row>
    <row r="896" spans="51:56" ht="11.25" customHeight="1" x14ac:dyDescent="0.25">
      <c r="AY896" s="187" t="s">
        <v>90</v>
      </c>
      <c r="AZ896" s="186">
        <f>_xll.qlInterestRateIndexFixingDate(Currency&amp;"ibor"&amp;$I$1,BA896,Trigger)</f>
        <v>45573</v>
      </c>
      <c r="BA896" s="186">
        <f>_xll.qlCalendarAdvance(Calendar,BA895,AY896,"f",,Trigger)</f>
        <v>45575</v>
      </c>
      <c r="BB896" s="186">
        <f>_xll.qlInterestRateIndexMaturity(Currency&amp;"ibor"&amp;$I$1,BA896,Trigger)</f>
        <v>45940</v>
      </c>
      <c r="BC896" s="359">
        <f>_xll.qlIndexFixing($AC$5,AZ896,,_xll.ohTrigger(Trigger,Quote!$V$2))</f>
        <v>1.7966691501378258E-2</v>
      </c>
      <c r="BD896" s="359" t="e">
        <f>_xll.qlIndexFixing($BE$1,AZ896,TRUE,_xll.ohTrigger(Trigger,Trigger12M))</f>
        <v>#NUM!</v>
      </c>
    </row>
    <row r="897" spans="51:56" ht="11.25" customHeight="1" x14ac:dyDescent="0.25">
      <c r="AY897" s="187" t="s">
        <v>90</v>
      </c>
      <c r="AZ897" s="186">
        <f>_xll.qlInterestRateIndexFixingDate(Currency&amp;"ibor"&amp;$I$1,BA897,Trigger)</f>
        <v>45580</v>
      </c>
      <c r="BA897" s="186">
        <f>_xll.qlCalendarAdvance(Calendar,BA896,AY897,"f",,Trigger)</f>
        <v>45582</v>
      </c>
      <c r="BB897" s="186">
        <f>_xll.qlInterestRateIndexMaturity(Currency&amp;"ibor"&amp;$I$1,BA897,Trigger)</f>
        <v>45947</v>
      </c>
      <c r="BC897" s="359">
        <f>_xll.qlIndexFixing($AC$5,AZ897,,_xll.ohTrigger(Trigger,Quote!$V$2))</f>
        <v>1.7978348688948563E-2</v>
      </c>
      <c r="BD897" s="359" t="e">
        <f>_xll.qlIndexFixing($BE$1,AZ897,TRUE,_xll.ohTrigger(Trigger,Trigger12M))</f>
        <v>#NUM!</v>
      </c>
    </row>
    <row r="898" spans="51:56" ht="11.25" customHeight="1" x14ac:dyDescent="0.25">
      <c r="AY898" s="187" t="s">
        <v>90</v>
      </c>
      <c r="AZ898" s="186">
        <f>_xll.qlInterestRateIndexFixingDate(Currency&amp;"ibor"&amp;$I$1,BA898,Trigger)</f>
        <v>45587</v>
      </c>
      <c r="BA898" s="186">
        <f>_xll.qlCalendarAdvance(Calendar,BA897,AY898,"f",,Trigger)</f>
        <v>45589</v>
      </c>
      <c r="BB898" s="186">
        <f>_xll.qlInterestRateIndexMaturity(Currency&amp;"ibor"&amp;$I$1,BA898,Trigger)</f>
        <v>45954</v>
      </c>
      <c r="BC898" s="359">
        <f>_xll.qlIndexFixing($AC$5,AZ898,,_xll.ohTrigger(Trigger,Quote!$V$2))</f>
        <v>1.7989929079144706E-2</v>
      </c>
      <c r="BD898" s="359" t="e">
        <f>_xll.qlIndexFixing($BE$1,AZ898,TRUE,_xll.ohTrigger(Trigger,Trigger12M))</f>
        <v>#NUM!</v>
      </c>
    </row>
    <row r="899" spans="51:56" ht="11.25" customHeight="1" x14ac:dyDescent="0.25">
      <c r="AY899" s="187" t="s">
        <v>90</v>
      </c>
      <c r="AZ899" s="186">
        <f>_xll.qlInterestRateIndexFixingDate(Currency&amp;"ibor"&amp;$I$1,BA899,Trigger)</f>
        <v>45594</v>
      </c>
      <c r="BA899" s="186">
        <f>_xll.qlCalendarAdvance(Calendar,BA898,AY899,"f",,Trigger)</f>
        <v>45596</v>
      </c>
      <c r="BB899" s="186">
        <f>_xll.qlInterestRateIndexMaturity(Currency&amp;"ibor"&amp;$I$1,BA899,Trigger)</f>
        <v>45961</v>
      </c>
      <c r="BC899" s="359">
        <f>_xll.qlIndexFixing($AC$5,AZ899,,_xll.ohTrigger(Trigger,Quote!$V$2))</f>
        <v>1.8001432669307125E-2</v>
      </c>
      <c r="BD899" s="359" t="e">
        <f>_xll.qlIndexFixing($BE$1,AZ899,TRUE,_xll.ohTrigger(Trigger,Trigger12M))</f>
        <v>#NUM!</v>
      </c>
    </row>
    <row r="900" spans="51:56" ht="11.25" customHeight="1" x14ac:dyDescent="0.25">
      <c r="AY900" s="187" t="s">
        <v>90</v>
      </c>
      <c r="AZ900" s="186">
        <f>_xll.qlInterestRateIndexFixingDate(Currency&amp;"ibor"&amp;$I$1,BA900,Trigger)</f>
        <v>45601</v>
      </c>
      <c r="BA900" s="186">
        <f>_xll.qlCalendarAdvance(Calendar,BA899,AY900,"f",,Trigger)</f>
        <v>45603</v>
      </c>
      <c r="BB900" s="186">
        <f>_xll.qlInterestRateIndexMaturity(Currency&amp;"ibor"&amp;$I$1,BA900,Trigger)</f>
        <v>45968</v>
      </c>
      <c r="BC900" s="359">
        <f>_xll.qlIndexFixing($AC$5,AZ900,,_xll.ohTrigger(Trigger,Quote!$V$2))</f>
        <v>1.8012859456793758E-2</v>
      </c>
      <c r="BD900" s="359" t="e">
        <f>_xll.qlIndexFixing($BE$1,AZ900,TRUE,_xll.ohTrigger(Trigger,Trigger12M))</f>
        <v>#NUM!</v>
      </c>
    </row>
    <row r="901" spans="51:56" ht="11.25" customHeight="1" x14ac:dyDescent="0.25">
      <c r="AY901" s="187" t="s">
        <v>90</v>
      </c>
      <c r="AZ901" s="186">
        <f>_xll.qlInterestRateIndexFixingDate(Currency&amp;"ibor"&amp;$I$1,BA901,Trigger)</f>
        <v>45608</v>
      </c>
      <c r="BA901" s="186">
        <f>_xll.qlCalendarAdvance(Calendar,BA900,AY901,"f",,Trigger)</f>
        <v>45610</v>
      </c>
      <c r="BB901" s="186">
        <f>_xll.qlInterestRateIndexMaturity(Currency&amp;"ibor"&amp;$I$1,BA901,Trigger)</f>
        <v>45975</v>
      </c>
      <c r="BC901" s="359">
        <f>_xll.qlIndexFixing($AC$5,AZ901,,_xll.ohTrigger(Trigger,Quote!$V$2))</f>
        <v>1.8024209438980081E-2</v>
      </c>
      <c r="BD901" s="359" t="e">
        <f>_xll.qlIndexFixing($BE$1,AZ901,TRUE,_xll.ohTrigger(Trigger,Trigger12M))</f>
        <v>#NUM!</v>
      </c>
    </row>
    <row r="902" spans="51:56" ht="11.25" customHeight="1" x14ac:dyDescent="0.25">
      <c r="AY902" s="187" t="s">
        <v>90</v>
      </c>
      <c r="AZ902" s="186">
        <f>_xll.qlInterestRateIndexFixingDate(Currency&amp;"ibor"&amp;$I$1,BA902,Trigger)</f>
        <v>45615</v>
      </c>
      <c r="BA902" s="186">
        <f>_xll.qlCalendarAdvance(Calendar,BA901,AY902,"f",,Trigger)</f>
        <v>45617</v>
      </c>
      <c r="BB902" s="186">
        <f>_xll.qlInterestRateIndexMaturity(Currency&amp;"ibor"&amp;$I$1,BA902,Trigger)</f>
        <v>45982</v>
      </c>
      <c r="BC902" s="359">
        <f>_xll.qlIndexFixing($AC$5,AZ902,,_xll.ohTrigger(Trigger,Quote!$V$2))</f>
        <v>1.8035482613259081E-2</v>
      </c>
      <c r="BD902" s="359" t="e">
        <f>_xll.qlIndexFixing($BE$1,AZ902,TRUE,_xll.ohTrigger(Trigger,Trigger12M))</f>
        <v>#NUM!</v>
      </c>
    </row>
    <row r="903" spans="51:56" ht="11.25" customHeight="1" x14ac:dyDescent="0.25">
      <c r="AY903" s="187" t="s">
        <v>90</v>
      </c>
      <c r="AZ903" s="186">
        <f>_xll.qlInterestRateIndexFixingDate(Currency&amp;"ibor"&amp;$I$1,BA903,Trigger)</f>
        <v>45622</v>
      </c>
      <c r="BA903" s="186">
        <f>_xll.qlCalendarAdvance(Calendar,BA902,AY903,"f",,Trigger)</f>
        <v>45624</v>
      </c>
      <c r="BB903" s="186">
        <f>_xll.qlInterestRateIndexMaturity(Currency&amp;"ibor"&amp;$I$1,BA903,Trigger)</f>
        <v>45989</v>
      </c>
      <c r="BC903" s="359">
        <f>_xll.qlIndexFixing($AC$5,AZ903,,_xll.ohTrigger(Trigger,Quote!$V$2))</f>
        <v>1.8046678977041271E-2</v>
      </c>
      <c r="BD903" s="359" t="e">
        <f>_xll.qlIndexFixing($BE$1,AZ903,TRUE,_xll.ohTrigger(Trigger,Trigger12M))</f>
        <v>#NUM!</v>
      </c>
    </row>
    <row r="904" spans="51:56" ht="11.25" customHeight="1" x14ac:dyDescent="0.25">
      <c r="AY904" s="187" t="s">
        <v>90</v>
      </c>
      <c r="AZ904" s="186">
        <f>_xll.qlInterestRateIndexFixingDate(Currency&amp;"ibor"&amp;$I$1,BA904,Trigger)</f>
        <v>45629</v>
      </c>
      <c r="BA904" s="186">
        <f>_xll.qlCalendarAdvance(Calendar,BA903,AY904,"f",,Trigger)</f>
        <v>45631</v>
      </c>
      <c r="BB904" s="186">
        <f>_xll.qlInterestRateIndexMaturity(Currency&amp;"ibor"&amp;$I$1,BA904,Trigger)</f>
        <v>45996</v>
      </c>
      <c r="BC904" s="359">
        <f>_xll.qlIndexFixing($AC$5,AZ904,,_xll.ohTrigger(Trigger,Quote!$V$2))</f>
        <v>1.8057798527755336E-2</v>
      </c>
      <c r="BD904" s="359" t="e">
        <f>_xll.qlIndexFixing($BE$1,AZ904,TRUE,_xll.ohTrigger(Trigger,Trigger12M))</f>
        <v>#NUM!</v>
      </c>
    </row>
    <row r="905" spans="51:56" ht="11.25" customHeight="1" x14ac:dyDescent="0.25">
      <c r="AY905" s="187" t="s">
        <v>90</v>
      </c>
      <c r="AZ905" s="186">
        <f>_xll.qlInterestRateIndexFixingDate(Currency&amp;"ibor"&amp;$I$1,BA905,Trigger)</f>
        <v>45636</v>
      </c>
      <c r="BA905" s="186">
        <f>_xll.qlCalendarAdvance(Calendar,BA904,AY905,"f",,Trigger)</f>
        <v>45638</v>
      </c>
      <c r="BB905" s="186">
        <f>_xll.qlInterestRateIndexMaturity(Currency&amp;"ibor"&amp;$I$1,BA905,Trigger)</f>
        <v>46003</v>
      </c>
      <c r="BC905" s="359">
        <f>_xll.qlIndexFixing($AC$5,AZ905,,_xll.ohTrigger(Trigger,Quote!$V$2))</f>
        <v>1.8068841262847041E-2</v>
      </c>
      <c r="BD905" s="359" t="e">
        <f>_xll.qlIndexFixing($BE$1,AZ905,TRUE,_xll.ohTrigger(Trigger,Trigger12M))</f>
        <v>#NUM!</v>
      </c>
    </row>
    <row r="906" spans="51:56" ht="11.25" customHeight="1" x14ac:dyDescent="0.25">
      <c r="AY906" s="187" t="s">
        <v>90</v>
      </c>
      <c r="AZ906" s="186">
        <f>_xll.qlInterestRateIndexFixingDate(Currency&amp;"ibor"&amp;$I$1,BA906,Trigger)</f>
        <v>45643</v>
      </c>
      <c r="BA906" s="186">
        <f>_xll.qlCalendarAdvance(Calendar,BA905,AY906,"f",,Trigger)</f>
        <v>45645</v>
      </c>
      <c r="BB906" s="186">
        <f>_xll.qlInterestRateIndexMaturity(Currency&amp;"ibor"&amp;$I$1,BA906,Trigger)</f>
        <v>46010</v>
      </c>
      <c r="BC906" s="359">
        <f>_xll.qlIndexFixing($AC$5,AZ906,,_xll.ohTrigger(Trigger,Quote!$V$2))</f>
        <v>1.8079807179780121E-2</v>
      </c>
      <c r="BD906" s="359" t="e">
        <f>_xll.qlIndexFixing($BE$1,AZ906,TRUE,_xll.ohTrigger(Trigger,Trigger12M))</f>
        <v>#NUM!</v>
      </c>
    </row>
    <row r="907" spans="51:56" ht="11.25" customHeight="1" x14ac:dyDescent="0.25">
      <c r="AY907" s="187" t="s">
        <v>90</v>
      </c>
      <c r="AZ907" s="186">
        <f>_xll.qlInterestRateIndexFixingDate(Currency&amp;"ibor"&amp;$I$1,BA907,Trigger)</f>
        <v>45649</v>
      </c>
      <c r="BA907" s="186">
        <f>_xll.qlCalendarAdvance(Calendar,BA906,AY907,"f",,Trigger)</f>
        <v>45653</v>
      </c>
      <c r="BB907" s="186">
        <f>_xll.qlInterestRateIndexMaturity(Currency&amp;"ibor"&amp;$I$1,BA907,Trigger)</f>
        <v>46020</v>
      </c>
      <c r="BC907" s="359">
        <f>_xll.qlIndexFixing($AC$5,AZ907,,_xll.ohTrigger(Trigger,Quote!$V$2))</f>
        <v>1.8094971756002023E-2</v>
      </c>
      <c r="BD907" s="359" t="e">
        <f>_xll.qlIndexFixing($BE$1,AZ907,TRUE,_xll.ohTrigger(Trigger,Trigger12M))</f>
        <v>#NUM!</v>
      </c>
    </row>
    <row r="908" spans="51:56" ht="11.25" customHeight="1" x14ac:dyDescent="0.25">
      <c r="AY908" s="187" t="s">
        <v>90</v>
      </c>
      <c r="AZ908" s="186">
        <f>_xll.qlInterestRateIndexFixingDate(Currency&amp;"ibor"&amp;$I$1,BA908,Trigger)</f>
        <v>45657</v>
      </c>
      <c r="BA908" s="186">
        <f>_xll.qlCalendarAdvance(Calendar,BA907,AY908,"f",,Trigger)</f>
        <v>45660</v>
      </c>
      <c r="BB908" s="186">
        <f>_xll.qlInterestRateIndexMaturity(Currency&amp;"ibor"&amp;$I$1,BA908,Trigger)</f>
        <v>46027</v>
      </c>
      <c r="BC908" s="359">
        <f>_xll.qlIndexFixing($AC$5,AZ908,,_xll.ohTrigger(Trigger,Quote!$V$2))</f>
        <v>1.8105874522419664E-2</v>
      </c>
      <c r="BD908" s="359" t="e">
        <f>_xll.qlIndexFixing($BE$1,AZ908,TRUE,_xll.ohTrigger(Trigger,Trigger12M))</f>
        <v>#NUM!</v>
      </c>
    </row>
    <row r="909" spans="51:56" ht="11.25" customHeight="1" x14ac:dyDescent="0.25">
      <c r="AY909" s="187" t="s">
        <v>90</v>
      </c>
      <c r="AZ909" s="186">
        <f>_xll.qlInterestRateIndexFixingDate(Currency&amp;"ibor"&amp;$I$1,BA909,Trigger)</f>
        <v>45665</v>
      </c>
      <c r="BA909" s="186">
        <f>_xll.qlCalendarAdvance(Calendar,BA908,AY909,"f",,Trigger)</f>
        <v>45667</v>
      </c>
      <c r="BB909" s="186">
        <f>_xll.qlInterestRateIndexMaturity(Currency&amp;"ibor"&amp;$I$1,BA909,Trigger)</f>
        <v>46034</v>
      </c>
      <c r="BC909" s="359">
        <f>_xll.qlIndexFixing($AC$5,AZ909,,_xll.ohTrigger(Trigger,Quote!$V$2))</f>
        <v>1.8116700877167512E-2</v>
      </c>
      <c r="BD909" s="359" t="e">
        <f>_xll.qlIndexFixing($BE$1,AZ909,TRUE,_xll.ohTrigger(Trigger,Trigger12M))</f>
        <v>#NUM!</v>
      </c>
    </row>
    <row r="910" spans="51:56" ht="11.25" customHeight="1" x14ac:dyDescent="0.25">
      <c r="AY910" s="187" t="s">
        <v>90</v>
      </c>
      <c r="AZ910" s="186">
        <f>_xll.qlInterestRateIndexFixingDate(Currency&amp;"ibor"&amp;$I$1,BA910,Trigger)</f>
        <v>45672</v>
      </c>
      <c r="BA910" s="186">
        <f>_xll.qlCalendarAdvance(Calendar,BA909,AY910,"f",,Trigger)</f>
        <v>45674</v>
      </c>
      <c r="BB910" s="186">
        <f>_xll.qlInterestRateIndexMaturity(Currency&amp;"ibor"&amp;$I$1,BA910,Trigger)</f>
        <v>46041</v>
      </c>
      <c r="BC910" s="359">
        <f>_xll.qlIndexFixing($AC$5,AZ910,,_xll.ohTrigger(Trigger,Quote!$V$2))</f>
        <v>1.8127450817759915E-2</v>
      </c>
      <c r="BD910" s="359" t="e">
        <f>_xll.qlIndexFixing($BE$1,AZ910,TRUE,_xll.ohTrigger(Trigger,Trigger12M))</f>
        <v>#NUM!</v>
      </c>
    </row>
    <row r="911" spans="51:56" ht="11.25" customHeight="1" x14ac:dyDescent="0.25">
      <c r="AY911" s="187" t="s">
        <v>90</v>
      </c>
      <c r="AZ911" s="186">
        <f>_xll.qlInterestRateIndexFixingDate(Currency&amp;"ibor"&amp;$I$1,BA911,Trigger)</f>
        <v>45679</v>
      </c>
      <c r="BA911" s="186">
        <f>_xll.qlCalendarAdvance(Calendar,BA910,AY911,"f",,Trigger)</f>
        <v>45681</v>
      </c>
      <c r="BB911" s="186">
        <f>_xll.qlInterestRateIndexMaturity(Currency&amp;"ibor"&amp;$I$1,BA911,Trigger)</f>
        <v>46048</v>
      </c>
      <c r="BC911" s="359">
        <f>_xll.qlIndexFixing($AC$5,AZ911,,_xll.ohTrigger(Trigger,Quote!$V$2))</f>
        <v>1.8138124341726704E-2</v>
      </c>
      <c r="BD911" s="359" t="e">
        <f>_xll.qlIndexFixing($BE$1,AZ911,TRUE,_xll.ohTrigger(Trigger,Trigger12M))</f>
        <v>#NUM!</v>
      </c>
    </row>
    <row r="912" spans="51:56" ht="11.25" customHeight="1" x14ac:dyDescent="0.25">
      <c r="AY912" s="187" t="s">
        <v>90</v>
      </c>
      <c r="AZ912" s="186">
        <f>_xll.qlInterestRateIndexFixingDate(Currency&amp;"ibor"&amp;$I$1,BA912,Trigger)</f>
        <v>45686</v>
      </c>
      <c r="BA912" s="186">
        <f>_xll.qlCalendarAdvance(Calendar,BA911,AY912,"f",,Trigger)</f>
        <v>45688</v>
      </c>
      <c r="BB912" s="186">
        <f>_xll.qlInterestRateIndexMaturity(Currency&amp;"ibor"&amp;$I$1,BA912,Trigger)</f>
        <v>46052</v>
      </c>
      <c r="BC912" s="359">
        <f>_xll.qlIndexFixing($AC$5,AZ912,,_xll.ohTrigger(Trigger,Quote!$V$2))</f>
        <v>1.8143872775831182E-2</v>
      </c>
      <c r="BD912" s="359" t="e">
        <f>_xll.qlIndexFixing($BE$1,AZ912,TRUE,_xll.ohTrigger(Trigger,Trigger12M))</f>
        <v>#NUM!</v>
      </c>
    </row>
    <row r="913" spans="51:56" ht="11.25" customHeight="1" x14ac:dyDescent="0.25">
      <c r="AY913" s="187" t="s">
        <v>90</v>
      </c>
      <c r="AZ913" s="186">
        <f>_xll.qlInterestRateIndexFixingDate(Currency&amp;"ibor"&amp;$I$1,BA913,Trigger)</f>
        <v>45693</v>
      </c>
      <c r="BA913" s="186">
        <f>_xll.qlCalendarAdvance(Calendar,BA912,AY913,"f",,Trigger)</f>
        <v>45695</v>
      </c>
      <c r="BB913" s="186">
        <f>_xll.qlInterestRateIndexMaturity(Currency&amp;"ibor"&amp;$I$1,BA913,Trigger)</f>
        <v>46062</v>
      </c>
      <c r="BC913" s="359">
        <f>_xll.qlIndexFixing($AC$5,AZ913,,_xll.ohTrigger(Trigger,Quote!$V$2))</f>
        <v>1.8159242129995298E-2</v>
      </c>
      <c r="BD913" s="359" t="e">
        <f>_xll.qlIndexFixing($BE$1,AZ913,TRUE,_xll.ohTrigger(Trigger,Trigger12M))</f>
        <v>#NUM!</v>
      </c>
    </row>
    <row r="914" spans="51:56" ht="11.25" customHeight="1" x14ac:dyDescent="0.25">
      <c r="AY914" s="187" t="s">
        <v>90</v>
      </c>
      <c r="AZ914" s="186">
        <f>_xll.qlInterestRateIndexFixingDate(Currency&amp;"ibor"&amp;$I$1,BA914,Trigger)</f>
        <v>45700</v>
      </c>
      <c r="BA914" s="186">
        <f>_xll.qlCalendarAdvance(Calendar,BA913,AY914,"f",,Trigger)</f>
        <v>45702</v>
      </c>
      <c r="BB914" s="186">
        <f>_xll.qlInterestRateIndexMaturity(Currency&amp;"ibor"&amp;$I$1,BA914,Trigger)</f>
        <v>46069</v>
      </c>
      <c r="BC914" s="359">
        <f>_xll.qlIndexFixing($AC$5,AZ914,,_xll.ohTrigger(Trigger,Quote!$V$2))</f>
        <v>1.8169686389446271E-2</v>
      </c>
      <c r="BD914" s="359" t="e">
        <f>_xll.qlIndexFixing($BE$1,AZ914,TRUE,_xll.ohTrigger(Trigger,Trigger12M))</f>
        <v>#NUM!</v>
      </c>
    </row>
    <row r="915" spans="51:56" ht="11.25" customHeight="1" x14ac:dyDescent="0.25">
      <c r="AY915" s="187" t="s">
        <v>90</v>
      </c>
      <c r="AZ915" s="186">
        <f>_xll.qlInterestRateIndexFixingDate(Currency&amp;"ibor"&amp;$I$1,BA915,Trigger)</f>
        <v>45707</v>
      </c>
      <c r="BA915" s="186">
        <f>_xll.qlCalendarAdvance(Calendar,BA914,AY915,"f",,Trigger)</f>
        <v>45709</v>
      </c>
      <c r="BB915" s="186">
        <f>_xll.qlInterestRateIndexMaturity(Currency&amp;"ibor"&amp;$I$1,BA915,Trigger)</f>
        <v>46076</v>
      </c>
      <c r="BC915" s="359">
        <f>_xll.qlIndexFixing($AC$5,AZ915,,_xll.ohTrigger(Trigger,Quote!$V$2))</f>
        <v>1.8180054222570831E-2</v>
      </c>
      <c r="BD915" s="359" t="e">
        <f>_xll.qlIndexFixing($BE$1,AZ915,TRUE,_xll.ohTrigger(Trigger,Trigger12M))</f>
        <v>#NUM!</v>
      </c>
    </row>
    <row r="916" spans="51:56" ht="11.25" customHeight="1" x14ac:dyDescent="0.25">
      <c r="AY916" s="187" t="s">
        <v>90</v>
      </c>
      <c r="AZ916" s="186">
        <f>_xll.qlInterestRateIndexFixingDate(Currency&amp;"ibor"&amp;$I$1,BA916,Trigger)</f>
        <v>45714</v>
      </c>
      <c r="BA916" s="186">
        <f>_xll.qlCalendarAdvance(Calendar,BA915,AY916,"f",,Trigger)</f>
        <v>45716</v>
      </c>
      <c r="BB916" s="186">
        <f>_xll.qlInterestRateIndexMaturity(Currency&amp;"ibor"&amp;$I$1,BA916,Trigger)</f>
        <v>46080</v>
      </c>
      <c r="BC916" s="359">
        <f>_xll.qlIndexFixing($AC$5,AZ916,,_xll.ohTrigger(Trigger,Quote!$V$2))</f>
        <v>1.8184870322917827E-2</v>
      </c>
      <c r="BD916" s="359" t="e">
        <f>_xll.qlIndexFixing($BE$1,AZ916,TRUE,_xll.ohTrigger(Trigger,Trigger12M))</f>
        <v>#NUM!</v>
      </c>
    </row>
    <row r="917" spans="51:56" ht="11.25" customHeight="1" x14ac:dyDescent="0.25">
      <c r="AY917" s="187" t="s">
        <v>90</v>
      </c>
      <c r="AZ917" s="186">
        <f>_xll.qlInterestRateIndexFixingDate(Currency&amp;"ibor"&amp;$I$1,BA917,Trigger)</f>
        <v>45721</v>
      </c>
      <c r="BA917" s="186">
        <f>_xll.qlCalendarAdvance(Calendar,BA916,AY917,"f",,Trigger)</f>
        <v>45723</v>
      </c>
      <c r="BB917" s="186">
        <f>_xll.qlInterestRateIndexMaturity(Currency&amp;"ibor"&amp;$I$1,BA917,Trigger)</f>
        <v>46090</v>
      </c>
      <c r="BC917" s="359">
        <f>_xll.qlIndexFixing($AC$5,AZ917,,_xll.ohTrigger(Trigger,Quote!$V$2))</f>
        <v>1.8200560600330498E-2</v>
      </c>
      <c r="BD917" s="359" t="e">
        <f>_xll.qlIndexFixing($BE$1,AZ917,TRUE,_xll.ohTrigger(Trigger,Trigger12M))</f>
        <v>#NUM!</v>
      </c>
    </row>
    <row r="918" spans="51:56" ht="11.25" customHeight="1" x14ac:dyDescent="0.25">
      <c r="AY918" s="187" t="s">
        <v>90</v>
      </c>
      <c r="AZ918" s="186">
        <f>_xll.qlInterestRateIndexFixingDate(Currency&amp;"ibor"&amp;$I$1,BA918,Trigger)</f>
        <v>45728</v>
      </c>
      <c r="BA918" s="186">
        <f>_xll.qlCalendarAdvance(Calendar,BA917,AY918,"f",,Trigger)</f>
        <v>45730</v>
      </c>
      <c r="BB918" s="186">
        <f>_xll.qlInterestRateIndexMaturity(Currency&amp;"ibor"&amp;$I$1,BA918,Trigger)</f>
        <v>46097</v>
      </c>
      <c r="BC918" s="359">
        <f>_xll.qlIndexFixing($AC$5,AZ918,,_xll.ohTrigger(Trigger,Quote!$V$2))</f>
        <v>1.8210699140255481E-2</v>
      </c>
      <c r="BD918" s="359" t="e">
        <f>_xll.qlIndexFixing($BE$1,AZ918,TRUE,_xll.ohTrigger(Trigger,Trigger12M))</f>
        <v>#NUM!</v>
      </c>
    </row>
    <row r="919" spans="51:56" ht="11.25" customHeight="1" x14ac:dyDescent="0.25">
      <c r="AY919" s="187" t="s">
        <v>90</v>
      </c>
      <c r="AZ919" s="186">
        <f>_xll.qlInterestRateIndexFixingDate(Currency&amp;"ibor"&amp;$I$1,BA919,Trigger)</f>
        <v>45735</v>
      </c>
      <c r="BA919" s="186">
        <f>_xll.qlCalendarAdvance(Calendar,BA918,AY919,"f",,Trigger)</f>
        <v>45737</v>
      </c>
      <c r="BB919" s="186">
        <f>_xll.qlInterestRateIndexMaturity(Currency&amp;"ibor"&amp;$I$1,BA919,Trigger)</f>
        <v>46104</v>
      </c>
      <c r="BC919" s="359">
        <f>_xll.qlIndexFixing($AC$5,AZ919,,_xll.ohTrigger(Trigger,Quote!$V$2))</f>
        <v>1.8220761244432487E-2</v>
      </c>
      <c r="BD919" s="359" t="e">
        <f>_xll.qlIndexFixing($BE$1,AZ919,TRUE,_xll.ohTrigger(Trigger,Trigger12M))</f>
        <v>#NUM!</v>
      </c>
    </row>
    <row r="920" spans="51:56" ht="11.25" customHeight="1" x14ac:dyDescent="0.25">
      <c r="AY920" s="187" t="s">
        <v>90</v>
      </c>
      <c r="AZ920" s="186">
        <f>_xll.qlInterestRateIndexFixingDate(Currency&amp;"ibor"&amp;$I$1,BA920,Trigger)</f>
        <v>45742</v>
      </c>
      <c r="BA920" s="186">
        <f>_xll.qlCalendarAdvance(Calendar,BA919,AY920,"f",,Trigger)</f>
        <v>45744</v>
      </c>
      <c r="BB920" s="186">
        <f>_xll.qlInterestRateIndexMaturity(Currency&amp;"ibor"&amp;$I$1,BA920,Trigger)</f>
        <v>46111</v>
      </c>
      <c r="BC920" s="359">
        <f>_xll.qlIndexFixing($AC$5,AZ920,,_xll.ohTrigger(Trigger,Quote!$V$2))</f>
        <v>1.8230746910550776E-2</v>
      </c>
      <c r="BD920" s="359" t="e">
        <f>_xll.qlIndexFixing($BE$1,AZ920,TRUE,_xll.ohTrigger(Trigger,Trigger12M))</f>
        <v>#NUM!</v>
      </c>
    </row>
    <row r="921" spans="51:56" ht="11.25" customHeight="1" x14ac:dyDescent="0.25">
      <c r="AY921" s="187" t="s">
        <v>90</v>
      </c>
      <c r="AZ921" s="186">
        <f>_xll.qlInterestRateIndexFixingDate(Currency&amp;"ibor"&amp;$I$1,BA921,Trigger)</f>
        <v>45749</v>
      </c>
      <c r="BA921" s="186">
        <f>_xll.qlCalendarAdvance(Calendar,BA920,AY921,"f",,Trigger)</f>
        <v>45751</v>
      </c>
      <c r="BB921" s="186">
        <f>_xll.qlInterestRateIndexMaturity(Currency&amp;"ibor"&amp;$I$1,BA921,Trigger)</f>
        <v>46119</v>
      </c>
      <c r="BC921" s="359">
        <f>_xll.qlIndexFixing($AC$5,AZ921,,_xll.ohTrigger(Trigger,Quote!$V$2))</f>
        <v>1.8242752323051059E-2</v>
      </c>
      <c r="BD921" s="359" t="e">
        <f>_xll.qlIndexFixing($BE$1,AZ921,TRUE,_xll.ohTrigger(Trigger,Trigger12M))</f>
        <v>#NUM!</v>
      </c>
    </row>
    <row r="922" spans="51:56" ht="11.25" customHeight="1" x14ac:dyDescent="0.25">
      <c r="AY922" s="187" t="s">
        <v>90</v>
      </c>
      <c r="AZ922" s="186">
        <f>_xll.qlInterestRateIndexFixingDate(Currency&amp;"ibor"&amp;$I$1,BA922,Trigger)</f>
        <v>45756</v>
      </c>
      <c r="BA922" s="186">
        <f>_xll.qlCalendarAdvance(Calendar,BA921,AY922,"f",,Trigger)</f>
        <v>45758</v>
      </c>
      <c r="BB922" s="186">
        <f>_xll.qlInterestRateIndexMaturity(Currency&amp;"ibor"&amp;$I$1,BA922,Trigger)</f>
        <v>46125</v>
      </c>
      <c r="BC922" s="359">
        <f>_xll.qlIndexFixing($AC$5,AZ922,,_xll.ohTrigger(Trigger,Quote!$V$2))</f>
        <v>1.8250488919452319E-2</v>
      </c>
      <c r="BD922" s="359" t="e">
        <f>_xll.qlIndexFixing($BE$1,AZ922,TRUE,_xll.ohTrigger(Trigger,Trigger12M))</f>
        <v>#NUM!</v>
      </c>
    </row>
    <row r="923" spans="51:56" ht="11.25" customHeight="1" x14ac:dyDescent="0.25">
      <c r="AY923" s="187" t="s">
        <v>90</v>
      </c>
      <c r="AZ923" s="186">
        <f>_xll.qlInterestRateIndexFixingDate(Currency&amp;"ibor"&amp;$I$1,BA923,Trigger)</f>
        <v>45763</v>
      </c>
      <c r="BA923" s="186">
        <f>_xll.qlCalendarAdvance(Calendar,BA922,AY923,"f",,Trigger)</f>
        <v>45769</v>
      </c>
      <c r="BB923" s="186">
        <f>_xll.qlInterestRateIndexMaturity(Currency&amp;"ibor"&amp;$I$1,BA923,Trigger)</f>
        <v>46134</v>
      </c>
      <c r="BC923" s="359">
        <f>_xll.qlIndexFixing($AC$5,AZ923,,_xll.ohTrigger(Trigger,Quote!$V$2))</f>
        <v>1.826132490036908E-2</v>
      </c>
      <c r="BD923" s="359" t="e">
        <f>_xll.qlIndexFixing($BE$1,AZ923,TRUE,_xll.ohTrigger(Trigger,Trigger12M))</f>
        <v>#NUM!</v>
      </c>
    </row>
    <row r="924" spans="51:56" ht="11.25" customHeight="1" x14ac:dyDescent="0.25">
      <c r="AY924" s="187" t="s">
        <v>90</v>
      </c>
      <c r="AZ924" s="186">
        <f>_xll.qlInterestRateIndexFixingDate(Currency&amp;"ibor"&amp;$I$1,BA924,Trigger)</f>
        <v>45772</v>
      </c>
      <c r="BA924" s="186">
        <f>_xll.qlCalendarAdvance(Calendar,BA923,AY924,"f",,Trigger)</f>
        <v>45776</v>
      </c>
      <c r="BB924" s="186">
        <f>_xll.qlInterestRateIndexMaturity(Currency&amp;"ibor"&amp;$I$1,BA924,Trigger)</f>
        <v>46141</v>
      </c>
      <c r="BC924" s="359">
        <f>_xll.qlIndexFixing($AC$5,AZ924,,_xll.ohTrigger(Trigger,Quote!$V$2))</f>
        <v>1.8270852774896568E-2</v>
      </c>
      <c r="BD924" s="359" t="e">
        <f>_xll.qlIndexFixing($BE$1,AZ924,TRUE,_xll.ohTrigger(Trigger,Trigger12M))</f>
        <v>#NUM!</v>
      </c>
    </row>
    <row r="925" spans="51:56" ht="11.25" customHeight="1" x14ac:dyDescent="0.25">
      <c r="AY925" s="187" t="s">
        <v>90</v>
      </c>
      <c r="AZ925" s="186">
        <f>_xll.qlInterestRateIndexFixingDate(Currency&amp;"ibor"&amp;$I$1,BA925,Trigger)</f>
        <v>45779</v>
      </c>
      <c r="BA925" s="186">
        <f>_xll.qlCalendarAdvance(Calendar,BA924,AY925,"f",,Trigger)</f>
        <v>45783</v>
      </c>
      <c r="BB925" s="186">
        <f>_xll.qlInterestRateIndexMaturity(Currency&amp;"ibor"&amp;$I$1,BA925,Trigger)</f>
        <v>46148</v>
      </c>
      <c r="BC925" s="359">
        <f>_xll.qlIndexFixing($AC$5,AZ925,,_xll.ohTrigger(Trigger,Quote!$V$2))</f>
        <v>1.8280303784861777E-2</v>
      </c>
      <c r="BD925" s="359" t="e">
        <f>_xll.qlIndexFixing($BE$1,AZ925,TRUE,_xll.ohTrigger(Trigger,Trigger12M))</f>
        <v>#NUM!</v>
      </c>
    </row>
    <row r="926" spans="51:56" ht="11.25" customHeight="1" x14ac:dyDescent="0.25">
      <c r="AY926" s="187" t="s">
        <v>90</v>
      </c>
      <c r="AZ926" s="186">
        <f>_xll.qlInterestRateIndexFixingDate(Currency&amp;"ibor"&amp;$I$1,BA926,Trigger)</f>
        <v>45786</v>
      </c>
      <c r="BA926" s="186">
        <f>_xll.qlCalendarAdvance(Calendar,BA925,AY926,"f",,Trigger)</f>
        <v>45790</v>
      </c>
      <c r="BB926" s="186">
        <f>_xll.qlInterestRateIndexMaturity(Currency&amp;"ibor"&amp;$I$1,BA926,Trigger)</f>
        <v>46155</v>
      </c>
      <c r="BC926" s="359">
        <f>_xll.qlIndexFixing($AC$5,AZ926,,_xll.ohTrigger(Trigger,Quote!$V$2))</f>
        <v>1.8289677928093294E-2</v>
      </c>
      <c r="BD926" s="359" t="e">
        <f>_xll.qlIndexFixing($BE$1,AZ926,TRUE,_xll.ohTrigger(Trigger,Trigger12M))</f>
        <v>#NUM!</v>
      </c>
    </row>
    <row r="927" spans="51:56" ht="11.25" customHeight="1" x14ac:dyDescent="0.25">
      <c r="AY927" s="187" t="s">
        <v>90</v>
      </c>
      <c r="AZ927" s="186">
        <f>_xll.qlInterestRateIndexFixingDate(Currency&amp;"ibor"&amp;$I$1,BA927,Trigger)</f>
        <v>45793</v>
      </c>
      <c r="BA927" s="186">
        <f>_xll.qlCalendarAdvance(Calendar,BA926,AY927,"f",,Trigger)</f>
        <v>45797</v>
      </c>
      <c r="BB927" s="186">
        <f>_xll.qlInterestRateIndexMaturity(Currency&amp;"ibor"&amp;$I$1,BA927,Trigger)</f>
        <v>46162</v>
      </c>
      <c r="BC927" s="359">
        <f>_xll.qlIndexFixing($AC$5,AZ927,,_xll.ohTrigger(Trigger,Quote!$V$2))</f>
        <v>1.8298975202438325E-2</v>
      </c>
      <c r="BD927" s="359" t="e">
        <f>_xll.qlIndexFixing($BE$1,AZ927,TRUE,_xll.ohTrigger(Trigger,Trigger12M))</f>
        <v>#NUM!</v>
      </c>
    </row>
    <row r="928" spans="51:56" ht="11.25" customHeight="1" x14ac:dyDescent="0.25">
      <c r="AY928" s="187" t="s">
        <v>90</v>
      </c>
      <c r="AZ928" s="186">
        <f>_xll.qlInterestRateIndexFixingDate(Currency&amp;"ibor"&amp;$I$1,BA928,Trigger)</f>
        <v>45800</v>
      </c>
      <c r="BA928" s="186">
        <f>_xll.qlCalendarAdvance(Calendar,BA927,AY928,"f",,Trigger)</f>
        <v>45804</v>
      </c>
      <c r="BB928" s="186">
        <f>_xll.qlInterestRateIndexMaturity(Currency&amp;"ibor"&amp;$I$1,BA928,Trigger)</f>
        <v>46169</v>
      </c>
      <c r="BC928" s="359">
        <f>_xll.qlIndexFixing($AC$5,AZ928,,_xll.ohTrigger(Trigger,Quote!$V$2))</f>
        <v>1.830819560576093E-2</v>
      </c>
      <c r="BD928" s="359" t="e">
        <f>_xll.qlIndexFixing($BE$1,AZ928,TRUE,_xll.ohTrigger(Trigger,Trigger12M))</f>
        <v>#NUM!</v>
      </c>
    </row>
    <row r="929" spans="51:56" ht="11.25" customHeight="1" x14ac:dyDescent="0.25">
      <c r="AY929" s="187" t="s">
        <v>90</v>
      </c>
      <c r="AZ929" s="186">
        <f>_xll.qlInterestRateIndexFixingDate(Currency&amp;"ibor"&amp;$I$1,BA929,Trigger)</f>
        <v>45807</v>
      </c>
      <c r="BA929" s="186">
        <f>_xll.qlCalendarAdvance(Calendar,BA928,AY929,"f",,Trigger)</f>
        <v>45811</v>
      </c>
      <c r="BB929" s="186">
        <f>_xll.qlInterestRateIndexMaturity(Currency&amp;"ibor"&amp;$I$1,BA929,Trigger)</f>
        <v>46176</v>
      </c>
      <c r="BC929" s="359">
        <f>_xll.qlIndexFixing($AC$5,AZ929,,_xll.ohTrigger(Trigger,Quote!$V$2))</f>
        <v>1.8314028567084958E-2</v>
      </c>
      <c r="BD929" s="359" t="e">
        <f>_xll.qlIndexFixing($BE$1,AZ929,TRUE,_xll.ohTrigger(Trigger,Trigger12M))</f>
        <v>#NUM!</v>
      </c>
    </row>
    <row r="930" spans="51:56" ht="11.25" customHeight="1" x14ac:dyDescent="0.25">
      <c r="AY930" s="187" t="s">
        <v>90</v>
      </c>
      <c r="AZ930" s="186">
        <f>_xll.qlInterestRateIndexFixingDate(Currency&amp;"ibor"&amp;$I$1,BA930,Trigger)</f>
        <v>45814</v>
      </c>
      <c r="BA930" s="186">
        <f>_xll.qlCalendarAdvance(Calendar,BA929,AY930,"f",,Trigger)</f>
        <v>45818</v>
      </c>
      <c r="BB930" s="186">
        <f>_xll.qlInterestRateIndexMaturity(Currency&amp;"ibor"&amp;$I$1,BA930,Trigger)</f>
        <v>46183</v>
      </c>
      <c r="BC930" s="359">
        <f>_xll.qlIndexFixing($AC$5,AZ930,,_xll.ohTrigger(Trigger,Quote!$V$2))</f>
        <v>1.8321560473041967E-2</v>
      </c>
      <c r="BD930" s="359" t="e">
        <f>_xll.qlIndexFixing($BE$1,AZ930,TRUE,_xll.ohTrigger(Trigger,Trigger12M))</f>
        <v>#NUM!</v>
      </c>
    </row>
    <row r="931" spans="51:56" ht="11.25" customHeight="1" x14ac:dyDescent="0.25">
      <c r="AY931" s="187" t="s">
        <v>90</v>
      </c>
      <c r="AZ931" s="186">
        <f>_xll.qlInterestRateIndexFixingDate(Currency&amp;"ibor"&amp;$I$1,BA931,Trigger)</f>
        <v>45821</v>
      </c>
      <c r="BA931" s="186">
        <f>_xll.qlCalendarAdvance(Calendar,BA930,AY931,"f",,Trigger)</f>
        <v>45825</v>
      </c>
      <c r="BB931" s="186">
        <f>_xll.qlInterestRateIndexMaturity(Currency&amp;"ibor"&amp;$I$1,BA931,Trigger)</f>
        <v>46190</v>
      </c>
      <c r="BC931" s="359">
        <f>_xll.qlIndexFixing($AC$5,AZ931,,_xll.ohTrigger(Trigger,Quote!$V$2))</f>
        <v>1.8329017133304808E-2</v>
      </c>
      <c r="BD931" s="359" t="e">
        <f>_xll.qlIndexFixing($BE$1,AZ931,TRUE,_xll.ohTrigger(Trigger,Trigger12M))</f>
        <v>#NUM!</v>
      </c>
    </row>
    <row r="932" spans="51:56" ht="11.25" customHeight="1" x14ac:dyDescent="0.25">
      <c r="AY932" s="187" t="s">
        <v>90</v>
      </c>
      <c r="AZ932" s="186">
        <f>_xll.qlInterestRateIndexFixingDate(Currency&amp;"ibor"&amp;$I$1,BA932,Trigger)</f>
        <v>45828</v>
      </c>
      <c r="BA932" s="186">
        <f>_xll.qlCalendarAdvance(Calendar,BA931,AY932,"f",,Trigger)</f>
        <v>45832</v>
      </c>
      <c r="BB932" s="186">
        <f>_xll.qlInterestRateIndexMaturity(Currency&amp;"ibor"&amp;$I$1,BA932,Trigger)</f>
        <v>46197</v>
      </c>
      <c r="BC932" s="359">
        <f>_xll.qlIndexFixing($AC$5,AZ932,,_xll.ohTrigger(Trigger,Quote!$V$2))</f>
        <v>1.8336398546196789E-2</v>
      </c>
      <c r="BD932" s="359" t="e">
        <f>_xll.qlIndexFixing($BE$1,AZ932,TRUE,_xll.ohTrigger(Trigger,Trigger12M))</f>
        <v>#NUM!</v>
      </c>
    </row>
    <row r="933" spans="51:56" ht="11.25" customHeight="1" x14ac:dyDescent="0.25">
      <c r="AY933" s="187" t="s">
        <v>90</v>
      </c>
      <c r="AZ933" s="186">
        <f>_xll.qlInterestRateIndexFixingDate(Currency&amp;"ibor"&amp;$I$1,BA933,Trigger)</f>
        <v>45835</v>
      </c>
      <c r="BA933" s="186">
        <f>_xll.qlCalendarAdvance(Calendar,BA932,AY933,"f",,Trigger)</f>
        <v>45839</v>
      </c>
      <c r="BB933" s="186">
        <f>_xll.qlInterestRateIndexMaturity(Currency&amp;"ibor"&amp;$I$1,BA933,Trigger)</f>
        <v>46204</v>
      </c>
      <c r="BC933" s="359">
        <f>_xll.qlIndexFixing($AC$5,AZ933,,_xll.ohTrigger(Trigger,Quote!$V$2))</f>
        <v>1.8343704710058972E-2</v>
      </c>
      <c r="BD933" s="359" t="e">
        <f>_xll.qlIndexFixing($BE$1,AZ933,TRUE,_xll.ohTrigger(Trigger,Trigger12M))</f>
        <v>#NUM!</v>
      </c>
    </row>
    <row r="934" spans="51:56" ht="11.25" customHeight="1" x14ac:dyDescent="0.25">
      <c r="AY934" s="187" t="s">
        <v>90</v>
      </c>
      <c r="AZ934" s="186">
        <f>_xll.qlInterestRateIndexFixingDate(Currency&amp;"ibor"&amp;$I$1,BA934,Trigger)</f>
        <v>45842</v>
      </c>
      <c r="BA934" s="186">
        <f>_xll.qlCalendarAdvance(Calendar,BA933,AY934,"f",,Trigger)</f>
        <v>45846</v>
      </c>
      <c r="BB934" s="186">
        <f>_xll.qlInterestRateIndexMaturity(Currency&amp;"ibor"&amp;$I$1,BA934,Trigger)</f>
        <v>46211</v>
      </c>
      <c r="BC934" s="359">
        <f>_xll.qlIndexFixing($AC$5,AZ934,,_xll.ohTrigger(Trigger,Quote!$V$2))</f>
        <v>1.8350935623248615E-2</v>
      </c>
      <c r="BD934" s="359" t="e">
        <f>_xll.qlIndexFixing($BE$1,AZ934,TRUE,_xll.ohTrigger(Trigger,Trigger12M))</f>
        <v>#NUM!</v>
      </c>
    </row>
    <row r="935" spans="51:56" ht="11.25" customHeight="1" x14ac:dyDescent="0.25">
      <c r="AY935" s="187" t="s">
        <v>90</v>
      </c>
      <c r="AZ935" s="186">
        <f>_xll.qlInterestRateIndexFixingDate(Currency&amp;"ibor"&amp;$I$1,BA935,Trigger)</f>
        <v>45849</v>
      </c>
      <c r="BA935" s="186">
        <f>_xll.qlCalendarAdvance(Calendar,BA934,AY935,"f",,Trigger)</f>
        <v>45853</v>
      </c>
      <c r="BB935" s="186">
        <f>_xll.qlInterestRateIndexMaturity(Currency&amp;"ibor"&amp;$I$1,BA935,Trigger)</f>
        <v>46218</v>
      </c>
      <c r="BC935" s="359">
        <f>_xll.qlIndexFixing($AC$5,AZ935,,_xll.ohTrigger(Trigger,Quote!$V$2))</f>
        <v>1.8358091284140052E-2</v>
      </c>
      <c r="BD935" s="359" t="e">
        <f>_xll.qlIndexFixing($BE$1,AZ935,TRUE,_xll.ohTrigger(Trigger,Trigger12M))</f>
        <v>#NUM!</v>
      </c>
    </row>
    <row r="936" spans="51:56" ht="11.25" customHeight="1" x14ac:dyDescent="0.25">
      <c r="AY936" s="187" t="s">
        <v>90</v>
      </c>
      <c r="AZ936" s="186">
        <f>_xll.qlInterestRateIndexFixingDate(Currency&amp;"ibor"&amp;$I$1,BA936,Trigger)</f>
        <v>45856</v>
      </c>
      <c r="BA936" s="186">
        <f>_xll.qlCalendarAdvance(Calendar,BA935,AY936,"f",,Trigger)</f>
        <v>45860</v>
      </c>
      <c r="BB936" s="186">
        <f>_xll.qlInterestRateIndexMaturity(Currency&amp;"ibor"&amp;$I$1,BA936,Trigger)</f>
        <v>46225</v>
      </c>
      <c r="BC936" s="359">
        <f>_xll.qlIndexFixing($AC$5,AZ936,,_xll.ohTrigger(Trigger,Quote!$V$2))</f>
        <v>1.8365171691124713E-2</v>
      </c>
      <c r="BD936" s="359" t="e">
        <f>_xll.qlIndexFixing($BE$1,AZ936,TRUE,_xll.ohTrigger(Trigger,Trigger12M))</f>
        <v>#NUM!</v>
      </c>
    </row>
    <row r="937" spans="51:56" ht="11.25" customHeight="1" x14ac:dyDescent="0.25">
      <c r="AY937" s="187" t="s">
        <v>90</v>
      </c>
      <c r="AZ937" s="186">
        <f>_xll.qlInterestRateIndexFixingDate(Currency&amp;"ibor"&amp;$I$1,BA937,Trigger)</f>
        <v>45863</v>
      </c>
      <c r="BA937" s="186">
        <f>_xll.qlCalendarAdvance(Calendar,BA936,AY937,"f",,Trigger)</f>
        <v>45867</v>
      </c>
      <c r="BB937" s="186">
        <f>_xll.qlInterestRateIndexMaturity(Currency&amp;"ibor"&amp;$I$1,BA937,Trigger)</f>
        <v>46232</v>
      </c>
      <c r="BC937" s="359">
        <f>_xll.qlIndexFixing($AC$5,AZ937,,_xll.ohTrigger(Trigger,Quote!$V$2))</f>
        <v>1.8372176842610666E-2</v>
      </c>
      <c r="BD937" s="359" t="e">
        <f>_xll.qlIndexFixing($BE$1,AZ937,TRUE,_xll.ohTrigger(Trigger,Trigger12M))</f>
        <v>#NUM!</v>
      </c>
    </row>
    <row r="938" spans="51:56" ht="11.25" customHeight="1" x14ac:dyDescent="0.25">
      <c r="AY938" s="187" t="s">
        <v>90</v>
      </c>
      <c r="AZ938" s="186">
        <f>_xll.qlInterestRateIndexFixingDate(Currency&amp;"ibor"&amp;$I$1,BA938,Trigger)</f>
        <v>45870</v>
      </c>
      <c r="BA938" s="186">
        <f>_xll.qlCalendarAdvance(Calendar,BA937,AY938,"f",,Trigger)</f>
        <v>45874</v>
      </c>
      <c r="BB938" s="186">
        <f>_xll.qlInterestRateIndexMaturity(Currency&amp;"ibor"&amp;$I$1,BA938,Trigger)</f>
        <v>46239</v>
      </c>
      <c r="BC938" s="359">
        <f>_xll.qlIndexFixing($AC$5,AZ938,,_xll.ohTrigger(Trigger,Quote!$V$2))</f>
        <v>1.837910673702306E-2</v>
      </c>
      <c r="BD938" s="359" t="e">
        <f>_xll.qlIndexFixing($BE$1,AZ938,TRUE,_xll.ohTrigger(Trigger,Trigger12M))</f>
        <v>#NUM!</v>
      </c>
    </row>
    <row r="939" spans="51:56" ht="11.25" customHeight="1" x14ac:dyDescent="0.25">
      <c r="AY939" s="187" t="s">
        <v>90</v>
      </c>
      <c r="AZ939" s="186">
        <f>_xll.qlInterestRateIndexFixingDate(Currency&amp;"ibor"&amp;$I$1,BA939,Trigger)</f>
        <v>45877</v>
      </c>
      <c r="BA939" s="186">
        <f>_xll.qlCalendarAdvance(Calendar,BA938,AY939,"f",,Trigger)</f>
        <v>45881</v>
      </c>
      <c r="BB939" s="186">
        <f>_xll.qlInterestRateIndexMaturity(Currency&amp;"ibor"&amp;$I$1,BA939,Trigger)</f>
        <v>46246</v>
      </c>
      <c r="BC939" s="359">
        <f>_xll.qlIndexFixing($AC$5,AZ939,,_xll.ohTrigger(Trigger,Quote!$V$2))</f>
        <v>1.8385961372804124E-2</v>
      </c>
      <c r="BD939" s="359" t="e">
        <f>_xll.qlIndexFixing($BE$1,AZ939,TRUE,_xll.ohTrigger(Trigger,Trigger12M))</f>
        <v>#NUM!</v>
      </c>
    </row>
    <row r="940" spans="51:56" ht="11.25" customHeight="1" x14ac:dyDescent="0.25">
      <c r="AY940" s="187" t="s">
        <v>90</v>
      </c>
      <c r="AZ940" s="186">
        <f>_xll.qlInterestRateIndexFixingDate(Currency&amp;"ibor"&amp;$I$1,BA940,Trigger)</f>
        <v>45884</v>
      </c>
      <c r="BA940" s="186">
        <f>_xll.qlCalendarAdvance(Calendar,BA939,AY940,"f",,Trigger)</f>
        <v>45888</v>
      </c>
      <c r="BB940" s="186">
        <f>_xll.qlInterestRateIndexMaturity(Currency&amp;"ibor"&amp;$I$1,BA940,Trigger)</f>
        <v>46253</v>
      </c>
      <c r="BC940" s="359">
        <f>_xll.qlIndexFixing($AC$5,AZ940,,_xll.ohTrigger(Trigger,Quote!$V$2))</f>
        <v>1.8392740748412521E-2</v>
      </c>
      <c r="BD940" s="359" t="e">
        <f>_xll.qlIndexFixing($BE$1,AZ940,TRUE,_xll.ohTrigger(Trigger,Trigger12M))</f>
        <v>#NUM!</v>
      </c>
    </row>
    <row r="941" spans="51:56" ht="11.25" customHeight="1" x14ac:dyDescent="0.25">
      <c r="AY941" s="187" t="s">
        <v>90</v>
      </c>
      <c r="AZ941" s="186">
        <f>_xll.qlInterestRateIndexFixingDate(Currency&amp;"ibor"&amp;$I$1,BA941,Trigger)</f>
        <v>45891</v>
      </c>
      <c r="BA941" s="186">
        <f>_xll.qlCalendarAdvance(Calendar,BA940,AY941,"f",,Trigger)</f>
        <v>45895</v>
      </c>
      <c r="BB941" s="186">
        <f>_xll.qlInterestRateIndexMaturity(Currency&amp;"ibor"&amp;$I$1,BA941,Trigger)</f>
        <v>46260</v>
      </c>
      <c r="BC941" s="359">
        <f>_xll.qlIndexFixing($AC$5,AZ941,,_xll.ohTrigger(Trigger,Quote!$V$2))</f>
        <v>1.8399444862324428E-2</v>
      </c>
      <c r="BD941" s="359" t="e">
        <f>_xll.qlIndexFixing($BE$1,AZ941,TRUE,_xll.ohTrigger(Trigger,Trigger12M))</f>
        <v>#NUM!</v>
      </c>
    </row>
    <row r="942" spans="51:56" ht="11.25" customHeight="1" x14ac:dyDescent="0.25">
      <c r="AY942" s="187" t="s">
        <v>90</v>
      </c>
      <c r="AZ942" s="186">
        <f>_xll.qlInterestRateIndexFixingDate(Currency&amp;"ibor"&amp;$I$1,BA942,Trigger)</f>
        <v>45898</v>
      </c>
      <c r="BA942" s="186">
        <f>_xll.qlCalendarAdvance(Calendar,BA941,AY942,"f",,Trigger)</f>
        <v>45902</v>
      </c>
      <c r="BB942" s="186">
        <f>_xll.qlInterestRateIndexMaturity(Currency&amp;"ibor"&amp;$I$1,BA942,Trigger)</f>
        <v>46267</v>
      </c>
      <c r="BC942" s="359">
        <f>_xll.qlIndexFixing($AC$5,AZ942,,_xll.ohTrigger(Trigger,Quote!$V$2))</f>
        <v>1.8406073713032226E-2</v>
      </c>
      <c r="BD942" s="359" t="e">
        <f>_xll.qlIndexFixing($BE$1,AZ942,TRUE,_xll.ohTrigger(Trigger,Trigger12M))</f>
        <v>#NUM!</v>
      </c>
    </row>
    <row r="943" spans="51:56" ht="11.25" customHeight="1" x14ac:dyDescent="0.25">
      <c r="AY943" s="187" t="s">
        <v>90</v>
      </c>
      <c r="AZ943" s="186">
        <f>_xll.qlInterestRateIndexFixingDate(Currency&amp;"ibor"&amp;$I$1,BA943,Trigger)</f>
        <v>45905</v>
      </c>
      <c r="BA943" s="186">
        <f>_xll.qlCalendarAdvance(Calendar,BA942,AY943,"f",,Trigger)</f>
        <v>45909</v>
      </c>
      <c r="BB943" s="186">
        <f>_xll.qlInterestRateIndexMaturity(Currency&amp;"ibor"&amp;$I$1,BA943,Trigger)</f>
        <v>46274</v>
      </c>
      <c r="BC943" s="359">
        <f>_xll.qlIndexFixing($AC$5,AZ943,,_xll.ohTrigger(Trigger,Quote!$V$2))</f>
        <v>1.841262729904582E-2</v>
      </c>
      <c r="BD943" s="359" t="e">
        <f>_xll.qlIndexFixing($BE$1,AZ943,TRUE,_xll.ohTrigger(Trigger,Trigger12M))</f>
        <v>#NUM!</v>
      </c>
    </row>
    <row r="944" spans="51:56" ht="11.25" customHeight="1" x14ac:dyDescent="0.25">
      <c r="AY944" s="187" t="s">
        <v>90</v>
      </c>
      <c r="AZ944" s="186">
        <f>_xll.qlInterestRateIndexFixingDate(Currency&amp;"ibor"&amp;$I$1,BA944,Trigger)</f>
        <v>45912</v>
      </c>
      <c r="BA944" s="186">
        <f>_xll.qlCalendarAdvance(Calendar,BA943,AY944,"f",,Trigger)</f>
        <v>45916</v>
      </c>
      <c r="BB944" s="186">
        <f>_xll.qlInterestRateIndexMaturity(Currency&amp;"ibor"&amp;$I$1,BA944,Trigger)</f>
        <v>46281</v>
      </c>
      <c r="BC944" s="359">
        <f>_xll.qlIndexFixing($AC$5,AZ944,,_xll.ohTrigger(Trigger,Quote!$V$2))</f>
        <v>1.8419105618892199E-2</v>
      </c>
      <c r="BD944" s="359" t="e">
        <f>_xll.qlIndexFixing($BE$1,AZ944,TRUE,_xll.ohTrigger(Trigger,Trigger12M))</f>
        <v>#NUM!</v>
      </c>
    </row>
    <row r="945" spans="51:56" ht="11.25" customHeight="1" x14ac:dyDescent="0.25">
      <c r="AY945" s="187" t="s">
        <v>90</v>
      </c>
      <c r="AZ945" s="186">
        <f>_xll.qlInterestRateIndexFixingDate(Currency&amp;"ibor"&amp;$I$1,BA945,Trigger)</f>
        <v>45919</v>
      </c>
      <c r="BA945" s="186">
        <f>_xll.qlCalendarAdvance(Calendar,BA944,AY945,"f",,Trigger)</f>
        <v>45923</v>
      </c>
      <c r="BB945" s="186">
        <f>_xll.qlInterestRateIndexMaturity(Currency&amp;"ibor"&amp;$I$1,BA945,Trigger)</f>
        <v>46288</v>
      </c>
      <c r="BC945" s="359">
        <f>_xll.qlIndexFixing($AC$5,AZ945,,_xll.ohTrigger(Trigger,Quote!$V$2))</f>
        <v>1.8425508671114116E-2</v>
      </c>
      <c r="BD945" s="359" t="e">
        <f>_xll.qlIndexFixing($BE$1,AZ945,TRUE,_xll.ohTrigger(Trigger,Trigger12M))</f>
        <v>#NUM!</v>
      </c>
    </row>
    <row r="946" spans="51:56" ht="11.25" customHeight="1" x14ac:dyDescent="0.25">
      <c r="AY946" s="187" t="s">
        <v>90</v>
      </c>
      <c r="AZ946" s="186">
        <f>_xll.qlInterestRateIndexFixingDate(Currency&amp;"ibor"&amp;$I$1,BA946,Trigger)</f>
        <v>45926</v>
      </c>
      <c r="BA946" s="186">
        <f>_xll.qlCalendarAdvance(Calendar,BA945,AY946,"f",,Trigger)</f>
        <v>45930</v>
      </c>
      <c r="BB946" s="186">
        <f>_xll.qlInterestRateIndexMaturity(Currency&amp;"ibor"&amp;$I$1,BA946,Trigger)</f>
        <v>46295</v>
      </c>
      <c r="BC946" s="359">
        <f>_xll.qlIndexFixing($AC$5,AZ946,,_xll.ohTrigger(Trigger,Quote!$V$2))</f>
        <v>1.8431836454272502E-2</v>
      </c>
      <c r="BD946" s="359" t="e">
        <f>_xll.qlIndexFixing($BE$1,AZ946,TRUE,_xll.ohTrigger(Trigger,Trigger12M))</f>
        <v>#NUM!</v>
      </c>
    </row>
    <row r="947" spans="51:56" ht="11.25" customHeight="1" x14ac:dyDescent="0.25">
      <c r="AY947" s="187" t="s">
        <v>90</v>
      </c>
      <c r="AZ947" s="186">
        <f>_xll.qlInterestRateIndexFixingDate(Currency&amp;"ibor"&amp;$I$1,BA947,Trigger)</f>
        <v>45933</v>
      </c>
      <c r="BA947" s="186">
        <f>_xll.qlCalendarAdvance(Calendar,BA946,AY947,"f",,Trigger)</f>
        <v>45937</v>
      </c>
      <c r="BB947" s="186">
        <f>_xll.qlInterestRateIndexMaturity(Currency&amp;"ibor"&amp;$I$1,BA947,Trigger)</f>
        <v>46302</v>
      </c>
      <c r="BC947" s="359">
        <f>_xll.qlIndexFixing($AC$5,AZ947,,_xll.ohTrigger(Trigger,Quote!$V$2))</f>
        <v>1.8438088966944498E-2</v>
      </c>
      <c r="BD947" s="359" t="e">
        <f>_xll.qlIndexFixing($BE$1,AZ947,TRUE,_xll.ohTrigger(Trigger,Trigger12M))</f>
        <v>#NUM!</v>
      </c>
    </row>
    <row r="948" spans="51:56" ht="11.25" customHeight="1" x14ac:dyDescent="0.25">
      <c r="AY948" s="187" t="s">
        <v>90</v>
      </c>
      <c r="AZ948" s="186">
        <f>_xll.qlInterestRateIndexFixingDate(Currency&amp;"ibor"&amp;$I$1,BA948,Trigger)</f>
        <v>45940</v>
      </c>
      <c r="BA948" s="186">
        <f>_xll.qlCalendarAdvance(Calendar,BA947,AY948,"f",,Trigger)</f>
        <v>45944</v>
      </c>
      <c r="BB948" s="186">
        <f>_xll.qlInterestRateIndexMaturity(Currency&amp;"ibor"&amp;$I$1,BA948,Trigger)</f>
        <v>46309</v>
      </c>
      <c r="BC948" s="359">
        <f>_xll.qlIndexFixing($AC$5,AZ948,,_xll.ohTrigger(Trigger,Quote!$V$2))</f>
        <v>1.8444266207724758E-2</v>
      </c>
      <c r="BD948" s="359" t="e">
        <f>_xll.qlIndexFixing($BE$1,AZ948,TRUE,_xll.ohTrigger(Trigger,Trigger12M))</f>
        <v>#NUM!</v>
      </c>
    </row>
    <row r="949" spans="51:56" ht="11.25" customHeight="1" x14ac:dyDescent="0.25">
      <c r="AY949" s="187" t="s">
        <v>90</v>
      </c>
      <c r="AZ949" s="186">
        <f>_xll.qlInterestRateIndexFixingDate(Currency&amp;"ibor"&amp;$I$1,BA949,Trigger)</f>
        <v>45947</v>
      </c>
      <c r="BA949" s="186">
        <f>_xll.qlCalendarAdvance(Calendar,BA948,AY949,"f",,Trigger)</f>
        <v>45951</v>
      </c>
      <c r="BB949" s="186">
        <f>_xll.qlInterestRateIndexMaturity(Currency&amp;"ibor"&amp;$I$1,BA949,Trigger)</f>
        <v>46316</v>
      </c>
      <c r="BC949" s="359">
        <f>_xll.qlIndexFixing($AC$5,AZ949,,_xll.ohTrigger(Trigger,Quote!$V$2))</f>
        <v>1.8450368175224153E-2</v>
      </c>
      <c r="BD949" s="359" t="e">
        <f>_xll.qlIndexFixing($BE$1,AZ949,TRUE,_xll.ohTrigger(Trigger,Trigger12M))</f>
        <v>#NUM!</v>
      </c>
    </row>
    <row r="950" spans="51:56" ht="11.25" customHeight="1" x14ac:dyDescent="0.25">
      <c r="AY950" s="187" t="s">
        <v>90</v>
      </c>
      <c r="AZ950" s="186">
        <f>_xll.qlInterestRateIndexFixingDate(Currency&amp;"ibor"&amp;$I$1,BA950,Trigger)</f>
        <v>45954</v>
      </c>
      <c r="BA950" s="186">
        <f>_xll.qlCalendarAdvance(Calendar,BA949,AY950,"f",,Trigger)</f>
        <v>45958</v>
      </c>
      <c r="BB950" s="186">
        <f>_xll.qlInterestRateIndexMaturity(Currency&amp;"ibor"&amp;$I$1,BA950,Trigger)</f>
        <v>46323</v>
      </c>
      <c r="BC950" s="359">
        <f>_xll.qlIndexFixing($AC$5,AZ950,,_xll.ohTrigger(Trigger,Quote!$V$2))</f>
        <v>1.8456394868070623E-2</v>
      </c>
      <c r="BD950" s="359" t="e">
        <f>_xll.qlIndexFixing($BE$1,AZ950,TRUE,_xll.ohTrigger(Trigger,Trigger12M))</f>
        <v>#NUM!</v>
      </c>
    </row>
    <row r="951" spans="51:56" ht="11.25" customHeight="1" x14ac:dyDescent="0.25">
      <c r="AY951" s="187" t="s">
        <v>90</v>
      </c>
      <c r="AZ951" s="186">
        <f>_xll.qlInterestRateIndexFixingDate(Currency&amp;"ibor"&amp;$I$1,BA951,Trigger)</f>
        <v>45961</v>
      </c>
      <c r="BA951" s="186">
        <f>_xll.qlCalendarAdvance(Calendar,BA950,AY951,"f",,Trigger)</f>
        <v>45965</v>
      </c>
      <c r="BB951" s="186">
        <f>_xll.qlInterestRateIndexMaturity(Currency&amp;"ibor"&amp;$I$1,BA951,Trigger)</f>
        <v>46330</v>
      </c>
      <c r="BC951" s="359">
        <f>_xll.qlIndexFixing($AC$5,AZ951,,_xll.ohTrigger(Trigger,Quote!$V$2))</f>
        <v>1.846234628490942E-2</v>
      </c>
      <c r="BD951" s="359" t="e">
        <f>_xll.qlIndexFixing($BE$1,AZ951,TRUE,_xll.ohTrigger(Trigger,Trigger12M))</f>
        <v>#NUM!</v>
      </c>
    </row>
    <row r="952" spans="51:56" ht="11.25" customHeight="1" x14ac:dyDescent="0.25">
      <c r="AY952" s="187" t="s">
        <v>90</v>
      </c>
      <c r="AZ952" s="186">
        <f>_xll.qlInterestRateIndexFixingDate(Currency&amp;"ibor"&amp;$I$1,BA952,Trigger)</f>
        <v>45968</v>
      </c>
      <c r="BA952" s="186">
        <f>_xll.qlCalendarAdvance(Calendar,BA951,AY952,"f",,Trigger)</f>
        <v>45972</v>
      </c>
      <c r="BB952" s="186">
        <f>_xll.qlInterestRateIndexMaturity(Currency&amp;"ibor"&amp;$I$1,BA952,Trigger)</f>
        <v>46337</v>
      </c>
      <c r="BC952" s="359">
        <f>_xll.qlIndexFixing($AC$5,AZ952,,_xll.ohTrigger(Trigger,Quote!$V$2))</f>
        <v>1.8468222424402655E-2</v>
      </c>
      <c r="BD952" s="359" t="e">
        <f>_xll.qlIndexFixing($BE$1,AZ952,TRUE,_xll.ohTrigger(Trigger,Trigger12M))</f>
        <v>#NUM!</v>
      </c>
    </row>
    <row r="953" spans="51:56" ht="11.25" customHeight="1" x14ac:dyDescent="0.25">
      <c r="AY953" s="187" t="s">
        <v>90</v>
      </c>
      <c r="AZ953" s="186">
        <f>_xll.qlInterestRateIndexFixingDate(Currency&amp;"ibor"&amp;$I$1,BA953,Trigger)</f>
        <v>45975</v>
      </c>
      <c r="BA953" s="186">
        <f>_xll.qlCalendarAdvance(Calendar,BA952,AY953,"f",,Trigger)</f>
        <v>45979</v>
      </c>
      <c r="BB953" s="186">
        <f>_xll.qlInterestRateIndexMaturity(Currency&amp;"ibor"&amp;$I$1,BA953,Trigger)</f>
        <v>46344</v>
      </c>
      <c r="BC953" s="359">
        <f>_xll.qlIndexFixing($AC$5,AZ953,,_xll.ohTrigger(Trigger,Quote!$V$2))</f>
        <v>1.8474023285228864E-2</v>
      </c>
      <c r="BD953" s="359" t="e">
        <f>_xll.qlIndexFixing($BE$1,AZ953,TRUE,_xll.ohTrigger(Trigger,Trigger12M))</f>
        <v>#NUM!</v>
      </c>
    </row>
    <row r="954" spans="51:56" ht="11.25" customHeight="1" x14ac:dyDescent="0.25">
      <c r="AY954" s="187" t="s">
        <v>90</v>
      </c>
      <c r="AZ954" s="186">
        <f>_xll.qlInterestRateIndexFixingDate(Currency&amp;"ibor"&amp;$I$1,BA954,Trigger)</f>
        <v>45982</v>
      </c>
      <c r="BA954" s="186">
        <f>_xll.qlCalendarAdvance(Calendar,BA953,AY954,"f",,Trigger)</f>
        <v>45986</v>
      </c>
      <c r="BB954" s="186">
        <f>_xll.qlInterestRateIndexMaturity(Currency&amp;"ibor"&amp;$I$1,BA954,Trigger)</f>
        <v>46351</v>
      </c>
      <c r="BC954" s="359">
        <f>_xll.qlIndexFixing($AC$5,AZ954,,_xll.ohTrigger(Trigger,Quote!$V$2))</f>
        <v>1.8479748866083886E-2</v>
      </c>
      <c r="BD954" s="359" t="e">
        <f>_xll.qlIndexFixing($BE$1,AZ954,TRUE,_xll.ohTrigger(Trigger,Trigger12M))</f>
        <v>#NUM!</v>
      </c>
    </row>
    <row r="955" spans="51:56" ht="11.25" customHeight="1" x14ac:dyDescent="0.25">
      <c r="AY955" s="187" t="s">
        <v>90</v>
      </c>
      <c r="AZ955" s="186">
        <f>_xll.qlInterestRateIndexFixingDate(Currency&amp;"ibor"&amp;$I$1,BA955,Trigger)</f>
        <v>45989</v>
      </c>
      <c r="BA955" s="186">
        <f>_xll.qlCalendarAdvance(Calendar,BA954,AY955,"f",,Trigger)</f>
        <v>45993</v>
      </c>
      <c r="BB955" s="186">
        <f>_xll.qlInterestRateIndexMaturity(Currency&amp;"ibor"&amp;$I$1,BA955,Trigger)</f>
        <v>46358</v>
      </c>
      <c r="BC955" s="359">
        <f>_xll.qlIndexFixing($AC$5,AZ955,,_xll.ohTrigger(Trigger,Quote!$V$2))</f>
        <v>1.8485399165680639E-2</v>
      </c>
      <c r="BD955" s="359" t="e">
        <f>_xll.qlIndexFixing($BE$1,AZ955,TRUE,_xll.ohTrigger(Trigger,Trigger12M))</f>
        <v>#NUM!</v>
      </c>
    </row>
    <row r="956" spans="51:56" ht="11.25" customHeight="1" x14ac:dyDescent="0.25">
      <c r="AY956" s="187" t="s">
        <v>90</v>
      </c>
      <c r="AZ956" s="186">
        <f>_xll.qlInterestRateIndexFixingDate(Currency&amp;"ibor"&amp;$I$1,BA956,Trigger)</f>
        <v>45996</v>
      </c>
      <c r="BA956" s="186">
        <f>_xll.qlCalendarAdvance(Calendar,BA955,AY956,"f",,Trigger)</f>
        <v>46000</v>
      </c>
      <c r="BB956" s="186">
        <f>_xll.qlInterestRateIndexMaturity(Currency&amp;"ibor"&amp;$I$1,BA956,Trigger)</f>
        <v>46365</v>
      </c>
      <c r="BC956" s="359">
        <f>_xll.qlIndexFixing($AC$5,AZ956,,_xll.ohTrigger(Trigger,Quote!$V$2))</f>
        <v>1.8490974182748466E-2</v>
      </c>
      <c r="BD956" s="359" t="e">
        <f>_xll.qlIndexFixing($BE$1,AZ956,TRUE,_xll.ohTrigger(Trigger,Trigger12M))</f>
        <v>#NUM!</v>
      </c>
    </row>
    <row r="957" spans="51:56" ht="11.25" customHeight="1" x14ac:dyDescent="0.25">
      <c r="AY957" s="187" t="s">
        <v>90</v>
      </c>
      <c r="AZ957" s="186">
        <f>_xll.qlInterestRateIndexFixingDate(Currency&amp;"ibor"&amp;$I$1,BA957,Trigger)</f>
        <v>46003</v>
      </c>
      <c r="BA957" s="186">
        <f>_xll.qlCalendarAdvance(Calendar,BA956,AY957,"f",,Trigger)</f>
        <v>46007</v>
      </c>
      <c r="BB957" s="186">
        <f>_xll.qlInterestRateIndexMaturity(Currency&amp;"ibor"&amp;$I$1,BA957,Trigger)</f>
        <v>46372</v>
      </c>
      <c r="BC957" s="359">
        <f>_xll.qlIndexFixing($AC$5,AZ957,,_xll.ohTrigger(Trigger,Quote!$V$2))</f>
        <v>1.8496473916034019E-2</v>
      </c>
      <c r="BD957" s="359" t="e">
        <f>_xll.qlIndexFixing($BE$1,AZ957,TRUE,_xll.ohTrigger(Trigger,Trigger12M))</f>
        <v>#NUM!</v>
      </c>
    </row>
    <row r="958" spans="51:56" ht="11.25" customHeight="1" x14ac:dyDescent="0.25">
      <c r="AY958" s="187" t="s">
        <v>90</v>
      </c>
      <c r="AZ958" s="186">
        <f>_xll.qlInterestRateIndexFixingDate(Currency&amp;"ibor"&amp;$I$1,BA958,Trigger)</f>
        <v>46010</v>
      </c>
      <c r="BA958" s="186">
        <f>_xll.qlCalendarAdvance(Calendar,BA957,AY958,"f",,Trigger)</f>
        <v>46014</v>
      </c>
      <c r="BB958" s="186">
        <f>_xll.qlInterestRateIndexMaturity(Currency&amp;"ibor"&amp;$I$1,BA958,Trigger)</f>
        <v>46379</v>
      </c>
      <c r="BC958" s="359">
        <f>_xll.qlIndexFixing($AC$5,AZ958,,_xll.ohTrigger(Trigger,Quote!$V$2))</f>
        <v>1.8501898364301023E-2</v>
      </c>
      <c r="BD958" s="359" t="e">
        <f>_xll.qlIndexFixing($BE$1,AZ958,TRUE,_xll.ohTrigger(Trigger,Trigger12M))</f>
        <v>#NUM!</v>
      </c>
    </row>
    <row r="959" spans="51:56" ht="11.25" customHeight="1" x14ac:dyDescent="0.25">
      <c r="AY959" s="187" t="s">
        <v>90</v>
      </c>
      <c r="AZ959" s="186">
        <f>_xll.qlInterestRateIndexFixingDate(Currency&amp;"ibor"&amp;$I$1,BA959,Trigger)</f>
        <v>46015</v>
      </c>
      <c r="BA959" s="186">
        <f>_xll.qlCalendarAdvance(Calendar,BA958,AY959,"f",,Trigger)</f>
        <v>46021</v>
      </c>
      <c r="BB959" s="186">
        <f>_xll.qlInterestRateIndexMaturity(Currency&amp;"ibor"&amp;$I$1,BA959,Trigger)</f>
        <v>46386</v>
      </c>
      <c r="BC959" s="359">
        <f>_xll.qlIndexFixing($AC$5,AZ959,,_xll.ohTrigger(Trigger,Quote!$V$2))</f>
        <v>1.8507247526329415E-2</v>
      </c>
      <c r="BD959" s="359" t="e">
        <f>_xll.qlIndexFixing($BE$1,AZ959,TRUE,_xll.ohTrigger(Trigger,Trigger12M))</f>
        <v>#NUM!</v>
      </c>
    </row>
    <row r="960" spans="51:56" ht="11.25" customHeight="1" x14ac:dyDescent="0.25">
      <c r="AY960" s="187" t="s">
        <v>90</v>
      </c>
      <c r="AZ960" s="186">
        <f>_xll.qlInterestRateIndexFixingDate(Currency&amp;"ibor"&amp;$I$1,BA960,Trigger)</f>
        <v>46024</v>
      </c>
      <c r="BA960" s="186">
        <f>_xll.qlCalendarAdvance(Calendar,BA959,AY960,"f",,Trigger)</f>
        <v>46028</v>
      </c>
      <c r="BB960" s="186">
        <f>_xll.qlInterestRateIndexMaturity(Currency&amp;"ibor"&amp;$I$1,BA960,Trigger)</f>
        <v>46393</v>
      </c>
      <c r="BC960" s="359">
        <f>_xll.qlIndexFixing($AC$5,AZ960,,_xll.ohTrigger(Trigger,Quote!$V$2))</f>
        <v>1.8512521400916866E-2</v>
      </c>
      <c r="BD960" s="359" t="e">
        <f>_xll.qlIndexFixing($BE$1,AZ960,TRUE,_xll.ohTrigger(Trigger,Trigger12M))</f>
        <v>#NUM!</v>
      </c>
    </row>
    <row r="961" spans="51:56" ht="11.25" customHeight="1" x14ac:dyDescent="0.25">
      <c r="AY961" s="187" t="s">
        <v>90</v>
      </c>
      <c r="AZ961" s="186">
        <f>_xll.qlInterestRateIndexFixingDate(Currency&amp;"ibor"&amp;$I$1,BA961,Trigger)</f>
        <v>46031</v>
      </c>
      <c r="BA961" s="186">
        <f>_xll.qlCalendarAdvance(Calendar,BA960,AY961,"f",,Trigger)</f>
        <v>46035</v>
      </c>
      <c r="BB961" s="186">
        <f>_xll.qlInterestRateIndexMaturity(Currency&amp;"ibor"&amp;$I$1,BA961,Trigger)</f>
        <v>46400</v>
      </c>
      <c r="BC961" s="359">
        <f>_xll.qlIndexFixing($AC$5,AZ961,,_xll.ohTrigger(Trigger,Quote!$V$2))</f>
        <v>1.8517719986877481E-2</v>
      </c>
      <c r="BD961" s="359" t="e">
        <f>_xll.qlIndexFixing($BE$1,AZ961,TRUE,_xll.ohTrigger(Trigger,Trigger12M))</f>
        <v>#NUM!</v>
      </c>
    </row>
    <row r="962" spans="51:56" ht="11.25" customHeight="1" x14ac:dyDescent="0.25">
      <c r="AY962" s="187" t="s">
        <v>90</v>
      </c>
      <c r="AZ962" s="186">
        <f>_xll.qlInterestRateIndexFixingDate(Currency&amp;"ibor"&amp;$I$1,BA962,Trigger)</f>
        <v>46038</v>
      </c>
      <c r="BA962" s="186">
        <f>_xll.qlCalendarAdvance(Calendar,BA961,AY962,"f",,Trigger)</f>
        <v>46042</v>
      </c>
      <c r="BB962" s="186">
        <f>_xll.qlInterestRateIndexMaturity(Currency&amp;"ibor"&amp;$I$1,BA962,Trigger)</f>
        <v>46407</v>
      </c>
      <c r="BC962" s="359">
        <f>_xll.qlIndexFixing($AC$5,AZ962,,_xll.ohTrigger(Trigger,Quote!$V$2))</f>
        <v>1.8522843283042215E-2</v>
      </c>
      <c r="BD962" s="359" t="e">
        <f>_xll.qlIndexFixing($BE$1,AZ962,TRUE,_xll.ohTrigger(Trigger,Trigger12M))</f>
        <v>#NUM!</v>
      </c>
    </row>
    <row r="963" spans="51:56" ht="11.25" customHeight="1" x14ac:dyDescent="0.25">
      <c r="AY963" s="187" t="s">
        <v>90</v>
      </c>
      <c r="AZ963" s="186">
        <f>_xll.qlInterestRateIndexFixingDate(Currency&amp;"ibor"&amp;$I$1,BA963,Trigger)</f>
        <v>46045</v>
      </c>
      <c r="BA963" s="186">
        <f>_xll.qlCalendarAdvance(Calendar,BA962,AY963,"f",,Trigger)</f>
        <v>46049</v>
      </c>
      <c r="BB963" s="186">
        <f>_xll.qlInterestRateIndexMaturity(Currency&amp;"ibor"&amp;$I$1,BA963,Trigger)</f>
        <v>46414</v>
      </c>
      <c r="BC963" s="359">
        <f>_xll.qlIndexFixing($AC$5,AZ963,,_xll.ohTrigger(Trigger,Quote!$V$2))</f>
        <v>1.8527891288259556E-2</v>
      </c>
      <c r="BD963" s="359" t="e">
        <f>_xll.qlIndexFixing($BE$1,AZ963,TRUE,_xll.ohTrigger(Trigger,Trigger12M))</f>
        <v>#NUM!</v>
      </c>
    </row>
    <row r="964" spans="51:56" ht="11.25" customHeight="1" x14ac:dyDescent="0.25">
      <c r="AY964" s="187" t="s">
        <v>90</v>
      </c>
      <c r="AZ964" s="186">
        <f>_xll.qlInterestRateIndexFixingDate(Currency&amp;"ibor"&amp;$I$1,BA964,Trigger)</f>
        <v>46052</v>
      </c>
      <c r="BA964" s="186">
        <f>_xll.qlCalendarAdvance(Calendar,BA963,AY964,"f",,Trigger)</f>
        <v>46056</v>
      </c>
      <c r="BB964" s="186">
        <f>_xll.qlInterestRateIndexMaturity(Currency&amp;"ibor"&amp;$I$1,BA964,Trigger)</f>
        <v>46421</v>
      </c>
      <c r="BC964" s="359">
        <f>_xll.qlIndexFixing($AC$5,AZ964,,_xll.ohTrigger(Trigger,Quote!$V$2))</f>
        <v>1.8532864001394193E-2</v>
      </c>
      <c r="BD964" s="359" t="e">
        <f>_xll.qlIndexFixing($BE$1,AZ964,TRUE,_xll.ohTrigger(Trigger,Trigger12M))</f>
        <v>#NUM!</v>
      </c>
    </row>
    <row r="965" spans="51:56" ht="11.25" customHeight="1" x14ac:dyDescent="0.25">
      <c r="AY965" s="187" t="s">
        <v>90</v>
      </c>
      <c r="AZ965" s="186">
        <f>_xll.qlInterestRateIndexFixingDate(Currency&amp;"ibor"&amp;$I$1,BA965,Trigger)</f>
        <v>46059</v>
      </c>
      <c r="BA965" s="186">
        <f>_xll.qlCalendarAdvance(Calendar,BA964,AY965,"f",,Trigger)</f>
        <v>46063</v>
      </c>
      <c r="BB965" s="186">
        <f>_xll.qlInterestRateIndexMaturity(Currency&amp;"ibor"&amp;$I$1,BA965,Trigger)</f>
        <v>46428</v>
      </c>
      <c r="BC965" s="359">
        <f>_xll.qlIndexFixing($AC$5,AZ965,,_xll.ohTrigger(Trigger,Quote!$V$2))</f>
        <v>1.8537761421328111E-2</v>
      </c>
      <c r="BD965" s="359" t="e">
        <f>_xll.qlIndexFixing($BE$1,AZ965,TRUE,_xll.ohTrigger(Trigger,Trigger12M))</f>
        <v>#NUM!</v>
      </c>
    </row>
    <row r="966" spans="51:56" ht="11.25" customHeight="1" x14ac:dyDescent="0.25">
      <c r="AY966" s="187" t="s">
        <v>90</v>
      </c>
      <c r="AZ966" s="186">
        <f>_xll.qlInterestRateIndexFixingDate(Currency&amp;"ibor"&amp;$I$1,BA966,Trigger)</f>
        <v>46066</v>
      </c>
      <c r="BA966" s="186">
        <f>_xll.qlCalendarAdvance(Calendar,BA965,AY966,"f",,Trigger)</f>
        <v>46070</v>
      </c>
      <c r="BB966" s="186">
        <f>_xll.qlInterestRateIndexMaturity(Currency&amp;"ibor"&amp;$I$1,BA966,Trigger)</f>
        <v>46435</v>
      </c>
      <c r="BC966" s="359">
        <f>_xll.qlIndexFixing($AC$5,AZ966,,_xll.ohTrigger(Trigger,Quote!$V$2))</f>
        <v>1.8542583546960388E-2</v>
      </c>
      <c r="BD966" s="359" t="e">
        <f>_xll.qlIndexFixing($BE$1,AZ966,TRUE,_xll.ohTrigger(Trigger,Trigger12M))</f>
        <v>#NUM!</v>
      </c>
    </row>
    <row r="967" spans="51:56" ht="11.25" customHeight="1" x14ac:dyDescent="0.25">
      <c r="AY967" s="187" t="s">
        <v>90</v>
      </c>
      <c r="AZ967" s="186">
        <f>_xll.qlInterestRateIndexFixingDate(Currency&amp;"ibor"&amp;$I$1,BA967,Trigger)</f>
        <v>46073</v>
      </c>
      <c r="BA967" s="186">
        <f>_xll.qlCalendarAdvance(Calendar,BA966,AY967,"f",,Trigger)</f>
        <v>46077</v>
      </c>
      <c r="BB967" s="186">
        <f>_xll.qlInterestRateIndexMaturity(Currency&amp;"ibor"&amp;$I$1,BA967,Trigger)</f>
        <v>46442</v>
      </c>
      <c r="BC967" s="359">
        <f>_xll.qlIndexFixing($AC$5,AZ967,,_xll.ohTrigger(Trigger,Quote!$V$2))</f>
        <v>1.854733037720652E-2</v>
      </c>
      <c r="BD967" s="359" t="e">
        <f>_xll.qlIndexFixing($BE$1,AZ967,TRUE,_xll.ohTrigger(Trigger,Trigger12M))</f>
        <v>#NUM!</v>
      </c>
    </row>
    <row r="968" spans="51:56" ht="11.25" customHeight="1" x14ac:dyDescent="0.25">
      <c r="AY968" s="187" t="s">
        <v>90</v>
      </c>
      <c r="AZ968" s="186">
        <f>_xll.qlInterestRateIndexFixingDate(Currency&amp;"ibor"&amp;$I$1,BA968,Trigger)</f>
        <v>46080</v>
      </c>
      <c r="BA968" s="186">
        <f>_xll.qlCalendarAdvance(Calendar,BA967,AY968,"f",,Trigger)</f>
        <v>46084</v>
      </c>
      <c r="BB968" s="186">
        <f>_xll.qlInterestRateIndexMaturity(Currency&amp;"ibor"&amp;$I$1,BA968,Trigger)</f>
        <v>46449</v>
      </c>
      <c r="BC968" s="359">
        <f>_xll.qlIndexFixing($AC$5,AZ968,,_xll.ohTrigger(Trigger,Quote!$V$2))</f>
        <v>1.8552001910999528E-2</v>
      </c>
      <c r="BD968" s="359" t="e">
        <f>_xll.qlIndexFixing($BE$1,AZ968,TRUE,_xll.ohTrigger(Trigger,Trigger12M))</f>
        <v>#NUM!</v>
      </c>
    </row>
    <row r="969" spans="51:56" ht="11.25" customHeight="1" x14ac:dyDescent="0.25">
      <c r="AY969" s="187" t="s">
        <v>90</v>
      </c>
      <c r="AZ969" s="186">
        <f>_xll.qlInterestRateIndexFixingDate(Currency&amp;"ibor"&amp;$I$1,BA969,Trigger)</f>
        <v>46087</v>
      </c>
      <c r="BA969" s="186">
        <f>_xll.qlCalendarAdvance(Calendar,BA968,AY969,"f",,Trigger)</f>
        <v>46091</v>
      </c>
      <c r="BB969" s="186">
        <f>_xll.qlInterestRateIndexMaturity(Currency&amp;"ibor"&amp;$I$1,BA969,Trigger)</f>
        <v>46456</v>
      </c>
      <c r="BC969" s="359">
        <f>_xll.qlIndexFixing($AC$5,AZ969,,_xll.ohTrigger(Trigger,Quote!$V$2))</f>
        <v>1.8556598147288626E-2</v>
      </c>
      <c r="BD969" s="359" t="e">
        <f>_xll.qlIndexFixing($BE$1,AZ969,TRUE,_xll.ohTrigger(Trigger,Trigger12M))</f>
        <v>#NUM!</v>
      </c>
    </row>
    <row r="970" spans="51:56" ht="11.25" customHeight="1" x14ac:dyDescent="0.25">
      <c r="AY970" s="187" t="s">
        <v>90</v>
      </c>
      <c r="AZ970" s="186">
        <f>_xll.qlInterestRateIndexFixingDate(Currency&amp;"ibor"&amp;$I$1,BA970,Trigger)</f>
        <v>46094</v>
      </c>
      <c r="BA970" s="186">
        <f>_xll.qlCalendarAdvance(Calendar,BA969,AY970,"f",,Trigger)</f>
        <v>46098</v>
      </c>
      <c r="BB970" s="186">
        <f>_xll.qlInterestRateIndexMaturity(Currency&amp;"ibor"&amp;$I$1,BA970,Trigger)</f>
        <v>46463</v>
      </c>
      <c r="BC970" s="359">
        <f>_xll.qlIndexFixing($AC$5,AZ970,,_xll.ohTrigger(Trigger,Quote!$V$2))</f>
        <v>1.8561119085040569E-2</v>
      </c>
      <c r="BD970" s="359" t="e">
        <f>_xll.qlIndexFixing($BE$1,AZ970,TRUE,_xll.ohTrigger(Trigger,Trigger12M))</f>
        <v>#NUM!</v>
      </c>
    </row>
    <row r="971" spans="51:56" ht="11.25" customHeight="1" x14ac:dyDescent="0.25">
      <c r="AY971" s="187" t="s">
        <v>90</v>
      </c>
      <c r="AZ971" s="186">
        <f>_xll.qlInterestRateIndexFixingDate(Currency&amp;"ibor"&amp;$I$1,BA971,Trigger)</f>
        <v>46101</v>
      </c>
      <c r="BA971" s="186">
        <f>_xll.qlCalendarAdvance(Calendar,BA970,AY971,"f",,Trigger)</f>
        <v>46105</v>
      </c>
      <c r="BB971" s="186">
        <f>_xll.qlInterestRateIndexMaturity(Currency&amp;"ibor"&amp;$I$1,BA971,Trigger)</f>
        <v>46470</v>
      </c>
      <c r="BC971" s="359">
        <f>_xll.qlIndexFixing($AC$5,AZ971,,_xll.ohTrigger(Trigger,Quote!$V$2))</f>
        <v>1.8565564723238961E-2</v>
      </c>
      <c r="BD971" s="359" t="e">
        <f>_xll.qlIndexFixing($BE$1,AZ971,TRUE,_xll.ohTrigger(Trigger,Trigger12M))</f>
        <v>#NUM!</v>
      </c>
    </row>
    <row r="972" spans="51:56" ht="11.25" customHeight="1" x14ac:dyDescent="0.25">
      <c r="AY972" s="187" t="s">
        <v>90</v>
      </c>
      <c r="AZ972" s="186">
        <f>_xll.qlInterestRateIndexFixingDate(Currency&amp;"ibor"&amp;$I$1,BA972,Trigger)</f>
        <v>46108</v>
      </c>
      <c r="BA972" s="186">
        <f>_xll.qlCalendarAdvance(Calendar,BA971,AY972,"f",,Trigger)</f>
        <v>46112</v>
      </c>
      <c r="BB972" s="186">
        <f>_xll.qlInterestRateIndexMaturity(Currency&amp;"ibor"&amp;$I$1,BA972,Trigger)</f>
        <v>46477</v>
      </c>
      <c r="BC972" s="359">
        <f>_xll.qlIndexFixing($AC$5,AZ972,,_xll.ohTrigger(Trigger,Quote!$V$2))</f>
        <v>1.8569935060884054E-2</v>
      </c>
      <c r="BD972" s="359" t="e">
        <f>_xll.qlIndexFixing($BE$1,AZ972,TRUE,_xll.ohTrigger(Trigger,Trigger12M))</f>
        <v>#NUM!</v>
      </c>
    </row>
    <row r="973" spans="51:56" ht="11.25" customHeight="1" x14ac:dyDescent="0.25">
      <c r="AY973" s="187" t="s">
        <v>90</v>
      </c>
      <c r="AZ973" s="186">
        <f>_xll.qlInterestRateIndexFixingDate(Currency&amp;"ibor"&amp;$I$1,BA973,Trigger)</f>
        <v>46113</v>
      </c>
      <c r="BA973" s="186">
        <f>_xll.qlCalendarAdvance(Calendar,BA972,AY973,"f",,Trigger)</f>
        <v>46119</v>
      </c>
      <c r="BB973" s="186">
        <f>_xll.qlInterestRateIndexMaturity(Currency&amp;"ibor"&amp;$I$1,BA973,Trigger)</f>
        <v>46484</v>
      </c>
      <c r="BC973" s="359">
        <f>_xll.qlIndexFixing($AC$5,AZ973,,_xll.ohTrigger(Trigger,Quote!$V$2))</f>
        <v>1.8574230096993397E-2</v>
      </c>
      <c r="BD973" s="359" t="e">
        <f>_xll.qlIndexFixing($BE$1,AZ973,TRUE,_xll.ohTrigger(Trigger,Trigger12M))</f>
        <v>#NUM!</v>
      </c>
    </row>
    <row r="974" spans="51:56" ht="11.25" customHeight="1" x14ac:dyDescent="0.25">
      <c r="AY974" s="187" t="s">
        <v>90</v>
      </c>
      <c r="AZ974" s="186">
        <f>_xll.qlInterestRateIndexFixingDate(Currency&amp;"ibor"&amp;$I$1,BA974,Trigger)</f>
        <v>46122</v>
      </c>
      <c r="BA974" s="186">
        <f>_xll.qlCalendarAdvance(Calendar,BA973,AY974,"f",,Trigger)</f>
        <v>46126</v>
      </c>
      <c r="BB974" s="186">
        <f>_xll.qlInterestRateIndexMaturity(Currency&amp;"ibor"&amp;$I$1,BA974,Trigger)</f>
        <v>46491</v>
      </c>
      <c r="BC974" s="359">
        <f>_xll.qlIndexFixing($AC$5,AZ974,,_xll.ohTrigger(Trigger,Quote!$V$2))</f>
        <v>1.8578449830601192E-2</v>
      </c>
      <c r="BD974" s="359" t="e">
        <f>_xll.qlIndexFixing($BE$1,AZ974,TRUE,_xll.ohTrigger(Trigger,Trigger12M))</f>
        <v>#NUM!</v>
      </c>
    </row>
    <row r="975" spans="51:56" ht="11.25" customHeight="1" x14ac:dyDescent="0.25">
      <c r="AY975" s="187" t="s">
        <v>90</v>
      </c>
      <c r="AZ975" s="186">
        <f>_xll.qlInterestRateIndexFixingDate(Currency&amp;"ibor"&amp;$I$1,BA975,Trigger)</f>
        <v>46129</v>
      </c>
      <c r="BA975" s="186">
        <f>_xll.qlCalendarAdvance(Calendar,BA974,AY975,"f",,Trigger)</f>
        <v>46133</v>
      </c>
      <c r="BB975" s="186">
        <f>_xll.qlInterestRateIndexMaturity(Currency&amp;"ibor"&amp;$I$1,BA975,Trigger)</f>
        <v>46498</v>
      </c>
      <c r="BC975" s="359">
        <f>_xll.qlIndexFixing($AC$5,AZ975,,_xll.ohTrigger(Trigger,Quote!$V$2))</f>
        <v>1.8582594260758499E-2</v>
      </c>
      <c r="BD975" s="359" t="e">
        <f>_xll.qlIndexFixing($BE$1,AZ975,TRUE,_xll.ohTrigger(Trigger,Trigger12M))</f>
        <v>#NUM!</v>
      </c>
    </row>
    <row r="976" spans="51:56" ht="11.25" customHeight="1" x14ac:dyDescent="0.25">
      <c r="AY976" s="187" t="s">
        <v>90</v>
      </c>
      <c r="AZ976" s="186">
        <f>_xll.qlInterestRateIndexFixingDate(Currency&amp;"ibor"&amp;$I$1,BA976,Trigger)</f>
        <v>46136</v>
      </c>
      <c r="BA976" s="186">
        <f>_xll.qlCalendarAdvance(Calendar,BA975,AY976,"f",,Trigger)</f>
        <v>46140</v>
      </c>
      <c r="BB976" s="186">
        <f>_xll.qlInterestRateIndexMaturity(Currency&amp;"ibor"&amp;$I$1,BA976,Trigger)</f>
        <v>46505</v>
      </c>
      <c r="BC976" s="359">
        <f>_xll.qlIndexFixing($AC$5,AZ976,,_xll.ohTrigger(Trigger,Quote!$V$2))</f>
        <v>1.8586663386533461E-2</v>
      </c>
      <c r="BD976" s="359" t="e">
        <f>_xll.qlIndexFixing($BE$1,AZ976,TRUE,_xll.ohTrigger(Trigger,Trigger12M))</f>
        <v>#NUM!</v>
      </c>
    </row>
    <row r="977" spans="51:56" ht="11.25" customHeight="1" x14ac:dyDescent="0.25">
      <c r="AY977" s="187" t="s">
        <v>90</v>
      </c>
      <c r="AZ977" s="186">
        <f>_xll.qlInterestRateIndexFixingDate(Currency&amp;"ibor"&amp;$I$1,BA977,Trigger)</f>
        <v>46142</v>
      </c>
      <c r="BA977" s="186">
        <f>_xll.qlCalendarAdvance(Calendar,BA976,AY977,"f",,Trigger)</f>
        <v>46147</v>
      </c>
      <c r="BB977" s="186">
        <f>_xll.qlInterestRateIndexMaturity(Currency&amp;"ibor"&amp;$I$1,BA977,Trigger)</f>
        <v>46512</v>
      </c>
      <c r="BC977" s="359">
        <f>_xll.qlIndexFixing($AC$5,AZ977,,_xll.ohTrigger(Trigger,Quote!$V$2))</f>
        <v>1.85906572070113E-2</v>
      </c>
      <c r="BD977" s="359" t="e">
        <f>_xll.qlIndexFixing($BE$1,AZ977,TRUE,_xll.ohTrigger(Trigger,Trigger12M))</f>
        <v>#NUM!</v>
      </c>
    </row>
    <row r="978" spans="51:56" ht="11.25" customHeight="1" x14ac:dyDescent="0.25">
      <c r="AY978" s="187" t="s">
        <v>90</v>
      </c>
      <c r="AZ978" s="186">
        <f>_xll.qlInterestRateIndexFixingDate(Currency&amp;"ibor"&amp;$I$1,BA978,Trigger)</f>
        <v>46150</v>
      </c>
      <c r="BA978" s="186">
        <f>_xll.qlCalendarAdvance(Calendar,BA977,AY978,"f",,Trigger)</f>
        <v>46154</v>
      </c>
      <c r="BB978" s="186">
        <f>_xll.qlInterestRateIndexMaturity(Currency&amp;"ibor"&amp;$I$1,BA978,Trigger)</f>
        <v>46519</v>
      </c>
      <c r="BC978" s="359">
        <f>_xll.qlIndexFixing($AC$5,AZ978,,_xll.ohTrigger(Trigger,Quote!$V$2))</f>
        <v>1.8594575721293888E-2</v>
      </c>
      <c r="BD978" s="359" t="e">
        <f>_xll.qlIndexFixing($BE$1,AZ978,TRUE,_xll.ohTrigger(Trigger,Trigger12M))</f>
        <v>#NUM!</v>
      </c>
    </row>
    <row r="979" spans="51:56" ht="11.25" customHeight="1" x14ac:dyDescent="0.25">
      <c r="AY979" s="187" t="s">
        <v>90</v>
      </c>
      <c r="AZ979" s="186">
        <f>_xll.qlInterestRateIndexFixingDate(Currency&amp;"ibor"&amp;$I$1,BA979,Trigger)</f>
        <v>46157</v>
      </c>
      <c r="BA979" s="186">
        <f>_xll.qlCalendarAdvance(Calendar,BA978,AY979,"f",,Trigger)</f>
        <v>46161</v>
      </c>
      <c r="BB979" s="186">
        <f>_xll.qlInterestRateIndexMaturity(Currency&amp;"ibor"&amp;$I$1,BA979,Trigger)</f>
        <v>46526</v>
      </c>
      <c r="BC979" s="359">
        <f>_xll.qlIndexFixing($AC$5,AZ979,,_xll.ohTrigger(Trigger,Quote!$V$2))</f>
        <v>1.8598418928500171E-2</v>
      </c>
      <c r="BD979" s="359" t="e">
        <f>_xll.qlIndexFixing($BE$1,AZ979,TRUE,_xll.ohTrigger(Trigger,Trigger12M))</f>
        <v>#NUM!</v>
      </c>
    </row>
    <row r="980" spans="51:56" ht="11.25" customHeight="1" x14ac:dyDescent="0.25">
      <c r="AY980" s="187" t="s">
        <v>90</v>
      </c>
      <c r="AZ980" s="186">
        <f>_xll.qlInterestRateIndexFixingDate(Currency&amp;"ibor"&amp;$I$1,BA980,Trigger)</f>
        <v>46164</v>
      </c>
      <c r="BA980" s="186">
        <f>_xll.qlCalendarAdvance(Calendar,BA979,AY980,"f",,Trigger)</f>
        <v>46168</v>
      </c>
      <c r="BB980" s="186">
        <f>_xll.qlInterestRateIndexMaturity(Currency&amp;"ibor"&amp;$I$1,BA980,Trigger)</f>
        <v>46533</v>
      </c>
      <c r="BC980" s="359">
        <f>_xll.qlIndexFixing($AC$5,AZ980,,_xll.ohTrigger(Trigger,Quote!$V$2))</f>
        <v>1.8602186827766192E-2</v>
      </c>
      <c r="BD980" s="359" t="e">
        <f>_xll.qlIndexFixing($BE$1,AZ980,TRUE,_xll.ohTrigger(Trigger,Trigger12M))</f>
        <v>#NUM!</v>
      </c>
    </row>
    <row r="981" spans="51:56" ht="11.25" customHeight="1" x14ac:dyDescent="0.25">
      <c r="AY981" s="187" t="s">
        <v>90</v>
      </c>
      <c r="AZ981" s="186">
        <f>_xll.qlInterestRateIndexFixingDate(Currency&amp;"ibor"&amp;$I$1,BA981,Trigger)</f>
        <v>46171</v>
      </c>
      <c r="BA981" s="186">
        <f>_xll.qlCalendarAdvance(Calendar,BA980,AY981,"f",,Trigger)</f>
        <v>46175</v>
      </c>
      <c r="BB981" s="186">
        <f>_xll.qlInterestRateIndexMaturity(Currency&amp;"ibor"&amp;$I$1,BA981,Trigger)</f>
        <v>46540</v>
      </c>
      <c r="BC981" s="359">
        <f>_xll.qlIndexFixing($AC$5,AZ981,,_xll.ohTrigger(Trigger,Quote!$V$2))</f>
        <v>1.8605052585023332E-2</v>
      </c>
      <c r="BD981" s="359" t="e">
        <f>_xll.qlIndexFixing($BE$1,AZ981,TRUE,_xll.ohTrigger(Trigger,Trigger12M))</f>
        <v>#NUM!</v>
      </c>
    </row>
    <row r="982" spans="51:56" ht="11.25" customHeight="1" x14ac:dyDescent="0.25">
      <c r="AY982" s="187" t="s">
        <v>90</v>
      </c>
      <c r="AZ982" s="186">
        <f>_xll.qlInterestRateIndexFixingDate(Currency&amp;"ibor"&amp;$I$1,BA982,Trigger)</f>
        <v>46178</v>
      </c>
      <c r="BA982" s="186">
        <f>_xll.qlCalendarAdvance(Calendar,BA981,AY982,"f",,Trigger)</f>
        <v>46182</v>
      </c>
      <c r="BB982" s="186">
        <f>_xll.qlInterestRateIndexMaturity(Currency&amp;"ibor"&amp;$I$1,BA982,Trigger)</f>
        <v>46547</v>
      </c>
      <c r="BC982" s="359">
        <f>_xll.qlIndexFixing($AC$5,AZ982,,_xll.ohTrigger(Trigger,Quote!$V$2))</f>
        <v>1.8602875056746626E-2</v>
      </c>
      <c r="BD982" s="359" t="e">
        <f>_xll.qlIndexFixing($BE$1,AZ982,TRUE,_xll.ohTrigger(Trigger,Trigger12M))</f>
        <v>#NUM!</v>
      </c>
    </row>
    <row r="983" spans="51:56" ht="11.25" customHeight="1" x14ac:dyDescent="0.25">
      <c r="AY983" s="187" t="s">
        <v>90</v>
      </c>
      <c r="AZ983" s="186">
        <f>_xll.qlInterestRateIndexFixingDate(Currency&amp;"ibor"&amp;$I$1,BA983,Trigger)</f>
        <v>46185</v>
      </c>
      <c r="BA983" s="186">
        <f>_xll.qlCalendarAdvance(Calendar,BA982,AY983,"f",,Trigger)</f>
        <v>46189</v>
      </c>
      <c r="BB983" s="186">
        <f>_xll.qlInterestRateIndexMaturity(Currency&amp;"ibor"&amp;$I$1,BA983,Trigger)</f>
        <v>46554</v>
      </c>
      <c r="BC983" s="359">
        <f>_xll.qlIndexFixing($AC$5,AZ983,,_xll.ohTrigger(Trigger,Quote!$V$2))</f>
        <v>1.8600610009995699E-2</v>
      </c>
      <c r="BD983" s="359" t="e">
        <f>_xll.qlIndexFixing($BE$1,AZ983,TRUE,_xll.ohTrigger(Trigger,Trigger12M))</f>
        <v>#NUM!</v>
      </c>
    </row>
    <row r="984" spans="51:56" ht="11.25" customHeight="1" x14ac:dyDescent="0.25">
      <c r="AY984" s="187" t="s">
        <v>90</v>
      </c>
      <c r="AZ984" s="186">
        <f>_xll.qlInterestRateIndexFixingDate(Currency&amp;"ibor"&amp;$I$1,BA984,Trigger)</f>
        <v>46192</v>
      </c>
      <c r="BA984" s="186">
        <f>_xll.qlCalendarAdvance(Calendar,BA983,AY984,"f",,Trigger)</f>
        <v>46196</v>
      </c>
      <c r="BB984" s="186">
        <f>_xll.qlInterestRateIndexMaturity(Currency&amp;"ibor"&amp;$I$1,BA984,Trigger)</f>
        <v>46561</v>
      </c>
      <c r="BC984" s="359">
        <f>_xll.qlIndexFixing($AC$5,AZ984,,_xll.ohTrigger(Trigger,Quote!$V$2))</f>
        <v>1.8598257445362518E-2</v>
      </c>
      <c r="BD984" s="359" t="e">
        <f>_xll.qlIndexFixing($BE$1,AZ984,TRUE,_xll.ohTrigger(Trigger,Trigger12M))</f>
        <v>#NUM!</v>
      </c>
    </row>
    <row r="985" spans="51:56" ht="11.25" customHeight="1" x14ac:dyDescent="0.25">
      <c r="AY985" s="187" t="s">
        <v>90</v>
      </c>
      <c r="AZ985" s="186">
        <f>_xll.qlInterestRateIndexFixingDate(Currency&amp;"ibor"&amp;$I$1,BA985,Trigger)</f>
        <v>46199</v>
      </c>
      <c r="BA985" s="186">
        <f>_xll.qlCalendarAdvance(Calendar,BA984,AY985,"f",,Trigger)</f>
        <v>46203</v>
      </c>
      <c r="BB985" s="186">
        <f>_xll.qlInterestRateIndexMaturity(Currency&amp;"ibor"&amp;$I$1,BA985,Trigger)</f>
        <v>46568</v>
      </c>
      <c r="BC985" s="359">
        <f>_xll.qlIndexFixing($AC$5,AZ985,,_xll.ohTrigger(Trigger,Quote!$V$2))</f>
        <v>1.8595817363461598E-2</v>
      </c>
      <c r="BD985" s="359" t="e">
        <f>_xll.qlIndexFixing($BE$1,AZ985,TRUE,_xll.ohTrigger(Trigger,Trigger12M))</f>
        <v>#NUM!</v>
      </c>
    </row>
    <row r="986" spans="51:56" ht="11.25" customHeight="1" x14ac:dyDescent="0.25">
      <c r="AY986" s="187" t="s">
        <v>90</v>
      </c>
      <c r="AZ986" s="186">
        <f>_xll.qlInterestRateIndexFixingDate(Currency&amp;"ibor"&amp;$I$1,BA986,Trigger)</f>
        <v>46206</v>
      </c>
      <c r="BA986" s="186">
        <f>_xll.qlCalendarAdvance(Calendar,BA985,AY986,"f",,Trigger)</f>
        <v>46210</v>
      </c>
      <c r="BB986" s="186">
        <f>_xll.qlInterestRateIndexMaturity(Currency&amp;"ibor"&amp;$I$1,BA986,Trigger)</f>
        <v>46575</v>
      </c>
      <c r="BC986" s="359">
        <f>_xll.qlIndexFixing($AC$5,AZ986,,_xll.ohTrigger(Trigger,Quote!$V$2))</f>
        <v>1.8593289764930465E-2</v>
      </c>
      <c r="BD986" s="359" t="e">
        <f>_xll.qlIndexFixing($BE$1,AZ986,TRUE,_xll.ohTrigger(Trigger,Trigger12M))</f>
        <v>#NUM!</v>
      </c>
    </row>
    <row r="987" spans="51:56" ht="11.25" customHeight="1" x14ac:dyDescent="0.25">
      <c r="AY987" s="187" t="s">
        <v>90</v>
      </c>
      <c r="AZ987" s="186">
        <f>_xll.qlInterestRateIndexFixingDate(Currency&amp;"ibor"&amp;$I$1,BA987,Trigger)</f>
        <v>46213</v>
      </c>
      <c r="BA987" s="186">
        <f>_xll.qlCalendarAdvance(Calendar,BA986,AY987,"f",,Trigger)</f>
        <v>46217</v>
      </c>
      <c r="BB987" s="186">
        <f>_xll.qlInterestRateIndexMaturity(Currency&amp;"ibor"&amp;$I$1,BA987,Trigger)</f>
        <v>46582</v>
      </c>
      <c r="BC987" s="359">
        <f>_xll.qlIndexFixing($AC$5,AZ987,,_xll.ohTrigger(Trigger,Quote!$V$2))</f>
        <v>1.8590674650429406E-2</v>
      </c>
      <c r="BD987" s="359" t="e">
        <f>_xll.qlIndexFixing($BE$1,AZ987,TRUE,_xll.ohTrigger(Trigger,Trigger12M))</f>
        <v>#NUM!</v>
      </c>
    </row>
    <row r="988" spans="51:56" ht="11.25" customHeight="1" x14ac:dyDescent="0.25">
      <c r="AY988" s="187" t="s">
        <v>90</v>
      </c>
      <c r="AZ988" s="186">
        <f>_xll.qlInterestRateIndexFixingDate(Currency&amp;"ibor"&amp;$I$1,BA988,Trigger)</f>
        <v>46220</v>
      </c>
      <c r="BA988" s="186">
        <f>_xll.qlCalendarAdvance(Calendar,BA987,AY988,"f",,Trigger)</f>
        <v>46224</v>
      </c>
      <c r="BB988" s="186">
        <f>_xll.qlInterestRateIndexMaturity(Currency&amp;"ibor"&amp;$I$1,BA988,Trigger)</f>
        <v>46589</v>
      </c>
      <c r="BC988" s="359">
        <f>_xll.qlIndexFixing($AC$5,AZ988,,_xll.ohTrigger(Trigger,Quote!$V$2))</f>
        <v>1.8587972020642152E-2</v>
      </c>
      <c r="BD988" s="359" t="e">
        <f>_xll.qlIndexFixing($BE$1,AZ988,TRUE,_xll.ohTrigger(Trigger,Trigger12M))</f>
        <v>#NUM!</v>
      </c>
    </row>
    <row r="989" spans="51:56" ht="11.25" customHeight="1" x14ac:dyDescent="0.25">
      <c r="AY989" s="187" t="s">
        <v>90</v>
      </c>
      <c r="AZ989" s="186">
        <f>_xll.qlInterestRateIndexFixingDate(Currency&amp;"ibor"&amp;$I$1,BA989,Trigger)</f>
        <v>46227</v>
      </c>
      <c r="BA989" s="186">
        <f>_xll.qlCalendarAdvance(Calendar,BA988,AY989,"f",,Trigger)</f>
        <v>46231</v>
      </c>
      <c r="BB989" s="186">
        <f>_xll.qlInterestRateIndexMaturity(Currency&amp;"ibor"&amp;$I$1,BA989,Trigger)</f>
        <v>46596</v>
      </c>
      <c r="BC989" s="359">
        <f>_xll.qlIndexFixing($AC$5,AZ989,,_xll.ohTrigger(Trigger,Quote!$V$2))</f>
        <v>1.8585181876274552E-2</v>
      </c>
      <c r="BD989" s="359" t="e">
        <f>_xll.qlIndexFixing($BE$1,AZ989,TRUE,_xll.ohTrigger(Trigger,Trigger12M))</f>
        <v>#NUM!</v>
      </c>
    </row>
    <row r="990" spans="51:56" ht="11.25" customHeight="1" x14ac:dyDescent="0.25">
      <c r="AY990" s="187" t="s">
        <v>90</v>
      </c>
      <c r="AZ990" s="186">
        <f>_xll.qlInterestRateIndexFixingDate(Currency&amp;"ibor"&amp;$I$1,BA990,Trigger)</f>
        <v>46234</v>
      </c>
      <c r="BA990" s="186">
        <f>_xll.qlCalendarAdvance(Calendar,BA989,AY990,"f",,Trigger)</f>
        <v>46238</v>
      </c>
      <c r="BB990" s="186">
        <f>_xll.qlInterestRateIndexMaturity(Currency&amp;"ibor"&amp;$I$1,BA990,Trigger)</f>
        <v>46603</v>
      </c>
      <c r="BC990" s="359">
        <f>_xll.qlIndexFixing($AC$5,AZ990,,_xll.ohTrigger(Trigger,Quote!$V$2))</f>
        <v>1.8582304218055439E-2</v>
      </c>
      <c r="BD990" s="359" t="e">
        <f>_xll.qlIndexFixing($BE$1,AZ990,TRUE,_xll.ohTrigger(Trigger,Trigger12M))</f>
        <v>#NUM!</v>
      </c>
    </row>
    <row r="991" spans="51:56" ht="11.25" customHeight="1" x14ac:dyDescent="0.25">
      <c r="AY991" s="187" t="s">
        <v>90</v>
      </c>
      <c r="AZ991" s="186">
        <f>_xll.qlInterestRateIndexFixingDate(Currency&amp;"ibor"&amp;$I$1,BA991,Trigger)</f>
        <v>46241</v>
      </c>
      <c r="BA991" s="186">
        <f>_xll.qlCalendarAdvance(Calendar,BA990,AY991,"f",,Trigger)</f>
        <v>46245</v>
      </c>
      <c r="BB991" s="186">
        <f>_xll.qlInterestRateIndexMaturity(Currency&amp;"ibor"&amp;$I$1,BA991,Trigger)</f>
        <v>46610</v>
      </c>
      <c r="BC991" s="359">
        <f>_xll.qlIndexFixing($AC$5,AZ991,,_xll.ohTrigger(Trigger,Quote!$V$2))</f>
        <v>1.8579339046737097E-2</v>
      </c>
      <c r="BD991" s="359" t="e">
        <f>_xll.qlIndexFixing($BE$1,AZ991,TRUE,_xll.ohTrigger(Trigger,Trigger12M))</f>
        <v>#NUM!</v>
      </c>
    </row>
    <row r="992" spans="51:56" ht="11.25" customHeight="1" x14ac:dyDescent="0.25">
      <c r="AY992" s="187" t="s">
        <v>90</v>
      </c>
      <c r="AZ992" s="186">
        <f>_xll.qlInterestRateIndexFixingDate(Currency&amp;"ibor"&amp;$I$1,BA992,Trigger)</f>
        <v>46248</v>
      </c>
      <c r="BA992" s="186">
        <f>_xll.qlCalendarAdvance(Calendar,BA991,AY992,"f",,Trigger)</f>
        <v>46252</v>
      </c>
      <c r="BB992" s="186">
        <f>_xll.qlInterestRateIndexMaturity(Currency&amp;"ibor"&amp;$I$1,BA992,Trigger)</f>
        <v>46617</v>
      </c>
      <c r="BC992" s="359">
        <f>_xll.qlIndexFixing($AC$5,AZ992,,_xll.ohTrigger(Trigger,Quote!$V$2))</f>
        <v>1.8576286363093913E-2</v>
      </c>
      <c r="BD992" s="359" t="e">
        <f>_xll.qlIndexFixing($BE$1,AZ992,TRUE,_xll.ohTrigger(Trigger,Trigger12M))</f>
        <v>#NUM!</v>
      </c>
    </row>
    <row r="993" spans="51:56" ht="11.25" customHeight="1" x14ac:dyDescent="0.25">
      <c r="AY993" s="187" t="s">
        <v>90</v>
      </c>
      <c r="AZ993" s="186">
        <f>_xll.qlInterestRateIndexFixingDate(Currency&amp;"ibor"&amp;$I$1,BA993,Trigger)</f>
        <v>46255</v>
      </c>
      <c r="BA993" s="186">
        <f>_xll.qlCalendarAdvance(Calendar,BA992,AY993,"f",,Trigger)</f>
        <v>46259</v>
      </c>
      <c r="BB993" s="186">
        <f>_xll.qlInterestRateIndexMaturity(Currency&amp;"ibor"&amp;$I$1,BA993,Trigger)</f>
        <v>46624</v>
      </c>
      <c r="BC993" s="359">
        <f>_xll.qlIndexFixing($AC$5,AZ993,,_xll.ohTrigger(Trigger,Quote!$V$2))</f>
        <v>1.8573146167923937E-2</v>
      </c>
      <c r="BD993" s="359" t="e">
        <f>_xll.qlIndexFixing($BE$1,AZ993,TRUE,_xll.ohTrigger(Trigger,Trigger12M))</f>
        <v>#NUM!</v>
      </c>
    </row>
    <row r="994" spans="51:56" ht="11.25" customHeight="1" x14ac:dyDescent="0.25">
      <c r="AY994" s="187" t="s">
        <v>90</v>
      </c>
      <c r="AZ994" s="186">
        <f>_xll.qlInterestRateIndexFixingDate(Currency&amp;"ibor"&amp;$I$1,BA994,Trigger)</f>
        <v>46262</v>
      </c>
      <c r="BA994" s="186">
        <f>_xll.qlCalendarAdvance(Calendar,BA993,AY994,"f",,Trigger)</f>
        <v>46266</v>
      </c>
      <c r="BB994" s="186">
        <f>_xll.qlInterestRateIndexMaturity(Currency&amp;"ibor"&amp;$I$1,BA994,Trigger)</f>
        <v>46631</v>
      </c>
      <c r="BC994" s="359">
        <f>_xll.qlIndexFixing($AC$5,AZ994,,_xll.ohTrigger(Trigger,Quote!$V$2))</f>
        <v>1.8569918462047117E-2</v>
      </c>
      <c r="BD994" s="359" t="e">
        <f>_xll.qlIndexFixing($BE$1,AZ994,TRUE,_xll.ohTrigger(Trigger,Trigger12M))</f>
        <v>#NUM!</v>
      </c>
    </row>
    <row r="995" spans="51:56" ht="11.25" customHeight="1" x14ac:dyDescent="0.25">
      <c r="AY995" s="187" t="s">
        <v>90</v>
      </c>
      <c r="AZ995" s="186">
        <f>_xll.qlInterestRateIndexFixingDate(Currency&amp;"ibor"&amp;$I$1,BA995,Trigger)</f>
        <v>46269</v>
      </c>
      <c r="BA995" s="186">
        <f>_xll.qlCalendarAdvance(Calendar,BA994,AY995,"f",,Trigger)</f>
        <v>46273</v>
      </c>
      <c r="BB995" s="186">
        <f>_xll.qlInterestRateIndexMaturity(Currency&amp;"ibor"&amp;$I$1,BA995,Trigger)</f>
        <v>46638</v>
      </c>
      <c r="BC995" s="359">
        <f>_xll.qlIndexFixing($AC$5,AZ995,,_xll.ohTrigger(Trigger,Quote!$V$2))</f>
        <v>1.8566603246306834E-2</v>
      </c>
      <c r="BD995" s="359" t="e">
        <f>_xll.qlIndexFixing($BE$1,AZ995,TRUE,_xll.ohTrigger(Trigger,Trigger12M))</f>
        <v>#NUM!</v>
      </c>
    </row>
    <row r="996" spans="51:56" ht="11.25" customHeight="1" x14ac:dyDescent="0.25">
      <c r="AY996" s="187" t="s">
        <v>90</v>
      </c>
      <c r="AZ996" s="186">
        <f>_xll.qlInterestRateIndexFixingDate(Currency&amp;"ibor"&amp;$I$1,BA996,Trigger)</f>
        <v>46276</v>
      </c>
      <c r="BA996" s="186">
        <f>_xll.qlCalendarAdvance(Calendar,BA995,AY996,"f",,Trigger)</f>
        <v>46280</v>
      </c>
      <c r="BB996" s="186">
        <f>_xll.qlInterestRateIndexMaturity(Currency&amp;"ibor"&amp;$I$1,BA996,Trigger)</f>
        <v>46645</v>
      </c>
      <c r="BC996" s="359">
        <f>_xll.qlIndexFixing($AC$5,AZ996,,_xll.ohTrigger(Trigger,Quote!$V$2))</f>
        <v>1.8563200521569897E-2</v>
      </c>
      <c r="BD996" s="359" t="e">
        <f>_xll.qlIndexFixing($BE$1,AZ996,TRUE,_xll.ohTrigger(Trigger,Trigger12M))</f>
        <v>#NUM!</v>
      </c>
    </row>
    <row r="997" spans="51:56" ht="11.25" customHeight="1" x14ac:dyDescent="0.25">
      <c r="AY997" s="187" t="s">
        <v>90</v>
      </c>
      <c r="AZ997" s="186">
        <f>_xll.qlInterestRateIndexFixingDate(Currency&amp;"ibor"&amp;$I$1,BA997,Trigger)</f>
        <v>46283</v>
      </c>
      <c r="BA997" s="186">
        <f>_xll.qlCalendarAdvance(Calendar,BA996,AY997,"f",,Trigger)</f>
        <v>46287</v>
      </c>
      <c r="BB997" s="186">
        <f>_xll.qlInterestRateIndexMaturity(Currency&amp;"ibor"&amp;$I$1,BA997,Trigger)</f>
        <v>46652</v>
      </c>
      <c r="BC997" s="359">
        <f>_xll.qlIndexFixing($AC$5,AZ997,,_xll.ohTrigger(Trigger,Quote!$V$2))</f>
        <v>1.8559710288724583E-2</v>
      </c>
      <c r="BD997" s="359" t="e">
        <f>_xll.qlIndexFixing($BE$1,AZ997,TRUE,_xll.ohTrigger(Trigger,Trigger12M))</f>
        <v>#NUM!</v>
      </c>
    </row>
    <row r="998" spans="51:56" ht="11.25" customHeight="1" x14ac:dyDescent="0.25">
      <c r="AY998" s="187" t="s">
        <v>90</v>
      </c>
      <c r="AZ998" s="186">
        <f>_xll.qlInterestRateIndexFixingDate(Currency&amp;"ibor"&amp;$I$1,BA998,Trigger)</f>
        <v>46290</v>
      </c>
      <c r="BA998" s="186">
        <f>_xll.qlCalendarAdvance(Calendar,BA997,AY998,"f",,Trigger)</f>
        <v>46294</v>
      </c>
      <c r="BB998" s="186">
        <f>_xll.qlInterestRateIndexMaturity(Currency&amp;"ibor"&amp;$I$1,BA998,Trigger)</f>
        <v>46659</v>
      </c>
      <c r="BC998" s="359">
        <f>_xll.qlIndexFixing($AC$5,AZ998,,_xll.ohTrigger(Trigger,Quote!$V$2))</f>
        <v>1.8556132548683477E-2</v>
      </c>
      <c r="BD998" s="359" t="e">
        <f>_xll.qlIndexFixing($BE$1,AZ998,TRUE,_xll.ohTrigger(Trigger,Trigger12M))</f>
        <v>#NUM!</v>
      </c>
    </row>
    <row r="999" spans="51:56" ht="11.25" customHeight="1" x14ac:dyDescent="0.25">
      <c r="AY999" s="187" t="s">
        <v>90</v>
      </c>
      <c r="AZ999" s="186">
        <f>_xll.qlInterestRateIndexFixingDate(Currency&amp;"ibor"&amp;$I$1,BA999,Trigger)</f>
        <v>46297</v>
      </c>
      <c r="BA999" s="186">
        <f>_xll.qlCalendarAdvance(Calendar,BA998,AY999,"f",,Trigger)</f>
        <v>46301</v>
      </c>
      <c r="BB999" s="186">
        <f>_xll.qlInterestRateIndexMaturity(Currency&amp;"ibor"&amp;$I$1,BA999,Trigger)</f>
        <v>46666</v>
      </c>
      <c r="BC999" s="359">
        <f>_xll.qlIndexFixing($AC$5,AZ999,,_xll.ohTrigger(Trigger,Quote!$V$2))</f>
        <v>1.8552467302380631E-2</v>
      </c>
      <c r="BD999" s="359" t="e">
        <f>_xll.qlIndexFixing($BE$1,AZ999,TRUE,_xll.ohTrigger(Trigger,Trigger12M))</f>
        <v>#NUM!</v>
      </c>
    </row>
    <row r="1000" spans="51:56" ht="11.25" customHeight="1" x14ac:dyDescent="0.25">
      <c r="AY1000" s="187" t="s">
        <v>90</v>
      </c>
      <c r="AZ1000" s="186">
        <f>_xll.qlInterestRateIndexFixingDate(Currency&amp;"ibor"&amp;$I$1,BA1000,Trigger)</f>
        <v>46304</v>
      </c>
      <c r="BA1000" s="186">
        <f>_xll.qlCalendarAdvance(Calendar,BA999,AY1000,"f",,Trigger)</f>
        <v>46308</v>
      </c>
      <c r="BB1000" s="186">
        <f>_xll.qlInterestRateIndexMaturity(Currency&amp;"ibor"&amp;$I$1,BA1000,Trigger)</f>
        <v>46673</v>
      </c>
      <c r="BC1000" s="359">
        <f>_xll.qlIndexFixing($AC$5,AZ1000,,_xll.ohTrigger(Trigger,Quote!$V$2))</f>
        <v>1.8548714550774177E-2</v>
      </c>
      <c r="BD1000" s="359" t="e">
        <f>_xll.qlIndexFixing($BE$1,AZ1000,TRUE,_xll.ohTrigger(Trigger,Trigger12M))</f>
        <v>#NUM!</v>
      </c>
    </row>
    <row r="1001" spans="51:56" ht="11.25" customHeight="1" x14ac:dyDescent="0.25">
      <c r="AY1001" s="187" t="s">
        <v>90</v>
      </c>
      <c r="AZ1001" s="186">
        <f>_xll.qlInterestRateIndexFixingDate(Currency&amp;"ibor"&amp;$I$1,BA1001,Trigger)</f>
        <v>46311</v>
      </c>
      <c r="BA1001" s="186">
        <f>_xll.qlCalendarAdvance(Calendar,BA1000,AY1001,"f",,Trigger)</f>
        <v>46315</v>
      </c>
      <c r="BB1001" s="186">
        <f>_xll.qlInterestRateIndexMaturity(Currency&amp;"ibor"&amp;$I$1,BA1001,Trigger)</f>
        <v>46680</v>
      </c>
      <c r="BC1001" s="359">
        <f>_xll.qlIndexFixing($AC$5,AZ1001,,_xll.ohTrigger(Trigger,Quote!$V$2))</f>
        <v>1.8544874294844811E-2</v>
      </c>
      <c r="BD1001" s="359" t="e">
        <f>_xll.qlIndexFixing($BE$1,AZ1001,TRUE,_xll.ohTrigger(Trigger,Trigger12M))</f>
        <v>#NUM!</v>
      </c>
    </row>
    <row r="1002" spans="51:56" ht="11.25" customHeight="1" x14ac:dyDescent="0.25">
      <c r="AY1002" s="187" t="s">
        <v>90</v>
      </c>
      <c r="AZ1002" s="186">
        <f>_xll.qlInterestRateIndexFixingDate(Currency&amp;"ibor"&amp;$I$1,BA1002,Trigger)</f>
        <v>46318</v>
      </c>
      <c r="BA1002" s="186">
        <f>_xll.qlCalendarAdvance(Calendar,BA1001,AY1002,"f",,Trigger)</f>
        <v>46322</v>
      </c>
      <c r="BB1002" s="186">
        <f>_xll.qlInterestRateIndexMaturity(Currency&amp;"ibor"&amp;$I$1,BA1002,Trigger)</f>
        <v>46687</v>
      </c>
      <c r="BC1002" s="359">
        <f>_xll.qlIndexFixing($AC$5,AZ1002,,_xll.ohTrigger(Trigger,Quote!$V$2))</f>
        <v>1.8540946535595352E-2</v>
      </c>
      <c r="BD1002" s="359" t="e">
        <f>_xll.qlIndexFixing($BE$1,AZ1002,TRUE,_xll.ohTrigger(Trigger,Trigger12M))</f>
        <v>#NUM!</v>
      </c>
    </row>
    <row r="1003" spans="51:56" ht="11.25" customHeight="1" x14ac:dyDescent="0.25">
      <c r="AY1003" s="187" t="s">
        <v>90</v>
      </c>
      <c r="AZ1003" s="186">
        <f>_xll.qlInterestRateIndexFixingDate(Currency&amp;"ibor"&amp;$I$1,BA1003,Trigger)</f>
        <v>46325</v>
      </c>
      <c r="BA1003" s="186">
        <f>_xll.qlCalendarAdvance(Calendar,BA1002,AY1003,"f",,Trigger)</f>
        <v>46329</v>
      </c>
      <c r="BB1003" s="186">
        <f>_xll.qlInterestRateIndexMaturity(Currency&amp;"ibor"&amp;$I$1,BA1003,Trigger)</f>
        <v>46694</v>
      </c>
      <c r="BC1003" s="359">
        <f>_xll.qlIndexFixing($AC$5,AZ1003,,_xll.ohTrigger(Trigger,Quote!$V$2))</f>
        <v>1.8536931274052478E-2</v>
      </c>
      <c r="BD1003" s="359" t="e">
        <f>_xll.qlIndexFixing($BE$1,AZ1003,TRUE,_xll.ohTrigger(Trigger,Trigger12M))</f>
        <v>#NUM!</v>
      </c>
    </row>
    <row r="1004" spans="51:56" ht="11.25" customHeight="1" x14ac:dyDescent="0.25">
      <c r="AY1004" s="187" t="s">
        <v>90</v>
      </c>
      <c r="AZ1004" s="186">
        <f>_xll.qlInterestRateIndexFixingDate(Currency&amp;"ibor"&amp;$I$1,BA1004,Trigger)</f>
        <v>46332</v>
      </c>
      <c r="BA1004" s="186">
        <f>_xll.qlCalendarAdvance(Calendar,BA1003,AY1004,"f",,Trigger)</f>
        <v>46336</v>
      </c>
      <c r="BB1004" s="186">
        <f>_xll.qlInterestRateIndexMaturity(Currency&amp;"ibor"&amp;$I$1,BA1004,Trigger)</f>
        <v>46701</v>
      </c>
      <c r="BC1004" s="359">
        <f>_xll.qlIndexFixing($AC$5,AZ1004,,_xll.ohTrigger(Trigger,Quote!$V$2))</f>
        <v>1.8532828511264782E-2</v>
      </c>
      <c r="BD1004" s="359" t="e">
        <f>_xll.qlIndexFixing($BE$1,AZ1004,TRUE,_xll.ohTrigger(Trigger,Trigger12M))</f>
        <v>#NUM!</v>
      </c>
    </row>
    <row r="1005" spans="51:56" ht="11.25" customHeight="1" x14ac:dyDescent="0.25">
      <c r="AY1005" s="187" t="s">
        <v>90</v>
      </c>
      <c r="AZ1005" s="186">
        <f>_xll.qlInterestRateIndexFixingDate(Currency&amp;"ibor"&amp;$I$1,BA1005,Trigger)</f>
        <v>46339</v>
      </c>
      <c r="BA1005" s="186">
        <f>_xll.qlCalendarAdvance(Calendar,BA1004,AY1005,"f",,Trigger)</f>
        <v>46343</v>
      </c>
      <c r="BB1005" s="186">
        <f>_xll.qlInterestRateIndexMaturity(Currency&amp;"ibor"&amp;$I$1,BA1005,Trigger)</f>
        <v>46708</v>
      </c>
      <c r="BC1005" s="359">
        <f>_xll.qlIndexFixing($AC$5,AZ1005,,_xll.ohTrigger(Trigger,Quote!$V$2))</f>
        <v>1.8528638248304499E-2</v>
      </c>
      <c r="BD1005" s="359" t="e">
        <f>_xll.qlIndexFixing($BE$1,AZ1005,TRUE,_xll.ohTrigger(Trigger,Trigger12M))</f>
        <v>#NUM!</v>
      </c>
    </row>
    <row r="1006" spans="51:56" ht="11.25" customHeight="1" x14ac:dyDescent="0.25">
      <c r="AY1006" s="187" t="s">
        <v>90</v>
      </c>
      <c r="AZ1006" s="186">
        <f>_xll.qlInterestRateIndexFixingDate(Currency&amp;"ibor"&amp;$I$1,BA1006,Trigger)</f>
        <v>46346</v>
      </c>
      <c r="BA1006" s="186">
        <f>_xll.qlCalendarAdvance(Calendar,BA1005,AY1006,"f",,Trigger)</f>
        <v>46350</v>
      </c>
      <c r="BB1006" s="186">
        <f>_xll.qlInterestRateIndexMaturity(Currency&amp;"ibor"&amp;$I$1,BA1006,Trigger)</f>
        <v>46715</v>
      </c>
      <c r="BC1006" s="359">
        <f>_xll.qlIndexFixing($AC$5,AZ1006,,_xll.ohTrigger(Trigger,Quote!$V$2))</f>
        <v>1.8524360486266642E-2</v>
      </c>
      <c r="BD1006" s="359" t="e">
        <f>_xll.qlIndexFixing($BE$1,AZ1006,TRUE,_xll.ohTrigger(Trigger,Trigger12M))</f>
        <v>#NUM!</v>
      </c>
    </row>
    <row r="1007" spans="51:56" ht="11.25" customHeight="1" x14ac:dyDescent="0.25">
      <c r="AY1007" s="187" t="s">
        <v>90</v>
      </c>
      <c r="AZ1007" s="186">
        <f>_xll.qlInterestRateIndexFixingDate(Currency&amp;"ibor"&amp;$I$1,BA1007,Trigger)</f>
        <v>46353</v>
      </c>
      <c r="BA1007" s="186">
        <f>_xll.qlCalendarAdvance(Calendar,BA1006,AY1007,"f",,Trigger)</f>
        <v>46357</v>
      </c>
      <c r="BB1007" s="186">
        <f>_xll.qlInterestRateIndexMaturity(Currency&amp;"ibor"&amp;$I$1,BA1007,Trigger)</f>
        <v>46722</v>
      </c>
      <c r="BC1007" s="359">
        <f>_xll.qlIndexFixing($AC$5,AZ1007,,_xll.ohTrigger(Trigger,Quote!$V$2))</f>
        <v>1.8519995226268345E-2</v>
      </c>
      <c r="BD1007" s="359" t="e">
        <f>_xll.qlIndexFixing($BE$1,AZ1007,TRUE,_xll.ohTrigger(Trigger,Trigger12M))</f>
        <v>#NUM!</v>
      </c>
    </row>
    <row r="1008" spans="51:56" ht="11.25" customHeight="1" x14ac:dyDescent="0.25">
      <c r="AY1008" s="187" t="s">
        <v>90</v>
      </c>
      <c r="AZ1008" s="186">
        <f>_xll.qlInterestRateIndexFixingDate(Currency&amp;"ibor"&amp;$I$1,BA1008,Trigger)</f>
        <v>46360</v>
      </c>
      <c r="BA1008" s="186">
        <f>_xll.qlCalendarAdvance(Calendar,BA1007,AY1008,"f",,Trigger)</f>
        <v>46364</v>
      </c>
      <c r="BB1008" s="186">
        <f>_xll.qlInterestRateIndexMaturity(Currency&amp;"ibor"&amp;$I$1,BA1008,Trigger)</f>
        <v>46729</v>
      </c>
      <c r="BC1008" s="359">
        <f>_xll.qlIndexFixing($AC$5,AZ1008,,_xll.ohTrigger(Trigger,Quote!$V$2))</f>
        <v>1.8515542469450617E-2</v>
      </c>
      <c r="BD1008" s="359" t="e">
        <f>_xll.qlIndexFixing($BE$1,AZ1008,TRUE,_xll.ohTrigger(Trigger,Trigger12M))</f>
        <v>#NUM!</v>
      </c>
    </row>
    <row r="1009" spans="51:56" ht="11.25" customHeight="1" x14ac:dyDescent="0.25">
      <c r="AY1009" s="187" t="s">
        <v>90</v>
      </c>
      <c r="AZ1009" s="186">
        <f>_xll.qlInterestRateIndexFixingDate(Currency&amp;"ibor"&amp;$I$1,BA1009,Trigger)</f>
        <v>46367</v>
      </c>
      <c r="BA1009" s="186">
        <f>_xll.qlCalendarAdvance(Calendar,BA1008,AY1009,"f",,Trigger)</f>
        <v>46371</v>
      </c>
      <c r="BB1009" s="186">
        <f>_xll.qlInterestRateIndexMaturity(Currency&amp;"ibor"&amp;$I$1,BA1009,Trigger)</f>
        <v>46736</v>
      </c>
      <c r="BC1009" s="359">
        <f>_xll.qlIndexFixing($AC$5,AZ1009,,_xll.ohTrigger(Trigger,Quote!$V$2))</f>
        <v>1.8511002216976578E-2</v>
      </c>
      <c r="BD1009" s="359" t="e">
        <f>_xll.qlIndexFixing($BE$1,AZ1009,TRUE,_xll.ohTrigger(Trigger,Trigger12M))</f>
        <v>#NUM!</v>
      </c>
    </row>
    <row r="1010" spans="51:56" ht="11.25" customHeight="1" x14ac:dyDescent="0.25">
      <c r="AY1010" s="187" t="s">
        <v>90</v>
      </c>
      <c r="AZ1010" s="186">
        <f>_xll.qlInterestRateIndexFixingDate(Currency&amp;"ibor"&amp;$I$1,BA1010,Trigger)</f>
        <v>46374</v>
      </c>
      <c r="BA1010" s="186">
        <f>_xll.qlCalendarAdvance(Calendar,BA1009,AY1010,"f",,Trigger)</f>
        <v>46378</v>
      </c>
      <c r="BB1010" s="186">
        <f>_xll.qlInterestRateIndexMaturity(Currency&amp;"ibor"&amp;$I$1,BA1010,Trigger)</f>
        <v>46743</v>
      </c>
      <c r="BC1010" s="359">
        <f>_xll.qlIndexFixing($AC$5,AZ1010,,_xll.ohTrigger(Trigger,Quote!$V$2))</f>
        <v>1.8506374470032349E-2</v>
      </c>
      <c r="BD1010" s="359" t="e">
        <f>_xll.qlIndexFixing($BE$1,AZ1010,TRUE,_xll.ohTrigger(Trigger,Trigger12M))</f>
        <v>#NUM!</v>
      </c>
    </row>
    <row r="1011" spans="51:56" ht="11.25" customHeight="1" x14ac:dyDescent="0.25">
      <c r="AY1011" s="187" t="s">
        <v>90</v>
      </c>
      <c r="AZ1011" s="186">
        <f>_xll.qlInterestRateIndexFixingDate(Currency&amp;"ibor"&amp;$I$1,BA1011,Trigger)</f>
        <v>46380</v>
      </c>
      <c r="BA1011" s="186">
        <f>_xll.qlCalendarAdvance(Calendar,BA1010,AY1011,"f",,Trigger)</f>
        <v>46385</v>
      </c>
      <c r="BB1011" s="186">
        <f>_xll.qlInterestRateIndexMaturity(Currency&amp;"ibor"&amp;$I$1,BA1011,Trigger)</f>
        <v>46750</v>
      </c>
      <c r="BC1011" s="359">
        <f>_xll.qlIndexFixing($AC$5,AZ1011,,_xll.ohTrigger(Trigger,Quote!$V$2))</f>
        <v>1.8501659229827268E-2</v>
      </c>
      <c r="BD1011" s="359" t="e">
        <f>_xll.qlIndexFixing($BE$1,AZ1011,TRUE,_xll.ohTrigger(Trigger,Trigger12M))</f>
        <v>#NUM!</v>
      </c>
    </row>
    <row r="1012" spans="51:56" ht="11.25" customHeight="1" x14ac:dyDescent="0.25">
      <c r="AY1012" s="187" t="s">
        <v>90</v>
      </c>
      <c r="AZ1012" s="186">
        <f>_xll.qlInterestRateIndexFixingDate(Currency&amp;"ibor"&amp;$I$1,BA1012,Trigger)</f>
        <v>46387</v>
      </c>
      <c r="BA1012" s="186">
        <f>_xll.qlCalendarAdvance(Calendar,BA1011,AY1012,"f",,Trigger)</f>
        <v>46392</v>
      </c>
      <c r="BB1012" s="186">
        <f>_xll.qlInterestRateIndexMaturity(Currency&amp;"ibor"&amp;$I$1,BA1012,Trigger)</f>
        <v>46757</v>
      </c>
      <c r="BC1012" s="359">
        <f>_xll.qlIndexFixing($AC$5,AZ1012,,_xll.ohTrigger(Trigger,Quote!$V$2))</f>
        <v>1.8496856497593001E-2</v>
      </c>
      <c r="BD1012" s="359" t="e">
        <f>_xll.qlIndexFixing($BE$1,AZ1012,TRUE,_xll.ohTrigger(Trigger,Trigger12M))</f>
        <v>#NUM!</v>
      </c>
    </row>
    <row r="1013" spans="51:56" ht="11.25" customHeight="1" x14ac:dyDescent="0.25">
      <c r="AY1013" s="187" t="s">
        <v>90</v>
      </c>
      <c r="AZ1013" s="186">
        <f>_xll.qlInterestRateIndexFixingDate(Currency&amp;"ibor"&amp;$I$1,BA1013,Trigger)</f>
        <v>46395</v>
      </c>
      <c r="BA1013" s="186">
        <f>_xll.qlCalendarAdvance(Calendar,BA1012,AY1013,"f",,Trigger)</f>
        <v>46399</v>
      </c>
      <c r="BB1013" s="186">
        <f>_xll.qlInterestRateIndexMaturity(Currency&amp;"ibor"&amp;$I$1,BA1013,Trigger)</f>
        <v>46764</v>
      </c>
      <c r="BC1013" s="359">
        <f>_xll.qlIndexFixing($AC$5,AZ1013,,_xll.ohTrigger(Trigger,Quote!$V$2))</f>
        <v>1.8491966274584437E-2</v>
      </c>
      <c r="BD1013" s="359" t="e">
        <f>_xll.qlIndexFixing($BE$1,AZ1013,TRUE,_xll.ohTrigger(Trigger,Trigger12M))</f>
        <v>#NUM!</v>
      </c>
    </row>
    <row r="1014" spans="51:56" ht="11.25" customHeight="1" x14ac:dyDescent="0.25">
      <c r="AY1014" s="187" t="s">
        <v>90</v>
      </c>
      <c r="AZ1014" s="186">
        <f>_xll.qlInterestRateIndexFixingDate(Currency&amp;"ibor"&amp;$I$1,BA1014,Trigger)</f>
        <v>46402</v>
      </c>
      <c r="BA1014" s="186">
        <f>_xll.qlCalendarAdvance(Calendar,BA1013,AY1014,"f",,Trigger)</f>
        <v>46406</v>
      </c>
      <c r="BB1014" s="186">
        <f>_xll.qlInterestRateIndexMaturity(Currency&amp;"ibor"&amp;$I$1,BA1014,Trigger)</f>
        <v>46771</v>
      </c>
      <c r="BC1014" s="359">
        <f>_xll.qlIndexFixing($AC$5,AZ1014,,_xll.ohTrigger(Trigger,Quote!$V$2))</f>
        <v>1.8486988562079459E-2</v>
      </c>
      <c r="BD1014" s="359" t="e">
        <f>_xll.qlIndexFixing($BE$1,AZ1014,TRUE,_xll.ohTrigger(Trigger,Trigger12M))</f>
        <v>#NUM!</v>
      </c>
    </row>
    <row r="1015" spans="51:56" ht="11.25" customHeight="1" x14ac:dyDescent="0.25">
      <c r="AY1015" s="187" t="s">
        <v>90</v>
      </c>
      <c r="AZ1015" s="186">
        <f>_xll.qlInterestRateIndexFixingDate(Currency&amp;"ibor"&amp;$I$1,BA1015,Trigger)</f>
        <v>46409</v>
      </c>
      <c r="BA1015" s="186">
        <f>_xll.qlCalendarAdvance(Calendar,BA1014,AY1015,"f",,Trigger)</f>
        <v>46413</v>
      </c>
      <c r="BB1015" s="186">
        <f>_xll.qlInterestRateIndexMaturity(Currency&amp;"ibor"&amp;$I$1,BA1015,Trigger)</f>
        <v>46778</v>
      </c>
      <c r="BC1015" s="359">
        <f>_xll.qlIndexFixing($AC$5,AZ1015,,_xll.ohTrigger(Trigger,Quote!$V$2))</f>
        <v>1.8481923361378286E-2</v>
      </c>
      <c r="BD1015" s="359" t="e">
        <f>_xll.qlIndexFixing($BE$1,AZ1015,TRUE,_xll.ohTrigger(Trigger,Trigger12M))</f>
        <v>#NUM!</v>
      </c>
    </row>
    <row r="1016" spans="51:56" ht="11.25" customHeight="1" x14ac:dyDescent="0.25">
      <c r="AY1016" s="187" t="s">
        <v>90</v>
      </c>
      <c r="AZ1016" s="186">
        <f>_xll.qlInterestRateIndexFixingDate(Currency&amp;"ibor"&amp;$I$1,BA1016,Trigger)</f>
        <v>46416</v>
      </c>
      <c r="BA1016" s="186">
        <f>_xll.qlCalendarAdvance(Calendar,BA1015,AY1016,"f",,Trigger)</f>
        <v>46420</v>
      </c>
      <c r="BB1016" s="186">
        <f>_xll.qlInterestRateIndexMaturity(Currency&amp;"ibor"&amp;$I$1,BA1016,Trigger)</f>
        <v>46785</v>
      </c>
      <c r="BC1016" s="359">
        <f>_xll.qlIndexFixing($AC$5,AZ1016,,_xll.ohTrigger(Trigger,Quote!$V$2))</f>
        <v>1.8476770673804356E-2</v>
      </c>
      <c r="BD1016" s="359" t="e">
        <f>_xll.qlIndexFixing($BE$1,AZ1016,TRUE,_xll.ohTrigger(Trigger,Trigger12M))</f>
        <v>#NUM!</v>
      </c>
    </row>
    <row r="1017" spans="51:56" ht="11.25" customHeight="1" x14ac:dyDescent="0.25">
      <c r="AY1017" s="187" t="s">
        <v>90</v>
      </c>
      <c r="AZ1017" s="186">
        <f>_xll.qlInterestRateIndexFixingDate(Currency&amp;"ibor"&amp;$I$1,BA1017,Trigger)</f>
        <v>46423</v>
      </c>
      <c r="BA1017" s="186">
        <f>_xll.qlCalendarAdvance(Calendar,BA1016,AY1017,"f",,Trigger)</f>
        <v>46427</v>
      </c>
      <c r="BB1017" s="186">
        <f>_xll.qlInterestRateIndexMaturity(Currency&amp;"ibor"&amp;$I$1,BA1017,Trigger)</f>
        <v>46792</v>
      </c>
      <c r="BC1017" s="359">
        <f>_xll.qlIndexFixing($AC$5,AZ1017,,_xll.ohTrigger(Trigger,Quote!$V$2))</f>
        <v>1.8471530500703874E-2</v>
      </c>
      <c r="BD1017" s="359" t="e">
        <f>_xll.qlIndexFixing($BE$1,AZ1017,TRUE,_xll.ohTrigger(Trigger,Trigger12M))</f>
        <v>#NUM!</v>
      </c>
    </row>
    <row r="1018" spans="51:56" ht="11.25" customHeight="1" x14ac:dyDescent="0.25">
      <c r="AY1018" s="187" t="s">
        <v>90</v>
      </c>
      <c r="AZ1018" s="186">
        <f>_xll.qlInterestRateIndexFixingDate(Currency&amp;"ibor"&amp;$I$1,BA1018,Trigger)</f>
        <v>46430</v>
      </c>
      <c r="BA1018" s="186">
        <f>_xll.qlCalendarAdvance(Calendar,BA1017,AY1018,"f",,Trigger)</f>
        <v>46434</v>
      </c>
      <c r="BB1018" s="186">
        <f>_xll.qlInterestRateIndexMaturity(Currency&amp;"ibor"&amp;$I$1,BA1018,Trigger)</f>
        <v>46799</v>
      </c>
      <c r="BC1018" s="359">
        <f>_xll.qlIndexFixing($AC$5,AZ1018,,_xll.ohTrigger(Trigger,Quote!$V$2))</f>
        <v>1.8466202843445832E-2</v>
      </c>
      <c r="BD1018" s="359" t="e">
        <f>_xll.qlIndexFixing($BE$1,AZ1018,TRUE,_xll.ohTrigger(Trigger,Trigger12M))</f>
        <v>#NUM!</v>
      </c>
    </row>
    <row r="1019" spans="51:56" ht="11.25" customHeight="1" x14ac:dyDescent="0.25">
      <c r="AY1019" s="187" t="s">
        <v>90</v>
      </c>
      <c r="AZ1019" s="186">
        <f>_xll.qlInterestRateIndexFixingDate(Currency&amp;"ibor"&amp;$I$1,BA1019,Trigger)</f>
        <v>46437</v>
      </c>
      <c r="BA1019" s="186">
        <f>_xll.qlCalendarAdvance(Calendar,BA1018,AY1019,"f",,Trigger)</f>
        <v>46441</v>
      </c>
      <c r="BB1019" s="186">
        <f>_xll.qlInterestRateIndexMaturity(Currency&amp;"ibor"&amp;$I$1,BA1019,Trigger)</f>
        <v>46806</v>
      </c>
      <c r="BC1019" s="359">
        <f>_xll.qlIndexFixing($AC$5,AZ1019,,_xll.ohTrigger(Trigger,Quote!$V$2))</f>
        <v>1.8460787703422427E-2</v>
      </c>
      <c r="BD1019" s="359" t="e">
        <f>_xll.qlIndexFixing($BE$1,AZ1019,TRUE,_xll.ohTrigger(Trigger,Trigger12M))</f>
        <v>#NUM!</v>
      </c>
    </row>
    <row r="1020" spans="51:56" ht="11.25" customHeight="1" x14ac:dyDescent="0.25">
      <c r="AY1020" s="187" t="s">
        <v>90</v>
      </c>
      <c r="AZ1020" s="186">
        <f>_xll.qlInterestRateIndexFixingDate(Currency&amp;"ibor"&amp;$I$1,BA1020,Trigger)</f>
        <v>46444</v>
      </c>
      <c r="BA1020" s="186">
        <f>_xll.qlCalendarAdvance(Calendar,BA1019,AY1020,"f",,Trigger)</f>
        <v>46448</v>
      </c>
      <c r="BB1020" s="186">
        <f>_xll.qlInterestRateIndexMaturity(Currency&amp;"ibor"&amp;$I$1,BA1020,Trigger)</f>
        <v>46814</v>
      </c>
      <c r="BC1020" s="359">
        <f>_xll.qlIndexFixing($AC$5,AZ1020,,_xll.ohTrigger(Trigger,Quote!$V$2))</f>
        <v>1.845628273196985E-2</v>
      </c>
      <c r="BD1020" s="359" t="e">
        <f>_xll.qlIndexFixing($BE$1,AZ1020,TRUE,_xll.ohTrigger(Trigger,Trigger12M))</f>
        <v>#NUM!</v>
      </c>
    </row>
    <row r="1021" spans="51:56" ht="11.25" customHeight="1" x14ac:dyDescent="0.25">
      <c r="AY1021" s="187" t="s">
        <v>90</v>
      </c>
      <c r="AZ1021" s="186">
        <f>_xll.qlInterestRateIndexFixingDate(Currency&amp;"ibor"&amp;$I$1,BA1021,Trigger)</f>
        <v>46451</v>
      </c>
      <c r="BA1021" s="186">
        <f>_xll.qlCalendarAdvance(Calendar,BA1020,AY1021,"f",,Trigger)</f>
        <v>46455</v>
      </c>
      <c r="BB1021" s="186">
        <f>_xll.qlInterestRateIndexMaturity(Currency&amp;"ibor"&amp;$I$1,BA1021,Trigger)</f>
        <v>46821</v>
      </c>
      <c r="BC1021" s="359">
        <f>_xll.qlIndexFixing($AC$5,AZ1021,,_xll.ohTrigger(Trigger,Quote!$V$2))</f>
        <v>1.8450764282027594E-2</v>
      </c>
      <c r="BD1021" s="359" t="e">
        <f>_xll.qlIndexFixing($BE$1,AZ1021,TRUE,_xll.ohTrigger(Trigger,Trigger12M))</f>
        <v>#NUM!</v>
      </c>
    </row>
    <row r="1022" spans="51:56" ht="11.25" customHeight="1" x14ac:dyDescent="0.25">
      <c r="AY1022" s="187" t="s">
        <v>90</v>
      </c>
      <c r="AZ1022" s="186">
        <f>_xll.qlInterestRateIndexFixingDate(Currency&amp;"ibor"&amp;$I$1,BA1022,Trigger)</f>
        <v>46458</v>
      </c>
      <c r="BA1022" s="186">
        <f>_xll.qlCalendarAdvance(Calendar,BA1021,AY1022,"f",,Trigger)</f>
        <v>46462</v>
      </c>
      <c r="BB1022" s="186">
        <f>_xll.qlInterestRateIndexMaturity(Currency&amp;"ibor"&amp;$I$1,BA1022,Trigger)</f>
        <v>46828</v>
      </c>
      <c r="BC1022" s="359">
        <f>_xll.qlIndexFixing($AC$5,AZ1022,,_xll.ohTrigger(Trigger,Quote!$V$2))</f>
        <v>1.8445158587530371E-2</v>
      </c>
      <c r="BD1022" s="359" t="e">
        <f>_xll.qlIndexFixing($BE$1,AZ1022,TRUE,_xll.ohTrigger(Trigger,Trigger12M))</f>
        <v>#NUM!</v>
      </c>
    </row>
    <row r="1023" spans="51:56" ht="11.25" customHeight="1" x14ac:dyDescent="0.25">
      <c r="AY1023" s="187" t="s">
        <v>90</v>
      </c>
      <c r="AZ1023" s="186">
        <f>_xll.qlInterestRateIndexFixingDate(Currency&amp;"ibor"&amp;$I$1,BA1023,Trigger)</f>
        <v>46465</v>
      </c>
      <c r="BA1023" s="186">
        <f>_xll.qlCalendarAdvance(Calendar,BA1022,AY1023,"f",,Trigger)</f>
        <v>46469</v>
      </c>
      <c r="BB1023" s="186">
        <f>_xll.qlInterestRateIndexMaturity(Currency&amp;"ibor"&amp;$I$1,BA1023,Trigger)</f>
        <v>46835</v>
      </c>
      <c r="BC1023" s="359">
        <f>_xll.qlIndexFixing($AC$5,AZ1023,,_xll.ohTrigger(Trigger,Quote!$V$2))</f>
        <v>1.8439465649943018E-2</v>
      </c>
      <c r="BD1023" s="359" t="e">
        <f>_xll.qlIndexFixing($BE$1,AZ1023,TRUE,_xll.ohTrigger(Trigger,Trigger12M))</f>
        <v>#NUM!</v>
      </c>
    </row>
    <row r="1024" spans="51:56" ht="11.25" customHeight="1" x14ac:dyDescent="0.25">
      <c r="AY1024" s="187" t="s">
        <v>90</v>
      </c>
      <c r="AZ1024" s="186">
        <f>_xll.qlInterestRateIndexFixingDate(Currency&amp;"ibor"&amp;$I$1,BA1024,Trigger)</f>
        <v>46470</v>
      </c>
      <c r="BA1024" s="186">
        <f>_xll.qlCalendarAdvance(Calendar,BA1023,AY1024,"f",,Trigger)</f>
        <v>46476</v>
      </c>
      <c r="BB1024" s="186">
        <f>_xll.qlInterestRateIndexMaturity(Currency&amp;"ibor"&amp;$I$1,BA1024,Trigger)</f>
        <v>46842</v>
      </c>
      <c r="BC1024" s="359">
        <f>_xll.qlIndexFixing($AC$5,AZ1024,,_xll.ohTrigger(Trigger,Quote!$V$2))</f>
        <v>1.8433685470752869E-2</v>
      </c>
      <c r="BD1024" s="359" t="e">
        <f>_xll.qlIndexFixing($BE$1,AZ1024,TRUE,_xll.ohTrigger(Trigger,Trigger12M))</f>
        <v>#NUM!</v>
      </c>
    </row>
    <row r="1025" spans="51:56" ht="11.25" customHeight="1" x14ac:dyDescent="0.25">
      <c r="AY1025" s="187" t="s">
        <v>90</v>
      </c>
      <c r="AZ1025" s="186">
        <f>_xll.qlInterestRateIndexFixingDate(Currency&amp;"ibor"&amp;$I$1,BA1025,Trigger)</f>
        <v>46479</v>
      </c>
      <c r="BA1025" s="186">
        <f>_xll.qlCalendarAdvance(Calendar,BA1024,AY1025,"f",,Trigger)</f>
        <v>46483</v>
      </c>
      <c r="BB1025" s="186">
        <f>_xll.qlInterestRateIndexMaturity(Currency&amp;"ibor"&amp;$I$1,BA1025,Trigger)</f>
        <v>46849</v>
      </c>
      <c r="BC1025" s="359">
        <f>_xll.qlIndexFixing($AC$5,AZ1025,,_xll.ohTrigger(Trigger,Quote!$V$2))</f>
        <v>1.8427818051469758E-2</v>
      </c>
      <c r="BD1025" s="359" t="e">
        <f>_xll.qlIndexFixing($BE$1,AZ1025,TRUE,_xll.ohTrigger(Trigger,Trigger12M))</f>
        <v>#NUM!</v>
      </c>
    </row>
    <row r="1026" spans="51:56" ht="11.25" customHeight="1" x14ac:dyDescent="0.25">
      <c r="AY1026" s="187" t="s">
        <v>90</v>
      </c>
      <c r="AZ1026" s="186">
        <f>_xll.qlInterestRateIndexFixingDate(Currency&amp;"ibor"&amp;$I$1,BA1026,Trigger)</f>
        <v>46486</v>
      </c>
      <c r="BA1026" s="186">
        <f>_xll.qlCalendarAdvance(Calendar,BA1025,AY1026,"f",,Trigger)</f>
        <v>46490</v>
      </c>
      <c r="BB1026" s="186">
        <f>_xll.qlInterestRateIndexMaturity(Currency&amp;"ibor"&amp;$I$1,BA1026,Trigger)</f>
        <v>46856</v>
      </c>
      <c r="BC1026" s="359">
        <f>_xll.qlIndexFixing($AC$5,AZ1026,,_xll.ohTrigger(Trigger,Quote!$V$2))</f>
        <v>1.8421863393626444E-2</v>
      </c>
      <c r="BD1026" s="359" t="e">
        <f>_xll.qlIndexFixing($BE$1,AZ1026,TRUE,_xll.ohTrigger(Trigger,Trigger12M))</f>
        <v>#NUM!</v>
      </c>
    </row>
    <row r="1027" spans="51:56" ht="11.25" customHeight="1" x14ac:dyDescent="0.25">
      <c r="AY1027" s="187" t="s">
        <v>90</v>
      </c>
      <c r="AZ1027" s="186">
        <f>_xll.qlInterestRateIndexFixingDate(Currency&amp;"ibor"&amp;$I$1,BA1027,Trigger)</f>
        <v>46493</v>
      </c>
      <c r="BA1027" s="186">
        <f>_xll.qlCalendarAdvance(Calendar,BA1026,AY1027,"f",,Trigger)</f>
        <v>46497</v>
      </c>
      <c r="BB1027" s="186">
        <f>_xll.qlInterestRateIndexMaturity(Currency&amp;"ibor"&amp;$I$1,BA1027,Trigger)</f>
        <v>46863</v>
      </c>
      <c r="BC1027" s="359">
        <f>_xll.qlIndexFixing($AC$5,AZ1027,,_xll.ohTrigger(Trigger,Quote!$V$2))</f>
        <v>1.8415821498779062E-2</v>
      </c>
      <c r="BD1027" s="359" t="e">
        <f>_xll.qlIndexFixing($BE$1,AZ1027,TRUE,_xll.ohTrigger(Trigger,Trigger12M))</f>
        <v>#NUM!</v>
      </c>
    </row>
    <row r="1028" spans="51:56" ht="11.25" customHeight="1" x14ac:dyDescent="0.25">
      <c r="AY1028" s="187" t="s">
        <v>90</v>
      </c>
      <c r="AZ1028" s="186">
        <f>_xll.qlInterestRateIndexFixingDate(Currency&amp;"ibor"&amp;$I$1,BA1028,Trigger)</f>
        <v>46500</v>
      </c>
      <c r="BA1028" s="186">
        <f>_xll.qlCalendarAdvance(Calendar,BA1027,AY1028,"f",,Trigger)</f>
        <v>46504</v>
      </c>
      <c r="BB1028" s="186">
        <f>_xll.qlInterestRateIndexMaturity(Currency&amp;"ibor"&amp;$I$1,BA1028,Trigger)</f>
        <v>46870</v>
      </c>
      <c r="BC1028" s="359">
        <f>_xll.qlIndexFixing($AC$5,AZ1028,,_xll.ohTrigger(Trigger,Quote!$V$2))</f>
        <v>1.8409692368505804E-2</v>
      </c>
      <c r="BD1028" s="359" t="e">
        <f>_xll.qlIndexFixing($BE$1,AZ1028,TRUE,_xll.ohTrigger(Trigger,Trigger12M))</f>
        <v>#NUM!</v>
      </c>
    </row>
    <row r="1029" spans="51:56" ht="11.25" customHeight="1" x14ac:dyDescent="0.25">
      <c r="AY1029" s="187" t="s">
        <v>90</v>
      </c>
      <c r="AZ1029" s="186">
        <f>_xll.qlInterestRateIndexFixingDate(Currency&amp;"ibor"&amp;$I$1,BA1029,Trigger)</f>
        <v>46507</v>
      </c>
      <c r="BA1029" s="186">
        <f>_xll.qlCalendarAdvance(Calendar,BA1028,AY1029,"f",,Trigger)</f>
        <v>46511</v>
      </c>
      <c r="BB1029" s="186">
        <f>_xll.qlInterestRateIndexMaturity(Currency&amp;"ibor"&amp;$I$1,BA1029,Trigger)</f>
        <v>46877</v>
      </c>
      <c r="BC1029" s="359">
        <f>_xll.qlIndexFixing($AC$5,AZ1029,,_xll.ohTrigger(Trigger,Quote!$V$2))</f>
        <v>1.8403476004408011E-2</v>
      </c>
      <c r="BD1029" s="359" t="e">
        <f>_xll.qlIndexFixing($BE$1,AZ1029,TRUE,_xll.ohTrigger(Trigger,Trigger12M))</f>
        <v>#NUM!</v>
      </c>
    </row>
    <row r="1030" spans="51:56" ht="11.25" customHeight="1" x14ac:dyDescent="0.25">
      <c r="AY1030" s="187" t="s">
        <v>90</v>
      </c>
      <c r="AZ1030" s="186">
        <f>_xll.qlInterestRateIndexFixingDate(Currency&amp;"ibor"&amp;$I$1,BA1030,Trigger)</f>
        <v>46514</v>
      </c>
      <c r="BA1030" s="186">
        <f>_xll.qlCalendarAdvance(Calendar,BA1029,AY1030,"f",,Trigger)</f>
        <v>46518</v>
      </c>
      <c r="BB1030" s="186">
        <f>_xll.qlInterestRateIndexMaturity(Currency&amp;"ibor"&amp;$I$1,BA1030,Trigger)</f>
        <v>46884</v>
      </c>
      <c r="BC1030" s="359">
        <f>_xll.qlIndexFixing($AC$5,AZ1030,,_xll.ohTrigger(Trigger,Quote!$V$2))</f>
        <v>1.8397172408109518E-2</v>
      </c>
      <c r="BD1030" s="359" t="e">
        <f>_xll.qlIndexFixing($BE$1,AZ1030,TRUE,_xll.ohTrigger(Trigger,Trigger12M))</f>
        <v>#NUM!</v>
      </c>
    </row>
    <row r="1031" spans="51:56" ht="11.25" customHeight="1" x14ac:dyDescent="0.25">
      <c r="AY1031" s="187" t="s">
        <v>90</v>
      </c>
      <c r="AZ1031" s="186">
        <f>_xll.qlInterestRateIndexFixingDate(Currency&amp;"ibor"&amp;$I$1,BA1031,Trigger)</f>
        <v>46521</v>
      </c>
      <c r="BA1031" s="186">
        <f>_xll.qlCalendarAdvance(Calendar,BA1030,AY1031,"f",,Trigger)</f>
        <v>46525</v>
      </c>
      <c r="BB1031" s="186">
        <f>_xll.qlInterestRateIndexMaturity(Currency&amp;"ibor"&amp;$I$1,BA1031,Trigger)</f>
        <v>46891</v>
      </c>
      <c r="BC1031" s="359">
        <f>_xll.qlIndexFixing($AC$5,AZ1031,,_xll.ohTrigger(Trigger,Quote!$V$2))</f>
        <v>1.8390781581257315E-2</v>
      </c>
      <c r="BD1031" s="359" t="e">
        <f>_xll.qlIndexFixing($BE$1,AZ1031,TRUE,_xll.ohTrigger(Trigger,Trigger12M))</f>
        <v>#NUM!</v>
      </c>
    </row>
    <row r="1032" spans="51:56" ht="11.25" customHeight="1" x14ac:dyDescent="0.25">
      <c r="AY1032" s="187" t="s">
        <v>90</v>
      </c>
      <c r="AZ1032" s="186">
        <f>_xll.qlInterestRateIndexFixingDate(Currency&amp;"ibor"&amp;$I$1,BA1032,Trigger)</f>
        <v>46528</v>
      </c>
      <c r="BA1032" s="186">
        <f>_xll.qlCalendarAdvance(Calendar,BA1031,AY1032,"f",,Trigger)</f>
        <v>46532</v>
      </c>
      <c r="BB1032" s="186">
        <f>_xll.qlInterestRateIndexMaturity(Currency&amp;"ibor"&amp;$I$1,BA1032,Trigger)</f>
        <v>46898</v>
      </c>
      <c r="BC1032" s="359">
        <f>_xll.qlIndexFixing($AC$5,AZ1032,,_xll.ohTrigger(Trigger,Quote!$V$2))</f>
        <v>1.8384303525521107E-2</v>
      </c>
      <c r="BD1032" s="359" t="e">
        <f>_xll.qlIndexFixing($BE$1,AZ1032,TRUE,_xll.ohTrigger(Trigger,Trigger12M))</f>
        <v>#NUM!</v>
      </c>
    </row>
    <row r="1033" spans="51:56" ht="11.25" customHeight="1" x14ac:dyDescent="0.25">
      <c r="AY1033" s="187" t="s">
        <v>90</v>
      </c>
      <c r="AZ1033" s="186">
        <f>_xll.qlInterestRateIndexFixingDate(Currency&amp;"ibor"&amp;$I$1,BA1033,Trigger)</f>
        <v>46535</v>
      </c>
      <c r="BA1033" s="186">
        <f>_xll.qlCalendarAdvance(Calendar,BA1032,AY1033,"f",,Trigger)</f>
        <v>46539</v>
      </c>
      <c r="BB1033" s="186">
        <f>_xll.qlInterestRateIndexMaturity(Currency&amp;"ibor"&amp;$I$1,BA1033,Trigger)</f>
        <v>46905</v>
      </c>
      <c r="BC1033" s="359">
        <f>_xll.qlIndexFixing($AC$5,AZ1033,,_xll.ohTrigger(Trigger,Quote!$V$2))</f>
        <v>1.8377738242593093E-2</v>
      </c>
      <c r="BD1033" s="359" t="e">
        <f>_xll.qlIndexFixing($BE$1,AZ1033,TRUE,_xll.ohTrigger(Trigger,Trigger12M))</f>
        <v>#NUM!</v>
      </c>
    </row>
    <row r="1034" spans="51:56" ht="11.25" customHeight="1" x14ac:dyDescent="0.25">
      <c r="AY1034" s="187" t="s">
        <v>90</v>
      </c>
      <c r="AZ1034" s="186">
        <f>_xll.qlInterestRateIndexFixingDate(Currency&amp;"ibor"&amp;$I$1,BA1034,Trigger)</f>
        <v>46542</v>
      </c>
      <c r="BA1034" s="186">
        <f>_xll.qlCalendarAdvance(Calendar,BA1033,AY1034,"f",,Trigger)</f>
        <v>46546</v>
      </c>
      <c r="BB1034" s="186">
        <f>_xll.qlInterestRateIndexMaturity(Currency&amp;"ibor"&amp;$I$1,BA1034,Trigger)</f>
        <v>46912</v>
      </c>
      <c r="BC1034" s="359">
        <f>_xll.qlIndexFixing($AC$5,AZ1034,,_xll.ohTrigger(Trigger,Quote!$V$2))</f>
        <v>1.837683133253391E-2</v>
      </c>
      <c r="BD1034" s="359" t="e">
        <f>_xll.qlIndexFixing($BE$1,AZ1034,TRUE,_xll.ohTrigger(Trigger,Trigger12M))</f>
        <v>#NUM!</v>
      </c>
    </row>
    <row r="1035" spans="51:56" ht="11.25" customHeight="1" x14ac:dyDescent="0.25">
      <c r="AY1035" s="187" t="s">
        <v>90</v>
      </c>
      <c r="AZ1035" s="186">
        <f>_xll.qlInterestRateIndexFixingDate(Currency&amp;"ibor"&amp;$I$1,BA1035,Trigger)</f>
        <v>46549</v>
      </c>
      <c r="BA1035" s="186">
        <f>_xll.qlCalendarAdvance(Calendar,BA1034,AY1035,"f",,Trigger)</f>
        <v>46553</v>
      </c>
      <c r="BB1035" s="186">
        <f>_xll.qlInterestRateIndexMaturity(Currency&amp;"ibor"&amp;$I$1,BA1035,Trigger)</f>
        <v>46919</v>
      </c>
      <c r="BC1035" s="359">
        <f>_xll.qlIndexFixing($AC$5,AZ1035,,_xll.ohTrigger(Trigger,Quote!$V$2))</f>
        <v>1.8375860763410041E-2</v>
      </c>
      <c r="BD1035" s="359" t="e">
        <f>_xll.qlIndexFixing($BE$1,AZ1035,TRUE,_xll.ohTrigger(Trigger,Trigger12M))</f>
        <v>#NUM!</v>
      </c>
    </row>
    <row r="1036" spans="51:56" ht="11.25" customHeight="1" x14ac:dyDescent="0.25">
      <c r="AY1036" s="187" t="s">
        <v>90</v>
      </c>
      <c r="AZ1036" s="186">
        <f>_xll.qlInterestRateIndexFixingDate(Currency&amp;"ibor"&amp;$I$1,BA1036,Trigger)</f>
        <v>46556</v>
      </c>
      <c r="BA1036" s="186">
        <f>_xll.qlCalendarAdvance(Calendar,BA1035,AY1036,"f",,Trigger)</f>
        <v>46560</v>
      </c>
      <c r="BB1036" s="186">
        <f>_xll.qlInterestRateIndexMaturity(Currency&amp;"ibor"&amp;$I$1,BA1036,Trigger)</f>
        <v>46926</v>
      </c>
      <c r="BC1036" s="359">
        <f>_xll.qlIndexFixing($AC$5,AZ1036,,_xll.ohTrigger(Trigger,Quote!$V$2))</f>
        <v>1.8374826535407347E-2</v>
      </c>
      <c r="BD1036" s="359" t="e">
        <f>_xll.qlIndexFixing($BE$1,AZ1036,TRUE,_xll.ohTrigger(Trigger,Trigger12M))</f>
        <v>#NUM!</v>
      </c>
    </row>
    <row r="1037" spans="51:56" ht="11.25" customHeight="1" x14ac:dyDescent="0.25">
      <c r="AY1037" s="187" t="s">
        <v>90</v>
      </c>
      <c r="AZ1037" s="186">
        <f>_xll.qlInterestRateIndexFixingDate(Currency&amp;"ibor"&amp;$I$1,BA1037,Trigger)</f>
        <v>46563</v>
      </c>
      <c r="BA1037" s="186">
        <f>_xll.qlCalendarAdvance(Calendar,BA1036,AY1037,"f",,Trigger)</f>
        <v>46567</v>
      </c>
      <c r="BB1037" s="186">
        <f>_xll.qlInterestRateIndexMaturity(Currency&amp;"ibor"&amp;$I$1,BA1037,Trigger)</f>
        <v>46933</v>
      </c>
      <c r="BC1037" s="359">
        <f>_xll.qlIndexFixing($AC$5,AZ1037,,_xll.ohTrigger(Trigger,Quote!$V$2))</f>
        <v>1.8373728648722398E-2</v>
      </c>
      <c r="BD1037" s="359" t="e">
        <f>_xll.qlIndexFixing($BE$1,AZ1037,TRUE,_xll.ohTrigger(Trigger,Trigger12M))</f>
        <v>#NUM!</v>
      </c>
    </row>
    <row r="1038" spans="51:56" ht="11.25" customHeight="1" x14ac:dyDescent="0.25">
      <c r="AY1038" s="187" t="s">
        <v>90</v>
      </c>
      <c r="AZ1038" s="186">
        <f>_xll.qlInterestRateIndexFixingDate(Currency&amp;"ibor"&amp;$I$1,BA1038,Trigger)</f>
        <v>46570</v>
      </c>
      <c r="BA1038" s="186">
        <f>_xll.qlCalendarAdvance(Calendar,BA1037,AY1038,"f",,Trigger)</f>
        <v>46574</v>
      </c>
      <c r="BB1038" s="186">
        <f>_xll.qlInterestRateIndexMaturity(Currency&amp;"ibor"&amp;$I$1,BA1038,Trigger)</f>
        <v>46940</v>
      </c>
      <c r="BC1038" s="359">
        <f>_xll.qlIndexFixing($AC$5,AZ1038,,_xll.ohTrigger(Trigger,Quote!$V$2))</f>
        <v>1.8372567103564417E-2</v>
      </c>
      <c r="BD1038" s="359" t="e">
        <f>_xll.qlIndexFixing($BE$1,AZ1038,TRUE,_xll.ohTrigger(Trigger,Trigger12M))</f>
        <v>#NUM!</v>
      </c>
    </row>
    <row r="1039" spans="51:56" ht="11.25" customHeight="1" x14ac:dyDescent="0.25">
      <c r="AY1039" s="187" t="s">
        <v>90</v>
      </c>
      <c r="AZ1039" s="186">
        <f>_xll.qlInterestRateIndexFixingDate(Currency&amp;"ibor"&amp;$I$1,BA1039,Trigger)</f>
        <v>46577</v>
      </c>
      <c r="BA1039" s="186">
        <f>_xll.qlCalendarAdvance(Calendar,BA1038,AY1039,"f",,Trigger)</f>
        <v>46581</v>
      </c>
      <c r="BB1039" s="186">
        <f>_xll.qlInterestRateIndexMaturity(Currency&amp;"ibor"&amp;$I$1,BA1039,Trigger)</f>
        <v>46947</v>
      </c>
      <c r="BC1039" s="359">
        <f>_xll.qlIndexFixing($AC$5,AZ1039,,_xll.ohTrigger(Trigger,Quote!$V$2))</f>
        <v>1.8371341900155307E-2</v>
      </c>
      <c r="BD1039" s="359" t="e">
        <f>_xll.qlIndexFixing($BE$1,AZ1039,TRUE,_xll.ohTrigger(Trigger,Trigger12M))</f>
        <v>#NUM!</v>
      </c>
    </row>
    <row r="1040" spans="51:56" ht="11.25" customHeight="1" x14ac:dyDescent="0.25">
      <c r="AY1040" s="187" t="s">
        <v>90</v>
      </c>
      <c r="AZ1040" s="186">
        <f>_xll.qlInterestRateIndexFixingDate(Currency&amp;"ibor"&amp;$I$1,BA1040,Trigger)</f>
        <v>46584</v>
      </c>
      <c r="BA1040" s="186">
        <f>_xll.qlCalendarAdvance(Calendar,BA1039,AY1040,"f",,Trigger)</f>
        <v>46588</v>
      </c>
      <c r="BB1040" s="186">
        <f>_xll.qlInterestRateIndexMaturity(Currency&amp;"ibor"&amp;$I$1,BA1040,Trigger)</f>
        <v>46954</v>
      </c>
      <c r="BC1040" s="359">
        <f>_xll.qlIndexFixing($AC$5,AZ1040,,_xll.ohTrigger(Trigger,Quote!$V$2))</f>
        <v>1.8370053038727886E-2</v>
      </c>
      <c r="BD1040" s="359" t="e">
        <f>_xll.qlIndexFixing($BE$1,AZ1040,TRUE,_xll.ohTrigger(Trigger,Trigger12M))</f>
        <v>#NUM!</v>
      </c>
    </row>
    <row r="1041" spans="51:56" ht="11.25" customHeight="1" x14ac:dyDescent="0.25">
      <c r="AY1041" s="187" t="s">
        <v>90</v>
      </c>
      <c r="AZ1041" s="186">
        <f>_xll.qlInterestRateIndexFixingDate(Currency&amp;"ibor"&amp;$I$1,BA1041,Trigger)</f>
        <v>46591</v>
      </c>
      <c r="BA1041" s="186">
        <f>_xll.qlCalendarAdvance(Calendar,BA1040,AY1041,"f",,Trigger)</f>
        <v>46595</v>
      </c>
      <c r="BB1041" s="186">
        <f>_xll.qlInterestRateIndexMaturity(Currency&amp;"ibor"&amp;$I$1,BA1041,Trigger)</f>
        <v>46961</v>
      </c>
      <c r="BC1041" s="359">
        <f>_xll.qlIndexFixing($AC$5,AZ1041,,_xll.ohTrigger(Trigger,Quote!$V$2))</f>
        <v>1.8368700519528297E-2</v>
      </c>
      <c r="BD1041" s="359" t="e">
        <f>_xll.qlIndexFixing($BE$1,AZ1041,TRUE,_xll.ohTrigger(Trigger,Trigger12M))</f>
        <v>#NUM!</v>
      </c>
    </row>
    <row r="1042" spans="51:56" ht="11.25" customHeight="1" x14ac:dyDescent="0.25">
      <c r="AY1042" s="187" t="s">
        <v>90</v>
      </c>
      <c r="AZ1042" s="186">
        <f>_xll.qlInterestRateIndexFixingDate(Currency&amp;"ibor"&amp;$I$1,BA1042,Trigger)</f>
        <v>46598</v>
      </c>
      <c r="BA1042" s="186">
        <f>_xll.qlCalendarAdvance(Calendar,BA1041,AY1042,"f",,Trigger)</f>
        <v>46602</v>
      </c>
      <c r="BB1042" s="186">
        <f>_xll.qlInterestRateIndexMaturity(Currency&amp;"ibor"&amp;$I$1,BA1042,Trigger)</f>
        <v>46968</v>
      </c>
      <c r="BC1042" s="359">
        <f>_xll.qlIndexFixing($AC$5,AZ1042,,_xll.ohTrigger(Trigger,Quote!$V$2))</f>
        <v>1.8367284342814257E-2</v>
      </c>
      <c r="BD1042" s="359" t="e">
        <f>_xll.qlIndexFixing($BE$1,AZ1042,TRUE,_xll.ohTrigger(Trigger,Trigger12M))</f>
        <v>#NUM!</v>
      </c>
    </row>
    <row r="1043" spans="51:56" ht="11.25" customHeight="1" x14ac:dyDescent="0.25">
      <c r="AY1043" s="187" t="s">
        <v>90</v>
      </c>
      <c r="AZ1043" s="186">
        <f>_xll.qlInterestRateIndexFixingDate(Currency&amp;"ibor"&amp;$I$1,BA1043,Trigger)</f>
        <v>46605</v>
      </c>
      <c r="BA1043" s="186">
        <f>_xll.qlCalendarAdvance(Calendar,BA1042,AY1043,"f",,Trigger)</f>
        <v>46609</v>
      </c>
      <c r="BB1043" s="186">
        <f>_xll.qlInterestRateIndexMaturity(Currency&amp;"ibor"&amp;$I$1,BA1043,Trigger)</f>
        <v>46975</v>
      </c>
      <c r="BC1043" s="359">
        <f>_xll.qlIndexFixing($AC$5,AZ1043,,_xll.ohTrigger(Trigger,Quote!$V$2))</f>
        <v>1.8365804508855495E-2</v>
      </c>
      <c r="BD1043" s="359" t="e">
        <f>_xll.qlIndexFixing($BE$1,AZ1043,TRUE,_xll.ohTrigger(Trigger,Trigger12M))</f>
        <v>#NUM!</v>
      </c>
    </row>
    <row r="1044" spans="51:56" ht="11.25" customHeight="1" x14ac:dyDescent="0.25">
      <c r="AY1044" s="187" t="s">
        <v>90</v>
      </c>
      <c r="AZ1044" s="186">
        <f>_xll.qlInterestRateIndexFixingDate(Currency&amp;"ibor"&amp;$I$1,BA1044,Trigger)</f>
        <v>46612</v>
      </c>
      <c r="BA1044" s="186">
        <f>_xll.qlCalendarAdvance(Calendar,BA1043,AY1044,"f",,Trigger)</f>
        <v>46616</v>
      </c>
      <c r="BB1044" s="186">
        <f>_xll.qlInterestRateIndexMaturity(Currency&amp;"ibor"&amp;$I$1,BA1044,Trigger)</f>
        <v>46982</v>
      </c>
      <c r="BC1044" s="359">
        <f>_xll.qlIndexFixing($AC$5,AZ1044,,_xll.ohTrigger(Trigger,Quote!$V$2))</f>
        <v>1.8364261017934411E-2</v>
      </c>
      <c r="BD1044" s="359" t="e">
        <f>_xll.qlIndexFixing($BE$1,AZ1044,TRUE,_xll.ohTrigger(Trigger,Trigger12M))</f>
        <v>#NUM!</v>
      </c>
    </row>
    <row r="1045" spans="51:56" ht="11.25" customHeight="1" x14ac:dyDescent="0.25">
      <c r="AY1045" s="187" t="s">
        <v>90</v>
      </c>
      <c r="AZ1045" s="186">
        <f>_xll.qlInterestRateIndexFixingDate(Currency&amp;"ibor"&amp;$I$1,BA1045,Trigger)</f>
        <v>46619</v>
      </c>
      <c r="BA1045" s="186">
        <f>_xll.qlCalendarAdvance(Calendar,BA1044,AY1045,"f",,Trigger)</f>
        <v>46623</v>
      </c>
      <c r="BB1045" s="186">
        <f>_xll.qlInterestRateIndexMaturity(Currency&amp;"ibor"&amp;$I$1,BA1045,Trigger)</f>
        <v>46989</v>
      </c>
      <c r="BC1045" s="359">
        <f>_xll.qlIndexFixing($AC$5,AZ1045,,_xll.ohTrigger(Trigger,Quote!$V$2))</f>
        <v>1.8362653870344754E-2</v>
      </c>
      <c r="BD1045" s="359" t="e">
        <f>_xll.qlIndexFixing($BE$1,AZ1045,TRUE,_xll.ohTrigger(Trigger,Trigger12M))</f>
        <v>#NUM!</v>
      </c>
    </row>
    <row r="1046" spans="51:56" ht="11.25" customHeight="1" x14ac:dyDescent="0.25">
      <c r="AY1046" s="187" t="s">
        <v>90</v>
      </c>
      <c r="AZ1046" s="186">
        <f>_xll.qlInterestRateIndexFixingDate(Currency&amp;"ibor"&amp;$I$1,BA1046,Trigger)</f>
        <v>46626</v>
      </c>
      <c r="BA1046" s="186">
        <f>_xll.qlCalendarAdvance(Calendar,BA1045,AY1046,"f",,Trigger)</f>
        <v>46630</v>
      </c>
      <c r="BB1046" s="186">
        <f>_xll.qlInterestRateIndexMaturity(Currency&amp;"ibor"&amp;$I$1,BA1046,Trigger)</f>
        <v>46996</v>
      </c>
      <c r="BC1046" s="359">
        <f>_xll.qlIndexFixing($AC$5,AZ1046,,_xll.ohTrigger(Trigger,Quote!$V$2))</f>
        <v>1.8360983066392951E-2</v>
      </c>
      <c r="BD1046" s="359" t="e">
        <f>_xll.qlIndexFixing($BE$1,AZ1046,TRUE,_xll.ohTrigger(Trigger,Trigger12M))</f>
        <v>#NUM!</v>
      </c>
    </row>
    <row r="1047" spans="51:56" ht="11.25" customHeight="1" x14ac:dyDescent="0.25">
      <c r="AY1047" s="187" t="s">
        <v>90</v>
      </c>
      <c r="AZ1047" s="186">
        <f>_xll.qlInterestRateIndexFixingDate(Currency&amp;"ibor"&amp;$I$1,BA1047,Trigger)</f>
        <v>46633</v>
      </c>
      <c r="BA1047" s="186">
        <f>_xll.qlCalendarAdvance(Calendar,BA1046,AY1047,"f",,Trigger)</f>
        <v>46637</v>
      </c>
      <c r="BB1047" s="186">
        <f>_xll.qlInterestRateIndexMaturity(Currency&amp;"ibor"&amp;$I$1,BA1047,Trigger)</f>
        <v>47003</v>
      </c>
      <c r="BC1047" s="359">
        <f>_xll.qlIndexFixing($AC$5,AZ1047,,_xll.ohTrigger(Trigger,Quote!$V$2))</f>
        <v>1.8359248606397871E-2</v>
      </c>
      <c r="BD1047" s="359" t="e">
        <f>_xll.qlIndexFixing($BE$1,AZ1047,TRUE,_xll.ohTrigger(Trigger,Trigger12M))</f>
        <v>#NUM!</v>
      </c>
    </row>
    <row r="1048" spans="51:56" ht="11.25" customHeight="1" x14ac:dyDescent="0.25">
      <c r="AY1048" s="187" t="s">
        <v>90</v>
      </c>
      <c r="AZ1048" s="186">
        <f>_xll.qlInterestRateIndexFixingDate(Currency&amp;"ibor"&amp;$I$1,BA1048,Trigger)</f>
        <v>46640</v>
      </c>
      <c r="BA1048" s="186">
        <f>_xll.qlCalendarAdvance(Calendar,BA1047,AY1048,"f",,Trigger)</f>
        <v>46644</v>
      </c>
      <c r="BB1048" s="186">
        <f>_xll.qlInterestRateIndexMaturity(Currency&amp;"ibor"&amp;$I$1,BA1048,Trigger)</f>
        <v>47010</v>
      </c>
      <c r="BC1048" s="359">
        <f>_xll.qlIndexFixing($AC$5,AZ1048,,_xll.ohTrigger(Trigger,Quote!$V$2))</f>
        <v>1.8357450490689518E-2</v>
      </c>
      <c r="BD1048" s="359" t="e">
        <f>_xll.qlIndexFixing($BE$1,AZ1048,TRUE,_xll.ohTrigger(Trigger,Trigger12M))</f>
        <v>#NUM!</v>
      </c>
    </row>
    <row r="1049" spans="51:56" ht="11.25" customHeight="1" x14ac:dyDescent="0.25">
      <c r="AY1049" s="187" t="s">
        <v>90</v>
      </c>
      <c r="AZ1049" s="186">
        <f>_xll.qlInterestRateIndexFixingDate(Currency&amp;"ibor"&amp;$I$1,BA1049,Trigger)</f>
        <v>46647</v>
      </c>
      <c r="BA1049" s="186">
        <f>_xll.qlCalendarAdvance(Calendar,BA1048,AY1049,"f",,Trigger)</f>
        <v>46651</v>
      </c>
      <c r="BB1049" s="186">
        <f>_xll.qlInterestRateIndexMaturity(Currency&amp;"ibor"&amp;$I$1,BA1049,Trigger)</f>
        <v>47017</v>
      </c>
      <c r="BC1049" s="359">
        <f>_xll.qlIndexFixing($AC$5,AZ1049,,_xll.ohTrigger(Trigger,Quote!$V$2))</f>
        <v>1.8355588719611012E-2</v>
      </c>
      <c r="BD1049" s="359" t="e">
        <f>_xll.qlIndexFixing($BE$1,AZ1049,TRUE,_xll.ohTrigger(Trigger,Trigger12M))</f>
        <v>#NUM!</v>
      </c>
    </row>
    <row r="1050" spans="51:56" ht="11.25" customHeight="1" x14ac:dyDescent="0.25">
      <c r="AY1050" s="187" t="s">
        <v>90</v>
      </c>
      <c r="AZ1050" s="186">
        <f>_xll.qlInterestRateIndexFixingDate(Currency&amp;"ibor"&amp;$I$1,BA1050,Trigger)</f>
        <v>46654</v>
      </c>
      <c r="BA1050" s="186">
        <f>_xll.qlCalendarAdvance(Calendar,BA1049,AY1050,"f",,Trigger)</f>
        <v>46658</v>
      </c>
      <c r="BB1050" s="186">
        <f>_xll.qlInterestRateIndexMaturity(Currency&amp;"ibor"&amp;$I$1,BA1050,Trigger)</f>
        <v>47024</v>
      </c>
      <c r="BC1050" s="359">
        <f>_xll.qlIndexFixing($AC$5,AZ1050,,_xll.ohTrigger(Trigger,Quote!$V$2))</f>
        <v>1.8353663293517258E-2</v>
      </c>
      <c r="BD1050" s="359" t="e">
        <f>_xll.qlIndexFixing($BE$1,AZ1050,TRUE,_xll.ohTrigger(Trigger,Trigger12M))</f>
        <v>#NUM!</v>
      </c>
    </row>
    <row r="1051" spans="51:56" ht="11.25" customHeight="1" x14ac:dyDescent="0.25">
      <c r="AY1051" s="187" t="s">
        <v>90</v>
      </c>
      <c r="AZ1051" s="186">
        <f>_xll.qlInterestRateIndexFixingDate(Currency&amp;"ibor"&amp;$I$1,BA1051,Trigger)</f>
        <v>46661</v>
      </c>
      <c r="BA1051" s="186">
        <f>_xll.qlCalendarAdvance(Calendar,BA1050,AY1051,"f",,Trigger)</f>
        <v>46665</v>
      </c>
      <c r="BB1051" s="186">
        <f>_xll.qlInterestRateIndexMaturity(Currency&amp;"ibor"&amp;$I$1,BA1051,Trigger)</f>
        <v>47031</v>
      </c>
      <c r="BC1051" s="359">
        <f>_xll.qlIndexFixing($AC$5,AZ1051,,_xll.ohTrigger(Trigger,Quote!$V$2))</f>
        <v>1.8351674212774956E-2</v>
      </c>
      <c r="BD1051" s="359" t="e">
        <f>_xll.qlIndexFixing($BE$1,AZ1051,TRUE,_xll.ohTrigger(Trigger,Trigger12M))</f>
        <v>#NUM!</v>
      </c>
    </row>
    <row r="1052" spans="51:56" ht="11.25" customHeight="1" x14ac:dyDescent="0.25">
      <c r="AY1052" s="187" t="s">
        <v>90</v>
      </c>
      <c r="AZ1052" s="186">
        <f>_xll.qlInterestRateIndexFixingDate(Currency&amp;"ibor"&amp;$I$1,BA1052,Trigger)</f>
        <v>46668</v>
      </c>
      <c r="BA1052" s="186">
        <f>_xll.qlCalendarAdvance(Calendar,BA1051,AY1052,"f",,Trigger)</f>
        <v>46672</v>
      </c>
      <c r="BB1052" s="186">
        <f>_xll.qlInterestRateIndexMaturity(Currency&amp;"ibor"&amp;$I$1,BA1052,Trigger)</f>
        <v>47038</v>
      </c>
      <c r="BC1052" s="359">
        <f>_xll.qlIndexFixing($AC$5,AZ1052,,_xll.ohTrigger(Trigger,Quote!$V$2))</f>
        <v>1.8349621477763259E-2</v>
      </c>
      <c r="BD1052" s="359" t="e">
        <f>_xll.qlIndexFixing($BE$1,AZ1052,TRUE,_xll.ohTrigger(Trigger,Trigger12M))</f>
        <v>#NUM!</v>
      </c>
    </row>
    <row r="1053" spans="51:56" ht="11.25" customHeight="1" x14ac:dyDescent="0.25">
      <c r="AY1053" s="187" t="s">
        <v>90</v>
      </c>
      <c r="AZ1053" s="186">
        <f>_xll.qlInterestRateIndexFixingDate(Currency&amp;"ibor"&amp;$I$1,BA1053,Trigger)</f>
        <v>46675</v>
      </c>
      <c r="BA1053" s="186">
        <f>_xll.qlCalendarAdvance(Calendar,BA1052,AY1053,"f",,Trigger)</f>
        <v>46679</v>
      </c>
      <c r="BB1053" s="186">
        <f>_xll.qlInterestRateIndexMaturity(Currency&amp;"ibor"&amp;$I$1,BA1053,Trigger)</f>
        <v>47045</v>
      </c>
      <c r="BC1053" s="359">
        <f>_xll.qlIndexFixing($AC$5,AZ1053,,_xll.ohTrigger(Trigger,Quote!$V$2))</f>
        <v>1.8347505088873547E-2</v>
      </c>
      <c r="BD1053" s="359" t="e">
        <f>_xll.qlIndexFixing($BE$1,AZ1053,TRUE,_xll.ohTrigger(Trigger,Trigger12M))</f>
        <v>#NUM!</v>
      </c>
    </row>
    <row r="1054" spans="51:56" ht="11.25" customHeight="1" x14ac:dyDescent="0.25">
      <c r="AY1054" s="187" t="s">
        <v>90</v>
      </c>
      <c r="AZ1054" s="186">
        <f>_xll.qlInterestRateIndexFixingDate(Currency&amp;"ibor"&amp;$I$1,BA1054,Trigger)</f>
        <v>46682</v>
      </c>
      <c r="BA1054" s="186">
        <f>_xll.qlCalendarAdvance(Calendar,BA1053,AY1054,"f",,Trigger)</f>
        <v>46686</v>
      </c>
      <c r="BB1054" s="186">
        <f>_xll.qlInterestRateIndexMaturity(Currency&amp;"ibor"&amp;$I$1,BA1054,Trigger)</f>
        <v>47052</v>
      </c>
      <c r="BC1054" s="359">
        <f>_xll.qlIndexFixing($AC$5,AZ1054,,_xll.ohTrigger(Trigger,Quote!$V$2))</f>
        <v>1.8345325046508994E-2</v>
      </c>
      <c r="BD1054" s="359" t="e">
        <f>_xll.qlIndexFixing($BE$1,AZ1054,TRUE,_xll.ohTrigger(Trigger,Trigger12M))</f>
        <v>#NUM!</v>
      </c>
    </row>
    <row r="1055" spans="51:56" ht="11.25" customHeight="1" x14ac:dyDescent="0.25">
      <c r="AY1055" s="187" t="s">
        <v>90</v>
      </c>
      <c r="AZ1055" s="186">
        <f>_xll.qlInterestRateIndexFixingDate(Currency&amp;"ibor"&amp;$I$1,BA1055,Trigger)</f>
        <v>46689</v>
      </c>
      <c r="BA1055" s="186">
        <f>_xll.qlCalendarAdvance(Calendar,BA1054,AY1055,"f",,Trigger)</f>
        <v>46693</v>
      </c>
      <c r="BB1055" s="186">
        <f>_xll.qlInterestRateIndexMaturity(Currency&amp;"ibor"&amp;$I$1,BA1055,Trigger)</f>
        <v>47059</v>
      </c>
      <c r="BC1055" s="359">
        <f>_xll.qlIndexFixing($AC$5,AZ1055,,_xll.ohTrigger(Trigger,Quote!$V$2))</f>
        <v>1.8343081351085443E-2</v>
      </c>
      <c r="BD1055" s="359" t="e">
        <f>_xll.qlIndexFixing($BE$1,AZ1055,TRUE,_xll.ohTrigger(Trigger,Trigger12M))</f>
        <v>#NUM!</v>
      </c>
    </row>
    <row r="1056" spans="51:56" ht="11.25" customHeight="1" x14ac:dyDescent="0.25">
      <c r="AY1056" s="187" t="s">
        <v>90</v>
      </c>
      <c r="AZ1056" s="186">
        <f>_xll.qlInterestRateIndexFixingDate(Currency&amp;"ibor"&amp;$I$1,BA1056,Trigger)</f>
        <v>46696</v>
      </c>
      <c r="BA1056" s="186">
        <f>_xll.qlCalendarAdvance(Calendar,BA1055,AY1056,"f",,Trigger)</f>
        <v>46700</v>
      </c>
      <c r="BB1056" s="186">
        <f>_xll.qlInterestRateIndexMaturity(Currency&amp;"ibor"&amp;$I$1,BA1056,Trigger)</f>
        <v>47066</v>
      </c>
      <c r="BC1056" s="359">
        <f>_xll.qlIndexFixing($AC$5,AZ1056,,_xll.ohTrigger(Trigger,Quote!$V$2))</f>
        <v>1.8340774003030309E-2</v>
      </c>
      <c r="BD1056" s="359" t="e">
        <f>_xll.qlIndexFixing($BE$1,AZ1056,TRUE,_xll.ohTrigger(Trigger,Trigger12M))</f>
        <v>#NUM!</v>
      </c>
    </row>
    <row r="1057" spans="51:56" ht="11.25" customHeight="1" x14ac:dyDescent="0.25">
      <c r="AY1057" s="187" t="s">
        <v>90</v>
      </c>
      <c r="AZ1057" s="186">
        <f>_xll.qlInterestRateIndexFixingDate(Currency&amp;"ibor"&amp;$I$1,BA1057,Trigger)</f>
        <v>46703</v>
      </c>
      <c r="BA1057" s="186">
        <f>_xll.qlCalendarAdvance(Calendar,BA1056,AY1057,"f",,Trigger)</f>
        <v>46707</v>
      </c>
      <c r="BB1057" s="186">
        <f>_xll.qlInterestRateIndexMaturity(Currency&amp;"ibor"&amp;$I$1,BA1057,Trigger)</f>
        <v>47073</v>
      </c>
      <c r="BC1057" s="359">
        <f>_xll.qlIndexFixing($AC$5,AZ1057,,_xll.ohTrigger(Trigger,Quote!$V$2))</f>
        <v>1.8338403002783242E-2</v>
      </c>
      <c r="BD1057" s="359" t="e">
        <f>_xll.qlIndexFixing($BE$1,AZ1057,TRUE,_xll.ohTrigger(Trigger,Trigger12M))</f>
        <v>#NUM!</v>
      </c>
    </row>
    <row r="1058" spans="51:56" ht="11.25" customHeight="1" x14ac:dyDescent="0.25">
      <c r="AY1058" s="187" t="s">
        <v>90</v>
      </c>
      <c r="AZ1058" s="186">
        <f>_xll.qlInterestRateIndexFixingDate(Currency&amp;"ibor"&amp;$I$1,BA1058,Trigger)</f>
        <v>46710</v>
      </c>
      <c r="BA1058" s="186">
        <f>_xll.qlCalendarAdvance(Calendar,BA1057,AY1058,"f",,Trigger)</f>
        <v>46714</v>
      </c>
      <c r="BB1058" s="186">
        <f>_xll.qlInterestRateIndexMaturity(Currency&amp;"ibor"&amp;$I$1,BA1058,Trigger)</f>
        <v>47080</v>
      </c>
      <c r="BC1058" s="359">
        <f>_xll.qlIndexFixing($AC$5,AZ1058,,_xll.ohTrigger(Trigger,Quote!$V$2))</f>
        <v>1.8335968350796341E-2</v>
      </c>
      <c r="BD1058" s="359" t="e">
        <f>_xll.qlIndexFixing($BE$1,AZ1058,TRUE,_xll.ohTrigger(Trigger,Trigger12M))</f>
        <v>#NUM!</v>
      </c>
    </row>
    <row r="1059" spans="51:56" ht="11.25" customHeight="1" x14ac:dyDescent="0.25">
      <c r="AY1059" s="187" t="s">
        <v>90</v>
      </c>
      <c r="AZ1059" s="186">
        <f>_xll.qlInterestRateIndexFixingDate(Currency&amp;"ibor"&amp;$I$1,BA1059,Trigger)</f>
        <v>46717</v>
      </c>
      <c r="BA1059" s="186">
        <f>_xll.qlCalendarAdvance(Calendar,BA1058,AY1059,"f",,Trigger)</f>
        <v>46721</v>
      </c>
      <c r="BB1059" s="186">
        <f>_xll.qlInterestRateIndexMaturity(Currency&amp;"ibor"&amp;$I$1,BA1059,Trigger)</f>
        <v>47087</v>
      </c>
      <c r="BC1059" s="359">
        <f>_xll.qlIndexFixing($AC$5,AZ1059,,_xll.ohTrigger(Trigger,Quote!$V$2))</f>
        <v>1.8333470047533714E-2</v>
      </c>
      <c r="BD1059" s="359" t="e">
        <f>_xll.qlIndexFixing($BE$1,AZ1059,TRUE,_xll.ohTrigger(Trigger,Trigger12M))</f>
        <v>#NUM!</v>
      </c>
    </row>
    <row r="1060" spans="51:56" ht="11.25" customHeight="1" x14ac:dyDescent="0.25">
      <c r="AY1060" s="187" t="s">
        <v>90</v>
      </c>
      <c r="AZ1060" s="186">
        <f>_xll.qlInterestRateIndexFixingDate(Currency&amp;"ibor"&amp;$I$1,BA1060,Trigger)</f>
        <v>46724</v>
      </c>
      <c r="BA1060" s="186">
        <f>_xll.qlCalendarAdvance(Calendar,BA1059,AY1060,"f",,Trigger)</f>
        <v>46728</v>
      </c>
      <c r="BB1060" s="186">
        <f>_xll.qlInterestRateIndexMaturity(Currency&amp;"ibor"&amp;$I$1,BA1060,Trigger)</f>
        <v>47094</v>
      </c>
      <c r="BC1060" s="359">
        <f>_xll.qlIndexFixing($AC$5,AZ1060,,_xll.ohTrigger(Trigger,Quote!$V$2))</f>
        <v>1.8330908093471484E-2</v>
      </c>
      <c r="BD1060" s="359" t="e">
        <f>_xll.qlIndexFixing($BE$1,AZ1060,TRUE,_xll.ohTrigger(Trigger,Trigger12M))</f>
        <v>#NUM!</v>
      </c>
    </row>
    <row r="1061" spans="51:56" ht="11.25" customHeight="1" x14ac:dyDescent="0.25">
      <c r="AY1061" s="187" t="s">
        <v>90</v>
      </c>
      <c r="AZ1061" s="186">
        <f>_xll.qlInterestRateIndexFixingDate(Currency&amp;"ibor"&amp;$I$1,BA1061,Trigger)</f>
        <v>46731</v>
      </c>
      <c r="BA1061" s="186">
        <f>_xll.qlCalendarAdvance(Calendar,BA1060,AY1061,"f",,Trigger)</f>
        <v>46735</v>
      </c>
      <c r="BB1061" s="186">
        <f>_xll.qlInterestRateIndexMaturity(Currency&amp;"ibor"&amp;$I$1,BA1061,Trigger)</f>
        <v>47101</v>
      </c>
      <c r="BC1061" s="359">
        <f>_xll.qlIndexFixing($AC$5,AZ1061,,_xll.ohTrigger(Trigger,Quote!$V$2))</f>
        <v>1.8328282489097784E-2</v>
      </c>
      <c r="BD1061" s="359" t="e">
        <f>_xll.qlIndexFixing($BE$1,AZ1061,TRUE,_xll.ohTrigger(Trigger,Trigger12M))</f>
        <v>#NUM!</v>
      </c>
    </row>
    <row r="1062" spans="51:56" ht="11.25" customHeight="1" x14ac:dyDescent="0.25">
      <c r="AY1062" s="187" t="s">
        <v>90</v>
      </c>
      <c r="AZ1062" s="186">
        <f>_xll.qlInterestRateIndexFixingDate(Currency&amp;"ibor"&amp;$I$1,BA1062,Trigger)</f>
        <v>46738</v>
      </c>
      <c r="BA1062" s="186">
        <f>_xll.qlCalendarAdvance(Calendar,BA1061,AY1062,"f",,Trigger)</f>
        <v>46742</v>
      </c>
      <c r="BB1062" s="186">
        <f>_xll.qlInterestRateIndexMaturity(Currency&amp;"ibor"&amp;$I$1,BA1062,Trigger)</f>
        <v>47108</v>
      </c>
      <c r="BC1062" s="359">
        <f>_xll.qlIndexFixing($AC$5,AZ1062,,_xll.ohTrigger(Trigger,Quote!$V$2))</f>
        <v>1.8325593234913198E-2</v>
      </c>
      <c r="BD1062" s="359" t="e">
        <f>_xll.qlIndexFixing($BE$1,AZ1062,TRUE,_xll.ohTrigger(Trigger,Trigger12M))</f>
        <v>#NUM!</v>
      </c>
    </row>
    <row r="1063" spans="51:56" ht="11.25" customHeight="1" x14ac:dyDescent="0.25">
      <c r="AY1063" s="187" t="s">
        <v>90</v>
      </c>
      <c r="AZ1063" s="186">
        <f>_xll.qlInterestRateIndexFixingDate(Currency&amp;"ibor"&amp;$I$1,BA1063,Trigger)</f>
        <v>46745</v>
      </c>
      <c r="BA1063" s="186">
        <f>_xll.qlCalendarAdvance(Calendar,BA1062,AY1063,"f",,Trigger)</f>
        <v>46749</v>
      </c>
      <c r="BB1063" s="186">
        <f>_xll.qlInterestRateIndexMaturity(Currency&amp;"ibor"&amp;$I$1,BA1063,Trigger)</f>
        <v>47115</v>
      </c>
      <c r="BC1063" s="359">
        <f>_xll.qlIndexFixing($AC$5,AZ1063,,_xll.ohTrigger(Trigger,Quote!$V$2))</f>
        <v>1.8322840331430102E-2</v>
      </c>
      <c r="BD1063" s="359" t="e">
        <f>_xll.qlIndexFixing($BE$1,AZ1063,TRUE,_xll.ohTrigger(Trigger,Trigger12M))</f>
        <v>#NUM!</v>
      </c>
    </row>
    <row r="1064" spans="51:56" ht="11.25" customHeight="1" x14ac:dyDescent="0.25">
      <c r="AY1064" s="187" t="s">
        <v>90</v>
      </c>
      <c r="AZ1064" s="186">
        <f>_xll.qlInterestRateIndexFixingDate(Currency&amp;"ibor"&amp;$I$1,BA1064,Trigger)</f>
        <v>46752</v>
      </c>
      <c r="BA1064" s="186">
        <f>_xll.qlCalendarAdvance(Calendar,BA1063,AY1064,"f",,Trigger)</f>
        <v>46756</v>
      </c>
      <c r="BB1064" s="186">
        <f>_xll.qlInterestRateIndexMaturity(Currency&amp;"ibor"&amp;$I$1,BA1064,Trigger)</f>
        <v>47122</v>
      </c>
      <c r="BC1064" s="359">
        <f>_xll.qlIndexFixing($AC$5,AZ1064,,_xll.ohTrigger(Trigger,Quote!$V$2))</f>
        <v>1.8320023779173324E-2</v>
      </c>
      <c r="BD1064" s="359" t="e">
        <f>_xll.qlIndexFixing($BE$1,AZ1064,TRUE,_xll.ohTrigger(Trigger,Trigger12M))</f>
        <v>#NUM!</v>
      </c>
    </row>
    <row r="1065" spans="51:56" ht="11.25" customHeight="1" x14ac:dyDescent="0.25">
      <c r="AY1065" s="187" t="s">
        <v>90</v>
      </c>
      <c r="AZ1065" s="186">
        <f>_xll.qlInterestRateIndexFixingDate(Currency&amp;"ibor"&amp;$I$1,BA1065,Trigger)</f>
        <v>46759</v>
      </c>
      <c r="BA1065" s="186">
        <f>_xll.qlCalendarAdvance(Calendar,BA1064,AY1065,"f",,Trigger)</f>
        <v>46763</v>
      </c>
      <c r="BB1065" s="186">
        <f>_xll.qlInterestRateIndexMaturity(Currency&amp;"ibor"&amp;$I$1,BA1065,Trigger)</f>
        <v>47129</v>
      </c>
      <c r="BC1065" s="359">
        <f>_xll.qlIndexFixing($AC$5,AZ1065,,_xll.ohTrigger(Trigger,Quote!$V$2))</f>
        <v>1.8317143578679484E-2</v>
      </c>
      <c r="BD1065" s="359" t="e">
        <f>_xll.qlIndexFixing($BE$1,AZ1065,TRUE,_xll.ohTrigger(Trigger,Trigger12M))</f>
        <v>#NUM!</v>
      </c>
    </row>
    <row r="1066" spans="51:56" ht="11.25" customHeight="1" x14ac:dyDescent="0.25">
      <c r="AY1066" s="187" t="s">
        <v>90</v>
      </c>
      <c r="AZ1066" s="186">
        <f>_xll.qlInterestRateIndexFixingDate(Currency&amp;"ibor"&amp;$I$1,BA1066,Trigger)</f>
        <v>46766</v>
      </c>
      <c r="BA1066" s="186">
        <f>_xll.qlCalendarAdvance(Calendar,BA1065,AY1066,"f",,Trigger)</f>
        <v>46770</v>
      </c>
      <c r="BB1066" s="186">
        <f>_xll.qlInterestRateIndexMaturity(Currency&amp;"ibor"&amp;$I$1,BA1066,Trigger)</f>
        <v>47136</v>
      </c>
      <c r="BC1066" s="359">
        <f>_xll.qlIndexFixing($AC$5,AZ1066,,_xll.ohTrigger(Trigger,Quote!$V$2))</f>
        <v>1.8314199730497863E-2</v>
      </c>
      <c r="BD1066" s="359" t="e">
        <f>_xll.qlIndexFixing($BE$1,AZ1066,TRUE,_xll.ohTrigger(Trigger,Trigger12M))</f>
        <v>#NUM!</v>
      </c>
    </row>
    <row r="1067" spans="51:56" ht="11.25" customHeight="1" x14ac:dyDescent="0.25">
      <c r="AY1067" s="187" t="s">
        <v>90</v>
      </c>
      <c r="AZ1067" s="186">
        <f>_xll.qlInterestRateIndexFixingDate(Currency&amp;"ibor"&amp;$I$1,BA1067,Trigger)</f>
        <v>46773</v>
      </c>
      <c r="BA1067" s="186">
        <f>_xll.qlCalendarAdvance(Calendar,BA1066,AY1067,"f",,Trigger)</f>
        <v>46777</v>
      </c>
      <c r="BB1067" s="186">
        <f>_xll.qlInterestRateIndexMaturity(Currency&amp;"ibor"&amp;$I$1,BA1067,Trigger)</f>
        <v>47143</v>
      </c>
      <c r="BC1067" s="359">
        <f>_xll.qlIndexFixing($AC$5,AZ1067,,_xll.ohTrigger(Trigger,Quote!$V$2))</f>
        <v>1.8311192235189552E-2</v>
      </c>
      <c r="BD1067" s="359" t="e">
        <f>_xll.qlIndexFixing($BE$1,AZ1067,TRUE,_xll.ohTrigger(Trigger,Trigger12M))</f>
        <v>#NUM!</v>
      </c>
    </row>
    <row r="1068" spans="51:56" ht="11.25" customHeight="1" x14ac:dyDescent="0.25">
      <c r="AY1068" s="187" t="s">
        <v>90</v>
      </c>
      <c r="AZ1068" s="186">
        <f>_xll.qlInterestRateIndexFixingDate(Currency&amp;"ibor"&amp;$I$1,BA1068,Trigger)</f>
        <v>46780</v>
      </c>
      <c r="BA1068" s="186">
        <f>_xll.qlCalendarAdvance(Calendar,BA1067,AY1068,"f",,Trigger)</f>
        <v>46784</v>
      </c>
      <c r="BB1068" s="186">
        <f>_xll.qlInterestRateIndexMaturity(Currency&amp;"ibor"&amp;$I$1,BA1068,Trigger)</f>
        <v>47150</v>
      </c>
      <c r="BC1068" s="359">
        <f>_xll.qlIndexFixing($AC$5,AZ1068,,_xll.ohTrigger(Trigger,Quote!$V$2))</f>
        <v>1.8308121093327419E-2</v>
      </c>
      <c r="BD1068" s="359" t="e">
        <f>_xll.qlIndexFixing($BE$1,AZ1068,TRUE,_xll.ohTrigger(Trigger,Trigger12M))</f>
        <v>#NUM!</v>
      </c>
    </row>
    <row r="1069" spans="51:56" ht="11.25" customHeight="1" x14ac:dyDescent="0.25">
      <c r="AY1069" s="187" t="s">
        <v>90</v>
      </c>
      <c r="AZ1069" s="186">
        <f>_xll.qlInterestRateIndexFixingDate(Currency&amp;"ibor"&amp;$I$1,BA1069,Trigger)</f>
        <v>46787</v>
      </c>
      <c r="BA1069" s="186">
        <f>_xll.qlCalendarAdvance(Calendar,BA1068,AY1069,"f",,Trigger)</f>
        <v>46791</v>
      </c>
      <c r="BB1069" s="186">
        <f>_xll.qlInterestRateIndexMaturity(Currency&amp;"ibor"&amp;$I$1,BA1069,Trigger)</f>
        <v>47157</v>
      </c>
      <c r="BC1069" s="359">
        <f>_xll.qlIndexFixing($AC$5,AZ1069,,_xll.ohTrigger(Trigger,Quote!$V$2))</f>
        <v>1.8304986305497008E-2</v>
      </c>
      <c r="BD1069" s="359" t="e">
        <f>_xll.qlIndexFixing($BE$1,AZ1069,TRUE,_xll.ohTrigger(Trigger,Trigger12M))</f>
        <v>#NUM!</v>
      </c>
    </row>
    <row r="1070" spans="51:56" ht="11.25" customHeight="1" x14ac:dyDescent="0.25">
      <c r="AY1070" s="187" t="s">
        <v>90</v>
      </c>
      <c r="AZ1070" s="186">
        <f>_xll.qlInterestRateIndexFixingDate(Currency&amp;"ibor"&amp;$I$1,BA1070,Trigger)</f>
        <v>46794</v>
      </c>
      <c r="BA1070" s="186">
        <f>_xll.qlCalendarAdvance(Calendar,BA1069,AY1070,"f",,Trigger)</f>
        <v>46798</v>
      </c>
      <c r="BB1070" s="186">
        <f>_xll.qlInterestRateIndexMaturity(Currency&amp;"ibor"&amp;$I$1,BA1070,Trigger)</f>
        <v>47164</v>
      </c>
      <c r="BC1070" s="359">
        <f>_xll.qlIndexFixing($AC$5,AZ1070,,_xll.ohTrigger(Trigger,Quote!$V$2))</f>
        <v>1.8301787872295659E-2</v>
      </c>
      <c r="BD1070" s="359" t="e">
        <f>_xll.qlIndexFixing($BE$1,AZ1070,TRUE,_xll.ohTrigger(Trigger,Trigger12M))</f>
        <v>#NUM!</v>
      </c>
    </row>
    <row r="1071" spans="51:56" ht="11.25" customHeight="1" x14ac:dyDescent="0.25">
      <c r="AY1071" s="187" t="s">
        <v>90</v>
      </c>
      <c r="AZ1071" s="186">
        <f>_xll.qlInterestRateIndexFixingDate(Currency&amp;"ibor"&amp;$I$1,BA1071,Trigger)</f>
        <v>46801</v>
      </c>
      <c r="BA1071" s="186">
        <f>_xll.qlCalendarAdvance(Calendar,BA1070,AY1071,"f",,Trigger)</f>
        <v>46805</v>
      </c>
      <c r="BB1071" s="186">
        <f>_xll.qlInterestRateIndexMaturity(Currency&amp;"ibor"&amp;$I$1,BA1071,Trigger)</f>
        <v>47171</v>
      </c>
      <c r="BC1071" s="359">
        <f>_xll.qlIndexFixing($AC$5,AZ1071,,_xll.ohTrigger(Trigger,Quote!$V$2))</f>
        <v>1.8298525794333154E-2</v>
      </c>
      <c r="BD1071" s="359" t="e">
        <f>_xll.qlIndexFixing($BE$1,AZ1071,TRUE,_xll.ohTrigger(Trigger,Trigger12M))</f>
        <v>#NUM!</v>
      </c>
    </row>
    <row r="1072" spans="51:56" ht="11.25" customHeight="1" x14ac:dyDescent="0.25">
      <c r="AY1072" s="187" t="s">
        <v>90</v>
      </c>
      <c r="AZ1072" s="186">
        <f>_xll.qlInterestRateIndexFixingDate(Currency&amp;"ibor"&amp;$I$1,BA1072,Trigger)</f>
        <v>46808</v>
      </c>
      <c r="BA1072" s="186">
        <f>_xll.qlCalendarAdvance(Calendar,BA1071,AY1072,"f",,Trigger)</f>
        <v>46812</v>
      </c>
      <c r="BB1072" s="186">
        <f>_xll.qlInterestRateIndexMaturity(Currency&amp;"ibor"&amp;$I$1,BA1072,Trigger)</f>
        <v>47177</v>
      </c>
      <c r="BC1072" s="359">
        <f>_xll.qlIndexFixing($AC$5,AZ1072,,_xll.ohTrigger(Trigger,Quote!$V$2))</f>
        <v>1.8294265906830164E-2</v>
      </c>
      <c r="BD1072" s="359" t="e">
        <f>_xll.qlIndexFixing($BE$1,AZ1072,TRUE,_xll.ohTrigger(Trigger,Trigger12M))</f>
        <v>#NUM!</v>
      </c>
    </row>
    <row r="1073" spans="51:56" ht="11.25" customHeight="1" x14ac:dyDescent="0.25">
      <c r="AY1073" s="187" t="s">
        <v>90</v>
      </c>
      <c r="AZ1073" s="186">
        <f>_xll.qlInterestRateIndexFixingDate(Currency&amp;"ibor"&amp;$I$1,BA1073,Trigger)</f>
        <v>46815</v>
      </c>
      <c r="BA1073" s="186">
        <f>_xll.qlCalendarAdvance(Calendar,BA1072,AY1073,"f",,Trigger)</f>
        <v>46819</v>
      </c>
      <c r="BB1073" s="186">
        <f>_xll.qlInterestRateIndexMaturity(Currency&amp;"ibor"&amp;$I$1,BA1073,Trigger)</f>
        <v>47184</v>
      </c>
      <c r="BC1073" s="359">
        <f>_xll.qlIndexFixing($AC$5,AZ1073,,_xll.ohTrigger(Trigger,Quote!$V$2))</f>
        <v>1.8290819738690272E-2</v>
      </c>
      <c r="BD1073" s="359" t="e">
        <f>_xll.qlIndexFixing($BE$1,AZ1073,TRUE,_xll.ohTrigger(Trigger,Trigger12M))</f>
        <v>#NUM!</v>
      </c>
    </row>
    <row r="1074" spans="51:56" ht="11.25" customHeight="1" x14ac:dyDescent="0.25">
      <c r="AY1074" s="187" t="s">
        <v>90</v>
      </c>
      <c r="AZ1074" s="186">
        <f>_xll.qlInterestRateIndexFixingDate(Currency&amp;"ibor"&amp;$I$1,BA1074,Trigger)</f>
        <v>46822</v>
      </c>
      <c r="BA1074" s="186">
        <f>_xll.qlCalendarAdvance(Calendar,BA1073,AY1074,"f",,Trigger)</f>
        <v>46826</v>
      </c>
      <c r="BB1074" s="186">
        <f>_xll.qlInterestRateIndexMaturity(Currency&amp;"ibor"&amp;$I$1,BA1074,Trigger)</f>
        <v>47191</v>
      </c>
      <c r="BC1074" s="359">
        <f>_xll.qlIndexFixing($AC$5,AZ1074,,_xll.ohTrigger(Trigger,Quote!$V$2))</f>
        <v>1.8287309756900561E-2</v>
      </c>
      <c r="BD1074" s="359" t="e">
        <f>_xll.qlIndexFixing($BE$1,AZ1074,TRUE,_xll.ohTrigger(Trigger,Trigger12M))</f>
        <v>#NUM!</v>
      </c>
    </row>
    <row r="1075" spans="51:56" ht="11.25" customHeight="1" x14ac:dyDescent="0.25">
      <c r="AY1075" s="187" t="s">
        <v>90</v>
      </c>
      <c r="AZ1075" s="186">
        <f>_xll.qlInterestRateIndexFixingDate(Currency&amp;"ibor"&amp;$I$1,BA1075,Trigger)</f>
        <v>46829</v>
      </c>
      <c r="BA1075" s="186">
        <f>_xll.qlCalendarAdvance(Calendar,BA1074,AY1075,"f",,Trigger)</f>
        <v>46833</v>
      </c>
      <c r="BB1075" s="186">
        <f>_xll.qlInterestRateIndexMaturity(Currency&amp;"ibor"&amp;$I$1,BA1075,Trigger)</f>
        <v>47198</v>
      </c>
      <c r="BC1075" s="359">
        <f>_xll.qlIndexFixing($AC$5,AZ1075,,_xll.ohTrigger(Trigger,Quote!$V$2))</f>
        <v>1.8283735962130742E-2</v>
      </c>
      <c r="BD1075" s="359" t="e">
        <f>_xll.qlIndexFixing($BE$1,AZ1075,TRUE,_xll.ohTrigger(Trigger,Trigger12M))</f>
        <v>#NUM!</v>
      </c>
    </row>
    <row r="1076" spans="51:56" ht="11.25" customHeight="1" x14ac:dyDescent="0.25">
      <c r="AY1076" s="187" t="s">
        <v>90</v>
      </c>
      <c r="AZ1076" s="186">
        <f>_xll.qlInterestRateIndexFixingDate(Currency&amp;"ibor"&amp;$I$1,BA1076,Trigger)</f>
        <v>46836</v>
      </c>
      <c r="BA1076" s="186">
        <f>_xll.qlCalendarAdvance(Calendar,BA1075,AY1076,"f",,Trigger)</f>
        <v>46840</v>
      </c>
      <c r="BB1076" s="186">
        <f>_xll.qlInterestRateIndexMaturity(Currency&amp;"ibor"&amp;$I$1,BA1076,Trigger)</f>
        <v>47205</v>
      </c>
      <c r="BC1076" s="359">
        <f>_xll.qlIndexFixing($AC$5,AZ1076,,_xll.ohTrigger(Trigger,Quote!$V$2))</f>
        <v>1.8280098355061263E-2</v>
      </c>
      <c r="BD1076" s="359" t="e">
        <f>_xll.qlIndexFixing($BE$1,AZ1076,TRUE,_xll.ohTrigger(Trigger,Trigger12M))</f>
        <v>#NUM!</v>
      </c>
    </row>
    <row r="1077" spans="51:56" ht="11.25" customHeight="1" x14ac:dyDescent="0.25">
      <c r="AY1077" s="187" t="s">
        <v>90</v>
      </c>
      <c r="AZ1077" s="186">
        <f>_xll.qlInterestRateIndexFixingDate(Currency&amp;"ibor"&amp;$I$1,BA1077,Trigger)</f>
        <v>46843</v>
      </c>
      <c r="BA1077" s="186">
        <f>_xll.qlCalendarAdvance(Calendar,BA1076,AY1077,"f",,Trigger)</f>
        <v>46847</v>
      </c>
      <c r="BB1077" s="186">
        <f>_xll.qlInterestRateIndexMaturity(Currency&amp;"ibor"&amp;$I$1,BA1077,Trigger)</f>
        <v>47212</v>
      </c>
      <c r="BC1077" s="359">
        <f>_xll.qlIndexFixing($AC$5,AZ1077,,_xll.ohTrigger(Trigger,Quote!$V$2))</f>
        <v>1.8276396936386139E-2</v>
      </c>
      <c r="BD1077" s="359" t="e">
        <f>_xll.qlIndexFixing($BE$1,AZ1077,TRUE,_xll.ohTrigger(Trigger,Trigger12M))</f>
        <v>#NUM!</v>
      </c>
    </row>
    <row r="1078" spans="51:56" ht="11.25" customHeight="1" x14ac:dyDescent="0.25">
      <c r="AY1078" s="187" t="s">
        <v>90</v>
      </c>
      <c r="AZ1078" s="186">
        <f>_xll.qlInterestRateIndexFixingDate(Currency&amp;"ibor"&amp;$I$1,BA1078,Trigger)</f>
        <v>46850</v>
      </c>
      <c r="BA1078" s="186">
        <f>_xll.qlCalendarAdvance(Calendar,BA1077,AY1078,"f",,Trigger)</f>
        <v>46854</v>
      </c>
      <c r="BB1078" s="186">
        <f>_xll.qlInterestRateIndexMaturity(Currency&amp;"ibor"&amp;$I$1,BA1078,Trigger)</f>
        <v>47219</v>
      </c>
      <c r="BC1078" s="359">
        <f>_xll.qlIndexFixing($AC$5,AZ1078,,_xll.ohTrigger(Trigger,Quote!$V$2))</f>
        <v>1.8272631706810125E-2</v>
      </c>
      <c r="BD1078" s="359" t="e">
        <f>_xll.qlIndexFixing($BE$1,AZ1078,TRUE,_xll.ohTrigger(Trigger,Trigger12M))</f>
        <v>#NUM!</v>
      </c>
    </row>
    <row r="1079" spans="51:56" ht="11.25" customHeight="1" x14ac:dyDescent="0.25">
      <c r="AY1079" s="187" t="s">
        <v>90</v>
      </c>
      <c r="AZ1079" s="186">
        <f>_xll.qlInterestRateIndexFixingDate(Currency&amp;"ibor"&amp;$I$1,BA1079,Trigger)</f>
        <v>46855</v>
      </c>
      <c r="BA1079" s="186">
        <f>_xll.qlCalendarAdvance(Calendar,BA1078,AY1079,"f",,Trigger)</f>
        <v>46861</v>
      </c>
      <c r="BB1079" s="186">
        <f>_xll.qlInterestRateIndexMaturity(Currency&amp;"ibor"&amp;$I$1,BA1079,Trigger)</f>
        <v>47226</v>
      </c>
      <c r="BC1079" s="359">
        <f>_xll.qlIndexFixing($AC$5,AZ1079,,_xll.ohTrigger(Trigger,Quote!$V$2))</f>
        <v>1.8268802667051328E-2</v>
      </c>
      <c r="BD1079" s="359" t="e">
        <f>_xll.qlIndexFixing($BE$1,AZ1079,TRUE,_xll.ohTrigger(Trigger,Trigger12M))</f>
        <v>#NUM!</v>
      </c>
    </row>
    <row r="1080" spans="51:56" ht="11.25" customHeight="1" x14ac:dyDescent="0.25">
      <c r="AY1080" s="187" t="s">
        <v>90</v>
      </c>
      <c r="AZ1080" s="186">
        <f>_xll.qlInterestRateIndexFixingDate(Currency&amp;"ibor"&amp;$I$1,BA1080,Trigger)</f>
        <v>46864</v>
      </c>
      <c r="BA1080" s="186">
        <f>_xll.qlCalendarAdvance(Calendar,BA1079,AY1080,"f",,Trigger)</f>
        <v>46868</v>
      </c>
      <c r="BB1080" s="186">
        <f>_xll.qlInterestRateIndexMaturity(Currency&amp;"ibor"&amp;$I$1,BA1080,Trigger)</f>
        <v>47233</v>
      </c>
      <c r="BC1080" s="359">
        <f>_xll.qlIndexFixing($AC$5,AZ1080,,_xll.ohTrigger(Trigger,Quote!$V$2))</f>
        <v>1.8264909817839247E-2</v>
      </c>
      <c r="BD1080" s="359" t="e">
        <f>_xll.qlIndexFixing($BE$1,AZ1080,TRUE,_xll.ohTrigger(Trigger,Trigger12M))</f>
        <v>#NUM!</v>
      </c>
    </row>
    <row r="1081" spans="51:56" ht="11.25" customHeight="1" x14ac:dyDescent="0.25">
      <c r="AY1081" s="187" t="s">
        <v>90</v>
      </c>
      <c r="AZ1081" s="186">
        <f>_xll.qlInterestRateIndexFixingDate(Currency&amp;"ibor"&amp;$I$1,BA1081,Trigger)</f>
        <v>46870</v>
      </c>
      <c r="BA1081" s="186">
        <f>_xll.qlCalendarAdvance(Calendar,BA1080,AY1081,"f",,Trigger)</f>
        <v>46875</v>
      </c>
      <c r="BB1081" s="186">
        <f>_xll.qlInterestRateIndexMaturity(Currency&amp;"ibor"&amp;$I$1,BA1081,Trigger)</f>
        <v>47240</v>
      </c>
      <c r="BC1081" s="359">
        <f>_xll.qlIndexFixing($AC$5,AZ1081,,_xll.ohTrigger(Trigger,Quote!$V$2))</f>
        <v>1.8260953159915869E-2</v>
      </c>
      <c r="BD1081" s="359" t="e">
        <f>_xll.qlIndexFixing($BE$1,AZ1081,TRUE,_xll.ohTrigger(Trigger,Trigger12M))</f>
        <v>#NUM!</v>
      </c>
    </row>
    <row r="1082" spans="51:56" ht="11.25" customHeight="1" x14ac:dyDescent="0.25">
      <c r="AY1082" s="187" t="s">
        <v>90</v>
      </c>
      <c r="AZ1082" s="186">
        <f>_xll.qlInterestRateIndexFixingDate(Currency&amp;"ibor"&amp;$I$1,BA1082,Trigger)</f>
        <v>46878</v>
      </c>
      <c r="BA1082" s="186">
        <f>_xll.qlCalendarAdvance(Calendar,BA1081,AY1082,"f",,Trigger)</f>
        <v>46882</v>
      </c>
      <c r="BB1082" s="186">
        <f>_xll.qlInterestRateIndexMaturity(Currency&amp;"ibor"&amp;$I$1,BA1082,Trigger)</f>
        <v>47247</v>
      </c>
      <c r="BC1082" s="359">
        <f>_xll.qlIndexFixing($AC$5,AZ1082,,_xll.ohTrigger(Trigger,Quote!$V$2))</f>
        <v>1.8256932694035211E-2</v>
      </c>
      <c r="BD1082" s="359" t="e">
        <f>_xll.qlIndexFixing($BE$1,AZ1082,TRUE,_xll.ohTrigger(Trigger,Trigger12M))</f>
        <v>#NUM!</v>
      </c>
    </row>
    <row r="1083" spans="51:56" ht="11.25" customHeight="1" x14ac:dyDescent="0.25">
      <c r="AY1083" s="187" t="s">
        <v>90</v>
      </c>
      <c r="AZ1083" s="186">
        <f>_xll.qlInterestRateIndexFixingDate(Currency&amp;"ibor"&amp;$I$1,BA1083,Trigger)</f>
        <v>46885</v>
      </c>
      <c r="BA1083" s="186">
        <f>_xll.qlCalendarAdvance(Calendar,BA1082,AY1083,"f",,Trigger)</f>
        <v>46889</v>
      </c>
      <c r="BB1083" s="186">
        <f>_xll.qlInterestRateIndexMaturity(Currency&amp;"ibor"&amp;$I$1,BA1083,Trigger)</f>
        <v>47254</v>
      </c>
      <c r="BC1083" s="359">
        <f>_xll.qlIndexFixing($AC$5,AZ1083,,_xll.ohTrigger(Trigger,Quote!$V$2))</f>
        <v>1.8252848420963575E-2</v>
      </c>
      <c r="BD1083" s="359" t="e">
        <f>_xll.qlIndexFixing($BE$1,AZ1083,TRUE,_xll.ohTrigger(Trigger,Trigger12M))</f>
        <v>#NUM!</v>
      </c>
    </row>
    <row r="1084" spans="51:56" ht="11.25" customHeight="1" x14ac:dyDescent="0.25">
      <c r="AY1084" s="187" t="s">
        <v>90</v>
      </c>
      <c r="AZ1084" s="186">
        <f>_xll.qlInterestRateIndexFixingDate(Currency&amp;"ibor"&amp;$I$1,BA1084,Trigger)</f>
        <v>46892</v>
      </c>
      <c r="BA1084" s="186">
        <f>_xll.qlCalendarAdvance(Calendar,BA1083,AY1084,"f",,Trigger)</f>
        <v>46896</v>
      </c>
      <c r="BB1084" s="186">
        <f>_xll.qlInterestRateIndexMaturity(Currency&amp;"ibor"&amp;$I$1,BA1084,Trigger)</f>
        <v>47261</v>
      </c>
      <c r="BC1084" s="359">
        <f>_xll.qlIndexFixing($AC$5,AZ1084,,_xll.ohTrigger(Trigger,Quote!$V$2))</f>
        <v>1.8248700341479511E-2</v>
      </c>
      <c r="BD1084" s="359" t="e">
        <f>_xll.qlIndexFixing($BE$1,AZ1084,TRUE,_xll.ohTrigger(Trigger,Trigger12M))</f>
        <v>#NUM!</v>
      </c>
    </row>
    <row r="1085" spans="51:56" ht="11.25" customHeight="1" x14ac:dyDescent="0.25">
      <c r="AY1085" s="187" t="s">
        <v>90</v>
      </c>
      <c r="AZ1085" s="186">
        <f>_xll.qlInterestRateIndexFixingDate(Currency&amp;"ibor"&amp;$I$1,BA1085,Trigger)</f>
        <v>46899</v>
      </c>
      <c r="BA1085" s="186">
        <f>_xll.qlCalendarAdvance(Calendar,BA1084,AY1085,"f",,Trigger)</f>
        <v>46903</v>
      </c>
      <c r="BB1085" s="186">
        <f>_xll.qlInterestRateIndexMaturity(Currency&amp;"ibor"&amp;$I$1,BA1085,Trigger)</f>
        <v>47268</v>
      </c>
      <c r="BC1085" s="359">
        <f>_xll.qlIndexFixing($AC$5,AZ1085,,_xll.ohTrigger(Trigger,Quote!$V$2))</f>
        <v>1.8244488456373397E-2</v>
      </c>
      <c r="BD1085" s="359" t="e">
        <f>_xll.qlIndexFixing($BE$1,AZ1085,TRUE,_xll.ohTrigger(Trigger,Trigger12M))</f>
        <v>#NUM!</v>
      </c>
    </row>
    <row r="1086" spans="51:56" ht="11.25" customHeight="1" x14ac:dyDescent="0.25">
      <c r="AY1086" s="187" t="s">
        <v>90</v>
      </c>
      <c r="AZ1086" s="186">
        <f>_xll.qlInterestRateIndexFixingDate(Currency&amp;"ibor"&amp;$I$1,BA1086,Trigger)</f>
        <v>46906</v>
      </c>
      <c r="BA1086" s="186">
        <f>_xll.qlCalendarAdvance(Calendar,BA1085,AY1086,"f",,Trigger)</f>
        <v>46910</v>
      </c>
      <c r="BB1086" s="186">
        <f>_xll.qlInterestRateIndexMaturity(Currency&amp;"ibor"&amp;$I$1,BA1086,Trigger)</f>
        <v>47275</v>
      </c>
      <c r="BC1086" s="359">
        <f>_xll.qlIndexFixing($AC$5,AZ1086,,_xll.ohTrigger(Trigger,Quote!$V$2))</f>
        <v>1.8240888631221131E-2</v>
      </c>
      <c r="BD1086" s="359" t="e">
        <f>_xll.qlIndexFixing($BE$1,AZ1086,TRUE,_xll.ohTrigger(Trigger,Trigger12M))</f>
        <v>#NUM!</v>
      </c>
    </row>
    <row r="1087" spans="51:56" ht="11.25" customHeight="1" x14ac:dyDescent="0.25">
      <c r="AY1087" s="187" t="s">
        <v>90</v>
      </c>
      <c r="AZ1087" s="186">
        <f>_xll.qlInterestRateIndexFixingDate(Currency&amp;"ibor"&amp;$I$1,BA1087,Trigger)</f>
        <v>46913</v>
      </c>
      <c r="BA1087" s="186">
        <f>_xll.qlCalendarAdvance(Calendar,BA1086,AY1087,"f",,Trigger)</f>
        <v>46917</v>
      </c>
      <c r="BB1087" s="186">
        <f>_xll.qlInterestRateIndexMaturity(Currency&amp;"ibor"&amp;$I$1,BA1087,Trigger)</f>
        <v>47282</v>
      </c>
      <c r="BC1087" s="359">
        <f>_xll.qlIndexFixing($AC$5,AZ1087,,_xll.ohTrigger(Trigger,Quote!$V$2))</f>
        <v>1.8237501455678783E-2</v>
      </c>
      <c r="BD1087" s="359" t="e">
        <f>_xll.qlIndexFixing($BE$1,AZ1087,TRUE,_xll.ohTrigger(Trigger,Trigger12M))</f>
        <v>#NUM!</v>
      </c>
    </row>
    <row r="1088" spans="51:56" ht="11.25" customHeight="1" x14ac:dyDescent="0.25">
      <c r="AY1088" s="187" t="s">
        <v>90</v>
      </c>
      <c r="AZ1088" s="186">
        <f>_xll.qlInterestRateIndexFixingDate(Currency&amp;"ibor"&amp;$I$1,BA1088,Trigger)</f>
        <v>46920</v>
      </c>
      <c r="BA1088" s="186">
        <f>_xll.qlCalendarAdvance(Calendar,BA1087,AY1088,"f",,Trigger)</f>
        <v>46924</v>
      </c>
      <c r="BB1088" s="186">
        <f>_xll.qlInterestRateIndexMaturity(Currency&amp;"ibor"&amp;$I$1,BA1088,Trigger)</f>
        <v>47289</v>
      </c>
      <c r="BC1088" s="359">
        <f>_xll.qlIndexFixing($AC$5,AZ1088,,_xll.ohTrigger(Trigger,Quote!$V$2))</f>
        <v>1.8234057602385504E-2</v>
      </c>
      <c r="BD1088" s="359" t="e">
        <f>_xll.qlIndexFixing($BE$1,AZ1088,TRUE,_xll.ohTrigger(Trigger,Trigger12M))</f>
        <v>#NUM!</v>
      </c>
    </row>
    <row r="1089" spans="51:56" ht="11.25" customHeight="1" x14ac:dyDescent="0.25">
      <c r="AY1089" s="187" t="s">
        <v>90</v>
      </c>
      <c r="AZ1089" s="186">
        <f>_xll.qlInterestRateIndexFixingDate(Currency&amp;"ibor"&amp;$I$1,BA1089,Trigger)</f>
        <v>46927</v>
      </c>
      <c r="BA1089" s="186">
        <f>_xll.qlCalendarAdvance(Calendar,BA1088,AY1089,"f",,Trigger)</f>
        <v>46931</v>
      </c>
      <c r="BB1089" s="186">
        <f>_xll.qlInterestRateIndexMaturity(Currency&amp;"ibor"&amp;$I$1,BA1089,Trigger)</f>
        <v>47296</v>
      </c>
      <c r="BC1089" s="359">
        <f>_xll.qlIndexFixing($AC$5,AZ1089,,_xll.ohTrigger(Trigger,Quote!$V$2))</f>
        <v>1.823055707192428E-2</v>
      </c>
      <c r="BD1089" s="359" t="e">
        <f>_xll.qlIndexFixing($BE$1,AZ1089,TRUE,_xll.ohTrigger(Trigger,Trigger12M))</f>
        <v>#NUM!</v>
      </c>
    </row>
    <row r="1090" spans="51:56" ht="11.25" customHeight="1" x14ac:dyDescent="0.25">
      <c r="AY1090" s="187" t="s">
        <v>90</v>
      </c>
      <c r="AZ1090" s="186">
        <f>_xll.qlInterestRateIndexFixingDate(Currency&amp;"ibor"&amp;$I$1,BA1090,Trigger)</f>
        <v>46934</v>
      </c>
      <c r="BA1090" s="186">
        <f>_xll.qlCalendarAdvance(Calendar,BA1089,AY1090,"f",,Trigger)</f>
        <v>46938</v>
      </c>
      <c r="BB1090" s="186">
        <f>_xll.qlInterestRateIndexMaturity(Currency&amp;"ibor"&amp;$I$1,BA1090,Trigger)</f>
        <v>47303</v>
      </c>
      <c r="BC1090" s="359">
        <f>_xll.qlIndexFixing($AC$5,AZ1090,,_xll.ohTrigger(Trigger,Quote!$V$2))</f>
        <v>1.8226999864887732E-2</v>
      </c>
      <c r="BD1090" s="359" t="e">
        <f>_xll.qlIndexFixing($BE$1,AZ1090,TRUE,_xll.ohTrigger(Trigger,Trigger12M))</f>
        <v>#NUM!</v>
      </c>
    </row>
    <row r="1091" spans="51:56" ht="11.25" customHeight="1" x14ac:dyDescent="0.25">
      <c r="AY1091" s="187" t="s">
        <v>90</v>
      </c>
      <c r="AZ1091" s="186">
        <f>_xll.qlInterestRateIndexFixingDate(Currency&amp;"ibor"&amp;$I$1,BA1091,Trigger)</f>
        <v>46941</v>
      </c>
      <c r="BA1091" s="186">
        <f>_xll.qlCalendarAdvance(Calendar,BA1090,AY1091,"f",,Trigger)</f>
        <v>46945</v>
      </c>
      <c r="BB1091" s="186">
        <f>_xll.qlInterestRateIndexMaturity(Currency&amp;"ibor"&amp;$I$1,BA1091,Trigger)</f>
        <v>47310</v>
      </c>
      <c r="BC1091" s="359">
        <f>_xll.qlIndexFixing($AC$5,AZ1091,,_xll.ohTrigger(Trigger,Quote!$V$2))</f>
        <v>1.8223385981877682E-2</v>
      </c>
      <c r="BD1091" s="359" t="e">
        <f>_xll.qlIndexFixing($BE$1,AZ1091,TRUE,_xll.ohTrigger(Trigger,Trigger12M))</f>
        <v>#NUM!</v>
      </c>
    </row>
    <row r="1092" spans="51:56" ht="11.25" customHeight="1" x14ac:dyDescent="0.25">
      <c r="AY1092" s="187" t="s">
        <v>90</v>
      </c>
      <c r="AZ1092" s="186">
        <f>_xll.qlInterestRateIndexFixingDate(Currency&amp;"ibor"&amp;$I$1,BA1092,Trigger)</f>
        <v>46948</v>
      </c>
      <c r="BA1092" s="186">
        <f>_xll.qlCalendarAdvance(Calendar,BA1091,AY1092,"f",,Trigger)</f>
        <v>46952</v>
      </c>
      <c r="BB1092" s="186">
        <f>_xll.qlInterestRateIndexMaturity(Currency&amp;"ibor"&amp;$I$1,BA1092,Trigger)</f>
        <v>47317</v>
      </c>
      <c r="BC1092" s="359">
        <f>_xll.qlIndexFixing($AC$5,AZ1092,,_xll.ohTrigger(Trigger,Quote!$V$2))</f>
        <v>1.821971542350646E-2</v>
      </c>
      <c r="BD1092" s="359" t="e">
        <f>_xll.qlIndexFixing($BE$1,AZ1092,TRUE,_xll.ohTrigger(Trigger,Trigger12M))</f>
        <v>#NUM!</v>
      </c>
    </row>
    <row r="1093" spans="51:56" ht="11.25" customHeight="1" x14ac:dyDescent="0.25">
      <c r="AY1093" s="187" t="s">
        <v>90</v>
      </c>
      <c r="AZ1093" s="186">
        <f>_xll.qlInterestRateIndexFixingDate(Currency&amp;"ibor"&amp;$I$1,BA1093,Trigger)</f>
        <v>46955</v>
      </c>
      <c r="BA1093" s="186">
        <f>_xll.qlCalendarAdvance(Calendar,BA1092,AY1093,"f",,Trigger)</f>
        <v>46959</v>
      </c>
      <c r="BB1093" s="186">
        <f>_xll.qlInterestRateIndexMaturity(Currency&amp;"ibor"&amp;$I$1,BA1093,Trigger)</f>
        <v>47324</v>
      </c>
      <c r="BC1093" s="359">
        <f>_xll.qlIndexFixing($AC$5,AZ1093,,_xll.ohTrigger(Trigger,Quote!$V$2))</f>
        <v>1.8215988190394938E-2</v>
      </c>
      <c r="BD1093" s="359" t="e">
        <f>_xll.qlIndexFixing($BE$1,AZ1093,TRUE,_xll.ohTrigger(Trigger,Trigger12M))</f>
        <v>#NUM!</v>
      </c>
    </row>
    <row r="1094" spans="51:56" ht="11.25" customHeight="1" x14ac:dyDescent="0.25">
      <c r="AY1094" s="187" t="s">
        <v>90</v>
      </c>
      <c r="AZ1094" s="186">
        <f>_xll.qlInterestRateIndexFixingDate(Currency&amp;"ibor"&amp;$I$1,BA1094,Trigger)</f>
        <v>46962</v>
      </c>
      <c r="BA1094" s="186">
        <f>_xll.qlCalendarAdvance(Calendar,BA1093,AY1094,"f",,Trigger)</f>
        <v>46966</v>
      </c>
      <c r="BB1094" s="186">
        <f>_xll.qlInterestRateIndexMaturity(Currency&amp;"ibor"&amp;$I$1,BA1094,Trigger)</f>
        <v>47331</v>
      </c>
      <c r="BC1094" s="359">
        <f>_xll.qlIndexFixing($AC$5,AZ1094,,_xll.ohTrigger(Trigger,Quote!$V$2))</f>
        <v>1.8212204283174507E-2</v>
      </c>
      <c r="BD1094" s="359" t="e">
        <f>_xll.qlIndexFixing($BE$1,AZ1094,TRUE,_xll.ohTrigger(Trigger,Trigger12M))</f>
        <v>#NUM!</v>
      </c>
    </row>
    <row r="1095" spans="51:56" ht="11.25" customHeight="1" x14ac:dyDescent="0.25">
      <c r="AY1095" s="187" t="s">
        <v>90</v>
      </c>
      <c r="AZ1095" s="186">
        <f>_xll.qlInterestRateIndexFixingDate(Currency&amp;"ibor"&amp;$I$1,BA1095,Trigger)</f>
        <v>46969</v>
      </c>
      <c r="BA1095" s="186">
        <f>_xll.qlCalendarAdvance(Calendar,BA1094,AY1095,"f",,Trigger)</f>
        <v>46973</v>
      </c>
      <c r="BB1095" s="186">
        <f>_xll.qlInterestRateIndexMaturity(Currency&amp;"ibor"&amp;$I$1,BA1095,Trigger)</f>
        <v>47338</v>
      </c>
      <c r="BC1095" s="359">
        <f>_xll.qlIndexFixing($AC$5,AZ1095,,_xll.ohTrigger(Trigger,Quote!$V$2))</f>
        <v>1.8208363702485526E-2</v>
      </c>
      <c r="BD1095" s="359" t="e">
        <f>_xll.qlIndexFixing($BE$1,AZ1095,TRUE,_xll.ohTrigger(Trigger,Trigger12M))</f>
        <v>#NUM!</v>
      </c>
    </row>
    <row r="1096" spans="51:56" ht="11.25" customHeight="1" x14ac:dyDescent="0.25">
      <c r="AY1096" s="187" t="s">
        <v>90</v>
      </c>
      <c r="AZ1096" s="186">
        <f>_xll.qlInterestRateIndexFixingDate(Currency&amp;"ibor"&amp;$I$1,BA1096,Trigger)</f>
        <v>46976</v>
      </c>
      <c r="BA1096" s="186">
        <f>_xll.qlCalendarAdvance(Calendar,BA1095,AY1096,"f",,Trigger)</f>
        <v>46980</v>
      </c>
      <c r="BB1096" s="186">
        <f>_xll.qlInterestRateIndexMaturity(Currency&amp;"ibor"&amp;$I$1,BA1096,Trigger)</f>
        <v>47345</v>
      </c>
      <c r="BC1096" s="359">
        <f>_xll.qlIndexFixing($AC$5,AZ1096,,_xll.ohTrigger(Trigger,Quote!$V$2))</f>
        <v>1.8204466448977996E-2</v>
      </c>
      <c r="BD1096" s="359" t="e">
        <f>_xll.qlIndexFixing($BE$1,AZ1096,TRUE,_xll.ohTrigger(Trigger,Trigger12M))</f>
        <v>#NUM!</v>
      </c>
    </row>
    <row r="1097" spans="51:56" ht="11.25" customHeight="1" x14ac:dyDescent="0.25">
      <c r="AY1097" s="187" t="s">
        <v>90</v>
      </c>
      <c r="AZ1097" s="186">
        <f>_xll.qlInterestRateIndexFixingDate(Currency&amp;"ibor"&amp;$I$1,BA1097,Trigger)</f>
        <v>46983</v>
      </c>
      <c r="BA1097" s="186">
        <f>_xll.qlCalendarAdvance(Calendar,BA1096,AY1097,"f",,Trigger)</f>
        <v>46987</v>
      </c>
      <c r="BB1097" s="186">
        <f>_xll.qlInterestRateIndexMaturity(Currency&amp;"ibor"&amp;$I$1,BA1097,Trigger)</f>
        <v>47352</v>
      </c>
      <c r="BC1097" s="359">
        <f>_xll.qlIndexFixing($AC$5,AZ1097,,_xll.ohTrigger(Trigger,Quote!$V$2))</f>
        <v>1.8200512523312215E-2</v>
      </c>
      <c r="BD1097" s="359" t="e">
        <f>_xll.qlIndexFixing($BE$1,AZ1097,TRUE,_xll.ohTrigger(Trigger,Trigger12M))</f>
        <v>#NUM!</v>
      </c>
    </row>
    <row r="1098" spans="51:56" ht="11.25" customHeight="1" x14ac:dyDescent="0.25">
      <c r="AY1098" s="187" t="s">
        <v>90</v>
      </c>
      <c r="AZ1098" s="186">
        <f>_xll.qlInterestRateIndexFixingDate(Currency&amp;"ibor"&amp;$I$1,BA1098,Trigger)</f>
        <v>46990</v>
      </c>
      <c r="BA1098" s="186">
        <f>_xll.qlCalendarAdvance(Calendar,BA1097,AY1098,"f",,Trigger)</f>
        <v>46994</v>
      </c>
      <c r="BB1098" s="186">
        <f>_xll.qlInterestRateIndexMaturity(Currency&amp;"ibor"&amp;$I$1,BA1098,Trigger)</f>
        <v>47359</v>
      </c>
      <c r="BC1098" s="359">
        <f>_xll.qlIndexFixing($AC$5,AZ1098,,_xll.ohTrigger(Trigger,Quote!$V$2))</f>
        <v>1.8196501926156794E-2</v>
      </c>
      <c r="BD1098" s="359" t="e">
        <f>_xll.qlIndexFixing($BE$1,AZ1098,TRUE,_xll.ohTrigger(Trigger,Trigger12M))</f>
        <v>#NUM!</v>
      </c>
    </row>
    <row r="1099" spans="51:56" ht="11.25" customHeight="1" x14ac:dyDescent="0.25">
      <c r="AY1099" s="187" t="s">
        <v>90</v>
      </c>
      <c r="AZ1099" s="186">
        <f>_xll.qlInterestRateIndexFixingDate(Currency&amp;"ibor"&amp;$I$1,BA1099,Trigger)</f>
        <v>46997</v>
      </c>
      <c r="BA1099" s="186">
        <f>_xll.qlCalendarAdvance(Calendar,BA1098,AY1099,"f",,Trigger)</f>
        <v>47001</v>
      </c>
      <c r="BB1099" s="186">
        <f>_xll.qlInterestRateIndexMaturity(Currency&amp;"ibor"&amp;$I$1,BA1099,Trigger)</f>
        <v>47366</v>
      </c>
      <c r="BC1099" s="359">
        <f>_xll.qlIndexFixing($AC$5,AZ1099,,_xll.ohTrigger(Trigger,Quote!$V$2))</f>
        <v>1.8192434658191082E-2</v>
      </c>
      <c r="BD1099" s="359" t="e">
        <f>_xll.qlIndexFixing($BE$1,AZ1099,TRUE,_xll.ohTrigger(Trigger,Trigger12M))</f>
        <v>#NUM!</v>
      </c>
    </row>
    <row r="1100" spans="51:56" ht="11.25" customHeight="1" x14ac:dyDescent="0.25">
      <c r="AY1100" s="187" t="s">
        <v>90</v>
      </c>
      <c r="AZ1100" s="186">
        <f>_xll.qlInterestRateIndexFixingDate(Currency&amp;"ibor"&amp;$I$1,BA1100,Trigger)</f>
        <v>47004</v>
      </c>
      <c r="BA1100" s="186">
        <f>_xll.qlCalendarAdvance(Calendar,BA1099,AY1100,"f",,Trigger)</f>
        <v>47008</v>
      </c>
      <c r="BB1100" s="186">
        <f>_xll.qlInterestRateIndexMaturity(Currency&amp;"ibor"&amp;$I$1,BA1100,Trigger)</f>
        <v>47373</v>
      </c>
      <c r="BC1100" s="359">
        <f>_xll.qlIndexFixing($AC$5,AZ1100,,_xll.ohTrigger(Trigger,Quote!$V$2))</f>
        <v>1.8188310720103625E-2</v>
      </c>
      <c r="BD1100" s="359" t="e">
        <f>_xll.qlIndexFixing($BE$1,AZ1100,TRUE,_xll.ohTrigger(Trigger,Trigger12M))</f>
        <v>#NUM!</v>
      </c>
    </row>
    <row r="1101" spans="51:56" ht="11.25" customHeight="1" x14ac:dyDescent="0.25">
      <c r="AY1101" s="187" t="s">
        <v>90</v>
      </c>
      <c r="AZ1101" s="186">
        <f>_xll.qlInterestRateIndexFixingDate(Currency&amp;"ibor"&amp;$I$1,BA1101,Trigger)</f>
        <v>47011</v>
      </c>
      <c r="BA1101" s="186">
        <f>_xll.qlCalendarAdvance(Calendar,BA1100,AY1101,"f",,Trigger)</f>
        <v>47015</v>
      </c>
      <c r="BB1101" s="186">
        <f>_xll.qlInterestRateIndexMaturity(Currency&amp;"ibor"&amp;$I$1,BA1101,Trigger)</f>
        <v>47380</v>
      </c>
      <c r="BC1101" s="359">
        <f>_xll.qlIndexFixing($AC$5,AZ1101,,_xll.ohTrigger(Trigger,Quote!$V$2))</f>
        <v>1.8184130112592383E-2</v>
      </c>
      <c r="BD1101" s="359" t="e">
        <f>_xll.qlIndexFixing($BE$1,AZ1101,TRUE,_xll.ohTrigger(Trigger,Trigger12M))</f>
        <v>#NUM!</v>
      </c>
    </row>
    <row r="1102" spans="51:56" ht="11.25" customHeight="1" x14ac:dyDescent="0.25">
      <c r="AY1102" s="187" t="s">
        <v>90</v>
      </c>
      <c r="AZ1102" s="186">
        <f>_xll.qlInterestRateIndexFixingDate(Currency&amp;"ibor"&amp;$I$1,BA1102,Trigger)</f>
        <v>47018</v>
      </c>
      <c r="BA1102" s="186">
        <f>_xll.qlCalendarAdvance(Calendar,BA1101,AY1102,"f",,Trigger)</f>
        <v>47022</v>
      </c>
      <c r="BB1102" s="186">
        <f>_xll.qlInterestRateIndexMaturity(Currency&amp;"ibor"&amp;$I$1,BA1102,Trigger)</f>
        <v>47387</v>
      </c>
      <c r="BC1102" s="359">
        <f>_xll.qlIndexFixing($AC$5,AZ1102,,_xll.ohTrigger(Trigger,Quote!$V$2))</f>
        <v>1.8179892836365397E-2</v>
      </c>
      <c r="BD1102" s="359" t="e">
        <f>_xll.qlIndexFixing($BE$1,AZ1102,TRUE,_xll.ohTrigger(Trigger,Trigger12M))</f>
        <v>#NUM!</v>
      </c>
    </row>
    <row r="1103" spans="51:56" ht="11.25" customHeight="1" x14ac:dyDescent="0.25">
      <c r="AY1103" s="187" t="s">
        <v>90</v>
      </c>
      <c r="AZ1103" s="186">
        <f>_xll.qlInterestRateIndexFixingDate(Currency&amp;"ibor"&amp;$I$1,BA1103,Trigger)</f>
        <v>47025</v>
      </c>
      <c r="BA1103" s="186">
        <f>_xll.qlCalendarAdvance(Calendar,BA1102,AY1103,"f",,Trigger)</f>
        <v>47029</v>
      </c>
      <c r="BB1103" s="186">
        <f>_xll.qlInterestRateIndexMaturity(Currency&amp;"ibor"&amp;$I$1,BA1103,Trigger)</f>
        <v>47394</v>
      </c>
      <c r="BC1103" s="359">
        <f>_xll.qlIndexFixing($AC$5,AZ1103,,_xll.ohTrigger(Trigger,Quote!$V$2))</f>
        <v>1.8175598892139235E-2</v>
      </c>
      <c r="BD1103" s="359" t="e">
        <f>_xll.qlIndexFixing($BE$1,AZ1103,TRUE,_xll.ohTrigger(Trigger,Trigger12M))</f>
        <v>#NUM!</v>
      </c>
    </row>
    <row r="1104" spans="51:56" ht="11.25" customHeight="1" x14ac:dyDescent="0.25">
      <c r="AY1104" s="187" t="s">
        <v>90</v>
      </c>
      <c r="AZ1104" s="186">
        <f>_xll.qlInterestRateIndexFixingDate(Currency&amp;"ibor"&amp;$I$1,BA1104,Trigger)</f>
        <v>47032</v>
      </c>
      <c r="BA1104" s="186">
        <f>_xll.qlCalendarAdvance(Calendar,BA1103,AY1104,"f",,Trigger)</f>
        <v>47036</v>
      </c>
      <c r="BB1104" s="186">
        <f>_xll.qlInterestRateIndexMaturity(Currency&amp;"ibor"&amp;$I$1,BA1104,Trigger)</f>
        <v>47401</v>
      </c>
      <c r="BC1104" s="359">
        <f>_xll.qlIndexFixing($AC$5,AZ1104,,_xll.ohTrigger(Trigger,Quote!$V$2))</f>
        <v>1.8171248280641435E-2</v>
      </c>
      <c r="BD1104" s="359" t="e">
        <f>_xll.qlIndexFixing($BE$1,AZ1104,TRUE,_xll.ohTrigger(Trigger,Trigger12M))</f>
        <v>#NUM!</v>
      </c>
    </row>
    <row r="1105" spans="51:56" ht="11.25" customHeight="1" x14ac:dyDescent="0.25">
      <c r="AY1105" s="187" t="s">
        <v>90</v>
      </c>
      <c r="AZ1105" s="186">
        <f>_xll.qlInterestRateIndexFixingDate(Currency&amp;"ibor"&amp;$I$1,BA1105,Trigger)</f>
        <v>47039</v>
      </c>
      <c r="BA1105" s="186">
        <f>_xll.qlCalendarAdvance(Calendar,BA1104,AY1105,"f",,Trigger)</f>
        <v>47043</v>
      </c>
      <c r="BB1105" s="186">
        <f>_xll.qlInterestRateIndexMaturity(Currency&amp;"ibor"&amp;$I$1,BA1105,Trigger)</f>
        <v>47408</v>
      </c>
      <c r="BC1105" s="359">
        <f>_xll.qlIndexFixing($AC$5,AZ1105,,_xll.ohTrigger(Trigger,Quote!$V$2))</f>
        <v>1.8166841002608281E-2</v>
      </c>
      <c r="BD1105" s="359" t="e">
        <f>_xll.qlIndexFixing($BE$1,AZ1105,TRUE,_xll.ohTrigger(Trigger,Trigger12M))</f>
        <v>#NUM!</v>
      </c>
    </row>
    <row r="1106" spans="51:56" ht="11.25" customHeight="1" x14ac:dyDescent="0.25">
      <c r="AY1106" s="187" t="s">
        <v>90</v>
      </c>
      <c r="AZ1106" s="186">
        <f>_xll.qlInterestRateIndexFixingDate(Currency&amp;"ibor"&amp;$I$1,BA1106,Trigger)</f>
        <v>47046</v>
      </c>
      <c r="BA1106" s="186">
        <f>_xll.qlCalendarAdvance(Calendar,BA1105,AY1106,"f",,Trigger)</f>
        <v>47050</v>
      </c>
      <c r="BB1106" s="186">
        <f>_xll.qlInterestRateIndexMaturity(Currency&amp;"ibor"&amp;$I$1,BA1106,Trigger)</f>
        <v>47415</v>
      </c>
      <c r="BC1106" s="359">
        <f>_xll.qlIndexFixing($AC$5,AZ1106,,_xll.ohTrigger(Trigger,Quote!$V$2))</f>
        <v>1.8162377058785914E-2</v>
      </c>
      <c r="BD1106" s="359" t="e">
        <f>_xll.qlIndexFixing($BE$1,AZ1106,TRUE,_xll.ohTrigger(Trigger,Trigger12M))</f>
        <v>#NUM!</v>
      </c>
    </row>
    <row r="1107" spans="51:56" ht="11.25" customHeight="1" x14ac:dyDescent="0.25">
      <c r="AY1107" s="187" t="s">
        <v>90</v>
      </c>
      <c r="AZ1107" s="186">
        <f>_xll.qlInterestRateIndexFixingDate(Currency&amp;"ibor"&amp;$I$1,BA1107,Trigger)</f>
        <v>47053</v>
      </c>
      <c r="BA1107" s="186">
        <f>_xll.qlCalendarAdvance(Calendar,BA1106,AY1107,"f",,Trigger)</f>
        <v>47057</v>
      </c>
      <c r="BB1107" s="186">
        <f>_xll.qlInterestRateIndexMaturity(Currency&amp;"ibor"&amp;$I$1,BA1107,Trigger)</f>
        <v>47422</v>
      </c>
      <c r="BC1107" s="359">
        <f>_xll.qlIndexFixing($AC$5,AZ1107,,_xll.ohTrigger(Trigger,Quote!$V$2))</f>
        <v>1.8157856449929895E-2</v>
      </c>
      <c r="BD1107" s="359" t="e">
        <f>_xll.qlIndexFixing($BE$1,AZ1107,TRUE,_xll.ohTrigger(Trigger,Trigger12M))</f>
        <v>#NUM!</v>
      </c>
    </row>
    <row r="1108" spans="51:56" ht="11.25" customHeight="1" x14ac:dyDescent="0.25">
      <c r="AY1108" s="187" t="s">
        <v>90</v>
      </c>
      <c r="AZ1108" s="186">
        <f>_xll.qlInterestRateIndexFixingDate(Currency&amp;"ibor"&amp;$I$1,BA1108,Trigger)</f>
        <v>47060</v>
      </c>
      <c r="BA1108" s="186">
        <f>_xll.qlCalendarAdvance(Calendar,BA1107,AY1108,"f",,Trigger)</f>
        <v>47064</v>
      </c>
      <c r="BB1108" s="186">
        <f>_xll.qlInterestRateIndexMaturity(Currency&amp;"ibor"&amp;$I$1,BA1108,Trigger)</f>
        <v>47429</v>
      </c>
      <c r="BC1108" s="359">
        <f>_xll.qlIndexFixing($AC$5,AZ1108,,_xll.ohTrigger(Trigger,Quote!$V$2))</f>
        <v>1.8153279176805422E-2</v>
      </c>
      <c r="BD1108" s="359" t="e">
        <f>_xll.qlIndexFixing($BE$1,AZ1108,TRUE,_xll.ohTrigger(Trigger,Trigger12M))</f>
        <v>#NUM!</v>
      </c>
    </row>
    <row r="1109" spans="51:56" ht="11.25" customHeight="1" x14ac:dyDescent="0.25">
      <c r="AY1109" s="187" t="s">
        <v>90</v>
      </c>
      <c r="AZ1109" s="186">
        <f>_xll.qlInterestRateIndexFixingDate(Currency&amp;"ibor"&amp;$I$1,BA1109,Trigger)</f>
        <v>47067</v>
      </c>
      <c r="BA1109" s="186">
        <f>_xll.qlCalendarAdvance(Calendar,BA1108,AY1109,"f",,Trigger)</f>
        <v>47071</v>
      </c>
      <c r="BB1109" s="186">
        <f>_xll.qlInterestRateIndexMaturity(Currency&amp;"ibor"&amp;$I$1,BA1109,Trigger)</f>
        <v>47436</v>
      </c>
      <c r="BC1109" s="359">
        <f>_xll.qlIndexFixing($AC$5,AZ1109,,_xll.ohTrigger(Trigger,Quote!$V$2))</f>
        <v>1.8148645240187326E-2</v>
      </c>
      <c r="BD1109" s="359" t="e">
        <f>_xll.qlIndexFixing($BE$1,AZ1109,TRUE,_xll.ohTrigger(Trigger,Trigger12M))</f>
        <v>#NUM!</v>
      </c>
    </row>
    <row r="1110" spans="51:56" ht="11.25" customHeight="1" x14ac:dyDescent="0.25">
      <c r="AY1110" s="187" t="s">
        <v>90</v>
      </c>
      <c r="AZ1110" s="186">
        <f>_xll.qlInterestRateIndexFixingDate(Currency&amp;"ibor"&amp;$I$1,BA1110,Trigger)</f>
        <v>47074</v>
      </c>
      <c r="BA1110" s="186">
        <f>_xll.qlCalendarAdvance(Calendar,BA1109,AY1110,"f",,Trigger)</f>
        <v>47078</v>
      </c>
      <c r="BB1110" s="186">
        <f>_xll.qlInterestRateIndexMaturity(Currency&amp;"ibor"&amp;$I$1,BA1110,Trigger)</f>
        <v>47443</v>
      </c>
      <c r="BC1110" s="359">
        <f>_xll.qlIndexFixing($AC$5,AZ1110,,_xll.ohTrigger(Trigger,Quote!$V$2))</f>
        <v>1.8143954640860074E-2</v>
      </c>
      <c r="BD1110" s="359" t="e">
        <f>_xll.qlIndexFixing($BE$1,AZ1110,TRUE,_xll.ohTrigger(Trigger,Trigger12M))</f>
        <v>#NUM!</v>
      </c>
    </row>
    <row r="1111" spans="51:56" ht="11.25" customHeight="1" x14ac:dyDescent="0.25">
      <c r="AY1111" s="187" t="s">
        <v>90</v>
      </c>
      <c r="AZ1111" s="186">
        <f>_xll.qlInterestRateIndexFixingDate(Currency&amp;"ibor"&amp;$I$1,BA1111,Trigger)</f>
        <v>47081</v>
      </c>
      <c r="BA1111" s="186">
        <f>_xll.qlCalendarAdvance(Calendar,BA1110,AY1111,"f",,Trigger)</f>
        <v>47085</v>
      </c>
      <c r="BB1111" s="186">
        <f>_xll.qlInterestRateIndexMaturity(Currency&amp;"ibor"&amp;$I$1,BA1111,Trigger)</f>
        <v>47450</v>
      </c>
      <c r="BC1111" s="359">
        <f>_xll.qlIndexFixing($AC$5,AZ1111,,_xll.ohTrigger(Trigger,Quote!$V$2))</f>
        <v>1.813920737961755E-2</v>
      </c>
      <c r="BD1111" s="359" t="e">
        <f>_xll.qlIndexFixing($BE$1,AZ1111,TRUE,_xll.ohTrigger(Trigger,Trigger12M))</f>
        <v>#NUM!</v>
      </c>
    </row>
    <row r="1112" spans="51:56" ht="11.25" customHeight="1" x14ac:dyDescent="0.25">
      <c r="AY1112" s="187" t="s">
        <v>90</v>
      </c>
      <c r="AZ1112" s="186">
        <f>_xll.qlInterestRateIndexFixingDate(Currency&amp;"ibor"&amp;$I$1,BA1112,Trigger)</f>
        <v>47088</v>
      </c>
      <c r="BA1112" s="186">
        <f>_xll.qlCalendarAdvance(Calendar,BA1111,AY1112,"f",,Trigger)</f>
        <v>47092</v>
      </c>
      <c r="BB1112" s="186">
        <f>_xll.qlInterestRateIndexMaturity(Currency&amp;"ibor"&amp;$I$1,BA1112,Trigger)</f>
        <v>47457</v>
      </c>
      <c r="BC1112" s="359">
        <f>_xll.qlIndexFixing($AC$5,AZ1112,,_xll.ohTrigger(Trigger,Quote!$V$2))</f>
        <v>1.8134403457263939E-2</v>
      </c>
      <c r="BD1112" s="359" t="e">
        <f>_xll.qlIndexFixing($BE$1,AZ1112,TRUE,_xll.ohTrigger(Trigger,Trigger12M))</f>
        <v>#NUM!</v>
      </c>
    </row>
    <row r="1113" spans="51:56" ht="11.25" customHeight="1" x14ac:dyDescent="0.25">
      <c r="AY1113" s="187" t="s">
        <v>90</v>
      </c>
      <c r="AZ1113" s="186">
        <f>_xll.qlInterestRateIndexFixingDate(Currency&amp;"ibor"&amp;$I$1,BA1113,Trigger)</f>
        <v>47095</v>
      </c>
      <c r="BA1113" s="186">
        <f>_xll.qlCalendarAdvance(Calendar,BA1112,AY1113,"f",,Trigger)</f>
        <v>47099</v>
      </c>
      <c r="BB1113" s="186">
        <f>_xll.qlInterestRateIndexMaturity(Currency&amp;"ibor"&amp;$I$1,BA1113,Trigger)</f>
        <v>47464</v>
      </c>
      <c r="BC1113" s="359">
        <f>_xll.qlIndexFixing($AC$5,AZ1113,,_xll.ohTrigger(Trigger,Quote!$V$2))</f>
        <v>1.8129542874611517E-2</v>
      </c>
      <c r="BD1113" s="359" t="e">
        <f>_xll.qlIndexFixing($BE$1,AZ1113,TRUE,_xll.ohTrigger(Trigger,Trigger12M))</f>
        <v>#NUM!</v>
      </c>
    </row>
    <row r="1114" spans="51:56" ht="11.25" customHeight="1" x14ac:dyDescent="0.25">
      <c r="AY1114" s="187" t="s">
        <v>90</v>
      </c>
      <c r="AZ1114" s="186">
        <f>_xll.qlInterestRateIndexFixingDate(Currency&amp;"ibor"&amp;$I$1,BA1114,Trigger)</f>
        <v>47102</v>
      </c>
      <c r="BA1114" s="186">
        <f>_xll.qlCalendarAdvance(Calendar,BA1113,AY1114,"f",,Trigger)</f>
        <v>47106</v>
      </c>
      <c r="BB1114" s="186">
        <f>_xll.qlInterestRateIndexMaturity(Currency&amp;"ibor"&amp;$I$1,BA1114,Trigger)</f>
        <v>47471</v>
      </c>
      <c r="BC1114" s="359">
        <f>_xll.qlIndexFixing($AC$5,AZ1114,,_xll.ohTrigger(Trigger,Quote!$V$2))</f>
        <v>1.8124625632483741E-2</v>
      </c>
      <c r="BD1114" s="359" t="e">
        <f>_xll.qlIndexFixing($BE$1,AZ1114,TRUE,_xll.ohTrigger(Trigger,Trigger12M))</f>
        <v>#NUM!</v>
      </c>
    </row>
    <row r="1115" spans="51:56" ht="11.25" customHeight="1" x14ac:dyDescent="0.25">
      <c r="AY1115" s="187" t="s">
        <v>90</v>
      </c>
      <c r="AZ1115" s="186">
        <f>_xll.qlInterestRateIndexFixingDate(Currency&amp;"ibor"&amp;$I$1,BA1115,Trigger)</f>
        <v>47108</v>
      </c>
      <c r="BA1115" s="186">
        <f>_xll.qlCalendarAdvance(Calendar,BA1114,AY1115,"f",,Trigger)</f>
        <v>47114</v>
      </c>
      <c r="BB1115" s="186">
        <f>_xll.qlInterestRateIndexMaturity(Currency&amp;"ibor"&amp;$I$1,BA1115,Trigger)</f>
        <v>47479</v>
      </c>
      <c r="BC1115" s="359">
        <f>_xll.qlIndexFixing($AC$5,AZ1115,,_xll.ohTrigger(Trigger,Quote!$V$2))</f>
        <v>1.8118936549313375E-2</v>
      </c>
      <c r="BD1115" s="359" t="e">
        <f>_xll.qlIndexFixing($BE$1,AZ1115,TRUE,_xll.ohTrigger(Trigger,Trigger12M))</f>
        <v>#NUM!</v>
      </c>
    </row>
    <row r="1116" spans="51:56" ht="11.25" customHeight="1" x14ac:dyDescent="0.25">
      <c r="AY1116" s="187" t="s">
        <v>90</v>
      </c>
      <c r="AZ1116" s="186">
        <f>_xll.qlInterestRateIndexFixingDate(Currency&amp;"ibor"&amp;$I$1,BA1116,Trigger)</f>
        <v>47116</v>
      </c>
      <c r="BA1116" s="186">
        <f>_xll.qlCalendarAdvance(Calendar,BA1115,AY1116,"f",,Trigger)</f>
        <v>47121</v>
      </c>
      <c r="BB1116" s="186">
        <f>_xll.qlInterestRateIndexMaturity(Currency&amp;"ibor"&amp;$I$1,BA1116,Trigger)</f>
        <v>47486</v>
      </c>
      <c r="BC1116" s="359">
        <f>_xll.qlIndexFixing($AC$5,AZ1116,,_xll.ohTrigger(Trigger,Quote!$V$2))</f>
        <v>1.8113897896839051E-2</v>
      </c>
      <c r="BD1116" s="359" t="e">
        <f>_xll.qlIndexFixing($BE$1,AZ1116,TRUE,_xll.ohTrigger(Trigger,Trigger12M))</f>
        <v>#NUM!</v>
      </c>
    </row>
    <row r="1117" spans="51:56" ht="11.25" customHeight="1" x14ac:dyDescent="0.25">
      <c r="AY1117" s="187" t="s">
        <v>90</v>
      </c>
      <c r="AZ1117" s="186">
        <f>_xll.qlInterestRateIndexFixingDate(Currency&amp;"ibor"&amp;$I$1,BA1117,Trigger)</f>
        <v>47126</v>
      </c>
      <c r="BA1117" s="186">
        <f>_xll.qlCalendarAdvance(Calendar,BA1116,AY1117,"f",,Trigger)</f>
        <v>47128</v>
      </c>
      <c r="BB1117" s="186">
        <f>_xll.qlInterestRateIndexMaturity(Currency&amp;"ibor"&amp;$I$1,BA1117,Trigger)</f>
        <v>47493</v>
      </c>
      <c r="BC1117" s="359">
        <f>_xll.qlIndexFixing($AC$5,AZ1117,,_xll.ohTrigger(Trigger,Quote!$V$2))</f>
        <v>1.8108802587537116E-2</v>
      </c>
      <c r="BD1117" s="359" t="e">
        <f>_xll.qlIndexFixing($BE$1,AZ1117,TRUE,_xll.ohTrigger(Trigger,Trigger12M))</f>
        <v>#NUM!</v>
      </c>
    </row>
    <row r="1118" spans="51:56" ht="11.25" customHeight="1" x14ac:dyDescent="0.25">
      <c r="AY1118" s="187" t="s">
        <v>90</v>
      </c>
      <c r="AZ1118" s="186">
        <f>_xll.qlInterestRateIndexFixingDate(Currency&amp;"ibor"&amp;$I$1,BA1118,Trigger)</f>
        <v>47133</v>
      </c>
      <c r="BA1118" s="186">
        <f>_xll.qlCalendarAdvance(Calendar,BA1117,AY1118,"f",,Trigger)</f>
        <v>47135</v>
      </c>
      <c r="BB1118" s="186">
        <f>_xll.qlInterestRateIndexMaturity(Currency&amp;"ibor"&amp;$I$1,BA1118,Trigger)</f>
        <v>47500</v>
      </c>
      <c r="BC1118" s="359">
        <f>_xll.qlIndexFixing($AC$5,AZ1118,,_xll.ohTrigger(Trigger,Quote!$V$2))</f>
        <v>1.8103650622270876E-2</v>
      </c>
      <c r="BD1118" s="359" t="e">
        <f>_xll.qlIndexFixing($BE$1,AZ1118,TRUE,_xll.ohTrigger(Trigger,Trigger12M))</f>
        <v>#NUM!</v>
      </c>
    </row>
    <row r="1119" spans="51:56" ht="11.25" customHeight="1" x14ac:dyDescent="0.25">
      <c r="AY1119" s="187" t="s">
        <v>90</v>
      </c>
      <c r="AZ1119" s="186">
        <f>_xll.qlInterestRateIndexFixingDate(Currency&amp;"ibor"&amp;$I$1,BA1119,Trigger)</f>
        <v>47140</v>
      </c>
      <c r="BA1119" s="186">
        <f>_xll.qlCalendarAdvance(Calendar,BA1118,AY1119,"f",,Trigger)</f>
        <v>47142</v>
      </c>
      <c r="BB1119" s="186">
        <f>_xll.qlInterestRateIndexMaturity(Currency&amp;"ibor"&amp;$I$1,BA1119,Trigger)</f>
        <v>47507</v>
      </c>
      <c r="BC1119" s="359">
        <f>_xll.qlIndexFixing($AC$5,AZ1119,,_xll.ohTrigger(Trigger,Quote!$V$2))</f>
        <v>1.8098442001911748E-2</v>
      </c>
      <c r="BD1119" s="359" t="e">
        <f>_xll.qlIndexFixing($BE$1,AZ1119,TRUE,_xll.ohTrigger(Trigger,Trigger12M))</f>
        <v>#NUM!</v>
      </c>
    </row>
    <row r="1120" spans="51:56" ht="11.25" customHeight="1" x14ac:dyDescent="0.25">
      <c r="AY1120" s="187" t="s">
        <v>90</v>
      </c>
      <c r="AZ1120" s="186">
        <f>_xll.qlInterestRateIndexFixingDate(Currency&amp;"ibor"&amp;$I$1,BA1120,Trigger)</f>
        <v>47147</v>
      </c>
      <c r="BA1120" s="186">
        <f>_xll.qlCalendarAdvance(Calendar,BA1119,AY1120,"f",,Trigger)</f>
        <v>47149</v>
      </c>
      <c r="BB1120" s="186">
        <f>_xll.qlInterestRateIndexMaturity(Currency&amp;"ibor"&amp;$I$1,BA1120,Trigger)</f>
        <v>47514</v>
      </c>
      <c r="BC1120" s="359">
        <f>_xll.qlIndexFixing($AC$5,AZ1120,,_xll.ohTrigger(Trigger,Quote!$V$2))</f>
        <v>1.8093176727341651E-2</v>
      </c>
      <c r="BD1120" s="359" t="e">
        <f>_xll.qlIndexFixing($BE$1,AZ1120,TRUE,_xll.ohTrigger(Trigger,Trigger12M))</f>
        <v>#NUM!</v>
      </c>
    </row>
    <row r="1121" spans="51:56" ht="11.25" customHeight="1" x14ac:dyDescent="0.25">
      <c r="AY1121" s="187" t="s">
        <v>90</v>
      </c>
      <c r="AZ1121" s="186">
        <f>_xll.qlInterestRateIndexFixingDate(Currency&amp;"ibor"&amp;$I$1,BA1121,Trigger)</f>
        <v>47154</v>
      </c>
      <c r="BA1121" s="186">
        <f>_xll.qlCalendarAdvance(Calendar,BA1120,AY1121,"f",,Trigger)</f>
        <v>47156</v>
      </c>
      <c r="BB1121" s="186">
        <f>_xll.qlInterestRateIndexMaturity(Currency&amp;"ibor"&amp;$I$1,BA1121,Trigger)</f>
        <v>47521</v>
      </c>
      <c r="BC1121" s="359">
        <f>_xll.qlIndexFixing($AC$5,AZ1121,,_xll.ohTrigger(Trigger,Quote!$V$2))</f>
        <v>1.8087854799451929E-2</v>
      </c>
      <c r="BD1121" s="359" t="e">
        <f>_xll.qlIndexFixing($BE$1,AZ1121,TRUE,_xll.ohTrigger(Trigger,Trigger12M))</f>
        <v>#NUM!</v>
      </c>
    </row>
    <row r="1122" spans="51:56" ht="11.25" customHeight="1" x14ac:dyDescent="0.25">
      <c r="AY1122" s="187" t="s">
        <v>90</v>
      </c>
      <c r="AZ1122" s="186">
        <f>_xll.qlInterestRateIndexFixingDate(Currency&amp;"ibor"&amp;$I$1,BA1122,Trigger)</f>
        <v>47161</v>
      </c>
      <c r="BA1122" s="186">
        <f>_xll.qlCalendarAdvance(Calendar,BA1121,AY1122,"f",,Trigger)</f>
        <v>47163</v>
      </c>
      <c r="BB1122" s="186">
        <f>_xll.qlInterestRateIndexMaturity(Currency&amp;"ibor"&amp;$I$1,BA1122,Trigger)</f>
        <v>47528</v>
      </c>
      <c r="BC1122" s="359">
        <f>_xll.qlIndexFixing($AC$5,AZ1122,,_xll.ohTrigger(Trigger,Quote!$V$2))</f>
        <v>1.8082476219143342E-2</v>
      </c>
      <c r="BD1122" s="359" t="e">
        <f>_xll.qlIndexFixing($BE$1,AZ1122,TRUE,_xll.ohTrigger(Trigger,Trigger12M))</f>
        <v>#NUM!</v>
      </c>
    </row>
    <row r="1123" spans="51:56" ht="11.25" customHeight="1" x14ac:dyDescent="0.25">
      <c r="AY1123" s="187" t="s">
        <v>90</v>
      </c>
      <c r="AZ1123" s="186">
        <f>_xll.qlInterestRateIndexFixingDate(Currency&amp;"ibor"&amp;$I$1,BA1123,Trigger)</f>
        <v>47168</v>
      </c>
      <c r="BA1123" s="186">
        <f>_xll.qlCalendarAdvance(Calendar,BA1122,AY1123,"f",,Trigger)</f>
        <v>47170</v>
      </c>
      <c r="BB1123" s="186">
        <f>_xll.qlInterestRateIndexMaturity(Currency&amp;"ibor"&amp;$I$1,BA1123,Trigger)</f>
        <v>47535</v>
      </c>
      <c r="BC1123" s="359">
        <f>_xll.qlIndexFixing($AC$5,AZ1123,,_xll.ohTrigger(Trigger,Quote!$V$2))</f>
        <v>1.8077040987326067E-2</v>
      </c>
      <c r="BD1123" s="359" t="e">
        <f>_xll.qlIndexFixing($BE$1,AZ1123,TRUE,_xll.ohTrigger(Trigger,Trigger12M))</f>
        <v>#NUM!</v>
      </c>
    </row>
    <row r="1124" spans="51:56" ht="11.25" customHeight="1" x14ac:dyDescent="0.25">
      <c r="AY1124" s="187" t="s">
        <v>90</v>
      </c>
      <c r="AZ1124" s="186">
        <f>_xll.qlInterestRateIndexFixingDate(Currency&amp;"ibor"&amp;$I$1,BA1124,Trigger)</f>
        <v>47175</v>
      </c>
      <c r="BA1124" s="186">
        <f>_xll.qlCalendarAdvance(Calendar,BA1123,AY1124,"f",,Trigger)</f>
        <v>47177</v>
      </c>
      <c r="BB1124" s="186">
        <f>_xll.qlInterestRateIndexMaturity(Currency&amp;"ibor"&amp;$I$1,BA1124,Trigger)</f>
        <v>47542</v>
      </c>
      <c r="BC1124" s="359">
        <f>_xll.qlIndexFixing($AC$5,AZ1124,,_xll.ohTrigger(Trigger,Quote!$V$2))</f>
        <v>1.8071549104920787E-2</v>
      </c>
      <c r="BD1124" s="359" t="e">
        <f>_xll.qlIndexFixing($BE$1,AZ1124,TRUE,_xll.ohTrigger(Trigger,Trigger12M))</f>
        <v>#NUM!</v>
      </c>
    </row>
    <row r="1125" spans="51:56" ht="11.25" customHeight="1" x14ac:dyDescent="0.25">
      <c r="AY1125" s="187" t="s">
        <v>90</v>
      </c>
      <c r="AZ1125" s="186">
        <f>_xll.qlInterestRateIndexFixingDate(Currency&amp;"ibor"&amp;$I$1,BA1125,Trigger)</f>
        <v>47182</v>
      </c>
      <c r="BA1125" s="186">
        <f>_xll.qlCalendarAdvance(Calendar,BA1124,AY1125,"f",,Trigger)</f>
        <v>47184</v>
      </c>
      <c r="BB1125" s="186">
        <f>_xll.qlInterestRateIndexMaturity(Currency&amp;"ibor"&amp;$I$1,BA1125,Trigger)</f>
        <v>47549</v>
      </c>
      <c r="BC1125" s="359">
        <f>_xll.qlIndexFixing($AC$5,AZ1125,,_xll.ohTrigger(Trigger,Quote!$V$2))</f>
        <v>1.8066000572856518E-2</v>
      </c>
      <c r="BD1125" s="359" t="e">
        <f>_xll.qlIndexFixing($BE$1,AZ1125,TRUE,_xll.ohTrigger(Trigger,Trigger12M))</f>
        <v>#NUM!</v>
      </c>
    </row>
    <row r="1126" spans="51:56" ht="11.25" customHeight="1" x14ac:dyDescent="0.25">
      <c r="AY1126" s="187" t="s">
        <v>90</v>
      </c>
      <c r="AZ1126" s="186">
        <f>_xll.qlInterestRateIndexFixingDate(Currency&amp;"ibor"&amp;$I$1,BA1126,Trigger)</f>
        <v>47189</v>
      </c>
      <c r="BA1126" s="186">
        <f>_xll.qlCalendarAdvance(Calendar,BA1125,AY1126,"f",,Trigger)</f>
        <v>47191</v>
      </c>
      <c r="BB1126" s="186">
        <f>_xll.qlInterestRateIndexMaturity(Currency&amp;"ibor"&amp;$I$1,BA1126,Trigger)</f>
        <v>47556</v>
      </c>
      <c r="BC1126" s="359">
        <f>_xll.qlIndexFixing($AC$5,AZ1126,,_xll.ohTrigger(Trigger,Quote!$V$2))</f>
        <v>1.8060395392072562E-2</v>
      </c>
      <c r="BD1126" s="359" t="e">
        <f>_xll.qlIndexFixing($BE$1,AZ1126,TRUE,_xll.ohTrigger(Trigger,Trigger12M))</f>
        <v>#NUM!</v>
      </c>
    </row>
    <row r="1127" spans="51:56" ht="11.25" customHeight="1" x14ac:dyDescent="0.25">
      <c r="AY1127" s="187" t="s">
        <v>90</v>
      </c>
      <c r="AZ1127" s="186">
        <f>_xll.qlInterestRateIndexFixingDate(Currency&amp;"ibor"&amp;$I$1,BA1127,Trigger)</f>
        <v>47196</v>
      </c>
      <c r="BA1127" s="186">
        <f>_xll.qlCalendarAdvance(Calendar,BA1126,AY1127,"f",,Trigger)</f>
        <v>47198</v>
      </c>
      <c r="BB1127" s="186">
        <f>_xll.qlInterestRateIndexMaturity(Currency&amp;"ibor"&amp;$I$1,BA1127,Trigger)</f>
        <v>47563</v>
      </c>
      <c r="BC1127" s="359">
        <f>_xll.qlIndexFixing($AC$5,AZ1127,,_xll.ohTrigger(Trigger,Quote!$V$2))</f>
        <v>1.8054733563517857E-2</v>
      </c>
      <c r="BD1127" s="359" t="e">
        <f>_xll.qlIndexFixing($BE$1,AZ1127,TRUE,_xll.ohTrigger(Trigger,Trigger12M))</f>
        <v>#NUM!</v>
      </c>
    </row>
    <row r="1128" spans="51:56" ht="11.25" customHeight="1" x14ac:dyDescent="0.25">
      <c r="AY1128" s="187" t="s">
        <v>90</v>
      </c>
      <c r="AZ1128" s="186">
        <f>_xll.qlInterestRateIndexFixingDate(Currency&amp;"ibor"&amp;$I$1,BA1128,Trigger)</f>
        <v>47203</v>
      </c>
      <c r="BA1128" s="186">
        <f>_xll.qlCalendarAdvance(Calendar,BA1127,AY1128,"f",,Trigger)</f>
        <v>47205</v>
      </c>
      <c r="BB1128" s="186">
        <f>_xll.qlInterestRateIndexMaturity(Currency&amp;"ibor"&amp;$I$1,BA1128,Trigger)</f>
        <v>47570</v>
      </c>
      <c r="BC1128" s="359">
        <f>_xll.qlIndexFixing($AC$5,AZ1128,,_xll.ohTrigger(Trigger,Quote!$V$2))</f>
        <v>1.8049015088150978E-2</v>
      </c>
      <c r="BD1128" s="359" t="e">
        <f>_xll.qlIndexFixing($BE$1,AZ1128,TRUE,_xll.ohTrigger(Trigger,Trigger12M))</f>
        <v>#NUM!</v>
      </c>
    </row>
    <row r="1129" spans="51:56" ht="11.25" customHeight="1" x14ac:dyDescent="0.25">
      <c r="AY1129" s="187" t="s">
        <v>90</v>
      </c>
      <c r="AZ1129" s="186">
        <f>_xll.qlInterestRateIndexFixingDate(Currency&amp;"ibor"&amp;$I$1,BA1129,Trigger)</f>
        <v>47206</v>
      </c>
      <c r="BA1129" s="186">
        <f>_xll.qlCalendarAdvance(Calendar,BA1128,AY1129,"f",,Trigger)</f>
        <v>47212</v>
      </c>
      <c r="BB1129" s="186">
        <f>_xll.qlInterestRateIndexMaturity(Currency&amp;"ibor"&amp;$I$1,BA1129,Trigger)</f>
        <v>47577</v>
      </c>
      <c r="BC1129" s="359">
        <f>_xll.qlIndexFixing($AC$5,AZ1129,,_xll.ohTrigger(Trigger,Quote!$V$2))</f>
        <v>1.8043239966939264E-2</v>
      </c>
      <c r="BD1129" s="359" t="e">
        <f>_xll.qlIndexFixing($BE$1,AZ1129,TRUE,_xll.ohTrigger(Trigger,Trigger12M))</f>
        <v>#NUM!</v>
      </c>
    </row>
    <row r="1130" spans="51:56" ht="11.25" customHeight="1" x14ac:dyDescent="0.25">
      <c r="AY1130" s="187" t="s">
        <v>90</v>
      </c>
      <c r="AZ1130" s="186">
        <f>_xll.qlInterestRateIndexFixingDate(Currency&amp;"ibor"&amp;$I$1,BA1130,Trigger)</f>
        <v>47217</v>
      </c>
      <c r="BA1130" s="186">
        <f>_xll.qlCalendarAdvance(Calendar,BA1129,AY1130,"f",,Trigger)</f>
        <v>47219</v>
      </c>
      <c r="BB1130" s="186">
        <f>_xll.qlInterestRateIndexMaturity(Currency&amp;"ibor"&amp;$I$1,BA1130,Trigger)</f>
        <v>47584</v>
      </c>
      <c r="BC1130" s="359">
        <f>_xll.qlIndexFixing($AC$5,AZ1130,,_xll.ohTrigger(Trigger,Quote!$V$2))</f>
        <v>1.8037408200860999E-2</v>
      </c>
      <c r="BD1130" s="359" t="e">
        <f>_xll.qlIndexFixing($BE$1,AZ1130,TRUE,_xll.ohTrigger(Trigger,Trigger12M))</f>
        <v>#NUM!</v>
      </c>
    </row>
    <row r="1131" spans="51:56" ht="11.25" customHeight="1" x14ac:dyDescent="0.25">
      <c r="AY1131" s="187" t="s">
        <v>90</v>
      </c>
      <c r="AZ1131" s="186">
        <f>_xll.qlInterestRateIndexFixingDate(Currency&amp;"ibor"&amp;$I$1,BA1131,Trigger)</f>
        <v>47224</v>
      </c>
      <c r="BA1131" s="186">
        <f>_xll.qlCalendarAdvance(Calendar,BA1130,AY1131,"f",,Trigger)</f>
        <v>47226</v>
      </c>
      <c r="BB1131" s="186">
        <f>_xll.qlInterestRateIndexMaturity(Currency&amp;"ibor"&amp;$I$1,BA1131,Trigger)</f>
        <v>47591</v>
      </c>
      <c r="BC1131" s="359">
        <f>_xll.qlIndexFixing($AC$5,AZ1131,,_xll.ohTrigger(Trigger,Quote!$V$2))</f>
        <v>1.8031519790902353E-2</v>
      </c>
      <c r="BD1131" s="359" t="e">
        <f>_xll.qlIndexFixing($BE$1,AZ1131,TRUE,_xll.ohTrigger(Trigger,Trigger12M))</f>
        <v>#NUM!</v>
      </c>
    </row>
    <row r="1132" spans="51:56" ht="11.25" customHeight="1" x14ac:dyDescent="0.25">
      <c r="AY1132" s="187" t="s">
        <v>90</v>
      </c>
      <c r="AZ1132" s="186">
        <f>_xll.qlInterestRateIndexFixingDate(Currency&amp;"ibor"&amp;$I$1,BA1132,Trigger)</f>
        <v>47231</v>
      </c>
      <c r="BA1132" s="186">
        <f>_xll.qlCalendarAdvance(Calendar,BA1131,AY1132,"f",,Trigger)</f>
        <v>47233</v>
      </c>
      <c r="BB1132" s="186">
        <f>_xll.qlInterestRateIndexMaturity(Currency&amp;"ibor"&amp;$I$1,BA1132,Trigger)</f>
        <v>47598</v>
      </c>
      <c r="BC1132" s="359">
        <f>_xll.qlIndexFixing($AC$5,AZ1132,,_xll.ohTrigger(Trigger,Quote!$V$2))</f>
        <v>1.8025574738060886E-2</v>
      </c>
      <c r="BD1132" s="359" t="e">
        <f>_xll.qlIndexFixing($BE$1,AZ1132,TRUE,_xll.ohTrigger(Trigger,Trigger12M))</f>
        <v>#NUM!</v>
      </c>
    </row>
    <row r="1133" spans="51:56" ht="11.25" customHeight="1" x14ac:dyDescent="0.25">
      <c r="AY1133" s="187" t="s">
        <v>90</v>
      </c>
      <c r="AZ1133" s="186">
        <f>_xll.qlInterestRateIndexFixingDate(Currency&amp;"ibor"&amp;$I$1,BA1133,Trigger)</f>
        <v>47235</v>
      </c>
      <c r="BA1133" s="186">
        <f>_xll.qlCalendarAdvance(Calendar,BA1132,AY1133,"f",,Trigger)</f>
        <v>47240</v>
      </c>
      <c r="BB1133" s="186">
        <f>_xll.qlInterestRateIndexMaturity(Currency&amp;"ibor"&amp;$I$1,BA1133,Trigger)</f>
        <v>47605</v>
      </c>
      <c r="BC1133" s="359">
        <f>_xll.qlIndexFixing($AC$5,AZ1133,,_xll.ohTrigger(Trigger,Quote!$V$2))</f>
        <v>1.8019573043342476E-2</v>
      </c>
      <c r="BD1133" s="359" t="e">
        <f>_xll.qlIndexFixing($BE$1,AZ1133,TRUE,_xll.ohTrigger(Trigger,Trigger12M))</f>
        <v>#NUM!</v>
      </c>
    </row>
    <row r="1134" spans="51:56" ht="11.25" customHeight="1" x14ac:dyDescent="0.25">
      <c r="AY1134" s="187" t="s">
        <v>90</v>
      </c>
      <c r="AZ1134" s="186">
        <f>_xll.qlInterestRateIndexFixingDate(Currency&amp;"ibor"&amp;$I$1,BA1134,Trigger)</f>
        <v>47245</v>
      </c>
      <c r="BA1134" s="186">
        <f>_xll.qlCalendarAdvance(Calendar,BA1133,AY1134,"f",,Trigger)</f>
        <v>47247</v>
      </c>
      <c r="BB1134" s="186">
        <f>_xll.qlInterestRateIndexMaturity(Currency&amp;"ibor"&amp;$I$1,BA1134,Trigger)</f>
        <v>47612</v>
      </c>
      <c r="BC1134" s="359">
        <f>_xll.qlIndexFixing($AC$5,AZ1134,,_xll.ohTrigger(Trigger,Quote!$V$2))</f>
        <v>1.8013514707763079E-2</v>
      </c>
      <c r="BD1134" s="359" t="e">
        <f>_xll.qlIndexFixing($BE$1,AZ1134,TRUE,_xll.ohTrigger(Trigger,Trigger12M))</f>
        <v>#NUM!</v>
      </c>
    </row>
    <row r="1135" spans="51:56" ht="11.25" customHeight="1" x14ac:dyDescent="0.25">
      <c r="AY1135" s="187" t="s">
        <v>90</v>
      </c>
      <c r="AZ1135" s="186">
        <f>_xll.qlInterestRateIndexFixingDate(Currency&amp;"ibor"&amp;$I$1,BA1135,Trigger)</f>
        <v>47252</v>
      </c>
      <c r="BA1135" s="186">
        <f>_xll.qlCalendarAdvance(Calendar,BA1134,AY1135,"f",,Trigger)</f>
        <v>47254</v>
      </c>
      <c r="BB1135" s="186">
        <f>_xll.qlInterestRateIndexMaturity(Currency&amp;"ibor"&amp;$I$1,BA1135,Trigger)</f>
        <v>47619</v>
      </c>
      <c r="BC1135" s="359">
        <f>_xll.qlIndexFixing($AC$5,AZ1135,,_xll.ohTrigger(Trigger,Quote!$V$2))</f>
        <v>1.8007399732348283E-2</v>
      </c>
      <c r="BD1135" s="359" t="e">
        <f>_xll.qlIndexFixing($BE$1,AZ1135,TRUE,_xll.ohTrigger(Trigger,Trigger12M))</f>
        <v>#NUM!</v>
      </c>
    </row>
    <row r="1136" spans="51:56" ht="11.25" customHeight="1" x14ac:dyDescent="0.25">
      <c r="AY1136" s="187" t="s">
        <v>90</v>
      </c>
      <c r="AZ1136" s="186">
        <f>_xll.qlInterestRateIndexFixingDate(Currency&amp;"ibor"&amp;$I$1,BA1136,Trigger)</f>
        <v>47259</v>
      </c>
      <c r="BA1136" s="186">
        <f>_xll.qlCalendarAdvance(Calendar,BA1135,AY1136,"f",,Trigger)</f>
        <v>47261</v>
      </c>
      <c r="BB1136" s="186">
        <f>_xll.qlInterestRateIndexMaturity(Currency&amp;"ibor"&amp;$I$1,BA1136,Trigger)</f>
        <v>47626</v>
      </c>
      <c r="BC1136" s="359">
        <f>_xll.qlIndexFixing($AC$5,AZ1136,,_xll.ohTrigger(Trigger,Quote!$V$2))</f>
        <v>1.800122811813288E-2</v>
      </c>
      <c r="BD1136" s="359" t="e">
        <f>_xll.qlIndexFixing($BE$1,AZ1136,TRUE,_xll.ohTrigger(Trigger,Trigger12M))</f>
        <v>#NUM!</v>
      </c>
    </row>
    <row r="1137" spans="51:56" ht="11.25" customHeight="1" x14ac:dyDescent="0.25">
      <c r="AY1137" s="187" t="s">
        <v>90</v>
      </c>
      <c r="AZ1137" s="186">
        <f>_xll.qlInterestRateIndexFixingDate(Currency&amp;"ibor"&amp;$I$1,BA1137,Trigger)</f>
        <v>47266</v>
      </c>
      <c r="BA1137" s="186">
        <f>_xll.qlCalendarAdvance(Calendar,BA1136,AY1137,"f",,Trigger)</f>
        <v>47268</v>
      </c>
      <c r="BB1137" s="186">
        <f>_xll.qlInterestRateIndexMaturity(Currency&amp;"ibor"&amp;$I$1,BA1137,Trigger)</f>
        <v>47633</v>
      </c>
      <c r="BC1137" s="359">
        <f>_xll.qlIndexFixing($AC$5,AZ1137,,_xll.ohTrigger(Trigger,Quote!$V$2))</f>
        <v>1.799499986616173E-2</v>
      </c>
      <c r="BD1137" s="359" t="e">
        <f>_xll.qlIndexFixing($BE$1,AZ1137,TRUE,_xll.ohTrigger(Trigger,Trigger12M))</f>
        <v>#NUM!</v>
      </c>
    </row>
    <row r="1138" spans="51:56" ht="11.25" customHeight="1" x14ac:dyDescent="0.25">
      <c r="AY1138" s="187" t="s">
        <v>90</v>
      </c>
      <c r="AZ1138" s="186">
        <f>_xll.qlInterestRateIndexFixingDate(Currency&amp;"ibor"&amp;$I$1,BA1138,Trigger)</f>
        <v>47273</v>
      </c>
      <c r="BA1138" s="186">
        <f>_xll.qlCalendarAdvance(Calendar,BA1137,AY1138,"f",,Trigger)</f>
        <v>47275</v>
      </c>
      <c r="BB1138" s="186">
        <f>_xll.qlInterestRateIndexMaturity(Currency&amp;"ibor"&amp;$I$1,BA1138,Trigger)</f>
        <v>47640</v>
      </c>
      <c r="BC1138" s="359">
        <f>_xll.qlIndexFixing($AC$5,AZ1138,,_xll.ohTrigger(Trigger,Quote!$V$2))</f>
        <v>1.7996212315671726E-2</v>
      </c>
      <c r="BD1138" s="359" t="e">
        <f>_xll.qlIndexFixing($BE$1,AZ1138,TRUE,_xll.ohTrigger(Trigger,Trigger12M))</f>
        <v>#NUM!</v>
      </c>
    </row>
    <row r="1139" spans="51:56" ht="11.25" customHeight="1" x14ac:dyDescent="0.25">
      <c r="AY1139" s="187" t="s">
        <v>90</v>
      </c>
      <c r="AZ1139" s="186">
        <f>_xll.qlInterestRateIndexFixingDate(Currency&amp;"ibor"&amp;$I$1,BA1139,Trigger)</f>
        <v>47280</v>
      </c>
      <c r="BA1139" s="186">
        <f>_xll.qlCalendarAdvance(Calendar,BA1138,AY1139,"f",,Trigger)</f>
        <v>47282</v>
      </c>
      <c r="BB1139" s="186">
        <f>_xll.qlInterestRateIndexMaturity(Currency&amp;"ibor"&amp;$I$1,BA1139,Trigger)</f>
        <v>47647</v>
      </c>
      <c r="BC1139" s="359">
        <f>_xll.qlIndexFixing($AC$5,AZ1139,,_xll.ohTrigger(Trigger,Quote!$V$2))</f>
        <v>1.7993555870271634E-2</v>
      </c>
      <c r="BD1139" s="359" t="e">
        <f>_xll.qlIndexFixing($BE$1,AZ1139,TRUE,_xll.ohTrigger(Trigger,Trigger12M))</f>
        <v>#NUM!</v>
      </c>
    </row>
    <row r="1140" spans="51:56" ht="11.25" customHeight="1" x14ac:dyDescent="0.25">
      <c r="AY1140" s="187" t="s">
        <v>90</v>
      </c>
      <c r="AZ1140" s="186">
        <f>_xll.qlInterestRateIndexFixingDate(Currency&amp;"ibor"&amp;$I$1,BA1140,Trigger)</f>
        <v>47287</v>
      </c>
      <c r="BA1140" s="186">
        <f>_xll.qlCalendarAdvance(Calendar,BA1139,AY1140,"f",,Trigger)</f>
        <v>47289</v>
      </c>
      <c r="BB1140" s="186">
        <f>_xll.qlInterestRateIndexMaturity(Currency&amp;"ibor"&amp;$I$1,BA1140,Trigger)</f>
        <v>47654</v>
      </c>
      <c r="BC1140" s="359">
        <f>_xll.qlIndexFixing($AC$5,AZ1140,,_xll.ohTrigger(Trigger,Quote!$V$2))</f>
        <v>1.799085588211705E-2</v>
      </c>
      <c r="BD1140" s="359" t="e">
        <f>_xll.qlIndexFixing($BE$1,AZ1140,TRUE,_xll.ohTrigger(Trigger,Trigger12M))</f>
        <v>#NUM!</v>
      </c>
    </row>
    <row r="1141" spans="51:56" ht="11.25" customHeight="1" x14ac:dyDescent="0.25">
      <c r="AY1141" s="187" t="s">
        <v>90</v>
      </c>
      <c r="AZ1141" s="186">
        <f>_xll.qlInterestRateIndexFixingDate(Currency&amp;"ibor"&amp;$I$1,BA1141,Trigger)</f>
        <v>47294</v>
      </c>
      <c r="BA1141" s="186">
        <f>_xll.qlCalendarAdvance(Calendar,BA1140,AY1141,"f",,Trigger)</f>
        <v>47296</v>
      </c>
      <c r="BB1141" s="186">
        <f>_xll.qlInterestRateIndexMaturity(Currency&amp;"ibor"&amp;$I$1,BA1141,Trigger)</f>
        <v>47661</v>
      </c>
      <c r="BC1141" s="359">
        <f>_xll.qlIndexFixing($AC$5,AZ1141,,_xll.ohTrigger(Trigger,Quote!$V$2))</f>
        <v>1.7988112351559025E-2</v>
      </c>
      <c r="BD1141" s="359" t="e">
        <f>_xll.qlIndexFixing($BE$1,AZ1141,TRUE,_xll.ohTrigger(Trigger,Trigger12M))</f>
        <v>#NUM!</v>
      </c>
    </row>
    <row r="1142" spans="51:56" ht="11.25" customHeight="1" x14ac:dyDescent="0.25">
      <c r="AY1142" s="187" t="s">
        <v>90</v>
      </c>
      <c r="AZ1142" s="186">
        <f>_xll.qlInterestRateIndexFixingDate(Currency&amp;"ibor"&amp;$I$1,BA1142,Trigger)</f>
        <v>47301</v>
      </c>
      <c r="BA1142" s="186">
        <f>_xll.qlCalendarAdvance(Calendar,BA1141,AY1142,"f",,Trigger)</f>
        <v>47303</v>
      </c>
      <c r="BB1142" s="186">
        <f>_xll.qlInterestRateIndexMaturity(Currency&amp;"ibor"&amp;$I$1,BA1142,Trigger)</f>
        <v>47668</v>
      </c>
      <c r="BC1142" s="359">
        <f>_xll.qlIndexFixing($AC$5,AZ1142,,_xll.ohTrigger(Trigger,Quote!$V$2))</f>
        <v>1.798532527895454E-2</v>
      </c>
      <c r="BD1142" s="359" t="e">
        <f>_xll.qlIndexFixing($BE$1,AZ1142,TRUE,_xll.ohTrigger(Trigger,Trigger12M))</f>
        <v>#NUM!</v>
      </c>
    </row>
    <row r="1143" spans="51:56" ht="11.25" customHeight="1" x14ac:dyDescent="0.25">
      <c r="AY1143" s="187" t="s">
        <v>90</v>
      </c>
      <c r="AZ1143" s="186">
        <f>_xll.qlInterestRateIndexFixingDate(Currency&amp;"ibor"&amp;$I$1,BA1143,Trigger)</f>
        <v>47308</v>
      </c>
      <c r="BA1143" s="186">
        <f>_xll.qlCalendarAdvance(Calendar,BA1142,AY1143,"f",,Trigger)</f>
        <v>47310</v>
      </c>
      <c r="BB1143" s="186">
        <f>_xll.qlInterestRateIndexMaturity(Currency&amp;"ibor"&amp;$I$1,BA1143,Trigger)</f>
        <v>47675</v>
      </c>
      <c r="BC1143" s="359">
        <f>_xll.qlIndexFixing($AC$5,AZ1143,,_xll.ohTrigger(Trigger,Quote!$V$2))</f>
        <v>1.7982494664666698E-2</v>
      </c>
      <c r="BD1143" s="359" t="e">
        <f>_xll.qlIndexFixing($BE$1,AZ1143,TRUE,_xll.ohTrigger(Trigger,Trigger12M))</f>
        <v>#NUM!</v>
      </c>
    </row>
    <row r="1144" spans="51:56" ht="11.25" customHeight="1" x14ac:dyDescent="0.25">
      <c r="AY1144" s="187" t="s">
        <v>90</v>
      </c>
      <c r="AZ1144" s="186">
        <f>_xll.qlInterestRateIndexFixingDate(Currency&amp;"ibor"&amp;$I$1,BA1144,Trigger)</f>
        <v>47315</v>
      </c>
      <c r="BA1144" s="186">
        <f>_xll.qlCalendarAdvance(Calendar,BA1143,AY1144,"f",,Trigger)</f>
        <v>47317</v>
      </c>
      <c r="BB1144" s="186">
        <f>_xll.qlInterestRateIndexMaturity(Currency&amp;"ibor"&amp;$I$1,BA1144,Trigger)</f>
        <v>47682</v>
      </c>
      <c r="BC1144" s="359">
        <f>_xll.qlIndexFixing($AC$5,AZ1144,,_xll.ohTrigger(Trigger,Quote!$V$2))</f>
        <v>1.7979620509062773E-2</v>
      </c>
      <c r="BD1144" s="359" t="e">
        <f>_xll.qlIndexFixing($BE$1,AZ1144,TRUE,_xll.ohTrigger(Trigger,Trigger12M))</f>
        <v>#NUM!</v>
      </c>
    </row>
    <row r="1145" spans="51:56" ht="11.25" customHeight="1" x14ac:dyDescent="0.25">
      <c r="AY1145" s="187" t="s">
        <v>90</v>
      </c>
      <c r="AZ1145" s="186">
        <f>_xll.qlInterestRateIndexFixingDate(Currency&amp;"ibor"&amp;$I$1,BA1145,Trigger)</f>
        <v>47322</v>
      </c>
      <c r="BA1145" s="186">
        <f>_xll.qlCalendarAdvance(Calendar,BA1144,AY1145,"f",,Trigger)</f>
        <v>47324</v>
      </c>
      <c r="BB1145" s="186">
        <f>_xll.qlInterestRateIndexMaturity(Currency&amp;"ibor"&amp;$I$1,BA1145,Trigger)</f>
        <v>47689</v>
      </c>
      <c r="BC1145" s="359">
        <f>_xll.qlIndexFixing($AC$5,AZ1145,,_xll.ohTrigger(Trigger,Quote!$V$2))</f>
        <v>1.7976702812517474E-2</v>
      </c>
      <c r="BD1145" s="359" t="e">
        <f>_xll.qlIndexFixing($BE$1,AZ1145,TRUE,_xll.ohTrigger(Trigger,Trigger12M))</f>
        <v>#NUM!</v>
      </c>
    </row>
    <row r="1146" spans="51:56" ht="11.25" customHeight="1" x14ac:dyDescent="0.25">
      <c r="AY1146" s="187" t="s">
        <v>90</v>
      </c>
      <c r="AZ1146" s="186">
        <f>_xll.qlInterestRateIndexFixingDate(Currency&amp;"ibor"&amp;$I$1,BA1146,Trigger)</f>
        <v>47329</v>
      </c>
      <c r="BA1146" s="186">
        <f>_xll.qlCalendarAdvance(Calendar,BA1145,AY1146,"f",,Trigger)</f>
        <v>47331</v>
      </c>
      <c r="BB1146" s="186">
        <f>_xll.qlInterestRateIndexMaturity(Currency&amp;"ibor"&amp;$I$1,BA1146,Trigger)</f>
        <v>47696</v>
      </c>
      <c r="BC1146" s="359">
        <f>_xll.qlIndexFixing($AC$5,AZ1146,,_xll.ohTrigger(Trigger,Quote!$V$2))</f>
        <v>1.7973741575409458E-2</v>
      </c>
      <c r="BD1146" s="359" t="e">
        <f>_xll.qlIndexFixing($BE$1,AZ1146,TRUE,_xll.ohTrigger(Trigger,Trigger12M))</f>
        <v>#NUM!</v>
      </c>
    </row>
    <row r="1147" spans="51:56" ht="11.25" customHeight="1" x14ac:dyDescent="0.25">
      <c r="AY1147" s="187" t="s">
        <v>90</v>
      </c>
      <c r="AZ1147" s="186">
        <f>_xll.qlInterestRateIndexFixingDate(Currency&amp;"ibor"&amp;$I$1,BA1147,Trigger)</f>
        <v>47336</v>
      </c>
      <c r="BA1147" s="186">
        <f>_xll.qlCalendarAdvance(Calendar,BA1146,AY1147,"f",,Trigger)</f>
        <v>47338</v>
      </c>
      <c r="BB1147" s="186">
        <f>_xll.qlInterestRateIndexMaturity(Currency&amp;"ibor"&amp;$I$1,BA1147,Trigger)</f>
        <v>47703</v>
      </c>
      <c r="BC1147" s="359">
        <f>_xll.qlIndexFixing($AC$5,AZ1147,,_xll.ohTrigger(Trigger,Quote!$V$2))</f>
        <v>1.7970736798124824E-2</v>
      </c>
      <c r="BD1147" s="359" t="e">
        <f>_xll.qlIndexFixing($BE$1,AZ1147,TRUE,_xll.ohTrigger(Trigger,Trigger12M))</f>
        <v>#NUM!</v>
      </c>
    </row>
    <row r="1148" spans="51:56" ht="11.25" customHeight="1" x14ac:dyDescent="0.25">
      <c r="AY1148" s="187" t="s">
        <v>90</v>
      </c>
      <c r="AZ1148" s="186">
        <f>_xll.qlInterestRateIndexFixingDate(Currency&amp;"ibor"&amp;$I$1,BA1148,Trigger)</f>
        <v>47343</v>
      </c>
      <c r="BA1148" s="186">
        <f>_xll.qlCalendarAdvance(Calendar,BA1147,AY1148,"f",,Trigger)</f>
        <v>47345</v>
      </c>
      <c r="BB1148" s="186">
        <f>_xll.qlInterestRateIndexMaturity(Currency&amp;"ibor"&amp;$I$1,BA1148,Trigger)</f>
        <v>47710</v>
      </c>
      <c r="BC1148" s="359">
        <f>_xll.qlIndexFixing($AC$5,AZ1148,,_xll.ohTrigger(Trigger,Quote!$V$2))</f>
        <v>1.7967688481053842E-2</v>
      </c>
      <c r="BD1148" s="359" t="e">
        <f>_xll.qlIndexFixing($BE$1,AZ1148,TRUE,_xll.ohTrigger(Trigger,Trigger12M))</f>
        <v>#NUM!</v>
      </c>
    </row>
    <row r="1149" spans="51:56" ht="11.25" customHeight="1" x14ac:dyDescent="0.25">
      <c r="AY1149" s="187" t="s">
        <v>90</v>
      </c>
      <c r="AZ1149" s="186">
        <f>_xll.qlInterestRateIndexFixingDate(Currency&amp;"ibor"&amp;$I$1,BA1149,Trigger)</f>
        <v>47350</v>
      </c>
      <c r="BA1149" s="186">
        <f>_xll.qlCalendarAdvance(Calendar,BA1148,AY1149,"f",,Trigger)</f>
        <v>47352</v>
      </c>
      <c r="BB1149" s="186">
        <f>_xll.qlInterestRateIndexMaturity(Currency&amp;"ibor"&amp;$I$1,BA1149,Trigger)</f>
        <v>47717</v>
      </c>
      <c r="BC1149" s="359">
        <f>_xll.qlIndexFixing($AC$5,AZ1149,,_xll.ohTrigger(Trigger,Quote!$V$2))</f>
        <v>1.7964596624593342E-2</v>
      </c>
      <c r="BD1149" s="359" t="e">
        <f>_xll.qlIndexFixing($BE$1,AZ1149,TRUE,_xll.ohTrigger(Trigger,Trigger12M))</f>
        <v>#NUM!</v>
      </c>
    </row>
    <row r="1150" spans="51:56" ht="11.25" customHeight="1" x14ac:dyDescent="0.25">
      <c r="AY1150" s="187" t="s">
        <v>90</v>
      </c>
      <c r="AZ1150" s="186">
        <f>_xll.qlInterestRateIndexFixingDate(Currency&amp;"ibor"&amp;$I$1,BA1150,Trigger)</f>
        <v>47357</v>
      </c>
      <c r="BA1150" s="186">
        <f>_xll.qlCalendarAdvance(Calendar,BA1149,AY1150,"f",,Trigger)</f>
        <v>47359</v>
      </c>
      <c r="BB1150" s="186">
        <f>_xll.qlInterestRateIndexMaturity(Currency&amp;"ibor"&amp;$I$1,BA1150,Trigger)</f>
        <v>47724</v>
      </c>
      <c r="BC1150" s="359">
        <f>_xll.qlIndexFixing($AC$5,AZ1150,,_xll.ohTrigger(Trigger,Quote!$V$2))</f>
        <v>1.7961461229145628E-2</v>
      </c>
      <c r="BD1150" s="359" t="e">
        <f>_xll.qlIndexFixing($BE$1,AZ1150,TRUE,_xll.ohTrigger(Trigger,Trigger12M))</f>
        <v>#NUM!</v>
      </c>
    </row>
    <row r="1151" spans="51:56" ht="11.25" customHeight="1" x14ac:dyDescent="0.25">
      <c r="AY1151" s="187" t="s">
        <v>90</v>
      </c>
      <c r="AZ1151" s="186">
        <f>_xll.qlInterestRateIndexFixingDate(Currency&amp;"ibor"&amp;$I$1,BA1151,Trigger)</f>
        <v>47364</v>
      </c>
      <c r="BA1151" s="186">
        <f>_xll.qlCalendarAdvance(Calendar,BA1150,AY1151,"f",,Trigger)</f>
        <v>47366</v>
      </c>
      <c r="BB1151" s="186">
        <f>_xll.qlInterestRateIndexMaturity(Currency&amp;"ibor"&amp;$I$1,BA1151,Trigger)</f>
        <v>47731</v>
      </c>
      <c r="BC1151" s="359">
        <f>_xll.qlIndexFixing($AC$5,AZ1151,,_xll.ohTrigger(Trigger,Quote!$V$2))</f>
        <v>1.7958282295118273E-2</v>
      </c>
      <c r="BD1151" s="359" t="e">
        <f>_xll.qlIndexFixing($BE$1,AZ1151,TRUE,_xll.ohTrigger(Trigger,Trigger12M))</f>
        <v>#NUM!</v>
      </c>
    </row>
    <row r="1152" spans="51:56" ht="11.25" customHeight="1" x14ac:dyDescent="0.25">
      <c r="AY1152" s="187" t="s">
        <v>90</v>
      </c>
      <c r="AZ1152" s="186">
        <f>_xll.qlInterestRateIndexFixingDate(Currency&amp;"ibor"&amp;$I$1,BA1152,Trigger)</f>
        <v>47371</v>
      </c>
      <c r="BA1152" s="186">
        <f>_xll.qlCalendarAdvance(Calendar,BA1151,AY1152,"f",,Trigger)</f>
        <v>47373</v>
      </c>
      <c r="BB1152" s="186">
        <f>_xll.qlInterestRateIndexMaturity(Currency&amp;"ibor"&amp;$I$1,BA1152,Trigger)</f>
        <v>47738</v>
      </c>
      <c r="BC1152" s="359">
        <f>_xll.qlIndexFixing($AC$5,AZ1152,,_xll.ohTrigger(Trigger,Quote!$V$2))</f>
        <v>1.7955059822924748E-2</v>
      </c>
      <c r="BD1152" s="359" t="e">
        <f>_xll.qlIndexFixing($BE$1,AZ1152,TRUE,_xll.ohTrigger(Trigger,Trigger12M))</f>
        <v>#NUM!</v>
      </c>
    </row>
    <row r="1153" spans="51:56" ht="11.25" customHeight="1" x14ac:dyDescent="0.25">
      <c r="AY1153" s="187" t="s">
        <v>90</v>
      </c>
      <c r="AZ1153" s="186">
        <f>_xll.qlInterestRateIndexFixingDate(Currency&amp;"ibor"&amp;$I$1,BA1153,Trigger)</f>
        <v>47378</v>
      </c>
      <c r="BA1153" s="186">
        <f>_xll.qlCalendarAdvance(Calendar,BA1152,AY1153,"f",,Trigger)</f>
        <v>47380</v>
      </c>
      <c r="BB1153" s="186">
        <f>_xll.qlInterestRateIndexMaturity(Currency&amp;"ibor"&amp;$I$1,BA1153,Trigger)</f>
        <v>47745</v>
      </c>
      <c r="BC1153" s="359">
        <f>_xll.qlIndexFixing($AC$5,AZ1153,,_xll.ohTrigger(Trigger,Quote!$V$2))</f>
        <v>1.7951793812984226E-2</v>
      </c>
      <c r="BD1153" s="359" t="e">
        <f>_xll.qlIndexFixing($BE$1,AZ1153,TRUE,_xll.ohTrigger(Trigger,Trigger12M))</f>
        <v>#NUM!</v>
      </c>
    </row>
    <row r="1154" spans="51:56" ht="11.25" customHeight="1" x14ac:dyDescent="0.25">
      <c r="AY1154" s="187" t="s">
        <v>90</v>
      </c>
      <c r="AZ1154" s="186">
        <f>_xll.qlInterestRateIndexFixingDate(Currency&amp;"ibor"&amp;$I$1,BA1154,Trigger)</f>
        <v>47385</v>
      </c>
      <c r="BA1154" s="186">
        <f>_xll.qlCalendarAdvance(Calendar,BA1153,AY1154,"f",,Trigger)</f>
        <v>47387</v>
      </c>
      <c r="BB1154" s="186">
        <f>_xll.qlInterestRateIndexMaturity(Currency&amp;"ibor"&amp;$I$1,BA1154,Trigger)</f>
        <v>47752</v>
      </c>
      <c r="BC1154" s="359">
        <f>_xll.qlIndexFixing($AC$5,AZ1154,,_xll.ohTrigger(Trigger,Quote!$V$2))</f>
        <v>1.7948484265722011E-2</v>
      </c>
      <c r="BD1154" s="359" t="e">
        <f>_xll.qlIndexFixing($BE$1,AZ1154,TRUE,_xll.ohTrigger(Trigger,Trigger12M))</f>
        <v>#NUM!</v>
      </c>
    </row>
    <row r="1155" spans="51:56" ht="11.25" customHeight="1" x14ac:dyDescent="0.25">
      <c r="AY1155" s="187" t="s">
        <v>90</v>
      </c>
      <c r="AZ1155" s="186">
        <f>_xll.qlInterestRateIndexFixingDate(Currency&amp;"ibor"&amp;$I$1,BA1155,Trigger)</f>
        <v>47392</v>
      </c>
      <c r="BA1155" s="186">
        <f>_xll.qlCalendarAdvance(Calendar,BA1154,AY1155,"f",,Trigger)</f>
        <v>47394</v>
      </c>
      <c r="BB1155" s="186">
        <f>_xll.qlInterestRateIndexMaturity(Currency&amp;"ibor"&amp;$I$1,BA1155,Trigger)</f>
        <v>47759</v>
      </c>
      <c r="BC1155" s="359">
        <f>_xll.qlIndexFixing($AC$5,AZ1155,,_xll.ohTrigger(Trigger,Quote!$V$2))</f>
        <v>1.7945131181568003E-2</v>
      </c>
      <c r="BD1155" s="359" t="e">
        <f>_xll.qlIndexFixing($BE$1,AZ1155,TRUE,_xll.ohTrigger(Trigger,Trigger12M))</f>
        <v>#NUM!</v>
      </c>
    </row>
    <row r="1156" spans="51:56" ht="11.25" customHeight="1" x14ac:dyDescent="0.25">
      <c r="AY1156" s="187" t="s">
        <v>90</v>
      </c>
      <c r="AZ1156" s="186">
        <f>_xll.qlInterestRateIndexFixingDate(Currency&amp;"ibor"&amp;$I$1,BA1156,Trigger)</f>
        <v>47399</v>
      </c>
      <c r="BA1156" s="186">
        <f>_xll.qlCalendarAdvance(Calendar,BA1155,AY1156,"f",,Trigger)</f>
        <v>47401</v>
      </c>
      <c r="BB1156" s="186">
        <f>_xll.qlInterestRateIndexMaturity(Currency&amp;"ibor"&amp;$I$1,BA1156,Trigger)</f>
        <v>47766</v>
      </c>
      <c r="BC1156" s="359">
        <f>_xll.qlIndexFixing($AC$5,AZ1156,,_xll.ohTrigger(Trigger,Quote!$V$2))</f>
        <v>1.7941734560958902E-2</v>
      </c>
      <c r="BD1156" s="359" t="e">
        <f>_xll.qlIndexFixing($BE$1,AZ1156,TRUE,_xll.ohTrigger(Trigger,Trigger12M))</f>
        <v>#NUM!</v>
      </c>
    </row>
    <row r="1157" spans="51:56" ht="11.25" customHeight="1" x14ac:dyDescent="0.25">
      <c r="AY1157" s="187" t="s">
        <v>90</v>
      </c>
      <c r="AZ1157" s="186">
        <f>_xll.qlInterestRateIndexFixingDate(Currency&amp;"ibor"&amp;$I$1,BA1157,Trigger)</f>
        <v>47406</v>
      </c>
      <c r="BA1157" s="186">
        <f>_xll.qlCalendarAdvance(Calendar,BA1156,AY1157,"f",,Trigger)</f>
        <v>47408</v>
      </c>
      <c r="BB1157" s="186">
        <f>_xll.qlInterestRateIndexMaturity(Currency&amp;"ibor"&amp;$I$1,BA1157,Trigger)</f>
        <v>47773</v>
      </c>
      <c r="BC1157" s="359">
        <f>_xll.qlIndexFixing($AC$5,AZ1157,,_xll.ohTrigger(Trigger,Quote!$V$2))</f>
        <v>1.7938294404335989E-2</v>
      </c>
      <c r="BD1157" s="359" t="e">
        <f>_xll.qlIndexFixing($BE$1,AZ1157,TRUE,_xll.ohTrigger(Trigger,Trigger12M))</f>
        <v>#NUM!</v>
      </c>
    </row>
    <row r="1158" spans="51:56" ht="11.25" customHeight="1" x14ac:dyDescent="0.25">
      <c r="AY1158" s="187" t="s">
        <v>90</v>
      </c>
      <c r="AZ1158" s="186">
        <f>_xll.qlInterestRateIndexFixingDate(Currency&amp;"ibor"&amp;$I$1,BA1158,Trigger)</f>
        <v>47413</v>
      </c>
      <c r="BA1158" s="186">
        <f>_xll.qlCalendarAdvance(Calendar,BA1157,AY1158,"f",,Trigger)</f>
        <v>47415</v>
      </c>
      <c r="BB1158" s="186">
        <f>_xll.qlInterestRateIndexMaturity(Currency&amp;"ibor"&amp;$I$1,BA1158,Trigger)</f>
        <v>47780</v>
      </c>
      <c r="BC1158" s="359">
        <f>_xll.qlIndexFixing($AC$5,AZ1158,,_xll.ohTrigger(Trigger,Quote!$V$2))</f>
        <v>1.793481071214735E-2</v>
      </c>
      <c r="BD1158" s="359" t="e">
        <f>_xll.qlIndexFixing($BE$1,AZ1158,TRUE,_xll.ohTrigger(Trigger,Trigger12M))</f>
        <v>#NUM!</v>
      </c>
    </row>
    <row r="1159" spans="51:56" ht="11.25" customHeight="1" x14ac:dyDescent="0.25">
      <c r="AY1159" s="187" t="s">
        <v>90</v>
      </c>
      <c r="AZ1159" s="186">
        <f>_xll.qlInterestRateIndexFixingDate(Currency&amp;"ibor"&amp;$I$1,BA1159,Trigger)</f>
        <v>47420</v>
      </c>
      <c r="BA1159" s="186">
        <f>_xll.qlCalendarAdvance(Calendar,BA1158,AY1159,"f",,Trigger)</f>
        <v>47422</v>
      </c>
      <c r="BB1159" s="186">
        <f>_xll.qlInterestRateIndexMaturity(Currency&amp;"ibor"&amp;$I$1,BA1159,Trigger)</f>
        <v>47787</v>
      </c>
      <c r="BC1159" s="359">
        <f>_xll.qlIndexFixing($AC$5,AZ1159,,_xll.ohTrigger(Trigger,Quote!$V$2))</f>
        <v>1.7931283484845881E-2</v>
      </c>
      <c r="BD1159" s="359" t="e">
        <f>_xll.qlIndexFixing($BE$1,AZ1159,TRUE,_xll.ohTrigger(Trigger,Trigger12M))</f>
        <v>#NUM!</v>
      </c>
    </row>
    <row r="1160" spans="51:56" ht="11.25" customHeight="1" x14ac:dyDescent="0.25">
      <c r="AY1160" s="187" t="s">
        <v>90</v>
      </c>
      <c r="AZ1160" s="186">
        <f>_xll.qlInterestRateIndexFixingDate(Currency&amp;"ibor"&amp;$I$1,BA1160,Trigger)</f>
        <v>47427</v>
      </c>
      <c r="BA1160" s="186">
        <f>_xll.qlCalendarAdvance(Calendar,BA1159,AY1160,"f",,Trigger)</f>
        <v>47429</v>
      </c>
      <c r="BB1160" s="186">
        <f>_xll.qlInterestRateIndexMaturity(Currency&amp;"ibor"&amp;$I$1,BA1160,Trigger)</f>
        <v>47794</v>
      </c>
      <c r="BC1160" s="359">
        <f>_xll.qlIndexFixing($AC$5,AZ1160,,_xll.ohTrigger(Trigger,Quote!$V$2))</f>
        <v>1.7927712722890173E-2</v>
      </c>
      <c r="BD1160" s="359" t="e">
        <f>_xll.qlIndexFixing($BE$1,AZ1160,TRUE,_xll.ohTrigger(Trigger,Trigger12M))</f>
        <v>#NUM!</v>
      </c>
    </row>
    <row r="1161" spans="51:56" ht="11.25" customHeight="1" x14ac:dyDescent="0.25">
      <c r="AY1161" s="187" t="s">
        <v>90</v>
      </c>
      <c r="AZ1161" s="186">
        <f>_xll.qlInterestRateIndexFixingDate(Currency&amp;"ibor"&amp;$I$1,BA1161,Trigger)</f>
        <v>47434</v>
      </c>
      <c r="BA1161" s="186">
        <f>_xll.qlCalendarAdvance(Calendar,BA1160,AY1161,"f",,Trigger)</f>
        <v>47436</v>
      </c>
      <c r="BB1161" s="186">
        <f>_xll.qlInterestRateIndexMaturity(Currency&amp;"ibor"&amp;$I$1,BA1161,Trigger)</f>
        <v>47801</v>
      </c>
      <c r="BC1161" s="359">
        <f>_xll.qlIndexFixing($AC$5,AZ1161,,_xll.ohTrigger(Trigger,Quote!$V$2))</f>
        <v>1.7924098426744951E-2</v>
      </c>
      <c r="BD1161" s="359" t="e">
        <f>_xll.qlIndexFixing($BE$1,AZ1161,TRUE,_xll.ohTrigger(Trigger,Trigger12M))</f>
        <v>#NUM!</v>
      </c>
    </row>
    <row r="1162" spans="51:56" ht="11.25" customHeight="1" x14ac:dyDescent="0.25">
      <c r="AY1162" s="187" t="s">
        <v>90</v>
      </c>
      <c r="AZ1162" s="186">
        <f>_xll.qlInterestRateIndexFixingDate(Currency&amp;"ibor"&amp;$I$1,BA1162,Trigger)</f>
        <v>47441</v>
      </c>
      <c r="BA1162" s="186">
        <f>_xll.qlCalendarAdvance(Calendar,BA1161,AY1162,"f",,Trigger)</f>
        <v>47443</v>
      </c>
      <c r="BB1162" s="186">
        <f>_xll.qlInterestRateIndexMaturity(Currency&amp;"ibor"&amp;$I$1,BA1162,Trigger)</f>
        <v>47808</v>
      </c>
      <c r="BC1162" s="359">
        <f>_xll.qlIndexFixing($AC$5,AZ1162,,_xll.ohTrigger(Trigger,Quote!$V$2))</f>
        <v>1.7920440596880197E-2</v>
      </c>
      <c r="BD1162" s="359" t="e">
        <f>_xll.qlIndexFixing($BE$1,AZ1162,TRUE,_xll.ohTrigger(Trigger,Trigger12M))</f>
        <v>#NUM!</v>
      </c>
    </row>
    <row r="1163" spans="51:56" ht="11.25" customHeight="1" x14ac:dyDescent="0.25">
      <c r="AY1163" s="187" t="s">
        <v>90</v>
      </c>
      <c r="AZ1163" s="186">
        <f>_xll.qlInterestRateIndexFixingDate(Currency&amp;"ibor"&amp;$I$1,BA1163,Trigger)</f>
        <v>47448</v>
      </c>
      <c r="BA1163" s="186">
        <f>_xll.qlCalendarAdvance(Calendar,BA1162,AY1163,"f",,Trigger)</f>
        <v>47450</v>
      </c>
      <c r="BB1163" s="186">
        <f>_xll.qlInterestRateIndexMaturity(Currency&amp;"ibor"&amp;$I$1,BA1163,Trigger)</f>
        <v>47815</v>
      </c>
      <c r="BC1163" s="359">
        <f>_xll.qlIndexFixing($AC$5,AZ1163,,_xll.ohTrigger(Trigger,Quote!$V$2))</f>
        <v>1.7916739233772024E-2</v>
      </c>
      <c r="BD1163" s="359" t="e">
        <f>_xll.qlIndexFixing($BE$1,AZ1163,TRUE,_xll.ohTrigger(Trigger,Trigger12M))</f>
        <v>#NUM!</v>
      </c>
    </row>
    <row r="1164" spans="51:56" ht="11.25" customHeight="1" x14ac:dyDescent="0.25">
      <c r="AY1164" s="187" t="s">
        <v>90</v>
      </c>
      <c r="AZ1164" s="186">
        <f>_xll.qlInterestRateIndexFixingDate(Currency&amp;"ibor"&amp;$I$1,BA1164,Trigger)</f>
        <v>47455</v>
      </c>
      <c r="BA1164" s="186">
        <f>_xll.qlCalendarAdvance(Calendar,BA1163,AY1164,"f",,Trigger)</f>
        <v>47457</v>
      </c>
      <c r="BB1164" s="186">
        <f>_xll.qlInterestRateIndexMaturity(Currency&amp;"ibor"&amp;$I$1,BA1164,Trigger)</f>
        <v>47822</v>
      </c>
      <c r="BC1164" s="359">
        <f>_xll.qlIndexFixing($AC$5,AZ1164,,_xll.ohTrigger(Trigger,Quote!$V$2))</f>
        <v>1.7912994337901576E-2</v>
      </c>
      <c r="BD1164" s="359" t="e">
        <f>_xll.qlIndexFixing($BE$1,AZ1164,TRUE,_xll.ohTrigger(Trigger,Trigger12M))</f>
        <v>#NUM!</v>
      </c>
    </row>
    <row r="1165" spans="51:56" ht="11.25" customHeight="1" x14ac:dyDescent="0.25">
      <c r="AY1165" s="187" t="s">
        <v>90</v>
      </c>
      <c r="AZ1165" s="186">
        <f>_xll.qlInterestRateIndexFixingDate(Currency&amp;"ibor"&amp;$I$1,BA1165,Trigger)</f>
        <v>47462</v>
      </c>
      <c r="BA1165" s="186">
        <f>_xll.qlCalendarAdvance(Calendar,BA1164,AY1165,"f",,Trigger)</f>
        <v>47464</v>
      </c>
      <c r="BB1165" s="186">
        <f>_xll.qlInterestRateIndexMaturity(Currency&amp;"ibor"&amp;$I$1,BA1165,Trigger)</f>
        <v>47829</v>
      </c>
      <c r="BC1165" s="359">
        <f>_xll.qlIndexFixing($AC$5,AZ1165,,_xll.ohTrigger(Trigger,Quote!$V$2))</f>
        <v>1.7909205909756358E-2</v>
      </c>
      <c r="BD1165" s="359" t="e">
        <f>_xll.qlIndexFixing($BE$1,AZ1165,TRUE,_xll.ohTrigger(Trigger,Trigger12M))</f>
        <v>#NUM!</v>
      </c>
    </row>
    <row r="1166" spans="51:56" ht="11.25" customHeight="1" x14ac:dyDescent="0.25">
      <c r="AY1166" s="187" t="s">
        <v>90</v>
      </c>
      <c r="AZ1166" s="186">
        <f>_xll.qlInterestRateIndexFixingDate(Currency&amp;"ibor"&amp;$I$1,BA1166,Trigger)</f>
        <v>47469</v>
      </c>
      <c r="BA1166" s="186">
        <f>_xll.qlCalendarAdvance(Calendar,BA1165,AY1166,"f",,Trigger)</f>
        <v>47471</v>
      </c>
      <c r="BB1166" s="186">
        <f>_xll.qlInterestRateIndexMaturity(Currency&amp;"ibor"&amp;$I$1,BA1166,Trigger)</f>
        <v>47836</v>
      </c>
      <c r="BC1166" s="359">
        <f>_xll.qlIndexFixing($AC$5,AZ1166,,_xll.ohTrigger(Trigger,Quote!$V$2))</f>
        <v>1.7905373949828687E-2</v>
      </c>
      <c r="BD1166" s="359" t="e">
        <f>_xll.qlIndexFixing($BE$1,AZ1166,TRUE,_xll.ohTrigger(Trigger,Trigger12M))</f>
        <v>#NUM!</v>
      </c>
    </row>
    <row r="1167" spans="51:56" ht="11.25" customHeight="1" x14ac:dyDescent="0.25">
      <c r="AY1167" s="187" t="s">
        <v>90</v>
      </c>
      <c r="AZ1167" s="186">
        <f>_xll.qlInterestRateIndexFixingDate(Currency&amp;"ibor"&amp;$I$1,BA1167,Trigger)</f>
        <v>47473</v>
      </c>
      <c r="BA1167" s="186">
        <f>_xll.qlCalendarAdvance(Calendar,BA1166,AY1167,"f",,Trigger)</f>
        <v>47479</v>
      </c>
      <c r="BB1167" s="186">
        <f>_xll.qlInterestRateIndexMaturity(Currency&amp;"ibor"&amp;$I$1,BA1167,Trigger)</f>
        <v>47844</v>
      </c>
      <c r="BC1167" s="359">
        <f>_xll.qlIndexFixing($AC$5,AZ1167,,_xll.ohTrigger(Trigger,Quote!$V$2))</f>
        <v>1.7900941263470665E-2</v>
      </c>
      <c r="BD1167" s="359" t="e">
        <f>_xll.qlIndexFixing($BE$1,AZ1167,TRUE,_xll.ohTrigger(Trigger,Trigger12M))</f>
        <v>#NUM!</v>
      </c>
    </row>
    <row r="1168" spans="51:56" ht="11.25" customHeight="1" x14ac:dyDescent="0.25">
      <c r="AY1168" s="187" t="s">
        <v>90</v>
      </c>
      <c r="AZ1168" s="186">
        <f>_xll.qlInterestRateIndexFixingDate(Currency&amp;"ibor"&amp;$I$1,BA1168,Trigger)</f>
        <v>47483</v>
      </c>
      <c r="BA1168" s="186">
        <f>_xll.qlCalendarAdvance(Calendar,BA1167,AY1168,"f",,Trigger)</f>
        <v>47486</v>
      </c>
      <c r="BB1168" s="186">
        <f>_xll.qlInterestRateIndexMaturity(Currency&amp;"ibor"&amp;$I$1,BA1168,Trigger)</f>
        <v>47851</v>
      </c>
      <c r="BC1168" s="359">
        <f>_xll.qlIndexFixing($AC$5,AZ1168,,_xll.ohTrigger(Trigger,Quote!$V$2))</f>
        <v>1.7897016022838188E-2</v>
      </c>
      <c r="BD1168" s="359" t="e">
        <f>_xll.qlIndexFixing($BE$1,AZ1168,TRUE,_xll.ohTrigger(Trigger,Trigger12M))</f>
        <v>#NUM!</v>
      </c>
    </row>
    <row r="1169" spans="51:56" ht="11.25" customHeight="1" x14ac:dyDescent="0.25">
      <c r="AY1169" s="187" t="s">
        <v>90</v>
      </c>
      <c r="AZ1169" s="186">
        <f>_xll.qlInterestRateIndexFixingDate(Currency&amp;"ibor"&amp;$I$1,BA1169,Trigger)</f>
        <v>47491</v>
      </c>
      <c r="BA1169" s="186">
        <f>_xll.qlCalendarAdvance(Calendar,BA1168,AY1169,"f",,Trigger)</f>
        <v>47493</v>
      </c>
      <c r="BB1169" s="186">
        <f>_xll.qlInterestRateIndexMaturity(Currency&amp;"ibor"&amp;$I$1,BA1169,Trigger)</f>
        <v>47858</v>
      </c>
      <c r="BC1169" s="359">
        <f>_xll.qlIndexFixing($AC$5,AZ1169,,_xll.ohTrigger(Trigger,Quote!$V$2))</f>
        <v>1.7893047252009062E-2</v>
      </c>
      <c r="BD1169" s="359" t="e">
        <f>_xll.qlIndexFixing($BE$1,AZ1169,TRUE,_xll.ohTrigger(Trigger,Trigger12M))</f>
        <v>#NUM!</v>
      </c>
    </row>
    <row r="1170" spans="51:56" ht="11.25" customHeight="1" x14ac:dyDescent="0.25">
      <c r="AY1170" s="187" t="s">
        <v>90</v>
      </c>
      <c r="AZ1170" s="186">
        <f>_xll.qlInterestRateIndexFixingDate(Currency&amp;"ibor"&amp;$I$1,BA1170,Trigger)</f>
        <v>47498</v>
      </c>
      <c r="BA1170" s="186">
        <f>_xll.qlCalendarAdvance(Calendar,BA1169,AY1170,"f",,Trigger)</f>
        <v>47500</v>
      </c>
      <c r="BB1170" s="186">
        <f>_xll.qlInterestRateIndexMaturity(Currency&amp;"ibor"&amp;$I$1,BA1170,Trigger)</f>
        <v>47865</v>
      </c>
      <c r="BC1170" s="359">
        <f>_xll.qlIndexFixing($AC$5,AZ1170,,_xll.ohTrigger(Trigger,Quote!$V$2))</f>
        <v>1.7889034951499471E-2</v>
      </c>
      <c r="BD1170" s="359" t="e">
        <f>_xll.qlIndexFixing($BE$1,AZ1170,TRUE,_xll.ohTrigger(Trigger,Trigger12M))</f>
        <v>#NUM!</v>
      </c>
    </row>
    <row r="1171" spans="51:56" ht="11.25" customHeight="1" x14ac:dyDescent="0.25">
      <c r="AY1171" s="187" t="s">
        <v>90</v>
      </c>
      <c r="AZ1171" s="186">
        <f>_xll.qlInterestRateIndexFixingDate(Currency&amp;"ibor"&amp;$I$1,BA1171,Trigger)</f>
        <v>47505</v>
      </c>
      <c r="BA1171" s="186">
        <f>_xll.qlCalendarAdvance(Calendar,BA1170,AY1171,"f",,Trigger)</f>
        <v>47507</v>
      </c>
      <c r="BB1171" s="186">
        <f>_xll.qlInterestRateIndexMaturity(Currency&amp;"ibor"&amp;$I$1,BA1171,Trigger)</f>
        <v>47872</v>
      </c>
      <c r="BC1171" s="359">
        <f>_xll.qlIndexFixing($AC$5,AZ1171,,_xll.ohTrigger(Trigger,Quote!$V$2))</f>
        <v>1.7884979121831301E-2</v>
      </c>
      <c r="BD1171" s="359" t="e">
        <f>_xll.qlIndexFixing($BE$1,AZ1171,TRUE,_xll.ohTrigger(Trigger,Trigger12M))</f>
        <v>#NUM!</v>
      </c>
    </row>
    <row r="1172" spans="51:56" ht="11.25" customHeight="1" x14ac:dyDescent="0.25">
      <c r="AY1172" s="187" t="s">
        <v>90</v>
      </c>
      <c r="AZ1172" s="186">
        <f>_xll.qlInterestRateIndexFixingDate(Currency&amp;"ibor"&amp;$I$1,BA1172,Trigger)</f>
        <v>47512</v>
      </c>
      <c r="BA1172" s="186">
        <f>_xll.qlCalendarAdvance(Calendar,BA1171,AY1172,"f",,Trigger)</f>
        <v>47514</v>
      </c>
      <c r="BB1172" s="186">
        <f>_xll.qlInterestRateIndexMaturity(Currency&amp;"ibor"&amp;$I$1,BA1172,Trigger)</f>
        <v>47879</v>
      </c>
      <c r="BC1172" s="359">
        <f>_xll.qlIndexFixing($AC$5,AZ1172,,_xll.ohTrigger(Trigger,Quote!$V$2))</f>
        <v>1.7880879763532351E-2</v>
      </c>
      <c r="BD1172" s="359" t="e">
        <f>_xll.qlIndexFixing($BE$1,AZ1172,TRUE,_xll.ohTrigger(Trigger,Trigger12M))</f>
        <v>#NUM!</v>
      </c>
    </row>
    <row r="1173" spans="51:56" ht="11.25" customHeight="1" x14ac:dyDescent="0.25">
      <c r="AY1173" s="187" t="s">
        <v>90</v>
      </c>
      <c r="AZ1173" s="186">
        <f>_xll.qlInterestRateIndexFixingDate(Currency&amp;"ibor"&amp;$I$1,BA1173,Trigger)</f>
        <v>47519</v>
      </c>
      <c r="BA1173" s="186">
        <f>_xll.qlCalendarAdvance(Calendar,BA1172,AY1173,"f",,Trigger)</f>
        <v>47521</v>
      </c>
      <c r="BB1173" s="186">
        <f>_xll.qlInterestRateIndexMaturity(Currency&amp;"ibor"&amp;$I$1,BA1173,Trigger)</f>
        <v>47886</v>
      </c>
      <c r="BC1173" s="359">
        <f>_xll.qlIndexFixing($AC$5,AZ1173,,_xll.ohTrigger(Trigger,Quote!$V$2))</f>
        <v>1.7876736877135889E-2</v>
      </c>
      <c r="BD1173" s="359" t="e">
        <f>_xll.qlIndexFixing($BE$1,AZ1173,TRUE,_xll.ohTrigger(Trigger,Trigger12M))</f>
        <v>#NUM!</v>
      </c>
    </row>
    <row r="1174" spans="51:56" ht="11.25" customHeight="1" x14ac:dyDescent="0.25">
      <c r="AY1174" s="187" t="s">
        <v>90</v>
      </c>
      <c r="AZ1174" s="186">
        <f>_xll.qlInterestRateIndexFixingDate(Currency&amp;"ibor"&amp;$I$1,BA1174,Trigger)</f>
        <v>47526</v>
      </c>
      <c r="BA1174" s="186">
        <f>_xll.qlCalendarAdvance(Calendar,BA1173,AY1174,"f",,Trigger)</f>
        <v>47528</v>
      </c>
      <c r="BB1174" s="186">
        <f>_xll.qlInterestRateIndexMaturity(Currency&amp;"ibor"&amp;$I$1,BA1174,Trigger)</f>
        <v>47893</v>
      </c>
      <c r="BC1174" s="359">
        <f>_xll.qlIndexFixing($AC$5,AZ1174,,_xll.ohTrigger(Trigger,Quote!$V$2))</f>
        <v>1.7872550463180228E-2</v>
      </c>
      <c r="BD1174" s="359" t="e">
        <f>_xll.qlIndexFixing($BE$1,AZ1174,TRUE,_xll.ohTrigger(Trigger,Trigger12M))</f>
        <v>#NUM!</v>
      </c>
    </row>
    <row r="1175" spans="51:56" ht="11.25" customHeight="1" x14ac:dyDescent="0.25">
      <c r="AY1175" s="187" t="s">
        <v>90</v>
      </c>
      <c r="AZ1175" s="186">
        <f>_xll.qlInterestRateIndexFixingDate(Currency&amp;"ibor"&amp;$I$1,BA1175,Trigger)</f>
        <v>47533</v>
      </c>
      <c r="BA1175" s="186">
        <f>_xll.qlCalendarAdvance(Calendar,BA1174,AY1175,"f",,Trigger)</f>
        <v>47535</v>
      </c>
      <c r="BB1175" s="186">
        <f>_xll.qlInterestRateIndexMaturity(Currency&amp;"ibor"&amp;$I$1,BA1175,Trigger)</f>
        <v>47900</v>
      </c>
      <c r="BC1175" s="359">
        <f>_xll.qlIndexFixing($AC$5,AZ1175,,_xll.ohTrigger(Trigger,Quote!$V$2))</f>
        <v>1.7868320522210681E-2</v>
      </c>
      <c r="BD1175" s="359" t="e">
        <f>_xll.qlIndexFixing($BE$1,AZ1175,TRUE,_xll.ohTrigger(Trigger,Trigger12M))</f>
        <v>#NUM!</v>
      </c>
    </row>
    <row r="1176" spans="51:56" ht="11.25" customHeight="1" x14ac:dyDescent="0.25">
      <c r="AY1176" s="187" t="s">
        <v>90</v>
      </c>
      <c r="AZ1176" s="186">
        <f>_xll.qlInterestRateIndexFixingDate(Currency&amp;"ibor"&amp;$I$1,BA1176,Trigger)</f>
        <v>47540</v>
      </c>
      <c r="BA1176" s="186">
        <f>_xll.qlCalendarAdvance(Calendar,BA1175,AY1176,"f",,Trigger)</f>
        <v>47542</v>
      </c>
      <c r="BB1176" s="186">
        <f>_xll.qlInterestRateIndexMaturity(Currency&amp;"ibor"&amp;$I$1,BA1176,Trigger)</f>
        <v>47907</v>
      </c>
      <c r="BC1176" s="359">
        <f>_xll.qlIndexFixing($AC$5,AZ1176,,_xll.ohTrigger(Trigger,Quote!$V$2))</f>
        <v>1.7864047054776729E-2</v>
      </c>
      <c r="BD1176" s="359" t="e">
        <f>_xll.qlIndexFixing($BE$1,AZ1176,TRUE,_xll.ohTrigger(Trigger,Trigger12M))</f>
        <v>#NUM!</v>
      </c>
    </row>
    <row r="1177" spans="51:56" ht="11.25" customHeight="1" x14ac:dyDescent="0.25">
      <c r="AY1177" s="187" t="s">
        <v>90</v>
      </c>
      <c r="AZ1177" s="186">
        <f>_xll.qlInterestRateIndexFixingDate(Currency&amp;"ibor"&amp;$I$1,BA1177,Trigger)</f>
        <v>47547</v>
      </c>
      <c r="BA1177" s="186">
        <f>_xll.qlCalendarAdvance(Calendar,BA1176,AY1177,"f",,Trigger)</f>
        <v>47549</v>
      </c>
      <c r="BB1177" s="186">
        <f>_xll.qlInterestRateIndexMaturity(Currency&amp;"ibor"&amp;$I$1,BA1177,Trigger)</f>
        <v>47914</v>
      </c>
      <c r="BC1177" s="359">
        <f>_xll.qlIndexFixing($AC$5,AZ1177,,_xll.ohTrigger(Trigger,Quote!$V$2))</f>
        <v>1.7859730061434639E-2</v>
      </c>
      <c r="BD1177" s="359" t="e">
        <f>_xll.qlIndexFixing($BE$1,AZ1177,TRUE,_xll.ohTrigger(Trigger,Trigger12M))</f>
        <v>#NUM!</v>
      </c>
    </row>
    <row r="1178" spans="51:56" ht="11.25" customHeight="1" x14ac:dyDescent="0.25">
      <c r="AY1178" s="187" t="s">
        <v>90</v>
      </c>
      <c r="AZ1178" s="186">
        <f>_xll.qlInterestRateIndexFixingDate(Currency&amp;"ibor"&amp;$I$1,BA1178,Trigger)</f>
        <v>47554</v>
      </c>
      <c r="BA1178" s="186">
        <f>_xll.qlCalendarAdvance(Calendar,BA1177,AY1178,"f",,Trigger)</f>
        <v>47556</v>
      </c>
      <c r="BB1178" s="186">
        <f>_xll.qlInterestRateIndexMaturity(Currency&amp;"ibor"&amp;$I$1,BA1178,Trigger)</f>
        <v>47921</v>
      </c>
      <c r="BC1178" s="359">
        <f>_xll.qlIndexFixing($AC$5,AZ1178,,_xll.ohTrigger(Trigger,Quote!$V$2))</f>
        <v>1.7855369542745716E-2</v>
      </c>
      <c r="BD1178" s="359" t="e">
        <f>_xll.qlIndexFixing($BE$1,AZ1178,TRUE,_xll.ohTrigger(Trigger,Trigger12M))</f>
        <v>#NUM!</v>
      </c>
    </row>
    <row r="1179" spans="51:56" ht="11.25" customHeight="1" x14ac:dyDescent="0.25">
      <c r="AY1179" s="187" t="s">
        <v>90</v>
      </c>
      <c r="AZ1179" s="186">
        <f>_xll.qlInterestRateIndexFixingDate(Currency&amp;"ibor"&amp;$I$1,BA1179,Trigger)</f>
        <v>47561</v>
      </c>
      <c r="BA1179" s="186">
        <f>_xll.qlCalendarAdvance(Calendar,BA1178,AY1179,"f",,Trigger)</f>
        <v>47563</v>
      </c>
      <c r="BB1179" s="186">
        <f>_xll.qlInterestRateIndexMaturity(Currency&amp;"ibor"&amp;$I$1,BA1179,Trigger)</f>
        <v>47928</v>
      </c>
      <c r="BC1179" s="359">
        <f>_xll.qlIndexFixing($AC$5,AZ1179,,_xll.ohTrigger(Trigger,Quote!$V$2))</f>
        <v>1.7850965499277397E-2</v>
      </c>
      <c r="BD1179" s="359" t="e">
        <f>_xll.qlIndexFixing($BE$1,AZ1179,TRUE,_xll.ohTrigger(Trigger,Trigger12M))</f>
        <v>#NUM!</v>
      </c>
    </row>
    <row r="1180" spans="51:56" ht="11.25" customHeight="1" x14ac:dyDescent="0.25">
      <c r="AY1180" s="187" t="s">
        <v>90</v>
      </c>
      <c r="AZ1180" s="186">
        <f>_xll.qlInterestRateIndexFixingDate(Currency&amp;"ibor"&amp;$I$1,BA1180,Trigger)</f>
        <v>47568</v>
      </c>
      <c r="BA1180" s="186">
        <f>_xll.qlCalendarAdvance(Calendar,BA1179,AY1180,"f",,Trigger)</f>
        <v>47570</v>
      </c>
      <c r="BB1180" s="186">
        <f>_xll.qlInterestRateIndexMaturity(Currency&amp;"ibor"&amp;$I$1,BA1180,Trigger)</f>
        <v>47935</v>
      </c>
      <c r="BC1180" s="359">
        <f>_xll.qlIndexFixing($AC$5,AZ1180,,_xll.ohTrigger(Trigger,Quote!$V$2))</f>
        <v>1.7846517931602371E-2</v>
      </c>
      <c r="BD1180" s="359" t="e">
        <f>_xll.qlIndexFixing($BE$1,AZ1180,TRUE,_xll.ohTrigger(Trigger,Trigger12M))</f>
        <v>#NUM!</v>
      </c>
    </row>
    <row r="1181" spans="51:56" ht="11.25" customHeight="1" x14ac:dyDescent="0.25">
      <c r="AY1181" s="187" t="s">
        <v>90</v>
      </c>
      <c r="AZ1181" s="186">
        <f>_xll.qlInterestRateIndexFixingDate(Currency&amp;"ibor"&amp;$I$1,BA1181,Trigger)</f>
        <v>47575</v>
      </c>
      <c r="BA1181" s="186">
        <f>_xll.qlCalendarAdvance(Calendar,BA1180,AY1181,"f",,Trigger)</f>
        <v>47577</v>
      </c>
      <c r="BB1181" s="186">
        <f>_xll.qlInterestRateIndexMaturity(Currency&amp;"ibor"&amp;$I$1,BA1181,Trigger)</f>
        <v>47942</v>
      </c>
      <c r="BC1181" s="359">
        <f>_xll.qlIndexFixing($AC$5,AZ1181,,_xll.ohTrigger(Trigger,Quote!$V$2))</f>
        <v>1.7842026840299251E-2</v>
      </c>
      <c r="BD1181" s="359" t="e">
        <f>_xll.qlIndexFixing($BE$1,AZ1181,TRUE,_xll.ohTrigger(Trigger,Trigger12M))</f>
        <v>#NUM!</v>
      </c>
    </row>
    <row r="1182" spans="51:56" ht="11.25" customHeight="1" x14ac:dyDescent="0.25">
      <c r="AY1182" s="187" t="s">
        <v>90</v>
      </c>
      <c r="AZ1182" s="186">
        <f>_xll.qlInterestRateIndexFixingDate(Currency&amp;"ibor"&amp;$I$1,BA1182,Trigger)</f>
        <v>47582</v>
      </c>
      <c r="BA1182" s="186">
        <f>_xll.qlCalendarAdvance(Calendar,BA1181,AY1182,"f",,Trigger)</f>
        <v>47584</v>
      </c>
      <c r="BB1182" s="186">
        <f>_xll.qlInterestRateIndexMaturity(Currency&amp;"ibor"&amp;$I$1,BA1182,Trigger)</f>
        <v>47953</v>
      </c>
      <c r="BC1182" s="359">
        <f>_xll.qlIndexFixing($AC$5,AZ1182,,_xll.ohTrigger(Trigger,Quote!$V$2))</f>
        <v>1.7841341349167917E-2</v>
      </c>
      <c r="BD1182" s="359" t="e">
        <f>_xll.qlIndexFixing($BE$1,AZ1182,TRUE,_xll.ohTrigger(Trigger,Trigger12M))</f>
        <v>#NUM!</v>
      </c>
    </row>
    <row r="1183" spans="51:56" ht="11.25" customHeight="1" x14ac:dyDescent="0.25">
      <c r="AY1183" s="187" t="s">
        <v>90</v>
      </c>
      <c r="AZ1183" s="186">
        <f>_xll.qlInterestRateIndexFixingDate(Currency&amp;"ibor"&amp;$I$1,BA1183,Trigger)</f>
        <v>47589</v>
      </c>
      <c r="BA1183" s="186">
        <f>_xll.qlCalendarAdvance(Calendar,BA1182,AY1183,"f",,Trigger)</f>
        <v>47591</v>
      </c>
      <c r="BB1183" s="186">
        <f>_xll.qlInterestRateIndexMaturity(Currency&amp;"ibor"&amp;$I$1,BA1183,Trigger)</f>
        <v>47956</v>
      </c>
      <c r="BC1183" s="359">
        <f>_xll.qlIndexFixing($AC$5,AZ1183,,_xll.ohTrigger(Trigger,Quote!$V$2))</f>
        <v>1.7832914089150505E-2</v>
      </c>
      <c r="BD1183" s="359" t="e">
        <f>_xll.qlIndexFixing($BE$1,AZ1183,TRUE,_xll.ohTrigger(Trigger,Trigger12M))</f>
        <v>#NUM!</v>
      </c>
    </row>
    <row r="1184" spans="51:56" ht="11.25" customHeight="1" x14ac:dyDescent="0.25">
      <c r="AY1184" s="187" t="s">
        <v>90</v>
      </c>
      <c r="AZ1184" s="186">
        <f>_xll.qlInterestRateIndexFixingDate(Currency&amp;"ibor"&amp;$I$1,BA1184,Trigger)</f>
        <v>47596</v>
      </c>
      <c r="BA1184" s="186">
        <f>_xll.qlCalendarAdvance(Calendar,BA1183,AY1184,"f",,Trigger)</f>
        <v>47598</v>
      </c>
      <c r="BB1184" s="186">
        <f>_xll.qlInterestRateIndexMaturity(Currency&amp;"ibor"&amp;$I$1,BA1184,Trigger)</f>
        <v>47963</v>
      </c>
      <c r="BC1184" s="359">
        <f>_xll.qlIndexFixing($AC$5,AZ1184,,_xll.ohTrigger(Trigger,Quote!$V$2))</f>
        <v>1.7828292430490562E-2</v>
      </c>
      <c r="BD1184" s="359" t="e">
        <f>_xll.qlIndexFixing($BE$1,AZ1184,TRUE,_xll.ohTrigger(Trigger,Trigger12M))</f>
        <v>#NUM!</v>
      </c>
    </row>
    <row r="1185" spans="51:56" ht="11.25" customHeight="1" x14ac:dyDescent="0.25">
      <c r="AY1185" s="187" t="s">
        <v>90</v>
      </c>
      <c r="AZ1185" s="186">
        <f>_xll.qlInterestRateIndexFixingDate(Currency&amp;"ibor"&amp;$I$1,BA1185,Trigger)</f>
        <v>47602</v>
      </c>
      <c r="BA1185" s="186">
        <f>_xll.qlCalendarAdvance(Calendar,BA1184,AY1185,"f",,Trigger)</f>
        <v>47605</v>
      </c>
      <c r="BB1185" s="186">
        <f>_xll.qlInterestRateIndexMaturity(Currency&amp;"ibor"&amp;$I$1,BA1185,Trigger)</f>
        <v>47970</v>
      </c>
      <c r="BC1185" s="359">
        <f>_xll.qlIndexFixing($AC$5,AZ1185,,_xll.ohTrigger(Trigger,Quote!$V$2))</f>
        <v>1.7823627250572793E-2</v>
      </c>
      <c r="BD1185" s="359" t="e">
        <f>_xll.qlIndexFixing($BE$1,AZ1185,TRUE,_xll.ohTrigger(Trigger,Trigger12M))</f>
        <v>#NUM!</v>
      </c>
    </row>
    <row r="1186" spans="51:56" ht="11.25" customHeight="1" x14ac:dyDescent="0.25">
      <c r="AY1186" s="187" t="s">
        <v>90</v>
      </c>
      <c r="AZ1186" s="186">
        <f>_xll.qlInterestRateIndexFixingDate(Currency&amp;"ibor"&amp;$I$1,BA1186,Trigger)</f>
        <v>47610</v>
      </c>
      <c r="BA1186" s="186">
        <f>_xll.qlCalendarAdvance(Calendar,BA1185,AY1186,"f",,Trigger)</f>
        <v>47612</v>
      </c>
      <c r="BB1186" s="186">
        <f>_xll.qlInterestRateIndexMaturity(Currency&amp;"ibor"&amp;$I$1,BA1186,Trigger)</f>
        <v>47977</v>
      </c>
      <c r="BC1186" s="359">
        <f>_xll.qlIndexFixing($AC$5,AZ1186,,_xll.ohTrigger(Trigger,Quote!$V$2))</f>
        <v>1.7818918550004267E-2</v>
      </c>
      <c r="BD1186" s="359" t="e">
        <f>_xll.qlIndexFixing($BE$1,AZ1186,TRUE,_xll.ohTrigger(Trigger,Trigger12M))</f>
        <v>#NUM!</v>
      </c>
    </row>
    <row r="1187" spans="51:56" ht="11.25" customHeight="1" x14ac:dyDescent="0.25">
      <c r="AY1187" s="187" t="s">
        <v>90</v>
      </c>
      <c r="AZ1187" s="186">
        <f>_xll.qlInterestRateIndexFixingDate(Currency&amp;"ibor"&amp;$I$1,BA1187,Trigger)</f>
        <v>47617</v>
      </c>
      <c r="BA1187" s="186">
        <f>_xll.qlCalendarAdvance(Calendar,BA1186,AY1187,"f",,Trigger)</f>
        <v>47619</v>
      </c>
      <c r="BB1187" s="186">
        <f>_xll.qlInterestRateIndexMaturity(Currency&amp;"ibor"&amp;$I$1,BA1187,Trigger)</f>
        <v>47984</v>
      </c>
      <c r="BC1187" s="359">
        <f>_xll.qlIndexFixing($AC$5,AZ1187,,_xll.ohTrigger(Trigger,Quote!$V$2))</f>
        <v>1.7814166329397321E-2</v>
      </c>
      <c r="BD1187" s="359" t="e">
        <f>_xll.qlIndexFixing($BE$1,AZ1187,TRUE,_xll.ohTrigger(Trigger,Trigger12M))</f>
        <v>#NUM!</v>
      </c>
    </row>
    <row r="1188" spans="51:56" ht="11.25" customHeight="1" x14ac:dyDescent="0.25">
      <c r="AY1188" s="187" t="s">
        <v>90</v>
      </c>
      <c r="AZ1188" s="186">
        <f>_xll.qlInterestRateIndexFixingDate(Currency&amp;"ibor"&amp;$I$1,BA1188,Trigger)</f>
        <v>47624</v>
      </c>
      <c r="BA1188" s="186">
        <f>_xll.qlCalendarAdvance(Calendar,BA1187,AY1188,"f",,Trigger)</f>
        <v>47626</v>
      </c>
      <c r="BB1188" s="186">
        <f>_xll.qlInterestRateIndexMaturity(Currency&amp;"ibor"&amp;$I$1,BA1188,Trigger)</f>
        <v>47991</v>
      </c>
      <c r="BC1188" s="359">
        <f>_xll.qlIndexFixing($AC$5,AZ1188,,_xll.ohTrigger(Trigger,Quote!$V$2))</f>
        <v>1.7809370589370415E-2</v>
      </c>
      <c r="BD1188" s="359" t="e">
        <f>_xll.qlIndexFixing($BE$1,AZ1188,TRUE,_xll.ohTrigger(Trigger,Trigger12M))</f>
        <v>#NUM!</v>
      </c>
    </row>
    <row r="1189" spans="51:56" ht="11.25" customHeight="1" x14ac:dyDescent="0.25">
      <c r="AY1189" s="187" t="s">
        <v>90</v>
      </c>
      <c r="AZ1189" s="186">
        <f>_xll.qlInterestRateIndexFixingDate(Currency&amp;"ibor"&amp;$I$1,BA1189,Trigger)</f>
        <v>47631</v>
      </c>
      <c r="BA1189" s="186">
        <f>_xll.qlCalendarAdvance(Calendar,BA1188,AY1189,"f",,Trigger)</f>
        <v>47633</v>
      </c>
      <c r="BB1189" s="186">
        <f>_xll.qlInterestRateIndexMaturity(Currency&amp;"ibor"&amp;$I$1,BA1189,Trigger)</f>
        <v>47998</v>
      </c>
      <c r="BC1189" s="359">
        <f>_xll.qlIndexFixing($AC$5,AZ1189,,_xll.ohTrigger(Trigger,Quote!$V$2))</f>
        <v>1.7804531330547053E-2</v>
      </c>
      <c r="BD1189" s="359" t="e">
        <f>_xll.qlIndexFixing($BE$1,AZ1189,TRUE,_xll.ohTrigger(Trigger,Trigger12M))</f>
        <v>#NUM!</v>
      </c>
    </row>
    <row r="1190" spans="51:56" ht="11.25" customHeight="1" x14ac:dyDescent="0.25">
      <c r="AY1190" s="187" t="s">
        <v>90</v>
      </c>
      <c r="AZ1190" s="186">
        <f>_xll.qlInterestRateIndexFixingDate(Currency&amp;"ibor"&amp;$I$1,BA1190,Trigger)</f>
        <v>47638</v>
      </c>
      <c r="BA1190" s="186">
        <f>_xll.qlCalendarAdvance(Calendar,BA1189,AY1190,"f",,Trigger)</f>
        <v>47640</v>
      </c>
      <c r="BB1190" s="186">
        <f>_xll.qlInterestRateIndexMaturity(Currency&amp;"ibor"&amp;$I$1,BA1190,Trigger)</f>
        <v>48005</v>
      </c>
      <c r="BC1190" s="359">
        <f>_xll.qlIndexFixing($AC$5,AZ1190,,_xll.ohTrigger(Trigger,Quote!$V$2))</f>
        <v>1.779759724023974E-2</v>
      </c>
      <c r="BD1190" s="359" t="e">
        <f>_xll.qlIndexFixing($BE$1,AZ1190,TRUE,_xll.ohTrigger(Trigger,Trigger12M))</f>
        <v>#NUM!</v>
      </c>
    </row>
    <row r="1191" spans="51:56" ht="11.25" customHeight="1" x14ac:dyDescent="0.25">
      <c r="AY1191" s="187" t="s">
        <v>90</v>
      </c>
      <c r="AZ1191" s="186">
        <f>_xll.qlInterestRateIndexFixingDate(Currency&amp;"ibor"&amp;$I$1,BA1191,Trigger)</f>
        <v>47645</v>
      </c>
      <c r="BA1191" s="186">
        <f>_xll.qlCalendarAdvance(Calendar,BA1190,AY1191,"f",,Trigger)</f>
        <v>47647</v>
      </c>
      <c r="BB1191" s="186">
        <f>_xll.qlInterestRateIndexMaturity(Currency&amp;"ibor"&amp;$I$1,BA1191,Trigger)</f>
        <v>48012</v>
      </c>
      <c r="BC1191" s="359">
        <f>_xll.qlIndexFixing($AC$5,AZ1191,,_xll.ohTrigger(Trigger,Quote!$V$2))</f>
        <v>1.7793348511392859E-2</v>
      </c>
      <c r="BD1191" s="359" t="e">
        <f>_xll.qlIndexFixing($BE$1,AZ1191,TRUE,_xll.ohTrigger(Trigger,Trigger12M))</f>
        <v>#NUM!</v>
      </c>
    </row>
    <row r="1192" spans="51:56" ht="11.25" customHeight="1" x14ac:dyDescent="0.25">
      <c r="AY1192" s="187" t="s">
        <v>90</v>
      </c>
      <c r="AZ1192" s="186">
        <f>_xll.qlInterestRateIndexFixingDate(Currency&amp;"ibor"&amp;$I$1,BA1192,Trigger)</f>
        <v>47652</v>
      </c>
      <c r="BA1192" s="186">
        <f>_xll.qlCalendarAdvance(Calendar,BA1191,AY1192,"f",,Trigger)</f>
        <v>47654</v>
      </c>
      <c r="BB1192" s="186">
        <f>_xll.qlInterestRateIndexMaturity(Currency&amp;"ibor"&amp;$I$1,BA1192,Trigger)</f>
        <v>48019</v>
      </c>
      <c r="BC1192" s="359">
        <f>_xll.qlIndexFixing($AC$5,AZ1192,,_xll.ohTrigger(Trigger,Quote!$V$2))</f>
        <v>1.7789060594718856E-2</v>
      </c>
      <c r="BD1192" s="359" t="e">
        <f>_xll.qlIndexFixing($BE$1,AZ1192,TRUE,_xll.ohTrigger(Trigger,Trigger12M))</f>
        <v>#NUM!</v>
      </c>
    </row>
    <row r="1193" spans="51:56" ht="11.25" customHeight="1" x14ac:dyDescent="0.25">
      <c r="AY1193" s="187" t="s">
        <v>90</v>
      </c>
      <c r="AZ1193" s="186">
        <f>_xll.qlInterestRateIndexFixingDate(Currency&amp;"ibor"&amp;$I$1,BA1193,Trigger)</f>
        <v>47659</v>
      </c>
      <c r="BA1193" s="186">
        <f>_xll.qlCalendarAdvance(Calendar,BA1192,AY1193,"f",,Trigger)</f>
        <v>47661</v>
      </c>
      <c r="BB1193" s="186">
        <f>_xll.qlInterestRateIndexMaturity(Currency&amp;"ibor"&amp;$I$1,BA1193,Trigger)</f>
        <v>48026</v>
      </c>
      <c r="BC1193" s="359">
        <f>_xll.qlIndexFixing($AC$5,AZ1193,,_xll.ohTrigger(Trigger,Quote!$V$2))</f>
        <v>1.778473349071925E-2</v>
      </c>
      <c r="BD1193" s="359" t="e">
        <f>_xll.qlIndexFixing($BE$1,AZ1193,TRUE,_xll.ohTrigger(Trigger,Trigger12M))</f>
        <v>#NUM!</v>
      </c>
    </row>
    <row r="1194" spans="51:56" ht="11.25" customHeight="1" x14ac:dyDescent="0.25">
      <c r="AY1194" s="187" t="s">
        <v>90</v>
      </c>
      <c r="AZ1194" s="186">
        <f>_xll.qlInterestRateIndexFixingDate(Currency&amp;"ibor"&amp;$I$1,BA1194,Trigger)</f>
        <v>47666</v>
      </c>
      <c r="BA1194" s="186">
        <f>_xll.qlCalendarAdvance(Calendar,BA1193,AY1194,"f",,Trigger)</f>
        <v>47668</v>
      </c>
      <c r="BB1194" s="186">
        <f>_xll.qlInterestRateIndexMaturity(Currency&amp;"ibor"&amp;$I$1,BA1194,Trigger)</f>
        <v>48033</v>
      </c>
      <c r="BC1194" s="359">
        <f>_xll.qlIndexFixing($AC$5,AZ1194,,_xll.ohTrigger(Trigger,Quote!$V$2))</f>
        <v>1.778036719990125E-2</v>
      </c>
      <c r="BD1194" s="359" t="e">
        <f>_xll.qlIndexFixing($BE$1,AZ1194,TRUE,_xll.ohTrigger(Trigger,Trigger12M))</f>
        <v>#NUM!</v>
      </c>
    </row>
    <row r="1195" spans="51:56" ht="11.25" customHeight="1" x14ac:dyDescent="0.25">
      <c r="AY1195" s="187" t="s">
        <v>90</v>
      </c>
      <c r="AZ1195" s="186">
        <f>_xll.qlInterestRateIndexFixingDate(Currency&amp;"ibor"&amp;$I$1,BA1195,Trigger)</f>
        <v>47673</v>
      </c>
      <c r="BA1195" s="186">
        <f>_xll.qlCalendarAdvance(Calendar,BA1194,AY1195,"f",,Trigger)</f>
        <v>47675</v>
      </c>
      <c r="BB1195" s="186">
        <f>_xll.qlInterestRateIndexMaturity(Currency&amp;"ibor"&amp;$I$1,BA1195,Trigger)</f>
        <v>48040</v>
      </c>
      <c r="BC1195" s="359">
        <f>_xll.qlIndexFixing($AC$5,AZ1195,,_xll.ohTrigger(Trigger,Quote!$V$2))</f>
        <v>1.7775961722776012E-2</v>
      </c>
      <c r="BD1195" s="359" t="e">
        <f>_xll.qlIndexFixing($BE$1,AZ1195,TRUE,_xll.ohTrigger(Trigger,Trigger12M))</f>
        <v>#NUM!</v>
      </c>
    </row>
    <row r="1196" spans="51:56" ht="11.25" customHeight="1" x14ac:dyDescent="0.25">
      <c r="AY1196" s="187" t="s">
        <v>90</v>
      </c>
      <c r="AZ1196" s="186">
        <f>_xll.qlInterestRateIndexFixingDate(Currency&amp;"ibor"&amp;$I$1,BA1196,Trigger)</f>
        <v>47680</v>
      </c>
      <c r="BA1196" s="186">
        <f>_xll.qlCalendarAdvance(Calendar,BA1195,AY1196,"f",,Trigger)</f>
        <v>47682</v>
      </c>
      <c r="BB1196" s="186">
        <f>_xll.qlInterestRateIndexMaturity(Currency&amp;"ibor"&amp;$I$1,BA1196,Trigger)</f>
        <v>48047</v>
      </c>
      <c r="BC1196" s="359">
        <f>_xll.qlIndexFixing($AC$5,AZ1196,,_xll.ohTrigger(Trigger,Quote!$V$2))</f>
        <v>1.7771517059859722E-2</v>
      </c>
      <c r="BD1196" s="359" t="e">
        <f>_xll.qlIndexFixing($BE$1,AZ1196,TRUE,_xll.ohTrigger(Trigger,Trigger12M))</f>
        <v>#NUM!</v>
      </c>
    </row>
    <row r="1197" spans="51:56" ht="11.25" customHeight="1" x14ac:dyDescent="0.25">
      <c r="AY1197" s="187" t="s">
        <v>90</v>
      </c>
      <c r="AZ1197" s="186">
        <f>_xll.qlInterestRateIndexFixingDate(Currency&amp;"ibor"&amp;$I$1,BA1197,Trigger)</f>
        <v>47687</v>
      </c>
      <c r="BA1197" s="186">
        <f>_xll.qlCalendarAdvance(Calendar,BA1196,AY1197,"f",,Trigger)</f>
        <v>47689</v>
      </c>
      <c r="BB1197" s="186">
        <f>_xll.qlInterestRateIndexMaturity(Currency&amp;"ibor"&amp;$I$1,BA1197,Trigger)</f>
        <v>48054</v>
      </c>
      <c r="BC1197" s="359">
        <f>_xll.qlIndexFixing($AC$5,AZ1197,,_xll.ohTrigger(Trigger,Quote!$V$2))</f>
        <v>1.7767033211672733E-2</v>
      </c>
      <c r="BD1197" s="359" t="e">
        <f>_xll.qlIndexFixing($BE$1,AZ1197,TRUE,_xll.ohTrigger(Trigger,Trigger12M))</f>
        <v>#NUM!</v>
      </c>
    </row>
    <row r="1198" spans="51:56" ht="11.25" customHeight="1" x14ac:dyDescent="0.25">
      <c r="AY1198" s="187" t="s">
        <v>90</v>
      </c>
      <c r="AZ1198" s="186">
        <f>_xll.qlInterestRateIndexFixingDate(Currency&amp;"ibor"&amp;$I$1,BA1198,Trigger)</f>
        <v>47694</v>
      </c>
      <c r="BA1198" s="186">
        <f>_xll.qlCalendarAdvance(Calendar,BA1197,AY1198,"f",,Trigger)</f>
        <v>47696</v>
      </c>
      <c r="BB1198" s="186">
        <f>_xll.qlInterestRateIndexMaturity(Currency&amp;"ibor"&amp;$I$1,BA1198,Trigger)</f>
        <v>48061</v>
      </c>
      <c r="BC1198" s="359">
        <f>_xll.qlIndexFixing($AC$5,AZ1198,,_xll.ohTrigger(Trigger,Quote!$V$2))</f>
        <v>1.7762510178740653E-2</v>
      </c>
      <c r="BD1198" s="359" t="e">
        <f>_xll.qlIndexFixing($BE$1,AZ1198,TRUE,_xll.ohTrigger(Trigger,Trigger12M))</f>
        <v>#NUM!</v>
      </c>
    </row>
    <row r="1199" spans="51:56" ht="11.25" customHeight="1" x14ac:dyDescent="0.25">
      <c r="AY1199" s="187" t="s">
        <v>90</v>
      </c>
      <c r="AZ1199" s="186">
        <f>_xll.qlInterestRateIndexFixingDate(Currency&amp;"ibor"&amp;$I$1,BA1199,Trigger)</f>
        <v>47701</v>
      </c>
      <c r="BA1199" s="186">
        <f>_xll.qlCalendarAdvance(Calendar,BA1198,AY1199,"f",,Trigger)</f>
        <v>47703</v>
      </c>
      <c r="BB1199" s="186">
        <f>_xll.qlInterestRateIndexMaturity(Currency&amp;"ibor"&amp;$I$1,BA1199,Trigger)</f>
        <v>48068</v>
      </c>
      <c r="BC1199" s="359">
        <f>_xll.qlIndexFixing($AC$5,AZ1199,,_xll.ohTrigger(Trigger,Quote!$V$2))</f>
        <v>1.775794796159259E-2</v>
      </c>
      <c r="BD1199" s="359" t="e">
        <f>_xll.qlIndexFixing($BE$1,AZ1199,TRUE,_xll.ohTrigger(Trigger,Trigger12M))</f>
        <v>#NUM!</v>
      </c>
    </row>
    <row r="1200" spans="51:56" ht="11.25" customHeight="1" x14ac:dyDescent="0.25">
      <c r="AY1200" s="187" t="s">
        <v>90</v>
      </c>
      <c r="AZ1200" s="186">
        <f>_xll.qlInterestRateIndexFixingDate(Currency&amp;"ibor"&amp;$I$1,BA1200,Trigger)</f>
        <v>47708</v>
      </c>
      <c r="BA1200" s="186">
        <f>_xll.qlCalendarAdvance(Calendar,BA1199,AY1200,"f",,Trigger)</f>
        <v>47710</v>
      </c>
      <c r="BB1200" s="186">
        <f>_xll.qlInterestRateIndexMaturity(Currency&amp;"ibor"&amp;$I$1,BA1200,Trigger)</f>
        <v>48075</v>
      </c>
      <c r="BC1200" s="359">
        <f>_xll.qlIndexFixing($AC$5,AZ1200,,_xll.ohTrigger(Trigger,Quote!$V$2))</f>
        <v>1.775334656076313E-2</v>
      </c>
      <c r="BD1200" s="359" t="e">
        <f>_xll.qlIndexFixing($BE$1,AZ1200,TRUE,_xll.ohTrigger(Trigger,Trigger12M))</f>
        <v>#NUM!</v>
      </c>
    </row>
    <row r="1201" spans="51:56" ht="11.25" customHeight="1" x14ac:dyDescent="0.25">
      <c r="AY1201" s="187" t="s">
        <v>90</v>
      </c>
      <c r="AZ1201" s="186">
        <f>_xll.qlInterestRateIndexFixingDate(Currency&amp;"ibor"&amp;$I$1,BA1201,Trigger)</f>
        <v>47715</v>
      </c>
      <c r="BA1201" s="186">
        <f>_xll.qlCalendarAdvance(Calendar,BA1200,AY1201,"f",,Trigger)</f>
        <v>47717</v>
      </c>
      <c r="BB1201" s="186">
        <f>_xll.qlInterestRateIndexMaturity(Currency&amp;"ibor"&amp;$I$1,BA1201,Trigger)</f>
        <v>48082</v>
      </c>
      <c r="BC1201" s="359">
        <f>_xll.qlIndexFixing($AC$5,AZ1201,,_xll.ohTrigger(Trigger,Quote!$V$2))</f>
        <v>1.7748705976791023E-2</v>
      </c>
      <c r="BD1201" s="359" t="e">
        <f>_xll.qlIndexFixing($BE$1,AZ1201,TRUE,_xll.ohTrigger(Trigger,Trigger12M))</f>
        <v>#NUM!</v>
      </c>
    </row>
    <row r="1202" spans="51:56" ht="11.25" customHeight="1" x14ac:dyDescent="0.25">
      <c r="AY1202" s="187" t="s">
        <v>90</v>
      </c>
      <c r="AZ1202" s="186">
        <f>_xll.qlInterestRateIndexFixingDate(Currency&amp;"ibor"&amp;$I$1,BA1202,Trigger)</f>
        <v>47722</v>
      </c>
      <c r="BA1202" s="186">
        <f>_xll.qlCalendarAdvance(Calendar,BA1201,AY1202,"f",,Trigger)</f>
        <v>47724</v>
      </c>
      <c r="BB1202" s="186">
        <f>_xll.qlInterestRateIndexMaturity(Currency&amp;"ibor"&amp;$I$1,BA1202,Trigger)</f>
        <v>48089</v>
      </c>
      <c r="BC1202" s="359">
        <f>_xll.qlIndexFixing($AC$5,AZ1202,,_xll.ohTrigger(Trigger,Quote!$V$2))</f>
        <v>1.7744026210220271E-2</v>
      </c>
      <c r="BD1202" s="359" t="e">
        <f>_xll.qlIndexFixing($BE$1,AZ1202,TRUE,_xll.ohTrigger(Trigger,Trigger12M))</f>
        <v>#NUM!</v>
      </c>
    </row>
    <row r="1203" spans="51:56" ht="11.25" customHeight="1" x14ac:dyDescent="0.25">
      <c r="AY1203" s="187" t="s">
        <v>90</v>
      </c>
      <c r="AZ1203" s="186">
        <f>_xll.qlInterestRateIndexFixingDate(Currency&amp;"ibor"&amp;$I$1,BA1203,Trigger)</f>
        <v>47729</v>
      </c>
      <c r="BA1203" s="186">
        <f>_xll.qlCalendarAdvance(Calendar,BA1202,AY1203,"f",,Trigger)</f>
        <v>47731</v>
      </c>
      <c r="BB1203" s="186">
        <f>_xll.qlInterestRateIndexMaturity(Currency&amp;"ibor"&amp;$I$1,BA1203,Trigger)</f>
        <v>48096</v>
      </c>
      <c r="BC1203" s="359">
        <f>_xll.qlIndexFixing($AC$5,AZ1203,,_xll.ohTrigger(Trigger,Quote!$V$2))</f>
        <v>1.7739307261598163E-2</v>
      </c>
      <c r="BD1203" s="359" t="e">
        <f>_xll.qlIndexFixing($BE$1,AZ1203,TRUE,_xll.ohTrigger(Trigger,Trigger12M))</f>
        <v>#NUM!</v>
      </c>
    </row>
    <row r="1204" spans="51:56" ht="11.25" customHeight="1" x14ac:dyDescent="0.25">
      <c r="AY1204" s="187" t="s">
        <v>90</v>
      </c>
      <c r="AZ1204" s="186">
        <f>_xll.qlInterestRateIndexFixingDate(Currency&amp;"ibor"&amp;$I$1,BA1204,Trigger)</f>
        <v>47736</v>
      </c>
      <c r="BA1204" s="186">
        <f>_xll.qlCalendarAdvance(Calendar,BA1203,AY1204,"f",,Trigger)</f>
        <v>47738</v>
      </c>
      <c r="BB1204" s="186">
        <f>_xll.qlInterestRateIndexMaturity(Currency&amp;"ibor"&amp;$I$1,BA1204,Trigger)</f>
        <v>48103</v>
      </c>
      <c r="BC1204" s="359">
        <f>_xll.qlIndexFixing($AC$5,AZ1204,,_xll.ohTrigger(Trigger,Quote!$V$2))</f>
        <v>1.7734549131478119E-2</v>
      </c>
      <c r="BD1204" s="359" t="e">
        <f>_xll.qlIndexFixing($BE$1,AZ1204,TRUE,_xll.ohTrigger(Trigger,Trigger12M))</f>
        <v>#NUM!</v>
      </c>
    </row>
    <row r="1205" spans="51:56" ht="11.25" customHeight="1" x14ac:dyDescent="0.25">
      <c r="AY1205" s="187" t="s">
        <v>90</v>
      </c>
      <c r="AZ1205" s="186">
        <f>_xll.qlInterestRateIndexFixingDate(Currency&amp;"ibor"&amp;$I$1,BA1205,Trigger)</f>
        <v>47743</v>
      </c>
      <c r="BA1205" s="186">
        <f>_xll.qlCalendarAdvance(Calendar,BA1204,AY1205,"f",,Trigger)</f>
        <v>47745</v>
      </c>
      <c r="BB1205" s="186">
        <f>_xll.qlInterestRateIndexMaturity(Currency&amp;"ibor"&amp;$I$1,BA1205,Trigger)</f>
        <v>48110</v>
      </c>
      <c r="BC1205" s="359">
        <f>_xll.qlIndexFixing($AC$5,AZ1205,,_xll.ohTrigger(Trigger,Quote!$V$2))</f>
        <v>1.7729751820416841E-2</v>
      </c>
      <c r="BD1205" s="359" t="e">
        <f>_xll.qlIndexFixing($BE$1,AZ1205,TRUE,_xll.ohTrigger(Trigger,Trigger12M))</f>
        <v>#NUM!</v>
      </c>
    </row>
    <row r="1206" spans="51:56" ht="11.25" customHeight="1" x14ac:dyDescent="0.25">
      <c r="AY1206" s="187" t="s">
        <v>90</v>
      </c>
      <c r="AZ1206" s="186">
        <f>_xll.qlInterestRateIndexFixingDate(Currency&amp;"ibor"&amp;$I$1,BA1206,Trigger)</f>
        <v>47750</v>
      </c>
      <c r="BA1206" s="186">
        <f>_xll.qlCalendarAdvance(Calendar,BA1205,AY1206,"f",,Trigger)</f>
        <v>47752</v>
      </c>
      <c r="BB1206" s="186">
        <f>_xll.qlInterestRateIndexMaturity(Currency&amp;"ibor"&amp;$I$1,BA1206,Trigger)</f>
        <v>48117</v>
      </c>
      <c r="BC1206" s="359">
        <f>_xll.qlIndexFixing($AC$5,AZ1206,,_xll.ohTrigger(Trigger,Quote!$V$2))</f>
        <v>1.7724915328976514E-2</v>
      </c>
      <c r="BD1206" s="359" t="e">
        <f>_xll.qlIndexFixing($BE$1,AZ1206,TRUE,_xll.ohTrigger(Trigger,Trigger12M))</f>
        <v>#NUM!</v>
      </c>
    </row>
    <row r="1207" spans="51:56" ht="11.25" customHeight="1" x14ac:dyDescent="0.25">
      <c r="AY1207" s="187" t="s">
        <v>90</v>
      </c>
      <c r="AZ1207" s="186">
        <f>_xll.qlInterestRateIndexFixingDate(Currency&amp;"ibor"&amp;$I$1,BA1207,Trigger)</f>
        <v>47757</v>
      </c>
      <c r="BA1207" s="186">
        <f>_xll.qlCalendarAdvance(Calendar,BA1206,AY1207,"f",,Trigger)</f>
        <v>47759</v>
      </c>
      <c r="BB1207" s="186">
        <f>_xll.qlInterestRateIndexMaturity(Currency&amp;"ibor"&amp;$I$1,BA1207,Trigger)</f>
        <v>48124</v>
      </c>
      <c r="BC1207" s="359">
        <f>_xll.qlIndexFixing($AC$5,AZ1207,,_xll.ohTrigger(Trigger,Quote!$V$2))</f>
        <v>1.7720039657723476E-2</v>
      </c>
      <c r="BD1207" s="359" t="e">
        <f>_xll.qlIndexFixing($BE$1,AZ1207,TRUE,_xll.ohTrigger(Trigger,Trigger12M))</f>
        <v>#NUM!</v>
      </c>
    </row>
    <row r="1208" spans="51:56" ht="11.25" customHeight="1" x14ac:dyDescent="0.25">
      <c r="AY1208" s="187" t="s">
        <v>90</v>
      </c>
      <c r="AZ1208" s="186">
        <f>_xll.qlInterestRateIndexFixingDate(Currency&amp;"ibor"&amp;$I$1,BA1208,Trigger)</f>
        <v>47764</v>
      </c>
      <c r="BA1208" s="186">
        <f>_xll.qlCalendarAdvance(Calendar,BA1207,AY1208,"f",,Trigger)</f>
        <v>47766</v>
      </c>
      <c r="BB1208" s="186">
        <f>_xll.qlInterestRateIndexMaturity(Currency&amp;"ibor"&amp;$I$1,BA1208,Trigger)</f>
        <v>48131</v>
      </c>
      <c r="BC1208" s="359">
        <f>_xll.qlIndexFixing($AC$5,AZ1208,,_xll.ohTrigger(Trigger,Quote!$V$2))</f>
        <v>1.7715124807228672E-2</v>
      </c>
      <c r="BD1208" s="359" t="e">
        <f>_xll.qlIndexFixing($BE$1,AZ1208,TRUE,_xll.ohTrigger(Trigger,Trigger12M))</f>
        <v>#NUM!</v>
      </c>
    </row>
    <row r="1209" spans="51:56" ht="11.25" customHeight="1" x14ac:dyDescent="0.25">
      <c r="AY1209" s="187" t="s">
        <v>90</v>
      </c>
      <c r="AZ1209" s="186">
        <f>_xll.qlInterestRateIndexFixingDate(Currency&amp;"ibor"&amp;$I$1,BA1209,Trigger)</f>
        <v>47771</v>
      </c>
      <c r="BA1209" s="186">
        <f>_xll.qlCalendarAdvance(Calendar,BA1208,AY1209,"f",,Trigger)</f>
        <v>47773</v>
      </c>
      <c r="BB1209" s="186">
        <f>_xll.qlInterestRateIndexMaturity(Currency&amp;"ibor"&amp;$I$1,BA1209,Trigger)</f>
        <v>48138</v>
      </c>
      <c r="BC1209" s="359">
        <f>_xll.qlIndexFixing($AC$5,AZ1209,,_xll.ohTrigger(Trigger,Quote!$V$2))</f>
        <v>1.7710170778067639E-2</v>
      </c>
      <c r="BD1209" s="359" t="e">
        <f>_xll.qlIndexFixing($BE$1,AZ1209,TRUE,_xll.ohTrigger(Trigger,Trigger12M))</f>
        <v>#NUM!</v>
      </c>
    </row>
    <row r="1210" spans="51:56" ht="11.25" customHeight="1" x14ac:dyDescent="0.25">
      <c r="AY1210" s="187" t="s">
        <v>90</v>
      </c>
      <c r="AZ1210" s="186">
        <f>_xll.qlInterestRateIndexFixingDate(Currency&amp;"ibor"&amp;$I$1,BA1210,Trigger)</f>
        <v>47778</v>
      </c>
      <c r="BA1210" s="186">
        <f>_xll.qlCalendarAdvance(Calendar,BA1209,AY1210,"f",,Trigger)</f>
        <v>47780</v>
      </c>
      <c r="BB1210" s="186">
        <f>_xll.qlInterestRateIndexMaturity(Currency&amp;"ibor"&amp;$I$1,BA1210,Trigger)</f>
        <v>48145</v>
      </c>
      <c r="BC1210" s="359">
        <f>_xll.qlIndexFixing($AC$5,AZ1210,,_xll.ohTrigger(Trigger,Quote!$V$2))</f>
        <v>1.7705177570820733E-2</v>
      </c>
      <c r="BD1210" s="359" t="e">
        <f>_xll.qlIndexFixing($BE$1,AZ1210,TRUE,_xll.ohTrigger(Trigger,Trigger12M))</f>
        <v>#NUM!</v>
      </c>
    </row>
    <row r="1211" spans="51:56" ht="11.25" customHeight="1" x14ac:dyDescent="0.25">
      <c r="AY1211" s="187" t="s">
        <v>90</v>
      </c>
      <c r="AZ1211" s="186">
        <f>_xll.qlInterestRateIndexFixingDate(Currency&amp;"ibor"&amp;$I$1,BA1211,Trigger)</f>
        <v>47785</v>
      </c>
      <c r="BA1211" s="186">
        <f>_xll.qlCalendarAdvance(Calendar,BA1210,AY1211,"f",,Trigger)</f>
        <v>47787</v>
      </c>
      <c r="BB1211" s="186">
        <f>_xll.qlInterestRateIndexMaturity(Currency&amp;"ibor"&amp;$I$1,BA1211,Trigger)</f>
        <v>48152</v>
      </c>
      <c r="BC1211" s="359">
        <f>_xll.qlIndexFixing($AC$5,AZ1211,,_xll.ohTrigger(Trigger,Quote!$V$2))</f>
        <v>1.7700145186072692E-2</v>
      </c>
      <c r="BD1211" s="359" t="e">
        <f>_xll.qlIndexFixing($BE$1,AZ1211,TRUE,_xll.ohTrigger(Trigger,Trigger12M))</f>
        <v>#NUM!</v>
      </c>
    </row>
    <row r="1212" spans="51:56" ht="11.25" customHeight="1" x14ac:dyDescent="0.25">
      <c r="AY1212" s="187" t="s">
        <v>90</v>
      </c>
      <c r="AZ1212" s="186">
        <f>_xll.qlInterestRateIndexFixingDate(Currency&amp;"ibor"&amp;$I$1,BA1212,Trigger)</f>
        <v>47792</v>
      </c>
      <c r="BA1212" s="186">
        <f>_xll.qlCalendarAdvance(Calendar,BA1211,AY1212,"f",,Trigger)</f>
        <v>47794</v>
      </c>
      <c r="BB1212" s="186">
        <f>_xll.qlInterestRateIndexMaturity(Currency&amp;"ibor"&amp;$I$1,BA1212,Trigger)</f>
        <v>48159</v>
      </c>
      <c r="BC1212" s="359">
        <f>_xll.qlIndexFixing($AC$5,AZ1212,,_xll.ohTrigger(Trigger,Quote!$V$2))</f>
        <v>1.7695073624412638E-2</v>
      </c>
      <c r="BD1212" s="359" t="e">
        <f>_xll.qlIndexFixing($BE$1,AZ1212,TRUE,_xll.ohTrigger(Trigger,Trigger12M))</f>
        <v>#NUM!</v>
      </c>
    </row>
    <row r="1213" spans="51:56" ht="11.25" customHeight="1" x14ac:dyDescent="0.25">
      <c r="AY1213" s="187" t="s">
        <v>90</v>
      </c>
      <c r="AZ1213" s="186">
        <f>_xll.qlInterestRateIndexFixingDate(Currency&amp;"ibor"&amp;$I$1,BA1213,Trigger)</f>
        <v>47799</v>
      </c>
      <c r="BA1213" s="186">
        <f>_xll.qlCalendarAdvance(Calendar,BA1212,AY1213,"f",,Trigger)</f>
        <v>47801</v>
      </c>
      <c r="BB1213" s="186">
        <f>_xll.qlInterestRateIndexMaturity(Currency&amp;"ibor"&amp;$I$1,BA1213,Trigger)</f>
        <v>48166</v>
      </c>
      <c r="BC1213" s="359">
        <f>_xll.qlIndexFixing($AC$5,AZ1213,,_xll.ohTrigger(Trigger,Quote!$V$2))</f>
        <v>1.7689962886434721E-2</v>
      </c>
      <c r="BD1213" s="359" t="e">
        <f>_xll.qlIndexFixing($BE$1,AZ1213,TRUE,_xll.ohTrigger(Trigger,Trigger12M))</f>
        <v>#NUM!</v>
      </c>
    </row>
    <row r="1214" spans="51:56" ht="11.25" customHeight="1" x14ac:dyDescent="0.25">
      <c r="AY1214" s="187" t="s">
        <v>90</v>
      </c>
      <c r="AZ1214" s="186">
        <f>_xll.qlInterestRateIndexFixingDate(Currency&amp;"ibor"&amp;$I$1,BA1214,Trigger)</f>
        <v>47806</v>
      </c>
      <c r="BA1214" s="186">
        <f>_xll.qlCalendarAdvance(Calendar,BA1213,AY1214,"f",,Trigger)</f>
        <v>47808</v>
      </c>
      <c r="BB1214" s="186">
        <f>_xll.qlInterestRateIndexMaturity(Currency&amp;"ibor"&amp;$I$1,BA1214,Trigger)</f>
        <v>48173</v>
      </c>
      <c r="BC1214" s="359">
        <f>_xll.qlIndexFixing($AC$5,AZ1214,,_xll.ohTrigger(Trigger,Quote!$V$2))</f>
        <v>1.7684812972737479E-2</v>
      </c>
      <c r="BD1214" s="359" t="e">
        <f>_xll.qlIndexFixing($BE$1,AZ1214,TRUE,_xll.ohTrigger(Trigger,Trigger12M))</f>
        <v>#NUM!</v>
      </c>
    </row>
    <row r="1215" spans="51:56" ht="11.25" customHeight="1" x14ac:dyDescent="0.25">
      <c r="AY1215" s="187" t="s">
        <v>90</v>
      </c>
      <c r="AZ1215" s="186">
        <f>_xll.qlInterestRateIndexFixingDate(Currency&amp;"ibor"&amp;$I$1,BA1215,Trigger)</f>
        <v>47813</v>
      </c>
      <c r="BA1215" s="186">
        <f>_xll.qlCalendarAdvance(Calendar,BA1214,AY1215,"f",,Trigger)</f>
        <v>47815</v>
      </c>
      <c r="BB1215" s="186">
        <f>_xll.qlInterestRateIndexMaturity(Currency&amp;"ibor"&amp;$I$1,BA1215,Trigger)</f>
        <v>48180</v>
      </c>
      <c r="BC1215" s="359">
        <f>_xll.qlIndexFixing($AC$5,AZ1215,,_xll.ohTrigger(Trigger,Quote!$V$2))</f>
        <v>1.7679623883924266E-2</v>
      </c>
      <c r="BD1215" s="359" t="e">
        <f>_xll.qlIndexFixing($BE$1,AZ1215,TRUE,_xll.ohTrigger(Trigger,Trigger12M))</f>
        <v>#NUM!</v>
      </c>
    </row>
    <row r="1216" spans="51:56" ht="11.25" customHeight="1" x14ac:dyDescent="0.25">
      <c r="AY1216" s="187" t="s">
        <v>90</v>
      </c>
      <c r="AZ1216" s="186">
        <f>_xll.qlInterestRateIndexFixingDate(Currency&amp;"ibor"&amp;$I$1,BA1216,Trigger)</f>
        <v>47820</v>
      </c>
      <c r="BA1216" s="186">
        <f>_xll.qlCalendarAdvance(Calendar,BA1215,AY1216,"f",,Trigger)</f>
        <v>47822</v>
      </c>
      <c r="BB1216" s="186">
        <f>_xll.qlInterestRateIndexMaturity(Currency&amp;"ibor"&amp;$I$1,BA1216,Trigger)</f>
        <v>48187</v>
      </c>
      <c r="BC1216" s="359">
        <f>_xll.qlIndexFixing($AC$5,AZ1216,,_xll.ohTrigger(Trigger,Quote!$V$2))</f>
        <v>1.7674395620602152E-2</v>
      </c>
      <c r="BD1216" s="359" t="e">
        <f>_xll.qlIndexFixing($BE$1,AZ1216,TRUE,_xll.ohTrigger(Trigger,Trigger12M))</f>
        <v>#NUM!</v>
      </c>
    </row>
    <row r="1217" spans="51:56" ht="11.25" customHeight="1" x14ac:dyDescent="0.25">
      <c r="AY1217" s="187" t="s">
        <v>90</v>
      </c>
      <c r="AZ1217" s="186">
        <f>_xll.qlInterestRateIndexFixingDate(Currency&amp;"ibor"&amp;$I$1,BA1217,Trigger)</f>
        <v>47827</v>
      </c>
      <c r="BA1217" s="186">
        <f>_xll.qlCalendarAdvance(Calendar,BA1216,AY1217,"f",,Trigger)</f>
        <v>47829</v>
      </c>
      <c r="BB1217" s="186">
        <f>_xll.qlInterestRateIndexMaturity(Currency&amp;"ibor"&amp;$I$1,BA1217,Trigger)</f>
        <v>48194</v>
      </c>
      <c r="BC1217" s="359">
        <f>_xll.qlIndexFixing($AC$5,AZ1217,,_xll.ohTrigger(Trigger,Quote!$V$2))</f>
        <v>1.7669128183383911E-2</v>
      </c>
      <c r="BD1217" s="359" t="e">
        <f>_xll.qlIndexFixing($BE$1,AZ1217,TRUE,_xll.ohTrigger(Trigger,Trigger12M))</f>
        <v>#NUM!</v>
      </c>
    </row>
    <row r="1218" spans="51:56" ht="11.25" customHeight="1" x14ac:dyDescent="0.25">
      <c r="AY1218" s="187" t="s">
        <v>90</v>
      </c>
      <c r="AZ1218" s="186">
        <f>_xll.qlInterestRateIndexFixingDate(Currency&amp;"ibor"&amp;$I$1,BA1218,Trigger)</f>
        <v>47834</v>
      </c>
      <c r="BA1218" s="186">
        <f>_xll.qlCalendarAdvance(Calendar,BA1217,AY1218,"f",,Trigger)</f>
        <v>47836</v>
      </c>
      <c r="BB1218" s="186">
        <f>_xll.qlInterestRateIndexMaturity(Currency&amp;"ibor"&amp;$I$1,BA1218,Trigger)</f>
        <v>48201</v>
      </c>
      <c r="BC1218" s="359">
        <f>_xll.qlIndexFixing($AC$5,AZ1218,,_xll.ohTrigger(Trigger,Quote!$V$2))</f>
        <v>1.7663821572886478E-2</v>
      </c>
      <c r="BD1218" s="359" t="e">
        <f>_xll.qlIndexFixing($BE$1,AZ1218,TRUE,_xll.ohTrigger(Trigger,Trigger12M))</f>
        <v>#NUM!</v>
      </c>
    </row>
    <row r="1219" spans="51:56" ht="11.25" customHeight="1" x14ac:dyDescent="0.25">
      <c r="AY1219" s="187" t="s">
        <v>90</v>
      </c>
      <c r="AZ1219" s="186">
        <f>_xll.qlInterestRateIndexFixingDate(Currency&amp;"ibor"&amp;$I$1,BA1219,Trigger)</f>
        <v>47840</v>
      </c>
      <c r="BA1219" s="186">
        <f>_xll.qlCalendarAdvance(Calendar,BA1218,AY1219,"f",,Trigger)</f>
        <v>47844</v>
      </c>
      <c r="BB1219" s="186">
        <f>_xll.qlInterestRateIndexMaturity(Currency&amp;"ibor"&amp;$I$1,BA1219,Trigger)</f>
        <v>48211</v>
      </c>
      <c r="BC1219" s="359">
        <f>_xll.qlIndexFixing($AC$5,AZ1219,,_xll.ohTrigger(Trigger,Quote!$V$2))</f>
        <v>1.7658068587593397E-2</v>
      </c>
      <c r="BD1219" s="359" t="e">
        <f>_xll.qlIndexFixing($BE$1,AZ1219,TRUE,_xll.ohTrigger(Trigger,Trigger12M))</f>
        <v>#NUM!</v>
      </c>
    </row>
    <row r="1220" spans="51:56" ht="11.25" customHeight="1" x14ac:dyDescent="0.25">
      <c r="AY1220" s="187" t="s">
        <v>90</v>
      </c>
      <c r="AZ1220" s="186">
        <f>_xll.qlInterestRateIndexFixingDate(Currency&amp;"ibor"&amp;$I$1,BA1220,Trigger)</f>
        <v>47848</v>
      </c>
      <c r="BA1220" s="186">
        <f>_xll.qlCalendarAdvance(Calendar,BA1219,AY1220,"f",,Trigger)</f>
        <v>47851</v>
      </c>
      <c r="BB1220" s="186">
        <f>_xll.qlInterestRateIndexMaturity(Currency&amp;"ibor"&amp;$I$1,BA1220,Trigger)</f>
        <v>48218</v>
      </c>
      <c r="BC1220" s="359">
        <f>_xll.qlIndexFixing($AC$5,AZ1220,,_xll.ohTrigger(Trigger,Quote!$V$2))</f>
        <v>1.7652762088849763E-2</v>
      </c>
      <c r="BD1220" s="359" t="e">
        <f>_xll.qlIndexFixing($BE$1,AZ1220,TRUE,_xll.ohTrigger(Trigger,Trigger12M))</f>
        <v>#NUM!</v>
      </c>
    </row>
    <row r="1221" spans="51:56" ht="11.25" customHeight="1" x14ac:dyDescent="0.25">
      <c r="AY1221" s="187" t="s">
        <v>90</v>
      </c>
      <c r="AZ1221" s="186">
        <f>_xll.qlInterestRateIndexFixingDate(Currency&amp;"ibor"&amp;$I$1,BA1221,Trigger)</f>
        <v>47856</v>
      </c>
      <c r="BA1221" s="186">
        <f>_xll.qlCalendarAdvance(Calendar,BA1220,AY1221,"f",,Trigger)</f>
        <v>47858</v>
      </c>
      <c r="BB1221" s="186">
        <f>_xll.qlInterestRateIndexMaturity(Currency&amp;"ibor"&amp;$I$1,BA1221,Trigger)</f>
        <v>48225</v>
      </c>
      <c r="BC1221" s="359">
        <f>_xll.qlIndexFixing($AC$5,AZ1221,,_xll.ohTrigger(Trigger,Quote!$V$2))</f>
        <v>1.7647416627900463E-2</v>
      </c>
      <c r="BD1221" s="359" t="e">
        <f>_xll.qlIndexFixing($BE$1,AZ1221,TRUE,_xll.ohTrigger(Trigger,Trigger12M))</f>
        <v>#NUM!</v>
      </c>
    </row>
    <row r="1222" spans="51:56" ht="11.25" customHeight="1" x14ac:dyDescent="0.25">
      <c r="AY1222" s="187" t="s">
        <v>90</v>
      </c>
      <c r="AZ1222" s="186">
        <f>_xll.qlInterestRateIndexFixingDate(Currency&amp;"ibor"&amp;$I$1,BA1222,Trigger)</f>
        <v>47863</v>
      </c>
      <c r="BA1222" s="186">
        <f>_xll.qlCalendarAdvance(Calendar,BA1221,AY1222,"f",,Trigger)</f>
        <v>47865</v>
      </c>
      <c r="BB1222" s="186">
        <f>_xll.qlInterestRateIndexMaturity(Currency&amp;"ibor"&amp;$I$1,BA1222,Trigger)</f>
        <v>48232</v>
      </c>
      <c r="BC1222" s="359">
        <f>_xll.qlIndexFixing($AC$5,AZ1222,,_xll.ohTrigger(Trigger,Quote!$V$2))</f>
        <v>1.7642032205371694E-2</v>
      </c>
      <c r="BD1222" s="359" t="e">
        <f>_xll.qlIndexFixing($BE$1,AZ1222,TRUE,_xll.ohTrigger(Trigger,Trigger12M))</f>
        <v>#NUM!</v>
      </c>
    </row>
    <row r="1223" spans="51:56" ht="11.25" customHeight="1" x14ac:dyDescent="0.25">
      <c r="AY1223" s="187" t="s">
        <v>90</v>
      </c>
      <c r="AZ1223" s="186">
        <f>_xll.qlInterestRateIndexFixingDate(Currency&amp;"ibor"&amp;$I$1,BA1223,Trigger)</f>
        <v>47870</v>
      </c>
      <c r="BA1223" s="186">
        <f>_xll.qlCalendarAdvance(Calendar,BA1222,AY1223,"f",,Trigger)</f>
        <v>47872</v>
      </c>
      <c r="BB1223" s="186">
        <f>_xll.qlInterestRateIndexMaturity(Currency&amp;"ibor"&amp;$I$1,BA1223,Trigger)</f>
        <v>48239</v>
      </c>
      <c r="BC1223" s="359">
        <f>_xll.qlIndexFixing($AC$5,AZ1223,,_xll.ohTrigger(Trigger,Quote!$V$2))</f>
        <v>1.7636608821894016E-2</v>
      </c>
      <c r="BD1223" s="359" t="e">
        <f>_xll.qlIndexFixing($BE$1,AZ1223,TRUE,_xll.ohTrigger(Trigger,Trigger12M))</f>
        <v>#NUM!</v>
      </c>
    </row>
    <row r="1224" spans="51:56" ht="11.25" customHeight="1" x14ac:dyDescent="0.25">
      <c r="AY1224" s="187" t="s">
        <v>90</v>
      </c>
      <c r="AZ1224" s="186">
        <f>_xll.qlInterestRateIndexFixingDate(Currency&amp;"ibor"&amp;$I$1,BA1224,Trigger)</f>
        <v>47877</v>
      </c>
      <c r="BA1224" s="186">
        <f>_xll.qlCalendarAdvance(Calendar,BA1223,AY1224,"f",,Trigger)</f>
        <v>47879</v>
      </c>
      <c r="BB1224" s="186">
        <f>_xll.qlInterestRateIndexMaturity(Currency&amp;"ibor"&amp;$I$1,BA1224,Trigger)</f>
        <v>48243</v>
      </c>
      <c r="BC1224" s="359">
        <f>_xll.qlIndexFixing($AC$5,AZ1224,,_xll.ohTrigger(Trigger,Quote!$V$2))</f>
        <v>1.7629979721543315E-2</v>
      </c>
      <c r="BD1224" s="359" t="e">
        <f>_xll.qlIndexFixing($BE$1,AZ1224,TRUE,_xll.ohTrigger(Trigger,Trigger12M))</f>
        <v>#NUM!</v>
      </c>
    </row>
    <row r="1225" spans="51:56" ht="11.25" customHeight="1" x14ac:dyDescent="0.25">
      <c r="AY1225" s="187" t="s">
        <v>90</v>
      </c>
      <c r="AZ1225" s="186">
        <f>_xll.qlInterestRateIndexFixingDate(Currency&amp;"ibor"&amp;$I$1,BA1225,Trigger)</f>
        <v>47884</v>
      </c>
      <c r="BA1225" s="186">
        <f>_xll.qlCalendarAdvance(Calendar,BA1224,AY1225,"f",,Trigger)</f>
        <v>47886</v>
      </c>
      <c r="BB1225" s="186">
        <f>_xll.qlInterestRateIndexMaturity(Currency&amp;"ibor"&amp;$I$1,BA1225,Trigger)</f>
        <v>48253</v>
      </c>
      <c r="BC1225" s="359">
        <f>_xll.qlIndexFixing($AC$5,AZ1225,,_xll.ohTrigger(Trigger,Quote!$V$2))</f>
        <v>1.7625645174636169E-2</v>
      </c>
      <c r="BD1225" s="359" t="e">
        <f>_xll.qlIndexFixing($BE$1,AZ1225,TRUE,_xll.ohTrigger(Trigger,Trigger12M))</f>
        <v>#NUM!</v>
      </c>
    </row>
    <row r="1226" spans="51:56" ht="11.25" customHeight="1" x14ac:dyDescent="0.25">
      <c r="AY1226" s="187" t="s">
        <v>90</v>
      </c>
      <c r="AZ1226" s="186">
        <f>_xll.qlInterestRateIndexFixingDate(Currency&amp;"ibor"&amp;$I$1,BA1226,Trigger)</f>
        <v>47891</v>
      </c>
      <c r="BA1226" s="186">
        <f>_xll.qlCalendarAdvance(Calendar,BA1225,AY1226,"f",,Trigger)</f>
        <v>47893</v>
      </c>
      <c r="BB1226" s="186">
        <f>_xll.qlInterestRateIndexMaturity(Currency&amp;"ibor"&amp;$I$1,BA1226,Trigger)</f>
        <v>48260</v>
      </c>
      <c r="BC1226" s="359">
        <f>_xll.qlIndexFixing($AC$5,AZ1226,,_xll.ohTrigger(Trigger,Quote!$V$2))</f>
        <v>1.7620104912140201E-2</v>
      </c>
      <c r="BD1226" s="359" t="e">
        <f>_xll.qlIndexFixing($BE$1,AZ1226,TRUE,_xll.ohTrigger(Trigger,Trigger12M))</f>
        <v>#NUM!</v>
      </c>
    </row>
    <row r="1227" spans="51:56" ht="11.25" customHeight="1" x14ac:dyDescent="0.25">
      <c r="AY1227" s="187" t="s">
        <v>90</v>
      </c>
      <c r="AZ1227" s="186">
        <f>_xll.qlInterestRateIndexFixingDate(Currency&amp;"ibor"&amp;$I$1,BA1227,Trigger)</f>
        <v>47898</v>
      </c>
      <c r="BA1227" s="186">
        <f>_xll.qlCalendarAdvance(Calendar,BA1226,AY1227,"f",,Trigger)</f>
        <v>47900</v>
      </c>
      <c r="BB1227" s="186">
        <f>_xll.qlInterestRateIndexMaturity(Currency&amp;"ibor"&amp;$I$1,BA1227,Trigger)</f>
        <v>48267</v>
      </c>
      <c r="BC1227" s="359">
        <f>_xll.qlIndexFixing($AC$5,AZ1227,,_xll.ohTrigger(Trigger,Quote!$V$2))</f>
        <v>1.761452569126308E-2</v>
      </c>
      <c r="BD1227" s="359" t="e">
        <f>_xll.qlIndexFixing($BE$1,AZ1227,TRUE,_xll.ohTrigger(Trigger,Trigger12M))</f>
        <v>#NUM!</v>
      </c>
    </row>
    <row r="1228" spans="51:56" ht="11.25" customHeight="1" x14ac:dyDescent="0.25">
      <c r="AY1228" s="187" t="s">
        <v>90</v>
      </c>
      <c r="AZ1228" s="186">
        <f>_xll.qlInterestRateIndexFixingDate(Currency&amp;"ibor"&amp;$I$1,BA1228,Trigger)</f>
        <v>47905</v>
      </c>
      <c r="BA1228" s="186">
        <f>_xll.qlCalendarAdvance(Calendar,BA1227,AY1228,"f",,Trigger)</f>
        <v>47907</v>
      </c>
      <c r="BB1228" s="186">
        <f>_xll.qlInterestRateIndexMaturity(Currency&amp;"ibor"&amp;$I$1,BA1228,Trigger)</f>
        <v>48271</v>
      </c>
      <c r="BC1228" s="359">
        <f>_xll.qlIndexFixing($AC$5,AZ1228,,_xll.ohTrigger(Trigger,Quote!$V$2))</f>
        <v>1.7607226895832329E-2</v>
      </c>
      <c r="BD1228" s="359" t="e">
        <f>_xll.qlIndexFixing($BE$1,AZ1228,TRUE,_xll.ohTrigger(Trigger,Trigger12M))</f>
        <v>#NUM!</v>
      </c>
    </row>
    <row r="1229" spans="51:56" ht="11.25" customHeight="1" x14ac:dyDescent="0.25">
      <c r="AY1229" s="187" t="s">
        <v>90</v>
      </c>
      <c r="AZ1229" s="186">
        <f>_xll.qlInterestRateIndexFixingDate(Currency&amp;"ibor"&amp;$I$1,BA1229,Trigger)</f>
        <v>47912</v>
      </c>
      <c r="BA1229" s="186">
        <f>_xll.qlCalendarAdvance(Calendar,BA1228,AY1229,"f",,Trigger)</f>
        <v>47914</v>
      </c>
      <c r="BB1229" s="186">
        <f>_xll.qlInterestRateIndexMaturity(Currency&amp;"ibor"&amp;$I$1,BA1229,Trigger)</f>
        <v>48281</v>
      </c>
      <c r="BC1229" s="359">
        <f>_xll.qlIndexFixing($AC$5,AZ1229,,_xll.ohTrigger(Trigger,Quote!$V$2))</f>
        <v>1.7603250376983015E-2</v>
      </c>
      <c r="BD1229" s="359" t="e">
        <f>_xll.qlIndexFixing($BE$1,AZ1229,TRUE,_xll.ohTrigger(Trigger,Trigger12M))</f>
        <v>#NUM!</v>
      </c>
    </row>
    <row r="1230" spans="51:56" ht="11.25" customHeight="1" x14ac:dyDescent="0.25">
      <c r="AY1230" s="187" t="s">
        <v>90</v>
      </c>
      <c r="AZ1230" s="186">
        <f>_xll.qlInterestRateIndexFixingDate(Currency&amp;"ibor"&amp;$I$1,BA1230,Trigger)</f>
        <v>47919</v>
      </c>
      <c r="BA1230" s="186">
        <f>_xll.qlCalendarAdvance(Calendar,BA1229,AY1230,"f",,Trigger)</f>
        <v>47921</v>
      </c>
      <c r="BB1230" s="186">
        <f>_xll.qlInterestRateIndexMaturity(Currency&amp;"ibor"&amp;$I$1,BA1230,Trigger)</f>
        <v>48288</v>
      </c>
      <c r="BC1230" s="359">
        <f>_xll.qlIndexFixing($AC$5,AZ1230,,_xll.ohTrigger(Trigger,Quote!$V$2))</f>
        <v>1.7597554284900865E-2</v>
      </c>
      <c r="BD1230" s="359" t="e">
        <f>_xll.qlIndexFixing($BE$1,AZ1230,TRUE,_xll.ohTrigger(Trigger,Trigger12M))</f>
        <v>#NUM!</v>
      </c>
    </row>
    <row r="1231" spans="51:56" ht="11.25" customHeight="1" x14ac:dyDescent="0.25">
      <c r="AY1231" s="187" t="s">
        <v>90</v>
      </c>
      <c r="AZ1231" s="186">
        <f>_xll.qlInterestRateIndexFixingDate(Currency&amp;"ibor"&amp;$I$1,BA1231,Trigger)</f>
        <v>47926</v>
      </c>
      <c r="BA1231" s="186">
        <f>_xll.qlCalendarAdvance(Calendar,BA1230,AY1231,"f",,Trigger)</f>
        <v>47928</v>
      </c>
      <c r="BB1231" s="186">
        <f>_xll.qlInterestRateIndexMaturity(Currency&amp;"ibor"&amp;$I$1,BA1231,Trigger)</f>
        <v>48295</v>
      </c>
      <c r="BC1231" s="359">
        <f>_xll.qlIndexFixing($AC$5,AZ1231,,_xll.ohTrigger(Trigger,Quote!$V$2))</f>
        <v>1.7591819237078067E-2</v>
      </c>
      <c r="BD1231" s="359" t="e">
        <f>_xll.qlIndexFixing($BE$1,AZ1231,TRUE,_xll.ohTrigger(Trigger,Trigger12M))</f>
        <v>#NUM!</v>
      </c>
    </row>
    <row r="1232" spans="51:56" ht="11.25" customHeight="1" x14ac:dyDescent="0.25">
      <c r="AY1232" s="187" t="s">
        <v>90</v>
      </c>
      <c r="AZ1232" s="186">
        <f>_xll.qlInterestRateIndexFixingDate(Currency&amp;"ibor"&amp;$I$1,BA1232,Trigger)</f>
        <v>47933</v>
      </c>
      <c r="BA1232" s="186">
        <f>_xll.qlCalendarAdvance(Calendar,BA1231,AY1232,"f",,Trigger)</f>
        <v>47935</v>
      </c>
      <c r="BB1232" s="186">
        <f>_xll.qlInterestRateIndexMaturity(Currency&amp;"ibor"&amp;$I$1,BA1232,Trigger)</f>
        <v>48303</v>
      </c>
      <c r="BC1232" s="359">
        <f>_xll.qlIndexFixing($AC$5,AZ1232,,_xll.ohTrigger(Trigger,Quote!$V$2))</f>
        <v>1.7586783024985519E-2</v>
      </c>
      <c r="BD1232" s="359" t="e">
        <f>_xll.qlIndexFixing($BE$1,AZ1232,TRUE,_xll.ohTrigger(Trigger,Trigger12M))</f>
        <v>#NUM!</v>
      </c>
    </row>
    <row r="1233" spans="51:56" ht="11.25" customHeight="1" x14ac:dyDescent="0.25">
      <c r="AY1233" s="187" t="s">
        <v>90</v>
      </c>
      <c r="AZ1233" s="186">
        <f>_xll.qlInterestRateIndexFixingDate(Currency&amp;"ibor"&amp;$I$1,BA1233,Trigger)</f>
        <v>47940</v>
      </c>
      <c r="BA1233" s="186">
        <f>_xll.qlCalendarAdvance(Calendar,BA1232,AY1233,"f",,Trigger)</f>
        <v>47942</v>
      </c>
      <c r="BB1233" s="186">
        <f>_xll.qlInterestRateIndexMaturity(Currency&amp;"ibor"&amp;$I$1,BA1233,Trigger)</f>
        <v>48309</v>
      </c>
      <c r="BC1233" s="359">
        <f>_xll.qlIndexFixing($AC$5,AZ1233,,_xll.ohTrigger(Trigger,Quote!$V$2))</f>
        <v>1.7580232276902426E-2</v>
      </c>
      <c r="BD1233" s="359" t="e">
        <f>_xll.qlIndexFixing($BE$1,AZ1233,TRUE,_xll.ohTrigger(Trigger,Trigger12M))</f>
        <v>#NUM!</v>
      </c>
    </row>
    <row r="1234" spans="51:56" ht="11.25" customHeight="1" x14ac:dyDescent="0.25">
      <c r="AY1234" s="187" t="s">
        <v>90</v>
      </c>
      <c r="AZ1234" s="186">
        <f>_xll.qlInterestRateIndexFixingDate(Currency&amp;"ibor"&amp;$I$1,BA1234,Trigger)</f>
        <v>47947</v>
      </c>
      <c r="BA1234" s="186">
        <f>_xll.qlCalendarAdvance(Calendar,BA1233,AY1234,"f",,Trigger)</f>
        <v>47953</v>
      </c>
      <c r="BB1234" s="186">
        <f>_xll.qlInterestRateIndexMaturity(Currency&amp;"ibor"&amp;$I$1,BA1234,Trigger)</f>
        <v>48319</v>
      </c>
      <c r="BC1234" s="359">
        <f>_xll.qlIndexFixing($AC$5,AZ1234,,_xll.ohTrigger(Trigger,Quote!$V$2))</f>
        <v>1.7570171964917655E-2</v>
      </c>
      <c r="BD1234" s="359" t="e">
        <f>_xll.qlIndexFixing($BE$1,AZ1234,TRUE,_xll.ohTrigger(Trigger,Trigger12M))</f>
        <v>#NUM!</v>
      </c>
    </row>
    <row r="1235" spans="51:56" ht="11.25" customHeight="1" x14ac:dyDescent="0.25">
      <c r="AY1235" s="187" t="s">
        <v>90</v>
      </c>
      <c r="AZ1235" s="186">
        <f>_xll.qlInterestRateIndexFixingDate(Currency&amp;"ibor"&amp;$I$1,BA1235,Trigger)</f>
        <v>47956</v>
      </c>
      <c r="BA1235" s="186">
        <f>_xll.qlCalendarAdvance(Calendar,BA1234,AY1235,"f",,Trigger)</f>
        <v>47960</v>
      </c>
      <c r="BB1235" s="186">
        <f>_xll.qlInterestRateIndexMaturity(Currency&amp;"ibor"&amp;$I$1,BA1235,Trigger)</f>
        <v>48326</v>
      </c>
      <c r="BC1235" s="359">
        <f>_xll.qlIndexFixing($AC$5,AZ1235,,_xll.ohTrigger(Trigger,Quote!$V$2))</f>
        <v>1.7564215306607012E-2</v>
      </c>
      <c r="BD1235" s="359" t="e">
        <f>_xll.qlIndexFixing($BE$1,AZ1235,TRUE,_xll.ohTrigger(Trigger,Trigger12M))</f>
        <v>#NUM!</v>
      </c>
    </row>
    <row r="1236" spans="51:56" ht="11.25" customHeight="1" x14ac:dyDescent="0.25">
      <c r="AY1236" s="187" t="s">
        <v>90</v>
      </c>
      <c r="AZ1236" s="186">
        <f>_xll.qlInterestRateIndexFixingDate(Currency&amp;"ibor"&amp;$I$1,BA1236,Trigger)</f>
        <v>47963</v>
      </c>
      <c r="BA1236" s="186">
        <f>_xll.qlCalendarAdvance(Calendar,BA1235,AY1236,"f",,Trigger)</f>
        <v>47967</v>
      </c>
      <c r="BB1236" s="186">
        <f>_xll.qlInterestRateIndexMaturity(Currency&amp;"ibor"&amp;$I$1,BA1236,Trigger)</f>
        <v>48333</v>
      </c>
      <c r="BC1236" s="359">
        <f>_xll.qlIndexFixing($AC$5,AZ1236,,_xll.ohTrigger(Trigger,Quote!$V$2))</f>
        <v>1.755821959216667E-2</v>
      </c>
      <c r="BD1236" s="359" t="e">
        <f>_xll.qlIndexFixing($BE$1,AZ1236,TRUE,_xll.ohTrigger(Trigger,Trigger12M))</f>
        <v>#NUM!</v>
      </c>
    </row>
    <row r="1237" spans="51:56" ht="11.25" customHeight="1" x14ac:dyDescent="0.25">
      <c r="AY1237" s="187" t="s">
        <v>90</v>
      </c>
      <c r="AZ1237" s="186">
        <f>_xll.qlInterestRateIndexFixingDate(Currency&amp;"ibor"&amp;$I$1,BA1237,Trigger)</f>
        <v>47970</v>
      </c>
      <c r="BA1237" s="186">
        <f>_xll.qlCalendarAdvance(Calendar,BA1236,AY1237,"f",,Trigger)</f>
        <v>47974</v>
      </c>
      <c r="BB1237" s="186">
        <f>_xll.qlInterestRateIndexMaturity(Currency&amp;"ibor"&amp;$I$1,BA1237,Trigger)</f>
        <v>48340</v>
      </c>
      <c r="BC1237" s="359">
        <f>_xll.qlIndexFixing($AC$5,AZ1237,,_xll.ohTrigger(Trigger,Quote!$V$2))</f>
        <v>1.7552184822298145E-2</v>
      </c>
      <c r="BD1237" s="359" t="e">
        <f>_xll.qlIndexFixing($BE$1,AZ1237,TRUE,_xll.ohTrigger(Trigger,Trigger12M))</f>
        <v>#NUM!</v>
      </c>
    </row>
    <row r="1238" spans="51:56" ht="11.25" customHeight="1" x14ac:dyDescent="0.25">
      <c r="AY1238" s="187" t="s">
        <v>90</v>
      </c>
      <c r="AZ1238" s="186">
        <f>_xll.qlInterestRateIndexFixingDate(Currency&amp;"ibor"&amp;$I$1,BA1238,Trigger)</f>
        <v>47977</v>
      </c>
      <c r="BA1238" s="186">
        <f>_xll.qlCalendarAdvance(Calendar,BA1237,AY1238,"f",,Trigger)</f>
        <v>47981</v>
      </c>
      <c r="BB1238" s="186">
        <f>_xll.qlInterestRateIndexMaturity(Currency&amp;"ibor"&amp;$I$1,BA1238,Trigger)</f>
        <v>48347</v>
      </c>
      <c r="BC1238" s="359">
        <f>_xll.qlIndexFixing($AC$5,AZ1238,,_xll.ohTrigger(Trigger,Quote!$V$2))</f>
        <v>1.7546110997708416E-2</v>
      </c>
      <c r="BD1238" s="359" t="e">
        <f>_xll.qlIndexFixing($BE$1,AZ1238,TRUE,_xll.ohTrigger(Trigger,Trigger12M))</f>
        <v>#NUM!</v>
      </c>
    </row>
    <row r="1239" spans="51:56" ht="11.25" customHeight="1" x14ac:dyDescent="0.25">
      <c r="AY1239" s="187" t="s">
        <v>90</v>
      </c>
      <c r="AZ1239" s="186">
        <f>_xll.qlInterestRateIndexFixingDate(Currency&amp;"ibor"&amp;$I$1,BA1239,Trigger)</f>
        <v>47984</v>
      </c>
      <c r="BA1239" s="186">
        <f>_xll.qlCalendarAdvance(Calendar,BA1238,AY1239,"f",,Trigger)</f>
        <v>47988</v>
      </c>
      <c r="BB1239" s="186">
        <f>_xll.qlInterestRateIndexMaturity(Currency&amp;"ibor"&amp;$I$1,BA1239,Trigger)</f>
        <v>48354</v>
      </c>
      <c r="BC1239" s="359">
        <f>_xll.qlIndexFixing($AC$5,AZ1239,,_xll.ohTrigger(Trigger,Quote!$V$2))</f>
        <v>1.7539998119108606E-2</v>
      </c>
      <c r="BD1239" s="359" t="e">
        <f>_xll.qlIndexFixing($BE$1,AZ1239,TRUE,_xll.ohTrigger(Trigger,Trigger12M))</f>
        <v>#NUM!</v>
      </c>
    </row>
    <row r="1240" spans="51:56" ht="11.25" customHeight="1" x14ac:dyDescent="0.25">
      <c r="AY1240" s="187" t="s">
        <v>90</v>
      </c>
      <c r="AZ1240" s="186">
        <f>_xll.qlInterestRateIndexFixingDate(Currency&amp;"ibor"&amp;$I$1,BA1240,Trigger)</f>
        <v>47991</v>
      </c>
      <c r="BA1240" s="186">
        <f>_xll.qlCalendarAdvance(Calendar,BA1239,AY1240,"f",,Trigger)</f>
        <v>47995</v>
      </c>
      <c r="BB1240" s="186">
        <f>_xll.qlInterestRateIndexMaturity(Currency&amp;"ibor"&amp;$I$1,BA1240,Trigger)</f>
        <v>48361</v>
      </c>
      <c r="BC1240" s="359">
        <f>_xll.qlIndexFixing($AC$5,AZ1240,,_xll.ohTrigger(Trigger,Quote!$V$2))</f>
        <v>1.7533846187214867E-2</v>
      </c>
      <c r="BD1240" s="359" t="e">
        <f>_xll.qlIndexFixing($BE$1,AZ1240,TRUE,_xll.ohTrigger(Trigger,Trigger12M))</f>
        <v>#NUM!</v>
      </c>
    </row>
    <row r="1241" spans="51:56" ht="11.25" customHeight="1" x14ac:dyDescent="0.25">
      <c r="AY1241" s="187" t="s">
        <v>90</v>
      </c>
      <c r="AZ1241" s="186">
        <f>_xll.qlInterestRateIndexFixingDate(Currency&amp;"ibor"&amp;$I$1,BA1241,Trigger)</f>
        <v>47998</v>
      </c>
      <c r="BA1241" s="186">
        <f>_xll.qlCalendarAdvance(Calendar,BA1240,AY1241,"f",,Trigger)</f>
        <v>48002</v>
      </c>
      <c r="BB1241" s="186">
        <f>_xll.qlInterestRateIndexMaturity(Currency&amp;"ibor"&amp;$I$1,BA1241,Trigger)</f>
        <v>48368</v>
      </c>
      <c r="BC1241" s="359">
        <f>_xll.qlIndexFixing($AC$5,AZ1241,,_xll.ohTrigger(Trigger,Quote!$V$2))</f>
        <v>1.7525003646457548E-2</v>
      </c>
      <c r="BD1241" s="359" t="e">
        <f>_xll.qlIndexFixing($BE$1,AZ1241,TRUE,_xll.ohTrigger(Trigger,Trigger12M))</f>
        <v>#NUM!</v>
      </c>
    </row>
    <row r="1242" spans="51:56" ht="11.25" customHeight="1" x14ac:dyDescent="0.25">
      <c r="AY1242" s="187" t="s">
        <v>90</v>
      </c>
      <c r="AZ1242" s="186">
        <f>_xll.qlInterestRateIndexFixingDate(Currency&amp;"ibor"&amp;$I$1,BA1242,Trigger)</f>
        <v>48005</v>
      </c>
      <c r="BA1242" s="186">
        <f>_xll.qlCalendarAdvance(Calendar,BA1241,AY1242,"f",,Trigger)</f>
        <v>48009</v>
      </c>
      <c r="BB1242" s="186">
        <f>_xll.qlInterestRateIndexMaturity(Currency&amp;"ibor"&amp;$I$1,BA1242,Trigger)</f>
        <v>48375</v>
      </c>
      <c r="BC1242" s="359">
        <f>_xll.qlIndexFixing($AC$5,AZ1242,,_xll.ohTrigger(Trigger,Quote!$V$2))</f>
        <v>1.7517657349724644E-2</v>
      </c>
      <c r="BD1242" s="359" t="e">
        <f>_xll.qlIndexFixing($BE$1,AZ1242,TRUE,_xll.ohTrigger(Trigger,Trigger12M))</f>
        <v>#NUM!</v>
      </c>
    </row>
    <row r="1243" spans="51:56" ht="11.25" customHeight="1" x14ac:dyDescent="0.25">
      <c r="AY1243" s="187" t="s">
        <v>90</v>
      </c>
      <c r="AZ1243" s="186">
        <f>_xll.qlInterestRateIndexFixingDate(Currency&amp;"ibor"&amp;$I$1,BA1243,Trigger)</f>
        <v>48012</v>
      </c>
      <c r="BA1243" s="186">
        <f>_xll.qlCalendarAdvance(Calendar,BA1242,AY1243,"f",,Trigger)</f>
        <v>48016</v>
      </c>
      <c r="BB1243" s="186">
        <f>_xll.qlInterestRateIndexMaturity(Currency&amp;"ibor"&amp;$I$1,BA1243,Trigger)</f>
        <v>48382</v>
      </c>
      <c r="BC1243" s="359">
        <f>_xll.qlIndexFixing($AC$5,AZ1243,,_xll.ohTrigger(Trigger,Quote!$V$2))</f>
        <v>1.75102718112835E-2</v>
      </c>
      <c r="BD1243" s="359" t="e">
        <f>_xll.qlIndexFixing($BE$1,AZ1243,TRUE,_xll.ohTrigger(Trigger,Trigger12M))</f>
        <v>#NUM!</v>
      </c>
    </row>
    <row r="1244" spans="51:56" ht="11.25" customHeight="1" x14ac:dyDescent="0.25">
      <c r="AY1244" s="187" t="s">
        <v>90</v>
      </c>
      <c r="AZ1244" s="186">
        <f>_xll.qlInterestRateIndexFixingDate(Currency&amp;"ibor"&amp;$I$1,BA1244,Trigger)</f>
        <v>48019</v>
      </c>
      <c r="BA1244" s="186">
        <f>_xll.qlCalendarAdvance(Calendar,BA1243,AY1244,"f",,Trigger)</f>
        <v>48023</v>
      </c>
      <c r="BB1244" s="186">
        <f>_xll.qlInterestRateIndexMaturity(Currency&amp;"ibor"&amp;$I$1,BA1244,Trigger)</f>
        <v>48389</v>
      </c>
      <c r="BC1244" s="359">
        <f>_xll.qlIndexFixing($AC$5,AZ1244,,_xll.ohTrigger(Trigger,Quote!$V$2))</f>
        <v>1.7502847032003797E-2</v>
      </c>
      <c r="BD1244" s="359" t="e">
        <f>_xll.qlIndexFixing($BE$1,AZ1244,TRUE,_xll.ohTrigger(Trigger,Trigger12M))</f>
        <v>#NUM!</v>
      </c>
    </row>
    <row r="1245" spans="51:56" ht="11.25" customHeight="1" x14ac:dyDescent="0.25">
      <c r="AY1245" s="187" t="s">
        <v>90</v>
      </c>
      <c r="AZ1245" s="186">
        <f>_xll.qlInterestRateIndexFixingDate(Currency&amp;"ibor"&amp;$I$1,BA1245,Trigger)</f>
        <v>48026</v>
      </c>
      <c r="BA1245" s="186">
        <f>_xll.qlCalendarAdvance(Calendar,BA1244,AY1245,"f",,Trigger)</f>
        <v>48030</v>
      </c>
      <c r="BB1245" s="186">
        <f>_xll.qlInterestRateIndexMaturity(Currency&amp;"ibor"&amp;$I$1,BA1245,Trigger)</f>
        <v>48396</v>
      </c>
      <c r="BC1245" s="359">
        <f>_xll.qlIndexFixing($AC$5,AZ1245,,_xll.ohTrigger(Trigger,Quote!$V$2))</f>
        <v>1.7495383012759592E-2</v>
      </c>
      <c r="BD1245" s="359" t="e">
        <f>_xll.qlIndexFixing($BE$1,AZ1245,TRUE,_xll.ohTrigger(Trigger,Trigger12M))</f>
        <v>#NUM!</v>
      </c>
    </row>
    <row r="1246" spans="51:56" ht="11.25" customHeight="1" x14ac:dyDescent="0.25">
      <c r="AY1246" s="187" t="s">
        <v>90</v>
      </c>
      <c r="AZ1246" s="186">
        <f>_xll.qlInterestRateIndexFixingDate(Currency&amp;"ibor"&amp;$I$1,BA1246,Trigger)</f>
        <v>48033</v>
      </c>
      <c r="BA1246" s="186">
        <f>_xll.qlCalendarAdvance(Calendar,BA1245,AY1246,"f",,Trigger)</f>
        <v>48037</v>
      </c>
      <c r="BB1246" s="186">
        <f>_xll.qlInterestRateIndexMaturity(Currency&amp;"ibor"&amp;$I$1,BA1246,Trigger)</f>
        <v>48403</v>
      </c>
      <c r="BC1246" s="359">
        <f>_xll.qlIndexFixing($AC$5,AZ1246,,_xll.ohTrigger(Trigger,Quote!$V$2))</f>
        <v>1.7487879754428434E-2</v>
      </c>
      <c r="BD1246" s="359" t="e">
        <f>_xll.qlIndexFixing($BE$1,AZ1246,TRUE,_xll.ohTrigger(Trigger,Trigger12M))</f>
        <v>#NUM!</v>
      </c>
    </row>
    <row r="1247" spans="51:56" ht="11.25" customHeight="1" x14ac:dyDescent="0.25">
      <c r="AY1247" s="187" t="s">
        <v>90</v>
      </c>
      <c r="AZ1247" s="186">
        <f>_xll.qlInterestRateIndexFixingDate(Currency&amp;"ibor"&amp;$I$1,BA1247,Trigger)</f>
        <v>48040</v>
      </c>
      <c r="BA1247" s="186">
        <f>_xll.qlCalendarAdvance(Calendar,BA1246,AY1247,"f",,Trigger)</f>
        <v>48044</v>
      </c>
      <c r="BB1247" s="186">
        <f>_xll.qlInterestRateIndexMaturity(Currency&amp;"ibor"&amp;$I$1,BA1247,Trigger)</f>
        <v>48410</v>
      </c>
      <c r="BC1247" s="359">
        <f>_xll.qlIndexFixing($AC$5,AZ1247,,_xll.ohTrigger(Trigger,Quote!$V$2))</f>
        <v>1.7480337257894427E-2</v>
      </c>
      <c r="BD1247" s="359" t="e">
        <f>_xll.qlIndexFixing($BE$1,AZ1247,TRUE,_xll.ohTrigger(Trigger,Trigger12M))</f>
        <v>#NUM!</v>
      </c>
    </row>
    <row r="1248" spans="51:56" ht="11.25" customHeight="1" x14ac:dyDescent="0.25">
      <c r="AY1248" s="187" t="s">
        <v>90</v>
      </c>
      <c r="AZ1248" s="186">
        <f>_xll.qlInterestRateIndexFixingDate(Currency&amp;"ibor"&amp;$I$1,BA1248,Trigger)</f>
        <v>48047</v>
      </c>
      <c r="BA1248" s="186">
        <f>_xll.qlCalendarAdvance(Calendar,BA1247,AY1248,"f",,Trigger)</f>
        <v>48051</v>
      </c>
      <c r="BB1248" s="186">
        <f>_xll.qlInterestRateIndexMaturity(Currency&amp;"ibor"&amp;$I$1,BA1248,Trigger)</f>
        <v>48417</v>
      </c>
      <c r="BC1248" s="359">
        <f>_xll.qlIndexFixing($AC$5,AZ1248,,_xll.ohTrigger(Trigger,Quote!$V$2))</f>
        <v>1.7472755524044946E-2</v>
      </c>
      <c r="BD1248" s="359" t="e">
        <f>_xll.qlIndexFixing($BE$1,AZ1248,TRUE,_xll.ohTrigger(Trigger,Trigger12M))</f>
        <v>#NUM!</v>
      </c>
    </row>
    <row r="1249" spans="51:56" ht="11.25" customHeight="1" x14ac:dyDescent="0.25">
      <c r="AY1249" s="187" t="s">
        <v>90</v>
      </c>
      <c r="AZ1249" s="186">
        <f>_xll.qlInterestRateIndexFixingDate(Currency&amp;"ibor"&amp;$I$1,BA1249,Trigger)</f>
        <v>48054</v>
      </c>
      <c r="BA1249" s="186">
        <f>_xll.qlCalendarAdvance(Calendar,BA1248,AY1249,"f",,Trigger)</f>
        <v>48058</v>
      </c>
      <c r="BB1249" s="186">
        <f>_xll.qlInterestRateIndexMaturity(Currency&amp;"ibor"&amp;$I$1,BA1249,Trigger)</f>
        <v>48424</v>
      </c>
      <c r="BC1249" s="359">
        <f>_xll.qlIndexFixing($AC$5,AZ1249,,_xll.ohTrigger(Trigger,Quote!$V$2))</f>
        <v>1.7465134553772174E-2</v>
      </c>
      <c r="BD1249" s="359" t="e">
        <f>_xll.qlIndexFixing($BE$1,AZ1249,TRUE,_xll.ohTrigger(Trigger,Trigger12M))</f>
        <v>#NUM!</v>
      </c>
    </row>
    <row r="1250" spans="51:56" ht="11.25" customHeight="1" x14ac:dyDescent="0.25">
      <c r="AY1250" s="187" t="s">
        <v>90</v>
      </c>
      <c r="AZ1250" s="186">
        <f>_xll.qlInterestRateIndexFixingDate(Currency&amp;"ibor"&amp;$I$1,BA1250,Trigger)</f>
        <v>48061</v>
      </c>
      <c r="BA1250" s="186">
        <f>_xll.qlCalendarAdvance(Calendar,BA1249,AY1250,"f",,Trigger)</f>
        <v>48065</v>
      </c>
      <c r="BB1250" s="186">
        <f>_xll.qlInterestRateIndexMaturity(Currency&amp;"ibor"&amp;$I$1,BA1250,Trigger)</f>
        <v>48431</v>
      </c>
      <c r="BC1250" s="359">
        <f>_xll.qlIndexFixing($AC$5,AZ1250,,_xll.ohTrigger(Trigger,Quote!$V$2))</f>
        <v>1.7457474347973755E-2</v>
      </c>
      <c r="BD1250" s="359" t="e">
        <f>_xll.qlIndexFixing($BE$1,AZ1250,TRUE,_xll.ohTrigger(Trigger,Trigger12M))</f>
        <v>#NUM!</v>
      </c>
    </row>
    <row r="1251" spans="51:56" ht="11.25" customHeight="1" x14ac:dyDescent="0.25">
      <c r="AY1251" s="187" t="s">
        <v>90</v>
      </c>
      <c r="AZ1251" s="186">
        <f>_xll.qlInterestRateIndexFixingDate(Currency&amp;"ibor"&amp;$I$1,BA1251,Trigger)</f>
        <v>48068</v>
      </c>
      <c r="BA1251" s="186">
        <f>_xll.qlCalendarAdvance(Calendar,BA1250,AY1251,"f",,Trigger)</f>
        <v>48072</v>
      </c>
      <c r="BB1251" s="186">
        <f>_xll.qlInterestRateIndexMaturity(Currency&amp;"ibor"&amp;$I$1,BA1251,Trigger)</f>
        <v>48438</v>
      </c>
      <c r="BC1251" s="359">
        <f>_xll.qlIndexFixing($AC$5,AZ1251,,_xll.ohTrigger(Trigger,Quote!$V$2))</f>
        <v>1.7449774907550387E-2</v>
      </c>
      <c r="BD1251" s="359" t="e">
        <f>_xll.qlIndexFixing($BE$1,AZ1251,TRUE,_xll.ohTrigger(Trigger,Trigger12M))</f>
        <v>#NUM!</v>
      </c>
    </row>
    <row r="1252" spans="51:56" ht="11.25" customHeight="1" x14ac:dyDescent="0.25">
      <c r="AY1252" s="187" t="s">
        <v>90</v>
      </c>
      <c r="AZ1252" s="186">
        <f>_xll.qlInterestRateIndexFixingDate(Currency&amp;"ibor"&amp;$I$1,BA1252,Trigger)</f>
        <v>48075</v>
      </c>
      <c r="BA1252" s="186">
        <f>_xll.qlCalendarAdvance(Calendar,BA1251,AY1252,"f",,Trigger)</f>
        <v>48079</v>
      </c>
      <c r="BB1252" s="186">
        <f>_xll.qlInterestRateIndexMaturity(Currency&amp;"ibor"&amp;$I$1,BA1252,Trigger)</f>
        <v>48445</v>
      </c>
      <c r="BC1252" s="359">
        <f>_xll.qlIndexFixing($AC$5,AZ1252,,_xll.ohTrigger(Trigger,Quote!$V$2))</f>
        <v>1.7442036233408887E-2</v>
      </c>
      <c r="BD1252" s="359" t="e">
        <f>_xll.qlIndexFixing($BE$1,AZ1252,TRUE,_xll.ohTrigger(Trigger,Trigger12M))</f>
        <v>#NUM!</v>
      </c>
    </row>
    <row r="1253" spans="51:56" ht="11.25" customHeight="1" x14ac:dyDescent="0.25">
      <c r="AY1253" s="187" t="s">
        <v>90</v>
      </c>
      <c r="AZ1253" s="186">
        <f>_xll.qlInterestRateIndexFixingDate(Currency&amp;"ibor"&amp;$I$1,BA1253,Trigger)</f>
        <v>48082</v>
      </c>
      <c r="BA1253" s="186">
        <f>_xll.qlCalendarAdvance(Calendar,BA1252,AY1253,"f",,Trigger)</f>
        <v>48086</v>
      </c>
      <c r="BB1253" s="186">
        <f>_xll.qlInterestRateIndexMaturity(Currency&amp;"ibor"&amp;$I$1,BA1253,Trigger)</f>
        <v>48452</v>
      </c>
      <c r="BC1253" s="359">
        <f>_xll.qlIndexFixing($AC$5,AZ1253,,_xll.ohTrigger(Trigger,Quote!$V$2))</f>
        <v>1.7434258326459565E-2</v>
      </c>
      <c r="BD1253" s="359" t="e">
        <f>_xll.qlIndexFixing($BE$1,AZ1253,TRUE,_xll.ohTrigger(Trigger,Trigger12M))</f>
        <v>#NUM!</v>
      </c>
    </row>
    <row r="1254" spans="51:56" ht="11.25" customHeight="1" x14ac:dyDescent="0.25">
      <c r="AY1254" s="187" t="s">
        <v>90</v>
      </c>
      <c r="AZ1254" s="186">
        <f>_xll.qlInterestRateIndexFixingDate(Currency&amp;"ibor"&amp;$I$1,BA1254,Trigger)</f>
        <v>48089</v>
      </c>
      <c r="BA1254" s="186">
        <f>_xll.qlCalendarAdvance(Calendar,BA1253,AY1254,"f",,Trigger)</f>
        <v>48093</v>
      </c>
      <c r="BB1254" s="186">
        <f>_xll.qlInterestRateIndexMaturity(Currency&amp;"ibor"&amp;$I$1,BA1254,Trigger)</f>
        <v>48459</v>
      </c>
      <c r="BC1254" s="359">
        <f>_xll.qlIndexFixing($AC$5,AZ1254,,_xll.ohTrigger(Trigger,Quote!$V$2))</f>
        <v>1.742644118761863E-2</v>
      </c>
      <c r="BD1254" s="359" t="e">
        <f>_xll.qlIndexFixing($BE$1,AZ1254,TRUE,_xll.ohTrigger(Trigger,Trigger12M))</f>
        <v>#NUM!</v>
      </c>
    </row>
    <row r="1255" spans="51:56" ht="11.25" customHeight="1" x14ac:dyDescent="0.25">
      <c r="AY1255" s="187" t="s">
        <v>90</v>
      </c>
      <c r="AZ1255" s="186">
        <f>_xll.qlInterestRateIndexFixingDate(Currency&amp;"ibor"&amp;$I$1,BA1255,Trigger)</f>
        <v>48096</v>
      </c>
      <c r="BA1255" s="186">
        <f>_xll.qlCalendarAdvance(Calendar,BA1254,AY1255,"f",,Trigger)</f>
        <v>48100</v>
      </c>
      <c r="BB1255" s="186">
        <f>_xll.qlInterestRateIndexMaturity(Currency&amp;"ibor"&amp;$I$1,BA1255,Trigger)</f>
        <v>48466</v>
      </c>
      <c r="BC1255" s="359">
        <f>_xll.qlIndexFixing($AC$5,AZ1255,,_xll.ohTrigger(Trigger,Quote!$V$2))</f>
        <v>1.7418584817805123E-2</v>
      </c>
      <c r="BD1255" s="359" t="e">
        <f>_xll.qlIndexFixing($BE$1,AZ1255,TRUE,_xll.ohTrigger(Trigger,Trigger12M))</f>
        <v>#NUM!</v>
      </c>
    </row>
    <row r="1256" spans="51:56" ht="11.25" customHeight="1" x14ac:dyDescent="0.25">
      <c r="AY1256" s="187" t="s">
        <v>90</v>
      </c>
      <c r="AZ1256" s="186">
        <f>_xll.qlInterestRateIndexFixingDate(Currency&amp;"ibor"&amp;$I$1,BA1256,Trigger)</f>
        <v>48103</v>
      </c>
      <c r="BA1256" s="186">
        <f>_xll.qlCalendarAdvance(Calendar,BA1255,AY1256,"f",,Trigger)</f>
        <v>48107</v>
      </c>
      <c r="BB1256" s="186">
        <f>_xll.qlInterestRateIndexMaturity(Currency&amp;"ibor"&amp;$I$1,BA1256,Trigger)</f>
        <v>48473</v>
      </c>
      <c r="BC1256" s="359">
        <f>_xll.qlIndexFixing($AC$5,AZ1256,,_xll.ohTrigger(Trigger,Quote!$V$2))</f>
        <v>1.7410689217944208E-2</v>
      </c>
      <c r="BD1256" s="359" t="e">
        <f>_xll.qlIndexFixing($BE$1,AZ1256,TRUE,_xll.ohTrigger(Trigger,Trigger12M))</f>
        <v>#NUM!</v>
      </c>
    </row>
    <row r="1257" spans="51:56" ht="11.25" customHeight="1" x14ac:dyDescent="0.25">
      <c r="AY1257" s="187" t="s">
        <v>90</v>
      </c>
      <c r="AZ1257" s="186">
        <f>_xll.qlInterestRateIndexFixingDate(Currency&amp;"ibor"&amp;$I$1,BA1257,Trigger)</f>
        <v>48110</v>
      </c>
      <c r="BA1257" s="186">
        <f>_xll.qlCalendarAdvance(Calendar,BA1256,AY1257,"f",,Trigger)</f>
        <v>48114</v>
      </c>
      <c r="BB1257" s="186">
        <f>_xll.qlInterestRateIndexMaturity(Currency&amp;"ibor"&amp;$I$1,BA1257,Trigger)</f>
        <v>48480</v>
      </c>
      <c r="BC1257" s="359">
        <f>_xll.qlIndexFixing($AC$5,AZ1257,,_xll.ohTrigger(Trigger,Quote!$V$2))</f>
        <v>1.74027543889652E-2</v>
      </c>
      <c r="BD1257" s="359" t="e">
        <f>_xll.qlIndexFixing($BE$1,AZ1257,TRUE,_xll.ohTrigger(Trigger,Trigger12M))</f>
        <v>#NUM!</v>
      </c>
    </row>
    <row r="1258" spans="51:56" ht="11.25" customHeight="1" x14ac:dyDescent="0.25">
      <c r="AY1258" s="187" t="s">
        <v>90</v>
      </c>
      <c r="AZ1258" s="186">
        <f>_xll.qlInterestRateIndexFixingDate(Currency&amp;"ibor"&amp;$I$1,BA1258,Trigger)</f>
        <v>48117</v>
      </c>
      <c r="BA1258" s="186">
        <f>_xll.qlCalendarAdvance(Calendar,BA1257,AY1258,"f",,Trigger)</f>
        <v>48121</v>
      </c>
      <c r="BB1258" s="186">
        <f>_xll.qlInterestRateIndexMaturity(Currency&amp;"ibor"&amp;$I$1,BA1258,Trigger)</f>
        <v>48487</v>
      </c>
      <c r="BC1258" s="359">
        <f>_xll.qlIndexFixing($AC$5,AZ1258,,_xll.ohTrigger(Trigger,Quote!$V$2))</f>
        <v>1.7394780331801994E-2</v>
      </c>
      <c r="BD1258" s="359" t="e">
        <f>_xll.qlIndexFixing($BE$1,AZ1258,TRUE,_xll.ohTrigger(Trigger,Trigger12M))</f>
        <v>#NUM!</v>
      </c>
    </row>
    <row r="1259" spans="51:56" ht="11.25" customHeight="1" x14ac:dyDescent="0.25">
      <c r="AY1259" s="187" t="s">
        <v>90</v>
      </c>
      <c r="AZ1259" s="186">
        <f>_xll.qlInterestRateIndexFixingDate(Currency&amp;"ibor"&amp;$I$1,BA1259,Trigger)</f>
        <v>48124</v>
      </c>
      <c r="BA1259" s="186">
        <f>_xll.qlCalendarAdvance(Calendar,BA1258,AY1259,"f",,Trigger)</f>
        <v>48128</v>
      </c>
      <c r="BB1259" s="186">
        <f>_xll.qlInterestRateIndexMaturity(Currency&amp;"ibor"&amp;$I$1,BA1259,Trigger)</f>
        <v>48494</v>
      </c>
      <c r="BC1259" s="359">
        <f>_xll.qlIndexFixing($AC$5,AZ1259,,_xll.ohTrigger(Trigger,Quote!$V$2))</f>
        <v>1.7386767047392851E-2</v>
      </c>
      <c r="BD1259" s="359" t="e">
        <f>_xll.qlIndexFixing($BE$1,AZ1259,TRUE,_xll.ohTrigger(Trigger,Trigger12M))</f>
        <v>#NUM!</v>
      </c>
    </row>
    <row r="1260" spans="51:56" ht="11.25" customHeight="1" x14ac:dyDescent="0.25">
      <c r="AY1260" s="187" t="s">
        <v>90</v>
      </c>
      <c r="AZ1260" s="186">
        <f>_xll.qlInterestRateIndexFixingDate(Currency&amp;"ibor"&amp;$I$1,BA1260,Trigger)</f>
        <v>48131</v>
      </c>
      <c r="BA1260" s="186">
        <f>_xll.qlCalendarAdvance(Calendar,BA1259,AY1260,"f",,Trigger)</f>
        <v>48135</v>
      </c>
      <c r="BB1260" s="186">
        <f>_xll.qlInterestRateIndexMaturity(Currency&amp;"ibor"&amp;$I$1,BA1260,Trigger)</f>
        <v>48501</v>
      </c>
      <c r="BC1260" s="359">
        <f>_xll.qlIndexFixing($AC$5,AZ1260,,_xll.ohTrigger(Trigger,Quote!$V$2))</f>
        <v>1.7378714536681071E-2</v>
      </c>
      <c r="BD1260" s="359" t="e">
        <f>_xll.qlIndexFixing($BE$1,AZ1260,TRUE,_xll.ohTrigger(Trigger,Trigger12M))</f>
        <v>#NUM!</v>
      </c>
    </row>
    <row r="1261" spans="51:56" ht="11.25" customHeight="1" x14ac:dyDescent="0.25">
      <c r="AY1261" s="187" t="s">
        <v>90</v>
      </c>
      <c r="AZ1261" s="186">
        <f>_xll.qlInterestRateIndexFixingDate(Currency&amp;"ibor"&amp;$I$1,BA1261,Trigger)</f>
        <v>48138</v>
      </c>
      <c r="BA1261" s="186">
        <f>_xll.qlCalendarAdvance(Calendar,BA1260,AY1261,"f",,Trigger)</f>
        <v>48142</v>
      </c>
      <c r="BB1261" s="186">
        <f>_xll.qlInterestRateIndexMaturity(Currency&amp;"ibor"&amp;$I$1,BA1261,Trigger)</f>
        <v>48508</v>
      </c>
      <c r="BC1261" s="359">
        <f>_xll.qlIndexFixing($AC$5,AZ1261,,_xll.ohTrigger(Trigger,Quote!$V$2))</f>
        <v>1.7370622800614081E-2</v>
      </c>
      <c r="BD1261" s="359" t="e">
        <f>_xll.qlIndexFixing($BE$1,AZ1261,TRUE,_xll.ohTrigger(Trigger,Trigger12M))</f>
        <v>#NUM!</v>
      </c>
    </row>
    <row r="1262" spans="51:56" ht="11.25" customHeight="1" x14ac:dyDescent="0.25">
      <c r="AY1262" s="187" t="s">
        <v>90</v>
      </c>
      <c r="AZ1262" s="186">
        <f>_xll.qlInterestRateIndexFixingDate(Currency&amp;"ibor"&amp;$I$1,BA1262,Trigger)</f>
        <v>48145</v>
      </c>
      <c r="BA1262" s="186">
        <f>_xll.qlCalendarAdvance(Calendar,BA1261,AY1262,"f",,Trigger)</f>
        <v>48149</v>
      </c>
      <c r="BB1262" s="186">
        <f>_xll.qlInterestRateIndexMaturity(Currency&amp;"ibor"&amp;$I$1,BA1262,Trigger)</f>
        <v>48515</v>
      </c>
      <c r="BC1262" s="359">
        <f>_xll.qlIndexFixing($AC$5,AZ1262,,_xll.ohTrigger(Trigger,Quote!$V$2))</f>
        <v>1.7362491840144569E-2</v>
      </c>
      <c r="BD1262" s="359" t="e">
        <f>_xll.qlIndexFixing($BE$1,AZ1262,TRUE,_xll.ohTrigger(Trigger,Trigger12M))</f>
        <v>#NUM!</v>
      </c>
    </row>
    <row r="1263" spans="51:56" ht="11.25" customHeight="1" x14ac:dyDescent="0.25">
      <c r="AY1263" s="187" t="s">
        <v>90</v>
      </c>
      <c r="AZ1263" s="186">
        <f>_xll.qlInterestRateIndexFixingDate(Currency&amp;"ibor"&amp;$I$1,BA1263,Trigger)</f>
        <v>48152</v>
      </c>
      <c r="BA1263" s="186">
        <f>_xll.qlCalendarAdvance(Calendar,BA1262,AY1263,"f",,Trigger)</f>
        <v>48156</v>
      </c>
      <c r="BB1263" s="186">
        <f>_xll.qlInterestRateIndexMaturity(Currency&amp;"ibor"&amp;$I$1,BA1263,Trigger)</f>
        <v>48522</v>
      </c>
      <c r="BC1263" s="359">
        <f>_xll.qlIndexFixing($AC$5,AZ1263,,_xll.ohTrigger(Trigger,Quote!$V$2))</f>
        <v>1.7354321656229146E-2</v>
      </c>
      <c r="BD1263" s="359" t="e">
        <f>_xll.qlIndexFixing($BE$1,AZ1263,TRUE,_xll.ohTrigger(Trigger,Trigger12M))</f>
        <v>#NUM!</v>
      </c>
    </row>
    <row r="1264" spans="51:56" ht="11.25" customHeight="1" x14ac:dyDescent="0.25">
      <c r="AY1264" s="187" t="s">
        <v>90</v>
      </c>
      <c r="AZ1264" s="186">
        <f>_xll.qlInterestRateIndexFixingDate(Currency&amp;"ibor"&amp;$I$1,BA1264,Trigger)</f>
        <v>48159</v>
      </c>
      <c r="BA1264" s="186">
        <f>_xll.qlCalendarAdvance(Calendar,BA1263,AY1264,"f",,Trigger)</f>
        <v>48163</v>
      </c>
      <c r="BB1264" s="186">
        <f>_xll.qlInterestRateIndexMaturity(Currency&amp;"ibor"&amp;$I$1,BA1264,Trigger)</f>
        <v>48529</v>
      </c>
      <c r="BC1264" s="359">
        <f>_xll.qlIndexFixing($AC$5,AZ1264,,_xll.ohTrigger(Trigger,Quote!$V$2))</f>
        <v>1.7346112249829446E-2</v>
      </c>
      <c r="BD1264" s="359" t="e">
        <f>_xll.qlIndexFixing($BE$1,AZ1264,TRUE,_xll.ohTrigger(Trigger,Trigger12M))</f>
        <v>#NUM!</v>
      </c>
    </row>
    <row r="1265" spans="51:56" ht="11.25" customHeight="1" x14ac:dyDescent="0.25">
      <c r="AY1265" s="187" t="s">
        <v>90</v>
      </c>
      <c r="AZ1265" s="186">
        <f>_xll.qlInterestRateIndexFixingDate(Currency&amp;"ibor"&amp;$I$1,BA1265,Trigger)</f>
        <v>48166</v>
      </c>
      <c r="BA1265" s="186">
        <f>_xll.qlCalendarAdvance(Calendar,BA1264,AY1265,"f",,Trigger)</f>
        <v>48170</v>
      </c>
      <c r="BB1265" s="186">
        <f>_xll.qlInterestRateIndexMaturity(Currency&amp;"ibor"&amp;$I$1,BA1265,Trigger)</f>
        <v>48536</v>
      </c>
      <c r="BC1265" s="359">
        <f>_xll.qlIndexFixing($AC$5,AZ1265,,_xll.ohTrigger(Trigger,Quote!$V$2))</f>
        <v>1.7337863621911691E-2</v>
      </c>
      <c r="BD1265" s="359" t="e">
        <f>_xll.qlIndexFixing($BE$1,AZ1265,TRUE,_xll.ohTrigger(Trigger,Trigger12M))</f>
        <v>#NUM!</v>
      </c>
    </row>
    <row r="1266" spans="51:56" ht="11.25" customHeight="1" x14ac:dyDescent="0.25">
      <c r="AY1266" s="187" t="s">
        <v>90</v>
      </c>
      <c r="AZ1266" s="186">
        <f>_xll.qlInterestRateIndexFixingDate(Currency&amp;"ibor"&amp;$I$1,BA1266,Trigger)</f>
        <v>48173</v>
      </c>
      <c r="BA1266" s="186">
        <f>_xll.qlCalendarAdvance(Calendar,BA1265,AY1266,"f",,Trigger)</f>
        <v>48177</v>
      </c>
      <c r="BB1266" s="186">
        <f>_xll.qlInterestRateIndexMaturity(Currency&amp;"ibor"&amp;$I$1,BA1266,Trigger)</f>
        <v>48543</v>
      </c>
      <c r="BC1266" s="359">
        <f>_xll.qlIndexFixing($AC$5,AZ1266,,_xll.ohTrigger(Trigger,Quote!$V$2))</f>
        <v>1.7329575773446688E-2</v>
      </c>
      <c r="BD1266" s="359" t="e">
        <f>_xll.qlIndexFixing($BE$1,AZ1266,TRUE,_xll.ohTrigger(Trigger,Trigger12M))</f>
        <v>#NUM!</v>
      </c>
    </row>
    <row r="1267" spans="51:56" ht="11.25" customHeight="1" x14ac:dyDescent="0.25">
      <c r="AY1267" s="187" t="s">
        <v>90</v>
      </c>
      <c r="AZ1267" s="186">
        <f>_xll.qlInterestRateIndexFixingDate(Currency&amp;"ibor"&amp;$I$1,BA1267,Trigger)</f>
        <v>48180</v>
      </c>
      <c r="BA1267" s="186">
        <f>_xll.qlCalendarAdvance(Calendar,BA1266,AY1267,"f",,Trigger)</f>
        <v>48184</v>
      </c>
      <c r="BB1267" s="186">
        <f>_xll.qlInterestRateIndexMaturity(Currency&amp;"ibor"&amp;$I$1,BA1267,Trigger)</f>
        <v>48550</v>
      </c>
      <c r="BC1267" s="359">
        <f>_xll.qlIndexFixing($AC$5,AZ1267,,_xll.ohTrigger(Trigger,Quote!$V$2))</f>
        <v>1.7321248705409617E-2</v>
      </c>
      <c r="BD1267" s="359" t="e">
        <f>_xll.qlIndexFixing($BE$1,AZ1267,TRUE,_xll.ohTrigger(Trigger,Trigger12M))</f>
        <v>#NUM!</v>
      </c>
    </row>
    <row r="1268" spans="51:56" ht="11.25" customHeight="1" x14ac:dyDescent="0.25">
      <c r="AY1268" s="187" t="s">
        <v>90</v>
      </c>
      <c r="AZ1268" s="186">
        <f>_xll.qlInterestRateIndexFixingDate(Currency&amp;"ibor"&amp;$I$1,BA1268,Trigger)</f>
        <v>48187</v>
      </c>
      <c r="BA1268" s="186">
        <f>_xll.qlCalendarAdvance(Calendar,BA1267,AY1268,"f",,Trigger)</f>
        <v>48191</v>
      </c>
      <c r="BB1268" s="186">
        <f>_xll.qlInterestRateIndexMaturity(Currency&amp;"ibor"&amp;$I$1,BA1268,Trigger)</f>
        <v>48557</v>
      </c>
      <c r="BC1268" s="359">
        <f>_xll.qlIndexFixing($AC$5,AZ1268,,_xll.ohTrigger(Trigger,Quote!$V$2))</f>
        <v>1.7312882418780453E-2</v>
      </c>
      <c r="BD1268" s="359" t="e">
        <f>_xll.qlIndexFixing($BE$1,AZ1268,TRUE,_xll.ohTrigger(Trigger,Trigger12M))</f>
        <v>#NUM!</v>
      </c>
    </row>
    <row r="1269" spans="51:56" ht="11.25" customHeight="1" x14ac:dyDescent="0.25">
      <c r="AY1269" s="187" t="s">
        <v>90</v>
      </c>
      <c r="AZ1269" s="186">
        <f>_xll.qlInterestRateIndexFixingDate(Currency&amp;"ibor"&amp;$I$1,BA1269,Trigger)</f>
        <v>48194</v>
      </c>
      <c r="BA1269" s="186">
        <f>_xll.qlCalendarAdvance(Calendar,BA1268,AY1269,"f",,Trigger)</f>
        <v>48198</v>
      </c>
      <c r="BB1269" s="186">
        <f>_xll.qlInterestRateIndexMaturity(Currency&amp;"ibor"&amp;$I$1,BA1269,Trigger)</f>
        <v>48564</v>
      </c>
      <c r="BC1269" s="359">
        <f>_xll.qlIndexFixing($AC$5,AZ1269,,_xll.ohTrigger(Trigger,Quote!$V$2))</f>
        <v>1.7304476914543985E-2</v>
      </c>
      <c r="BD1269" s="359" t="e">
        <f>_xll.qlIndexFixing($BE$1,AZ1269,TRUE,_xll.ohTrigger(Trigger,Trigger12M))</f>
        <v>#NUM!</v>
      </c>
    </row>
    <row r="1270" spans="51:56" ht="11.25" customHeight="1" x14ac:dyDescent="0.25">
      <c r="AY1270" s="187" t="s">
        <v>90</v>
      </c>
      <c r="AZ1270" s="186">
        <f>_xll.qlInterestRateIndexFixingDate(Currency&amp;"ibor"&amp;$I$1,BA1270,Trigger)</f>
        <v>48201</v>
      </c>
      <c r="BA1270" s="186">
        <f>_xll.qlCalendarAdvance(Calendar,BA1269,AY1270,"f",,Trigger)</f>
        <v>48205</v>
      </c>
      <c r="BB1270" s="186">
        <f>_xll.qlInterestRateIndexMaturity(Currency&amp;"ibor"&amp;$I$1,BA1270,Trigger)</f>
        <v>48571</v>
      </c>
      <c r="BC1270" s="359">
        <f>_xll.qlIndexFixing($AC$5,AZ1270,,_xll.ohTrigger(Trigger,Quote!$V$2))</f>
        <v>1.7296032193689369E-2</v>
      </c>
      <c r="BD1270" s="359" t="e">
        <f>_xll.qlIndexFixing($BE$1,AZ1270,TRUE,_xll.ohTrigger(Trigger,Trigger12M))</f>
        <v>#NUM!</v>
      </c>
    </row>
    <row r="1271" spans="51:56" ht="11.25" customHeight="1" x14ac:dyDescent="0.25">
      <c r="AY1271" s="187" t="s">
        <v>90</v>
      </c>
      <c r="AZ1271" s="186">
        <f>_xll.qlInterestRateIndexFixingDate(Currency&amp;"ibor"&amp;$I$1,BA1271,Trigger)</f>
        <v>48206</v>
      </c>
      <c r="BA1271" s="186">
        <f>_xll.qlCalendarAdvance(Calendar,BA1270,AY1271,"f",,Trigger)</f>
        <v>48212</v>
      </c>
      <c r="BB1271" s="186">
        <f>_xll.qlInterestRateIndexMaturity(Currency&amp;"ibor"&amp;$I$1,BA1271,Trigger)</f>
        <v>48578</v>
      </c>
      <c r="BC1271" s="359">
        <f>_xll.qlIndexFixing($AC$5,AZ1271,,_xll.ohTrigger(Trigger,Quote!$V$2))</f>
        <v>1.7287548257210343E-2</v>
      </c>
      <c r="BD1271" s="359" t="e">
        <f>_xll.qlIndexFixing($BE$1,AZ1271,TRUE,_xll.ohTrigger(Trigger,Trigger12M))</f>
        <v>#NUM!</v>
      </c>
    </row>
    <row r="1272" spans="51:56" ht="11.25" customHeight="1" x14ac:dyDescent="0.25">
      <c r="AY1272" s="187" t="s">
        <v>90</v>
      </c>
      <c r="AZ1272" s="186">
        <f>_xll.qlInterestRateIndexFixingDate(Currency&amp;"ibor"&amp;$I$1,BA1272,Trigger)</f>
        <v>48215</v>
      </c>
      <c r="BA1272" s="186">
        <f>_xll.qlCalendarAdvance(Calendar,BA1271,AY1272,"f",,Trigger)</f>
        <v>48219</v>
      </c>
      <c r="BB1272" s="186">
        <f>_xll.qlInterestRateIndexMaturity(Currency&amp;"ibor"&amp;$I$1,BA1272,Trigger)</f>
        <v>48585</v>
      </c>
      <c r="BC1272" s="359">
        <f>_xll.qlIndexFixing($AC$5,AZ1272,,_xll.ohTrigger(Trigger,Quote!$V$2))</f>
        <v>1.7279025106105236E-2</v>
      </c>
      <c r="BD1272" s="359" t="e">
        <f>_xll.qlIndexFixing($BE$1,AZ1272,TRUE,_xll.ohTrigger(Trigger,Trigger12M))</f>
        <v>#NUM!</v>
      </c>
    </row>
    <row r="1273" spans="51:56" ht="11.25" customHeight="1" x14ac:dyDescent="0.25">
      <c r="AY1273" s="187" t="s">
        <v>90</v>
      </c>
      <c r="AZ1273" s="186">
        <f>_xll.qlInterestRateIndexFixingDate(Currency&amp;"ibor"&amp;$I$1,BA1273,Trigger)</f>
        <v>48222</v>
      </c>
      <c r="BA1273" s="186">
        <f>_xll.qlCalendarAdvance(Calendar,BA1272,AY1273,"f",,Trigger)</f>
        <v>48226</v>
      </c>
      <c r="BB1273" s="186">
        <f>_xll.qlInterestRateIndexMaturity(Currency&amp;"ibor"&amp;$I$1,BA1273,Trigger)</f>
        <v>48592</v>
      </c>
      <c r="BC1273" s="359">
        <f>_xll.qlIndexFixing($AC$5,AZ1273,,_xll.ohTrigger(Trigger,Quote!$V$2))</f>
        <v>1.7270462741377179E-2</v>
      </c>
      <c r="BD1273" s="359" t="e">
        <f>_xll.qlIndexFixing($BE$1,AZ1273,TRUE,_xll.ohTrigger(Trigger,Trigger12M))</f>
        <v>#NUM!</v>
      </c>
    </row>
    <row r="1274" spans="51:56" ht="11.25" customHeight="1" x14ac:dyDescent="0.25">
      <c r="AY1274" s="187" t="s">
        <v>90</v>
      </c>
      <c r="AZ1274" s="186">
        <f>_xll.qlInterestRateIndexFixingDate(Currency&amp;"ibor"&amp;$I$1,BA1274,Trigger)</f>
        <v>48229</v>
      </c>
      <c r="BA1274" s="186">
        <f>_xll.qlCalendarAdvance(Calendar,BA1273,AY1274,"f",,Trigger)</f>
        <v>48233</v>
      </c>
      <c r="BB1274" s="186">
        <f>_xll.qlInterestRateIndexMaturity(Currency&amp;"ibor"&amp;$I$1,BA1274,Trigger)</f>
        <v>48599</v>
      </c>
      <c r="BC1274" s="359">
        <f>_xll.qlIndexFixing($AC$5,AZ1274,,_xll.ohTrigger(Trigger,Quote!$V$2))</f>
        <v>1.7261861164034109E-2</v>
      </c>
      <c r="BD1274" s="359" t="e">
        <f>_xll.qlIndexFixing($BE$1,AZ1274,TRUE,_xll.ohTrigger(Trigger,Trigger12M))</f>
        <v>#NUM!</v>
      </c>
    </row>
    <row r="1275" spans="51:56" ht="11.25" customHeight="1" x14ac:dyDescent="0.25">
      <c r="AY1275" s="187" t="s">
        <v>90</v>
      </c>
      <c r="AZ1275" s="186">
        <f>_xll.qlInterestRateIndexFixingDate(Currency&amp;"ibor"&amp;$I$1,BA1275,Trigger)</f>
        <v>48236</v>
      </c>
      <c r="BA1275" s="186">
        <f>_xll.qlCalendarAdvance(Calendar,BA1274,AY1275,"f",,Trigger)</f>
        <v>48240</v>
      </c>
      <c r="BB1275" s="186">
        <f>_xll.qlInterestRateIndexMaturity(Currency&amp;"ibor"&amp;$I$1,BA1275,Trigger)</f>
        <v>48606</v>
      </c>
      <c r="BC1275" s="359">
        <f>_xll.qlIndexFixing($AC$5,AZ1275,,_xll.ohTrigger(Trigger,Quote!$V$2))</f>
        <v>1.7253220375087457E-2</v>
      </c>
      <c r="BD1275" s="359" t="e">
        <f>_xll.qlIndexFixing($BE$1,AZ1275,TRUE,_xll.ohTrigger(Trigger,Trigger12M))</f>
        <v>#NUM!</v>
      </c>
    </row>
    <row r="1276" spans="51:56" ht="11.25" customHeight="1" x14ac:dyDescent="0.25">
      <c r="AY1276" s="187" t="s">
        <v>90</v>
      </c>
      <c r="AZ1276" s="186">
        <f>_xll.qlInterestRateIndexFixingDate(Currency&amp;"ibor"&amp;$I$1,BA1276,Trigger)</f>
        <v>48243</v>
      </c>
      <c r="BA1276" s="186">
        <f>_xll.qlCalendarAdvance(Calendar,BA1275,AY1276,"f",,Trigger)</f>
        <v>48247</v>
      </c>
      <c r="BB1276" s="186">
        <f>_xll.qlInterestRateIndexMaturity(Currency&amp;"ibor"&amp;$I$1,BA1276,Trigger)</f>
        <v>48613</v>
      </c>
      <c r="BC1276" s="359">
        <f>_xll.qlIndexFixing($AC$5,AZ1276,,_xll.ohTrigger(Trigger,Quote!$V$2))</f>
        <v>1.7244540375554989E-2</v>
      </c>
      <c r="BD1276" s="359" t="e">
        <f>_xll.qlIndexFixing($BE$1,AZ1276,TRUE,_xll.ohTrigger(Trigger,Trigger12M))</f>
        <v>#NUM!</v>
      </c>
    </row>
    <row r="1277" spans="51:56" ht="11.25" customHeight="1" x14ac:dyDescent="0.25">
      <c r="AY1277" s="187" t="s">
        <v>90</v>
      </c>
      <c r="AZ1277" s="186">
        <f>_xll.qlInterestRateIndexFixingDate(Currency&amp;"ibor"&amp;$I$1,BA1277,Trigger)</f>
        <v>48250</v>
      </c>
      <c r="BA1277" s="186">
        <f>_xll.qlCalendarAdvance(Calendar,BA1276,AY1277,"f",,Trigger)</f>
        <v>48254</v>
      </c>
      <c r="BB1277" s="186">
        <f>_xll.qlInterestRateIndexMaturity(Currency&amp;"ibor"&amp;$I$1,BA1277,Trigger)</f>
        <v>48620</v>
      </c>
      <c r="BC1277" s="359">
        <f>_xll.qlIndexFixing($AC$5,AZ1277,,_xll.ohTrigger(Trigger,Quote!$V$2))</f>
        <v>1.7235821166457527E-2</v>
      </c>
      <c r="BD1277" s="359" t="e">
        <f>_xll.qlIndexFixing($BE$1,AZ1277,TRUE,_xll.ohTrigger(Trigger,Trigger12M))</f>
        <v>#NUM!</v>
      </c>
    </row>
    <row r="1278" spans="51:56" ht="11.25" customHeight="1" x14ac:dyDescent="0.25">
      <c r="AY1278" s="187" t="s">
        <v>90</v>
      </c>
      <c r="AZ1278" s="186">
        <f>_xll.qlInterestRateIndexFixingDate(Currency&amp;"ibor"&amp;$I$1,BA1278,Trigger)</f>
        <v>48257</v>
      </c>
      <c r="BA1278" s="186">
        <f>_xll.qlCalendarAdvance(Calendar,BA1277,AY1278,"f",,Trigger)</f>
        <v>48261</v>
      </c>
      <c r="BB1278" s="186">
        <f>_xll.qlInterestRateIndexMaturity(Currency&amp;"ibor"&amp;$I$1,BA1278,Trigger)</f>
        <v>48627</v>
      </c>
      <c r="BC1278" s="359">
        <f>_xll.qlIndexFixing($AC$5,AZ1278,,_xll.ohTrigger(Trigger,Quote!$V$2))</f>
        <v>1.7227062748821572E-2</v>
      </c>
      <c r="BD1278" s="359" t="e">
        <f>_xll.qlIndexFixing($BE$1,AZ1278,TRUE,_xll.ohTrigger(Trigger,Trigger12M))</f>
        <v>#NUM!</v>
      </c>
    </row>
    <row r="1279" spans="51:56" ht="11.25" customHeight="1" x14ac:dyDescent="0.25">
      <c r="AY1279" s="187" t="s">
        <v>90</v>
      </c>
      <c r="AZ1279" s="186">
        <f>_xll.qlInterestRateIndexFixingDate(Currency&amp;"ibor"&amp;$I$1,BA1279,Trigger)</f>
        <v>48264</v>
      </c>
      <c r="BA1279" s="186">
        <f>_xll.qlCalendarAdvance(Calendar,BA1278,AY1279,"f",,Trigger)</f>
        <v>48268</v>
      </c>
      <c r="BB1279" s="186">
        <f>_xll.qlInterestRateIndexMaturity(Currency&amp;"ibor"&amp;$I$1,BA1279,Trigger)</f>
        <v>48634</v>
      </c>
      <c r="BC1279" s="359">
        <f>_xll.qlIndexFixing($AC$5,AZ1279,,_xll.ohTrigger(Trigger,Quote!$V$2))</f>
        <v>1.7218265123677776E-2</v>
      </c>
      <c r="BD1279" s="359" t="e">
        <f>_xll.qlIndexFixing($BE$1,AZ1279,TRUE,_xll.ohTrigger(Trigger,Trigger12M))</f>
        <v>#NUM!</v>
      </c>
    </row>
    <row r="1280" spans="51:56" ht="11.25" customHeight="1" x14ac:dyDescent="0.25">
      <c r="AY1280" s="187" t="s">
        <v>90</v>
      </c>
      <c r="AZ1280" s="186">
        <f>_xll.qlInterestRateIndexFixingDate(Currency&amp;"ibor"&amp;$I$1,BA1280,Trigger)</f>
        <v>48271</v>
      </c>
      <c r="BA1280" s="186">
        <f>_xll.qlCalendarAdvance(Calendar,BA1279,AY1280,"f",,Trigger)</f>
        <v>48275</v>
      </c>
      <c r="BB1280" s="186">
        <f>_xll.qlInterestRateIndexMaturity(Currency&amp;"ibor"&amp;$I$1,BA1280,Trigger)</f>
        <v>48640</v>
      </c>
      <c r="BC1280" s="359">
        <f>_xll.qlIndexFixing($AC$5,AZ1280,,_xll.ohTrigger(Trigger,Quote!$V$2))</f>
        <v>1.720905488678701E-2</v>
      </c>
      <c r="BD1280" s="359" t="e">
        <f>_xll.qlIndexFixing($BE$1,AZ1280,TRUE,_xll.ohTrigger(Trigger,Trigger12M))</f>
        <v>#NUM!</v>
      </c>
    </row>
    <row r="1281" spans="51:56" ht="11.25" customHeight="1" x14ac:dyDescent="0.25">
      <c r="AY1281" s="187" t="s">
        <v>90</v>
      </c>
      <c r="AZ1281" s="186">
        <f>_xll.qlInterestRateIndexFixingDate(Currency&amp;"ibor"&amp;$I$1,BA1281,Trigger)</f>
        <v>48278</v>
      </c>
      <c r="BA1281" s="186">
        <f>_xll.qlCalendarAdvance(Calendar,BA1280,AY1281,"f",,Trigger)</f>
        <v>48282</v>
      </c>
      <c r="BB1281" s="186">
        <f>_xll.qlInterestRateIndexMaturity(Currency&amp;"ibor"&amp;$I$1,BA1281,Trigger)</f>
        <v>48647</v>
      </c>
      <c r="BC1281" s="359">
        <f>_xll.qlIndexFixing($AC$5,AZ1281,,_xll.ohTrigger(Trigger,Quote!$V$2))</f>
        <v>1.7200132846939043E-2</v>
      </c>
      <c r="BD1281" s="359" t="e">
        <f>_xll.qlIndexFixing($BE$1,AZ1281,TRUE,_xll.ohTrigger(Trigger,Trigger12M))</f>
        <v>#NUM!</v>
      </c>
    </row>
    <row r="1282" spans="51:56" ht="11.25" customHeight="1" x14ac:dyDescent="0.25">
      <c r="AY1282" s="187" t="s">
        <v>90</v>
      </c>
      <c r="AZ1282" s="186">
        <f>_xll.qlInterestRateIndexFixingDate(Currency&amp;"ibor"&amp;$I$1,BA1282,Trigger)</f>
        <v>48285</v>
      </c>
      <c r="BA1282" s="186">
        <f>_xll.qlCalendarAdvance(Calendar,BA1281,AY1282,"f",,Trigger)</f>
        <v>48289</v>
      </c>
      <c r="BB1282" s="186">
        <f>_xll.qlInterestRateIndexMaturity(Currency&amp;"ibor"&amp;$I$1,BA1282,Trigger)</f>
        <v>48654</v>
      </c>
      <c r="BC1282" s="359">
        <f>_xll.qlIndexFixing($AC$5,AZ1282,,_xll.ohTrigger(Trigger,Quote!$V$2))</f>
        <v>1.7191171497550031E-2</v>
      </c>
      <c r="BD1282" s="359" t="e">
        <f>_xll.qlIndexFixing($BE$1,AZ1282,TRUE,_xll.ohTrigger(Trigger,Trigger12M))</f>
        <v>#NUM!</v>
      </c>
    </row>
    <row r="1283" spans="51:56" ht="11.25" customHeight="1" x14ac:dyDescent="0.25">
      <c r="AY1283" s="187" t="s">
        <v>90</v>
      </c>
      <c r="AZ1283" s="186">
        <f>_xll.qlInterestRateIndexFixingDate(Currency&amp;"ibor"&amp;$I$1,BA1283,Trigger)</f>
        <v>48292</v>
      </c>
      <c r="BA1283" s="186">
        <f>_xll.qlCalendarAdvance(Calendar,BA1282,AY1283,"f",,Trigger)</f>
        <v>48296</v>
      </c>
      <c r="BB1283" s="186">
        <f>_xll.qlInterestRateIndexMaturity(Currency&amp;"ibor"&amp;$I$1,BA1283,Trigger)</f>
        <v>48661</v>
      </c>
      <c r="BC1283" s="359">
        <f>_xll.qlIndexFixing($AC$5,AZ1283,,_xll.ohTrigger(Trigger,Quote!$V$2))</f>
        <v>1.7182170839673373E-2</v>
      </c>
      <c r="BD1283" s="359" t="e">
        <f>_xll.qlIndexFixing($BE$1,AZ1283,TRUE,_xll.ohTrigger(Trigger,Trigger12M))</f>
        <v>#NUM!</v>
      </c>
    </row>
    <row r="1284" spans="51:56" ht="11.25" customHeight="1" x14ac:dyDescent="0.25">
      <c r="AY1284" s="187" t="s">
        <v>90</v>
      </c>
      <c r="AZ1284" s="186">
        <f>_xll.qlInterestRateIndexFixingDate(Currency&amp;"ibor"&amp;$I$1,BA1284,Trigger)</f>
        <v>48297</v>
      </c>
      <c r="BA1284" s="186">
        <f>_xll.qlCalendarAdvance(Calendar,BA1283,AY1284,"f",,Trigger)</f>
        <v>48303</v>
      </c>
      <c r="BB1284" s="186">
        <f>_xll.qlInterestRateIndexMaturity(Currency&amp;"ibor"&amp;$I$1,BA1284,Trigger)</f>
        <v>48668</v>
      </c>
      <c r="BC1284" s="359">
        <f>_xll.qlIndexFixing($AC$5,AZ1284,,_xll.ohTrigger(Trigger,Quote!$V$2))</f>
        <v>1.7173130874369048E-2</v>
      </c>
      <c r="BD1284" s="359" t="e">
        <f>_xll.qlIndexFixing($BE$1,AZ1284,TRUE,_xll.ohTrigger(Trigger,Trigger12M))</f>
        <v>#NUM!</v>
      </c>
    </row>
    <row r="1285" spans="51:56" ht="11.25" customHeight="1" x14ac:dyDescent="0.25">
      <c r="AY1285" s="187" t="s">
        <v>90</v>
      </c>
      <c r="AZ1285" s="186">
        <f>_xll.qlInterestRateIndexFixingDate(Currency&amp;"ibor"&amp;$I$1,BA1285,Trigger)</f>
        <v>48306</v>
      </c>
      <c r="BA1285" s="186">
        <f>_xll.qlCalendarAdvance(Calendar,BA1284,AY1285,"f",,Trigger)</f>
        <v>48310</v>
      </c>
      <c r="BB1285" s="186">
        <f>_xll.qlInterestRateIndexMaturity(Currency&amp;"ibor"&amp;$I$1,BA1285,Trigger)</f>
        <v>48675</v>
      </c>
      <c r="BC1285" s="359">
        <f>_xll.qlIndexFixing($AC$5,AZ1285,,_xll.ohTrigger(Trigger,Quote!$V$2))</f>
        <v>1.7164051602700313E-2</v>
      </c>
      <c r="BD1285" s="359" t="e">
        <f>_xll.qlIndexFixing($BE$1,AZ1285,TRUE,_xll.ohTrigger(Trigger,Trigger12M))</f>
        <v>#NUM!</v>
      </c>
    </row>
    <row r="1286" spans="51:56" ht="11.25" customHeight="1" x14ac:dyDescent="0.25">
      <c r="AY1286" s="187" t="s">
        <v>90</v>
      </c>
      <c r="AZ1286" s="186">
        <f>_xll.qlInterestRateIndexFixingDate(Currency&amp;"ibor"&amp;$I$1,BA1286,Trigger)</f>
        <v>48313</v>
      </c>
      <c r="BA1286" s="186">
        <f>_xll.qlCalendarAdvance(Calendar,BA1285,AY1286,"f",,Trigger)</f>
        <v>48317</v>
      </c>
      <c r="BB1286" s="186">
        <f>_xll.qlInterestRateIndexMaturity(Currency&amp;"ibor"&amp;$I$1,BA1286,Trigger)</f>
        <v>48682</v>
      </c>
      <c r="BC1286" s="359">
        <f>_xll.qlIndexFixing($AC$5,AZ1286,,_xll.ohTrigger(Trigger,Quote!$V$2))</f>
        <v>1.7154933025735904E-2</v>
      </c>
      <c r="BD1286" s="359" t="e">
        <f>_xll.qlIndexFixing($BE$1,AZ1286,TRUE,_xll.ohTrigger(Trigger,Trigger12M))</f>
        <v>#NUM!</v>
      </c>
    </row>
    <row r="1287" spans="51:56" ht="11.25" customHeight="1" x14ac:dyDescent="0.25">
      <c r="AY1287" s="187" t="s">
        <v>90</v>
      </c>
      <c r="AZ1287" s="186">
        <f>_xll.qlInterestRateIndexFixingDate(Currency&amp;"ibor"&amp;$I$1,BA1287,Trigger)</f>
        <v>48320</v>
      </c>
      <c r="BA1287" s="186">
        <f>_xll.qlCalendarAdvance(Calendar,BA1286,AY1287,"f",,Trigger)</f>
        <v>48324</v>
      </c>
      <c r="BB1287" s="186">
        <f>_xll.qlInterestRateIndexMaturity(Currency&amp;"ibor"&amp;$I$1,BA1287,Trigger)</f>
        <v>48689</v>
      </c>
      <c r="BC1287" s="359">
        <f>_xll.qlIndexFixing($AC$5,AZ1287,,_xll.ohTrigger(Trigger,Quote!$V$2))</f>
        <v>1.7145775144548493E-2</v>
      </c>
      <c r="BD1287" s="359" t="e">
        <f>_xll.qlIndexFixing($BE$1,AZ1287,TRUE,_xll.ohTrigger(Trigger,Trigger12M))</f>
        <v>#NUM!</v>
      </c>
    </row>
    <row r="1288" spans="51:56" ht="11.25" customHeight="1" x14ac:dyDescent="0.25">
      <c r="AY1288" s="187" t="s">
        <v>90</v>
      </c>
      <c r="AZ1288" s="186">
        <f>_xll.qlInterestRateIndexFixingDate(Currency&amp;"ibor"&amp;$I$1,BA1288,Trigger)</f>
        <v>48327</v>
      </c>
      <c r="BA1288" s="186">
        <f>_xll.qlCalendarAdvance(Calendar,BA1287,AY1288,"f",,Trigger)</f>
        <v>48331</v>
      </c>
      <c r="BB1288" s="186">
        <f>_xll.qlInterestRateIndexMaturity(Currency&amp;"ibor"&amp;$I$1,BA1288,Trigger)</f>
        <v>48696</v>
      </c>
      <c r="BC1288" s="359">
        <f>_xll.qlIndexFixing($AC$5,AZ1288,,_xll.ohTrigger(Trigger,Quote!$V$2))</f>
        <v>1.7136577960215796E-2</v>
      </c>
      <c r="BD1288" s="359" t="e">
        <f>_xll.qlIndexFixing($BE$1,AZ1288,TRUE,_xll.ohTrigger(Trigger,Trigger12M))</f>
        <v>#NUM!</v>
      </c>
    </row>
    <row r="1289" spans="51:56" ht="11.25" customHeight="1" x14ac:dyDescent="0.25">
      <c r="AY1289" s="187" t="s">
        <v>90</v>
      </c>
      <c r="AZ1289" s="186">
        <f>_xll.qlInterestRateIndexFixingDate(Currency&amp;"ibor"&amp;$I$1,BA1289,Trigger)</f>
        <v>48334</v>
      </c>
      <c r="BA1289" s="186">
        <f>_xll.qlCalendarAdvance(Calendar,BA1288,AY1289,"f",,Trigger)</f>
        <v>48338</v>
      </c>
      <c r="BB1289" s="186">
        <f>_xll.qlInterestRateIndexMaturity(Currency&amp;"ibor"&amp;$I$1,BA1289,Trigger)</f>
        <v>48703</v>
      </c>
      <c r="BC1289" s="359">
        <f>_xll.qlIndexFixing($AC$5,AZ1289,,_xll.ohTrigger(Trigger,Quote!$V$2))</f>
        <v>1.7127341473820345E-2</v>
      </c>
      <c r="BD1289" s="359" t="e">
        <f>_xll.qlIndexFixing($BE$1,AZ1289,TRUE,_xll.ohTrigger(Trigger,Trigger12M))</f>
        <v>#NUM!</v>
      </c>
    </row>
    <row r="1290" spans="51:56" ht="11.25" customHeight="1" x14ac:dyDescent="0.25">
      <c r="AY1290" s="187" t="s">
        <v>90</v>
      </c>
      <c r="AZ1290" s="186">
        <f>_xll.qlInterestRateIndexFixingDate(Currency&amp;"ibor"&amp;$I$1,BA1290,Trigger)</f>
        <v>48341</v>
      </c>
      <c r="BA1290" s="186">
        <f>_xll.qlCalendarAdvance(Calendar,BA1289,AY1290,"f",,Trigger)</f>
        <v>48345</v>
      </c>
      <c r="BB1290" s="186">
        <f>_xll.qlInterestRateIndexMaturity(Currency&amp;"ibor"&amp;$I$1,BA1290,Trigger)</f>
        <v>48710</v>
      </c>
      <c r="BC1290" s="359">
        <f>_xll.qlIndexFixing($AC$5,AZ1290,,_xll.ohTrigger(Trigger,Quote!$V$2))</f>
        <v>1.7118065686448834E-2</v>
      </c>
      <c r="BD1290" s="359" t="e">
        <f>_xll.qlIndexFixing($BE$1,AZ1290,TRUE,_xll.ohTrigger(Trigger,Trigger12M))</f>
        <v>#NUM!</v>
      </c>
    </row>
    <row r="1291" spans="51:56" ht="11.25" customHeight="1" x14ac:dyDescent="0.25">
      <c r="AY1291" s="187" t="s">
        <v>90</v>
      </c>
      <c r="AZ1291" s="186">
        <f>_xll.qlInterestRateIndexFixingDate(Currency&amp;"ibor"&amp;$I$1,BA1291,Trigger)</f>
        <v>48348</v>
      </c>
      <c r="BA1291" s="186">
        <f>_xll.qlCalendarAdvance(Calendar,BA1290,AY1291,"f",,Trigger)</f>
        <v>48352</v>
      </c>
      <c r="BB1291" s="186">
        <f>_xll.qlInterestRateIndexMaturity(Currency&amp;"ibor"&amp;$I$1,BA1291,Trigger)</f>
        <v>48717</v>
      </c>
      <c r="BC1291" s="359">
        <f>_xll.qlIndexFixing($AC$5,AZ1291,,_xll.ohTrigger(Trigger,Quote!$V$2))</f>
        <v>1.7108750599192549E-2</v>
      </c>
      <c r="BD1291" s="359" t="e">
        <f>_xll.qlIndexFixing($BE$1,AZ1291,TRUE,_xll.ohTrigger(Trigger,Trigger12M))</f>
        <v>#NUM!</v>
      </c>
    </row>
    <row r="1292" spans="51:56" ht="11.25" customHeight="1" x14ac:dyDescent="0.25">
      <c r="AY1292" s="187" t="s">
        <v>90</v>
      </c>
      <c r="AZ1292" s="186">
        <f>_xll.qlInterestRateIndexFixingDate(Currency&amp;"ibor"&amp;$I$1,BA1292,Trigger)</f>
        <v>48355</v>
      </c>
      <c r="BA1292" s="186">
        <f>_xll.qlCalendarAdvance(Calendar,BA1291,AY1292,"f",,Trigger)</f>
        <v>48359</v>
      </c>
      <c r="BB1292" s="186">
        <f>_xll.qlInterestRateIndexMaturity(Currency&amp;"ibor"&amp;$I$1,BA1292,Trigger)</f>
        <v>48724</v>
      </c>
      <c r="BC1292" s="359">
        <f>_xll.qlIndexFixing($AC$5,AZ1292,,_xll.ohTrigger(Trigger,Quote!$V$2))</f>
        <v>1.7099396213148037E-2</v>
      </c>
      <c r="BD1292" s="359" t="e">
        <f>_xll.qlIndexFixing($BE$1,AZ1292,TRUE,_xll.ohTrigger(Trigger,Trigger12M))</f>
        <v>#NUM!</v>
      </c>
    </row>
    <row r="1293" spans="51:56" ht="11.25" customHeight="1" x14ac:dyDescent="0.25">
      <c r="AY1293" s="187" t="s">
        <v>90</v>
      </c>
      <c r="AZ1293" s="186">
        <f>_xll.qlInterestRateIndexFixingDate(Currency&amp;"ibor"&amp;$I$1,BA1293,Trigger)</f>
        <v>48362</v>
      </c>
      <c r="BA1293" s="186">
        <f>_xll.qlCalendarAdvance(Calendar,BA1292,AY1293,"f",,Trigger)</f>
        <v>48366</v>
      </c>
      <c r="BB1293" s="186">
        <f>_xll.qlInterestRateIndexMaturity(Currency&amp;"ibor"&amp;$I$1,BA1293,Trigger)</f>
        <v>48731</v>
      </c>
      <c r="BC1293" s="359">
        <f>_xll.qlIndexFixing($AC$5,AZ1293,,_xll.ohTrigger(Trigger,Quote!$V$2))</f>
        <v>1.7090002529415359E-2</v>
      </c>
      <c r="BD1293" s="359" t="e">
        <f>_xll.qlIndexFixing($BE$1,AZ1293,TRUE,_xll.ohTrigger(Trigger,Trigger12M))</f>
        <v>#NUM!</v>
      </c>
    </row>
    <row r="1294" spans="51:56" ht="11.25" customHeight="1" x14ac:dyDescent="0.25">
      <c r="AY1294" s="187" t="s">
        <v>90</v>
      </c>
      <c r="AZ1294" s="186">
        <f>_xll.qlInterestRateIndexFixingDate(Currency&amp;"ibor"&amp;$I$1,BA1294,Trigger)</f>
        <v>48369</v>
      </c>
      <c r="BA1294" s="186">
        <f>_xll.qlCalendarAdvance(Calendar,BA1293,AY1294,"f",,Trigger)</f>
        <v>48373</v>
      </c>
      <c r="BB1294" s="186">
        <f>_xll.qlInterestRateIndexMaturity(Currency&amp;"ibor"&amp;$I$1,BA1294,Trigger)</f>
        <v>48738</v>
      </c>
      <c r="BC1294" s="359">
        <f>_xll.qlIndexFixing($AC$5,AZ1294,,_xll.ohTrigger(Trigger,Quote!$V$2))</f>
        <v>1.7083614182267639E-2</v>
      </c>
      <c r="BD1294" s="359" t="e">
        <f>_xll.qlIndexFixing($BE$1,AZ1294,TRUE,_xll.ohTrigger(Trigger,Trigger12M))</f>
        <v>#NUM!</v>
      </c>
    </row>
    <row r="1295" spans="51:56" ht="11.25" customHeight="1" x14ac:dyDescent="0.25">
      <c r="AY1295" s="187" t="s">
        <v>90</v>
      </c>
      <c r="AZ1295" s="186">
        <f>_xll.qlInterestRateIndexFixingDate(Currency&amp;"ibor"&amp;$I$1,BA1295,Trigger)</f>
        <v>48376</v>
      </c>
      <c r="BA1295" s="186">
        <f>_xll.qlCalendarAdvance(Calendar,BA1294,AY1295,"f",,Trigger)</f>
        <v>48380</v>
      </c>
      <c r="BB1295" s="186">
        <f>_xll.qlInterestRateIndexMaturity(Currency&amp;"ibor"&amp;$I$1,BA1295,Trigger)</f>
        <v>48745</v>
      </c>
      <c r="BC1295" s="359">
        <f>_xll.qlIndexFixing($AC$5,AZ1295,,_xll.ohTrigger(Trigger,Quote!$V$2))</f>
        <v>1.7077195146117243E-2</v>
      </c>
      <c r="BD1295" s="359" t="e">
        <f>_xll.qlIndexFixing($BE$1,AZ1295,TRUE,_xll.ohTrigger(Trigger,Trigger12M))</f>
        <v>#NUM!</v>
      </c>
    </row>
    <row r="1296" spans="51:56" ht="11.25" customHeight="1" x14ac:dyDescent="0.25">
      <c r="AY1296" s="187" t="s">
        <v>90</v>
      </c>
      <c r="AZ1296" s="186">
        <f>_xll.qlInterestRateIndexFixingDate(Currency&amp;"ibor"&amp;$I$1,BA1296,Trigger)</f>
        <v>48383</v>
      </c>
      <c r="BA1296" s="186">
        <f>_xll.qlCalendarAdvance(Calendar,BA1295,AY1296,"f",,Trigger)</f>
        <v>48387</v>
      </c>
      <c r="BB1296" s="186">
        <f>_xll.qlInterestRateIndexMaturity(Currency&amp;"ibor"&amp;$I$1,BA1296,Trigger)</f>
        <v>48752</v>
      </c>
      <c r="BC1296" s="359">
        <f>_xll.qlIndexFixing($AC$5,AZ1296,,_xll.ohTrigger(Trigger,Quote!$V$2))</f>
        <v>1.707074542155328E-2</v>
      </c>
      <c r="BD1296" s="359" t="e">
        <f>_xll.qlIndexFixing($BE$1,AZ1296,TRUE,_xll.ohTrigger(Trigger,Trigger12M))</f>
        <v>#NUM!</v>
      </c>
    </row>
    <row r="1297" spans="51:56" ht="11.25" customHeight="1" x14ac:dyDescent="0.25">
      <c r="AY1297" s="187" t="s">
        <v>90</v>
      </c>
      <c r="AZ1297" s="186">
        <f>_xll.qlInterestRateIndexFixingDate(Currency&amp;"ibor"&amp;$I$1,BA1297,Trigger)</f>
        <v>48390</v>
      </c>
      <c r="BA1297" s="186">
        <f>_xll.qlCalendarAdvance(Calendar,BA1296,AY1297,"f",,Trigger)</f>
        <v>48394</v>
      </c>
      <c r="BB1297" s="186">
        <f>_xll.qlInterestRateIndexMaturity(Currency&amp;"ibor"&amp;$I$1,BA1297,Trigger)</f>
        <v>48759</v>
      </c>
      <c r="BC1297" s="359">
        <f>_xll.qlIndexFixing($AC$5,AZ1297,,_xll.ohTrigger(Trigger,Quote!$V$2))</f>
        <v>1.7064265009168154E-2</v>
      </c>
      <c r="BD1297" s="359" t="e">
        <f>_xll.qlIndexFixing($BE$1,AZ1297,TRUE,_xll.ohTrigger(Trigger,Trigger12M))</f>
        <v>#NUM!</v>
      </c>
    </row>
    <row r="1298" spans="51:56" ht="11.25" customHeight="1" x14ac:dyDescent="0.25">
      <c r="AY1298" s="187" t="s">
        <v>90</v>
      </c>
      <c r="AZ1298" s="186">
        <f>_xll.qlInterestRateIndexFixingDate(Currency&amp;"ibor"&amp;$I$1,BA1298,Trigger)</f>
        <v>48397</v>
      </c>
      <c r="BA1298" s="186">
        <f>_xll.qlCalendarAdvance(Calendar,BA1297,AY1298,"f",,Trigger)</f>
        <v>48401</v>
      </c>
      <c r="BB1298" s="186">
        <f>_xll.qlInterestRateIndexMaturity(Currency&amp;"ibor"&amp;$I$1,BA1298,Trigger)</f>
        <v>48766</v>
      </c>
      <c r="BC1298" s="359">
        <f>_xll.qlIndexFixing($AC$5,AZ1298,,_xll.ohTrigger(Trigger,Quote!$V$2))</f>
        <v>1.7057753909557122E-2</v>
      </c>
      <c r="BD1298" s="359" t="e">
        <f>_xll.qlIndexFixing($BE$1,AZ1298,TRUE,_xll.ohTrigger(Trigger,Trigger12M))</f>
        <v>#NUM!</v>
      </c>
    </row>
    <row r="1299" spans="51:56" ht="11.25" customHeight="1" x14ac:dyDescent="0.25">
      <c r="AY1299" s="187" t="s">
        <v>90</v>
      </c>
      <c r="AZ1299" s="186">
        <f>_xll.qlInterestRateIndexFixingDate(Currency&amp;"ibor"&amp;$I$1,BA1299,Trigger)</f>
        <v>48404</v>
      </c>
      <c r="BA1299" s="186">
        <f>_xll.qlCalendarAdvance(Calendar,BA1298,AY1299,"f",,Trigger)</f>
        <v>48408</v>
      </c>
      <c r="BB1299" s="186">
        <f>_xll.qlInterestRateIndexMaturity(Currency&amp;"ibor"&amp;$I$1,BA1299,Trigger)</f>
        <v>48773</v>
      </c>
      <c r="BC1299" s="359">
        <f>_xll.qlIndexFixing($AC$5,AZ1299,,_xll.ohTrigger(Trigger,Quote!$V$2))</f>
        <v>1.7051212123318053E-2</v>
      </c>
      <c r="BD1299" s="359" t="e">
        <f>_xll.qlIndexFixing($BE$1,AZ1299,TRUE,_xll.ohTrigger(Trigger,Trigger12M))</f>
        <v>#NUM!</v>
      </c>
    </row>
    <row r="1300" spans="51:56" ht="11.25" customHeight="1" x14ac:dyDescent="0.25">
      <c r="AY1300" s="187" t="s">
        <v>90</v>
      </c>
      <c r="AZ1300" s="186">
        <f>_xll.qlInterestRateIndexFixingDate(Currency&amp;"ibor"&amp;$I$1,BA1300,Trigger)</f>
        <v>48411</v>
      </c>
      <c r="BA1300" s="186">
        <f>_xll.qlCalendarAdvance(Calendar,BA1299,AY1300,"f",,Trigger)</f>
        <v>48415</v>
      </c>
      <c r="BB1300" s="186">
        <f>_xll.qlInterestRateIndexMaturity(Currency&amp;"ibor"&amp;$I$1,BA1300,Trigger)</f>
        <v>48780</v>
      </c>
      <c r="BC1300" s="359">
        <f>_xll.qlIndexFixing($AC$5,AZ1300,,_xll.ohTrigger(Trigger,Quote!$V$2))</f>
        <v>1.7044639651051897E-2</v>
      </c>
      <c r="BD1300" s="359" t="e">
        <f>_xll.qlIndexFixing($BE$1,AZ1300,TRUE,_xll.ohTrigger(Trigger,Trigger12M))</f>
        <v>#NUM!</v>
      </c>
    </row>
    <row r="1301" spans="51:56" ht="11.25" customHeight="1" x14ac:dyDescent="0.25">
      <c r="AY1301" s="187" t="s">
        <v>90</v>
      </c>
      <c r="AZ1301" s="186">
        <f>_xll.qlInterestRateIndexFixingDate(Currency&amp;"ibor"&amp;$I$1,BA1301,Trigger)</f>
        <v>48418</v>
      </c>
      <c r="BA1301" s="186">
        <f>_xll.qlCalendarAdvance(Calendar,BA1300,AY1301,"f",,Trigger)</f>
        <v>48422</v>
      </c>
      <c r="BB1301" s="186">
        <f>_xll.qlInterestRateIndexMaturity(Currency&amp;"ibor"&amp;$I$1,BA1301,Trigger)</f>
        <v>48787</v>
      </c>
      <c r="BC1301" s="359">
        <f>_xll.qlIndexFixing($AC$5,AZ1301,,_xll.ohTrigger(Trigger,Quote!$V$2))</f>
        <v>1.7038036493361785E-2</v>
      </c>
      <c r="BD1301" s="359" t="e">
        <f>_xll.qlIndexFixing($BE$1,AZ1301,TRUE,_xll.ohTrigger(Trigger,Trigger12M))</f>
        <v>#NUM!</v>
      </c>
    </row>
    <row r="1302" spans="51:56" ht="11.25" customHeight="1" x14ac:dyDescent="0.25">
      <c r="AY1302" s="187" t="s">
        <v>90</v>
      </c>
      <c r="AZ1302" s="186">
        <f>_xll.qlInterestRateIndexFixingDate(Currency&amp;"ibor"&amp;$I$1,BA1302,Trigger)</f>
        <v>48425</v>
      </c>
      <c r="BA1302" s="186">
        <f>_xll.qlCalendarAdvance(Calendar,BA1301,AY1302,"f",,Trigger)</f>
        <v>48429</v>
      </c>
      <c r="BB1302" s="186">
        <f>_xll.qlInterestRateIndexMaturity(Currency&amp;"ibor"&amp;$I$1,BA1302,Trigger)</f>
        <v>48794</v>
      </c>
      <c r="BC1302" s="359">
        <f>_xll.qlIndexFixing($AC$5,AZ1302,,_xll.ohTrigger(Trigger,Quote!$V$2))</f>
        <v>1.7031402650854573E-2</v>
      </c>
      <c r="BD1302" s="359" t="e">
        <f>_xll.qlIndexFixing($BE$1,AZ1302,TRUE,_xll.ohTrigger(Trigger,Trigger12M))</f>
        <v>#NUM!</v>
      </c>
    </row>
    <row r="1303" spans="51:56" ht="11.25" customHeight="1" x14ac:dyDescent="0.25">
      <c r="AY1303" s="187" t="s">
        <v>90</v>
      </c>
      <c r="AZ1303" s="186">
        <f>_xll.qlInterestRateIndexFixingDate(Currency&amp;"ibor"&amp;$I$1,BA1303,Trigger)</f>
        <v>48432</v>
      </c>
      <c r="BA1303" s="186">
        <f>_xll.qlCalendarAdvance(Calendar,BA1302,AY1303,"f",,Trigger)</f>
        <v>48436</v>
      </c>
      <c r="BB1303" s="186">
        <f>_xll.qlInterestRateIndexMaturity(Currency&amp;"ibor"&amp;$I$1,BA1303,Trigger)</f>
        <v>48801</v>
      </c>
      <c r="BC1303" s="359">
        <f>_xll.qlIndexFixing($AC$5,AZ1303,,_xll.ohTrigger(Trigger,Quote!$V$2))</f>
        <v>1.7024738124139311E-2</v>
      </c>
      <c r="BD1303" s="359" t="e">
        <f>_xll.qlIndexFixing($BE$1,AZ1303,TRUE,_xll.ohTrigger(Trigger,Trigger12M))</f>
        <v>#NUM!</v>
      </c>
    </row>
    <row r="1304" spans="51:56" ht="11.25" customHeight="1" x14ac:dyDescent="0.25">
      <c r="AY1304" s="187" t="s">
        <v>90</v>
      </c>
      <c r="AZ1304" s="186">
        <f>_xll.qlInterestRateIndexFixingDate(Currency&amp;"ibor"&amp;$I$1,BA1304,Trigger)</f>
        <v>48439</v>
      </c>
      <c r="BA1304" s="186">
        <f>_xll.qlCalendarAdvance(Calendar,BA1303,AY1304,"f",,Trigger)</f>
        <v>48443</v>
      </c>
      <c r="BB1304" s="186">
        <f>_xll.qlInterestRateIndexMaturity(Currency&amp;"ibor"&amp;$I$1,BA1304,Trigger)</f>
        <v>48808</v>
      </c>
      <c r="BC1304" s="359">
        <f>_xll.qlIndexFixing($AC$5,AZ1304,,_xll.ohTrigger(Trigger,Quote!$V$2))</f>
        <v>1.7018042913827896E-2</v>
      </c>
      <c r="BD1304" s="359" t="e">
        <f>_xll.qlIndexFixing($BE$1,AZ1304,TRUE,_xll.ohTrigger(Trigger,Trigger12M))</f>
        <v>#NUM!</v>
      </c>
    </row>
    <row r="1305" spans="51:56" ht="11.25" customHeight="1" x14ac:dyDescent="0.25">
      <c r="AY1305" s="187" t="s">
        <v>90</v>
      </c>
      <c r="AZ1305" s="186">
        <f>_xll.qlInterestRateIndexFixingDate(Currency&amp;"ibor"&amp;$I$1,BA1305,Trigger)</f>
        <v>48446</v>
      </c>
      <c r="BA1305" s="186">
        <f>_xll.qlCalendarAdvance(Calendar,BA1304,AY1305,"f",,Trigger)</f>
        <v>48450</v>
      </c>
      <c r="BB1305" s="186">
        <f>_xll.qlInterestRateIndexMaturity(Currency&amp;"ibor"&amp;$I$1,BA1305,Trigger)</f>
        <v>48815</v>
      </c>
      <c r="BC1305" s="359">
        <f>_xll.qlIndexFixing($AC$5,AZ1305,,_xll.ohTrigger(Trigger,Quote!$V$2))</f>
        <v>1.7011317020535498E-2</v>
      </c>
      <c r="BD1305" s="359" t="e">
        <f>_xll.qlIndexFixing($BE$1,AZ1305,TRUE,_xll.ohTrigger(Trigger,Trigger12M))</f>
        <v>#NUM!</v>
      </c>
    </row>
    <row r="1306" spans="51:56" ht="11.25" customHeight="1" x14ac:dyDescent="0.25">
      <c r="AY1306" s="187" t="s">
        <v>90</v>
      </c>
      <c r="AZ1306" s="186">
        <f>_xll.qlInterestRateIndexFixingDate(Currency&amp;"ibor"&amp;$I$1,BA1306,Trigger)</f>
        <v>48453</v>
      </c>
      <c r="BA1306" s="186">
        <f>_xll.qlCalendarAdvance(Calendar,BA1305,AY1306,"f",,Trigger)</f>
        <v>48457</v>
      </c>
      <c r="BB1306" s="186">
        <f>_xll.qlInterestRateIndexMaturity(Currency&amp;"ibor"&amp;$I$1,BA1306,Trigger)</f>
        <v>48822</v>
      </c>
      <c r="BC1306" s="359">
        <f>_xll.qlIndexFixing($AC$5,AZ1306,,_xll.ohTrigger(Trigger,Quote!$V$2))</f>
        <v>1.7004560444879493E-2</v>
      </c>
      <c r="BD1306" s="359" t="e">
        <f>_xll.qlIndexFixing($BE$1,AZ1306,TRUE,_xll.ohTrigger(Trigger,Trigger12M))</f>
        <v>#NUM!</v>
      </c>
    </row>
    <row r="1307" spans="51:56" ht="11.25" customHeight="1" x14ac:dyDescent="0.25">
      <c r="AY1307" s="187" t="s">
        <v>90</v>
      </c>
      <c r="AZ1307" s="186">
        <f>_xll.qlInterestRateIndexFixingDate(Currency&amp;"ibor"&amp;$I$1,BA1307,Trigger)</f>
        <v>48460</v>
      </c>
      <c r="BA1307" s="186">
        <f>_xll.qlCalendarAdvance(Calendar,BA1306,AY1307,"f",,Trigger)</f>
        <v>48464</v>
      </c>
      <c r="BB1307" s="186">
        <f>_xll.qlInterestRateIndexMaturity(Currency&amp;"ibor"&amp;$I$1,BA1307,Trigger)</f>
        <v>48829</v>
      </c>
      <c r="BC1307" s="359">
        <f>_xll.qlIndexFixing($AC$5,AZ1307,,_xll.ohTrigger(Trigger,Quote!$V$2))</f>
        <v>1.6997773187480532E-2</v>
      </c>
      <c r="BD1307" s="359" t="e">
        <f>_xll.qlIndexFixing($BE$1,AZ1307,TRUE,_xll.ohTrigger(Trigger,Trigger12M))</f>
        <v>#NUM!</v>
      </c>
    </row>
    <row r="1308" spans="51:56" ht="11.25" customHeight="1" x14ac:dyDescent="0.25">
      <c r="AY1308" s="187" t="s">
        <v>90</v>
      </c>
      <c r="AZ1308" s="186">
        <f>_xll.qlInterestRateIndexFixingDate(Currency&amp;"ibor"&amp;$I$1,BA1308,Trigger)</f>
        <v>48467</v>
      </c>
      <c r="BA1308" s="186">
        <f>_xll.qlCalendarAdvance(Calendar,BA1307,AY1308,"f",,Trigger)</f>
        <v>48471</v>
      </c>
      <c r="BB1308" s="186">
        <f>_xll.qlInterestRateIndexMaturity(Currency&amp;"ibor"&amp;$I$1,BA1308,Trigger)</f>
        <v>48836</v>
      </c>
      <c r="BC1308" s="359">
        <f>_xll.qlIndexFixing($AC$5,AZ1308,,_xll.ohTrigger(Trigger,Quote!$V$2))</f>
        <v>1.699095524896212E-2</v>
      </c>
      <c r="BD1308" s="359" t="e">
        <f>_xll.qlIndexFixing($BE$1,AZ1308,TRUE,_xll.ohTrigger(Trigger,Trigger12M))</f>
        <v>#NUM!</v>
      </c>
    </row>
    <row r="1309" spans="51:56" ht="11.25" customHeight="1" x14ac:dyDescent="0.25">
      <c r="AY1309" s="187" t="s">
        <v>90</v>
      </c>
      <c r="AZ1309" s="186">
        <f>_xll.qlInterestRateIndexFixingDate(Currency&amp;"ibor"&amp;$I$1,BA1309,Trigger)</f>
        <v>48474</v>
      </c>
      <c r="BA1309" s="186">
        <f>_xll.qlCalendarAdvance(Calendar,BA1308,AY1309,"f",,Trigger)</f>
        <v>48478</v>
      </c>
      <c r="BB1309" s="186">
        <f>_xll.qlInterestRateIndexMaturity(Currency&amp;"ibor"&amp;$I$1,BA1309,Trigger)</f>
        <v>48843</v>
      </c>
      <c r="BC1309" s="359">
        <f>_xll.qlIndexFixing($AC$5,AZ1309,,_xll.ohTrigger(Trigger,Quote!$V$2))</f>
        <v>1.6984106629949727E-2</v>
      </c>
      <c r="BD1309" s="359" t="e">
        <f>_xll.qlIndexFixing($BE$1,AZ1309,TRUE,_xll.ohTrigger(Trigger,Trigger12M))</f>
        <v>#NUM!</v>
      </c>
    </row>
    <row r="1310" spans="51:56" ht="11.25" customHeight="1" x14ac:dyDescent="0.25">
      <c r="AY1310" s="187" t="s">
        <v>90</v>
      </c>
      <c r="AZ1310" s="186">
        <f>_xll.qlInterestRateIndexFixingDate(Currency&amp;"ibor"&amp;$I$1,BA1310,Trigger)</f>
        <v>48481</v>
      </c>
      <c r="BA1310" s="186">
        <f>_xll.qlCalendarAdvance(Calendar,BA1309,AY1310,"f",,Trigger)</f>
        <v>48485</v>
      </c>
      <c r="BB1310" s="186">
        <f>_xll.qlInterestRateIndexMaturity(Currency&amp;"ibor"&amp;$I$1,BA1310,Trigger)</f>
        <v>48850</v>
      </c>
      <c r="BC1310" s="359">
        <f>_xll.qlIndexFixing($AC$5,AZ1310,,_xll.ohTrigger(Trigger,Quote!$V$2))</f>
        <v>1.6977227331072767E-2</v>
      </c>
      <c r="BD1310" s="359" t="e">
        <f>_xll.qlIndexFixing($BE$1,AZ1310,TRUE,_xll.ohTrigger(Trigger,Trigger12M))</f>
        <v>#NUM!</v>
      </c>
    </row>
    <row r="1311" spans="51:56" ht="11.25" customHeight="1" x14ac:dyDescent="0.25">
      <c r="AY1311" s="187" t="s">
        <v>90</v>
      </c>
      <c r="AZ1311" s="186">
        <f>_xll.qlInterestRateIndexFixingDate(Currency&amp;"ibor"&amp;$I$1,BA1311,Trigger)</f>
        <v>48488</v>
      </c>
      <c r="BA1311" s="186">
        <f>_xll.qlCalendarAdvance(Calendar,BA1310,AY1311,"f",,Trigger)</f>
        <v>48492</v>
      </c>
      <c r="BB1311" s="186">
        <f>_xll.qlInterestRateIndexMaturity(Currency&amp;"ibor"&amp;$I$1,BA1311,Trigger)</f>
        <v>48857</v>
      </c>
      <c r="BC1311" s="359">
        <f>_xll.qlIndexFixing($AC$5,AZ1311,,_xll.ohTrigger(Trigger,Quote!$V$2))</f>
        <v>1.6970317352962845E-2</v>
      </c>
      <c r="BD1311" s="359" t="e">
        <f>_xll.qlIndexFixing($BE$1,AZ1311,TRUE,_xll.ohTrigger(Trigger,Trigger12M))</f>
        <v>#NUM!</v>
      </c>
    </row>
    <row r="1312" spans="51:56" ht="11.25" customHeight="1" x14ac:dyDescent="0.25">
      <c r="AY1312" s="187" t="s">
        <v>90</v>
      </c>
      <c r="AZ1312" s="186">
        <f>_xll.qlInterestRateIndexFixingDate(Currency&amp;"ibor"&amp;$I$1,BA1312,Trigger)</f>
        <v>48495</v>
      </c>
      <c r="BA1312" s="186">
        <f>_xll.qlCalendarAdvance(Calendar,BA1311,AY1312,"f",,Trigger)</f>
        <v>48499</v>
      </c>
      <c r="BB1312" s="186">
        <f>_xll.qlInterestRateIndexMaturity(Currency&amp;"ibor"&amp;$I$1,BA1312,Trigger)</f>
        <v>48864</v>
      </c>
      <c r="BC1312" s="359">
        <f>_xll.qlIndexFixing($AC$5,AZ1312,,_xll.ohTrigger(Trigger,Quote!$V$2))</f>
        <v>1.6963376696254629E-2</v>
      </c>
      <c r="BD1312" s="359" t="e">
        <f>_xll.qlIndexFixing($BE$1,AZ1312,TRUE,_xll.ohTrigger(Trigger,Trigger12M))</f>
        <v>#NUM!</v>
      </c>
    </row>
    <row r="1313" spans="51:56" ht="11.25" customHeight="1" x14ac:dyDescent="0.25">
      <c r="AY1313" s="187" t="s">
        <v>90</v>
      </c>
      <c r="AZ1313" s="186">
        <f>_xll.qlInterestRateIndexFixingDate(Currency&amp;"ibor"&amp;$I$1,BA1313,Trigger)</f>
        <v>48502</v>
      </c>
      <c r="BA1313" s="186">
        <f>_xll.qlCalendarAdvance(Calendar,BA1312,AY1313,"f",,Trigger)</f>
        <v>48506</v>
      </c>
      <c r="BB1313" s="186">
        <f>_xll.qlInterestRateIndexMaturity(Currency&amp;"ibor"&amp;$I$1,BA1313,Trigger)</f>
        <v>48871</v>
      </c>
      <c r="BC1313" s="359">
        <f>_xll.qlIndexFixing($AC$5,AZ1313,,_xll.ohTrigger(Trigger,Quote!$V$2))</f>
        <v>1.6956405361585204E-2</v>
      </c>
      <c r="BD1313" s="359" t="e">
        <f>_xll.qlIndexFixing($BE$1,AZ1313,TRUE,_xll.ohTrigger(Trigger,Trigger12M))</f>
        <v>#NUM!</v>
      </c>
    </row>
    <row r="1314" spans="51:56" ht="11.25" customHeight="1" x14ac:dyDescent="0.25">
      <c r="AY1314" s="187" t="s">
        <v>90</v>
      </c>
      <c r="AZ1314" s="186">
        <f>_xll.qlInterestRateIndexFixingDate(Currency&amp;"ibor"&amp;$I$1,BA1314,Trigger)</f>
        <v>48509</v>
      </c>
      <c r="BA1314" s="186">
        <f>_xll.qlCalendarAdvance(Calendar,BA1313,AY1314,"f",,Trigger)</f>
        <v>48513</v>
      </c>
      <c r="BB1314" s="186">
        <f>_xll.qlInterestRateIndexMaturity(Currency&amp;"ibor"&amp;$I$1,BA1314,Trigger)</f>
        <v>48878</v>
      </c>
      <c r="BC1314" s="359">
        <f>_xll.qlIndexFixing($AC$5,AZ1314,,_xll.ohTrigger(Trigger,Quote!$V$2))</f>
        <v>1.6949403349594928E-2</v>
      </c>
      <c r="BD1314" s="359" t="e">
        <f>_xll.qlIndexFixing($BE$1,AZ1314,TRUE,_xll.ohTrigger(Trigger,Trigger12M))</f>
        <v>#NUM!</v>
      </c>
    </row>
    <row r="1315" spans="51:56" ht="11.25" customHeight="1" x14ac:dyDescent="0.25">
      <c r="AY1315" s="187" t="s">
        <v>90</v>
      </c>
      <c r="AZ1315" s="186">
        <f>_xll.qlInterestRateIndexFixingDate(Currency&amp;"ibor"&amp;$I$1,BA1315,Trigger)</f>
        <v>48516</v>
      </c>
      <c r="BA1315" s="186">
        <f>_xll.qlCalendarAdvance(Calendar,BA1314,AY1315,"f",,Trigger)</f>
        <v>48520</v>
      </c>
      <c r="BB1315" s="186">
        <f>_xll.qlInterestRateIndexMaturity(Currency&amp;"ibor"&amp;$I$1,BA1315,Trigger)</f>
        <v>48885</v>
      </c>
      <c r="BC1315" s="359">
        <f>_xll.qlIndexFixing($AC$5,AZ1315,,_xll.ohTrigger(Trigger,Quote!$V$2))</f>
        <v>1.6942370660926798E-2</v>
      </c>
      <c r="BD1315" s="359" t="e">
        <f>_xll.qlIndexFixing($BE$1,AZ1315,TRUE,_xll.ohTrigger(Trigger,Trigger12M))</f>
        <v>#NUM!</v>
      </c>
    </row>
    <row r="1316" spans="51:56" ht="11.25" customHeight="1" x14ac:dyDescent="0.25">
      <c r="AY1316" s="187" t="s">
        <v>90</v>
      </c>
      <c r="AZ1316" s="186">
        <f>_xll.qlInterestRateIndexFixingDate(Currency&amp;"ibor"&amp;$I$1,BA1316,Trigger)</f>
        <v>48523</v>
      </c>
      <c r="BA1316" s="186">
        <f>_xll.qlCalendarAdvance(Calendar,BA1315,AY1316,"f",,Trigger)</f>
        <v>48527</v>
      </c>
      <c r="BB1316" s="186">
        <f>_xll.qlInterestRateIndexMaturity(Currency&amp;"ibor"&amp;$I$1,BA1316,Trigger)</f>
        <v>48892</v>
      </c>
      <c r="BC1316" s="359">
        <f>_xll.qlIndexFixing($AC$5,AZ1316,,_xll.ohTrigger(Trigger,Quote!$V$2))</f>
        <v>1.693530729622687E-2</v>
      </c>
      <c r="BD1316" s="359" t="e">
        <f>_xll.qlIndexFixing($BE$1,AZ1316,TRUE,_xll.ohTrigger(Trigger,Trigger12M))</f>
        <v>#NUM!</v>
      </c>
    </row>
    <row r="1317" spans="51:56" ht="11.25" customHeight="1" x14ac:dyDescent="0.25">
      <c r="AY1317" s="187" t="s">
        <v>90</v>
      </c>
      <c r="AZ1317" s="186">
        <f>_xll.qlInterestRateIndexFixingDate(Currency&amp;"ibor"&amp;$I$1,BA1317,Trigger)</f>
        <v>48530</v>
      </c>
      <c r="BA1317" s="186">
        <f>_xll.qlCalendarAdvance(Calendar,BA1316,AY1317,"f",,Trigger)</f>
        <v>48534</v>
      </c>
      <c r="BB1317" s="186">
        <f>_xll.qlInterestRateIndexMaturity(Currency&amp;"ibor"&amp;$I$1,BA1317,Trigger)</f>
        <v>48899</v>
      </c>
      <c r="BC1317" s="359">
        <f>_xll.qlIndexFixing($AC$5,AZ1317,,_xll.ohTrigger(Trigger,Quote!$V$2))</f>
        <v>1.6928213256143174E-2</v>
      </c>
      <c r="BD1317" s="359" t="e">
        <f>_xll.qlIndexFixing($BE$1,AZ1317,TRUE,_xll.ohTrigger(Trigger,Trigger12M))</f>
        <v>#NUM!</v>
      </c>
    </row>
    <row r="1318" spans="51:56" ht="11.25" customHeight="1" x14ac:dyDescent="0.25">
      <c r="AY1318" s="187" t="s">
        <v>90</v>
      </c>
      <c r="AZ1318" s="186">
        <f>_xll.qlInterestRateIndexFixingDate(Currency&amp;"ibor"&amp;$I$1,BA1318,Trigger)</f>
        <v>48537</v>
      </c>
      <c r="BA1318" s="186">
        <f>_xll.qlCalendarAdvance(Calendar,BA1317,AY1318,"f",,Trigger)</f>
        <v>48541</v>
      </c>
      <c r="BB1318" s="186">
        <f>_xll.qlInterestRateIndexMaturity(Currency&amp;"ibor"&amp;$I$1,BA1318,Trigger)</f>
        <v>48906</v>
      </c>
      <c r="BC1318" s="359">
        <f>_xll.qlIndexFixing($AC$5,AZ1318,,_xll.ohTrigger(Trigger,Quote!$V$2))</f>
        <v>1.6921088541327685E-2</v>
      </c>
      <c r="BD1318" s="359" t="e">
        <f>_xll.qlIndexFixing($BE$1,AZ1318,TRUE,_xll.ohTrigger(Trigger,Trigger12M))</f>
        <v>#NUM!</v>
      </c>
    </row>
    <row r="1319" spans="51:56" ht="11.25" customHeight="1" x14ac:dyDescent="0.25">
      <c r="AY1319" s="187" t="s">
        <v>90</v>
      </c>
      <c r="AZ1319" s="186">
        <f>_xll.qlInterestRateIndexFixingDate(Currency&amp;"ibor"&amp;$I$1,BA1319,Trigger)</f>
        <v>48544</v>
      </c>
      <c r="BA1319" s="186">
        <f>_xll.qlCalendarAdvance(Calendar,BA1318,AY1319,"f",,Trigger)</f>
        <v>48548</v>
      </c>
      <c r="BB1319" s="186">
        <f>_xll.qlInterestRateIndexMaturity(Currency&amp;"ibor"&amp;$I$1,BA1319,Trigger)</f>
        <v>48913</v>
      </c>
      <c r="BC1319" s="359">
        <f>_xll.qlIndexFixing($AC$5,AZ1319,,_xll.ohTrigger(Trigger,Quote!$V$2))</f>
        <v>1.6913933152434339E-2</v>
      </c>
      <c r="BD1319" s="359" t="e">
        <f>_xll.qlIndexFixing($BE$1,AZ1319,TRUE,_xll.ohTrigger(Trigger,Trigger12M))</f>
        <v>#NUM!</v>
      </c>
    </row>
    <row r="1320" spans="51:56" ht="11.25" customHeight="1" x14ac:dyDescent="0.25">
      <c r="AY1320" s="187" t="s">
        <v>90</v>
      </c>
      <c r="AZ1320" s="186">
        <f>_xll.qlInterestRateIndexFixingDate(Currency&amp;"ibor"&amp;$I$1,BA1320,Trigger)</f>
        <v>48551</v>
      </c>
      <c r="BA1320" s="186">
        <f>_xll.qlCalendarAdvance(Calendar,BA1319,AY1320,"f",,Trigger)</f>
        <v>48555</v>
      </c>
      <c r="BB1320" s="186">
        <f>_xll.qlInterestRateIndexMaturity(Currency&amp;"ibor"&amp;$I$1,BA1320,Trigger)</f>
        <v>48920</v>
      </c>
      <c r="BC1320" s="359">
        <f>_xll.qlIndexFixing($AC$5,AZ1320,,_xll.ohTrigger(Trigger,Quote!$V$2))</f>
        <v>1.6906747090120369E-2</v>
      </c>
      <c r="BD1320" s="359" t="e">
        <f>_xll.qlIndexFixing($BE$1,AZ1320,TRUE,_xll.ohTrigger(Trigger,Trigger12M))</f>
        <v>#NUM!</v>
      </c>
    </row>
    <row r="1321" spans="51:56" ht="11.25" customHeight="1" x14ac:dyDescent="0.25">
      <c r="AY1321" s="187" t="s">
        <v>90</v>
      </c>
      <c r="AZ1321" s="186">
        <f>_xll.qlInterestRateIndexFixingDate(Currency&amp;"ibor"&amp;$I$1,BA1321,Trigger)</f>
        <v>48558</v>
      </c>
      <c r="BA1321" s="186">
        <f>_xll.qlCalendarAdvance(Calendar,BA1320,AY1321,"f",,Trigger)</f>
        <v>48562</v>
      </c>
      <c r="BB1321" s="186">
        <f>_xll.qlInterestRateIndexMaturity(Currency&amp;"ibor"&amp;$I$1,BA1321,Trigger)</f>
        <v>48927</v>
      </c>
      <c r="BC1321" s="359">
        <f>_xll.qlIndexFixing($AC$5,AZ1321,,_xll.ohTrigger(Trigger,Quote!$V$2))</f>
        <v>1.6899530355045413E-2</v>
      </c>
      <c r="BD1321" s="359" t="e">
        <f>_xll.qlIndexFixing($BE$1,AZ1321,TRUE,_xll.ohTrigger(Trigger,Trigger12M))</f>
        <v>#NUM!</v>
      </c>
    </row>
    <row r="1322" spans="51:56" ht="11.25" customHeight="1" x14ac:dyDescent="0.25">
      <c r="AY1322" s="187" t="s">
        <v>90</v>
      </c>
      <c r="AZ1322" s="186">
        <f>_xll.qlInterestRateIndexFixingDate(Currency&amp;"ibor"&amp;$I$1,BA1322,Trigger)</f>
        <v>48565</v>
      </c>
      <c r="BA1322" s="186">
        <f>_xll.qlCalendarAdvance(Calendar,BA1321,AY1322,"f",,Trigger)</f>
        <v>48569</v>
      </c>
      <c r="BB1322" s="186">
        <f>_xll.qlInterestRateIndexMaturity(Currency&amp;"ibor"&amp;$I$1,BA1322,Trigger)</f>
        <v>48934</v>
      </c>
      <c r="BC1322" s="359">
        <f>_xll.qlIndexFixing($AC$5,AZ1322,,_xll.ohTrigger(Trigger,Quote!$V$2))</f>
        <v>1.6892282947872608E-2</v>
      </c>
      <c r="BD1322" s="359" t="e">
        <f>_xll.qlIndexFixing($BE$1,AZ1322,TRUE,_xll.ohTrigger(Trigger,Trigger12M))</f>
        <v>#NUM!</v>
      </c>
    </row>
    <row r="1323" spans="51:56" ht="11.25" customHeight="1" x14ac:dyDescent="0.25">
      <c r="AY1323" s="187" t="s">
        <v>90</v>
      </c>
      <c r="AZ1323" s="186">
        <f>_xll.qlInterestRateIndexFixingDate(Currency&amp;"ibor"&amp;$I$1,BA1323,Trigger)</f>
        <v>48572</v>
      </c>
      <c r="BA1323" s="186">
        <f>_xll.qlCalendarAdvance(Calendar,BA1322,AY1323,"f",,Trigger)</f>
        <v>48576</v>
      </c>
      <c r="BB1323" s="186">
        <f>_xll.qlInterestRateIndexMaturity(Currency&amp;"ibor"&amp;$I$1,BA1323,Trigger)</f>
        <v>48941</v>
      </c>
      <c r="BC1323" s="359">
        <f>_xll.qlIndexFixing($AC$5,AZ1323,,_xll.ohTrigger(Trigger,Quote!$V$2))</f>
        <v>1.6885004869266848E-2</v>
      </c>
      <c r="BD1323" s="359" t="e">
        <f>_xll.qlIndexFixing($BE$1,AZ1323,TRUE,_xll.ohTrigger(Trigger,Trigger12M))</f>
        <v>#NUM!</v>
      </c>
    </row>
    <row r="1324" spans="51:56" ht="11.25" customHeight="1" x14ac:dyDescent="0.25">
      <c r="AY1324" s="187" t="s">
        <v>90</v>
      </c>
      <c r="AZ1324" s="186">
        <f>_xll.qlInterestRateIndexFixingDate(Currency&amp;"ibor"&amp;$I$1,BA1324,Trigger)</f>
        <v>48579</v>
      </c>
      <c r="BA1324" s="186">
        <f>_xll.qlCalendarAdvance(Calendar,BA1323,AY1324,"f",,Trigger)</f>
        <v>48583</v>
      </c>
      <c r="BB1324" s="186">
        <f>_xll.qlInterestRateIndexMaturity(Currency&amp;"ibor"&amp;$I$1,BA1324,Trigger)</f>
        <v>48948</v>
      </c>
      <c r="BC1324" s="359">
        <f>_xll.qlIndexFixing($AC$5,AZ1324,,_xll.ohTrigger(Trigger,Quote!$V$2))</f>
        <v>1.6877696119897184E-2</v>
      </c>
      <c r="BD1324" s="359" t="e">
        <f>_xll.qlIndexFixing($BE$1,AZ1324,TRUE,_xll.ohTrigger(Trigger,Trigger12M))</f>
        <v>#NUM!</v>
      </c>
    </row>
    <row r="1325" spans="51:56" ht="11.25" customHeight="1" x14ac:dyDescent="0.25">
      <c r="AY1325" s="187" t="s">
        <v>90</v>
      </c>
      <c r="AZ1325" s="186">
        <f>_xll.qlInterestRateIndexFixingDate(Currency&amp;"ibor"&amp;$I$1,BA1325,Trigger)</f>
        <v>48586</v>
      </c>
      <c r="BA1325" s="186">
        <f>_xll.qlCalendarAdvance(Calendar,BA1324,AY1325,"f",,Trigger)</f>
        <v>48590</v>
      </c>
      <c r="BB1325" s="186">
        <f>_xll.qlInterestRateIndexMaturity(Currency&amp;"ibor"&amp;$I$1,BA1325,Trigger)</f>
        <v>48955</v>
      </c>
      <c r="BC1325" s="359">
        <f>_xll.qlIndexFixing($AC$5,AZ1325,,_xll.ohTrigger(Trigger,Quote!$V$2))</f>
        <v>1.687035670043421E-2</v>
      </c>
      <c r="BD1325" s="359" t="e">
        <f>_xll.qlIndexFixing($BE$1,AZ1325,TRUE,_xll.ohTrigger(Trigger,Trigger12M))</f>
        <v>#NUM!</v>
      </c>
    </row>
    <row r="1326" spans="51:56" ht="11.25" customHeight="1" x14ac:dyDescent="0.25">
      <c r="AY1326" s="187" t="s">
        <v>90</v>
      </c>
      <c r="AZ1326" s="186">
        <f>_xll.qlInterestRateIndexFixingDate(Currency&amp;"ibor"&amp;$I$1,BA1326,Trigger)</f>
        <v>48593</v>
      </c>
      <c r="BA1326" s="186">
        <f>_xll.qlCalendarAdvance(Calendar,BA1325,AY1326,"f",,Trigger)</f>
        <v>48597</v>
      </c>
      <c r="BB1326" s="186">
        <f>_xll.qlInterestRateIndexMaturity(Currency&amp;"ibor"&amp;$I$1,BA1326,Trigger)</f>
        <v>48962</v>
      </c>
      <c r="BC1326" s="359">
        <f>_xll.qlIndexFixing($AC$5,AZ1326,,_xll.ohTrigger(Trigger,Quote!$V$2))</f>
        <v>1.6862986611551792E-2</v>
      </c>
      <c r="BD1326" s="359" t="e">
        <f>_xll.qlIndexFixing($BE$1,AZ1326,TRUE,_xll.ohTrigger(Trigger,Trigger12M))</f>
        <v>#NUM!</v>
      </c>
    </row>
    <row r="1327" spans="51:56" ht="11.25" customHeight="1" x14ac:dyDescent="0.25">
      <c r="AY1327" s="187" t="s">
        <v>90</v>
      </c>
      <c r="AZ1327" s="186">
        <f>_xll.qlInterestRateIndexFixingDate(Currency&amp;"ibor"&amp;$I$1,BA1327,Trigger)</f>
        <v>48600</v>
      </c>
      <c r="BA1327" s="186">
        <f>_xll.qlCalendarAdvance(Calendar,BA1326,AY1327,"f",,Trigger)</f>
        <v>48604</v>
      </c>
      <c r="BB1327" s="186">
        <f>_xll.qlInterestRateIndexMaturity(Currency&amp;"ibor"&amp;$I$1,BA1327,Trigger)</f>
        <v>48969</v>
      </c>
      <c r="BC1327" s="359">
        <f>_xll.qlIndexFixing($AC$5,AZ1327,,_xll.ohTrigger(Trigger,Quote!$V$2))</f>
        <v>1.6855585853927307E-2</v>
      </c>
      <c r="BD1327" s="359" t="e">
        <f>_xll.qlIndexFixing($BE$1,AZ1327,TRUE,_xll.ohTrigger(Trigger,Trigger12M))</f>
        <v>#NUM!</v>
      </c>
    </row>
    <row r="1328" spans="51:56" ht="11.25" customHeight="1" x14ac:dyDescent="0.25">
      <c r="AY1328" s="187" t="s">
        <v>90</v>
      </c>
      <c r="AZ1328" s="186">
        <f>_xll.qlInterestRateIndexFixingDate(Currency&amp;"ibor"&amp;$I$1,BA1328,Trigger)</f>
        <v>48607</v>
      </c>
      <c r="BA1328" s="186">
        <f>_xll.qlCalendarAdvance(Calendar,BA1327,AY1328,"f",,Trigger)</f>
        <v>48611</v>
      </c>
      <c r="BB1328" s="186">
        <f>_xll.qlInterestRateIndexMaturity(Currency&amp;"ibor"&amp;$I$1,BA1328,Trigger)</f>
        <v>48976</v>
      </c>
      <c r="BC1328" s="359">
        <f>_xll.qlIndexFixing($AC$5,AZ1328,,_xll.ohTrigger(Trigger,Quote!$V$2))</f>
        <v>1.6848154428239663E-2</v>
      </c>
      <c r="BD1328" s="359" t="e">
        <f>_xll.qlIndexFixing($BE$1,AZ1328,TRUE,_xll.ohTrigger(Trigger,Trigger12M))</f>
        <v>#NUM!</v>
      </c>
    </row>
    <row r="1329" spans="51:56" ht="11.25" customHeight="1" x14ac:dyDescent="0.25">
      <c r="AY1329" s="187" t="s">
        <v>90</v>
      </c>
      <c r="AZ1329" s="186">
        <f>_xll.qlInterestRateIndexFixingDate(Currency&amp;"ibor"&amp;$I$1,BA1329,Trigger)</f>
        <v>48614</v>
      </c>
      <c r="BA1329" s="186">
        <f>_xll.qlCalendarAdvance(Calendar,BA1328,AY1329,"f",,Trigger)</f>
        <v>48618</v>
      </c>
      <c r="BB1329" s="186">
        <f>_xll.qlInterestRateIndexMaturity(Currency&amp;"ibor"&amp;$I$1,BA1329,Trigger)</f>
        <v>48983</v>
      </c>
      <c r="BC1329" s="359">
        <f>_xll.qlIndexFixing($AC$5,AZ1329,,_xll.ohTrigger(Trigger,Quote!$V$2))</f>
        <v>1.6840692335171277E-2</v>
      </c>
      <c r="BD1329" s="359" t="e">
        <f>_xll.qlIndexFixing($BE$1,AZ1329,TRUE,_xll.ohTrigger(Trigger,Trigger12M))</f>
        <v>#NUM!</v>
      </c>
    </row>
    <row r="1330" spans="51:56" ht="11.25" customHeight="1" x14ac:dyDescent="0.25">
      <c r="AY1330" s="187" t="s">
        <v>90</v>
      </c>
      <c r="AZ1330" s="186">
        <f>_xll.qlInterestRateIndexFixingDate(Currency&amp;"ibor"&amp;$I$1,BA1330,Trigger)</f>
        <v>48621</v>
      </c>
      <c r="BA1330" s="186">
        <f>_xll.qlCalendarAdvance(Calendar,BA1329,AY1330,"f",,Trigger)</f>
        <v>48625</v>
      </c>
      <c r="BB1330" s="186">
        <f>_xll.qlInterestRateIndexMaturity(Currency&amp;"ibor"&amp;$I$1,BA1330,Trigger)</f>
        <v>48990</v>
      </c>
      <c r="BC1330" s="359">
        <f>_xll.qlIndexFixing($AC$5,AZ1330,,_xll.ohTrigger(Trigger,Quote!$V$2))</f>
        <v>1.6833199575408062E-2</v>
      </c>
      <c r="BD1330" s="359" t="e">
        <f>_xll.qlIndexFixing($BE$1,AZ1330,TRUE,_xll.ohTrigger(Trigger,Trigger12M))</f>
        <v>#NUM!</v>
      </c>
    </row>
    <row r="1331" spans="51:56" ht="11.25" customHeight="1" x14ac:dyDescent="0.25">
      <c r="AY1331" s="187" t="s">
        <v>90</v>
      </c>
      <c r="AZ1331" s="186">
        <f>_xll.qlInterestRateIndexFixingDate(Currency&amp;"ibor"&amp;$I$1,BA1331,Trigger)</f>
        <v>48628</v>
      </c>
      <c r="BA1331" s="186">
        <f>_xll.qlCalendarAdvance(Calendar,BA1330,AY1331,"f",,Trigger)</f>
        <v>48632</v>
      </c>
      <c r="BB1331" s="186">
        <f>_xll.qlInterestRateIndexMaturity(Currency&amp;"ibor"&amp;$I$1,BA1331,Trigger)</f>
        <v>48997</v>
      </c>
      <c r="BC1331" s="359">
        <f>_xll.qlIndexFixing($AC$5,AZ1331,,_xll.ohTrigger(Trigger,Quote!$V$2))</f>
        <v>1.682567614963703E-2</v>
      </c>
      <c r="BD1331" s="359" t="e">
        <f>_xll.qlIndexFixing($BE$1,AZ1331,TRUE,_xll.ohTrigger(Trigger,Trigger12M))</f>
        <v>#NUM!</v>
      </c>
    </row>
    <row r="1332" spans="51:56" ht="11.25" customHeight="1" x14ac:dyDescent="0.25">
      <c r="AY1332" s="187" t="s">
        <v>90</v>
      </c>
      <c r="AZ1332" s="186">
        <f>_xll.qlInterestRateIndexFixingDate(Currency&amp;"ibor"&amp;$I$1,BA1332,Trigger)</f>
        <v>48635</v>
      </c>
      <c r="BA1332" s="186">
        <f>_xll.qlCalendarAdvance(Calendar,BA1331,AY1332,"f",,Trigger)</f>
        <v>48639</v>
      </c>
      <c r="BB1332" s="186">
        <f>_xll.qlInterestRateIndexMaturity(Currency&amp;"ibor"&amp;$I$1,BA1332,Trigger)</f>
        <v>49004</v>
      </c>
      <c r="BC1332" s="359">
        <f>_xll.qlIndexFixing($AC$5,AZ1332,,_xll.ohTrigger(Trigger,Quote!$V$2))</f>
        <v>1.6818122058549798E-2</v>
      </c>
      <c r="BD1332" s="359" t="e">
        <f>_xll.qlIndexFixing($BE$1,AZ1332,TRUE,_xll.ohTrigger(Trigger,Trigger12M))</f>
        <v>#NUM!</v>
      </c>
    </row>
    <row r="1333" spans="51:56" ht="11.25" customHeight="1" x14ac:dyDescent="0.25">
      <c r="AY1333" s="187" t="s">
        <v>90</v>
      </c>
      <c r="AZ1333" s="186">
        <f>_xll.qlInterestRateIndexFixingDate(Currency&amp;"ibor"&amp;$I$1,BA1333,Trigger)</f>
        <v>48642</v>
      </c>
      <c r="BA1333" s="186">
        <f>_xll.qlCalendarAdvance(Calendar,BA1332,AY1333,"f",,Trigger)</f>
        <v>48646</v>
      </c>
      <c r="BB1333" s="186">
        <f>_xll.qlInterestRateIndexMaturity(Currency&amp;"ibor"&amp;$I$1,BA1333,Trigger)</f>
        <v>49011</v>
      </c>
      <c r="BC1333" s="359">
        <f>_xll.qlIndexFixing($AC$5,AZ1333,,_xll.ohTrigger(Trigger,Quote!$V$2))</f>
        <v>1.6810537302839722E-2</v>
      </c>
      <c r="BD1333" s="359" t="e">
        <f>_xll.qlIndexFixing($BE$1,AZ1333,TRUE,_xll.ohTrigger(Trigger,Trigger12M))</f>
        <v>#NUM!</v>
      </c>
    </row>
    <row r="1334" spans="51:56" ht="11.25" customHeight="1" x14ac:dyDescent="0.25">
      <c r="AY1334" s="187" t="s">
        <v>90</v>
      </c>
      <c r="AZ1334" s="186">
        <f>_xll.qlInterestRateIndexFixingDate(Currency&amp;"ibor"&amp;$I$1,BA1334,Trigger)</f>
        <v>48649</v>
      </c>
      <c r="BA1334" s="186">
        <f>_xll.qlCalendarAdvance(Calendar,BA1333,AY1334,"f",,Trigger)</f>
        <v>48653</v>
      </c>
      <c r="BB1334" s="186">
        <f>_xll.qlInterestRateIndexMaturity(Currency&amp;"ibor"&amp;$I$1,BA1334,Trigger)</f>
        <v>49018</v>
      </c>
      <c r="BC1334" s="359">
        <f>_xll.qlIndexFixing($AC$5,AZ1334,,_xll.ohTrigger(Trigger,Quote!$V$2))</f>
        <v>1.6802921883203235E-2</v>
      </c>
      <c r="BD1334" s="359" t="e">
        <f>_xll.qlIndexFixing($BE$1,AZ1334,TRUE,_xll.ohTrigger(Trigger,Trigger12M))</f>
        <v>#NUM!</v>
      </c>
    </row>
    <row r="1335" spans="51:56" ht="11.25" customHeight="1" x14ac:dyDescent="0.25">
      <c r="AY1335" s="187" t="s">
        <v>90</v>
      </c>
      <c r="AZ1335" s="186">
        <f>_xll.qlInterestRateIndexFixingDate(Currency&amp;"ibor"&amp;$I$1,BA1335,Trigger)</f>
        <v>48656</v>
      </c>
      <c r="BA1335" s="186">
        <f>_xll.qlCalendarAdvance(Calendar,BA1334,AY1335,"f",,Trigger)</f>
        <v>48660</v>
      </c>
      <c r="BB1335" s="186">
        <f>_xll.qlInterestRateIndexMaturity(Currency&amp;"ibor"&amp;$I$1,BA1335,Trigger)</f>
        <v>49025</v>
      </c>
      <c r="BC1335" s="359">
        <f>_xll.qlIndexFixing($AC$5,AZ1335,,_xll.ohTrigger(Trigger,Quote!$V$2))</f>
        <v>1.6795275800339616E-2</v>
      </c>
      <c r="BD1335" s="359" t="e">
        <f>_xll.qlIndexFixing($BE$1,AZ1335,TRUE,_xll.ohTrigger(Trigger,Trigger12M))</f>
        <v>#NUM!</v>
      </c>
    </row>
    <row r="1336" spans="51:56" ht="11.25" customHeight="1" x14ac:dyDescent="0.25">
      <c r="AY1336" s="187" t="s">
        <v>90</v>
      </c>
      <c r="AZ1336" s="186">
        <f>_xll.qlInterestRateIndexFixingDate(Currency&amp;"ibor"&amp;$I$1,BA1336,Trigger)</f>
        <v>48663</v>
      </c>
      <c r="BA1336" s="186">
        <f>_xll.qlCalendarAdvance(Calendar,BA1335,AY1336,"f",,Trigger)</f>
        <v>48667</v>
      </c>
      <c r="BB1336" s="186">
        <f>_xll.qlInterestRateIndexMaturity(Currency&amp;"ibor"&amp;$I$1,BA1336,Trigger)</f>
        <v>49032</v>
      </c>
      <c r="BC1336" s="359">
        <f>_xll.qlIndexFixing($AC$5,AZ1336,,_xll.ohTrigger(Trigger,Quote!$V$2))</f>
        <v>1.6787599054950541E-2</v>
      </c>
      <c r="BD1336" s="359" t="e">
        <f>_xll.qlIndexFixing($BE$1,AZ1336,TRUE,_xll.ohTrigger(Trigger,Trigger12M))</f>
        <v>#NUM!</v>
      </c>
    </row>
    <row r="1337" spans="51:56" ht="11.25" customHeight="1" x14ac:dyDescent="0.25">
      <c r="AY1337" s="187" t="s">
        <v>90</v>
      </c>
      <c r="AZ1337" s="186">
        <f>_xll.qlInterestRateIndexFixingDate(Currency&amp;"ibor"&amp;$I$1,BA1337,Trigger)</f>
        <v>48670</v>
      </c>
      <c r="BA1337" s="186">
        <f>_xll.qlCalendarAdvance(Calendar,BA1336,AY1337,"f",,Trigger)</f>
        <v>48674</v>
      </c>
      <c r="BB1337" s="186">
        <f>_xll.qlInterestRateIndexMaturity(Currency&amp;"ibor"&amp;$I$1,BA1337,Trigger)</f>
        <v>49039</v>
      </c>
      <c r="BC1337" s="359">
        <f>_xll.qlIndexFixing($AC$5,AZ1337,,_xll.ohTrigger(Trigger,Quote!$V$2))</f>
        <v>1.6779891647741647E-2</v>
      </c>
      <c r="BD1337" s="359" t="e">
        <f>_xll.qlIndexFixing($BE$1,AZ1337,TRUE,_xll.ohTrigger(Trigger,Trigger12M))</f>
        <v>#NUM!</v>
      </c>
    </row>
    <row r="1338" spans="51:56" ht="11.25" customHeight="1" x14ac:dyDescent="0.25">
      <c r="AY1338" s="187" t="s">
        <v>90</v>
      </c>
      <c r="AZ1338" s="186">
        <f>_xll.qlInterestRateIndexFixingDate(Currency&amp;"ibor"&amp;$I$1,BA1338,Trigger)</f>
        <v>48677</v>
      </c>
      <c r="BA1338" s="186">
        <f>_xll.qlCalendarAdvance(Calendar,BA1337,AY1338,"f",,Trigger)</f>
        <v>48681</v>
      </c>
      <c r="BB1338" s="186">
        <f>_xll.qlInterestRateIndexMaturity(Currency&amp;"ibor"&amp;$I$1,BA1338,Trigger)</f>
        <v>49046</v>
      </c>
      <c r="BC1338" s="359">
        <f>_xll.qlIndexFixing($AC$5,AZ1338,,_xll.ohTrigger(Trigger,Quote!$V$2))</f>
        <v>1.677215357942009E-2</v>
      </c>
      <c r="BD1338" s="359" t="e">
        <f>_xll.qlIndexFixing($BE$1,AZ1338,TRUE,_xll.ohTrigger(Trigger,Trigger12M))</f>
        <v>#NUM!</v>
      </c>
    </row>
    <row r="1339" spans="51:56" ht="11.25" customHeight="1" x14ac:dyDescent="0.25">
      <c r="AY1339" s="187" t="s">
        <v>90</v>
      </c>
      <c r="AZ1339" s="186">
        <f>_xll.qlInterestRateIndexFixingDate(Currency&amp;"ibor"&amp;$I$1,BA1339,Trigger)</f>
        <v>48682</v>
      </c>
      <c r="BA1339" s="186">
        <f>_xll.qlCalendarAdvance(Calendar,BA1338,AY1339,"f",,Trigger)</f>
        <v>48688</v>
      </c>
      <c r="BB1339" s="186">
        <f>_xll.qlInterestRateIndexMaturity(Currency&amp;"ibor"&amp;$I$1,BA1339,Trigger)</f>
        <v>49053</v>
      </c>
      <c r="BC1339" s="359">
        <f>_xll.qlIndexFixing($AC$5,AZ1339,,_xll.ohTrigger(Trigger,Quote!$V$2))</f>
        <v>1.6764384850696316E-2</v>
      </c>
      <c r="BD1339" s="359" t="e">
        <f>_xll.qlIndexFixing($BE$1,AZ1339,TRUE,_xll.ohTrigger(Trigger,Trigger12M))</f>
        <v>#NUM!</v>
      </c>
    </row>
    <row r="1340" spans="51:56" ht="11.25" customHeight="1" x14ac:dyDescent="0.25">
      <c r="AY1340" s="187" t="s">
        <v>90</v>
      </c>
      <c r="AZ1340" s="186">
        <f>_xll.qlInterestRateIndexFixingDate(Currency&amp;"ibor"&amp;$I$1,BA1340,Trigger)</f>
        <v>48691</v>
      </c>
      <c r="BA1340" s="186">
        <f>_xll.qlCalendarAdvance(Calendar,BA1339,AY1340,"f",,Trigger)</f>
        <v>48695</v>
      </c>
      <c r="BB1340" s="186">
        <f>_xll.qlInterestRateIndexMaturity(Currency&amp;"ibor"&amp;$I$1,BA1340,Trigger)</f>
        <v>49060</v>
      </c>
      <c r="BC1340" s="359">
        <f>_xll.qlIndexFixing($AC$5,AZ1340,,_xll.ohTrigger(Trigger,Quote!$V$2))</f>
        <v>1.6756585462284052E-2</v>
      </c>
      <c r="BD1340" s="359" t="e">
        <f>_xll.qlIndexFixing($BE$1,AZ1340,TRUE,_xll.ohTrigger(Trigger,Trigger12M))</f>
        <v>#NUM!</v>
      </c>
    </row>
    <row r="1341" spans="51:56" ht="11.25" customHeight="1" x14ac:dyDescent="0.25">
      <c r="AY1341" s="187" t="s">
        <v>90</v>
      </c>
      <c r="AZ1341" s="186">
        <f>_xll.qlInterestRateIndexFixingDate(Currency&amp;"ibor"&amp;$I$1,BA1341,Trigger)</f>
        <v>48698</v>
      </c>
      <c r="BA1341" s="186">
        <f>_xll.qlCalendarAdvance(Calendar,BA1340,AY1341,"f",,Trigger)</f>
        <v>48702</v>
      </c>
      <c r="BB1341" s="186">
        <f>_xll.qlInterestRateIndexMaturity(Currency&amp;"ibor"&amp;$I$1,BA1341,Trigger)</f>
        <v>49067</v>
      </c>
      <c r="BC1341" s="359">
        <f>_xll.qlIndexFixing($AC$5,AZ1341,,_xll.ohTrigger(Trigger,Quote!$V$2))</f>
        <v>1.6748755414899008E-2</v>
      </c>
      <c r="BD1341" s="359" t="e">
        <f>_xll.qlIndexFixing($BE$1,AZ1341,TRUE,_xll.ohTrigger(Trigger,Trigger12M))</f>
        <v>#NUM!</v>
      </c>
    </row>
    <row r="1342" spans="51:56" ht="11.25" customHeight="1" x14ac:dyDescent="0.25">
      <c r="AY1342" s="187" t="s">
        <v>90</v>
      </c>
      <c r="AZ1342" s="186">
        <f>_xll.qlInterestRateIndexFixingDate(Currency&amp;"ibor"&amp;$I$1,BA1342,Trigger)</f>
        <v>48705</v>
      </c>
      <c r="BA1342" s="186">
        <f>_xll.qlCalendarAdvance(Calendar,BA1341,AY1342,"f",,Trigger)</f>
        <v>48709</v>
      </c>
      <c r="BB1342" s="186">
        <f>_xll.qlInterestRateIndexMaturity(Currency&amp;"ibor"&amp;$I$1,BA1342,Trigger)</f>
        <v>49074</v>
      </c>
      <c r="BC1342" s="359">
        <f>_xll.qlIndexFixing($AC$5,AZ1342,,_xll.ohTrigger(Trigger,Quote!$V$2))</f>
        <v>1.6740894709260379E-2</v>
      </c>
      <c r="BD1342" s="359" t="e">
        <f>_xll.qlIndexFixing($BE$1,AZ1342,TRUE,_xll.ohTrigger(Trigger,Trigger12M))</f>
        <v>#NUM!</v>
      </c>
    </row>
    <row r="1343" spans="51:56" ht="11.25" customHeight="1" x14ac:dyDescent="0.25">
      <c r="AY1343" s="187" t="s">
        <v>90</v>
      </c>
      <c r="AZ1343" s="186">
        <f>_xll.qlInterestRateIndexFixingDate(Currency&amp;"ibor"&amp;$I$1,BA1343,Trigger)</f>
        <v>48712</v>
      </c>
      <c r="BA1343" s="186">
        <f>_xll.qlCalendarAdvance(Calendar,BA1342,AY1343,"f",,Trigger)</f>
        <v>48716</v>
      </c>
      <c r="BB1343" s="186">
        <f>_xll.qlInterestRateIndexMaturity(Currency&amp;"ibor"&amp;$I$1,BA1343,Trigger)</f>
        <v>49081</v>
      </c>
      <c r="BC1343" s="359">
        <f>_xll.qlIndexFixing($AC$5,AZ1343,,_xll.ohTrigger(Trigger,Quote!$V$2))</f>
        <v>1.6733003346089789E-2</v>
      </c>
      <c r="BD1343" s="359" t="e">
        <f>_xll.qlIndexFixing($BE$1,AZ1343,TRUE,_xll.ohTrigger(Trigger,Trigger12M))</f>
        <v>#NUM!</v>
      </c>
    </row>
    <row r="1344" spans="51:56" ht="11.25" customHeight="1" x14ac:dyDescent="0.25">
      <c r="AY1344" s="187" t="s">
        <v>90</v>
      </c>
      <c r="AZ1344" s="186">
        <f>_xll.qlInterestRateIndexFixingDate(Currency&amp;"ibor"&amp;$I$1,BA1344,Trigger)</f>
        <v>48719</v>
      </c>
      <c r="BA1344" s="186">
        <f>_xll.qlCalendarAdvance(Calendar,BA1343,AY1344,"f",,Trigger)</f>
        <v>48723</v>
      </c>
      <c r="BB1344" s="186">
        <f>_xll.qlInterestRateIndexMaturity(Currency&amp;"ibor"&amp;$I$1,BA1344,Trigger)</f>
        <v>49088</v>
      </c>
      <c r="BC1344" s="359">
        <f>_xll.qlIndexFixing($AC$5,AZ1344,,_xll.ohTrigger(Trigger,Quote!$V$2))</f>
        <v>1.6725081326112133E-2</v>
      </c>
      <c r="BD1344" s="359" t="e">
        <f>_xll.qlIndexFixing($BE$1,AZ1344,TRUE,_xll.ohTrigger(Trigger,Trigger12M))</f>
        <v>#NUM!</v>
      </c>
    </row>
    <row r="1345" spans="51:56" ht="11.25" customHeight="1" x14ac:dyDescent="0.25">
      <c r="AY1345" s="187" t="s">
        <v>90</v>
      </c>
      <c r="AZ1345" s="186">
        <f>_xll.qlInterestRateIndexFixingDate(Currency&amp;"ibor"&amp;$I$1,BA1345,Trigger)</f>
        <v>48726</v>
      </c>
      <c r="BA1345" s="186">
        <f>_xll.qlCalendarAdvance(Calendar,BA1344,AY1345,"f",,Trigger)</f>
        <v>48730</v>
      </c>
      <c r="BB1345" s="186">
        <f>_xll.qlInterestRateIndexMaturity(Currency&amp;"ibor"&amp;$I$1,BA1345,Trigger)</f>
        <v>49095</v>
      </c>
      <c r="BC1345" s="359">
        <f>_xll.qlIndexFixing($AC$5,AZ1345,,_xll.ohTrigger(Trigger,Quote!$V$2))</f>
        <v>1.6717128650054279E-2</v>
      </c>
      <c r="BD1345" s="359" t="e">
        <f>_xll.qlIndexFixing($BE$1,AZ1345,TRUE,_xll.ohTrigger(Trigger,Trigger12M))</f>
        <v>#NUM!</v>
      </c>
    </row>
    <row r="1346" spans="51:56" ht="11.25" customHeight="1" x14ac:dyDescent="0.25">
      <c r="AY1346" s="187" t="s">
        <v>90</v>
      </c>
      <c r="AZ1346" s="186">
        <f>_xll.qlInterestRateIndexFixingDate(Currency&amp;"ibor"&amp;$I$1,BA1346,Trigger)</f>
        <v>48733</v>
      </c>
      <c r="BA1346" s="186">
        <f>_xll.qlCalendarAdvance(Calendar,BA1345,AY1346,"f",,Trigger)</f>
        <v>48737</v>
      </c>
      <c r="BB1346" s="186">
        <f>_xll.qlInterestRateIndexMaturity(Currency&amp;"ibor"&amp;$I$1,BA1346,Trigger)</f>
        <v>49102</v>
      </c>
      <c r="BC1346" s="359">
        <f>_xll.qlIndexFixing($AC$5,AZ1346,,_xll.ohTrigger(Trigger,Quote!$V$2))</f>
        <v>1.6709040265778505E-2</v>
      </c>
      <c r="BD1346" s="359" t="e">
        <f>_xll.qlIndexFixing($BE$1,AZ1346,TRUE,_xll.ohTrigger(Trigger,Trigger12M))</f>
        <v>#NUM!</v>
      </c>
    </row>
    <row r="1347" spans="51:56" ht="11.25" customHeight="1" x14ac:dyDescent="0.25">
      <c r="AY1347" s="187" t="s">
        <v>90</v>
      </c>
      <c r="AZ1347" s="186">
        <f>_xll.qlInterestRateIndexFixingDate(Currency&amp;"ibor"&amp;$I$1,BA1347,Trigger)</f>
        <v>48740</v>
      </c>
      <c r="BA1347" s="186">
        <f>_xll.qlCalendarAdvance(Calendar,BA1346,AY1347,"f",,Trigger)</f>
        <v>48744</v>
      </c>
      <c r="BB1347" s="186">
        <f>_xll.qlInterestRateIndexMaturity(Currency&amp;"ibor"&amp;$I$1,BA1347,Trigger)</f>
        <v>49109</v>
      </c>
      <c r="BC1347" s="359">
        <f>_xll.qlIndexFixing($AC$5,AZ1347,,_xll.ohTrigger(Trigger,Quote!$V$2))</f>
        <v>1.6700904988679953E-2</v>
      </c>
      <c r="BD1347" s="359" t="e">
        <f>_xll.qlIndexFixing($BE$1,AZ1347,TRUE,_xll.ohTrigger(Trigger,Trigger12M))</f>
        <v>#NUM!</v>
      </c>
    </row>
    <row r="1348" spans="51:56" ht="11.25" customHeight="1" x14ac:dyDescent="0.25">
      <c r="AY1348" s="187" t="s">
        <v>90</v>
      </c>
      <c r="AZ1348" s="186">
        <f>_xll.qlInterestRateIndexFixingDate(Currency&amp;"ibor"&amp;$I$1,BA1348,Trigger)</f>
        <v>48747</v>
      </c>
      <c r="BA1348" s="186">
        <f>_xll.qlCalendarAdvance(Calendar,BA1347,AY1348,"f",,Trigger)</f>
        <v>48751</v>
      </c>
      <c r="BB1348" s="186">
        <f>_xll.qlInterestRateIndexMaturity(Currency&amp;"ibor"&amp;$I$1,BA1348,Trigger)</f>
        <v>49116</v>
      </c>
      <c r="BC1348" s="359">
        <f>_xll.qlIndexFixing($AC$5,AZ1348,,_xll.ohTrigger(Trigger,Quote!$V$2))</f>
        <v>1.6692740426023533E-2</v>
      </c>
      <c r="BD1348" s="359" t="e">
        <f>_xll.qlIndexFixing($BE$1,AZ1348,TRUE,_xll.ohTrigger(Trigger,Trigger12M))</f>
        <v>#NUM!</v>
      </c>
    </row>
    <row r="1349" spans="51:56" ht="11.25" customHeight="1" x14ac:dyDescent="0.25">
      <c r="AY1349" s="187" t="s">
        <v>90</v>
      </c>
      <c r="AZ1349" s="186">
        <f>_xll.qlInterestRateIndexFixingDate(Currency&amp;"ibor"&amp;$I$1,BA1349,Trigger)</f>
        <v>48754</v>
      </c>
      <c r="BA1349" s="186">
        <f>_xll.qlCalendarAdvance(Calendar,BA1348,AY1349,"f",,Trigger)</f>
        <v>48758</v>
      </c>
      <c r="BB1349" s="186">
        <f>_xll.qlInterestRateIndexMaturity(Currency&amp;"ibor"&amp;$I$1,BA1349,Trigger)</f>
        <v>49123</v>
      </c>
      <c r="BC1349" s="359">
        <f>_xll.qlIndexFixing($AC$5,AZ1349,,_xll.ohTrigger(Trigger,Quote!$V$2))</f>
        <v>1.6684546578525167E-2</v>
      </c>
      <c r="BD1349" s="359" t="e">
        <f>_xll.qlIndexFixing($BE$1,AZ1349,TRUE,_xll.ohTrigger(Trigger,Trigger12M))</f>
        <v>#NUM!</v>
      </c>
    </row>
    <row r="1350" spans="51:56" ht="11.25" customHeight="1" x14ac:dyDescent="0.25">
      <c r="AY1350" s="187" t="s">
        <v>90</v>
      </c>
      <c r="AZ1350" s="186">
        <f>_xll.qlInterestRateIndexFixingDate(Currency&amp;"ibor"&amp;$I$1,BA1350,Trigger)</f>
        <v>48761</v>
      </c>
      <c r="BA1350" s="186">
        <f>_xll.qlCalendarAdvance(Calendar,BA1349,AY1350,"f",,Trigger)</f>
        <v>48765</v>
      </c>
      <c r="BB1350" s="186">
        <f>_xll.qlInterestRateIndexMaturity(Currency&amp;"ibor"&amp;$I$1,BA1350,Trigger)</f>
        <v>49130</v>
      </c>
      <c r="BC1350" s="359">
        <f>_xll.qlIndexFixing($AC$5,AZ1350,,_xll.ohTrigger(Trigger,Quote!$V$2))</f>
        <v>1.6676323446904055E-2</v>
      </c>
      <c r="BD1350" s="359" t="e">
        <f>_xll.qlIndexFixing($BE$1,AZ1350,TRUE,_xll.ohTrigger(Trigger,Trigger12M))</f>
        <v>#NUM!</v>
      </c>
    </row>
    <row r="1351" spans="51:56" ht="11.25" customHeight="1" x14ac:dyDescent="0.25">
      <c r="AY1351" s="187" t="s">
        <v>90</v>
      </c>
      <c r="AZ1351" s="186">
        <f>_xll.qlInterestRateIndexFixingDate(Currency&amp;"ibor"&amp;$I$1,BA1351,Trigger)</f>
        <v>48768</v>
      </c>
      <c r="BA1351" s="186">
        <f>_xll.qlCalendarAdvance(Calendar,BA1350,AY1351,"f",,Trigger)</f>
        <v>48772</v>
      </c>
      <c r="BB1351" s="186">
        <f>_xll.qlInterestRateIndexMaturity(Currency&amp;"ibor"&amp;$I$1,BA1351,Trigger)</f>
        <v>49137</v>
      </c>
      <c r="BC1351" s="359">
        <f>_xll.qlIndexFixing($AC$5,AZ1351,,_xll.ohTrigger(Trigger,Quote!$V$2))</f>
        <v>1.6668071031880938E-2</v>
      </c>
      <c r="BD1351" s="359" t="e">
        <f>_xll.qlIndexFixing($BE$1,AZ1351,TRUE,_xll.ohTrigger(Trigger,Trigger12M))</f>
        <v>#NUM!</v>
      </c>
    </row>
    <row r="1352" spans="51:56" ht="11.25" customHeight="1" x14ac:dyDescent="0.25">
      <c r="AY1352" s="187" t="s">
        <v>90</v>
      </c>
      <c r="AZ1352" s="186">
        <f>_xll.qlInterestRateIndexFixingDate(Currency&amp;"ibor"&amp;$I$1,BA1352,Trigger)</f>
        <v>48775</v>
      </c>
      <c r="BA1352" s="186">
        <f>_xll.qlCalendarAdvance(Calendar,BA1351,AY1352,"f",,Trigger)</f>
        <v>48779</v>
      </c>
      <c r="BB1352" s="186">
        <f>_xll.qlInterestRateIndexMaturity(Currency&amp;"ibor"&amp;$I$1,BA1352,Trigger)</f>
        <v>49144</v>
      </c>
      <c r="BC1352" s="359">
        <f>_xll.qlIndexFixing($AC$5,AZ1352,,_xll.ohTrigger(Trigger,Quote!$V$2))</f>
        <v>1.6659789334180716E-2</v>
      </c>
      <c r="BD1352" s="359" t="e">
        <f>_xll.qlIndexFixing($BE$1,AZ1352,TRUE,_xll.ohTrigger(Trigger,Trigger12M))</f>
        <v>#NUM!</v>
      </c>
    </row>
    <row r="1353" spans="51:56" ht="11.25" customHeight="1" x14ac:dyDescent="0.25">
      <c r="AY1353" s="187" t="s">
        <v>90</v>
      </c>
      <c r="AZ1353" s="186">
        <f>_xll.qlInterestRateIndexFixingDate(Currency&amp;"ibor"&amp;$I$1,BA1353,Trigger)</f>
        <v>48782</v>
      </c>
      <c r="BA1353" s="186">
        <f>_xll.qlCalendarAdvance(Calendar,BA1352,AY1353,"f",,Trigger)</f>
        <v>48786</v>
      </c>
      <c r="BB1353" s="186">
        <f>_xll.qlInterestRateIndexMaturity(Currency&amp;"ibor"&amp;$I$1,BA1353,Trigger)</f>
        <v>49151</v>
      </c>
      <c r="BC1353" s="359">
        <f>_xll.qlIndexFixing($AC$5,AZ1353,,_xll.ohTrigger(Trigger,Quote!$V$2))</f>
        <v>1.6651478354529164E-2</v>
      </c>
      <c r="BD1353" s="359" t="e">
        <f>_xll.qlIndexFixing($BE$1,AZ1353,TRUE,_xll.ohTrigger(Trigger,Trigger12M))</f>
        <v>#NUM!</v>
      </c>
    </row>
    <row r="1354" spans="51:56" ht="11.25" customHeight="1" x14ac:dyDescent="0.25">
      <c r="AY1354" s="187" t="s">
        <v>90</v>
      </c>
      <c r="AZ1354" s="186">
        <f>_xll.qlInterestRateIndexFixingDate(Currency&amp;"ibor"&amp;$I$1,BA1354,Trigger)</f>
        <v>48789</v>
      </c>
      <c r="BA1354" s="186">
        <f>_xll.qlCalendarAdvance(Calendar,BA1353,AY1354,"f",,Trigger)</f>
        <v>48793</v>
      </c>
      <c r="BB1354" s="186">
        <f>_xll.qlInterestRateIndexMaturity(Currency&amp;"ibor"&amp;$I$1,BA1354,Trigger)</f>
        <v>49158</v>
      </c>
      <c r="BC1354" s="359">
        <f>_xll.qlIndexFixing($AC$5,AZ1354,,_xll.ohTrigger(Trigger,Quote!$V$2))</f>
        <v>1.6643138093655127E-2</v>
      </c>
      <c r="BD1354" s="359" t="e">
        <f>_xll.qlIndexFixing($BE$1,AZ1354,TRUE,_xll.ohTrigger(Trigger,Trigger12M))</f>
        <v>#NUM!</v>
      </c>
    </row>
    <row r="1355" spans="51:56" ht="11.25" customHeight="1" x14ac:dyDescent="0.25">
      <c r="AY1355" s="187" t="s">
        <v>90</v>
      </c>
      <c r="AZ1355" s="186">
        <f>_xll.qlInterestRateIndexFixingDate(Currency&amp;"ibor"&amp;$I$1,BA1355,Trigger)</f>
        <v>48796</v>
      </c>
      <c r="BA1355" s="186">
        <f>_xll.qlCalendarAdvance(Calendar,BA1354,AY1355,"f",,Trigger)</f>
        <v>48800</v>
      </c>
      <c r="BB1355" s="186">
        <f>_xll.qlInterestRateIndexMaturity(Currency&amp;"ibor"&amp;$I$1,BA1355,Trigger)</f>
        <v>49165</v>
      </c>
      <c r="BC1355" s="359">
        <f>_xll.qlIndexFixing($AC$5,AZ1355,,_xll.ohTrigger(Trigger,Quote!$V$2))</f>
        <v>1.6634768552291165E-2</v>
      </c>
      <c r="BD1355" s="359" t="e">
        <f>_xll.qlIndexFixing($BE$1,AZ1355,TRUE,_xll.ohTrigger(Trigger,Trigger12M))</f>
        <v>#NUM!</v>
      </c>
    </row>
    <row r="1356" spans="51:56" ht="11.25" customHeight="1" x14ac:dyDescent="0.25">
      <c r="AY1356" s="187" t="s">
        <v>90</v>
      </c>
      <c r="AZ1356" s="186">
        <f>_xll.qlInterestRateIndexFixingDate(Currency&amp;"ibor"&amp;$I$1,BA1356,Trigger)</f>
        <v>48803</v>
      </c>
      <c r="BA1356" s="186">
        <f>_xll.qlCalendarAdvance(Calendar,BA1355,AY1356,"f",,Trigger)</f>
        <v>48807</v>
      </c>
      <c r="BB1356" s="186">
        <f>_xll.qlInterestRateIndexMaturity(Currency&amp;"ibor"&amp;$I$1,BA1356,Trigger)</f>
        <v>49172</v>
      </c>
      <c r="BC1356" s="359">
        <f>_xll.qlIndexFixing($AC$5,AZ1356,,_xll.ohTrigger(Trigger,Quote!$V$2))</f>
        <v>1.662636973117072E-2</v>
      </c>
      <c r="BD1356" s="359" t="e">
        <f>_xll.qlIndexFixing($BE$1,AZ1356,TRUE,_xll.ohTrigger(Trigger,Trigger12M))</f>
        <v>#NUM!</v>
      </c>
    </row>
    <row r="1357" spans="51:56" ht="11.25" customHeight="1" x14ac:dyDescent="0.25">
      <c r="AY1357" s="187" t="s">
        <v>90</v>
      </c>
      <c r="AZ1357" s="186">
        <f>_xll.qlInterestRateIndexFixingDate(Currency&amp;"ibor"&amp;$I$1,BA1357,Trigger)</f>
        <v>48810</v>
      </c>
      <c r="BA1357" s="186">
        <f>_xll.qlCalendarAdvance(Calendar,BA1356,AY1357,"f",,Trigger)</f>
        <v>48814</v>
      </c>
      <c r="BB1357" s="186">
        <f>_xll.qlInterestRateIndexMaturity(Currency&amp;"ibor"&amp;$I$1,BA1357,Trigger)</f>
        <v>49179</v>
      </c>
      <c r="BC1357" s="359">
        <f>_xll.qlIndexFixing($AC$5,AZ1357,,_xll.ohTrigger(Trigger,Quote!$V$2))</f>
        <v>1.6617941631031176E-2</v>
      </c>
      <c r="BD1357" s="359" t="e">
        <f>_xll.qlIndexFixing($BE$1,AZ1357,TRUE,_xll.ohTrigger(Trigger,Trigger12M))</f>
        <v>#NUM!</v>
      </c>
    </row>
    <row r="1358" spans="51:56" ht="11.25" customHeight="1" x14ac:dyDescent="0.25">
      <c r="AY1358" s="187" t="s">
        <v>90</v>
      </c>
      <c r="AZ1358" s="186">
        <f>_xll.qlInterestRateIndexFixingDate(Currency&amp;"ibor"&amp;$I$1,BA1358,Trigger)</f>
        <v>48817</v>
      </c>
      <c r="BA1358" s="186">
        <f>_xll.qlCalendarAdvance(Calendar,BA1357,AY1358,"f",,Trigger)</f>
        <v>48821</v>
      </c>
      <c r="BB1358" s="186">
        <f>_xll.qlInterestRateIndexMaturity(Currency&amp;"ibor"&amp;$I$1,BA1358,Trigger)</f>
        <v>49186</v>
      </c>
      <c r="BC1358" s="359">
        <f>_xll.qlIndexFixing($AC$5,AZ1358,,_xll.ohTrigger(Trigger,Quote!$V$2))</f>
        <v>1.6609484252611013E-2</v>
      </c>
      <c r="BD1358" s="359" t="e">
        <f>_xll.qlIndexFixing($BE$1,AZ1358,TRUE,_xll.ohTrigger(Trigger,Trigger12M))</f>
        <v>#NUM!</v>
      </c>
    </row>
    <row r="1359" spans="51:56" ht="11.25" customHeight="1" x14ac:dyDescent="0.25">
      <c r="AY1359" s="187" t="s">
        <v>90</v>
      </c>
      <c r="AZ1359" s="186">
        <f>_xll.qlInterestRateIndexFixingDate(Currency&amp;"ibor"&amp;$I$1,BA1359,Trigger)</f>
        <v>48824</v>
      </c>
      <c r="BA1359" s="186">
        <f>_xll.qlCalendarAdvance(Calendar,BA1358,AY1359,"f",,Trigger)</f>
        <v>48828</v>
      </c>
      <c r="BB1359" s="186">
        <f>_xll.qlInterestRateIndexMaturity(Currency&amp;"ibor"&amp;$I$1,BA1359,Trigger)</f>
        <v>49193</v>
      </c>
      <c r="BC1359" s="359">
        <f>_xll.qlIndexFixing($AC$5,AZ1359,,_xll.ohTrigger(Trigger,Quote!$V$2))</f>
        <v>1.6600997596652862E-2</v>
      </c>
      <c r="BD1359" s="359" t="e">
        <f>_xll.qlIndexFixing($BE$1,AZ1359,TRUE,_xll.ohTrigger(Trigger,Trigger12M))</f>
        <v>#NUM!</v>
      </c>
    </row>
    <row r="1360" spans="51:56" ht="11.25" customHeight="1" x14ac:dyDescent="0.25">
      <c r="AY1360" s="187" t="s">
        <v>90</v>
      </c>
      <c r="AZ1360" s="186">
        <f>_xll.qlInterestRateIndexFixingDate(Currency&amp;"ibor"&amp;$I$1,BA1360,Trigger)</f>
        <v>48831</v>
      </c>
      <c r="BA1360" s="186">
        <f>_xll.qlCalendarAdvance(Calendar,BA1359,AY1360,"f",,Trigger)</f>
        <v>48835</v>
      </c>
      <c r="BB1360" s="186">
        <f>_xll.qlInterestRateIndexMaturity(Currency&amp;"ibor"&amp;$I$1,BA1360,Trigger)</f>
        <v>49200</v>
      </c>
      <c r="BC1360" s="359">
        <f>_xll.qlIndexFixing($AC$5,AZ1360,,_xll.ohTrigger(Trigger,Quote!$V$2))</f>
        <v>1.6592481663900684E-2</v>
      </c>
      <c r="BD1360" s="359" t="e">
        <f>_xll.qlIndexFixing($BE$1,AZ1360,TRUE,_xll.ohTrigger(Trigger,Trigger12M))</f>
        <v>#NUM!</v>
      </c>
    </row>
    <row r="1361" spans="51:56" ht="11.25" customHeight="1" x14ac:dyDescent="0.25">
      <c r="AY1361" s="187" t="s">
        <v>90</v>
      </c>
      <c r="AZ1361" s="186">
        <f>_xll.qlInterestRateIndexFixingDate(Currency&amp;"ibor"&amp;$I$1,BA1361,Trigger)</f>
        <v>48838</v>
      </c>
      <c r="BA1361" s="186">
        <f>_xll.qlCalendarAdvance(Calendar,BA1360,AY1361,"f",,Trigger)</f>
        <v>48842</v>
      </c>
      <c r="BB1361" s="186">
        <f>_xll.qlInterestRateIndexMaturity(Currency&amp;"ibor"&amp;$I$1,BA1361,Trigger)</f>
        <v>49207</v>
      </c>
      <c r="BC1361" s="359">
        <f>_xll.qlIndexFixing($AC$5,AZ1361,,_xll.ohTrigger(Trigger,Quote!$V$2))</f>
        <v>1.6583936455101714E-2</v>
      </c>
      <c r="BD1361" s="359" t="e">
        <f>_xll.qlIndexFixing($BE$1,AZ1361,TRUE,_xll.ohTrigger(Trigger,Trigger12M))</f>
        <v>#NUM!</v>
      </c>
    </row>
    <row r="1362" spans="51:56" ht="11.25" customHeight="1" x14ac:dyDescent="0.25">
      <c r="AY1362" s="187" t="s">
        <v>90</v>
      </c>
      <c r="AZ1362" s="186">
        <f>_xll.qlInterestRateIndexFixingDate(Currency&amp;"ibor"&amp;$I$1,BA1362,Trigger)</f>
        <v>48845</v>
      </c>
      <c r="BA1362" s="186">
        <f>_xll.qlCalendarAdvance(Calendar,BA1361,AY1362,"f",,Trigger)</f>
        <v>48849</v>
      </c>
      <c r="BB1362" s="186">
        <f>_xll.qlInterestRateIndexMaturity(Currency&amp;"ibor"&amp;$I$1,BA1362,Trigger)</f>
        <v>49214</v>
      </c>
      <c r="BC1362" s="359">
        <f>_xll.qlIndexFixing($AC$5,AZ1362,,_xll.ohTrigger(Trigger,Quote!$V$2))</f>
        <v>1.6575361971005596E-2</v>
      </c>
      <c r="BD1362" s="359" t="e">
        <f>_xll.qlIndexFixing($BE$1,AZ1362,TRUE,_xll.ohTrigger(Trigger,Trigger12M))</f>
        <v>#NUM!</v>
      </c>
    </row>
    <row r="1363" spans="51:56" ht="11.25" customHeight="1" x14ac:dyDescent="0.25">
      <c r="AY1363" s="187" t="s">
        <v>90</v>
      </c>
      <c r="AZ1363" s="186">
        <f>_xll.qlInterestRateIndexFixingDate(Currency&amp;"ibor"&amp;$I$1,BA1363,Trigger)</f>
        <v>48852</v>
      </c>
      <c r="BA1363" s="186">
        <f>_xll.qlCalendarAdvance(Calendar,BA1362,AY1363,"f",,Trigger)</f>
        <v>48856</v>
      </c>
      <c r="BB1363" s="186">
        <f>_xll.qlInterestRateIndexMaturity(Currency&amp;"ibor"&amp;$I$1,BA1363,Trigger)</f>
        <v>49221</v>
      </c>
      <c r="BC1363" s="359">
        <f>_xll.qlIndexFixing($AC$5,AZ1363,,_xll.ohTrigger(Trigger,Quote!$V$2))</f>
        <v>1.6566758212364172E-2</v>
      </c>
      <c r="BD1363" s="359" t="e">
        <f>_xll.qlIndexFixing($BE$1,AZ1363,TRUE,_xll.ohTrigger(Trigger,Trigger12M))</f>
        <v>#NUM!</v>
      </c>
    </row>
    <row r="1364" spans="51:56" ht="11.25" customHeight="1" x14ac:dyDescent="0.25">
      <c r="AY1364" s="187" t="s">
        <v>90</v>
      </c>
      <c r="AZ1364" s="186">
        <f>_xll.qlInterestRateIndexFixingDate(Currency&amp;"ibor"&amp;$I$1,BA1364,Trigger)</f>
        <v>48859</v>
      </c>
      <c r="BA1364" s="186">
        <f>_xll.qlCalendarAdvance(Calendar,BA1363,AY1364,"f",,Trigger)</f>
        <v>48863</v>
      </c>
      <c r="BB1364" s="186">
        <f>_xll.qlInterestRateIndexMaturity(Currency&amp;"ibor"&amp;$I$1,BA1364,Trigger)</f>
        <v>49228</v>
      </c>
      <c r="BC1364" s="359">
        <f>_xll.qlIndexFixing($AC$5,AZ1364,,_xll.ohTrigger(Trigger,Quote!$V$2))</f>
        <v>1.6558125179932562E-2</v>
      </c>
      <c r="BD1364" s="359" t="e">
        <f>_xll.qlIndexFixing($BE$1,AZ1364,TRUE,_xll.ohTrigger(Trigger,Trigger12M))</f>
        <v>#NUM!</v>
      </c>
    </row>
    <row r="1365" spans="51:56" ht="11.25" customHeight="1" x14ac:dyDescent="0.25">
      <c r="AY1365" s="187" t="s">
        <v>90</v>
      </c>
      <c r="AZ1365" s="186">
        <f>_xll.qlInterestRateIndexFixingDate(Currency&amp;"ibor"&amp;$I$1,BA1365,Trigger)</f>
        <v>48866</v>
      </c>
      <c r="BA1365" s="186">
        <f>_xll.qlCalendarAdvance(Calendar,BA1364,AY1365,"f",,Trigger)</f>
        <v>48870</v>
      </c>
      <c r="BB1365" s="186">
        <f>_xll.qlInterestRateIndexMaturity(Currency&amp;"ibor"&amp;$I$1,BA1365,Trigger)</f>
        <v>49235</v>
      </c>
      <c r="BC1365" s="359">
        <f>_xll.qlIndexFixing($AC$5,AZ1365,,_xll.ohTrigger(Trigger,Quote!$V$2))</f>
        <v>1.6549462874467638E-2</v>
      </c>
      <c r="BD1365" s="359" t="e">
        <f>_xll.qlIndexFixing($BE$1,AZ1365,TRUE,_xll.ohTrigger(Trigger,Trigger12M))</f>
        <v>#NUM!</v>
      </c>
    </row>
    <row r="1366" spans="51:56" ht="11.25" customHeight="1" x14ac:dyDescent="0.25">
      <c r="AY1366" s="187" t="s">
        <v>90</v>
      </c>
      <c r="AZ1366" s="186">
        <f>_xll.qlInterestRateIndexFixingDate(Currency&amp;"ibor"&amp;$I$1,BA1366,Trigger)</f>
        <v>48873</v>
      </c>
      <c r="BA1366" s="186">
        <f>_xll.qlCalendarAdvance(Calendar,BA1365,AY1366,"f",,Trigger)</f>
        <v>48877</v>
      </c>
      <c r="BB1366" s="186">
        <f>_xll.qlInterestRateIndexMaturity(Currency&amp;"ibor"&amp;$I$1,BA1366,Trigger)</f>
        <v>49242</v>
      </c>
      <c r="BC1366" s="359">
        <f>_xll.qlIndexFixing($AC$5,AZ1366,,_xll.ohTrigger(Trigger,Quote!$V$2))</f>
        <v>1.654077129672956E-2</v>
      </c>
      <c r="BD1366" s="359" t="e">
        <f>_xll.qlIndexFixing($BE$1,AZ1366,TRUE,_xll.ohTrigger(Trigger,Trigger12M))</f>
        <v>#NUM!</v>
      </c>
    </row>
    <row r="1367" spans="51:56" ht="11.25" customHeight="1" x14ac:dyDescent="0.25">
      <c r="AY1367" s="187" t="s">
        <v>90</v>
      </c>
      <c r="AZ1367" s="186">
        <f>_xll.qlInterestRateIndexFixingDate(Currency&amp;"ibor"&amp;$I$1,BA1367,Trigger)</f>
        <v>48880</v>
      </c>
      <c r="BA1367" s="186">
        <f>_xll.qlCalendarAdvance(Calendar,BA1366,AY1367,"f",,Trigger)</f>
        <v>48884</v>
      </c>
      <c r="BB1367" s="186">
        <f>_xll.qlInterestRateIndexMaturity(Currency&amp;"ibor"&amp;$I$1,BA1367,Trigger)</f>
        <v>49249</v>
      </c>
      <c r="BC1367" s="359">
        <f>_xll.qlIndexFixing($AC$5,AZ1367,,_xll.ohTrigger(Trigger,Quote!$V$2))</f>
        <v>1.6532050447480458E-2</v>
      </c>
      <c r="BD1367" s="359" t="e">
        <f>_xll.qlIndexFixing($BE$1,AZ1367,TRUE,_xll.ohTrigger(Trigger,Trigger12M))</f>
        <v>#NUM!</v>
      </c>
    </row>
    <row r="1368" spans="51:56" ht="11.25" customHeight="1" x14ac:dyDescent="0.25">
      <c r="AY1368" s="187" t="s">
        <v>90</v>
      </c>
      <c r="AZ1368" s="186">
        <f>_xll.qlInterestRateIndexFixingDate(Currency&amp;"ibor"&amp;$I$1,BA1368,Trigger)</f>
        <v>48887</v>
      </c>
      <c r="BA1368" s="186">
        <f>_xll.qlCalendarAdvance(Calendar,BA1367,AY1368,"f",,Trigger)</f>
        <v>48891</v>
      </c>
      <c r="BB1368" s="186">
        <f>_xll.qlInterestRateIndexMaturity(Currency&amp;"ibor"&amp;$I$1,BA1368,Trigger)</f>
        <v>49256</v>
      </c>
      <c r="BC1368" s="359">
        <f>_xll.qlIndexFixing($AC$5,AZ1368,,_xll.ohTrigger(Trigger,Quote!$V$2))</f>
        <v>1.6523300327485533E-2</v>
      </c>
      <c r="BD1368" s="359" t="e">
        <f>_xll.qlIndexFixing($BE$1,AZ1368,TRUE,_xll.ohTrigger(Trigger,Trigger12M))</f>
        <v>#NUM!</v>
      </c>
    </row>
    <row r="1369" spans="51:56" ht="11.25" customHeight="1" x14ac:dyDescent="0.25">
      <c r="AY1369" s="187" t="s">
        <v>90</v>
      </c>
      <c r="AZ1369" s="186">
        <f>_xll.qlInterestRateIndexFixingDate(Currency&amp;"ibor"&amp;$I$1,BA1369,Trigger)</f>
        <v>48894</v>
      </c>
      <c r="BA1369" s="186">
        <f>_xll.qlCalendarAdvance(Calendar,BA1368,AY1369,"f",,Trigger)</f>
        <v>48898</v>
      </c>
      <c r="BB1369" s="186">
        <f>_xll.qlInterestRateIndexMaturity(Currency&amp;"ibor"&amp;$I$1,BA1369,Trigger)</f>
        <v>49263</v>
      </c>
      <c r="BC1369" s="359">
        <f>_xll.qlIndexFixing($AC$5,AZ1369,,_xll.ohTrigger(Trigger,Quote!$V$2))</f>
        <v>1.6514520937512382E-2</v>
      </c>
      <c r="BD1369" s="359" t="e">
        <f>_xll.qlIndexFixing($BE$1,AZ1369,TRUE,_xll.ohTrigger(Trigger,Trigger12M))</f>
        <v>#NUM!</v>
      </c>
    </row>
    <row r="1370" spans="51:56" ht="11.25" customHeight="1" x14ac:dyDescent="0.25">
      <c r="AY1370" s="187" t="s">
        <v>90</v>
      </c>
      <c r="AZ1370" s="186">
        <f>_xll.qlInterestRateIndexFixingDate(Currency&amp;"ibor"&amp;$I$1,BA1370,Trigger)</f>
        <v>48901</v>
      </c>
      <c r="BA1370" s="186">
        <f>_xll.qlCalendarAdvance(Calendar,BA1369,AY1370,"f",,Trigger)</f>
        <v>48905</v>
      </c>
      <c r="BB1370" s="186">
        <f>_xll.qlInterestRateIndexMaturity(Currency&amp;"ibor"&amp;$I$1,BA1370,Trigger)</f>
        <v>49270</v>
      </c>
      <c r="BC1370" s="359">
        <f>_xll.qlIndexFixing($AC$5,AZ1370,,_xll.ohTrigger(Trigger,Quote!$V$2))</f>
        <v>1.6505712278330587E-2</v>
      </c>
      <c r="BD1370" s="359" t="e">
        <f>_xll.qlIndexFixing($BE$1,AZ1370,TRUE,_xll.ohTrigger(Trigger,Trigger12M))</f>
        <v>#NUM!</v>
      </c>
    </row>
    <row r="1371" spans="51:56" ht="11.25" customHeight="1" x14ac:dyDescent="0.25">
      <c r="AY1371" s="187" t="s">
        <v>90</v>
      </c>
      <c r="AZ1371" s="186">
        <f>_xll.qlInterestRateIndexFixingDate(Currency&amp;"ibor"&amp;$I$1,BA1371,Trigger)</f>
        <v>48908</v>
      </c>
      <c r="BA1371" s="186">
        <f>_xll.qlCalendarAdvance(Calendar,BA1370,AY1371,"f",,Trigger)</f>
        <v>48912</v>
      </c>
      <c r="BB1371" s="186">
        <f>_xll.qlInterestRateIndexMaturity(Currency&amp;"ibor"&amp;$I$1,BA1371,Trigger)</f>
        <v>49277</v>
      </c>
      <c r="BC1371" s="359">
        <f>_xll.qlIndexFixing($AC$5,AZ1371,,_xll.ohTrigger(Trigger,Quote!$V$2))</f>
        <v>1.6496874350713446E-2</v>
      </c>
      <c r="BD1371" s="359" t="e">
        <f>_xll.qlIndexFixing($BE$1,AZ1371,TRUE,_xll.ohTrigger(Trigger,Trigger12M))</f>
        <v>#NUM!</v>
      </c>
    </row>
    <row r="1372" spans="51:56" ht="11.25" customHeight="1" x14ac:dyDescent="0.25">
      <c r="AY1372" s="187" t="s">
        <v>90</v>
      </c>
      <c r="AZ1372" s="186">
        <f>_xll.qlInterestRateIndexFixingDate(Currency&amp;"ibor"&amp;$I$1,BA1372,Trigger)</f>
        <v>48915</v>
      </c>
      <c r="BA1372" s="186">
        <f>_xll.qlCalendarAdvance(Calendar,BA1371,AY1372,"f",,Trigger)</f>
        <v>48919</v>
      </c>
      <c r="BB1372" s="186">
        <f>_xll.qlInterestRateIndexMaturity(Currency&amp;"ibor"&amp;$I$1,BA1372,Trigger)</f>
        <v>49284</v>
      </c>
      <c r="BC1372" s="359">
        <f>_xll.qlIndexFixing($AC$5,AZ1372,,_xll.ohTrigger(Trigger,Quote!$V$2))</f>
        <v>1.648800715543557E-2</v>
      </c>
      <c r="BD1372" s="359" t="e">
        <f>_xll.qlIndexFixing($BE$1,AZ1372,TRUE,_xll.ohTrigger(Trigger,Trigger12M))</f>
        <v>#NUM!</v>
      </c>
    </row>
    <row r="1373" spans="51:56" ht="11.25" customHeight="1" x14ac:dyDescent="0.25">
      <c r="AY1373" s="187" t="s">
        <v>90</v>
      </c>
      <c r="AZ1373" s="186">
        <f>_xll.qlInterestRateIndexFixingDate(Currency&amp;"ibor"&amp;$I$1,BA1373,Trigger)</f>
        <v>48922</v>
      </c>
      <c r="BA1373" s="186">
        <f>_xll.qlCalendarAdvance(Calendar,BA1372,AY1373,"f",,Trigger)</f>
        <v>48926</v>
      </c>
      <c r="BB1373" s="186">
        <f>_xll.qlInterestRateIndexMaturity(Currency&amp;"ibor"&amp;$I$1,BA1373,Trigger)</f>
        <v>49291</v>
      </c>
      <c r="BC1373" s="359">
        <f>_xll.qlIndexFixing($AC$5,AZ1373,,_xll.ohTrigger(Trigger,Quote!$V$2))</f>
        <v>1.6479110693275078E-2</v>
      </c>
      <c r="BD1373" s="359" t="e">
        <f>_xll.qlIndexFixing($BE$1,AZ1373,TRUE,_xll.ohTrigger(Trigger,Trigger12M))</f>
        <v>#NUM!</v>
      </c>
    </row>
    <row r="1374" spans="51:56" ht="11.25" customHeight="1" x14ac:dyDescent="0.25">
      <c r="AY1374" s="187" t="s">
        <v>90</v>
      </c>
      <c r="AZ1374" s="186">
        <f>_xll.qlInterestRateIndexFixingDate(Currency&amp;"ibor"&amp;$I$1,BA1374,Trigger)</f>
        <v>48929</v>
      </c>
      <c r="BA1374" s="186">
        <f>_xll.qlCalendarAdvance(Calendar,BA1373,AY1374,"f",,Trigger)</f>
        <v>48933</v>
      </c>
      <c r="BB1374" s="186">
        <f>_xll.qlInterestRateIndexMaturity(Currency&amp;"ibor"&amp;$I$1,BA1374,Trigger)</f>
        <v>49298</v>
      </c>
      <c r="BC1374" s="359">
        <f>_xll.qlIndexFixing($AC$5,AZ1374,,_xll.ohTrigger(Trigger,Quote!$V$2))</f>
        <v>1.6470184965012277E-2</v>
      </c>
      <c r="BD1374" s="359" t="e">
        <f>_xll.qlIndexFixing($BE$1,AZ1374,TRUE,_xll.ohTrigger(Trigger,Trigger12M))</f>
        <v>#NUM!</v>
      </c>
    </row>
    <row r="1375" spans="51:56" ht="11.25" customHeight="1" x14ac:dyDescent="0.25">
      <c r="AY1375" s="187" t="s">
        <v>90</v>
      </c>
      <c r="AZ1375" s="186">
        <f>_xll.qlInterestRateIndexFixingDate(Currency&amp;"ibor"&amp;$I$1,BA1375,Trigger)</f>
        <v>48935</v>
      </c>
      <c r="BA1375" s="186">
        <f>_xll.qlCalendarAdvance(Calendar,BA1374,AY1375,"f",,Trigger)</f>
        <v>48940</v>
      </c>
      <c r="BB1375" s="186">
        <f>_xll.qlInterestRateIndexMaturity(Currency&amp;"ibor"&amp;$I$1,BA1375,Trigger)</f>
        <v>49305</v>
      </c>
      <c r="BC1375" s="359">
        <f>_xll.qlIndexFixing($AC$5,AZ1375,,_xll.ohTrigger(Trigger,Quote!$V$2))</f>
        <v>1.6461229971430104E-2</v>
      </c>
      <c r="BD1375" s="359" t="e">
        <f>_xll.qlIndexFixing($BE$1,AZ1375,TRUE,_xll.ohTrigger(Trigger,Trigger12M))</f>
        <v>#NUM!</v>
      </c>
    </row>
    <row r="1376" spans="51:56" ht="11.25" customHeight="1" x14ac:dyDescent="0.25">
      <c r="AY1376" s="187" t="s">
        <v>90</v>
      </c>
      <c r="AZ1376" s="186">
        <f>_xll.qlInterestRateIndexFixingDate(Currency&amp;"ibor"&amp;$I$1,BA1376,Trigger)</f>
        <v>48943</v>
      </c>
      <c r="BA1376" s="186">
        <f>_xll.qlCalendarAdvance(Calendar,BA1375,AY1376,"f",,Trigger)</f>
        <v>48947</v>
      </c>
      <c r="BB1376" s="186">
        <f>_xll.qlInterestRateIndexMaturity(Currency&amp;"ibor"&amp;$I$1,BA1376,Trigger)</f>
        <v>49312</v>
      </c>
      <c r="BC1376" s="359">
        <f>_xll.qlIndexFixing($AC$5,AZ1376,,_xll.ohTrigger(Trigger,Quote!$V$2))</f>
        <v>1.6452245713313683E-2</v>
      </c>
      <c r="BD1376" s="359" t="e">
        <f>_xll.qlIndexFixing($BE$1,AZ1376,TRUE,_xll.ohTrigger(Trigger,Trigger12M))</f>
        <v>#NUM!</v>
      </c>
    </row>
    <row r="1377" spans="51:56" ht="11.25" customHeight="1" x14ac:dyDescent="0.25">
      <c r="AY1377" s="187" t="s">
        <v>90</v>
      </c>
      <c r="AZ1377" s="186">
        <f>_xll.qlInterestRateIndexFixingDate(Currency&amp;"ibor"&amp;$I$1,BA1377,Trigger)</f>
        <v>48950</v>
      </c>
      <c r="BA1377" s="186">
        <f>_xll.qlCalendarAdvance(Calendar,BA1376,AY1377,"f",,Trigger)</f>
        <v>48954</v>
      </c>
      <c r="BB1377" s="186">
        <f>_xll.qlInterestRateIndexMaturity(Currency&amp;"ibor"&amp;$I$1,BA1377,Trigger)</f>
        <v>49319</v>
      </c>
      <c r="BC1377" s="359">
        <f>_xll.qlIndexFixing($AC$5,AZ1377,,_xll.ohTrigger(Trigger,Quote!$V$2))</f>
        <v>1.6443232191451208E-2</v>
      </c>
      <c r="BD1377" s="359" t="e">
        <f>_xll.qlIndexFixing($BE$1,AZ1377,TRUE,_xll.ohTrigger(Trigger,Trigger12M))</f>
        <v>#NUM!</v>
      </c>
    </row>
    <row r="1378" spans="51:56" ht="11.25" customHeight="1" x14ac:dyDescent="0.25">
      <c r="AY1378" s="187" t="s">
        <v>90</v>
      </c>
      <c r="AZ1378" s="186">
        <f>_xll.qlInterestRateIndexFixingDate(Currency&amp;"ibor"&amp;$I$1,BA1378,Trigger)</f>
        <v>48957</v>
      </c>
      <c r="BA1378" s="186">
        <f>_xll.qlCalendarAdvance(Calendar,BA1377,AY1378,"f",,Trigger)</f>
        <v>48961</v>
      </c>
      <c r="BB1378" s="186">
        <f>_xll.qlInterestRateIndexMaturity(Currency&amp;"ibor"&amp;$I$1,BA1378,Trigger)</f>
        <v>49326</v>
      </c>
      <c r="BC1378" s="359">
        <f>_xll.qlIndexFixing($AC$5,AZ1378,,_xll.ohTrigger(Trigger,Quote!$V$2))</f>
        <v>1.6434189406633711E-2</v>
      </c>
      <c r="BD1378" s="359" t="e">
        <f>_xll.qlIndexFixing($BE$1,AZ1378,TRUE,_xll.ohTrigger(Trigger,Trigger12M))</f>
        <v>#NUM!</v>
      </c>
    </row>
    <row r="1379" spans="51:56" ht="11.25" customHeight="1" x14ac:dyDescent="0.25">
      <c r="AY1379" s="187" t="s">
        <v>90</v>
      </c>
      <c r="AZ1379" s="186">
        <f>_xll.qlInterestRateIndexFixingDate(Currency&amp;"ibor"&amp;$I$1,BA1379,Trigger)</f>
        <v>48964</v>
      </c>
      <c r="BA1379" s="186">
        <f>_xll.qlCalendarAdvance(Calendar,BA1378,AY1379,"f",,Trigger)</f>
        <v>48968</v>
      </c>
      <c r="BB1379" s="186">
        <f>_xll.qlInterestRateIndexMaturity(Currency&amp;"ibor"&amp;$I$1,BA1379,Trigger)</f>
        <v>49333</v>
      </c>
      <c r="BC1379" s="359">
        <f>_xll.qlIndexFixing($AC$5,AZ1379,,_xll.ohTrigger(Trigger,Quote!$V$2))</f>
        <v>1.6425117359653768E-2</v>
      </c>
      <c r="BD1379" s="359" t="e">
        <f>_xll.qlIndexFixing($BE$1,AZ1379,TRUE,_xll.ohTrigger(Trigger,Trigger12M))</f>
        <v>#NUM!</v>
      </c>
    </row>
    <row r="1380" spans="51:56" ht="11.25" customHeight="1" x14ac:dyDescent="0.25">
      <c r="AY1380" s="187" t="s">
        <v>90</v>
      </c>
      <c r="AZ1380" s="186">
        <f>_xll.qlInterestRateIndexFixingDate(Currency&amp;"ibor"&amp;$I$1,BA1380,Trigger)</f>
        <v>48971</v>
      </c>
      <c r="BA1380" s="186">
        <f>_xll.qlCalendarAdvance(Calendar,BA1379,AY1380,"f",,Trigger)</f>
        <v>48975</v>
      </c>
      <c r="BB1380" s="186">
        <f>_xll.qlInterestRateIndexMaturity(Currency&amp;"ibor"&amp;$I$1,BA1380,Trigger)</f>
        <v>49340</v>
      </c>
      <c r="BC1380" s="359">
        <f>_xll.qlIndexFixing($AC$5,AZ1380,,_xll.ohTrigger(Trigger,Quote!$V$2))</f>
        <v>1.6416016051307453E-2</v>
      </c>
      <c r="BD1380" s="359" t="e">
        <f>_xll.qlIndexFixing($BE$1,AZ1380,TRUE,_xll.ohTrigger(Trigger,Trigger12M))</f>
        <v>#NUM!</v>
      </c>
    </row>
    <row r="1381" spans="51:56" ht="11.25" customHeight="1" x14ac:dyDescent="0.25">
      <c r="AY1381" s="187" t="s">
        <v>90</v>
      </c>
      <c r="AZ1381" s="186">
        <f>_xll.qlInterestRateIndexFixingDate(Currency&amp;"ibor"&amp;$I$1,BA1381,Trigger)</f>
        <v>48978</v>
      </c>
      <c r="BA1381" s="186">
        <f>_xll.qlCalendarAdvance(Calendar,BA1380,AY1381,"f",,Trigger)</f>
        <v>48982</v>
      </c>
      <c r="BB1381" s="186">
        <f>_xll.qlInterestRateIndexMaturity(Currency&amp;"ibor"&amp;$I$1,BA1381,Trigger)</f>
        <v>49347</v>
      </c>
      <c r="BC1381" s="359">
        <f>_xll.qlIndexFixing($AC$5,AZ1381,,_xll.ohTrigger(Trigger,Quote!$V$2))</f>
        <v>1.6406885482392598E-2</v>
      </c>
      <c r="BD1381" s="359" t="e">
        <f>_xll.qlIndexFixing($BE$1,AZ1381,TRUE,_xll.ohTrigger(Trigger,Trigger12M))</f>
        <v>#NUM!</v>
      </c>
    </row>
    <row r="1382" spans="51:56" ht="11.25" customHeight="1" x14ac:dyDescent="0.25">
      <c r="AY1382" s="187" t="s">
        <v>90</v>
      </c>
      <c r="AZ1382" s="186">
        <f>_xll.qlInterestRateIndexFixingDate(Currency&amp;"ibor"&amp;$I$1,BA1382,Trigger)</f>
        <v>48985</v>
      </c>
      <c r="BA1382" s="186">
        <f>_xll.qlCalendarAdvance(Calendar,BA1381,AY1382,"f",,Trigger)</f>
        <v>48989</v>
      </c>
      <c r="BB1382" s="186">
        <f>_xll.qlInterestRateIndexMaturity(Currency&amp;"ibor"&amp;$I$1,BA1382,Trigger)</f>
        <v>49354</v>
      </c>
      <c r="BC1382" s="359">
        <f>_xll.qlIndexFixing($AC$5,AZ1382,,_xll.ohTrigger(Trigger,Quote!$V$2))</f>
        <v>1.6397725653710529E-2</v>
      </c>
      <c r="BD1382" s="359" t="e">
        <f>_xll.qlIndexFixing($BE$1,AZ1382,TRUE,_xll.ohTrigger(Trigger,Trigger12M))</f>
        <v>#NUM!</v>
      </c>
    </row>
    <row r="1383" spans="51:56" ht="11.25" customHeight="1" x14ac:dyDescent="0.25">
      <c r="AY1383" s="187" t="s">
        <v>90</v>
      </c>
      <c r="AZ1383" s="186">
        <f>_xll.qlInterestRateIndexFixingDate(Currency&amp;"ibor"&amp;$I$1,BA1383,Trigger)</f>
        <v>48992</v>
      </c>
      <c r="BA1383" s="186">
        <f>_xll.qlCalendarAdvance(Calendar,BA1382,AY1383,"f",,Trigger)</f>
        <v>48996</v>
      </c>
      <c r="BB1383" s="186">
        <f>_xll.qlInterestRateIndexMaturity(Currency&amp;"ibor"&amp;$I$1,BA1383,Trigger)</f>
        <v>49361</v>
      </c>
      <c r="BC1383" s="359">
        <f>_xll.qlIndexFixing($AC$5,AZ1383,,_xll.ohTrigger(Trigger,Quote!$V$2))</f>
        <v>1.6388536566064333E-2</v>
      </c>
      <c r="BD1383" s="359" t="e">
        <f>_xll.qlIndexFixing($BE$1,AZ1383,TRUE,_xll.ohTrigger(Trigger,Trigger12M))</f>
        <v>#NUM!</v>
      </c>
    </row>
    <row r="1384" spans="51:56" ht="11.25" customHeight="1" x14ac:dyDescent="0.25">
      <c r="AY1384" s="187" t="s">
        <v>90</v>
      </c>
      <c r="AZ1384" s="186">
        <f>_xll.qlInterestRateIndexFixingDate(Currency&amp;"ibor"&amp;$I$1,BA1384,Trigger)</f>
        <v>48999</v>
      </c>
      <c r="BA1384" s="186">
        <f>_xll.qlCalendarAdvance(Calendar,BA1383,AY1384,"f",,Trigger)</f>
        <v>49003</v>
      </c>
      <c r="BB1384" s="186">
        <f>_xll.qlInterestRateIndexMaturity(Currency&amp;"ibor"&amp;$I$1,BA1384,Trigger)</f>
        <v>49368</v>
      </c>
      <c r="BC1384" s="359">
        <f>_xll.qlIndexFixing($AC$5,AZ1384,,_xll.ohTrigger(Trigger,Quote!$V$2))</f>
        <v>1.6379318220259936E-2</v>
      </c>
      <c r="BD1384" s="359" t="e">
        <f>_xll.qlIndexFixing($BE$1,AZ1384,TRUE,_xll.ohTrigger(Trigger,Trigger12M))</f>
        <v>#NUM!</v>
      </c>
    </row>
    <row r="1385" spans="51:56" ht="11.25" customHeight="1" x14ac:dyDescent="0.25">
      <c r="AY1385" s="187" t="s">
        <v>90</v>
      </c>
      <c r="AZ1385" s="186">
        <f>_xll.qlInterestRateIndexFixingDate(Currency&amp;"ibor"&amp;$I$1,BA1385,Trigger)</f>
        <v>49006</v>
      </c>
      <c r="BA1385" s="186">
        <f>_xll.qlCalendarAdvance(Calendar,BA1384,AY1385,"f",,Trigger)</f>
        <v>49010</v>
      </c>
      <c r="BB1385" s="186">
        <f>_xll.qlInterestRateIndexMaturity(Currency&amp;"ibor"&amp;$I$1,BA1385,Trigger)</f>
        <v>49375</v>
      </c>
      <c r="BC1385" s="359">
        <f>_xll.qlIndexFixing($AC$5,AZ1385,,_xll.ohTrigger(Trigger,Quote!$V$2))</f>
        <v>1.6370070617106124E-2</v>
      </c>
      <c r="BD1385" s="359" t="e">
        <f>_xll.qlIndexFixing($BE$1,AZ1385,TRUE,_xll.ohTrigger(Trigger,Trigger12M))</f>
        <v>#NUM!</v>
      </c>
    </row>
    <row r="1386" spans="51:56" ht="11.25" customHeight="1" x14ac:dyDescent="0.25">
      <c r="AY1386" s="187" t="s">
        <v>90</v>
      </c>
      <c r="AZ1386" s="186">
        <f>_xll.qlInterestRateIndexFixingDate(Currency&amp;"ibor"&amp;$I$1,BA1386,Trigger)</f>
        <v>49013</v>
      </c>
      <c r="BA1386" s="186">
        <f>_xll.qlCalendarAdvance(Calendar,BA1385,AY1386,"f",,Trigger)</f>
        <v>49017</v>
      </c>
      <c r="BB1386" s="186">
        <f>_xll.qlInterestRateIndexMaturity(Currency&amp;"ibor"&amp;$I$1,BA1386,Trigger)</f>
        <v>49382</v>
      </c>
      <c r="BC1386" s="359">
        <f>_xll.qlIndexFixing($AC$5,AZ1386,,_xll.ohTrigger(Trigger,Quote!$V$2))</f>
        <v>1.6360793757413856E-2</v>
      </c>
      <c r="BD1386" s="359" t="e">
        <f>_xll.qlIndexFixing($BE$1,AZ1386,TRUE,_xll.ohTrigger(Trigger,Trigger12M))</f>
        <v>#NUM!</v>
      </c>
    </row>
    <row r="1387" spans="51:56" ht="11.25" customHeight="1" x14ac:dyDescent="0.25">
      <c r="AY1387" s="187" t="s">
        <v>90</v>
      </c>
      <c r="AZ1387" s="186">
        <f>_xll.qlInterestRateIndexFixingDate(Currency&amp;"ibor"&amp;$I$1,BA1387,Trigger)</f>
        <v>49020</v>
      </c>
      <c r="BA1387" s="186">
        <f>_xll.qlCalendarAdvance(Calendar,BA1386,AY1387,"f",,Trigger)</f>
        <v>49024</v>
      </c>
      <c r="BB1387" s="186">
        <f>_xll.qlInterestRateIndexMaturity(Currency&amp;"ibor"&amp;$I$1,BA1387,Trigger)</f>
        <v>49389</v>
      </c>
      <c r="BC1387" s="359">
        <f>_xll.qlIndexFixing($AC$5,AZ1387,,_xll.ohTrigger(Trigger,Quote!$V$2))</f>
        <v>1.6351487641996731E-2</v>
      </c>
      <c r="BD1387" s="359" t="e">
        <f>_xll.qlIndexFixing($BE$1,AZ1387,TRUE,_xll.ohTrigger(Trigger,Trigger12M))</f>
        <v>#NUM!</v>
      </c>
    </row>
    <row r="1388" spans="51:56" ht="11.25" customHeight="1" x14ac:dyDescent="0.25">
      <c r="AY1388" s="187" t="s">
        <v>90</v>
      </c>
      <c r="AZ1388" s="186">
        <f>_xll.qlInterestRateIndexFixingDate(Currency&amp;"ibor"&amp;$I$1,BA1388,Trigger)</f>
        <v>49027</v>
      </c>
      <c r="BA1388" s="186">
        <f>_xll.qlCalendarAdvance(Calendar,BA1387,AY1388,"f",,Trigger)</f>
        <v>49031</v>
      </c>
      <c r="BB1388" s="186">
        <f>_xll.qlInterestRateIndexMaturity(Currency&amp;"ibor"&amp;$I$1,BA1388,Trigger)</f>
        <v>49396</v>
      </c>
      <c r="BC1388" s="359">
        <f>_xll.qlIndexFixing($AC$5,AZ1388,,_xll.ohTrigger(Trigger,Quote!$V$2))</f>
        <v>1.6342152271670757E-2</v>
      </c>
      <c r="BD1388" s="359" t="e">
        <f>_xll.qlIndexFixing($BE$1,AZ1388,TRUE,_xll.ohTrigger(Trigger,Trigger12M))</f>
        <v>#NUM!</v>
      </c>
    </row>
    <row r="1389" spans="51:56" ht="11.25" customHeight="1" x14ac:dyDescent="0.25">
      <c r="AY1389" s="187" t="s">
        <v>90</v>
      </c>
      <c r="AZ1389" s="186">
        <f>_xll.qlInterestRateIndexFixingDate(Currency&amp;"ibor"&amp;$I$1,BA1389,Trigger)</f>
        <v>49034</v>
      </c>
      <c r="BA1389" s="186">
        <f>_xll.qlCalendarAdvance(Calendar,BA1388,AY1389,"f",,Trigger)</f>
        <v>49038</v>
      </c>
      <c r="BB1389" s="186">
        <f>_xll.qlInterestRateIndexMaturity(Currency&amp;"ibor"&amp;$I$1,BA1389,Trigger)</f>
        <v>49403</v>
      </c>
      <c r="BC1389" s="359">
        <f>_xll.qlIndexFixing($AC$5,AZ1389,,_xll.ohTrigger(Trigger,Quote!$V$2))</f>
        <v>1.6332787647255004E-2</v>
      </c>
      <c r="BD1389" s="359" t="e">
        <f>_xll.qlIndexFixing($BE$1,AZ1389,TRUE,_xll.ohTrigger(Trigger,Trigger12M))</f>
        <v>#NUM!</v>
      </c>
    </row>
    <row r="1390" spans="51:56" ht="11.25" customHeight="1" x14ac:dyDescent="0.25">
      <c r="AY1390" s="187" t="s">
        <v>90</v>
      </c>
      <c r="AZ1390" s="186">
        <f>_xll.qlInterestRateIndexFixingDate(Currency&amp;"ibor"&amp;$I$1,BA1390,Trigger)</f>
        <v>49039</v>
      </c>
      <c r="BA1390" s="186">
        <f>_xll.qlCalendarAdvance(Calendar,BA1389,AY1390,"f",,Trigger)</f>
        <v>49045</v>
      </c>
      <c r="BB1390" s="186">
        <f>_xll.qlInterestRateIndexMaturity(Currency&amp;"ibor"&amp;$I$1,BA1390,Trigger)</f>
        <v>49410</v>
      </c>
      <c r="BC1390" s="359">
        <f>_xll.qlIndexFixing($AC$5,AZ1390,,_xll.ohTrigger(Trigger,Quote!$V$2))</f>
        <v>1.6323393769570729E-2</v>
      </c>
      <c r="BD1390" s="359" t="e">
        <f>_xll.qlIndexFixing($BE$1,AZ1390,TRUE,_xll.ohTrigger(Trigger,Trigger12M))</f>
        <v>#NUM!</v>
      </c>
    </row>
    <row r="1391" spans="51:56" ht="11.25" customHeight="1" x14ac:dyDescent="0.25">
      <c r="AY1391" s="187" t="s">
        <v>90</v>
      </c>
      <c r="AZ1391" s="186">
        <f>_xll.qlInterestRateIndexFixingDate(Currency&amp;"ibor"&amp;$I$1,BA1391,Trigger)</f>
        <v>49048</v>
      </c>
      <c r="BA1391" s="186">
        <f>_xll.qlCalendarAdvance(Calendar,BA1390,AY1391,"f",,Trigger)</f>
        <v>49052</v>
      </c>
      <c r="BB1391" s="186">
        <f>_xll.qlInterestRateIndexMaturity(Currency&amp;"ibor"&amp;$I$1,BA1391,Trigger)</f>
        <v>49417</v>
      </c>
      <c r="BC1391" s="359">
        <f>_xll.qlIndexFixing($AC$5,AZ1391,,_xll.ohTrigger(Trigger,Quote!$V$2))</f>
        <v>1.6313970639441604E-2</v>
      </c>
      <c r="BD1391" s="359" t="e">
        <f>_xll.qlIndexFixing($BE$1,AZ1391,TRUE,_xll.ohTrigger(Trigger,Trigger12M))</f>
        <v>#NUM!</v>
      </c>
    </row>
    <row r="1392" spans="51:56" ht="11.25" customHeight="1" x14ac:dyDescent="0.25">
      <c r="AY1392" s="187" t="s">
        <v>90</v>
      </c>
      <c r="AZ1392" s="186">
        <f>_xll.qlInterestRateIndexFixingDate(Currency&amp;"ibor"&amp;$I$1,BA1392,Trigger)</f>
        <v>49055</v>
      </c>
      <c r="BA1392" s="186">
        <f>_xll.qlCalendarAdvance(Calendar,BA1391,AY1392,"f",,Trigger)</f>
        <v>49059</v>
      </c>
      <c r="BB1392" s="186">
        <f>_xll.qlInterestRateIndexMaturity(Currency&amp;"ibor"&amp;$I$1,BA1392,Trigger)</f>
        <v>49424</v>
      </c>
      <c r="BC1392" s="359">
        <f>_xll.qlIndexFixing($AC$5,AZ1392,,_xll.ohTrigger(Trigger,Quote!$V$2))</f>
        <v>1.6304518257694144E-2</v>
      </c>
      <c r="BD1392" s="359" t="e">
        <f>_xll.qlIndexFixing($BE$1,AZ1392,TRUE,_xll.ohTrigger(Trigger,Trigger12M))</f>
        <v>#NUM!</v>
      </c>
    </row>
    <row r="1393" spans="51:56" ht="11.25" customHeight="1" x14ac:dyDescent="0.25">
      <c r="AY1393" s="187" t="s">
        <v>90</v>
      </c>
      <c r="AZ1393" s="186">
        <f>_xll.qlInterestRateIndexFixingDate(Currency&amp;"ibor"&amp;$I$1,BA1393,Trigger)</f>
        <v>49061</v>
      </c>
      <c r="BA1393" s="186">
        <f>_xll.qlCalendarAdvance(Calendar,BA1392,AY1393,"f",,Trigger)</f>
        <v>49066</v>
      </c>
      <c r="BB1393" s="186">
        <f>_xll.qlInterestRateIndexMaturity(Currency&amp;"ibor"&amp;$I$1,BA1393,Trigger)</f>
        <v>49431</v>
      </c>
      <c r="BC1393" s="359">
        <f>_xll.qlIndexFixing($AC$5,AZ1393,,_xll.ohTrigger(Trigger,Quote!$V$2))</f>
        <v>1.6295036625157716E-2</v>
      </c>
      <c r="BD1393" s="359" t="e">
        <f>_xll.qlIndexFixing($BE$1,AZ1393,TRUE,_xll.ohTrigger(Trigger,Trigger12M))</f>
        <v>#NUM!</v>
      </c>
    </row>
    <row r="1394" spans="51:56" ht="11.25" customHeight="1" x14ac:dyDescent="0.25">
      <c r="AY1394" s="187" t="s">
        <v>90</v>
      </c>
      <c r="AZ1394" s="186">
        <f>_xll.qlInterestRateIndexFixingDate(Currency&amp;"ibor"&amp;$I$1,BA1394,Trigger)</f>
        <v>49069</v>
      </c>
      <c r="BA1394" s="186">
        <f>_xll.qlCalendarAdvance(Calendar,BA1393,AY1394,"f",,Trigger)</f>
        <v>49073</v>
      </c>
      <c r="BB1394" s="186">
        <f>_xll.qlInterestRateIndexMaturity(Currency&amp;"ibor"&amp;$I$1,BA1394,Trigger)</f>
        <v>49438</v>
      </c>
      <c r="BC1394" s="359">
        <f>_xll.qlIndexFixing($AC$5,AZ1394,,_xll.ohTrigger(Trigger,Quote!$V$2))</f>
        <v>1.6285525742663436E-2</v>
      </c>
      <c r="BD1394" s="359" t="e">
        <f>_xll.qlIndexFixing($BE$1,AZ1394,TRUE,_xll.ohTrigger(Trigger,Trigger12M))</f>
        <v>#NUM!</v>
      </c>
    </row>
    <row r="1395" spans="51:56" ht="11.25" customHeight="1" x14ac:dyDescent="0.25">
      <c r="AY1395" s="187" t="s">
        <v>90</v>
      </c>
      <c r="AZ1395" s="186">
        <f>_xll.qlInterestRateIndexFixingDate(Currency&amp;"ibor"&amp;$I$1,BA1395,Trigger)</f>
        <v>49076</v>
      </c>
      <c r="BA1395" s="186">
        <f>_xll.qlCalendarAdvance(Calendar,BA1394,AY1395,"f",,Trigger)</f>
        <v>49080</v>
      </c>
      <c r="BB1395" s="186">
        <f>_xll.qlInterestRateIndexMaturity(Currency&amp;"ibor"&amp;$I$1,BA1395,Trigger)</f>
        <v>49445</v>
      </c>
      <c r="BC1395" s="359">
        <f>_xll.qlIndexFixing($AC$5,AZ1395,,_xll.ohTrigger(Trigger,Quote!$V$2))</f>
        <v>1.6275985611045703E-2</v>
      </c>
      <c r="BD1395" s="359" t="e">
        <f>_xll.qlIndexFixing($BE$1,AZ1395,TRUE,_xll.ohTrigger(Trigger,Trigger12M))</f>
        <v>#NUM!</v>
      </c>
    </row>
    <row r="1396" spans="51:56" ht="11.25" customHeight="1" x14ac:dyDescent="0.25">
      <c r="AY1396" s="187" t="s">
        <v>90</v>
      </c>
      <c r="AZ1396" s="186">
        <f>_xll.qlInterestRateIndexFixingDate(Currency&amp;"ibor"&amp;$I$1,BA1396,Trigger)</f>
        <v>49083</v>
      </c>
      <c r="BA1396" s="186">
        <f>_xll.qlCalendarAdvance(Calendar,BA1395,AY1396,"f",,Trigger)</f>
        <v>49087</v>
      </c>
      <c r="BB1396" s="186">
        <f>_xll.qlInterestRateIndexMaturity(Currency&amp;"ibor"&amp;$I$1,BA1396,Trigger)</f>
        <v>49452</v>
      </c>
      <c r="BC1396" s="359">
        <f>_xll.qlIndexFixing($AC$5,AZ1396,,_xll.ohTrigger(Trigger,Quote!$V$2))</f>
        <v>1.6266416231141112E-2</v>
      </c>
      <c r="BD1396" s="359" t="e">
        <f>_xll.qlIndexFixing($BE$1,AZ1396,TRUE,_xll.ohTrigger(Trigger,Trigger12M))</f>
        <v>#NUM!</v>
      </c>
    </row>
    <row r="1397" spans="51:56" ht="11.25" customHeight="1" x14ac:dyDescent="0.25">
      <c r="AY1397" s="187" t="s">
        <v>90</v>
      </c>
      <c r="AZ1397" s="186">
        <f>_xll.qlInterestRateIndexFixingDate(Currency&amp;"ibor"&amp;$I$1,BA1397,Trigger)</f>
        <v>49090</v>
      </c>
      <c r="BA1397" s="186">
        <f>_xll.qlCalendarAdvance(Calendar,BA1396,AY1397,"f",,Trigger)</f>
        <v>49094</v>
      </c>
      <c r="BB1397" s="186">
        <f>_xll.qlInterestRateIndexMaturity(Currency&amp;"ibor"&amp;$I$1,BA1397,Trigger)</f>
        <v>49459</v>
      </c>
      <c r="BC1397" s="359">
        <f>_xll.qlIndexFixing($AC$5,AZ1397,,_xll.ohTrigger(Trigger,Quote!$V$2))</f>
        <v>1.6256817603788658E-2</v>
      </c>
      <c r="BD1397" s="359" t="e">
        <f>_xll.qlIndexFixing($BE$1,AZ1397,TRUE,_xll.ohTrigger(Trigger,Trigger12M))</f>
        <v>#NUM!</v>
      </c>
    </row>
    <row r="1398" spans="51:56" ht="11.25" customHeight="1" x14ac:dyDescent="0.25">
      <c r="AY1398" s="187" t="s">
        <v>90</v>
      </c>
      <c r="AZ1398" s="186">
        <f>_xll.qlInterestRateIndexFixingDate(Currency&amp;"ibor"&amp;$I$1,BA1398,Trigger)</f>
        <v>49097</v>
      </c>
      <c r="BA1398" s="186">
        <f>_xll.qlCalendarAdvance(Calendar,BA1397,AY1398,"f",,Trigger)</f>
        <v>49101</v>
      </c>
      <c r="BB1398" s="186">
        <f>_xll.qlInterestRateIndexMaturity(Currency&amp;"ibor"&amp;$I$1,BA1398,Trigger)</f>
        <v>49466</v>
      </c>
      <c r="BC1398" s="359">
        <f>_xll.qlIndexFixing($AC$5,AZ1398,,_xll.ohTrigger(Trigger,Quote!$V$2))</f>
        <v>1.6247563788636912E-2</v>
      </c>
      <c r="BD1398" s="359" t="e">
        <f>_xll.qlIndexFixing($BE$1,AZ1398,TRUE,_xll.ohTrigger(Trigger,Trigger12M))</f>
        <v>#NUM!</v>
      </c>
    </row>
    <row r="1399" spans="51:56" ht="11.25" customHeight="1" x14ac:dyDescent="0.25">
      <c r="AY1399" s="187" t="s">
        <v>90</v>
      </c>
      <c r="AZ1399" s="186">
        <f>_xll.qlInterestRateIndexFixingDate(Currency&amp;"ibor"&amp;$I$1,BA1399,Trigger)</f>
        <v>49104</v>
      </c>
      <c r="BA1399" s="186">
        <f>_xll.qlCalendarAdvance(Calendar,BA1398,AY1399,"f",,Trigger)</f>
        <v>49108</v>
      </c>
      <c r="BB1399" s="186">
        <f>_xll.qlInterestRateIndexMaturity(Currency&amp;"ibor"&amp;$I$1,BA1399,Trigger)</f>
        <v>49473</v>
      </c>
      <c r="BC1399" s="359">
        <f>_xll.qlIndexFixing($AC$5,AZ1399,,_xll.ohTrigger(Trigger,Quote!$V$2))</f>
        <v>1.6238432456971756E-2</v>
      </c>
      <c r="BD1399" s="359" t="e">
        <f>_xll.qlIndexFixing($BE$1,AZ1399,TRUE,_xll.ohTrigger(Trigger,Trigger12M))</f>
        <v>#NUM!</v>
      </c>
    </row>
    <row r="1400" spans="51:56" ht="11.25" customHeight="1" x14ac:dyDescent="0.25">
      <c r="AY1400" s="187" t="s">
        <v>90</v>
      </c>
      <c r="AZ1400" s="186">
        <f>_xll.qlInterestRateIndexFixingDate(Currency&amp;"ibor"&amp;$I$1,BA1400,Trigger)</f>
        <v>49111</v>
      </c>
      <c r="BA1400" s="186">
        <f>_xll.qlCalendarAdvance(Calendar,BA1399,AY1400,"f",,Trigger)</f>
        <v>49115</v>
      </c>
      <c r="BB1400" s="186">
        <f>_xll.qlInterestRateIndexMaturity(Currency&amp;"ibor"&amp;$I$1,BA1400,Trigger)</f>
        <v>49480</v>
      </c>
      <c r="BC1400" s="359">
        <f>_xll.qlIndexFixing($AC$5,AZ1400,,_xll.ohTrigger(Trigger,Quote!$V$2))</f>
        <v>1.6229274336969787E-2</v>
      </c>
      <c r="BD1400" s="359" t="e">
        <f>_xll.qlIndexFixing($BE$1,AZ1400,TRUE,_xll.ohTrigger(Trigger,Trigger12M))</f>
        <v>#NUM!</v>
      </c>
    </row>
    <row r="1401" spans="51:56" ht="11.25" customHeight="1" x14ac:dyDescent="0.25">
      <c r="AY1401" s="187" t="s">
        <v>90</v>
      </c>
      <c r="AZ1401" s="186">
        <f>_xll.qlInterestRateIndexFixingDate(Currency&amp;"ibor"&amp;$I$1,BA1401,Trigger)</f>
        <v>49118</v>
      </c>
      <c r="BA1401" s="186">
        <f>_xll.qlCalendarAdvance(Calendar,BA1400,AY1401,"f",,Trigger)</f>
        <v>49122</v>
      </c>
      <c r="BB1401" s="186">
        <f>_xll.qlInterestRateIndexMaturity(Currency&amp;"ibor"&amp;$I$1,BA1401,Trigger)</f>
        <v>49487</v>
      </c>
      <c r="BC1401" s="359">
        <f>_xll.qlIndexFixing($AC$5,AZ1401,,_xll.ohTrigger(Trigger,Quote!$V$2))</f>
        <v>1.6220089429365984E-2</v>
      </c>
      <c r="BD1401" s="359" t="e">
        <f>_xll.qlIndexFixing($BE$1,AZ1401,TRUE,_xll.ohTrigger(Trigger,Trigger12M))</f>
        <v>#NUM!</v>
      </c>
    </row>
    <row r="1402" spans="51:56" ht="11.25" customHeight="1" x14ac:dyDescent="0.25">
      <c r="AY1402" s="187" t="s">
        <v>90</v>
      </c>
      <c r="AZ1402" s="186">
        <f>_xll.qlInterestRateIndexFixingDate(Currency&amp;"ibor"&amp;$I$1,BA1402,Trigger)</f>
        <v>49125</v>
      </c>
      <c r="BA1402" s="186">
        <f>_xll.qlCalendarAdvance(Calendar,BA1401,AY1402,"f",,Trigger)</f>
        <v>49129</v>
      </c>
      <c r="BB1402" s="186">
        <f>_xll.qlInterestRateIndexMaturity(Currency&amp;"ibor"&amp;$I$1,BA1402,Trigger)</f>
        <v>49494</v>
      </c>
      <c r="BC1402" s="359">
        <f>_xll.qlIndexFixing($AC$5,AZ1402,,_xll.ohTrigger(Trigger,Quote!$V$2))</f>
        <v>1.6210877734898824E-2</v>
      </c>
      <c r="BD1402" s="359" t="e">
        <f>_xll.qlIndexFixing($BE$1,AZ1402,TRUE,_xll.ohTrigger(Trigger,Trigger12M))</f>
        <v>#NUM!</v>
      </c>
    </row>
    <row r="1403" spans="51:56" ht="11.25" customHeight="1" x14ac:dyDescent="0.25">
      <c r="AY1403" s="187" t="s">
        <v>90</v>
      </c>
      <c r="AZ1403" s="186">
        <f>_xll.qlInterestRateIndexFixingDate(Currency&amp;"ibor"&amp;$I$1,BA1403,Trigger)</f>
        <v>49132</v>
      </c>
      <c r="BA1403" s="186">
        <f>_xll.qlCalendarAdvance(Calendar,BA1402,AY1403,"f",,Trigger)</f>
        <v>49136</v>
      </c>
      <c r="BB1403" s="186">
        <f>_xll.qlInterestRateIndexMaturity(Currency&amp;"ibor"&amp;$I$1,BA1403,Trigger)</f>
        <v>49501</v>
      </c>
      <c r="BC1403" s="359">
        <f>_xll.qlIndexFixing($AC$5,AZ1403,,_xll.ohTrigger(Trigger,Quote!$V$2))</f>
        <v>1.6201639254307881E-2</v>
      </c>
      <c r="BD1403" s="359" t="e">
        <f>_xll.qlIndexFixing($BE$1,AZ1403,TRUE,_xll.ohTrigger(Trigger,Trigger12M))</f>
        <v>#NUM!</v>
      </c>
    </row>
    <row r="1404" spans="51:56" ht="11.25" customHeight="1" x14ac:dyDescent="0.25">
      <c r="AY1404" s="187" t="s">
        <v>90</v>
      </c>
      <c r="AZ1404" s="186">
        <f>_xll.qlInterestRateIndexFixingDate(Currency&amp;"ibor"&amp;$I$1,BA1404,Trigger)</f>
        <v>49139</v>
      </c>
      <c r="BA1404" s="186">
        <f>_xll.qlCalendarAdvance(Calendar,BA1403,AY1404,"f",,Trigger)</f>
        <v>49143</v>
      </c>
      <c r="BB1404" s="186">
        <f>_xll.qlInterestRateIndexMaturity(Currency&amp;"ibor"&amp;$I$1,BA1404,Trigger)</f>
        <v>49508</v>
      </c>
      <c r="BC1404" s="359">
        <f>_xll.qlIndexFixing($AC$5,AZ1404,,_xll.ohTrigger(Trigger,Quote!$V$2))</f>
        <v>1.6192373988335351E-2</v>
      </c>
      <c r="BD1404" s="359" t="e">
        <f>_xll.qlIndexFixing($BE$1,AZ1404,TRUE,_xll.ohTrigger(Trigger,Trigger12M))</f>
        <v>#NUM!</v>
      </c>
    </row>
    <row r="1405" spans="51:56" ht="11.25" customHeight="1" x14ac:dyDescent="0.25">
      <c r="AY1405" s="187" t="s">
        <v>90</v>
      </c>
      <c r="AZ1405" s="186">
        <f>_xll.qlInterestRateIndexFixingDate(Currency&amp;"ibor"&amp;$I$1,BA1405,Trigger)</f>
        <v>49146</v>
      </c>
      <c r="BA1405" s="186">
        <f>_xll.qlCalendarAdvance(Calendar,BA1404,AY1405,"f",,Trigger)</f>
        <v>49150</v>
      </c>
      <c r="BB1405" s="186">
        <f>_xll.qlInterestRateIndexMaturity(Currency&amp;"ibor"&amp;$I$1,BA1405,Trigger)</f>
        <v>49515</v>
      </c>
      <c r="BC1405" s="359">
        <f>_xll.qlIndexFixing($AC$5,AZ1405,,_xll.ohTrigger(Trigger,Quote!$V$2))</f>
        <v>1.618308193772541E-2</v>
      </c>
      <c r="BD1405" s="359" t="e">
        <f>_xll.qlIndexFixing($BE$1,AZ1405,TRUE,_xll.ohTrigger(Trigger,Trigger12M))</f>
        <v>#NUM!</v>
      </c>
    </row>
    <row r="1406" spans="51:56" ht="11.25" customHeight="1" x14ac:dyDescent="0.25">
      <c r="AY1406" s="187" t="s">
        <v>90</v>
      </c>
      <c r="AZ1406" s="186">
        <f>_xll.qlInterestRateIndexFixingDate(Currency&amp;"ibor"&amp;$I$1,BA1406,Trigger)</f>
        <v>49153</v>
      </c>
      <c r="BA1406" s="186">
        <f>_xll.qlCalendarAdvance(Calendar,BA1405,AY1406,"f",,Trigger)</f>
        <v>49157</v>
      </c>
      <c r="BB1406" s="186">
        <f>_xll.qlInterestRateIndexMaturity(Currency&amp;"ibor"&amp;$I$1,BA1406,Trigger)</f>
        <v>49522</v>
      </c>
      <c r="BC1406" s="359">
        <f>_xll.qlIndexFixing($AC$5,AZ1406,,_xll.ohTrigger(Trigger,Quote!$V$2))</f>
        <v>1.6173763103224419E-2</v>
      </c>
      <c r="BD1406" s="359" t="e">
        <f>_xll.qlIndexFixing($BE$1,AZ1406,TRUE,_xll.ohTrigger(Trigger,Trigger12M))</f>
        <v>#NUM!</v>
      </c>
    </row>
    <row r="1407" spans="51:56" ht="11.25" customHeight="1" x14ac:dyDescent="0.25">
      <c r="AY1407" s="187" t="s">
        <v>90</v>
      </c>
      <c r="AZ1407" s="186">
        <f>_xll.qlInterestRateIndexFixingDate(Currency&amp;"ibor"&amp;$I$1,BA1407,Trigger)</f>
        <v>49160</v>
      </c>
      <c r="BA1407" s="186">
        <f>_xll.qlCalendarAdvance(Calendar,BA1406,AY1407,"f",,Trigger)</f>
        <v>49164</v>
      </c>
      <c r="BB1407" s="186">
        <f>_xll.qlInterestRateIndexMaturity(Currency&amp;"ibor"&amp;$I$1,BA1407,Trigger)</f>
        <v>49529</v>
      </c>
      <c r="BC1407" s="359">
        <f>_xll.qlIndexFixing($AC$5,AZ1407,,_xll.ohTrigger(Trigger,Quote!$V$2))</f>
        <v>1.6164417485581149E-2</v>
      </c>
      <c r="BD1407" s="359" t="e">
        <f>_xll.qlIndexFixing($BE$1,AZ1407,TRUE,_xll.ohTrigger(Trigger,Trigger12M))</f>
        <v>#NUM!</v>
      </c>
    </row>
    <row r="1408" spans="51:56" ht="11.25" customHeight="1" x14ac:dyDescent="0.25">
      <c r="AY1408" s="187" t="s">
        <v>90</v>
      </c>
      <c r="AZ1408" s="186">
        <f>_xll.qlInterestRateIndexFixingDate(Currency&amp;"ibor"&amp;$I$1,BA1408,Trigger)</f>
        <v>49167</v>
      </c>
      <c r="BA1408" s="186">
        <f>_xll.qlCalendarAdvance(Calendar,BA1407,AY1408,"f",,Trigger)</f>
        <v>49171</v>
      </c>
      <c r="BB1408" s="186">
        <f>_xll.qlInterestRateIndexMaturity(Currency&amp;"ibor"&amp;$I$1,BA1408,Trigger)</f>
        <v>49536</v>
      </c>
      <c r="BC1408" s="359">
        <f>_xll.qlIndexFixing($AC$5,AZ1408,,_xll.ohTrigger(Trigger,Quote!$V$2))</f>
        <v>1.61550450855459E-2</v>
      </c>
      <c r="BD1408" s="359" t="e">
        <f>_xll.qlIndexFixing($BE$1,AZ1408,TRUE,_xll.ohTrigger(Trigger,Trigger12M))</f>
        <v>#NUM!</v>
      </c>
    </row>
    <row r="1409" spans="51:56" ht="11.25" customHeight="1" x14ac:dyDescent="0.25">
      <c r="AY1409" s="187" t="s">
        <v>90</v>
      </c>
      <c r="AZ1409" s="186">
        <f>_xll.qlInterestRateIndexFixingDate(Currency&amp;"ibor"&amp;$I$1,BA1409,Trigger)</f>
        <v>49174</v>
      </c>
      <c r="BA1409" s="186">
        <f>_xll.qlCalendarAdvance(Calendar,BA1408,AY1409,"f",,Trigger)</f>
        <v>49178</v>
      </c>
      <c r="BB1409" s="186">
        <f>_xll.qlInterestRateIndexMaturity(Currency&amp;"ibor"&amp;$I$1,BA1409,Trigger)</f>
        <v>49543</v>
      </c>
      <c r="BC1409" s="359">
        <f>_xll.qlIndexFixing($AC$5,AZ1409,,_xll.ohTrigger(Trigger,Quote!$V$2))</f>
        <v>1.6145645903871832E-2</v>
      </c>
      <c r="BD1409" s="359" t="e">
        <f>_xll.qlIndexFixing($BE$1,AZ1409,TRUE,_xll.ohTrigger(Trigger,Trigger12M))</f>
        <v>#NUM!</v>
      </c>
    </row>
    <row r="1410" spans="51:56" ht="11.25" customHeight="1" x14ac:dyDescent="0.25">
      <c r="AY1410" s="187" t="s">
        <v>90</v>
      </c>
      <c r="AZ1410" s="186">
        <f>_xll.qlInterestRateIndexFixingDate(Currency&amp;"ibor"&amp;$I$1,BA1410,Trigger)</f>
        <v>49181</v>
      </c>
      <c r="BA1410" s="186">
        <f>_xll.qlCalendarAdvance(Calendar,BA1409,AY1410,"f",,Trigger)</f>
        <v>49185</v>
      </c>
      <c r="BB1410" s="186">
        <f>_xll.qlInterestRateIndexMaturity(Currency&amp;"ibor"&amp;$I$1,BA1410,Trigger)</f>
        <v>49550</v>
      </c>
      <c r="BC1410" s="359">
        <f>_xll.qlIndexFixing($AC$5,AZ1410,,_xll.ohTrigger(Trigger,Quote!$V$2))</f>
        <v>1.6136219941313621E-2</v>
      </c>
      <c r="BD1410" s="359" t="e">
        <f>_xll.qlIndexFixing($BE$1,AZ1410,TRUE,_xll.ohTrigger(Trigger,Trigger12M))</f>
        <v>#NUM!</v>
      </c>
    </row>
    <row r="1411" spans="51:56" ht="11.25" customHeight="1" x14ac:dyDescent="0.25">
      <c r="AY1411" s="187" t="s">
        <v>90</v>
      </c>
      <c r="AZ1411" s="186">
        <f>_xll.qlInterestRateIndexFixingDate(Currency&amp;"ibor"&amp;$I$1,BA1411,Trigger)</f>
        <v>49188</v>
      </c>
      <c r="BA1411" s="186">
        <f>_xll.qlCalendarAdvance(Calendar,BA1410,AY1411,"f",,Trigger)</f>
        <v>49192</v>
      </c>
      <c r="BB1411" s="186">
        <f>_xll.qlInterestRateIndexMaturity(Currency&amp;"ibor"&amp;$I$1,BA1411,Trigger)</f>
        <v>49557</v>
      </c>
      <c r="BC1411" s="359">
        <f>_xll.qlIndexFixing($AC$5,AZ1411,,_xll.ohTrigger(Trigger,Quote!$V$2))</f>
        <v>1.6126767198628801E-2</v>
      </c>
      <c r="BD1411" s="359" t="e">
        <f>_xll.qlIndexFixing($BE$1,AZ1411,TRUE,_xll.ohTrigger(Trigger,Trigger12M))</f>
        <v>#NUM!</v>
      </c>
    </row>
    <row r="1412" spans="51:56" ht="11.25" customHeight="1" x14ac:dyDescent="0.25">
      <c r="AY1412" s="187" t="s">
        <v>90</v>
      </c>
      <c r="AZ1412" s="186">
        <f>_xll.qlInterestRateIndexFixingDate(Currency&amp;"ibor"&amp;$I$1,BA1412,Trigger)</f>
        <v>49195</v>
      </c>
      <c r="BA1412" s="186">
        <f>_xll.qlCalendarAdvance(Calendar,BA1411,AY1412,"f",,Trigger)</f>
        <v>49199</v>
      </c>
      <c r="BB1412" s="186">
        <f>_xll.qlInterestRateIndexMaturity(Currency&amp;"ibor"&amp;$I$1,BA1412,Trigger)</f>
        <v>49564</v>
      </c>
      <c r="BC1412" s="359">
        <f>_xll.qlIndexFixing($AC$5,AZ1412,,_xll.ohTrigger(Trigger,Quote!$V$2))</f>
        <v>1.6117287676576216E-2</v>
      </c>
      <c r="BD1412" s="359" t="e">
        <f>_xll.qlIndexFixing($BE$1,AZ1412,TRUE,_xll.ohTrigger(Trigger,Trigger12M))</f>
        <v>#NUM!</v>
      </c>
    </row>
    <row r="1413" spans="51:56" ht="11.25" customHeight="1" x14ac:dyDescent="0.25">
      <c r="AY1413" s="187" t="s">
        <v>90</v>
      </c>
      <c r="AZ1413" s="186">
        <f>_xll.qlInterestRateIndexFixingDate(Currency&amp;"ibor"&amp;$I$1,BA1413,Trigger)</f>
        <v>49202</v>
      </c>
      <c r="BA1413" s="186">
        <f>_xll.qlCalendarAdvance(Calendar,BA1412,AY1413,"f",,Trigger)</f>
        <v>49206</v>
      </c>
      <c r="BB1413" s="186">
        <f>_xll.qlInterestRateIndexMaturity(Currency&amp;"ibor"&amp;$I$1,BA1413,Trigger)</f>
        <v>49571</v>
      </c>
      <c r="BC1413" s="359">
        <f>_xll.qlIndexFixing($AC$5,AZ1413,,_xll.ohTrigger(Trigger,Quote!$V$2))</f>
        <v>1.610778137591734E-2</v>
      </c>
      <c r="BD1413" s="359" t="e">
        <f>_xll.qlIndexFixing($BE$1,AZ1413,TRUE,_xll.ohTrigger(Trigger,Trigger12M))</f>
        <v>#NUM!</v>
      </c>
    </row>
    <row r="1414" spans="51:56" ht="11.25" customHeight="1" x14ac:dyDescent="0.25">
      <c r="AY1414" s="187" t="s">
        <v>90</v>
      </c>
      <c r="AZ1414" s="186">
        <f>_xll.qlInterestRateIndexFixingDate(Currency&amp;"ibor"&amp;$I$1,BA1414,Trigger)</f>
        <v>49209</v>
      </c>
      <c r="BA1414" s="186">
        <f>_xll.qlCalendarAdvance(Calendar,BA1413,AY1414,"f",,Trigger)</f>
        <v>49213</v>
      </c>
      <c r="BB1414" s="186">
        <f>_xll.qlInterestRateIndexMaturity(Currency&amp;"ibor"&amp;$I$1,BA1414,Trigger)</f>
        <v>49578</v>
      </c>
      <c r="BC1414" s="359">
        <f>_xll.qlIndexFixing($AC$5,AZ1414,,_xll.ohTrigger(Trigger,Quote!$V$2))</f>
        <v>1.6098248297416053E-2</v>
      </c>
      <c r="BD1414" s="359" t="e">
        <f>_xll.qlIndexFixing($BE$1,AZ1414,TRUE,_xll.ohTrigger(Trigger,Trigger12M))</f>
        <v>#NUM!</v>
      </c>
    </row>
    <row r="1415" spans="51:56" ht="11.25" customHeight="1" x14ac:dyDescent="0.25">
      <c r="AY1415" s="187" t="s">
        <v>90</v>
      </c>
      <c r="AZ1415" s="186">
        <f>_xll.qlInterestRateIndexFixingDate(Currency&amp;"ibor"&amp;$I$1,BA1415,Trigger)</f>
        <v>49216</v>
      </c>
      <c r="BA1415" s="186">
        <f>_xll.qlCalendarAdvance(Calendar,BA1414,AY1415,"f",,Trigger)</f>
        <v>49220</v>
      </c>
      <c r="BB1415" s="186">
        <f>_xll.qlInterestRateIndexMaturity(Currency&amp;"ibor"&amp;$I$1,BA1415,Trigger)</f>
        <v>49585</v>
      </c>
      <c r="BC1415" s="359">
        <f>_xll.qlIndexFixing($AC$5,AZ1415,,_xll.ohTrigger(Trigger,Quote!$V$2))</f>
        <v>1.6088688441837775E-2</v>
      </c>
      <c r="BD1415" s="359" t="e">
        <f>_xll.qlIndexFixing($BE$1,AZ1415,TRUE,_xll.ohTrigger(Trigger,Trigger12M))</f>
        <v>#NUM!</v>
      </c>
    </row>
    <row r="1416" spans="51:56" ht="11.25" customHeight="1" x14ac:dyDescent="0.25">
      <c r="AY1416" s="187" t="s">
        <v>90</v>
      </c>
      <c r="AZ1416" s="186">
        <f>_xll.qlInterestRateIndexFixingDate(Currency&amp;"ibor"&amp;$I$1,BA1416,Trigger)</f>
        <v>49223</v>
      </c>
      <c r="BA1416" s="186">
        <f>_xll.qlCalendarAdvance(Calendar,BA1415,AY1416,"f",,Trigger)</f>
        <v>49227</v>
      </c>
      <c r="BB1416" s="186">
        <f>_xll.qlInterestRateIndexMaturity(Currency&amp;"ibor"&amp;$I$1,BA1416,Trigger)</f>
        <v>49592</v>
      </c>
      <c r="BC1416" s="359">
        <f>_xll.qlIndexFixing($AC$5,AZ1416,,_xll.ohTrigger(Trigger,Quote!$V$2))</f>
        <v>1.6079101809950105E-2</v>
      </c>
      <c r="BD1416" s="359" t="e">
        <f>_xll.qlIndexFixing($BE$1,AZ1416,TRUE,_xll.ohTrigger(Trigger,Trigger12M))</f>
        <v>#NUM!</v>
      </c>
    </row>
    <row r="1417" spans="51:56" ht="11.25" customHeight="1" x14ac:dyDescent="0.25">
      <c r="AY1417" s="187" t="s">
        <v>90</v>
      </c>
      <c r="AZ1417" s="186">
        <f>_xll.qlInterestRateIndexFixingDate(Currency&amp;"ibor"&amp;$I$1,BA1417,Trigger)</f>
        <v>49230</v>
      </c>
      <c r="BA1417" s="186">
        <f>_xll.qlCalendarAdvance(Calendar,BA1416,AY1417,"f",,Trigger)</f>
        <v>49234</v>
      </c>
      <c r="BB1417" s="186">
        <f>_xll.qlInterestRateIndexMaturity(Currency&amp;"ibor"&amp;$I$1,BA1417,Trigger)</f>
        <v>49599</v>
      </c>
      <c r="BC1417" s="359">
        <f>_xll.qlIndexFixing($AC$5,AZ1417,,_xll.ohTrigger(Trigger,Quote!$V$2))</f>
        <v>1.6069488402523719E-2</v>
      </c>
      <c r="BD1417" s="359" t="e">
        <f>_xll.qlIndexFixing($BE$1,AZ1417,TRUE,_xll.ohTrigger(Trigger,Trigger12M))</f>
        <v>#NUM!</v>
      </c>
    </row>
    <row r="1418" spans="51:56" ht="11.25" customHeight="1" x14ac:dyDescent="0.25">
      <c r="AY1418" s="187" t="s">
        <v>90</v>
      </c>
      <c r="AZ1418" s="186">
        <f>_xll.qlInterestRateIndexFixingDate(Currency&amp;"ibor"&amp;$I$1,BA1418,Trigger)</f>
        <v>49237</v>
      </c>
      <c r="BA1418" s="186">
        <f>_xll.qlCalendarAdvance(Calendar,BA1417,AY1418,"f",,Trigger)</f>
        <v>49241</v>
      </c>
      <c r="BB1418" s="186">
        <f>_xll.qlInterestRateIndexMaturity(Currency&amp;"ibor"&amp;$I$1,BA1418,Trigger)</f>
        <v>49606</v>
      </c>
      <c r="BC1418" s="359">
        <f>_xll.qlIndexFixing($AC$5,AZ1418,,_xll.ohTrigger(Trigger,Quote!$V$2))</f>
        <v>1.6059848220330162E-2</v>
      </c>
      <c r="BD1418" s="359" t="e">
        <f>_xll.qlIndexFixing($BE$1,AZ1418,TRUE,_xll.ohTrigger(Trigger,Trigger12M))</f>
        <v>#NUM!</v>
      </c>
    </row>
    <row r="1419" spans="51:56" ht="11.25" customHeight="1" x14ac:dyDescent="0.25">
      <c r="AY1419" s="187" t="s">
        <v>90</v>
      </c>
      <c r="AZ1419" s="186">
        <f>_xll.qlInterestRateIndexFixingDate(Currency&amp;"ibor"&amp;$I$1,BA1419,Trigger)</f>
        <v>49244</v>
      </c>
      <c r="BA1419" s="186">
        <f>_xll.qlCalendarAdvance(Calendar,BA1418,AY1419,"f",,Trigger)</f>
        <v>49248</v>
      </c>
      <c r="BB1419" s="186">
        <f>_xll.qlInterestRateIndexMaturity(Currency&amp;"ibor"&amp;$I$1,BA1419,Trigger)</f>
        <v>49613</v>
      </c>
      <c r="BC1419" s="359">
        <f>_xll.qlIndexFixing($AC$5,AZ1419,,_xll.ohTrigger(Trigger,Quote!$V$2))</f>
        <v>1.6050181264144269E-2</v>
      </c>
      <c r="BD1419" s="359" t="e">
        <f>_xll.qlIndexFixing($BE$1,AZ1419,TRUE,_xll.ohTrigger(Trigger,Trigger12M))</f>
        <v>#NUM!</v>
      </c>
    </row>
    <row r="1420" spans="51:56" ht="11.25" customHeight="1" x14ac:dyDescent="0.25">
      <c r="AY1420" s="187" t="s">
        <v>90</v>
      </c>
      <c r="AZ1420" s="186">
        <f>_xll.qlInterestRateIndexFixingDate(Currency&amp;"ibor"&amp;$I$1,BA1420,Trigger)</f>
        <v>49251</v>
      </c>
      <c r="BA1420" s="186">
        <f>_xll.qlCalendarAdvance(Calendar,BA1419,AY1420,"f",,Trigger)</f>
        <v>49255</v>
      </c>
      <c r="BB1420" s="186">
        <f>_xll.qlInterestRateIndexMaturity(Currency&amp;"ibor"&amp;$I$1,BA1420,Trigger)</f>
        <v>49620</v>
      </c>
      <c r="BC1420" s="359">
        <f>_xll.qlIndexFixing($AC$5,AZ1420,,_xll.ohTrigger(Trigger,Quote!$V$2))</f>
        <v>1.6040487534741743E-2</v>
      </c>
      <c r="BD1420" s="359" t="e">
        <f>_xll.qlIndexFixing($BE$1,AZ1420,TRUE,_xll.ohTrigger(Trigger,Trigger12M))</f>
        <v>#NUM!</v>
      </c>
    </row>
    <row r="1421" spans="51:56" ht="11.25" customHeight="1" x14ac:dyDescent="0.25">
      <c r="AY1421" s="187" t="s">
        <v>90</v>
      </c>
      <c r="AZ1421" s="186">
        <f>_xll.qlInterestRateIndexFixingDate(Currency&amp;"ibor"&amp;$I$1,BA1421,Trigger)</f>
        <v>49258</v>
      </c>
      <c r="BA1421" s="186">
        <f>_xll.qlCalendarAdvance(Calendar,BA1420,AY1421,"f",,Trigger)</f>
        <v>49262</v>
      </c>
      <c r="BB1421" s="186">
        <f>_xll.qlInterestRateIndexMaturity(Currency&amp;"ibor"&amp;$I$1,BA1421,Trigger)</f>
        <v>49627</v>
      </c>
      <c r="BC1421" s="359">
        <f>_xll.qlIndexFixing($AC$5,AZ1421,,_xll.ohTrigger(Trigger,Quote!$V$2))</f>
        <v>1.6030767032901801E-2</v>
      </c>
      <c r="BD1421" s="359" t="e">
        <f>_xll.qlIndexFixing($BE$1,AZ1421,TRUE,_xll.ohTrigger(Trigger,Trigger12M))</f>
        <v>#NUM!</v>
      </c>
    </row>
    <row r="1422" spans="51:56" ht="11.25" customHeight="1" x14ac:dyDescent="0.25">
      <c r="AY1422" s="187" t="s">
        <v>90</v>
      </c>
      <c r="AZ1422" s="186">
        <f>_xll.qlInterestRateIndexFixingDate(Currency&amp;"ibor"&amp;$I$1,BA1422,Trigger)</f>
        <v>49265</v>
      </c>
      <c r="BA1422" s="186">
        <f>_xll.qlCalendarAdvance(Calendar,BA1421,AY1422,"f",,Trigger)</f>
        <v>49269</v>
      </c>
      <c r="BB1422" s="186">
        <f>_xll.qlInterestRateIndexMaturity(Currency&amp;"ibor"&amp;$I$1,BA1422,Trigger)</f>
        <v>49634</v>
      </c>
      <c r="BC1422" s="359">
        <f>_xll.qlIndexFixing($AC$5,AZ1422,,_xll.ohTrigger(Trigger,Quote!$V$2))</f>
        <v>1.6021019759404748E-2</v>
      </c>
      <c r="BD1422" s="359" t="e">
        <f>_xll.qlIndexFixing($BE$1,AZ1422,TRUE,_xll.ohTrigger(Trigger,Trigger12M))</f>
        <v>#NUM!</v>
      </c>
    </row>
    <row r="1423" spans="51:56" ht="11.25" customHeight="1" x14ac:dyDescent="0.25">
      <c r="AY1423" s="187" t="s">
        <v>90</v>
      </c>
      <c r="AZ1423" s="186">
        <f>_xll.qlInterestRateIndexFixingDate(Currency&amp;"ibor"&amp;$I$1,BA1423,Trigger)</f>
        <v>49272</v>
      </c>
      <c r="BA1423" s="186">
        <f>_xll.qlCalendarAdvance(Calendar,BA1422,AY1423,"f",,Trigger)</f>
        <v>49276</v>
      </c>
      <c r="BB1423" s="186">
        <f>_xll.qlInterestRateIndexMaturity(Currency&amp;"ibor"&amp;$I$1,BA1423,Trigger)</f>
        <v>49641</v>
      </c>
      <c r="BC1423" s="359">
        <f>_xll.qlIndexFixing($AC$5,AZ1423,,_xll.ohTrigger(Trigger,Quote!$V$2))</f>
        <v>1.6011245715033741E-2</v>
      </c>
      <c r="BD1423" s="359" t="e">
        <f>_xll.qlIndexFixing($BE$1,AZ1423,TRUE,_xll.ohTrigger(Trigger,Trigger12M))</f>
        <v>#NUM!</v>
      </c>
    </row>
    <row r="1424" spans="51:56" ht="11.25" customHeight="1" x14ac:dyDescent="0.25">
      <c r="AY1424" s="187" t="s">
        <v>90</v>
      </c>
      <c r="AZ1424" s="186">
        <f>_xll.qlInterestRateIndexFixingDate(Currency&amp;"ibor"&amp;$I$1,BA1424,Trigger)</f>
        <v>49279</v>
      </c>
      <c r="BA1424" s="186">
        <f>_xll.qlCalendarAdvance(Calendar,BA1423,AY1424,"f",,Trigger)</f>
        <v>49283</v>
      </c>
      <c r="BB1424" s="186">
        <f>_xll.qlInterestRateIndexMaturity(Currency&amp;"ibor"&amp;$I$1,BA1424,Trigger)</f>
        <v>49648</v>
      </c>
      <c r="BC1424" s="359">
        <f>_xll.qlIndexFixing($AC$5,AZ1424,,_xll.ohTrigger(Trigger,Quote!$V$2))</f>
        <v>1.6001444900573682E-2</v>
      </c>
      <c r="BD1424" s="359" t="e">
        <f>_xll.qlIndexFixing($BE$1,AZ1424,TRUE,_xll.ohTrigger(Trigger,Trigger12M))</f>
        <v>#NUM!</v>
      </c>
    </row>
    <row r="1425" spans="51:56" ht="11.25" customHeight="1" x14ac:dyDescent="0.25">
      <c r="AY1425" s="187" t="s">
        <v>90</v>
      </c>
      <c r="AZ1425" s="186">
        <f>_xll.qlInterestRateIndexFixingDate(Currency&amp;"ibor"&amp;$I$1,BA1425,Trigger)</f>
        <v>49286</v>
      </c>
      <c r="BA1425" s="186">
        <f>_xll.qlCalendarAdvance(Calendar,BA1424,AY1425,"f",,Trigger)</f>
        <v>49290</v>
      </c>
      <c r="BB1425" s="186">
        <f>_xll.qlInterestRateIndexMaturity(Currency&amp;"ibor"&amp;$I$1,BA1425,Trigger)</f>
        <v>49655</v>
      </c>
      <c r="BC1425" s="359">
        <f>_xll.qlIndexFixing($AC$5,AZ1425,,_xll.ohTrigger(Trigger,Quote!$V$2))</f>
        <v>1.599161731681167E-2</v>
      </c>
      <c r="BD1425" s="359" t="e">
        <f>_xll.qlIndexFixing($BE$1,AZ1425,TRUE,_xll.ohTrigger(Trigger,Trigger12M))</f>
        <v>#NUM!</v>
      </c>
    </row>
    <row r="1426" spans="51:56" ht="11.25" customHeight="1" x14ac:dyDescent="0.25">
      <c r="AY1426" s="187" t="s">
        <v>90</v>
      </c>
      <c r="AZ1426" s="186">
        <f>_xll.qlInterestRateIndexFixingDate(Currency&amp;"ibor"&amp;$I$1,BA1426,Trigger)</f>
        <v>49293</v>
      </c>
      <c r="BA1426" s="186">
        <f>_xll.qlCalendarAdvance(Calendar,BA1425,AY1426,"f",,Trigger)</f>
        <v>49297</v>
      </c>
      <c r="BB1426" s="186">
        <f>_xll.qlInterestRateIndexMaturity(Currency&amp;"ibor"&amp;$I$1,BA1426,Trigger)</f>
        <v>49662</v>
      </c>
      <c r="BC1426" s="359">
        <f>_xll.qlIndexFixing($AC$5,AZ1426,,_xll.ohTrigger(Trigger,Quote!$V$2))</f>
        <v>1.5981762964537211E-2</v>
      </c>
      <c r="BD1426" s="359" t="e">
        <f>_xll.qlIndexFixing($BE$1,AZ1426,TRUE,_xll.ohTrigger(Trigger,Trigger12M))</f>
        <v>#NUM!</v>
      </c>
    </row>
    <row r="1427" spans="51:56" ht="11.25" customHeight="1" x14ac:dyDescent="0.25">
      <c r="AY1427" s="187" t="s">
        <v>90</v>
      </c>
      <c r="AZ1427" s="186">
        <f>_xll.qlInterestRateIndexFixingDate(Currency&amp;"ibor"&amp;$I$1,BA1427,Trigger)</f>
        <v>49299</v>
      </c>
      <c r="BA1427" s="186">
        <f>_xll.qlCalendarAdvance(Calendar,BA1426,AY1427,"f",,Trigger)</f>
        <v>49305</v>
      </c>
      <c r="BB1427" s="186">
        <f>_xll.qlInterestRateIndexMaturity(Currency&amp;"ibor"&amp;$I$1,BA1427,Trigger)</f>
        <v>49670</v>
      </c>
      <c r="BC1427" s="359">
        <f>_xll.qlIndexFixing($AC$5,AZ1427,,_xll.ohTrigger(Trigger,Quote!$V$2))</f>
        <v>1.5970468070896776E-2</v>
      </c>
      <c r="BD1427" s="359" t="e">
        <f>_xll.qlIndexFixing($BE$1,AZ1427,TRUE,_xll.ohTrigger(Trigger,Trigger12M))</f>
        <v>#NUM!</v>
      </c>
    </row>
    <row r="1428" spans="51:56" ht="11.25" customHeight="1" x14ac:dyDescent="0.25">
      <c r="AY1428" s="187" t="s">
        <v>90</v>
      </c>
      <c r="AZ1428" s="186">
        <f>_xll.qlInterestRateIndexFixingDate(Currency&amp;"ibor"&amp;$I$1,BA1428,Trigger)</f>
        <v>49307</v>
      </c>
      <c r="BA1428" s="186">
        <f>_xll.qlCalendarAdvance(Calendar,BA1427,AY1428,"f",,Trigger)</f>
        <v>49312</v>
      </c>
      <c r="BB1428" s="186">
        <f>_xll.qlInterestRateIndexMaturity(Currency&amp;"ibor"&amp;$I$1,BA1428,Trigger)</f>
        <v>49677</v>
      </c>
      <c r="BC1428" s="359">
        <f>_xll.qlIndexFixing($AC$5,AZ1428,,_xll.ohTrigger(Trigger,Quote!$V$2))</f>
        <v>1.5960556360191544E-2</v>
      </c>
      <c r="BD1428" s="359" t="e">
        <f>_xll.qlIndexFixing($BE$1,AZ1428,TRUE,_xll.ohTrigger(Trigger,Trigger12M))</f>
        <v>#NUM!</v>
      </c>
    </row>
    <row r="1429" spans="51:56" ht="11.25" customHeight="1" x14ac:dyDescent="0.25">
      <c r="AY1429" s="187" t="s">
        <v>90</v>
      </c>
      <c r="AZ1429" s="186">
        <f>_xll.qlInterestRateIndexFixingDate(Currency&amp;"ibor"&amp;$I$1,BA1429,Trigger)</f>
        <v>49317</v>
      </c>
      <c r="BA1429" s="186">
        <f>_xll.qlCalendarAdvance(Calendar,BA1428,AY1429,"f",,Trigger)</f>
        <v>49319</v>
      </c>
      <c r="BB1429" s="186">
        <f>_xll.qlInterestRateIndexMaturity(Currency&amp;"ibor"&amp;$I$1,BA1429,Trigger)</f>
        <v>49684</v>
      </c>
      <c r="BC1429" s="359">
        <f>_xll.qlIndexFixing($AC$5,AZ1429,,_xll.ohTrigger(Trigger,Quote!$V$2))</f>
        <v>1.5950617883468528E-2</v>
      </c>
      <c r="BD1429" s="359" t="e">
        <f>_xll.qlIndexFixing($BE$1,AZ1429,TRUE,_xll.ohTrigger(Trigger,Trigger12M))</f>
        <v>#NUM!</v>
      </c>
    </row>
    <row r="1430" spans="51:56" ht="11.25" customHeight="1" x14ac:dyDescent="0.25">
      <c r="AY1430" s="187" t="s">
        <v>90</v>
      </c>
      <c r="AZ1430" s="186">
        <f>_xll.qlInterestRateIndexFixingDate(Currency&amp;"ibor"&amp;$I$1,BA1430,Trigger)</f>
        <v>49324</v>
      </c>
      <c r="BA1430" s="186">
        <f>_xll.qlCalendarAdvance(Calendar,BA1429,AY1430,"f",,Trigger)</f>
        <v>49326</v>
      </c>
      <c r="BB1430" s="186">
        <f>_xll.qlInterestRateIndexMaturity(Currency&amp;"ibor"&amp;$I$1,BA1430,Trigger)</f>
        <v>49691</v>
      </c>
      <c r="BC1430" s="359">
        <f>_xll.qlIndexFixing($AC$5,AZ1430,,_xll.ohTrigger(Trigger,Quote!$V$2))</f>
        <v>1.5940652641525332E-2</v>
      </c>
      <c r="BD1430" s="359" t="e">
        <f>_xll.qlIndexFixing($BE$1,AZ1430,TRUE,_xll.ohTrigger(Trigger,Trigger12M))</f>
        <v>#NUM!</v>
      </c>
    </row>
    <row r="1431" spans="51:56" ht="11.25" customHeight="1" x14ac:dyDescent="0.25">
      <c r="AY1431" s="187" t="s">
        <v>90</v>
      </c>
      <c r="AZ1431" s="186">
        <f>_xll.qlInterestRateIndexFixingDate(Currency&amp;"ibor"&amp;$I$1,BA1431,Trigger)</f>
        <v>49331</v>
      </c>
      <c r="BA1431" s="186">
        <f>_xll.qlCalendarAdvance(Calendar,BA1430,AY1431,"f",,Trigger)</f>
        <v>49333</v>
      </c>
      <c r="BB1431" s="186">
        <f>_xll.qlInterestRateIndexMaturity(Currency&amp;"ibor"&amp;$I$1,BA1431,Trigger)</f>
        <v>49698</v>
      </c>
      <c r="BC1431" s="359">
        <f>_xll.qlIndexFixing($AC$5,AZ1431,,_xll.ohTrigger(Trigger,Quote!$V$2))</f>
        <v>1.5930660635162856E-2</v>
      </c>
      <c r="BD1431" s="359" t="e">
        <f>_xll.qlIndexFixing($BE$1,AZ1431,TRUE,_xll.ohTrigger(Trigger,Trigger12M))</f>
        <v>#NUM!</v>
      </c>
    </row>
    <row r="1432" spans="51:56" ht="11.25" customHeight="1" x14ac:dyDescent="0.25">
      <c r="AY1432" s="187" t="s">
        <v>90</v>
      </c>
      <c r="AZ1432" s="186">
        <f>_xll.qlInterestRateIndexFixingDate(Currency&amp;"ibor"&amp;$I$1,BA1432,Trigger)</f>
        <v>49338</v>
      </c>
      <c r="BA1432" s="186">
        <f>_xll.qlCalendarAdvance(Calendar,BA1431,AY1432,"f",,Trigger)</f>
        <v>49340</v>
      </c>
      <c r="BB1432" s="186">
        <f>_xll.qlInterestRateIndexMaturity(Currency&amp;"ibor"&amp;$I$1,BA1432,Trigger)</f>
        <v>49705</v>
      </c>
      <c r="BC1432" s="359">
        <f>_xll.qlIndexFixing($AC$5,AZ1432,,_xll.ohTrigger(Trigger,Quote!$V$2))</f>
        <v>1.5920641865183521E-2</v>
      </c>
      <c r="BD1432" s="359" t="e">
        <f>_xll.qlIndexFixing($BE$1,AZ1432,TRUE,_xll.ohTrigger(Trigger,Trigger12M))</f>
        <v>#NUM!</v>
      </c>
    </row>
    <row r="1433" spans="51:56" ht="11.25" customHeight="1" x14ac:dyDescent="0.25">
      <c r="AY1433" s="187" t="s">
        <v>90</v>
      </c>
      <c r="AZ1433" s="186">
        <f>_xll.qlInterestRateIndexFixingDate(Currency&amp;"ibor"&amp;$I$1,BA1433,Trigger)</f>
        <v>49345</v>
      </c>
      <c r="BA1433" s="186">
        <f>_xll.qlCalendarAdvance(Calendar,BA1432,AY1433,"f",,Trigger)</f>
        <v>49347</v>
      </c>
      <c r="BB1433" s="186">
        <f>_xll.qlInterestRateIndexMaturity(Currency&amp;"ibor"&amp;$I$1,BA1433,Trigger)</f>
        <v>49712</v>
      </c>
      <c r="BC1433" s="359">
        <f>_xll.qlIndexFixing($AC$5,AZ1433,,_xll.ohTrigger(Trigger,Quote!$V$2))</f>
        <v>1.5910596332391724E-2</v>
      </c>
      <c r="BD1433" s="359" t="e">
        <f>_xll.qlIndexFixing($BE$1,AZ1433,TRUE,_xll.ohTrigger(Trigger,Trigger12M))</f>
        <v>#NUM!</v>
      </c>
    </row>
    <row r="1434" spans="51:56" ht="11.25" customHeight="1" x14ac:dyDescent="0.25">
      <c r="AY1434" s="187" t="s">
        <v>90</v>
      </c>
      <c r="AZ1434" s="186">
        <f>_xll.qlInterestRateIndexFixingDate(Currency&amp;"ibor"&amp;$I$1,BA1434,Trigger)</f>
        <v>49352</v>
      </c>
      <c r="BA1434" s="186">
        <f>_xll.qlCalendarAdvance(Calendar,BA1433,AY1434,"f",,Trigger)</f>
        <v>49354</v>
      </c>
      <c r="BB1434" s="186">
        <f>_xll.qlInterestRateIndexMaturity(Currency&amp;"ibor"&amp;$I$1,BA1434,Trigger)</f>
        <v>49719</v>
      </c>
      <c r="BC1434" s="359">
        <f>_xll.qlIndexFixing($AC$5,AZ1434,,_xll.ohTrigger(Trigger,Quote!$V$2))</f>
        <v>1.5900524037594278E-2</v>
      </c>
      <c r="BD1434" s="359" t="e">
        <f>_xll.qlIndexFixing($BE$1,AZ1434,TRUE,_xll.ohTrigger(Trigger,Trigger12M))</f>
        <v>#NUM!</v>
      </c>
    </row>
    <row r="1435" spans="51:56" ht="11.25" customHeight="1" x14ac:dyDescent="0.25">
      <c r="AY1435" s="187" t="s">
        <v>90</v>
      </c>
      <c r="AZ1435" s="186">
        <f>_xll.qlInterestRateIndexFixingDate(Currency&amp;"ibor"&amp;$I$1,BA1435,Trigger)</f>
        <v>49359</v>
      </c>
      <c r="BA1435" s="186">
        <f>_xll.qlCalendarAdvance(Calendar,BA1434,AY1435,"f",,Trigger)</f>
        <v>49361</v>
      </c>
      <c r="BB1435" s="186">
        <f>_xll.qlInterestRateIndexMaturity(Currency&amp;"ibor"&amp;$I$1,BA1435,Trigger)</f>
        <v>49726</v>
      </c>
      <c r="BC1435" s="359">
        <f>_xll.qlIndexFixing($AC$5,AZ1435,,_xll.ohTrigger(Trigger,Quote!$V$2))</f>
        <v>1.5890424981600395E-2</v>
      </c>
      <c r="BD1435" s="359" t="e">
        <f>_xll.qlIndexFixing($BE$1,AZ1435,TRUE,_xll.ohTrigger(Trigger,Trigger12M))</f>
        <v>#NUM!</v>
      </c>
    </row>
    <row r="1436" spans="51:56" ht="11.25" customHeight="1" x14ac:dyDescent="0.25">
      <c r="AY1436" s="187" t="s">
        <v>90</v>
      </c>
      <c r="AZ1436" s="186">
        <f>_xll.qlInterestRateIndexFixingDate(Currency&amp;"ibor"&amp;$I$1,BA1436,Trigger)</f>
        <v>49366</v>
      </c>
      <c r="BA1436" s="186">
        <f>_xll.qlCalendarAdvance(Calendar,BA1435,AY1436,"f",,Trigger)</f>
        <v>49368</v>
      </c>
      <c r="BB1436" s="186">
        <f>_xll.qlInterestRateIndexMaturity(Currency&amp;"ibor"&amp;$I$1,BA1436,Trigger)</f>
        <v>49734</v>
      </c>
      <c r="BC1436" s="359">
        <f>_xll.qlIndexFixing($AC$5,AZ1436,,_xll.ohTrigger(Trigger,Quote!$V$2))</f>
        <v>1.5880396952458475E-2</v>
      </c>
      <c r="BD1436" s="359" t="e">
        <f>_xll.qlIndexFixing($BE$1,AZ1436,TRUE,_xll.ohTrigger(Trigger,Trigger12M))</f>
        <v>#NUM!</v>
      </c>
    </row>
    <row r="1437" spans="51:56" ht="11.25" customHeight="1" x14ac:dyDescent="0.25">
      <c r="AY1437" s="187" t="s">
        <v>90</v>
      </c>
      <c r="AZ1437" s="186">
        <f>_xll.qlInterestRateIndexFixingDate(Currency&amp;"ibor"&amp;$I$1,BA1437,Trigger)</f>
        <v>49373</v>
      </c>
      <c r="BA1437" s="186">
        <f>_xll.qlCalendarAdvance(Calendar,BA1436,AY1437,"f",,Trigger)</f>
        <v>49375</v>
      </c>
      <c r="BB1437" s="186">
        <f>_xll.qlInterestRateIndexMaturity(Currency&amp;"ibor"&amp;$I$1,BA1437,Trigger)</f>
        <v>49741</v>
      </c>
      <c r="BC1437" s="359">
        <f>_xll.qlIndexFixing($AC$5,AZ1437,,_xll.ohTrigger(Trigger,Quote!$V$2))</f>
        <v>1.5870281314591235E-2</v>
      </c>
      <c r="BD1437" s="359" t="e">
        <f>_xll.qlIndexFixing($BE$1,AZ1437,TRUE,_xll.ohTrigger(Trigger,Trigger12M))</f>
        <v>#NUM!</v>
      </c>
    </row>
    <row r="1438" spans="51:56" ht="11.25" customHeight="1" x14ac:dyDescent="0.25">
      <c r="AY1438" s="187" t="s">
        <v>90</v>
      </c>
      <c r="AZ1438" s="186">
        <f>_xll.qlInterestRateIndexFixingDate(Currency&amp;"ibor"&amp;$I$1,BA1438,Trigger)</f>
        <v>49380</v>
      </c>
      <c r="BA1438" s="186">
        <f>_xll.qlCalendarAdvance(Calendar,BA1437,AY1438,"f",,Trigger)</f>
        <v>49382</v>
      </c>
      <c r="BB1438" s="186">
        <f>_xll.qlInterestRateIndexMaturity(Currency&amp;"ibor"&amp;$I$1,BA1438,Trigger)</f>
        <v>49748</v>
      </c>
      <c r="BC1438" s="359">
        <f>_xll.qlIndexFixing($AC$5,AZ1438,,_xll.ohTrigger(Trigger,Quote!$V$2))</f>
        <v>1.586013898972188E-2</v>
      </c>
      <c r="BD1438" s="359" t="e">
        <f>_xll.qlIndexFixing($BE$1,AZ1438,TRUE,_xll.ohTrigger(Trigger,Trigger12M))</f>
        <v>#NUM!</v>
      </c>
    </row>
    <row r="1439" spans="51:56" ht="11.25" customHeight="1" x14ac:dyDescent="0.25">
      <c r="AY1439" s="187" t="s">
        <v>90</v>
      </c>
      <c r="AZ1439" s="186">
        <f>_xll.qlInterestRateIndexFixingDate(Currency&amp;"ibor"&amp;$I$1,BA1439,Trigger)</f>
        <v>49387</v>
      </c>
      <c r="BA1439" s="186">
        <f>_xll.qlCalendarAdvance(Calendar,BA1438,AY1439,"f",,Trigger)</f>
        <v>49389</v>
      </c>
      <c r="BB1439" s="186">
        <f>_xll.qlInterestRateIndexMaturity(Currency&amp;"ibor"&amp;$I$1,BA1439,Trigger)</f>
        <v>49755</v>
      </c>
      <c r="BC1439" s="359">
        <f>_xll.qlIndexFixing($AC$5,AZ1439,,_xll.ohTrigger(Trigger,Quote!$V$2))</f>
        <v>1.5849969978663749E-2</v>
      </c>
      <c r="BD1439" s="359" t="e">
        <f>_xll.qlIndexFixing($BE$1,AZ1439,TRUE,_xll.ohTrigger(Trigger,Trigger12M))</f>
        <v>#NUM!</v>
      </c>
    </row>
    <row r="1440" spans="51:56" ht="11.25" customHeight="1" x14ac:dyDescent="0.25">
      <c r="AY1440" s="187" t="s">
        <v>90</v>
      </c>
      <c r="AZ1440" s="186">
        <f>_xll.qlInterestRateIndexFixingDate(Currency&amp;"ibor"&amp;$I$1,BA1440,Trigger)</f>
        <v>49390</v>
      </c>
      <c r="BA1440" s="186">
        <f>_xll.qlCalendarAdvance(Calendar,BA1439,AY1440,"f",,Trigger)</f>
        <v>49396</v>
      </c>
      <c r="BB1440" s="186">
        <f>_xll.qlInterestRateIndexMaturity(Currency&amp;"ibor"&amp;$I$1,BA1440,Trigger)</f>
        <v>49762</v>
      </c>
      <c r="BC1440" s="359">
        <f>_xll.qlIndexFixing($AC$5,AZ1440,,_xll.ohTrigger(Trigger,Quote!$V$2))</f>
        <v>1.5839774282234546E-2</v>
      </c>
      <c r="BD1440" s="359" t="e">
        <f>_xll.qlIndexFixing($BE$1,AZ1440,TRUE,_xll.ohTrigger(Trigger,Trigger12M))</f>
        <v>#NUM!</v>
      </c>
    </row>
    <row r="1441" spans="51:56" ht="11.25" customHeight="1" x14ac:dyDescent="0.25">
      <c r="AY1441" s="187" t="s">
        <v>90</v>
      </c>
      <c r="AZ1441" s="186">
        <f>_xll.qlInterestRateIndexFixingDate(Currency&amp;"ibor"&amp;$I$1,BA1441,Trigger)</f>
        <v>49401</v>
      </c>
      <c r="BA1441" s="186">
        <f>_xll.qlCalendarAdvance(Calendar,BA1440,AY1441,"f",,Trigger)</f>
        <v>49403</v>
      </c>
      <c r="BB1441" s="186">
        <f>_xll.qlInterestRateIndexMaturity(Currency&amp;"ibor"&amp;$I$1,BA1441,Trigger)</f>
        <v>49769</v>
      </c>
      <c r="BC1441" s="359">
        <f>_xll.qlIndexFixing($AC$5,AZ1441,,_xll.ohTrigger(Trigger,Quote!$V$2))</f>
        <v>1.5829551901252632E-2</v>
      </c>
      <c r="BD1441" s="359" t="e">
        <f>_xll.qlIndexFixing($BE$1,AZ1441,TRUE,_xll.ohTrigger(Trigger,Trigger12M))</f>
        <v>#NUM!</v>
      </c>
    </row>
    <row r="1442" spans="51:56" ht="11.25" customHeight="1" x14ac:dyDescent="0.25">
      <c r="AY1442" s="187" t="s">
        <v>90</v>
      </c>
      <c r="AZ1442" s="186">
        <f>_xll.qlInterestRateIndexFixingDate(Currency&amp;"ibor"&amp;$I$1,BA1442,Trigger)</f>
        <v>49408</v>
      </c>
      <c r="BA1442" s="186">
        <f>_xll.qlCalendarAdvance(Calendar,BA1441,AY1442,"f",,Trigger)</f>
        <v>49410</v>
      </c>
      <c r="BB1442" s="186">
        <f>_xll.qlInterestRateIndexMaturity(Currency&amp;"ibor"&amp;$I$1,BA1442,Trigger)</f>
        <v>49780</v>
      </c>
      <c r="BC1442" s="359">
        <f>_xll.qlIndexFixing($AC$5,AZ1442,,_xll.ohTrigger(Trigger,Quote!$V$2))</f>
        <v>1.5820599870271235E-2</v>
      </c>
      <c r="BD1442" s="359" t="e">
        <f>_xll.qlIndexFixing($BE$1,AZ1442,TRUE,_xll.ohTrigger(Trigger,Trigger12M))</f>
        <v>#NUM!</v>
      </c>
    </row>
    <row r="1443" spans="51:56" ht="11.25" customHeight="1" x14ac:dyDescent="0.25">
      <c r="AY1443" s="187" t="s">
        <v>90</v>
      </c>
      <c r="AZ1443" s="186">
        <f>_xll.qlInterestRateIndexFixingDate(Currency&amp;"ibor"&amp;$I$1,BA1443,Trigger)</f>
        <v>49415</v>
      </c>
      <c r="BA1443" s="186">
        <f>_xll.qlCalendarAdvance(Calendar,BA1442,AY1443,"f",,Trigger)</f>
        <v>49417</v>
      </c>
      <c r="BB1443" s="186">
        <f>_xll.qlInterestRateIndexMaturity(Currency&amp;"ibor"&amp;$I$1,BA1443,Trigger)</f>
        <v>49783</v>
      </c>
      <c r="BC1443" s="359">
        <f>_xll.qlIndexFixing($AC$5,AZ1443,,_xll.ohTrigger(Trigger,Quote!$V$2))</f>
        <v>1.580902708891679E-2</v>
      </c>
      <c r="BD1443" s="359" t="e">
        <f>_xll.qlIndexFixing($BE$1,AZ1443,TRUE,_xll.ohTrigger(Trigger,Trigger12M))</f>
        <v>#NUM!</v>
      </c>
    </row>
    <row r="1444" spans="51:56" ht="11.25" customHeight="1" x14ac:dyDescent="0.25">
      <c r="AY1444" s="187" t="s">
        <v>90</v>
      </c>
      <c r="AZ1444" s="186">
        <f>_xll.qlInterestRateIndexFixingDate(Currency&amp;"ibor"&amp;$I$1,BA1444,Trigger)</f>
        <v>49422</v>
      </c>
      <c r="BA1444" s="186">
        <f>_xll.qlCalendarAdvance(Calendar,BA1443,AY1444,"f",,Trigger)</f>
        <v>49424</v>
      </c>
      <c r="BB1444" s="186">
        <f>_xll.qlInterestRateIndexMaturity(Currency&amp;"ibor"&amp;$I$1,BA1444,Trigger)</f>
        <v>49790</v>
      </c>
      <c r="BC1444" s="359">
        <f>_xll.qlIndexFixing($AC$5,AZ1444,,_xll.ohTrigger(Trigger,Quote!$V$2))</f>
        <v>1.5798724659211165E-2</v>
      </c>
      <c r="BD1444" s="359" t="e">
        <f>_xll.qlIndexFixing($BE$1,AZ1444,TRUE,_xll.ohTrigger(Trigger,Trigger12M))</f>
        <v>#NUM!</v>
      </c>
    </row>
    <row r="1445" spans="51:56" ht="11.25" customHeight="1" x14ac:dyDescent="0.25">
      <c r="AY1445" s="187" t="s">
        <v>90</v>
      </c>
      <c r="AZ1445" s="186">
        <f>_xll.qlInterestRateIndexFixingDate(Currency&amp;"ibor"&amp;$I$1,BA1445,Trigger)</f>
        <v>49426</v>
      </c>
      <c r="BA1445" s="186">
        <f>_xll.qlCalendarAdvance(Calendar,BA1444,AY1445,"f",,Trigger)</f>
        <v>49431</v>
      </c>
      <c r="BB1445" s="186">
        <f>_xll.qlInterestRateIndexMaturity(Currency&amp;"ibor"&amp;$I$1,BA1445,Trigger)</f>
        <v>49797</v>
      </c>
      <c r="BC1445" s="359">
        <f>_xll.qlIndexFixing($AC$5,AZ1445,,_xll.ohTrigger(Trigger,Quote!$V$2))</f>
        <v>1.5788395548249207E-2</v>
      </c>
      <c r="BD1445" s="359" t="e">
        <f>_xll.qlIndexFixing($BE$1,AZ1445,TRUE,_xll.ohTrigger(Trigger,Trigger12M))</f>
        <v>#NUM!</v>
      </c>
    </row>
    <row r="1446" spans="51:56" ht="11.25" customHeight="1" x14ac:dyDescent="0.25">
      <c r="AY1446" s="187" t="s">
        <v>90</v>
      </c>
      <c r="AZ1446" s="186">
        <f>_xll.qlInterestRateIndexFixingDate(Currency&amp;"ibor"&amp;$I$1,BA1446,Trigger)</f>
        <v>49436</v>
      </c>
      <c r="BA1446" s="186">
        <f>_xll.qlCalendarAdvance(Calendar,BA1445,AY1446,"f",,Trigger)</f>
        <v>49438</v>
      </c>
      <c r="BB1446" s="186">
        <f>_xll.qlInterestRateIndexMaturity(Currency&amp;"ibor"&amp;$I$1,BA1446,Trigger)</f>
        <v>49804</v>
      </c>
      <c r="BC1446" s="359">
        <f>_xll.qlIndexFixing($AC$5,AZ1446,,_xll.ohTrigger(Trigger,Quote!$V$2))</f>
        <v>1.5778039756860419E-2</v>
      </c>
      <c r="BD1446" s="359" t="e">
        <f>_xll.qlIndexFixing($BE$1,AZ1446,TRUE,_xll.ohTrigger(Trigger,Trigger12M))</f>
        <v>#NUM!</v>
      </c>
    </row>
    <row r="1447" spans="51:56" ht="11.25" customHeight="1" x14ac:dyDescent="0.25">
      <c r="AY1447" s="187" t="s">
        <v>90</v>
      </c>
      <c r="AZ1447" s="186">
        <f>_xll.qlInterestRateIndexFixingDate(Currency&amp;"ibor"&amp;$I$1,BA1447,Trigger)</f>
        <v>49443</v>
      </c>
      <c r="BA1447" s="186">
        <f>_xll.qlCalendarAdvance(Calendar,BA1446,AY1447,"f",,Trigger)</f>
        <v>49445</v>
      </c>
      <c r="BB1447" s="186">
        <f>_xll.qlInterestRateIndexMaturity(Currency&amp;"ibor"&amp;$I$1,BA1447,Trigger)</f>
        <v>49811</v>
      </c>
      <c r="BC1447" s="359">
        <f>_xll.qlIndexFixing($AC$5,AZ1447,,_xll.ohTrigger(Trigger,Quote!$V$2))</f>
        <v>1.576765728587692E-2</v>
      </c>
      <c r="BD1447" s="359" t="e">
        <f>_xll.qlIndexFixing($BE$1,AZ1447,TRUE,_xll.ohTrigger(Trigger,Trigger12M))</f>
        <v>#NUM!</v>
      </c>
    </row>
    <row r="1448" spans="51:56" ht="11.25" customHeight="1" x14ac:dyDescent="0.25">
      <c r="AY1448" s="187" t="s">
        <v>90</v>
      </c>
      <c r="AZ1448" s="186">
        <f>_xll.qlInterestRateIndexFixingDate(Currency&amp;"ibor"&amp;$I$1,BA1448,Trigger)</f>
        <v>49450</v>
      </c>
      <c r="BA1448" s="186">
        <f>_xll.qlCalendarAdvance(Calendar,BA1447,AY1448,"f",,Trigger)</f>
        <v>49452</v>
      </c>
      <c r="BB1448" s="186">
        <f>_xll.qlInterestRateIndexMaturity(Currency&amp;"ibor"&amp;$I$1,BA1448,Trigger)</f>
        <v>49818</v>
      </c>
      <c r="BC1448" s="359">
        <f>_xll.qlIndexFixing($AC$5,AZ1448,,_xll.ohTrigger(Trigger,Quote!$V$2))</f>
        <v>1.5757248136131712E-2</v>
      </c>
      <c r="BD1448" s="359" t="e">
        <f>_xll.qlIndexFixing($BE$1,AZ1448,TRUE,_xll.ohTrigger(Trigger,Trigger12M))</f>
        <v>#NUM!</v>
      </c>
    </row>
    <row r="1449" spans="51:56" ht="11.25" customHeight="1" x14ac:dyDescent="0.25">
      <c r="AY1449" s="187" t="s">
        <v>90</v>
      </c>
      <c r="AZ1449" s="186">
        <f>_xll.qlInterestRateIndexFixingDate(Currency&amp;"ibor"&amp;$I$1,BA1449,Trigger)</f>
        <v>49457</v>
      </c>
      <c r="BA1449" s="186">
        <f>_xll.qlCalendarAdvance(Calendar,BA1448,AY1449,"f",,Trigger)</f>
        <v>49459</v>
      </c>
      <c r="BB1449" s="186">
        <f>_xll.qlInterestRateIndexMaturity(Currency&amp;"ibor"&amp;$I$1,BA1449,Trigger)</f>
        <v>49825</v>
      </c>
      <c r="BC1449" s="359">
        <f>_xll.qlIndexFixing($AC$5,AZ1449,,_xll.ohTrigger(Trigger,Quote!$V$2))</f>
        <v>1.5746812308461495E-2</v>
      </c>
      <c r="BD1449" s="359" t="e">
        <f>_xll.qlIndexFixing($BE$1,AZ1449,TRUE,_xll.ohTrigger(Trigger,Trigger12M))</f>
        <v>#NUM!</v>
      </c>
    </row>
    <row r="1450" spans="51:56" ht="11.25" customHeight="1" x14ac:dyDescent="0.25">
      <c r="AY1450" s="187" t="s">
        <v>90</v>
      </c>
      <c r="AZ1450" s="186">
        <f>_xll.qlInterestRateIndexFixingDate(Currency&amp;"ibor"&amp;$I$1,BA1450,Trigger)</f>
        <v>49464</v>
      </c>
      <c r="BA1450" s="186">
        <f>_xll.qlCalendarAdvance(Calendar,BA1449,AY1450,"f",,Trigger)</f>
        <v>49466</v>
      </c>
      <c r="BB1450" s="186">
        <f>_xll.qlInterestRateIndexMaturity(Currency&amp;"ibor"&amp;$I$1,BA1450,Trigger)</f>
        <v>49832</v>
      </c>
      <c r="BC1450" s="359">
        <f>_xll.qlIndexFixing($AC$5,AZ1450,,_xll.ohTrigger(Trigger,Quote!$V$2))</f>
        <v>1.574010301244241E-2</v>
      </c>
      <c r="BD1450" s="359" t="e">
        <f>_xll.qlIndexFixing($BE$1,AZ1450,TRUE,_xll.ohTrigger(Trigger,Trigger12M))</f>
        <v>#NUM!</v>
      </c>
    </row>
    <row r="1451" spans="51:56" ht="11.25" customHeight="1" x14ac:dyDescent="0.25">
      <c r="AY1451" s="187" t="s">
        <v>90</v>
      </c>
      <c r="AZ1451" s="186">
        <f>_xll.qlInterestRateIndexFixingDate(Currency&amp;"ibor"&amp;$I$1,BA1451,Trigger)</f>
        <v>49471</v>
      </c>
      <c r="BA1451" s="186">
        <f>_xll.qlCalendarAdvance(Calendar,BA1450,AY1451,"f",,Trigger)</f>
        <v>49473</v>
      </c>
      <c r="BB1451" s="186">
        <f>_xll.qlInterestRateIndexMaturity(Currency&amp;"ibor"&amp;$I$1,BA1451,Trigger)</f>
        <v>49839</v>
      </c>
      <c r="BC1451" s="359">
        <f>_xll.qlIndexFixing($AC$5,AZ1451,,_xll.ohTrigger(Trigger,Quote!$V$2))</f>
        <v>1.5732690740765966E-2</v>
      </c>
      <c r="BD1451" s="359" t="e">
        <f>_xll.qlIndexFixing($BE$1,AZ1451,TRUE,_xll.ohTrigger(Trigger,Trigger12M))</f>
        <v>#NUM!</v>
      </c>
    </row>
    <row r="1452" spans="51:56" ht="11.25" customHeight="1" x14ac:dyDescent="0.25">
      <c r="AY1452" s="187" t="s">
        <v>90</v>
      </c>
      <c r="AZ1452" s="186">
        <f>_xll.qlInterestRateIndexFixingDate(Currency&amp;"ibor"&amp;$I$1,BA1452,Trigger)</f>
        <v>49478</v>
      </c>
      <c r="BA1452" s="186">
        <f>_xll.qlCalendarAdvance(Calendar,BA1451,AY1452,"f",,Trigger)</f>
        <v>49480</v>
      </c>
      <c r="BB1452" s="186">
        <f>_xll.qlInterestRateIndexMaturity(Currency&amp;"ibor"&amp;$I$1,BA1452,Trigger)</f>
        <v>49846</v>
      </c>
      <c r="BC1452" s="359">
        <f>_xll.qlIndexFixing($AC$5,AZ1452,,_xll.ohTrigger(Trigger,Quote!$V$2))</f>
        <v>1.5725258610468109E-2</v>
      </c>
      <c r="BD1452" s="359" t="e">
        <f>_xll.qlIndexFixing($BE$1,AZ1452,TRUE,_xll.ohTrigger(Trigger,Trigger12M))</f>
        <v>#NUM!</v>
      </c>
    </row>
    <row r="1453" spans="51:56" ht="11.25" customHeight="1" x14ac:dyDescent="0.25">
      <c r="AY1453" s="187" t="s">
        <v>90</v>
      </c>
      <c r="AZ1453" s="186">
        <f>_xll.qlInterestRateIndexFixingDate(Currency&amp;"ibor"&amp;$I$1,BA1453,Trigger)</f>
        <v>49485</v>
      </c>
      <c r="BA1453" s="186">
        <f>_xll.qlCalendarAdvance(Calendar,BA1452,AY1453,"f",,Trigger)</f>
        <v>49487</v>
      </c>
      <c r="BB1453" s="186">
        <f>_xll.qlInterestRateIndexMaturity(Currency&amp;"ibor"&amp;$I$1,BA1453,Trigger)</f>
        <v>49853</v>
      </c>
      <c r="BC1453" s="359">
        <f>_xll.qlIndexFixing($AC$5,AZ1453,,_xll.ohTrigger(Trigger,Quote!$V$2))</f>
        <v>1.5717806621992417E-2</v>
      </c>
      <c r="BD1453" s="359" t="e">
        <f>_xll.qlIndexFixing($BE$1,AZ1453,TRUE,_xll.ohTrigger(Trigger,Trigger12M))</f>
        <v>#NUM!</v>
      </c>
    </row>
    <row r="1454" spans="51:56" ht="11.25" customHeight="1" x14ac:dyDescent="0.25">
      <c r="AY1454" s="187" t="s">
        <v>90</v>
      </c>
      <c r="AZ1454" s="186">
        <f>_xll.qlInterestRateIndexFixingDate(Currency&amp;"ibor"&amp;$I$1,BA1454,Trigger)</f>
        <v>49492</v>
      </c>
      <c r="BA1454" s="186">
        <f>_xll.qlCalendarAdvance(Calendar,BA1453,AY1454,"f",,Trigger)</f>
        <v>49494</v>
      </c>
      <c r="BB1454" s="186">
        <f>_xll.qlInterestRateIndexMaturity(Currency&amp;"ibor"&amp;$I$1,BA1454,Trigger)</f>
        <v>49860</v>
      </c>
      <c r="BC1454" s="359">
        <f>_xll.qlIndexFixing($AC$5,AZ1454,,_xll.ohTrigger(Trigger,Quote!$V$2))</f>
        <v>1.5710334775783999E-2</v>
      </c>
      <c r="BD1454" s="359" t="e">
        <f>_xll.qlIndexFixing($BE$1,AZ1454,TRUE,_xll.ohTrigger(Trigger,Trigger12M))</f>
        <v>#NUM!</v>
      </c>
    </row>
    <row r="1455" spans="51:56" ht="11.25" customHeight="1" x14ac:dyDescent="0.25">
      <c r="AY1455" s="187" t="s">
        <v>90</v>
      </c>
      <c r="AZ1455" s="186">
        <f>_xll.qlInterestRateIndexFixingDate(Currency&amp;"ibor"&amp;$I$1,BA1455,Trigger)</f>
        <v>49499</v>
      </c>
      <c r="BA1455" s="186">
        <f>_xll.qlCalendarAdvance(Calendar,BA1454,AY1455,"f",,Trigger)</f>
        <v>49501</v>
      </c>
      <c r="BB1455" s="186">
        <f>_xll.qlInterestRateIndexMaturity(Currency&amp;"ibor"&amp;$I$1,BA1455,Trigger)</f>
        <v>49867</v>
      </c>
      <c r="BC1455" s="359">
        <f>_xll.qlIndexFixing($AC$5,AZ1455,,_xll.ohTrigger(Trigger,Quote!$V$2))</f>
        <v>1.5702843072289054E-2</v>
      </c>
      <c r="BD1455" s="359" t="e">
        <f>_xll.qlIndexFixing($BE$1,AZ1455,TRUE,_xll.ohTrigger(Trigger,Trigger12M))</f>
        <v>#NUM!</v>
      </c>
    </row>
    <row r="1456" spans="51:56" ht="11.25" customHeight="1" x14ac:dyDescent="0.25">
      <c r="AY1456" s="187" t="s">
        <v>90</v>
      </c>
      <c r="AZ1456" s="186">
        <f>_xll.qlInterestRateIndexFixingDate(Currency&amp;"ibor"&amp;$I$1,BA1456,Trigger)</f>
        <v>49506</v>
      </c>
      <c r="BA1456" s="186">
        <f>_xll.qlCalendarAdvance(Calendar,BA1455,AY1456,"f",,Trigger)</f>
        <v>49508</v>
      </c>
      <c r="BB1456" s="186">
        <f>_xll.qlInterestRateIndexMaturity(Currency&amp;"ibor"&amp;$I$1,BA1456,Trigger)</f>
        <v>49874</v>
      </c>
      <c r="BC1456" s="359">
        <f>_xll.qlIndexFixing($AC$5,AZ1456,,_xll.ohTrigger(Trigger,Quote!$V$2))</f>
        <v>1.5695331511955315E-2</v>
      </c>
      <c r="BD1456" s="359" t="e">
        <f>_xll.qlIndexFixing($BE$1,AZ1456,TRUE,_xll.ohTrigger(Trigger,Trigger12M))</f>
        <v>#NUM!</v>
      </c>
    </row>
    <row r="1457" spans="51:56" ht="11.25" customHeight="1" x14ac:dyDescent="0.25">
      <c r="AY1457" s="187" t="s">
        <v>90</v>
      </c>
      <c r="AZ1457" s="186">
        <f>_xll.qlInterestRateIndexFixingDate(Currency&amp;"ibor"&amp;$I$1,BA1457,Trigger)</f>
        <v>49513</v>
      </c>
      <c r="BA1457" s="186">
        <f>_xll.qlCalendarAdvance(Calendar,BA1456,AY1457,"f",,Trigger)</f>
        <v>49515</v>
      </c>
      <c r="BB1457" s="186">
        <f>_xll.qlInterestRateIndexMaturity(Currency&amp;"ibor"&amp;$I$1,BA1457,Trigger)</f>
        <v>49881</v>
      </c>
      <c r="BC1457" s="359">
        <f>_xll.qlIndexFixing($AC$5,AZ1457,,_xll.ohTrigger(Trigger,Quote!$V$2))</f>
        <v>1.5687800095231165E-2</v>
      </c>
      <c r="BD1457" s="359" t="e">
        <f>_xll.qlIndexFixing($BE$1,AZ1457,TRUE,_xll.ohTrigger(Trigger,Trigger12M))</f>
        <v>#NUM!</v>
      </c>
    </row>
    <row r="1458" spans="51:56" ht="11.25" customHeight="1" x14ac:dyDescent="0.25">
      <c r="AY1458" s="187" t="s">
        <v>90</v>
      </c>
      <c r="AZ1458" s="186">
        <f>_xll.qlInterestRateIndexFixingDate(Currency&amp;"ibor"&amp;$I$1,BA1458,Trigger)</f>
        <v>49520</v>
      </c>
      <c r="BA1458" s="186">
        <f>_xll.qlCalendarAdvance(Calendar,BA1457,AY1458,"f",,Trigger)</f>
        <v>49522</v>
      </c>
      <c r="BB1458" s="186">
        <f>_xll.qlInterestRateIndexMaturity(Currency&amp;"ibor"&amp;$I$1,BA1458,Trigger)</f>
        <v>49888</v>
      </c>
      <c r="BC1458" s="359">
        <f>_xll.qlIndexFixing($AC$5,AZ1458,,_xll.ohTrigger(Trigger,Quote!$V$2))</f>
        <v>1.5680248822566516E-2</v>
      </c>
      <c r="BD1458" s="359" t="e">
        <f>_xll.qlIndexFixing($BE$1,AZ1458,TRUE,_xll.ohTrigger(Trigger,Trigger12M))</f>
        <v>#NUM!</v>
      </c>
    </row>
    <row r="1459" spans="51:56" ht="11.25" customHeight="1" x14ac:dyDescent="0.25">
      <c r="AY1459" s="187" t="s">
        <v>90</v>
      </c>
      <c r="AZ1459" s="186">
        <f>_xll.qlInterestRateIndexFixingDate(Currency&amp;"ibor"&amp;$I$1,BA1459,Trigger)</f>
        <v>49527</v>
      </c>
      <c r="BA1459" s="186">
        <f>_xll.qlCalendarAdvance(Calendar,BA1458,AY1459,"f",,Trigger)</f>
        <v>49529</v>
      </c>
      <c r="BB1459" s="186">
        <f>_xll.qlInterestRateIndexMaturity(Currency&amp;"ibor"&amp;$I$1,BA1459,Trigger)</f>
        <v>49895</v>
      </c>
      <c r="BC1459" s="359">
        <f>_xll.qlIndexFixing($AC$5,AZ1459,,_xll.ohTrigger(Trigger,Quote!$V$2))</f>
        <v>1.5672677694412156E-2</v>
      </c>
      <c r="BD1459" s="359" t="e">
        <f>_xll.qlIndexFixing($BE$1,AZ1459,TRUE,_xll.ohTrigger(Trigger,Trigger12M))</f>
        <v>#NUM!</v>
      </c>
    </row>
    <row r="1460" spans="51:56" ht="11.25" customHeight="1" x14ac:dyDescent="0.25">
      <c r="AY1460" s="187" t="s">
        <v>90</v>
      </c>
      <c r="AZ1460" s="186">
        <f>_xll.qlInterestRateIndexFixingDate(Currency&amp;"ibor"&amp;$I$1,BA1460,Trigger)</f>
        <v>49534</v>
      </c>
      <c r="BA1460" s="186">
        <f>_xll.qlCalendarAdvance(Calendar,BA1459,AY1460,"f",,Trigger)</f>
        <v>49536</v>
      </c>
      <c r="BB1460" s="186">
        <f>_xll.qlInterestRateIndexMaturity(Currency&amp;"ibor"&amp;$I$1,BA1460,Trigger)</f>
        <v>49902</v>
      </c>
      <c r="BC1460" s="359">
        <f>_xll.qlIndexFixing($AC$5,AZ1460,,_xll.ohTrigger(Trigger,Quote!$V$2))</f>
        <v>1.5665086711220615E-2</v>
      </c>
      <c r="BD1460" s="359" t="e">
        <f>_xll.qlIndexFixing($BE$1,AZ1460,TRUE,_xll.ohTrigger(Trigger,Trigger12M))</f>
        <v>#NUM!</v>
      </c>
    </row>
    <row r="1461" spans="51:56" ht="11.25" customHeight="1" x14ac:dyDescent="0.25">
      <c r="AY1461" s="187" t="s">
        <v>90</v>
      </c>
      <c r="AZ1461" s="186">
        <f>_xll.qlInterestRateIndexFixingDate(Currency&amp;"ibor"&amp;$I$1,BA1461,Trigger)</f>
        <v>49541</v>
      </c>
      <c r="BA1461" s="186">
        <f>_xll.qlCalendarAdvance(Calendar,BA1460,AY1461,"f",,Trigger)</f>
        <v>49543</v>
      </c>
      <c r="BB1461" s="186">
        <f>_xll.qlInterestRateIndexMaturity(Currency&amp;"ibor"&amp;$I$1,BA1461,Trigger)</f>
        <v>49909</v>
      </c>
      <c r="BC1461" s="359">
        <f>_xll.qlIndexFixing($AC$5,AZ1461,,_xll.ohTrigger(Trigger,Quote!$V$2))</f>
        <v>1.5657475873445091E-2</v>
      </c>
      <c r="BD1461" s="359" t="e">
        <f>_xll.qlIndexFixing($BE$1,AZ1461,TRUE,_xll.ohTrigger(Trigger,Trigger12M))</f>
        <v>#NUM!</v>
      </c>
    </row>
    <row r="1462" spans="51:56" ht="11.25" customHeight="1" x14ac:dyDescent="0.25">
      <c r="AY1462" s="187" t="s">
        <v>90</v>
      </c>
      <c r="AZ1462" s="186">
        <f>_xll.qlInterestRateIndexFixingDate(Currency&amp;"ibor"&amp;$I$1,BA1462,Trigger)</f>
        <v>49548</v>
      </c>
      <c r="BA1462" s="186">
        <f>_xll.qlCalendarAdvance(Calendar,BA1461,AY1462,"f",,Trigger)</f>
        <v>49550</v>
      </c>
      <c r="BB1462" s="186">
        <f>_xll.qlInterestRateIndexMaturity(Currency&amp;"ibor"&amp;$I$1,BA1462,Trigger)</f>
        <v>49916</v>
      </c>
      <c r="BC1462" s="359">
        <f>_xll.qlIndexFixing($AC$5,AZ1462,,_xll.ohTrigger(Trigger,Quote!$V$2))</f>
        <v>1.5649845181539859E-2</v>
      </c>
      <c r="BD1462" s="359" t="e">
        <f>_xll.qlIndexFixing($BE$1,AZ1462,TRUE,_xll.ohTrigger(Trigger,Trigger12M))</f>
        <v>#NUM!</v>
      </c>
    </row>
    <row r="1463" spans="51:56" ht="11.25" customHeight="1" x14ac:dyDescent="0.25">
      <c r="AY1463" s="187" t="s">
        <v>90</v>
      </c>
      <c r="AZ1463" s="186">
        <f>_xll.qlInterestRateIndexFixingDate(Currency&amp;"ibor"&amp;$I$1,BA1463,Trigger)</f>
        <v>49555</v>
      </c>
      <c r="BA1463" s="186">
        <f>_xll.qlCalendarAdvance(Calendar,BA1462,AY1463,"f",,Trigger)</f>
        <v>49557</v>
      </c>
      <c r="BB1463" s="186">
        <f>_xll.qlInterestRateIndexMaturity(Currency&amp;"ibor"&amp;$I$1,BA1463,Trigger)</f>
        <v>49923</v>
      </c>
      <c r="BC1463" s="359">
        <f>_xll.qlIndexFixing($AC$5,AZ1463,,_xll.ohTrigger(Trigger,Quote!$V$2))</f>
        <v>1.5642194635961167E-2</v>
      </c>
      <c r="BD1463" s="359" t="e">
        <f>_xll.qlIndexFixing($BE$1,AZ1463,TRUE,_xll.ohTrigger(Trigger,Trigger12M))</f>
        <v>#NUM!</v>
      </c>
    </row>
    <row r="1464" spans="51:56" ht="11.25" customHeight="1" x14ac:dyDescent="0.25">
      <c r="AY1464" s="187" t="s">
        <v>90</v>
      </c>
      <c r="AZ1464" s="186">
        <f>_xll.qlInterestRateIndexFixingDate(Currency&amp;"ibor"&amp;$I$1,BA1464,Trigger)</f>
        <v>49562</v>
      </c>
      <c r="BA1464" s="186">
        <f>_xll.qlCalendarAdvance(Calendar,BA1463,AY1464,"f",,Trigger)</f>
        <v>49564</v>
      </c>
      <c r="BB1464" s="186">
        <f>_xll.qlInterestRateIndexMaturity(Currency&amp;"ibor"&amp;$I$1,BA1464,Trigger)</f>
        <v>49930</v>
      </c>
      <c r="BC1464" s="359">
        <f>_xll.qlIndexFixing($AC$5,AZ1464,,_xll.ohTrigger(Trigger,Quote!$V$2))</f>
        <v>1.5634524237165482E-2</v>
      </c>
      <c r="BD1464" s="359" t="e">
        <f>_xll.qlIndexFixing($BE$1,AZ1464,TRUE,_xll.ohTrigger(Trigger,Trigger12M))</f>
        <v>#NUM!</v>
      </c>
    </row>
    <row r="1465" spans="51:56" ht="11.25" customHeight="1" x14ac:dyDescent="0.25">
      <c r="AY1465" s="187" t="s">
        <v>90</v>
      </c>
      <c r="AZ1465" s="186">
        <f>_xll.qlInterestRateIndexFixingDate(Currency&amp;"ibor"&amp;$I$1,BA1465,Trigger)</f>
        <v>49569</v>
      </c>
      <c r="BA1465" s="186">
        <f>_xll.qlCalendarAdvance(Calendar,BA1464,AY1465,"f",,Trigger)</f>
        <v>49571</v>
      </c>
      <c r="BB1465" s="186">
        <f>_xll.qlInterestRateIndexMaturity(Currency&amp;"ibor"&amp;$I$1,BA1465,Trigger)</f>
        <v>49937</v>
      </c>
      <c r="BC1465" s="359">
        <f>_xll.qlIndexFixing($AC$5,AZ1465,,_xll.ohTrigger(Trigger,Quote!$V$2))</f>
        <v>1.5626833985611013E-2</v>
      </c>
      <c r="BD1465" s="359" t="e">
        <f>_xll.qlIndexFixing($BE$1,AZ1465,TRUE,_xll.ohTrigger(Trigger,Trigger12M))</f>
        <v>#NUM!</v>
      </c>
    </row>
    <row r="1466" spans="51:56" ht="11.25" customHeight="1" x14ac:dyDescent="0.25">
      <c r="AY1466" s="187" t="s">
        <v>90</v>
      </c>
      <c r="AZ1466" s="186">
        <f>_xll.qlInterestRateIndexFixingDate(Currency&amp;"ibor"&amp;$I$1,BA1466,Trigger)</f>
        <v>49576</v>
      </c>
      <c r="BA1466" s="186">
        <f>_xll.qlCalendarAdvance(Calendar,BA1465,AY1466,"f",,Trigger)</f>
        <v>49578</v>
      </c>
      <c r="BB1466" s="186">
        <f>_xll.qlInterestRateIndexMaturity(Currency&amp;"ibor"&amp;$I$1,BA1466,Trigger)</f>
        <v>49944</v>
      </c>
      <c r="BC1466" s="359">
        <f>_xll.qlIndexFixing($AC$5,AZ1466,,_xll.ohTrigger(Trigger,Quote!$V$2))</f>
        <v>1.5619123881756852E-2</v>
      </c>
      <c r="BD1466" s="359" t="e">
        <f>_xll.qlIndexFixing($BE$1,AZ1466,TRUE,_xll.ohTrigger(Trigger,Trigger12M))</f>
        <v>#NUM!</v>
      </c>
    </row>
    <row r="1467" spans="51:56" ht="11.25" customHeight="1" x14ac:dyDescent="0.25">
      <c r="AY1467" s="187" t="s">
        <v>90</v>
      </c>
      <c r="AZ1467" s="186">
        <f>_xll.qlInterestRateIndexFixingDate(Currency&amp;"ibor"&amp;$I$1,BA1467,Trigger)</f>
        <v>49583</v>
      </c>
      <c r="BA1467" s="186">
        <f>_xll.qlCalendarAdvance(Calendar,BA1466,AY1467,"f",,Trigger)</f>
        <v>49585</v>
      </c>
      <c r="BB1467" s="186">
        <f>_xll.qlInterestRateIndexMaturity(Currency&amp;"ibor"&amp;$I$1,BA1467,Trigger)</f>
        <v>49951</v>
      </c>
      <c r="BC1467" s="359">
        <f>_xll.qlIndexFixing($AC$5,AZ1467,,_xll.ohTrigger(Trigger,Quote!$V$2))</f>
        <v>1.5611393926063829E-2</v>
      </c>
      <c r="BD1467" s="359" t="e">
        <f>_xll.qlIndexFixing($BE$1,AZ1467,TRUE,_xll.ohTrigger(Trigger,Trigger12M))</f>
        <v>#NUM!</v>
      </c>
    </row>
    <row r="1468" spans="51:56" ht="11.25" customHeight="1" x14ac:dyDescent="0.25">
      <c r="AY1468" s="187" t="s">
        <v>90</v>
      </c>
      <c r="AZ1468" s="186">
        <f>_xll.qlInterestRateIndexFixingDate(Currency&amp;"ibor"&amp;$I$1,BA1468,Trigger)</f>
        <v>49590</v>
      </c>
      <c r="BA1468" s="186">
        <f>_xll.qlCalendarAdvance(Calendar,BA1467,AY1468,"f",,Trigger)</f>
        <v>49592</v>
      </c>
      <c r="BB1468" s="186">
        <f>_xll.qlInterestRateIndexMaturity(Currency&amp;"ibor"&amp;$I$1,BA1468,Trigger)</f>
        <v>49958</v>
      </c>
      <c r="BC1468" s="359">
        <f>_xll.qlIndexFixing($AC$5,AZ1468,,_xll.ohTrigger(Trigger,Quote!$V$2))</f>
        <v>1.5603644118993652E-2</v>
      </c>
      <c r="BD1468" s="359" t="e">
        <f>_xll.qlIndexFixing($BE$1,AZ1468,TRUE,_xll.ohTrigger(Trigger,Trigger12M))</f>
        <v>#NUM!</v>
      </c>
    </row>
    <row r="1469" spans="51:56" ht="11.25" customHeight="1" x14ac:dyDescent="0.25">
      <c r="AY1469" s="187" t="s">
        <v>90</v>
      </c>
      <c r="AZ1469" s="186">
        <f>_xll.qlInterestRateIndexFixingDate(Currency&amp;"ibor"&amp;$I$1,BA1469,Trigger)</f>
        <v>49597</v>
      </c>
      <c r="BA1469" s="186">
        <f>_xll.qlCalendarAdvance(Calendar,BA1468,AY1469,"f",,Trigger)</f>
        <v>49599</v>
      </c>
      <c r="BB1469" s="186">
        <f>_xll.qlInterestRateIndexMaturity(Currency&amp;"ibor"&amp;$I$1,BA1469,Trigger)</f>
        <v>49965</v>
      </c>
      <c r="BC1469" s="359">
        <f>_xll.qlIndexFixing($AC$5,AZ1469,,_xll.ohTrigger(Trigger,Quote!$V$2))</f>
        <v>1.5595874461008465E-2</v>
      </c>
      <c r="BD1469" s="359" t="e">
        <f>_xll.qlIndexFixing($BE$1,AZ1469,TRUE,_xll.ohTrigger(Trigger,Trigger12M))</f>
        <v>#NUM!</v>
      </c>
    </row>
    <row r="1470" spans="51:56" ht="11.25" customHeight="1" x14ac:dyDescent="0.25">
      <c r="AY1470" s="187" t="s">
        <v>90</v>
      </c>
      <c r="AZ1470" s="186">
        <f>_xll.qlInterestRateIndexFixingDate(Currency&amp;"ibor"&amp;$I$1,BA1470,Trigger)</f>
        <v>49604</v>
      </c>
      <c r="BA1470" s="186">
        <f>_xll.qlCalendarAdvance(Calendar,BA1469,AY1470,"f",,Trigger)</f>
        <v>49606</v>
      </c>
      <c r="BB1470" s="186">
        <f>_xll.qlInterestRateIndexMaturity(Currency&amp;"ibor"&amp;$I$1,BA1470,Trigger)</f>
        <v>49972</v>
      </c>
      <c r="BC1470" s="359">
        <f>_xll.qlIndexFixing($AC$5,AZ1470,,_xll.ohTrigger(Trigger,Quote!$V$2))</f>
        <v>1.5588084952573033E-2</v>
      </c>
      <c r="BD1470" s="359" t="e">
        <f>_xll.qlIndexFixing($BE$1,AZ1470,TRUE,_xll.ohTrigger(Trigger,Trigger12M))</f>
        <v>#NUM!</v>
      </c>
    </row>
    <row r="1471" spans="51:56" ht="11.25" customHeight="1" x14ac:dyDescent="0.25">
      <c r="AY1471" s="187" t="s">
        <v>90</v>
      </c>
      <c r="AZ1471" s="186">
        <f>_xll.qlInterestRateIndexFixingDate(Currency&amp;"ibor"&amp;$I$1,BA1471,Trigger)</f>
        <v>49611</v>
      </c>
      <c r="BA1471" s="186">
        <f>_xll.qlCalendarAdvance(Calendar,BA1470,AY1471,"f",,Trigger)</f>
        <v>49613</v>
      </c>
      <c r="BB1471" s="186">
        <f>_xll.qlInterestRateIndexMaturity(Currency&amp;"ibor"&amp;$I$1,BA1471,Trigger)</f>
        <v>49979</v>
      </c>
      <c r="BC1471" s="359">
        <f>_xll.qlIndexFixing($AC$5,AZ1471,,_xll.ohTrigger(Trigger,Quote!$V$2))</f>
        <v>1.5580275594152119E-2</v>
      </c>
      <c r="BD1471" s="359" t="e">
        <f>_xll.qlIndexFixing($BE$1,AZ1471,TRUE,_xll.ohTrigger(Trigger,Trigger12M))</f>
        <v>#NUM!</v>
      </c>
    </row>
    <row r="1472" spans="51:56" ht="11.25" customHeight="1" x14ac:dyDescent="0.25">
      <c r="AY1472" s="187" t="s">
        <v>90</v>
      </c>
      <c r="AZ1472" s="186">
        <f>_xll.qlInterestRateIndexFixingDate(Currency&amp;"ibor"&amp;$I$1,BA1472,Trigger)</f>
        <v>49618</v>
      </c>
      <c r="BA1472" s="186">
        <f>_xll.qlCalendarAdvance(Calendar,BA1471,AY1472,"f",,Trigger)</f>
        <v>49620</v>
      </c>
      <c r="BB1472" s="186">
        <f>_xll.qlInterestRateIndexMaturity(Currency&amp;"ibor"&amp;$I$1,BA1472,Trigger)</f>
        <v>49986</v>
      </c>
      <c r="BC1472" s="359">
        <f>_xll.qlIndexFixing($AC$5,AZ1472,,_xll.ohTrigger(Trigger,Quote!$V$2))</f>
        <v>1.5572446386212456E-2</v>
      </c>
      <c r="BD1472" s="359" t="e">
        <f>_xll.qlIndexFixing($BE$1,AZ1472,TRUE,_xll.ohTrigger(Trigger,Trigger12M))</f>
        <v>#NUM!</v>
      </c>
    </row>
    <row r="1473" spans="51:56" ht="11.25" customHeight="1" x14ac:dyDescent="0.25">
      <c r="AY1473" s="187" t="s">
        <v>90</v>
      </c>
      <c r="AZ1473" s="186">
        <f>_xll.qlInterestRateIndexFixingDate(Currency&amp;"ibor"&amp;$I$1,BA1473,Trigger)</f>
        <v>49625</v>
      </c>
      <c r="BA1473" s="186">
        <f>_xll.qlCalendarAdvance(Calendar,BA1472,AY1473,"f",,Trigger)</f>
        <v>49627</v>
      </c>
      <c r="BB1473" s="186">
        <f>_xll.qlInterestRateIndexMaturity(Currency&amp;"ibor"&amp;$I$1,BA1473,Trigger)</f>
        <v>49993</v>
      </c>
      <c r="BC1473" s="359">
        <f>_xll.qlIndexFixing($AC$5,AZ1473,,_xll.ohTrigger(Trigger,Quote!$V$2))</f>
        <v>1.5564597329220992E-2</v>
      </c>
      <c r="BD1473" s="359" t="e">
        <f>_xll.qlIndexFixing($BE$1,AZ1473,TRUE,_xll.ohTrigger(Trigger,Trigger12M))</f>
        <v>#NUM!</v>
      </c>
    </row>
    <row r="1474" spans="51:56" ht="11.25" customHeight="1" x14ac:dyDescent="0.25">
      <c r="AY1474" s="187" t="s">
        <v>90</v>
      </c>
      <c r="AZ1474" s="186">
        <f>_xll.qlInterestRateIndexFixingDate(Currency&amp;"ibor"&amp;$I$1,BA1474,Trigger)</f>
        <v>49632</v>
      </c>
      <c r="BA1474" s="186">
        <f>_xll.qlCalendarAdvance(Calendar,BA1473,AY1474,"f",,Trigger)</f>
        <v>49634</v>
      </c>
      <c r="BB1474" s="186">
        <f>_xll.qlInterestRateIndexMaturity(Currency&amp;"ibor"&amp;$I$1,BA1474,Trigger)</f>
        <v>50000</v>
      </c>
      <c r="BC1474" s="359">
        <f>_xll.qlIndexFixing($AC$5,AZ1474,,_xll.ohTrigger(Trigger,Quote!$V$2))</f>
        <v>1.5556728423647078E-2</v>
      </c>
      <c r="BD1474" s="359" t="e">
        <f>_xll.qlIndexFixing($BE$1,AZ1474,TRUE,_xll.ohTrigger(Trigger,Trigger12M))</f>
        <v>#NUM!</v>
      </c>
    </row>
    <row r="1475" spans="51:56" ht="11.25" customHeight="1" x14ac:dyDescent="0.25">
      <c r="AY1475" s="187" t="s">
        <v>90</v>
      </c>
      <c r="AZ1475" s="186">
        <f>_xll.qlInterestRateIndexFixingDate(Currency&amp;"ibor"&amp;$I$1,BA1475,Trigger)</f>
        <v>49639</v>
      </c>
      <c r="BA1475" s="186">
        <f>_xll.qlCalendarAdvance(Calendar,BA1474,AY1475,"f",,Trigger)</f>
        <v>49641</v>
      </c>
      <c r="BB1475" s="186">
        <f>_xll.qlInterestRateIndexMaturity(Currency&amp;"ibor"&amp;$I$1,BA1475,Trigger)</f>
        <v>50007</v>
      </c>
      <c r="BC1475" s="359">
        <f>_xll.qlIndexFixing($AC$5,AZ1475,,_xll.ohTrigger(Trigger,Quote!$V$2))</f>
        <v>1.5548839669960067E-2</v>
      </c>
      <c r="BD1475" s="359" t="e">
        <f>_xll.qlIndexFixing($BE$1,AZ1475,TRUE,_xll.ohTrigger(Trigger,Trigger12M))</f>
        <v>#NUM!</v>
      </c>
    </row>
    <row r="1476" spans="51:56" ht="11.25" customHeight="1" x14ac:dyDescent="0.25">
      <c r="AY1476" s="187" t="s">
        <v>90</v>
      </c>
      <c r="AZ1476" s="186">
        <f>_xll.qlInterestRateIndexFixingDate(Currency&amp;"ibor"&amp;$I$1,BA1476,Trigger)</f>
        <v>49646</v>
      </c>
      <c r="BA1476" s="186">
        <f>_xll.qlCalendarAdvance(Calendar,BA1475,AY1476,"f",,Trigger)</f>
        <v>49648</v>
      </c>
      <c r="BB1476" s="186">
        <f>_xll.qlInterestRateIndexMaturity(Currency&amp;"ibor"&amp;$I$1,BA1476,Trigger)</f>
        <v>50014</v>
      </c>
      <c r="BC1476" s="359">
        <f>_xll.qlIndexFixing($AC$5,AZ1476,,_xll.ohTrigger(Trigger,Quote!$V$2))</f>
        <v>1.5540931068631492E-2</v>
      </c>
      <c r="BD1476" s="359" t="e">
        <f>_xll.qlIndexFixing($BE$1,AZ1476,TRUE,_xll.ohTrigger(Trigger,Trigger12M))</f>
        <v>#NUM!</v>
      </c>
    </row>
    <row r="1477" spans="51:56" ht="11.25" customHeight="1" x14ac:dyDescent="0.25">
      <c r="AY1477" s="187" t="s">
        <v>90</v>
      </c>
      <c r="AZ1477" s="186">
        <f>_xll.qlInterestRateIndexFixingDate(Currency&amp;"ibor"&amp;$I$1,BA1477,Trigger)</f>
        <v>49653</v>
      </c>
      <c r="BA1477" s="186">
        <f>_xll.qlCalendarAdvance(Calendar,BA1476,AY1477,"f",,Trigger)</f>
        <v>49655</v>
      </c>
      <c r="BB1477" s="186">
        <f>_xll.qlInterestRateIndexMaturity(Currency&amp;"ibor"&amp;$I$1,BA1477,Trigger)</f>
        <v>50021</v>
      </c>
      <c r="BC1477" s="359">
        <f>_xll.qlIndexFixing($AC$5,AZ1477,,_xll.ohTrigger(Trigger,Quote!$V$2))</f>
        <v>1.5533002620133544E-2</v>
      </c>
      <c r="BD1477" s="359" t="e">
        <f>_xll.qlIndexFixing($BE$1,AZ1477,TRUE,_xll.ohTrigger(Trigger,Trigger12M))</f>
        <v>#NUM!</v>
      </c>
    </row>
    <row r="1478" spans="51:56" ht="11.25" customHeight="1" x14ac:dyDescent="0.25">
      <c r="AY1478" s="187" t="s">
        <v>90</v>
      </c>
      <c r="AZ1478" s="186">
        <f>_xll.qlInterestRateIndexFixingDate(Currency&amp;"ibor"&amp;$I$1,BA1478,Trigger)</f>
        <v>49660</v>
      </c>
      <c r="BA1478" s="186">
        <f>_xll.qlCalendarAdvance(Calendar,BA1477,AY1478,"f",,Trigger)</f>
        <v>49662</v>
      </c>
      <c r="BB1478" s="186">
        <f>_xll.qlInterestRateIndexMaturity(Currency&amp;"ibor"&amp;$I$1,BA1478,Trigger)</f>
        <v>50028</v>
      </c>
      <c r="BC1478" s="359">
        <f>_xll.qlIndexFixing($AC$5,AZ1478,,_xll.ohTrigger(Trigger,Quote!$V$2))</f>
        <v>1.5525054324939943E-2</v>
      </c>
      <c r="BD1478" s="359" t="e">
        <f>_xll.qlIndexFixing($BE$1,AZ1478,TRUE,_xll.ohTrigger(Trigger,Trigger12M))</f>
        <v>#NUM!</v>
      </c>
    </row>
    <row r="1479" spans="51:56" ht="11.25" customHeight="1" x14ac:dyDescent="0.25">
      <c r="AY1479" s="187" t="s">
        <v>90</v>
      </c>
      <c r="AZ1479" s="186">
        <f>_xll.qlInterestRateIndexFixingDate(Currency&amp;"ibor"&amp;$I$1,BA1479,Trigger)</f>
        <v>49664</v>
      </c>
      <c r="BA1479" s="186">
        <f>_xll.qlCalendarAdvance(Calendar,BA1478,AY1479,"f",,Trigger)</f>
        <v>49670</v>
      </c>
      <c r="BB1479" s="186">
        <f>_xll.qlInterestRateIndexMaturity(Currency&amp;"ibor"&amp;$I$1,BA1479,Trigger)</f>
        <v>50038</v>
      </c>
      <c r="BC1479" s="359">
        <f>_xll.qlIndexFixing($AC$5,AZ1479,,_xll.ohTrigger(Trigger,Quote!$V$2))</f>
        <v>1.5515655033365187E-2</v>
      </c>
      <c r="BD1479" s="359" t="e">
        <f>_xll.qlIndexFixing($BE$1,AZ1479,TRUE,_xll.ohTrigger(Trigger,Trigger12M))</f>
        <v>#NUM!</v>
      </c>
    </row>
    <row r="1480" spans="51:56" ht="11.25" customHeight="1" x14ac:dyDescent="0.25">
      <c r="AY1480" s="187" t="s">
        <v>90</v>
      </c>
      <c r="AZ1480" s="186">
        <f>_xll.qlInterestRateIndexFixingDate(Currency&amp;"ibor"&amp;$I$1,BA1480,Trigger)</f>
        <v>49674</v>
      </c>
      <c r="BA1480" s="186">
        <f>_xll.qlCalendarAdvance(Calendar,BA1479,AY1480,"f",,Trigger)</f>
        <v>49677</v>
      </c>
      <c r="BB1480" s="186">
        <f>_xll.qlInterestRateIndexMaturity(Currency&amp;"ibor"&amp;$I$1,BA1480,Trigger)</f>
        <v>50045</v>
      </c>
      <c r="BC1480" s="359">
        <f>_xll.qlIndexFixing($AC$5,AZ1480,,_xll.ohTrigger(Trigger,Quote!$V$2))</f>
        <v>1.5507720478085203E-2</v>
      </c>
      <c r="BD1480" s="359" t="e">
        <f>_xll.qlIndexFixing($BE$1,AZ1480,TRUE,_xll.ohTrigger(Trigger,Trigger12M))</f>
        <v>#NUM!</v>
      </c>
    </row>
    <row r="1481" spans="51:56" ht="11.25" customHeight="1" x14ac:dyDescent="0.25">
      <c r="AY1481" s="187" t="s">
        <v>90</v>
      </c>
      <c r="AZ1481" s="186">
        <f>_xll.qlInterestRateIndexFixingDate(Currency&amp;"ibor"&amp;$I$1,BA1481,Trigger)</f>
        <v>49682</v>
      </c>
      <c r="BA1481" s="186">
        <f>_xll.qlCalendarAdvance(Calendar,BA1480,AY1481,"f",,Trigger)</f>
        <v>49684</v>
      </c>
      <c r="BB1481" s="186">
        <f>_xll.qlInterestRateIndexMaturity(Currency&amp;"ibor"&amp;$I$1,BA1481,Trigger)</f>
        <v>50052</v>
      </c>
      <c r="BC1481" s="359">
        <f>_xll.qlIndexFixing($AC$5,AZ1481,,_xll.ohTrigger(Trigger,Quote!$V$2))</f>
        <v>1.549976618357345E-2</v>
      </c>
      <c r="BD1481" s="359" t="e">
        <f>_xll.qlIndexFixing($BE$1,AZ1481,TRUE,_xll.ohTrigger(Trigger,Trigger12M))</f>
        <v>#NUM!</v>
      </c>
    </row>
    <row r="1482" spans="51:56" ht="11.25" customHeight="1" x14ac:dyDescent="0.25">
      <c r="AY1482" s="187" t="s">
        <v>90</v>
      </c>
      <c r="AZ1482" s="186">
        <f>_xll.qlInterestRateIndexFixingDate(Currency&amp;"ibor"&amp;$I$1,BA1482,Trigger)</f>
        <v>49689</v>
      </c>
      <c r="BA1482" s="186">
        <f>_xll.qlCalendarAdvance(Calendar,BA1481,AY1482,"f",,Trigger)</f>
        <v>49691</v>
      </c>
      <c r="BB1482" s="186">
        <f>_xll.qlInterestRateIndexMaturity(Currency&amp;"ibor"&amp;$I$1,BA1482,Trigger)</f>
        <v>50059</v>
      </c>
      <c r="BC1482" s="359">
        <f>_xll.qlIndexFixing($AC$5,AZ1482,,_xll.ohTrigger(Trigger,Quote!$V$2))</f>
        <v>1.5491792150305413E-2</v>
      </c>
      <c r="BD1482" s="359" t="e">
        <f>_xll.qlIndexFixing($BE$1,AZ1482,TRUE,_xll.ohTrigger(Trigger,Trigger12M))</f>
        <v>#NUM!</v>
      </c>
    </row>
    <row r="1483" spans="51:56" ht="11.25" customHeight="1" x14ac:dyDescent="0.25">
      <c r="AY1483" s="187" t="s">
        <v>90</v>
      </c>
      <c r="AZ1483" s="186">
        <f>_xll.qlInterestRateIndexFixingDate(Currency&amp;"ibor"&amp;$I$1,BA1483,Trigger)</f>
        <v>49696</v>
      </c>
      <c r="BA1483" s="186">
        <f>_xll.qlCalendarAdvance(Calendar,BA1482,AY1483,"f",,Trigger)</f>
        <v>49698</v>
      </c>
      <c r="BB1483" s="186">
        <f>_xll.qlInterestRateIndexMaturity(Currency&amp;"ibor"&amp;$I$1,BA1483,Trigger)</f>
        <v>50066</v>
      </c>
      <c r="BC1483" s="359">
        <f>_xll.qlIndexFixing($AC$5,AZ1483,,_xll.ohTrigger(Trigger,Quote!$V$2))</f>
        <v>1.5483798378757021E-2</v>
      </c>
      <c r="BD1483" s="359" t="e">
        <f>_xll.qlIndexFixing($BE$1,AZ1483,TRUE,_xll.ohTrigger(Trigger,Trigger12M))</f>
        <v>#NUM!</v>
      </c>
    </row>
    <row r="1484" spans="51:56" ht="11.25" customHeight="1" x14ac:dyDescent="0.25">
      <c r="AY1484" s="187" t="s">
        <v>90</v>
      </c>
      <c r="AZ1484" s="186">
        <f>_xll.qlInterestRateIndexFixingDate(Currency&amp;"ibor"&amp;$I$1,BA1484,Trigger)</f>
        <v>49703</v>
      </c>
      <c r="BA1484" s="186">
        <f>_xll.qlCalendarAdvance(Calendar,BA1483,AY1484,"f",,Trigger)</f>
        <v>49705</v>
      </c>
      <c r="BB1484" s="186">
        <f>_xll.qlInterestRateIndexMaturity(Currency&amp;"ibor"&amp;$I$1,BA1484,Trigger)</f>
        <v>50070</v>
      </c>
      <c r="BC1484" s="359">
        <f>_xll.qlIndexFixing($AC$5,AZ1484,,_xll.ohTrigger(Trigger,Quote!$V$2))</f>
        <v>1.5475802300510969E-2</v>
      </c>
      <c r="BD1484" s="359" t="e">
        <f>_xll.qlIndexFixing($BE$1,AZ1484,TRUE,_xll.ohTrigger(Trigger,Trigger12M))</f>
        <v>#NUM!</v>
      </c>
    </row>
    <row r="1485" spans="51:56" ht="11.25" customHeight="1" x14ac:dyDescent="0.25">
      <c r="AY1485" s="187" t="s">
        <v>90</v>
      </c>
      <c r="AZ1485" s="186">
        <f>_xll.qlInterestRateIndexFixingDate(Currency&amp;"ibor"&amp;$I$1,BA1485,Trigger)</f>
        <v>49710</v>
      </c>
      <c r="BA1485" s="186">
        <f>_xll.qlCalendarAdvance(Calendar,BA1484,AY1485,"f",,Trigger)</f>
        <v>49712</v>
      </c>
      <c r="BB1485" s="186">
        <f>_xll.qlInterestRateIndexMaturity(Currency&amp;"ibor"&amp;$I$1,BA1485,Trigger)</f>
        <v>50080</v>
      </c>
      <c r="BC1485" s="359">
        <f>_xll.qlIndexFixing($AC$5,AZ1485,,_xll.ohTrigger(Trigger,Quote!$V$2))</f>
        <v>1.5467751622730239E-2</v>
      </c>
      <c r="BD1485" s="359" t="e">
        <f>_xll.qlIndexFixing($BE$1,AZ1485,TRUE,_xll.ohTrigger(Trigger,Trigger12M))</f>
        <v>#NUM!</v>
      </c>
    </row>
    <row r="1486" spans="51:56" ht="11.25" customHeight="1" x14ac:dyDescent="0.25">
      <c r="AY1486" s="187" t="s">
        <v>90</v>
      </c>
      <c r="AZ1486" s="186">
        <f>_xll.qlInterestRateIndexFixingDate(Currency&amp;"ibor"&amp;$I$1,BA1486,Trigger)</f>
        <v>49717</v>
      </c>
      <c r="BA1486" s="186">
        <f>_xll.qlCalendarAdvance(Calendar,BA1485,AY1486,"f",,Trigger)</f>
        <v>49719</v>
      </c>
      <c r="BB1486" s="186">
        <f>_xll.qlInterestRateIndexMaturity(Currency&amp;"ibor"&amp;$I$1,BA1486,Trigger)</f>
        <v>50087</v>
      </c>
      <c r="BC1486" s="359">
        <f>_xll.qlIndexFixing($AC$5,AZ1486,,_xll.ohTrigger(Trigger,Quote!$V$2))</f>
        <v>1.5459698639209998E-2</v>
      </c>
      <c r="BD1486" s="359" t="e">
        <f>_xll.qlIndexFixing($BE$1,AZ1486,TRUE,_xll.ohTrigger(Trigger,Trigger12M))</f>
        <v>#NUM!</v>
      </c>
    </row>
    <row r="1487" spans="51:56" ht="11.25" customHeight="1" x14ac:dyDescent="0.25">
      <c r="AY1487" s="187" t="s">
        <v>90</v>
      </c>
      <c r="AZ1487" s="186">
        <f>_xll.qlInterestRateIndexFixingDate(Currency&amp;"ibor"&amp;$I$1,BA1487,Trigger)</f>
        <v>49724</v>
      </c>
      <c r="BA1487" s="186">
        <f>_xll.qlCalendarAdvance(Calendar,BA1486,AY1487,"f",,Trigger)</f>
        <v>49726</v>
      </c>
      <c r="BB1487" s="186">
        <f>_xll.qlInterestRateIndexMaturity(Currency&amp;"ibor"&amp;$I$1,BA1487,Trigger)</f>
        <v>50094</v>
      </c>
      <c r="BC1487" s="359">
        <f>_xll.qlIndexFixing($AC$5,AZ1487,,_xll.ohTrigger(Trigger,Quote!$V$2))</f>
        <v>1.5451625919325909E-2</v>
      </c>
      <c r="BD1487" s="359" t="e">
        <f>_xll.qlIndexFixing($BE$1,AZ1487,TRUE,_xll.ohTrigger(Trigger,Trigger12M))</f>
        <v>#NUM!</v>
      </c>
    </row>
    <row r="1488" spans="51:56" ht="11.25" customHeight="1" x14ac:dyDescent="0.25">
      <c r="AY1488" s="187" t="s">
        <v>90</v>
      </c>
      <c r="AZ1488" s="186">
        <f>_xll.qlInterestRateIndexFixingDate(Currency&amp;"ibor"&amp;$I$1,BA1488,Trigger)</f>
        <v>49731</v>
      </c>
      <c r="BA1488" s="186">
        <f>_xll.qlCalendarAdvance(Calendar,BA1487,AY1488,"f",,Trigger)</f>
        <v>49733</v>
      </c>
      <c r="BB1488" s="186">
        <f>_xll.qlInterestRateIndexMaturity(Currency&amp;"ibor"&amp;$I$1,BA1488,Trigger)</f>
        <v>50098</v>
      </c>
      <c r="BC1488" s="359">
        <f>_xll.qlIndexFixing($AC$5,AZ1488,,_xll.ohTrigger(Trigger,Quote!$V$2))</f>
        <v>1.5443208227637934E-2</v>
      </c>
      <c r="BD1488" s="359" t="e">
        <f>_xll.qlIndexFixing($BE$1,AZ1488,TRUE,_xll.ohTrigger(Trigger,Trigger12M))</f>
        <v>#NUM!</v>
      </c>
    </row>
    <row r="1489" spans="51:56" ht="11.25" customHeight="1" x14ac:dyDescent="0.25">
      <c r="AY1489" s="187" t="s">
        <v>90</v>
      </c>
      <c r="AZ1489" s="186">
        <f>_xll.qlInterestRateIndexFixingDate(Currency&amp;"ibor"&amp;$I$1,BA1489,Trigger)</f>
        <v>49738</v>
      </c>
      <c r="BA1489" s="186">
        <f>_xll.qlCalendarAdvance(Calendar,BA1488,AY1489,"f",,Trigger)</f>
        <v>49740</v>
      </c>
      <c r="BB1489" s="186">
        <f>_xll.qlInterestRateIndexMaturity(Currency&amp;"ibor"&amp;$I$1,BA1489,Trigger)</f>
        <v>50105</v>
      </c>
      <c r="BC1489" s="359">
        <f>_xll.qlIndexFixing($AC$5,AZ1489,,_xll.ohTrigger(Trigger,Quote!$V$2))</f>
        <v>1.543500997133441E-2</v>
      </c>
      <c r="BD1489" s="359" t="e">
        <f>_xll.qlIndexFixing($BE$1,AZ1489,TRUE,_xll.ohTrigger(Trigger,Trigger12M))</f>
        <v>#NUM!</v>
      </c>
    </row>
    <row r="1490" spans="51:56" ht="11.25" customHeight="1" x14ac:dyDescent="0.25">
      <c r="AY1490" s="187" t="s">
        <v>90</v>
      </c>
      <c r="AZ1490" s="186">
        <f>_xll.qlInterestRateIndexFixingDate(Currency&amp;"ibor"&amp;$I$1,BA1490,Trigger)</f>
        <v>49745</v>
      </c>
      <c r="BA1490" s="186">
        <f>_xll.qlCalendarAdvance(Calendar,BA1489,AY1490,"f",,Trigger)</f>
        <v>49747</v>
      </c>
      <c r="BB1490" s="186">
        <f>_xll.qlInterestRateIndexMaturity(Currency&amp;"ibor"&amp;$I$1,BA1490,Trigger)</f>
        <v>50112</v>
      </c>
      <c r="BC1490" s="359">
        <f>_xll.qlIndexFixing($AC$5,AZ1490,,_xll.ohTrigger(Trigger,Quote!$V$2))</f>
        <v>1.5426791820774341E-2</v>
      </c>
      <c r="BD1490" s="359" t="e">
        <f>_xll.qlIndexFixing($BE$1,AZ1490,TRUE,_xll.ohTrigger(Trigger,Trigger12M))</f>
        <v>#NUM!</v>
      </c>
    </row>
    <row r="1491" spans="51:56" ht="11.25" customHeight="1" x14ac:dyDescent="0.25">
      <c r="AY1491" s="187" t="s">
        <v>90</v>
      </c>
      <c r="AZ1491" s="186">
        <f>_xll.qlInterestRateIndexFixingDate(Currency&amp;"ibor"&amp;$I$1,BA1491,Trigger)</f>
        <v>49752</v>
      </c>
      <c r="BA1491" s="186">
        <f>_xll.qlCalendarAdvance(Calendar,BA1490,AY1491,"f",,Trigger)</f>
        <v>49754</v>
      </c>
      <c r="BB1491" s="186">
        <f>_xll.qlInterestRateIndexMaturity(Currency&amp;"ibor"&amp;$I$1,BA1491,Trigger)</f>
        <v>50119</v>
      </c>
      <c r="BC1491" s="359">
        <f>_xll.qlIndexFixing($AC$5,AZ1491,,_xll.ohTrigger(Trigger,Quote!$V$2))</f>
        <v>1.5418553776448515E-2</v>
      </c>
      <c r="BD1491" s="359" t="e">
        <f>_xll.qlIndexFixing($BE$1,AZ1491,TRUE,_xll.ohTrigger(Trigger,Trigger12M))</f>
        <v>#NUM!</v>
      </c>
    </row>
    <row r="1492" spans="51:56" ht="11.25" customHeight="1" x14ac:dyDescent="0.25">
      <c r="AY1492" s="187" t="s">
        <v>90</v>
      </c>
      <c r="AZ1492" s="186">
        <f>_xll.qlInterestRateIndexFixingDate(Currency&amp;"ibor"&amp;$I$1,BA1492,Trigger)</f>
        <v>49759</v>
      </c>
      <c r="BA1492" s="186">
        <f>_xll.qlCalendarAdvance(Calendar,BA1491,AY1492,"f",,Trigger)</f>
        <v>49761</v>
      </c>
      <c r="BB1492" s="186">
        <f>_xll.qlInterestRateIndexMaturity(Currency&amp;"ibor"&amp;$I$1,BA1492,Trigger)</f>
        <v>50126</v>
      </c>
      <c r="BC1492" s="359">
        <f>_xll.qlIndexFixing($AC$5,AZ1492,,_xll.ohTrigger(Trigger,Quote!$V$2))</f>
        <v>1.5410295838848153E-2</v>
      </c>
      <c r="BD1492" s="359" t="e">
        <f>_xll.qlIndexFixing($BE$1,AZ1492,TRUE,_xll.ohTrigger(Trigger,Trigger12M))</f>
        <v>#NUM!</v>
      </c>
    </row>
    <row r="1493" spans="51:56" ht="11.25" customHeight="1" x14ac:dyDescent="0.25">
      <c r="AY1493" s="187" t="s">
        <v>90</v>
      </c>
      <c r="AZ1493" s="186">
        <f>_xll.qlInterestRateIndexFixingDate(Currency&amp;"ibor"&amp;$I$1,BA1493,Trigger)</f>
        <v>49766</v>
      </c>
      <c r="BA1493" s="186">
        <f>_xll.qlCalendarAdvance(Calendar,BA1492,AY1493,"f",,Trigger)</f>
        <v>49768</v>
      </c>
      <c r="BB1493" s="186">
        <f>_xll.qlInterestRateIndexMaturity(Currency&amp;"ibor"&amp;$I$1,BA1493,Trigger)</f>
        <v>50137</v>
      </c>
      <c r="BC1493" s="359">
        <f>_xll.qlIndexFixing($AC$5,AZ1493,,_xll.ohTrigger(Trigger,Quote!$V$2))</f>
        <v>1.5403030296389692E-2</v>
      </c>
      <c r="BD1493" s="359" t="e">
        <f>_xll.qlIndexFixing($BE$1,AZ1493,TRUE,_xll.ohTrigger(Trigger,Trigger12M))</f>
        <v>#NUM!</v>
      </c>
    </row>
    <row r="1494" spans="51:56" ht="11.25" customHeight="1" x14ac:dyDescent="0.25">
      <c r="AY1494" s="187" t="s">
        <v>90</v>
      </c>
      <c r="AZ1494" s="186">
        <f>_xll.qlInterestRateIndexFixingDate(Currency&amp;"ibor"&amp;$I$1,BA1494,Trigger)</f>
        <v>49773</v>
      </c>
      <c r="BA1494" s="186">
        <f>_xll.qlCalendarAdvance(Calendar,BA1493,AY1494,"f",,Trigger)</f>
        <v>49775</v>
      </c>
      <c r="BB1494" s="186">
        <f>_xll.qlInterestRateIndexMaturity(Currency&amp;"ibor"&amp;$I$1,BA1494,Trigger)</f>
        <v>50140</v>
      </c>
      <c r="BC1494" s="359">
        <f>_xll.qlIndexFixing($AC$5,AZ1494,,_xll.ohTrigger(Trigger,Quote!$V$2))</f>
        <v>1.5393720285799014E-2</v>
      </c>
      <c r="BD1494" s="359" t="e">
        <f>_xll.qlIndexFixing($BE$1,AZ1494,TRUE,_xll.ohTrigger(Trigger,Trigger12M))</f>
        <v>#NUM!</v>
      </c>
    </row>
    <row r="1495" spans="51:56" ht="11.25" customHeight="1" x14ac:dyDescent="0.25">
      <c r="AY1495" s="187" t="s">
        <v>90</v>
      </c>
      <c r="AZ1495" s="186">
        <f>_xll.qlInterestRateIndexFixingDate(Currency&amp;"ibor"&amp;$I$1,BA1495,Trigger)</f>
        <v>49780</v>
      </c>
      <c r="BA1495" s="186">
        <f>_xll.qlCalendarAdvance(Calendar,BA1494,AY1495,"f",,Trigger)</f>
        <v>49782</v>
      </c>
      <c r="BB1495" s="186">
        <f>_xll.qlInterestRateIndexMaturity(Currency&amp;"ibor"&amp;$I$1,BA1495,Trigger)</f>
        <v>50147</v>
      </c>
      <c r="BC1495" s="359">
        <f>_xll.qlIndexFixing($AC$5,AZ1495,,_xll.ohTrigger(Trigger,Quote!$V$2))</f>
        <v>1.538540267134013E-2</v>
      </c>
      <c r="BD1495" s="359" t="e">
        <f>_xll.qlIndexFixing($BE$1,AZ1495,TRUE,_xll.ohTrigger(Trigger,Trigger12M))</f>
        <v>#NUM!</v>
      </c>
    </row>
    <row r="1496" spans="51:56" ht="11.25" customHeight="1" x14ac:dyDescent="0.25">
      <c r="AY1496" s="187" t="s">
        <v>90</v>
      </c>
      <c r="AZ1496" s="186">
        <f>_xll.qlInterestRateIndexFixingDate(Currency&amp;"ibor"&amp;$I$1,BA1496,Trigger)</f>
        <v>49787</v>
      </c>
      <c r="BA1496" s="186">
        <f>_xll.qlCalendarAdvance(Calendar,BA1495,AY1496,"f",,Trigger)</f>
        <v>49789</v>
      </c>
      <c r="BB1496" s="186">
        <f>_xll.qlInterestRateIndexMaturity(Currency&amp;"ibor"&amp;$I$1,BA1496,Trigger)</f>
        <v>50154</v>
      </c>
      <c r="BC1496" s="359">
        <f>_xll.qlIndexFixing($AC$5,AZ1496,,_xll.ohTrigger(Trigger,Quote!$V$2))</f>
        <v>1.5377065165586496E-2</v>
      </c>
      <c r="BD1496" s="359" t="e">
        <f>_xll.qlIndexFixing($BE$1,AZ1496,TRUE,_xll.ohTrigger(Trigger,Trigger12M))</f>
        <v>#NUM!</v>
      </c>
    </row>
    <row r="1497" spans="51:56" ht="11.25" customHeight="1" x14ac:dyDescent="0.25">
      <c r="AY1497" s="187" t="s">
        <v>90</v>
      </c>
      <c r="AZ1497" s="186">
        <f>_xll.qlInterestRateIndexFixingDate(Currency&amp;"ibor"&amp;$I$1,BA1497,Trigger)</f>
        <v>49794</v>
      </c>
      <c r="BA1497" s="186">
        <f>_xll.qlCalendarAdvance(Calendar,BA1496,AY1497,"f",,Trigger)</f>
        <v>49797</v>
      </c>
      <c r="BB1497" s="186">
        <f>_xll.qlInterestRateIndexMaturity(Currency&amp;"ibor"&amp;$I$1,BA1497,Trigger)</f>
        <v>50164</v>
      </c>
      <c r="BC1497" s="359">
        <f>_xll.qlIndexFixing($AC$5,AZ1497,,_xll.ohTrigger(Trigger,Quote!$V$2))</f>
        <v>1.536825686895928E-2</v>
      </c>
      <c r="BD1497" s="359" t="e">
        <f>_xll.qlIndexFixing($BE$1,AZ1497,TRUE,_xll.ohTrigger(Trigger,Trigger12M))</f>
        <v>#NUM!</v>
      </c>
    </row>
    <row r="1498" spans="51:56" ht="11.25" customHeight="1" x14ac:dyDescent="0.25">
      <c r="AY1498" s="187" t="s">
        <v>90</v>
      </c>
      <c r="AZ1498" s="186">
        <f>_xll.qlInterestRateIndexFixingDate(Currency&amp;"ibor"&amp;$I$1,BA1498,Trigger)</f>
        <v>49802</v>
      </c>
      <c r="BA1498" s="186">
        <f>_xll.qlCalendarAdvance(Calendar,BA1497,AY1498,"f",,Trigger)</f>
        <v>49804</v>
      </c>
      <c r="BB1498" s="186">
        <f>_xll.qlInterestRateIndexMaturity(Currency&amp;"ibor"&amp;$I$1,BA1498,Trigger)</f>
        <v>50171</v>
      </c>
      <c r="BC1498" s="359">
        <f>_xll.qlIndexFixing($AC$5,AZ1498,,_xll.ohTrigger(Trigger,Quote!$V$2))</f>
        <v>1.5359935246978134E-2</v>
      </c>
      <c r="BD1498" s="359" t="e">
        <f>_xll.qlIndexFixing($BE$1,AZ1498,TRUE,_xll.ohTrigger(Trigger,Trigger12M))</f>
        <v>#NUM!</v>
      </c>
    </row>
    <row r="1499" spans="51:56" ht="11.25" customHeight="1" x14ac:dyDescent="0.25">
      <c r="AY1499" s="187" t="s">
        <v>90</v>
      </c>
      <c r="AZ1499" s="186">
        <f>_xll.qlInterestRateIndexFixingDate(Currency&amp;"ibor"&amp;$I$1,BA1499,Trigger)</f>
        <v>49809</v>
      </c>
      <c r="BA1499" s="186">
        <f>_xll.qlCalendarAdvance(Calendar,BA1498,AY1499,"f",,Trigger)</f>
        <v>49811</v>
      </c>
      <c r="BB1499" s="186">
        <f>_xll.qlInterestRateIndexMaturity(Currency&amp;"ibor"&amp;$I$1,BA1499,Trigger)</f>
        <v>50178</v>
      </c>
      <c r="BC1499" s="359">
        <f>_xll.qlIndexFixing($AC$5,AZ1499,,_xll.ohTrigger(Trigger,Quote!$V$2))</f>
        <v>1.5351593841757528E-2</v>
      </c>
      <c r="BD1499" s="359" t="e">
        <f>_xll.qlIndexFixing($BE$1,AZ1499,TRUE,_xll.ohTrigger(Trigger,Trigger12M))</f>
        <v>#NUM!</v>
      </c>
    </row>
    <row r="1500" spans="51:56" ht="11.25" customHeight="1" x14ac:dyDescent="0.25">
      <c r="AY1500" s="187" t="s">
        <v>90</v>
      </c>
      <c r="AZ1500" s="186">
        <f>_xll.qlInterestRateIndexFixingDate(Currency&amp;"ibor"&amp;$I$1,BA1500,Trigger)</f>
        <v>49816</v>
      </c>
      <c r="BA1500" s="186">
        <f>_xll.qlCalendarAdvance(Calendar,BA1499,AY1500,"f",,Trigger)</f>
        <v>49818</v>
      </c>
      <c r="BB1500" s="186">
        <f>_xll.qlInterestRateIndexMaturity(Currency&amp;"ibor"&amp;$I$1,BA1500,Trigger)</f>
        <v>50185</v>
      </c>
      <c r="BC1500" s="359">
        <f>_xll.qlIndexFixing($AC$5,AZ1500,,_xll.ohTrigger(Trigger,Quote!$V$2))</f>
        <v>1.5343232653794937E-2</v>
      </c>
      <c r="BD1500" s="359" t="e">
        <f>_xll.qlIndexFixing($BE$1,AZ1500,TRUE,_xll.ohTrigger(Trigger,Trigger12M))</f>
        <v>#NUM!</v>
      </c>
    </row>
    <row r="1501" spans="51:56" ht="11.25" customHeight="1" x14ac:dyDescent="0.25">
      <c r="AY1501" s="187" t="s">
        <v>90</v>
      </c>
      <c r="AZ1501" s="186">
        <f>_xll.qlInterestRateIndexFixingDate(Currency&amp;"ibor"&amp;$I$1,BA1501,Trigger)</f>
        <v>49823</v>
      </c>
      <c r="BA1501" s="186">
        <f>_xll.qlCalendarAdvance(Calendar,BA1500,AY1501,"f",,Trigger)</f>
        <v>49825</v>
      </c>
      <c r="BB1501" s="186">
        <f>_xll.qlInterestRateIndexMaturity(Currency&amp;"ibor"&amp;$I$1,BA1501,Trigger)</f>
        <v>50189</v>
      </c>
      <c r="BC1501" s="359">
        <f>_xll.qlIndexFixing($AC$5,AZ1501,,_xll.ohTrigger(Trigger,Quote!$V$2))</f>
        <v>1.5333382871273549E-2</v>
      </c>
      <c r="BD1501" s="359" t="e">
        <f>_xll.qlIndexFixing($BE$1,AZ1501,TRUE,_xll.ohTrigger(Trigger,Trigger12M))</f>
        <v>#NUM!</v>
      </c>
    </row>
    <row r="1502" spans="51:56" ht="11.25" customHeight="1" x14ac:dyDescent="0.25">
      <c r="AY1502" s="187" t="s">
        <v>90</v>
      </c>
      <c r="AZ1502" s="186">
        <f>_xll.qlInterestRateIndexFixingDate(Currency&amp;"ibor"&amp;$I$1,BA1502,Trigger)</f>
        <v>49830</v>
      </c>
      <c r="BA1502" s="186">
        <f>_xll.qlCalendarAdvance(Calendar,BA1501,AY1502,"f",,Trigger)</f>
        <v>49832</v>
      </c>
      <c r="BB1502" s="186">
        <f>_xll.qlInterestRateIndexMaturity(Currency&amp;"ibor"&amp;$I$1,BA1502,Trigger)</f>
        <v>50199</v>
      </c>
      <c r="BC1502" s="359">
        <f>_xll.qlIndexFixing($AC$5,AZ1502,,_xll.ohTrigger(Trigger,Quote!$V$2))</f>
        <v>1.5324531348774179E-2</v>
      </c>
      <c r="BD1502" s="359" t="e">
        <f>_xll.qlIndexFixing($BE$1,AZ1502,TRUE,_xll.ohTrigger(Trigger,Trigger12M))</f>
        <v>#NUM!</v>
      </c>
    </row>
    <row r="1503" spans="51:56" ht="11.25" customHeight="1" x14ac:dyDescent="0.25">
      <c r="AY1503" s="187" t="s">
        <v>90</v>
      </c>
      <c r="AZ1503" s="186">
        <f>_xll.qlInterestRateIndexFixingDate(Currency&amp;"ibor"&amp;$I$1,BA1503,Trigger)</f>
        <v>49837</v>
      </c>
      <c r="BA1503" s="186">
        <f>_xll.qlCalendarAdvance(Calendar,BA1502,AY1503,"f",,Trigger)</f>
        <v>49839</v>
      </c>
      <c r="BB1503" s="186">
        <f>_xll.qlInterestRateIndexMaturity(Currency&amp;"ibor"&amp;$I$1,BA1503,Trigger)</f>
        <v>50206</v>
      </c>
      <c r="BC1503" s="359">
        <f>_xll.qlIndexFixing($AC$5,AZ1503,,_xll.ohTrigger(Trigger,Quote!$V$2))</f>
        <v>1.5318859957545271E-2</v>
      </c>
      <c r="BD1503" s="359" t="e">
        <f>_xll.qlIndexFixing($BE$1,AZ1503,TRUE,_xll.ohTrigger(Trigger,Trigger12M))</f>
        <v>#NUM!</v>
      </c>
    </row>
    <row r="1504" spans="51:56" ht="11.25" customHeight="1" x14ac:dyDescent="0.25">
      <c r="AY1504" s="187" t="s">
        <v>90</v>
      </c>
      <c r="AZ1504" s="186">
        <f>_xll.qlInterestRateIndexFixingDate(Currency&amp;"ibor"&amp;$I$1,BA1504,Trigger)</f>
        <v>49844</v>
      </c>
      <c r="BA1504" s="186">
        <f>_xll.qlCalendarAdvance(Calendar,BA1503,AY1504,"f",,Trigger)</f>
        <v>49846</v>
      </c>
      <c r="BB1504" s="186">
        <f>_xll.qlInterestRateIndexMaturity(Currency&amp;"ibor"&amp;$I$1,BA1504,Trigger)</f>
        <v>50213</v>
      </c>
      <c r="BC1504" s="359">
        <f>_xll.qlIndexFixing($AC$5,AZ1504,,_xll.ohTrigger(Trigger,Quote!$V$2))</f>
        <v>1.5313174432370688E-2</v>
      </c>
      <c r="BD1504" s="359" t="e">
        <f>_xll.qlIndexFixing($BE$1,AZ1504,TRUE,_xll.ohTrigger(Trigger,Trigger12M))</f>
        <v>#NUM!</v>
      </c>
    </row>
    <row r="1505" spans="51:56" ht="11.25" customHeight="1" x14ac:dyDescent="0.25">
      <c r="AY1505" s="187" t="s">
        <v>90</v>
      </c>
      <c r="AZ1505" s="186">
        <f>_xll.qlInterestRateIndexFixingDate(Currency&amp;"ibor"&amp;$I$1,BA1505,Trigger)</f>
        <v>49851</v>
      </c>
      <c r="BA1505" s="186">
        <f>_xll.qlCalendarAdvance(Calendar,BA1504,AY1505,"f",,Trigger)</f>
        <v>49853</v>
      </c>
      <c r="BB1505" s="186">
        <f>_xll.qlInterestRateIndexMaturity(Currency&amp;"ibor"&amp;$I$1,BA1505,Trigger)</f>
        <v>50220</v>
      </c>
      <c r="BC1505" s="359">
        <f>_xll.qlIndexFixing($AC$5,AZ1505,,_xll.ohTrigger(Trigger,Quote!$V$2))</f>
        <v>1.5307474773492851E-2</v>
      </c>
      <c r="BD1505" s="359" t="e">
        <f>_xll.qlIndexFixing($BE$1,AZ1505,TRUE,_xll.ohTrigger(Trigger,Trigger12M))</f>
        <v>#NUM!</v>
      </c>
    </row>
    <row r="1506" spans="51:56" ht="11.25" customHeight="1" x14ac:dyDescent="0.25">
      <c r="AY1506" s="187" t="s">
        <v>90</v>
      </c>
      <c r="AZ1506" s="186">
        <f>_xll.qlInterestRateIndexFixingDate(Currency&amp;"ibor"&amp;$I$1,BA1506,Trigger)</f>
        <v>49858</v>
      </c>
      <c r="BA1506" s="186">
        <f>_xll.qlCalendarAdvance(Calendar,BA1505,AY1506,"f",,Trigger)</f>
        <v>49860</v>
      </c>
      <c r="BB1506" s="186">
        <f>_xll.qlInterestRateIndexMaturity(Currency&amp;"ibor"&amp;$I$1,BA1506,Trigger)</f>
        <v>50227</v>
      </c>
      <c r="BC1506" s="359">
        <f>_xll.qlIndexFixing($AC$5,AZ1506,,_xll.ohTrigger(Trigger,Quote!$V$2))</f>
        <v>1.53017609811544E-2</v>
      </c>
      <c r="BD1506" s="359" t="e">
        <f>_xll.qlIndexFixing($BE$1,AZ1506,TRUE,_xll.ohTrigger(Trigger,Trigger12M))</f>
        <v>#NUM!</v>
      </c>
    </row>
    <row r="1507" spans="51:56" ht="11.25" customHeight="1" x14ac:dyDescent="0.25">
      <c r="AY1507" s="187" t="s">
        <v>90</v>
      </c>
      <c r="AZ1507" s="186">
        <f>_xll.qlInterestRateIndexFixingDate(Currency&amp;"ibor"&amp;$I$1,BA1507,Trigger)</f>
        <v>49865</v>
      </c>
      <c r="BA1507" s="186">
        <f>_xll.qlCalendarAdvance(Calendar,BA1506,AY1507,"f",,Trigger)</f>
        <v>49867</v>
      </c>
      <c r="BB1507" s="186">
        <f>_xll.qlInterestRateIndexMaturity(Currency&amp;"ibor"&amp;$I$1,BA1507,Trigger)</f>
        <v>50234</v>
      </c>
      <c r="BC1507" s="359">
        <f>_xll.qlIndexFixing($AC$5,AZ1507,,_xll.ohTrigger(Trigger,Quote!$V$2))</f>
        <v>1.5296033055599281E-2</v>
      </c>
      <c r="BD1507" s="359" t="e">
        <f>_xll.qlIndexFixing($BE$1,AZ1507,TRUE,_xll.ohTrigger(Trigger,Trigger12M))</f>
        <v>#NUM!</v>
      </c>
    </row>
    <row r="1508" spans="51:56" ht="11.25" customHeight="1" x14ac:dyDescent="0.25">
      <c r="AY1508" s="187" t="s">
        <v>90</v>
      </c>
      <c r="AZ1508" s="186">
        <f>_xll.qlInterestRateIndexFixingDate(Currency&amp;"ibor"&amp;$I$1,BA1508,Trigger)</f>
        <v>49872</v>
      </c>
      <c r="BA1508" s="186">
        <f>_xll.qlCalendarAdvance(Calendar,BA1507,AY1508,"f",,Trigger)</f>
        <v>49874</v>
      </c>
      <c r="BB1508" s="186">
        <f>_xll.qlInterestRateIndexMaturity(Currency&amp;"ibor"&amp;$I$1,BA1508,Trigger)</f>
        <v>50241</v>
      </c>
      <c r="BC1508" s="359">
        <f>_xll.qlIndexFixing($AC$5,AZ1508,,_xll.ohTrigger(Trigger,Quote!$V$2))</f>
        <v>1.5290290997070787E-2</v>
      </c>
      <c r="BD1508" s="359" t="e">
        <f>_xll.qlIndexFixing($BE$1,AZ1508,TRUE,_xll.ohTrigger(Trigger,Trigger12M))</f>
        <v>#NUM!</v>
      </c>
    </row>
    <row r="1509" spans="51:56" ht="11.25" customHeight="1" x14ac:dyDescent="0.25">
      <c r="AY1509" s="187" t="s">
        <v>90</v>
      </c>
      <c r="AZ1509" s="186">
        <f>_xll.qlInterestRateIndexFixingDate(Currency&amp;"ibor"&amp;$I$1,BA1509,Trigger)</f>
        <v>49879</v>
      </c>
      <c r="BA1509" s="186">
        <f>_xll.qlCalendarAdvance(Calendar,BA1508,AY1509,"f",,Trigger)</f>
        <v>49881</v>
      </c>
      <c r="BB1509" s="186">
        <f>_xll.qlInterestRateIndexMaturity(Currency&amp;"ibor"&amp;$I$1,BA1509,Trigger)</f>
        <v>50248</v>
      </c>
      <c r="BC1509" s="359">
        <f>_xll.qlIndexFixing($AC$5,AZ1509,,_xll.ohTrigger(Trigger,Quote!$V$2))</f>
        <v>1.5284534805814825E-2</v>
      </c>
      <c r="BD1509" s="359" t="e">
        <f>_xll.qlIndexFixing($BE$1,AZ1509,TRUE,_xll.ohTrigger(Trigger,Trigger12M))</f>
        <v>#NUM!</v>
      </c>
    </row>
    <row r="1510" spans="51:56" ht="11.25" customHeight="1" x14ac:dyDescent="0.25">
      <c r="AY1510" s="187" t="s">
        <v>90</v>
      </c>
      <c r="AZ1510" s="186">
        <f>_xll.qlInterestRateIndexFixingDate(Currency&amp;"ibor"&amp;$I$1,BA1510,Trigger)</f>
        <v>49886</v>
      </c>
      <c r="BA1510" s="186">
        <f>_xll.qlCalendarAdvance(Calendar,BA1509,AY1510,"f",,Trigger)</f>
        <v>49888</v>
      </c>
      <c r="BB1510" s="186">
        <f>_xll.qlInterestRateIndexMaturity(Currency&amp;"ibor"&amp;$I$1,BA1510,Trigger)</f>
        <v>50255</v>
      </c>
      <c r="BC1510" s="359">
        <f>_xll.qlIndexFixing($AC$5,AZ1510,,_xll.ohTrigger(Trigger,Quote!$V$2))</f>
        <v>1.5278764482075996E-2</v>
      </c>
      <c r="BD1510" s="359" t="e">
        <f>_xll.qlIndexFixing($BE$1,AZ1510,TRUE,_xll.ohTrigger(Trigger,Trigger12M))</f>
        <v>#NUM!</v>
      </c>
    </row>
    <row r="1511" spans="51:56" ht="11.25" customHeight="1" x14ac:dyDescent="0.25">
      <c r="AY1511" s="187" t="s">
        <v>90</v>
      </c>
      <c r="AZ1511" s="186">
        <f>_xll.qlInterestRateIndexFixingDate(Currency&amp;"ibor"&amp;$I$1,BA1511,Trigger)</f>
        <v>49893</v>
      </c>
      <c r="BA1511" s="186">
        <f>_xll.qlCalendarAdvance(Calendar,BA1510,AY1511,"f",,Trigger)</f>
        <v>49895</v>
      </c>
      <c r="BB1511" s="186">
        <f>_xll.qlInterestRateIndexMaturity(Currency&amp;"ibor"&amp;$I$1,BA1511,Trigger)</f>
        <v>50262</v>
      </c>
      <c r="BC1511" s="359">
        <f>_xll.qlIndexFixing($AC$5,AZ1511,,_xll.ohTrigger(Trigger,Quote!$V$2))</f>
        <v>1.5272980026100641E-2</v>
      </c>
      <c r="BD1511" s="359" t="e">
        <f>_xll.qlIndexFixing($BE$1,AZ1511,TRUE,_xll.ohTrigger(Trigger,Trigger12M))</f>
        <v>#NUM!</v>
      </c>
    </row>
    <row r="1512" spans="51:56" ht="11.25" customHeight="1" x14ac:dyDescent="0.25">
      <c r="AY1512" s="187" t="s">
        <v>90</v>
      </c>
      <c r="AZ1512" s="186">
        <f>_xll.qlInterestRateIndexFixingDate(Currency&amp;"ibor"&amp;$I$1,BA1512,Trigger)</f>
        <v>49900</v>
      </c>
      <c r="BA1512" s="186">
        <f>_xll.qlCalendarAdvance(Calendar,BA1511,AY1512,"f",,Trigger)</f>
        <v>49902</v>
      </c>
      <c r="BB1512" s="186">
        <f>_xll.qlInterestRateIndexMaturity(Currency&amp;"ibor"&amp;$I$1,BA1512,Trigger)</f>
        <v>50269</v>
      </c>
      <c r="BC1512" s="359">
        <f>_xll.qlIndexFixing($AC$5,AZ1512,,_xll.ohTrigger(Trigger,Quote!$V$2))</f>
        <v>1.5267181438135321E-2</v>
      </c>
      <c r="BD1512" s="359" t="e">
        <f>_xll.qlIndexFixing($BE$1,AZ1512,TRUE,_xll.ohTrigger(Trigger,Trigger12M))</f>
        <v>#NUM!</v>
      </c>
    </row>
    <row r="1513" spans="51:56" ht="11.25" customHeight="1" x14ac:dyDescent="0.25">
      <c r="AY1513" s="187" t="s">
        <v>90</v>
      </c>
      <c r="AZ1513" s="186">
        <f>_xll.qlInterestRateIndexFixingDate(Currency&amp;"ibor"&amp;$I$1,BA1513,Trigger)</f>
        <v>49907</v>
      </c>
      <c r="BA1513" s="186">
        <f>_xll.qlCalendarAdvance(Calendar,BA1512,AY1513,"f",,Trigger)</f>
        <v>49909</v>
      </c>
      <c r="BB1513" s="186">
        <f>_xll.qlInterestRateIndexMaturity(Currency&amp;"ibor"&amp;$I$1,BA1513,Trigger)</f>
        <v>50276</v>
      </c>
      <c r="BC1513" s="359">
        <f>_xll.qlIndexFixing($AC$5,AZ1513,,_xll.ohTrigger(Trigger,Quote!$V$2))</f>
        <v>1.5261368718426595E-2</v>
      </c>
      <c r="BD1513" s="359" t="e">
        <f>_xll.qlIndexFixing($BE$1,AZ1513,TRUE,_xll.ohTrigger(Trigger,Trigger12M))</f>
        <v>#NUM!</v>
      </c>
    </row>
    <row r="1514" spans="51:56" ht="11.25" customHeight="1" x14ac:dyDescent="0.25">
      <c r="AY1514" s="187" t="s">
        <v>90</v>
      </c>
      <c r="AZ1514" s="186">
        <f>_xll.qlInterestRateIndexFixingDate(Currency&amp;"ibor"&amp;$I$1,BA1514,Trigger)</f>
        <v>49914</v>
      </c>
      <c r="BA1514" s="186">
        <f>_xll.qlCalendarAdvance(Calendar,BA1513,AY1514,"f",,Trigger)</f>
        <v>49916</v>
      </c>
      <c r="BB1514" s="186">
        <f>_xll.qlInterestRateIndexMaturity(Currency&amp;"ibor"&amp;$I$1,BA1514,Trigger)</f>
        <v>50283</v>
      </c>
      <c r="BC1514" s="359">
        <f>_xll.qlIndexFixing($AC$5,AZ1514,,_xll.ohTrigger(Trigger,Quote!$V$2))</f>
        <v>1.5255541867223204E-2</v>
      </c>
      <c r="BD1514" s="359" t="e">
        <f>_xll.qlIndexFixing($BE$1,AZ1514,TRUE,_xll.ohTrigger(Trigger,Trigger12M))</f>
        <v>#NUM!</v>
      </c>
    </row>
    <row r="1515" spans="51:56" ht="11.25" customHeight="1" x14ac:dyDescent="0.25">
      <c r="AY1515" s="187" t="s">
        <v>90</v>
      </c>
      <c r="AZ1515" s="186">
        <f>_xll.qlInterestRateIndexFixingDate(Currency&amp;"ibor"&amp;$I$1,BA1515,Trigger)</f>
        <v>49921</v>
      </c>
      <c r="BA1515" s="186">
        <f>_xll.qlCalendarAdvance(Calendar,BA1514,AY1515,"f",,Trigger)</f>
        <v>49923</v>
      </c>
      <c r="BB1515" s="186">
        <f>_xll.qlInterestRateIndexMaturity(Currency&amp;"ibor"&amp;$I$1,BA1515,Trigger)</f>
        <v>50290</v>
      </c>
      <c r="BC1515" s="359">
        <f>_xll.qlIndexFixing($AC$5,AZ1515,,_xll.ohTrigger(Trigger,Quote!$V$2))</f>
        <v>1.5249700884772795E-2</v>
      </c>
      <c r="BD1515" s="359" t="e">
        <f>_xll.qlIndexFixing($BE$1,AZ1515,TRUE,_xll.ohTrigger(Trigger,Trigger12M))</f>
        <v>#NUM!</v>
      </c>
    </row>
    <row r="1516" spans="51:56" ht="11.25" customHeight="1" x14ac:dyDescent="0.25">
      <c r="AY1516" s="187" t="s">
        <v>90</v>
      </c>
      <c r="AZ1516" s="186">
        <f>_xll.qlInterestRateIndexFixingDate(Currency&amp;"ibor"&amp;$I$1,BA1516,Trigger)</f>
        <v>49928</v>
      </c>
      <c r="BA1516" s="186">
        <f>_xll.qlCalendarAdvance(Calendar,BA1515,AY1516,"f",,Trigger)</f>
        <v>49930</v>
      </c>
      <c r="BB1516" s="186">
        <f>_xll.qlInterestRateIndexMaturity(Currency&amp;"ibor"&amp;$I$1,BA1516,Trigger)</f>
        <v>50297</v>
      </c>
      <c r="BC1516" s="359">
        <f>_xll.qlIndexFixing($AC$5,AZ1516,,_xll.ohTrigger(Trigger,Quote!$V$2))</f>
        <v>1.5243845771324543E-2</v>
      </c>
      <c r="BD1516" s="359" t="e">
        <f>_xll.qlIndexFixing($BE$1,AZ1516,TRUE,_xll.ohTrigger(Trigger,Trigger12M))</f>
        <v>#NUM!</v>
      </c>
    </row>
    <row r="1517" spans="51:56" ht="11.25" customHeight="1" x14ac:dyDescent="0.25">
      <c r="AY1517" s="187" t="s">
        <v>90</v>
      </c>
      <c r="AZ1517" s="186">
        <f>_xll.qlInterestRateIndexFixingDate(Currency&amp;"ibor"&amp;$I$1,BA1517,Trigger)</f>
        <v>49935</v>
      </c>
      <c r="BA1517" s="186">
        <f>_xll.qlCalendarAdvance(Calendar,BA1516,AY1517,"f",,Trigger)</f>
        <v>49937</v>
      </c>
      <c r="BB1517" s="186">
        <f>_xll.qlInterestRateIndexMaturity(Currency&amp;"ibor"&amp;$I$1,BA1517,Trigger)</f>
        <v>50304</v>
      </c>
      <c r="BC1517" s="359">
        <f>_xll.qlIndexFixing($AC$5,AZ1517,,_xll.ohTrigger(Trigger,Quote!$V$2))</f>
        <v>1.5237976527128057E-2</v>
      </c>
      <c r="BD1517" s="359" t="e">
        <f>_xll.qlIndexFixing($BE$1,AZ1517,TRUE,_xll.ohTrigger(Trigger,Trigger12M))</f>
        <v>#NUM!</v>
      </c>
    </row>
    <row r="1518" spans="51:56" ht="11.25" customHeight="1" x14ac:dyDescent="0.25">
      <c r="AY1518" s="187" t="s">
        <v>90</v>
      </c>
      <c r="AZ1518" s="186">
        <f>_xll.qlInterestRateIndexFixingDate(Currency&amp;"ibor"&amp;$I$1,BA1518,Trigger)</f>
        <v>49942</v>
      </c>
      <c r="BA1518" s="186">
        <f>_xll.qlCalendarAdvance(Calendar,BA1517,AY1518,"f",,Trigger)</f>
        <v>49944</v>
      </c>
      <c r="BB1518" s="186">
        <f>_xll.qlInterestRateIndexMaturity(Currency&amp;"ibor"&amp;$I$1,BA1518,Trigger)</f>
        <v>50311</v>
      </c>
      <c r="BC1518" s="359">
        <f>_xll.qlIndexFixing($AC$5,AZ1518,,_xll.ohTrigger(Trigger,Quote!$V$2))</f>
        <v>1.5232093152433601E-2</v>
      </c>
      <c r="BD1518" s="359" t="e">
        <f>_xll.qlIndexFixing($BE$1,AZ1518,TRUE,_xll.ohTrigger(Trigger,Trigger12M))</f>
        <v>#NUM!</v>
      </c>
    </row>
    <row r="1519" spans="51:56" ht="11.25" customHeight="1" x14ac:dyDescent="0.25">
      <c r="AY1519" s="187" t="s">
        <v>90</v>
      </c>
      <c r="AZ1519" s="186">
        <f>_xll.qlInterestRateIndexFixingDate(Currency&amp;"ibor"&amp;$I$1,BA1519,Trigger)</f>
        <v>49949</v>
      </c>
      <c r="BA1519" s="186">
        <f>_xll.qlCalendarAdvance(Calendar,BA1518,AY1519,"f",,Trigger)</f>
        <v>49951</v>
      </c>
      <c r="BB1519" s="186">
        <f>_xll.qlInterestRateIndexMaturity(Currency&amp;"ibor"&amp;$I$1,BA1519,Trigger)</f>
        <v>50318</v>
      </c>
      <c r="BC1519" s="359">
        <f>_xll.qlIndexFixing($AC$5,AZ1519,,_xll.ohTrigger(Trigger,Quote!$V$2))</f>
        <v>1.5226195647491437E-2</v>
      </c>
      <c r="BD1519" s="359" t="e">
        <f>_xll.qlIndexFixing($BE$1,AZ1519,TRUE,_xll.ohTrigger(Trigger,Trigger12M))</f>
        <v>#NUM!</v>
      </c>
    </row>
    <row r="1520" spans="51:56" ht="11.25" customHeight="1" x14ac:dyDescent="0.25">
      <c r="AY1520" s="187" t="s">
        <v>90</v>
      </c>
      <c r="AZ1520" s="186">
        <f>_xll.qlInterestRateIndexFixingDate(Currency&amp;"ibor"&amp;$I$1,BA1520,Trigger)</f>
        <v>49956</v>
      </c>
      <c r="BA1520" s="186">
        <f>_xll.qlCalendarAdvance(Calendar,BA1519,AY1520,"f",,Trigger)</f>
        <v>49958</v>
      </c>
      <c r="BB1520" s="186">
        <f>_xll.qlInterestRateIndexMaturity(Currency&amp;"ibor"&amp;$I$1,BA1520,Trigger)</f>
        <v>50325</v>
      </c>
      <c r="BC1520" s="359">
        <f>_xll.qlIndexFixing($AC$5,AZ1520,,_xll.ohTrigger(Trigger,Quote!$V$2))</f>
        <v>1.5220284012553788E-2</v>
      </c>
      <c r="BD1520" s="359" t="e">
        <f>_xll.qlIndexFixing($BE$1,AZ1520,TRUE,_xll.ohTrigger(Trigger,Trigger12M))</f>
        <v>#NUM!</v>
      </c>
    </row>
    <row r="1521" spans="51:56" ht="11.25" customHeight="1" x14ac:dyDescent="0.25">
      <c r="AY1521" s="187" t="s">
        <v>90</v>
      </c>
      <c r="AZ1521" s="186">
        <f>_xll.qlInterestRateIndexFixingDate(Currency&amp;"ibor"&amp;$I$1,BA1521,Trigger)</f>
        <v>49963</v>
      </c>
      <c r="BA1521" s="186">
        <f>_xll.qlCalendarAdvance(Calendar,BA1520,AY1521,"f",,Trigger)</f>
        <v>49965</v>
      </c>
      <c r="BB1521" s="186">
        <f>_xll.qlInterestRateIndexMaturity(Currency&amp;"ibor"&amp;$I$1,BA1521,Trigger)</f>
        <v>50332</v>
      </c>
      <c r="BC1521" s="359">
        <f>_xll.qlIndexFixing($AC$5,AZ1521,,_xll.ohTrigger(Trigger,Quote!$V$2))</f>
        <v>1.5214358247872008E-2</v>
      </c>
      <c r="BD1521" s="359" t="e">
        <f>_xll.qlIndexFixing($BE$1,AZ1521,TRUE,_xll.ohTrigger(Trigger,Trigger12M))</f>
        <v>#NUM!</v>
      </c>
    </row>
    <row r="1522" spans="51:56" ht="11.25" customHeight="1" x14ac:dyDescent="0.25">
      <c r="AY1522" s="187" t="s">
        <v>90</v>
      </c>
      <c r="AZ1522" s="186">
        <f>_xll.qlInterestRateIndexFixingDate(Currency&amp;"ibor"&amp;$I$1,BA1522,Trigger)</f>
        <v>49970</v>
      </c>
      <c r="BA1522" s="186">
        <f>_xll.qlCalendarAdvance(Calendar,BA1521,AY1522,"f",,Trigger)</f>
        <v>49972</v>
      </c>
      <c r="BB1522" s="186">
        <f>_xll.qlInterestRateIndexMaturity(Currency&amp;"ibor"&amp;$I$1,BA1522,Trigger)</f>
        <v>50339</v>
      </c>
      <c r="BC1522" s="359">
        <f>_xll.qlIndexFixing($AC$5,AZ1522,,_xll.ohTrigger(Trigger,Quote!$V$2))</f>
        <v>1.5208418353698972E-2</v>
      </c>
      <c r="BD1522" s="359" t="e">
        <f>_xll.qlIndexFixing($BE$1,AZ1522,TRUE,_xll.ohTrigger(Trigger,Trigger12M))</f>
        <v>#NUM!</v>
      </c>
    </row>
    <row r="1523" spans="51:56" ht="11.25" customHeight="1" x14ac:dyDescent="0.25">
      <c r="AY1523" s="187" t="s">
        <v>90</v>
      </c>
      <c r="AZ1523" s="186">
        <f>_xll.qlInterestRateIndexFixingDate(Currency&amp;"ibor"&amp;$I$1,BA1523,Trigger)</f>
        <v>49977</v>
      </c>
      <c r="BA1523" s="186">
        <f>_xll.qlCalendarAdvance(Calendar,BA1522,AY1523,"f",,Trigger)</f>
        <v>49979</v>
      </c>
      <c r="BB1523" s="186">
        <f>_xll.qlInterestRateIndexMaturity(Currency&amp;"ibor"&amp;$I$1,BA1523,Trigger)</f>
        <v>50343</v>
      </c>
      <c r="BC1523" s="359">
        <f>_xll.qlIndexFixing($AC$5,AZ1523,,_xll.ohTrigger(Trigger,Quote!$V$2))</f>
        <v>1.520311872175523E-2</v>
      </c>
      <c r="BD1523" s="359" t="e">
        <f>_xll.qlIndexFixing($BE$1,AZ1523,TRUE,_xll.ohTrigger(Trigger,Trigger12M))</f>
        <v>#NUM!</v>
      </c>
    </row>
    <row r="1524" spans="51:56" ht="11.25" customHeight="1" x14ac:dyDescent="0.25">
      <c r="AY1524" s="187" t="s">
        <v>90</v>
      </c>
      <c r="AZ1524" s="186">
        <f>_xll.qlInterestRateIndexFixingDate(Currency&amp;"ibor"&amp;$I$1,BA1524,Trigger)</f>
        <v>49984</v>
      </c>
      <c r="BA1524" s="186">
        <f>_xll.qlCalendarAdvance(Calendar,BA1523,AY1524,"f",,Trigger)</f>
        <v>49986</v>
      </c>
      <c r="BB1524" s="186">
        <f>_xll.qlInterestRateIndexMaturity(Currency&amp;"ibor"&amp;$I$1,BA1524,Trigger)</f>
        <v>50353</v>
      </c>
      <c r="BC1524" s="359">
        <f>_xll.qlIndexFixing($AC$5,AZ1524,,_xll.ohTrigger(Trigger,Quote!$V$2))</f>
        <v>1.5196496177891729E-2</v>
      </c>
      <c r="BD1524" s="359" t="e">
        <f>_xll.qlIndexFixing($BE$1,AZ1524,TRUE,_xll.ohTrigger(Trigger,Trigger12M))</f>
        <v>#NUM!</v>
      </c>
    </row>
    <row r="1525" spans="51:56" ht="11.25" customHeight="1" x14ac:dyDescent="0.25">
      <c r="AY1525" s="187" t="s">
        <v>90</v>
      </c>
      <c r="AZ1525" s="186">
        <f>_xll.qlInterestRateIndexFixingDate(Currency&amp;"ibor"&amp;$I$1,BA1525,Trigger)</f>
        <v>49991</v>
      </c>
      <c r="BA1525" s="186">
        <f>_xll.qlCalendarAdvance(Calendar,BA1524,AY1525,"f",,Trigger)</f>
        <v>49993</v>
      </c>
      <c r="BB1525" s="186">
        <f>_xll.qlInterestRateIndexMaturity(Currency&amp;"ibor"&amp;$I$1,BA1525,Trigger)</f>
        <v>50360</v>
      </c>
      <c r="BC1525" s="359">
        <f>_xll.qlIndexFixing($AC$5,AZ1525,,_xll.ohTrigger(Trigger,Quote!$V$2))</f>
        <v>1.519051389676589E-2</v>
      </c>
      <c r="BD1525" s="359" t="e">
        <f>_xll.qlIndexFixing($BE$1,AZ1525,TRUE,_xll.ohTrigger(Trigger,Trigger12M))</f>
        <v>#NUM!</v>
      </c>
    </row>
    <row r="1526" spans="51:56" ht="11.25" customHeight="1" x14ac:dyDescent="0.25">
      <c r="AY1526" s="187" t="s">
        <v>90</v>
      </c>
      <c r="AZ1526" s="186">
        <f>_xll.qlInterestRateIndexFixingDate(Currency&amp;"ibor"&amp;$I$1,BA1526,Trigger)</f>
        <v>49998</v>
      </c>
      <c r="BA1526" s="186">
        <f>_xll.qlCalendarAdvance(Calendar,BA1525,AY1526,"f",,Trigger)</f>
        <v>50000</v>
      </c>
      <c r="BB1526" s="186">
        <f>_xll.qlInterestRateIndexMaturity(Currency&amp;"ibor"&amp;$I$1,BA1526,Trigger)</f>
        <v>50367</v>
      </c>
      <c r="BC1526" s="359">
        <f>_xll.qlIndexFixing($AC$5,AZ1526,,_xll.ohTrigger(Trigger,Quote!$V$2))</f>
        <v>1.5184517487165095E-2</v>
      </c>
      <c r="BD1526" s="359" t="e">
        <f>_xll.qlIndexFixing($BE$1,AZ1526,TRUE,_xll.ohTrigger(Trigger,Trigger12M))</f>
        <v>#NUM!</v>
      </c>
    </row>
    <row r="1527" spans="51:56" ht="11.25" customHeight="1" x14ac:dyDescent="0.25">
      <c r="AY1527" s="187" t="s">
        <v>90</v>
      </c>
      <c r="AZ1527" s="186">
        <f>_xll.qlInterestRateIndexFixingDate(Currency&amp;"ibor"&amp;$I$1,BA1527,Trigger)</f>
        <v>50005</v>
      </c>
      <c r="BA1527" s="186">
        <f>_xll.qlCalendarAdvance(Calendar,BA1526,AY1527,"f",,Trigger)</f>
        <v>50007</v>
      </c>
      <c r="BB1527" s="186">
        <f>_xll.qlInterestRateIndexMaturity(Currency&amp;"ibor"&amp;$I$1,BA1527,Trigger)</f>
        <v>50374</v>
      </c>
      <c r="BC1527" s="359">
        <f>_xll.qlIndexFixing($AC$5,AZ1527,,_xll.ohTrigger(Trigger,Quote!$V$2))</f>
        <v>1.5178506949344615E-2</v>
      </c>
      <c r="BD1527" s="359" t="e">
        <f>_xll.qlIndexFixing($BE$1,AZ1527,TRUE,_xll.ohTrigger(Trigger,Trigger12M))</f>
        <v>#NUM!</v>
      </c>
    </row>
    <row r="1528" spans="51:56" ht="11.25" customHeight="1" x14ac:dyDescent="0.25">
      <c r="AY1528" s="187" t="s">
        <v>90</v>
      </c>
      <c r="AZ1528" s="186">
        <f>_xll.qlInterestRateIndexFixingDate(Currency&amp;"ibor"&amp;$I$1,BA1528,Trigger)</f>
        <v>50012</v>
      </c>
      <c r="BA1528" s="186">
        <f>_xll.qlCalendarAdvance(Calendar,BA1527,AY1528,"f",,Trigger)</f>
        <v>50014</v>
      </c>
      <c r="BB1528" s="186">
        <f>_xll.qlInterestRateIndexMaturity(Currency&amp;"ibor"&amp;$I$1,BA1528,Trigger)</f>
        <v>50381</v>
      </c>
      <c r="BC1528" s="359">
        <f>_xll.qlIndexFixing($AC$5,AZ1528,,_xll.ohTrigger(Trigger,Quote!$V$2))</f>
        <v>1.517248228356103E-2</v>
      </c>
      <c r="BD1528" s="359" t="e">
        <f>_xll.qlIndexFixing($BE$1,AZ1528,TRUE,_xll.ohTrigger(Trigger,Trigger12M))</f>
        <v>#NUM!</v>
      </c>
    </row>
    <row r="1529" spans="51:56" ht="11.25" customHeight="1" x14ac:dyDescent="0.25">
      <c r="AY1529" s="187" t="s">
        <v>90</v>
      </c>
      <c r="AZ1529" s="186">
        <f>_xll.qlInterestRateIndexFixingDate(Currency&amp;"ibor"&amp;$I$1,BA1529,Trigger)</f>
        <v>50019</v>
      </c>
      <c r="BA1529" s="186">
        <f>_xll.qlCalendarAdvance(Calendar,BA1528,AY1529,"f",,Trigger)</f>
        <v>50021</v>
      </c>
      <c r="BB1529" s="186">
        <f>_xll.qlInterestRateIndexMaturity(Currency&amp;"ibor"&amp;$I$1,BA1529,Trigger)</f>
        <v>50388</v>
      </c>
      <c r="BC1529" s="359">
        <f>_xll.qlIndexFixing($AC$5,AZ1529,,_xll.ohTrigger(Trigger,Quote!$V$2))</f>
        <v>1.516644349007092E-2</v>
      </c>
      <c r="BD1529" s="359" t="e">
        <f>_xll.qlIndexFixing($BE$1,AZ1529,TRUE,_xll.ohTrigger(Trigger,Trigger12M))</f>
        <v>#NUM!</v>
      </c>
    </row>
    <row r="1530" spans="51:56" ht="11.25" customHeight="1" x14ac:dyDescent="0.25">
      <c r="AY1530" s="187" t="s">
        <v>90</v>
      </c>
      <c r="AZ1530" s="186">
        <f>_xll.qlInterestRateIndexFixingDate(Currency&amp;"ibor"&amp;$I$1,BA1530,Trigger)</f>
        <v>50026</v>
      </c>
      <c r="BA1530" s="186">
        <f>_xll.qlCalendarAdvance(Calendar,BA1529,AY1530,"f",,Trigger)</f>
        <v>50028</v>
      </c>
      <c r="BB1530" s="186">
        <f>_xll.qlInterestRateIndexMaturity(Currency&amp;"ibor"&amp;$I$1,BA1530,Trigger)</f>
        <v>50395</v>
      </c>
      <c r="BC1530" s="359">
        <f>_xll.qlIndexFixing($AC$5,AZ1530,,_xll.ohTrigger(Trigger,Quote!$V$2))</f>
        <v>1.5160390569131517E-2</v>
      </c>
      <c r="BD1530" s="359" t="e">
        <f>_xll.qlIndexFixing($BE$1,AZ1530,TRUE,_xll.ohTrigger(Trigger,Trigger12M))</f>
        <v>#NUM!</v>
      </c>
    </row>
    <row r="1531" spans="51:56" ht="11.25" customHeight="1" x14ac:dyDescent="0.25">
      <c r="AY1531" s="187" t="s">
        <v>90</v>
      </c>
      <c r="AZ1531" s="186">
        <f>_xll.qlInterestRateIndexFixingDate(Currency&amp;"ibor"&amp;$I$1,BA1531,Trigger)</f>
        <v>50032</v>
      </c>
      <c r="BA1531" s="186">
        <f>_xll.qlCalendarAdvance(Calendar,BA1530,AY1531,"f",,Trigger)</f>
        <v>50038</v>
      </c>
      <c r="BB1531" s="186">
        <f>_xll.qlInterestRateIndexMaturity(Currency&amp;"ibor"&amp;$I$1,BA1531,Trigger)</f>
        <v>50403</v>
      </c>
      <c r="BC1531" s="359">
        <f>_xll.qlIndexFixing($AC$5,AZ1531,,_xll.ohTrigger(Trigger,Quote!$V$2))</f>
        <v>1.5151797404758388E-2</v>
      </c>
      <c r="BD1531" s="359" t="e">
        <f>_xll.qlIndexFixing($BE$1,AZ1531,TRUE,_xll.ohTrigger(Trigger,Trigger12M))</f>
        <v>#NUM!</v>
      </c>
    </row>
    <row r="1532" spans="51:56" ht="11.25" customHeight="1" x14ac:dyDescent="0.25">
      <c r="AY1532" s="187" t="s">
        <v>90</v>
      </c>
      <c r="AZ1532" s="186">
        <f>_xll.qlInterestRateIndexFixingDate(Currency&amp;"ibor"&amp;$I$1,BA1532,Trigger)</f>
        <v>50040</v>
      </c>
      <c r="BA1532" s="186">
        <f>_xll.qlCalendarAdvance(Calendar,BA1531,AY1532,"f",,Trigger)</f>
        <v>50045</v>
      </c>
      <c r="BB1532" s="186">
        <f>_xll.qlInterestRateIndexMaturity(Currency&amp;"ibor"&amp;$I$1,BA1532,Trigger)</f>
        <v>50410</v>
      </c>
      <c r="BC1532" s="359">
        <f>_xll.qlIndexFixing($AC$5,AZ1532,,_xll.ohTrigger(Trigger,Quote!$V$2))</f>
        <v>1.5145667781183647E-2</v>
      </c>
      <c r="BD1532" s="359" t="e">
        <f>_xll.qlIndexFixing($BE$1,AZ1532,TRUE,_xll.ohTrigger(Trigger,Trigger12M))</f>
        <v>#NUM!</v>
      </c>
    </row>
    <row r="1533" spans="51:56" ht="11.25" customHeight="1" x14ac:dyDescent="0.25">
      <c r="AY1533" s="187" t="s">
        <v>90</v>
      </c>
      <c r="AZ1533" s="186">
        <f>_xll.qlInterestRateIndexFixingDate(Currency&amp;"ibor"&amp;$I$1,BA1533,Trigger)</f>
        <v>50048</v>
      </c>
      <c r="BA1533" s="186">
        <f>_xll.qlCalendarAdvance(Calendar,BA1532,AY1533,"f",,Trigger)</f>
        <v>50052</v>
      </c>
      <c r="BB1533" s="186">
        <f>_xll.qlInterestRateIndexMaturity(Currency&amp;"ibor"&amp;$I$1,BA1533,Trigger)</f>
        <v>50417</v>
      </c>
      <c r="BC1533" s="359">
        <f>_xll.qlIndexFixing($AC$5,AZ1533,,_xll.ohTrigger(Trigger,Quote!$V$2))</f>
        <v>1.5139523954934583E-2</v>
      </c>
      <c r="BD1533" s="359" t="e">
        <f>_xll.qlIndexFixing($BE$1,AZ1533,TRUE,_xll.ohTrigger(Trigger,Trigger12M))</f>
        <v>#NUM!</v>
      </c>
    </row>
    <row r="1534" spans="51:56" ht="11.25" customHeight="1" x14ac:dyDescent="0.25">
      <c r="AY1534" s="187" t="s">
        <v>90</v>
      </c>
      <c r="AZ1534" s="186">
        <f>_xll.qlInterestRateIndexFixingDate(Currency&amp;"ibor"&amp;$I$1,BA1534,Trigger)</f>
        <v>50055</v>
      </c>
      <c r="BA1534" s="186">
        <f>_xll.qlCalendarAdvance(Calendar,BA1533,AY1534,"f",,Trigger)</f>
        <v>50059</v>
      </c>
      <c r="BB1534" s="186">
        <f>_xll.qlInterestRateIndexMaturity(Currency&amp;"ibor"&amp;$I$1,BA1534,Trigger)</f>
        <v>50424</v>
      </c>
      <c r="BC1534" s="359">
        <f>_xll.qlIndexFixing($AC$5,AZ1534,,_xll.ohTrigger(Trigger,Quote!$V$2))</f>
        <v>1.5133365926272464E-2</v>
      </c>
      <c r="BD1534" s="359" t="e">
        <f>_xll.qlIndexFixing($BE$1,AZ1534,TRUE,_xll.ohTrigger(Trigger,Trigger12M))</f>
        <v>#NUM!</v>
      </c>
    </row>
    <row r="1535" spans="51:56" ht="11.25" customHeight="1" x14ac:dyDescent="0.25">
      <c r="AY1535" s="187" t="s">
        <v>90</v>
      </c>
      <c r="AZ1535" s="186">
        <f>_xll.qlInterestRateIndexFixingDate(Currency&amp;"ibor"&amp;$I$1,BA1535,Trigger)</f>
        <v>50062</v>
      </c>
      <c r="BA1535" s="186">
        <f>_xll.qlCalendarAdvance(Calendar,BA1534,AY1535,"f",,Trigger)</f>
        <v>50066</v>
      </c>
      <c r="BB1535" s="186">
        <f>_xll.qlInterestRateIndexMaturity(Currency&amp;"ibor"&amp;$I$1,BA1535,Trigger)</f>
        <v>50431</v>
      </c>
      <c r="BC1535" s="359">
        <f>_xll.qlIndexFixing($AC$5,AZ1535,,_xll.ohTrigger(Trigger,Quote!$V$2))</f>
        <v>1.5127193695460315E-2</v>
      </c>
      <c r="BD1535" s="359" t="e">
        <f>_xll.qlIndexFixing($BE$1,AZ1535,TRUE,_xll.ohTrigger(Trigger,Trigger12M))</f>
        <v>#NUM!</v>
      </c>
    </row>
    <row r="1536" spans="51:56" ht="11.25" customHeight="1" x14ac:dyDescent="0.25">
      <c r="AY1536" s="187" t="s">
        <v>90</v>
      </c>
      <c r="AZ1536" s="186">
        <f>_xll.qlInterestRateIndexFixingDate(Currency&amp;"ibor"&amp;$I$1,BA1536,Trigger)</f>
        <v>50069</v>
      </c>
      <c r="BA1536" s="186">
        <f>_xll.qlCalendarAdvance(Calendar,BA1535,AY1536,"f",,Trigger)</f>
        <v>50073</v>
      </c>
      <c r="BB1536" s="186">
        <f>_xll.qlInterestRateIndexMaturity(Currency&amp;"ibor"&amp;$I$1,BA1536,Trigger)</f>
        <v>50438</v>
      </c>
      <c r="BC1536" s="359">
        <f>_xll.qlIndexFixing($AC$5,AZ1536,,_xll.ohTrigger(Trigger,Quote!$V$2))</f>
        <v>1.5121007262761155E-2</v>
      </c>
      <c r="BD1536" s="359" t="e">
        <f>_xll.qlIndexFixing($BE$1,AZ1536,TRUE,_xll.ohTrigger(Trigger,Trigger12M))</f>
        <v>#NUM!</v>
      </c>
    </row>
    <row r="1537" spans="51:56" ht="11.25" customHeight="1" x14ac:dyDescent="0.25">
      <c r="AY1537" s="187" t="s">
        <v>90</v>
      </c>
      <c r="AZ1537" s="186">
        <f>_xll.qlInterestRateIndexFixingDate(Currency&amp;"ibor"&amp;$I$1,BA1537,Trigger)</f>
        <v>50076</v>
      </c>
      <c r="BA1537" s="186">
        <f>_xll.qlCalendarAdvance(Calendar,BA1536,AY1537,"f",,Trigger)</f>
        <v>50080</v>
      </c>
      <c r="BB1537" s="186">
        <f>_xll.qlInterestRateIndexMaturity(Currency&amp;"ibor"&amp;$I$1,BA1537,Trigger)</f>
        <v>50445</v>
      </c>
      <c r="BC1537" s="359">
        <f>_xll.qlIndexFixing($AC$5,AZ1537,,_xll.ohTrigger(Trigger,Quote!$V$2))</f>
        <v>1.5114806628438449E-2</v>
      </c>
      <c r="BD1537" s="359" t="e">
        <f>_xll.qlIndexFixing($BE$1,AZ1537,TRUE,_xll.ohTrigger(Trigger,Trigger12M))</f>
        <v>#NUM!</v>
      </c>
    </row>
    <row r="1538" spans="51:56" ht="11.25" customHeight="1" x14ac:dyDescent="0.25">
      <c r="AY1538" s="187" t="s">
        <v>90</v>
      </c>
      <c r="AZ1538" s="186">
        <f>_xll.qlInterestRateIndexFixingDate(Currency&amp;"ibor"&amp;$I$1,BA1538,Trigger)</f>
        <v>50083</v>
      </c>
      <c r="BA1538" s="186">
        <f>_xll.qlCalendarAdvance(Calendar,BA1537,AY1538,"f",,Trigger)</f>
        <v>50087</v>
      </c>
      <c r="BB1538" s="186">
        <f>_xll.qlInterestRateIndexMaturity(Currency&amp;"ibor"&amp;$I$1,BA1538,Trigger)</f>
        <v>50452</v>
      </c>
      <c r="BC1538" s="359">
        <f>_xll.qlIndexFixing($AC$5,AZ1538,,_xll.ohTrigger(Trigger,Quote!$V$2))</f>
        <v>1.5108591792756528E-2</v>
      </c>
      <c r="BD1538" s="359" t="e">
        <f>_xll.qlIndexFixing($BE$1,AZ1538,TRUE,_xll.ohTrigger(Trigger,Trigger12M))</f>
        <v>#NUM!</v>
      </c>
    </row>
    <row r="1539" spans="51:56" ht="11.25" customHeight="1" x14ac:dyDescent="0.25">
      <c r="AY1539" s="187" t="s">
        <v>90</v>
      </c>
      <c r="AZ1539" s="186">
        <f>_xll.qlInterestRateIndexFixingDate(Currency&amp;"ibor"&amp;$I$1,BA1539,Trigger)</f>
        <v>50090</v>
      </c>
      <c r="BA1539" s="186">
        <f>_xll.qlCalendarAdvance(Calendar,BA1538,AY1539,"f",,Trigger)</f>
        <v>50094</v>
      </c>
      <c r="BB1539" s="186">
        <f>_xll.qlInterestRateIndexMaturity(Currency&amp;"ibor"&amp;$I$1,BA1539,Trigger)</f>
        <v>50459</v>
      </c>
      <c r="BC1539" s="359">
        <f>_xll.qlIndexFixing($AC$5,AZ1539,,_xll.ohTrigger(Trigger,Quote!$V$2))</f>
        <v>1.5102362755980172E-2</v>
      </c>
      <c r="BD1539" s="359" t="e">
        <f>_xll.qlIndexFixing($BE$1,AZ1539,TRUE,_xll.ohTrigger(Trigger,Trigger12M))</f>
        <v>#NUM!</v>
      </c>
    </row>
    <row r="1540" spans="51:56" ht="11.25" customHeight="1" x14ac:dyDescent="0.25">
      <c r="AY1540" s="187" t="s">
        <v>90</v>
      </c>
      <c r="AZ1540" s="186">
        <f>_xll.qlInterestRateIndexFixingDate(Currency&amp;"ibor"&amp;$I$1,BA1540,Trigger)</f>
        <v>50097</v>
      </c>
      <c r="BA1540" s="186">
        <f>_xll.qlCalendarAdvance(Calendar,BA1539,AY1540,"f",,Trigger)</f>
        <v>50101</v>
      </c>
      <c r="BB1540" s="186">
        <f>_xll.qlInterestRateIndexMaturity(Currency&amp;"ibor"&amp;$I$1,BA1540,Trigger)</f>
        <v>50466</v>
      </c>
      <c r="BC1540" s="359">
        <f>_xll.qlIndexFixing($AC$5,AZ1540,,_xll.ohTrigger(Trigger,Quote!$V$2))</f>
        <v>1.5096119518375247E-2</v>
      </c>
      <c r="BD1540" s="359" t="e">
        <f>_xll.qlIndexFixing($BE$1,AZ1540,TRUE,_xll.ohTrigger(Trigger,Trigger12M))</f>
        <v>#NUM!</v>
      </c>
    </row>
    <row r="1541" spans="51:56" ht="11.25" customHeight="1" x14ac:dyDescent="0.25">
      <c r="AY1541" s="187" t="s">
        <v>90</v>
      </c>
      <c r="AZ1541" s="186">
        <f>_xll.qlInterestRateIndexFixingDate(Currency&amp;"ibor"&amp;$I$1,BA1541,Trigger)</f>
        <v>50104</v>
      </c>
      <c r="BA1541" s="186">
        <f>_xll.qlCalendarAdvance(Calendar,BA1540,AY1541,"f",,Trigger)</f>
        <v>50108</v>
      </c>
      <c r="BB1541" s="186">
        <f>_xll.qlInterestRateIndexMaturity(Currency&amp;"ibor"&amp;$I$1,BA1541,Trigger)</f>
        <v>50473</v>
      </c>
      <c r="BC1541" s="359">
        <f>_xll.qlIndexFixing($AC$5,AZ1541,,_xll.ohTrigger(Trigger,Quote!$V$2))</f>
        <v>1.5089862080207624E-2</v>
      </c>
      <c r="BD1541" s="359" t="e">
        <f>_xll.qlIndexFixing($BE$1,AZ1541,TRUE,_xll.ohTrigger(Trigger,Trigger12M))</f>
        <v>#NUM!</v>
      </c>
    </row>
    <row r="1542" spans="51:56" ht="11.25" customHeight="1" x14ac:dyDescent="0.25">
      <c r="AY1542" s="187" t="s">
        <v>90</v>
      </c>
      <c r="AZ1542" s="186">
        <f>_xll.qlInterestRateIndexFixingDate(Currency&amp;"ibor"&amp;$I$1,BA1542,Trigger)</f>
        <v>50111</v>
      </c>
      <c r="BA1542" s="186">
        <f>_xll.qlCalendarAdvance(Calendar,BA1541,AY1542,"f",,Trigger)</f>
        <v>50115</v>
      </c>
      <c r="BB1542" s="186">
        <f>_xll.qlInterestRateIndexMaturity(Currency&amp;"ibor"&amp;$I$1,BA1542,Trigger)</f>
        <v>50480</v>
      </c>
      <c r="BC1542" s="359">
        <f>_xll.qlIndexFixing($AC$5,AZ1542,,_xll.ohTrigger(Trigger,Quote!$V$2))</f>
        <v>1.508359044174383E-2</v>
      </c>
      <c r="BD1542" s="359" t="e">
        <f>_xll.qlIndexFixing($BE$1,AZ1542,TRUE,_xll.ohTrigger(Trigger,Trigger12M))</f>
        <v>#NUM!</v>
      </c>
    </row>
    <row r="1543" spans="51:56" ht="11.25" customHeight="1" x14ac:dyDescent="0.25">
      <c r="AY1543" s="187" t="s">
        <v>90</v>
      </c>
      <c r="AZ1543" s="186">
        <f>_xll.qlInterestRateIndexFixingDate(Currency&amp;"ibor"&amp;$I$1,BA1543,Trigger)</f>
        <v>50118</v>
      </c>
      <c r="BA1543" s="186">
        <f>_xll.qlCalendarAdvance(Calendar,BA1542,AY1543,"f",,Trigger)</f>
        <v>50122</v>
      </c>
      <c r="BB1543" s="186">
        <f>_xll.qlInterestRateIndexMaturity(Currency&amp;"ibor"&amp;$I$1,BA1543,Trigger)</f>
        <v>50487</v>
      </c>
      <c r="BC1543" s="359">
        <f>_xll.qlIndexFixing($AC$5,AZ1543,,_xll.ohTrigger(Trigger,Quote!$V$2))</f>
        <v>1.5077304603251266E-2</v>
      </c>
      <c r="BD1543" s="359" t="e">
        <f>_xll.qlIndexFixing($BE$1,AZ1543,TRUE,_xll.ohTrigger(Trigger,Trigger12M))</f>
        <v>#NUM!</v>
      </c>
    </row>
    <row r="1544" spans="51:56" ht="11.25" customHeight="1" x14ac:dyDescent="0.25">
      <c r="AY1544" s="187" t="s">
        <v>90</v>
      </c>
      <c r="AZ1544" s="186">
        <f>_xll.qlInterestRateIndexFixingDate(Currency&amp;"ibor"&amp;$I$1,BA1544,Trigger)</f>
        <v>50125</v>
      </c>
      <c r="BA1544" s="186">
        <f>_xll.qlCalendarAdvance(Calendar,BA1543,AY1544,"f",,Trigger)</f>
        <v>50129</v>
      </c>
      <c r="BB1544" s="186">
        <f>_xll.qlInterestRateIndexMaturity(Currency&amp;"ibor"&amp;$I$1,BA1544,Trigger)</f>
        <v>50494</v>
      </c>
      <c r="BC1544" s="359">
        <f>_xll.qlIndexFixing($AC$5,AZ1544,,_xll.ohTrigger(Trigger,Quote!$V$2))</f>
        <v>1.5071004564997992E-2</v>
      </c>
      <c r="BD1544" s="359" t="e">
        <f>_xll.qlIndexFixing($BE$1,AZ1544,TRUE,_xll.ohTrigger(Trigger,Trigger12M))</f>
        <v>#NUM!</v>
      </c>
    </row>
    <row r="1545" spans="51:56" ht="11.25" customHeight="1" x14ac:dyDescent="0.25">
      <c r="AY1545" s="187" t="s">
        <v>90</v>
      </c>
      <c r="AZ1545" s="186">
        <f>_xll.qlInterestRateIndexFixingDate(Currency&amp;"ibor"&amp;$I$1,BA1545,Trigger)</f>
        <v>50131</v>
      </c>
      <c r="BA1545" s="186">
        <f>_xll.qlCalendarAdvance(Calendar,BA1544,AY1545,"f",,Trigger)</f>
        <v>50137</v>
      </c>
      <c r="BB1545" s="186">
        <f>_xll.qlInterestRateIndexMaturity(Currency&amp;"ibor"&amp;$I$1,BA1545,Trigger)</f>
        <v>50502</v>
      </c>
      <c r="BC1545" s="359">
        <f>_xll.qlIndexFixing($AC$5,AZ1545,,_xll.ohTrigger(Trigger,Quote!$V$2))</f>
        <v>1.5063787134162216E-2</v>
      </c>
      <c r="BD1545" s="359" t="e">
        <f>_xll.qlIndexFixing($BE$1,AZ1545,TRUE,_xll.ohTrigger(Trigger,Trigger12M))</f>
        <v>#NUM!</v>
      </c>
    </row>
    <row r="1546" spans="51:56" ht="11.25" customHeight="1" x14ac:dyDescent="0.25">
      <c r="AY1546" s="187" t="s">
        <v>90</v>
      </c>
      <c r="AZ1546" s="186">
        <f>_xll.qlInterestRateIndexFixingDate(Currency&amp;"ibor"&amp;$I$1,BA1546,Trigger)</f>
        <v>50140</v>
      </c>
      <c r="BA1546" s="186">
        <f>_xll.qlCalendarAdvance(Calendar,BA1545,AY1546,"f",,Trigger)</f>
        <v>50144</v>
      </c>
      <c r="BB1546" s="186">
        <f>_xll.qlInterestRateIndexMaturity(Currency&amp;"ibor"&amp;$I$1,BA1546,Trigger)</f>
        <v>50509</v>
      </c>
      <c r="BC1546" s="359">
        <f>_xll.qlIndexFixing($AC$5,AZ1546,,_xll.ohTrigger(Trigger,Quote!$V$2))</f>
        <v>1.5057456668754885E-2</v>
      </c>
      <c r="BD1546" s="359" t="e">
        <f>_xll.qlIndexFixing($BE$1,AZ1546,TRUE,_xll.ohTrigger(Trigger,Trigger12M))</f>
        <v>#NUM!</v>
      </c>
    </row>
    <row r="1547" spans="51:56" ht="11.25" customHeight="1" x14ac:dyDescent="0.25">
      <c r="AY1547" s="187" t="s">
        <v>90</v>
      </c>
      <c r="AZ1547" s="186">
        <f>_xll.qlInterestRateIndexFixingDate(Currency&amp;"ibor"&amp;$I$1,BA1547,Trigger)</f>
        <v>50147</v>
      </c>
      <c r="BA1547" s="186">
        <f>_xll.qlCalendarAdvance(Calendar,BA1546,AY1547,"f",,Trigger)</f>
        <v>50151</v>
      </c>
      <c r="BB1547" s="186">
        <f>_xll.qlInterestRateIndexMaturity(Currency&amp;"ibor"&amp;$I$1,BA1547,Trigger)</f>
        <v>50516</v>
      </c>
      <c r="BC1547" s="359">
        <f>_xll.qlIndexFixing($AC$5,AZ1547,,_xll.ohTrigger(Trigger,Quote!$V$2))</f>
        <v>1.5051112004432635E-2</v>
      </c>
      <c r="BD1547" s="359" t="e">
        <f>_xll.qlIndexFixing($BE$1,AZ1547,TRUE,_xll.ohTrigger(Trigger,Trigger12M))</f>
        <v>#NUM!</v>
      </c>
    </row>
    <row r="1548" spans="51:56" ht="11.25" customHeight="1" x14ac:dyDescent="0.25">
      <c r="AY1548" s="187" t="s">
        <v>90</v>
      </c>
      <c r="AZ1548" s="186">
        <f>_xll.qlInterestRateIndexFixingDate(Currency&amp;"ibor"&amp;$I$1,BA1548,Trigger)</f>
        <v>50154</v>
      </c>
      <c r="BA1548" s="186">
        <f>_xll.qlCalendarAdvance(Calendar,BA1547,AY1548,"f",,Trigger)</f>
        <v>50158</v>
      </c>
      <c r="BB1548" s="186">
        <f>_xll.qlInterestRateIndexMaturity(Currency&amp;"ibor"&amp;$I$1,BA1548,Trigger)</f>
        <v>50523</v>
      </c>
      <c r="BC1548" s="359">
        <f>_xll.qlIndexFixing($AC$5,AZ1548,,_xll.ohTrigger(Trigger,Quote!$V$2))</f>
        <v>1.5044753141465713E-2</v>
      </c>
      <c r="BD1548" s="359" t="e">
        <f>_xll.qlIndexFixing($BE$1,AZ1548,TRUE,_xll.ohTrigger(Trigger,Trigger12M))</f>
        <v>#NUM!</v>
      </c>
    </row>
    <row r="1549" spans="51:56" ht="11.25" customHeight="1" x14ac:dyDescent="0.25">
      <c r="AY1549" s="187" t="s">
        <v>90</v>
      </c>
      <c r="AZ1549" s="186">
        <f>_xll.qlInterestRateIndexFixingDate(Currency&amp;"ibor"&amp;$I$1,BA1549,Trigger)</f>
        <v>50160</v>
      </c>
      <c r="BA1549" s="186">
        <f>_xll.qlCalendarAdvance(Calendar,BA1548,AY1549,"f",,Trigger)</f>
        <v>50165</v>
      </c>
      <c r="BB1549" s="186">
        <f>_xll.qlInterestRateIndexMaturity(Currency&amp;"ibor"&amp;$I$1,BA1549,Trigger)</f>
        <v>50530</v>
      </c>
      <c r="BC1549" s="359">
        <f>_xll.qlIndexFixing($AC$5,AZ1549,,_xll.ohTrigger(Trigger,Quote!$V$2))</f>
        <v>1.5038380080125466E-2</v>
      </c>
      <c r="BD1549" s="359" t="e">
        <f>_xll.qlIndexFixing($BE$1,AZ1549,TRUE,_xll.ohTrigger(Trigger,Trigger12M))</f>
        <v>#NUM!</v>
      </c>
    </row>
    <row r="1550" spans="51:56" ht="11.25" customHeight="1" x14ac:dyDescent="0.25">
      <c r="AY1550" s="187" t="s">
        <v>90</v>
      </c>
      <c r="AZ1550" s="186">
        <f>_xll.qlInterestRateIndexFixingDate(Currency&amp;"ibor"&amp;$I$1,BA1550,Trigger)</f>
        <v>50168</v>
      </c>
      <c r="BA1550" s="186">
        <f>_xll.qlCalendarAdvance(Calendar,BA1549,AY1550,"f",,Trigger)</f>
        <v>50172</v>
      </c>
      <c r="BB1550" s="186">
        <f>_xll.qlInterestRateIndexMaturity(Currency&amp;"ibor"&amp;$I$1,BA1550,Trigger)</f>
        <v>50537</v>
      </c>
      <c r="BC1550" s="359">
        <f>_xll.qlIndexFixing($AC$5,AZ1550,,_xll.ohTrigger(Trigger,Quote!$V$2))</f>
        <v>1.5031992820683236E-2</v>
      </c>
      <c r="BD1550" s="359" t="e">
        <f>_xll.qlIndexFixing($BE$1,AZ1550,TRUE,_xll.ohTrigger(Trigger,Trigger12M))</f>
        <v>#NUM!</v>
      </c>
    </row>
    <row r="1551" spans="51:56" ht="11.25" customHeight="1" x14ac:dyDescent="0.25">
      <c r="AY1551" s="187" t="s">
        <v>90</v>
      </c>
      <c r="AZ1551" s="186">
        <f>_xll.qlInterestRateIndexFixingDate(Currency&amp;"ibor"&amp;$I$1,BA1551,Trigger)</f>
        <v>50175</v>
      </c>
      <c r="BA1551" s="186">
        <f>_xll.qlCalendarAdvance(Calendar,BA1550,AY1551,"f",,Trigger)</f>
        <v>50179</v>
      </c>
      <c r="BB1551" s="186">
        <f>_xll.qlInterestRateIndexMaturity(Currency&amp;"ibor"&amp;$I$1,BA1551,Trigger)</f>
        <v>50544</v>
      </c>
      <c r="BC1551" s="359">
        <f>_xll.qlIndexFixing($AC$5,AZ1551,,_xll.ohTrigger(Trigger,Quote!$V$2))</f>
        <v>1.5025591363411025E-2</v>
      </c>
      <c r="BD1551" s="359" t="e">
        <f>_xll.qlIndexFixing($BE$1,AZ1551,TRUE,_xll.ohTrigger(Trigger,Trigger12M))</f>
        <v>#NUM!</v>
      </c>
    </row>
    <row r="1552" spans="51:56" ht="11.25" customHeight="1" x14ac:dyDescent="0.25">
      <c r="AY1552" s="187" t="s">
        <v>90</v>
      </c>
      <c r="AZ1552" s="186">
        <f>_xll.qlInterestRateIndexFixingDate(Currency&amp;"ibor"&amp;$I$1,BA1552,Trigger)</f>
        <v>50182</v>
      </c>
      <c r="BA1552" s="186">
        <f>_xll.qlCalendarAdvance(Calendar,BA1551,AY1552,"f",,Trigger)</f>
        <v>50186</v>
      </c>
      <c r="BB1552" s="186">
        <f>_xll.qlInterestRateIndexMaturity(Currency&amp;"ibor"&amp;$I$1,BA1552,Trigger)</f>
        <v>50551</v>
      </c>
      <c r="BC1552" s="359">
        <f>_xll.qlIndexFixing($AC$5,AZ1552,,_xll.ohTrigger(Trigger,Quote!$V$2))</f>
        <v>1.5019175708582369E-2</v>
      </c>
      <c r="BD1552" s="359" t="e">
        <f>_xll.qlIndexFixing($BE$1,AZ1552,TRUE,_xll.ohTrigger(Trigger,Trigger12M))</f>
        <v>#NUM!</v>
      </c>
    </row>
    <row r="1553" spans="51:56" ht="11.25" customHeight="1" x14ac:dyDescent="0.25">
      <c r="AY1553" s="187" t="s">
        <v>90</v>
      </c>
      <c r="AZ1553" s="186">
        <f>_xll.qlInterestRateIndexFixingDate(Currency&amp;"ibor"&amp;$I$1,BA1553,Trigger)</f>
        <v>50189</v>
      </c>
      <c r="BA1553" s="186">
        <f>_xll.qlCalendarAdvance(Calendar,BA1552,AY1553,"f",,Trigger)</f>
        <v>50193</v>
      </c>
      <c r="BB1553" s="186">
        <f>_xll.qlInterestRateIndexMaturity(Currency&amp;"ibor"&amp;$I$1,BA1553,Trigger)</f>
        <v>50558</v>
      </c>
      <c r="BC1553" s="359">
        <f>_xll.qlIndexFixing($AC$5,AZ1553,,_xll.ohTrigger(Trigger,Quote!$V$2))</f>
        <v>1.50129977223215E-2</v>
      </c>
      <c r="BD1553" s="359" t="e">
        <f>_xll.qlIndexFixing($BE$1,AZ1553,TRUE,_xll.ohTrigger(Trigger,Trigger12M))</f>
        <v>#NUM!</v>
      </c>
    </row>
    <row r="1554" spans="51:56" ht="11.25" customHeight="1" x14ac:dyDescent="0.25">
      <c r="AY1554" s="187" t="s">
        <v>90</v>
      </c>
      <c r="AZ1554" s="186">
        <f>_xll.qlInterestRateIndexFixingDate(Currency&amp;"ibor"&amp;$I$1,BA1554,Trigger)</f>
        <v>50196</v>
      </c>
      <c r="BA1554" s="186">
        <f>_xll.qlCalendarAdvance(Calendar,BA1553,AY1554,"f",,Trigger)</f>
        <v>50200</v>
      </c>
      <c r="BB1554" s="186">
        <f>_xll.qlInterestRateIndexMaturity(Currency&amp;"ibor"&amp;$I$1,BA1554,Trigger)</f>
        <v>50565</v>
      </c>
      <c r="BC1554" s="359">
        <f>_xll.qlIndexFixing($AC$5,AZ1554,,_xll.ohTrigger(Trigger,Quote!$V$2))</f>
        <v>1.500831875415012E-2</v>
      </c>
      <c r="BD1554" s="359" t="e">
        <f>_xll.qlIndexFixing($BE$1,AZ1554,TRUE,_xll.ohTrigger(Trigger,Trigger12M))</f>
        <v>#NUM!</v>
      </c>
    </row>
    <row r="1555" spans="51:56" ht="11.25" customHeight="1" x14ac:dyDescent="0.25">
      <c r="AY1555" s="187" t="s">
        <v>90</v>
      </c>
      <c r="AZ1555" s="186">
        <f>_xll.qlInterestRateIndexFixingDate(Currency&amp;"ibor"&amp;$I$1,BA1555,Trigger)</f>
        <v>50203</v>
      </c>
      <c r="BA1555" s="186">
        <f>_xll.qlCalendarAdvance(Calendar,BA1554,AY1555,"f",,Trigger)</f>
        <v>50207</v>
      </c>
      <c r="BB1555" s="186">
        <f>_xll.qlInterestRateIndexMaturity(Currency&amp;"ibor"&amp;$I$1,BA1555,Trigger)</f>
        <v>50572</v>
      </c>
      <c r="BC1555" s="359">
        <f>_xll.qlIndexFixing($AC$5,AZ1555,,_xll.ohTrigger(Trigger,Quote!$V$2))</f>
        <v>1.5003629124138019E-2</v>
      </c>
      <c r="BD1555" s="359" t="e">
        <f>_xll.qlIndexFixing($BE$1,AZ1555,TRUE,_xll.ohTrigger(Trigger,Trigger12M))</f>
        <v>#NUM!</v>
      </c>
    </row>
    <row r="1556" spans="51:56" ht="11.25" customHeight="1" x14ac:dyDescent="0.25">
      <c r="AY1556" s="187" t="s">
        <v>90</v>
      </c>
      <c r="AZ1556" s="186">
        <f>_xll.qlInterestRateIndexFixingDate(Currency&amp;"ibor"&amp;$I$1,BA1556,Trigger)</f>
        <v>50210</v>
      </c>
      <c r="BA1556" s="186">
        <f>_xll.qlCalendarAdvance(Calendar,BA1555,AY1556,"f",,Trigger)</f>
        <v>50214</v>
      </c>
      <c r="BB1556" s="186">
        <f>_xll.qlInterestRateIndexMaturity(Currency&amp;"ibor"&amp;$I$1,BA1556,Trigger)</f>
        <v>50579</v>
      </c>
      <c r="BC1556" s="359">
        <f>_xll.qlIndexFixing($AC$5,AZ1556,,_xll.ohTrigger(Trigger,Quote!$V$2))</f>
        <v>1.4998928832435206E-2</v>
      </c>
      <c r="BD1556" s="359" t="e">
        <f>_xll.qlIndexFixing($BE$1,AZ1556,TRUE,_xll.ohTrigger(Trigger,Trigger12M))</f>
        <v>#NUM!</v>
      </c>
    </row>
    <row r="1557" spans="51:56" ht="11.25" customHeight="1" x14ac:dyDescent="0.25">
      <c r="AY1557" s="187" t="s">
        <v>90</v>
      </c>
      <c r="AZ1557" s="186">
        <f>_xll.qlInterestRateIndexFixingDate(Currency&amp;"ibor"&amp;$I$1,BA1557,Trigger)</f>
        <v>50217</v>
      </c>
      <c r="BA1557" s="186">
        <f>_xll.qlCalendarAdvance(Calendar,BA1556,AY1557,"f",,Trigger)</f>
        <v>50221</v>
      </c>
      <c r="BB1557" s="186">
        <f>_xll.qlInterestRateIndexMaturity(Currency&amp;"ibor"&amp;$I$1,BA1557,Trigger)</f>
        <v>50586</v>
      </c>
      <c r="BC1557" s="359">
        <f>_xll.qlIndexFixing($AC$5,AZ1557,,_xll.ohTrigger(Trigger,Quote!$V$2))</f>
        <v>1.4994217879191923E-2</v>
      </c>
      <c r="BD1557" s="359" t="e">
        <f>_xll.qlIndexFixing($BE$1,AZ1557,TRUE,_xll.ohTrigger(Trigger,Trigger12M))</f>
        <v>#NUM!</v>
      </c>
    </row>
    <row r="1558" spans="51:56" ht="11.25" customHeight="1" x14ac:dyDescent="0.25">
      <c r="AY1558" s="187" t="s">
        <v>90</v>
      </c>
      <c r="AZ1558" s="186">
        <f>_xll.qlInterestRateIndexFixingDate(Currency&amp;"ibor"&amp;$I$1,BA1558,Trigger)</f>
        <v>50224</v>
      </c>
      <c r="BA1558" s="186">
        <f>_xll.qlCalendarAdvance(Calendar,BA1557,AY1558,"f",,Trigger)</f>
        <v>50228</v>
      </c>
      <c r="BB1558" s="186">
        <f>_xll.qlInterestRateIndexMaturity(Currency&amp;"ibor"&amp;$I$1,BA1558,Trigger)</f>
        <v>50593</v>
      </c>
      <c r="BC1558" s="359">
        <f>_xll.qlIndexFixing($AC$5,AZ1558,,_xll.ohTrigger(Trigger,Quote!$V$2))</f>
        <v>1.4989496264559279E-2</v>
      </c>
      <c r="BD1558" s="359" t="e">
        <f>_xll.qlIndexFixing($BE$1,AZ1558,TRUE,_xll.ohTrigger(Trigger,Trigger12M))</f>
        <v>#NUM!</v>
      </c>
    </row>
    <row r="1559" spans="51:56" ht="11.25" customHeight="1" x14ac:dyDescent="0.25">
      <c r="AY1559" s="187" t="s">
        <v>90</v>
      </c>
      <c r="AZ1559" s="186">
        <f>_xll.qlInterestRateIndexFixingDate(Currency&amp;"ibor"&amp;$I$1,BA1559,Trigger)</f>
        <v>50231</v>
      </c>
      <c r="BA1559" s="186">
        <f>_xll.qlCalendarAdvance(Calendar,BA1558,AY1559,"f",,Trigger)</f>
        <v>50235</v>
      </c>
      <c r="BB1559" s="186">
        <f>_xll.qlInterestRateIndexMaturity(Currency&amp;"ibor"&amp;$I$1,BA1559,Trigger)</f>
        <v>50600</v>
      </c>
      <c r="BC1559" s="359">
        <f>_xll.qlIndexFixing($AC$5,AZ1559,,_xll.ohTrigger(Trigger,Quote!$V$2))</f>
        <v>1.4984763988687729E-2</v>
      </c>
      <c r="BD1559" s="359" t="e">
        <f>_xll.qlIndexFixing($BE$1,AZ1559,TRUE,_xll.ohTrigger(Trigger,Trigger12M))</f>
        <v>#NUM!</v>
      </c>
    </row>
    <row r="1560" spans="51:56" ht="11.25" customHeight="1" x14ac:dyDescent="0.25">
      <c r="AY1560" s="187" t="s">
        <v>90</v>
      </c>
      <c r="AZ1560" s="186">
        <f>_xll.qlInterestRateIndexFixingDate(Currency&amp;"ibor"&amp;$I$1,BA1560,Trigger)</f>
        <v>50238</v>
      </c>
      <c r="BA1560" s="186">
        <f>_xll.qlCalendarAdvance(Calendar,BA1559,AY1560,"f",,Trigger)</f>
        <v>50242</v>
      </c>
      <c r="BB1560" s="186">
        <f>_xll.qlInterestRateIndexMaturity(Currency&amp;"ibor"&amp;$I$1,BA1560,Trigger)</f>
        <v>50607</v>
      </c>
      <c r="BC1560" s="359">
        <f>_xll.qlIndexFixing($AC$5,AZ1560,,_xll.ohTrigger(Trigger,Quote!$V$2))</f>
        <v>1.4980021051729261E-2</v>
      </c>
      <c r="BD1560" s="359" t="e">
        <f>_xll.qlIndexFixing($BE$1,AZ1560,TRUE,_xll.ohTrigger(Trigger,Trigger12M))</f>
        <v>#NUM!</v>
      </c>
    </row>
    <row r="1561" spans="51:56" ht="11.25" customHeight="1" x14ac:dyDescent="0.25">
      <c r="AY1561" s="187" t="s">
        <v>90</v>
      </c>
      <c r="AZ1561" s="186">
        <f>_xll.qlInterestRateIndexFixingDate(Currency&amp;"ibor"&amp;$I$1,BA1561,Trigger)</f>
        <v>50245</v>
      </c>
      <c r="BA1561" s="186">
        <f>_xll.qlCalendarAdvance(Calendar,BA1560,AY1561,"f",,Trigger)</f>
        <v>50249</v>
      </c>
      <c r="BB1561" s="186">
        <f>_xll.qlInterestRateIndexMaturity(Currency&amp;"ibor"&amp;$I$1,BA1561,Trigger)</f>
        <v>50614</v>
      </c>
      <c r="BC1561" s="359">
        <f>_xll.qlIndexFixing($AC$5,AZ1561,,_xll.ohTrigger(Trigger,Quote!$V$2))</f>
        <v>1.4975267453834769E-2</v>
      </c>
      <c r="BD1561" s="359" t="e">
        <f>_xll.qlIndexFixing($BE$1,AZ1561,TRUE,_xll.ohTrigger(Trigger,Trigger12M))</f>
        <v>#NUM!</v>
      </c>
    </row>
    <row r="1562" spans="51:56" ht="11.25" customHeight="1" x14ac:dyDescent="0.25">
      <c r="AY1562" s="187" t="s">
        <v>90</v>
      </c>
      <c r="AZ1562" s="186">
        <f>_xll.qlInterestRateIndexFixingDate(Currency&amp;"ibor"&amp;$I$1,BA1562,Trigger)</f>
        <v>50252</v>
      </c>
      <c r="BA1562" s="186">
        <f>_xll.qlCalendarAdvance(Calendar,BA1561,AY1562,"f",,Trigger)</f>
        <v>50256</v>
      </c>
      <c r="BB1562" s="186">
        <f>_xll.qlInterestRateIndexMaturity(Currency&amp;"ibor"&amp;$I$1,BA1562,Trigger)</f>
        <v>50621</v>
      </c>
      <c r="BC1562" s="359">
        <f>_xll.qlIndexFixing($AC$5,AZ1562,,_xll.ohTrigger(Trigger,Quote!$V$2))</f>
        <v>1.4970503195157117E-2</v>
      </c>
      <c r="BD1562" s="359" t="e">
        <f>_xll.qlIndexFixing($BE$1,AZ1562,TRUE,_xll.ohTrigger(Trigger,Trigger12M))</f>
        <v>#NUM!</v>
      </c>
    </row>
    <row r="1563" spans="51:56" ht="11.25" customHeight="1" x14ac:dyDescent="0.25">
      <c r="AY1563" s="187" t="s">
        <v>90</v>
      </c>
      <c r="AZ1563" s="186">
        <f>_xll.qlInterestRateIndexFixingDate(Currency&amp;"ibor"&amp;$I$1,BA1563,Trigger)</f>
        <v>50259</v>
      </c>
      <c r="BA1563" s="186">
        <f>_xll.qlCalendarAdvance(Calendar,BA1562,AY1563,"f",,Trigger)</f>
        <v>50263</v>
      </c>
      <c r="BB1563" s="186">
        <f>_xll.qlInterestRateIndexMaturity(Currency&amp;"ibor"&amp;$I$1,BA1563,Trigger)</f>
        <v>50628</v>
      </c>
      <c r="BC1563" s="359">
        <f>_xll.qlIndexFixing($AC$5,AZ1563,,_xll.ohTrigger(Trigger,Quote!$V$2))</f>
        <v>1.4965728275848075E-2</v>
      </c>
      <c r="BD1563" s="359" t="e">
        <f>_xll.qlIndexFixing($BE$1,AZ1563,TRUE,_xll.ohTrigger(Trigger,Trigger12M))</f>
        <v>#NUM!</v>
      </c>
    </row>
    <row r="1564" spans="51:56" ht="11.25" customHeight="1" x14ac:dyDescent="0.25">
      <c r="AY1564" s="187" t="s">
        <v>90</v>
      </c>
      <c r="AZ1564" s="186">
        <f>_xll.qlInterestRateIndexFixingDate(Currency&amp;"ibor"&amp;$I$1,BA1564,Trigger)</f>
        <v>50266</v>
      </c>
      <c r="BA1564" s="186">
        <f>_xll.qlCalendarAdvance(Calendar,BA1563,AY1564,"f",,Trigger)</f>
        <v>50270</v>
      </c>
      <c r="BB1564" s="186">
        <f>_xll.qlInterestRateIndexMaturity(Currency&amp;"ibor"&amp;$I$1,BA1564,Trigger)</f>
        <v>50635</v>
      </c>
      <c r="BC1564" s="359">
        <f>_xll.qlIndexFixing($AC$5,AZ1564,,_xll.ohTrigger(Trigger,Quote!$V$2))</f>
        <v>1.4960942696060941E-2</v>
      </c>
      <c r="BD1564" s="359" t="e">
        <f>_xll.qlIndexFixing($BE$1,AZ1564,TRUE,_xll.ohTrigger(Trigger,Trigger12M))</f>
        <v>#NUM!</v>
      </c>
    </row>
    <row r="1565" spans="51:56" ht="11.25" customHeight="1" x14ac:dyDescent="0.25">
      <c r="AY1565" s="187" t="s">
        <v>90</v>
      </c>
      <c r="AZ1565" s="186">
        <f>_xll.qlInterestRateIndexFixingDate(Currency&amp;"ibor"&amp;$I$1,BA1565,Trigger)</f>
        <v>50273</v>
      </c>
      <c r="BA1565" s="186">
        <f>_xll.qlCalendarAdvance(Calendar,BA1564,AY1565,"f",,Trigger)</f>
        <v>50277</v>
      </c>
      <c r="BB1565" s="186">
        <f>_xll.qlInterestRateIndexMaturity(Currency&amp;"ibor"&amp;$I$1,BA1565,Trigger)</f>
        <v>50642</v>
      </c>
      <c r="BC1565" s="359">
        <f>_xll.qlIndexFixing($AC$5,AZ1565,,_xll.ohTrigger(Trigger,Quote!$V$2))</f>
        <v>1.4956146455948364E-2</v>
      </c>
      <c r="BD1565" s="359" t="e">
        <f>_xll.qlIndexFixing($BE$1,AZ1565,TRUE,_xll.ohTrigger(Trigger,Trigger12M))</f>
        <v>#NUM!</v>
      </c>
    </row>
    <row r="1566" spans="51:56" ht="11.25" customHeight="1" x14ac:dyDescent="0.25">
      <c r="AY1566" s="187" t="s">
        <v>90</v>
      </c>
      <c r="AZ1566" s="186">
        <f>_xll.qlInterestRateIndexFixingDate(Currency&amp;"ibor"&amp;$I$1,BA1566,Trigger)</f>
        <v>50280</v>
      </c>
      <c r="BA1566" s="186">
        <f>_xll.qlCalendarAdvance(Calendar,BA1565,AY1566,"f",,Trigger)</f>
        <v>50284</v>
      </c>
      <c r="BB1566" s="186">
        <f>_xll.qlInterestRateIndexMaturity(Currency&amp;"ibor"&amp;$I$1,BA1566,Trigger)</f>
        <v>50649</v>
      </c>
      <c r="BC1566" s="359">
        <f>_xll.qlIndexFixing($AC$5,AZ1566,,_xll.ohTrigger(Trigger,Quote!$V$2))</f>
        <v>1.4951339555663865E-2</v>
      </c>
      <c r="BD1566" s="359" t="e">
        <f>_xll.qlIndexFixing($BE$1,AZ1566,TRUE,_xll.ohTrigger(Trigger,Trigger12M))</f>
        <v>#NUM!</v>
      </c>
    </row>
    <row r="1567" spans="51:56" ht="11.25" customHeight="1" x14ac:dyDescent="0.25">
      <c r="AY1567" s="187" t="s">
        <v>90</v>
      </c>
      <c r="AZ1567" s="186">
        <f>_xll.qlInterestRateIndexFixingDate(Currency&amp;"ibor"&amp;$I$1,BA1567,Trigger)</f>
        <v>50287</v>
      </c>
      <c r="BA1567" s="186">
        <f>_xll.qlCalendarAdvance(Calendar,BA1566,AY1567,"f",,Trigger)</f>
        <v>50291</v>
      </c>
      <c r="BB1567" s="186">
        <f>_xll.qlInterestRateIndexMaturity(Currency&amp;"ibor"&amp;$I$1,BA1567,Trigger)</f>
        <v>50656</v>
      </c>
      <c r="BC1567" s="359">
        <f>_xll.qlIndexFixing($AC$5,AZ1567,,_xll.ohTrigger(Trigger,Quote!$V$2))</f>
        <v>1.4946521995361181E-2</v>
      </c>
      <c r="BD1567" s="359" t="e">
        <f>_xll.qlIndexFixing($BE$1,AZ1567,TRUE,_xll.ohTrigger(Trigger,Trigger12M))</f>
        <v>#NUM!</v>
      </c>
    </row>
    <row r="1568" spans="51:56" ht="11.25" customHeight="1" x14ac:dyDescent="0.25">
      <c r="AY1568" s="187" t="s">
        <v>90</v>
      </c>
      <c r="AZ1568" s="186">
        <f>_xll.qlInterestRateIndexFixingDate(Currency&amp;"ibor"&amp;$I$1,BA1568,Trigger)</f>
        <v>50294</v>
      </c>
      <c r="BA1568" s="186">
        <f>_xll.qlCalendarAdvance(Calendar,BA1567,AY1568,"f",,Trigger)</f>
        <v>50298</v>
      </c>
      <c r="BB1568" s="186">
        <f>_xll.qlInterestRateIndexMaturity(Currency&amp;"ibor"&amp;$I$1,BA1568,Trigger)</f>
        <v>50663</v>
      </c>
      <c r="BC1568" s="359">
        <f>_xll.qlIndexFixing($AC$5,AZ1568,,_xll.ohTrigger(Trigger,Quote!$V$2))</f>
        <v>1.4941693775194711E-2</v>
      </c>
      <c r="BD1568" s="359" t="e">
        <f>_xll.qlIndexFixing($BE$1,AZ1568,TRUE,_xll.ohTrigger(Trigger,Trigger12M))</f>
        <v>#NUM!</v>
      </c>
    </row>
    <row r="1569" spans="51:56" ht="11.25" customHeight="1" x14ac:dyDescent="0.25">
      <c r="AY1569" s="187" t="s">
        <v>90</v>
      </c>
      <c r="AZ1569" s="186">
        <f>_xll.qlInterestRateIndexFixingDate(Currency&amp;"ibor"&amp;$I$1,BA1569,Trigger)</f>
        <v>50301</v>
      </c>
      <c r="BA1569" s="186">
        <f>_xll.qlCalendarAdvance(Calendar,BA1568,AY1569,"f",,Trigger)</f>
        <v>50305</v>
      </c>
      <c r="BB1569" s="186">
        <f>_xll.qlInterestRateIndexMaturity(Currency&amp;"ibor"&amp;$I$1,BA1569,Trigger)</f>
        <v>50670</v>
      </c>
      <c r="BC1569" s="359">
        <f>_xll.qlIndexFixing($AC$5,AZ1569,,_xll.ohTrigger(Trigger,Quote!$V$2))</f>
        <v>1.4936854895318414E-2</v>
      </c>
      <c r="BD1569" s="359" t="e">
        <f>_xll.qlIndexFixing($BE$1,AZ1569,TRUE,_xll.ohTrigger(Trigger,Trigger12M))</f>
        <v>#NUM!</v>
      </c>
    </row>
    <row r="1570" spans="51:56" ht="11.25" customHeight="1" x14ac:dyDescent="0.25">
      <c r="AY1570" s="187" t="s">
        <v>90</v>
      </c>
      <c r="AZ1570" s="186">
        <f>_xll.qlInterestRateIndexFixingDate(Currency&amp;"ibor"&amp;$I$1,BA1570,Trigger)</f>
        <v>50308</v>
      </c>
      <c r="BA1570" s="186">
        <f>_xll.qlCalendarAdvance(Calendar,BA1569,AY1570,"f",,Trigger)</f>
        <v>50312</v>
      </c>
      <c r="BB1570" s="186">
        <f>_xll.qlInterestRateIndexMaturity(Currency&amp;"ibor"&amp;$I$1,BA1570,Trigger)</f>
        <v>50677</v>
      </c>
      <c r="BC1570" s="359">
        <f>_xll.qlIndexFixing($AC$5,AZ1570,,_xll.ohTrigger(Trigger,Quote!$V$2))</f>
        <v>1.4932005355887125E-2</v>
      </c>
      <c r="BD1570" s="359" t="e">
        <f>_xll.qlIndexFixing($BE$1,AZ1570,TRUE,_xll.ohTrigger(Trigger,Trigger12M))</f>
        <v>#NUM!</v>
      </c>
    </row>
    <row r="1571" spans="51:56" ht="11.25" customHeight="1" x14ac:dyDescent="0.25">
      <c r="AY1571" s="187" t="s">
        <v>90</v>
      </c>
      <c r="AZ1571" s="186">
        <f>_xll.qlInterestRateIndexFixingDate(Currency&amp;"ibor"&amp;$I$1,BA1571,Trigger)</f>
        <v>50315</v>
      </c>
      <c r="BA1571" s="186">
        <f>_xll.qlCalendarAdvance(Calendar,BA1570,AY1571,"f",,Trigger)</f>
        <v>50319</v>
      </c>
      <c r="BB1571" s="186">
        <f>_xll.qlInterestRateIndexMaturity(Currency&amp;"ibor"&amp;$I$1,BA1571,Trigger)</f>
        <v>50684</v>
      </c>
      <c r="BC1571" s="359">
        <f>_xll.qlIndexFixing($AC$5,AZ1571,,_xll.ohTrigger(Trigger,Quote!$V$2))</f>
        <v>1.4927145157056556E-2</v>
      </c>
      <c r="BD1571" s="359" t="e">
        <f>_xll.qlIndexFixing($BE$1,AZ1571,TRUE,_xll.ohTrigger(Trigger,Trigger12M))</f>
        <v>#NUM!</v>
      </c>
    </row>
    <row r="1572" spans="51:56" ht="11.25" customHeight="1" x14ac:dyDescent="0.25">
      <c r="AY1572" s="187" t="s">
        <v>90</v>
      </c>
      <c r="AZ1572" s="186">
        <f>_xll.qlInterestRateIndexFixingDate(Currency&amp;"ibor"&amp;$I$1,BA1572,Trigger)</f>
        <v>50322</v>
      </c>
      <c r="BA1572" s="186">
        <f>_xll.qlCalendarAdvance(Calendar,BA1571,AY1572,"f",,Trigger)</f>
        <v>50326</v>
      </c>
      <c r="BB1572" s="186">
        <f>_xll.qlInterestRateIndexMaturity(Currency&amp;"ibor"&amp;$I$1,BA1572,Trigger)</f>
        <v>50691</v>
      </c>
      <c r="BC1572" s="359">
        <f>_xll.qlIndexFixing($AC$5,AZ1572,,_xll.ohTrigger(Trigger,Quote!$V$2))</f>
        <v>1.492227429898154E-2</v>
      </c>
      <c r="BD1572" s="359" t="e">
        <f>_xll.qlIndexFixing($BE$1,AZ1572,TRUE,_xll.ohTrigger(Trigger,Trigger12M))</f>
        <v>#NUM!</v>
      </c>
    </row>
    <row r="1573" spans="51:56" ht="11.25" customHeight="1" x14ac:dyDescent="0.25">
      <c r="AY1573" s="187" t="s">
        <v>90</v>
      </c>
      <c r="AZ1573" s="186">
        <f>_xll.qlInterestRateIndexFixingDate(Currency&amp;"ibor"&amp;$I$1,BA1573,Trigger)</f>
        <v>50329</v>
      </c>
      <c r="BA1573" s="186">
        <f>_xll.qlCalendarAdvance(Calendar,BA1572,AY1573,"f",,Trigger)</f>
        <v>50333</v>
      </c>
      <c r="BB1573" s="186">
        <f>_xll.qlInterestRateIndexMaturity(Currency&amp;"ibor"&amp;$I$1,BA1573,Trigger)</f>
        <v>50698</v>
      </c>
      <c r="BC1573" s="359">
        <f>_xll.qlIndexFixing($AC$5,AZ1573,,_xll.ohTrigger(Trigger,Quote!$V$2))</f>
        <v>1.4917392781818008E-2</v>
      </c>
      <c r="BD1573" s="359" t="e">
        <f>_xll.qlIndexFixing($BE$1,AZ1573,TRUE,_xll.ohTrigger(Trigger,Trigger12M))</f>
        <v>#NUM!</v>
      </c>
    </row>
    <row r="1574" spans="51:56" ht="11.25" customHeight="1" x14ac:dyDescent="0.25">
      <c r="AY1574" s="187" t="s">
        <v>90</v>
      </c>
      <c r="AZ1574" s="186">
        <f>_xll.qlInterestRateIndexFixingDate(Currency&amp;"ibor"&amp;$I$1,BA1574,Trigger)</f>
        <v>50336</v>
      </c>
      <c r="BA1574" s="186">
        <f>_xll.qlCalendarAdvance(Calendar,BA1573,AY1574,"f",,Trigger)</f>
        <v>50340</v>
      </c>
      <c r="BB1574" s="186">
        <f>_xll.qlInterestRateIndexMaturity(Currency&amp;"ibor"&amp;$I$1,BA1574,Trigger)</f>
        <v>50705</v>
      </c>
      <c r="BC1574" s="359">
        <f>_xll.qlIndexFixing($AC$5,AZ1574,,_xll.ohTrigger(Trigger,Quote!$V$2))</f>
        <v>1.4912500605722329E-2</v>
      </c>
      <c r="BD1574" s="359" t="e">
        <f>_xll.qlIndexFixing($BE$1,AZ1574,TRUE,_xll.ohTrigger(Trigger,Trigger12M))</f>
        <v>#NUM!</v>
      </c>
    </row>
    <row r="1575" spans="51:56" ht="11.25" customHeight="1" x14ac:dyDescent="0.25">
      <c r="AY1575" s="187" t="s">
        <v>90</v>
      </c>
      <c r="AZ1575" s="186">
        <f>_xll.qlInterestRateIndexFixingDate(Currency&amp;"ibor"&amp;$I$1,BA1575,Trigger)</f>
        <v>50343</v>
      </c>
      <c r="BA1575" s="186">
        <f>_xll.qlCalendarAdvance(Calendar,BA1574,AY1575,"f",,Trigger)</f>
        <v>50347</v>
      </c>
      <c r="BB1575" s="186">
        <f>_xll.qlInterestRateIndexMaturity(Currency&amp;"ibor"&amp;$I$1,BA1575,Trigger)</f>
        <v>50712</v>
      </c>
      <c r="BC1575" s="359">
        <f>_xll.qlIndexFixing($AC$5,AZ1575,,_xll.ohTrigger(Trigger,Quote!$V$2))</f>
        <v>1.4907597770850649E-2</v>
      </c>
      <c r="BD1575" s="359" t="e">
        <f>_xll.qlIndexFixing($BE$1,AZ1575,TRUE,_xll.ohTrigger(Trigger,Trigger12M))</f>
        <v>#NUM!</v>
      </c>
    </row>
    <row r="1576" spans="51:56" ht="11.25" customHeight="1" x14ac:dyDescent="0.25">
      <c r="AY1576" s="187" t="s">
        <v>90</v>
      </c>
      <c r="AZ1576" s="186">
        <f>_xll.qlInterestRateIndexFixingDate(Currency&amp;"ibor"&amp;$I$1,BA1576,Trigger)</f>
        <v>50350</v>
      </c>
      <c r="BA1576" s="186">
        <f>_xll.qlCalendarAdvance(Calendar,BA1575,AY1576,"f",,Trigger)</f>
        <v>50354</v>
      </c>
      <c r="BB1576" s="186">
        <f>_xll.qlInterestRateIndexMaturity(Currency&amp;"ibor"&amp;$I$1,BA1576,Trigger)</f>
        <v>50719</v>
      </c>
      <c r="BC1576" s="359">
        <f>_xll.qlIndexFixing($AC$5,AZ1576,,_xll.ohTrigger(Trigger,Quote!$V$2))</f>
        <v>1.4902684277359997E-2</v>
      </c>
      <c r="BD1576" s="359" t="e">
        <f>_xll.qlIndexFixing($BE$1,AZ1576,TRUE,_xll.ohTrigger(Trigger,Trigger12M))</f>
        <v>#NUM!</v>
      </c>
    </row>
    <row r="1577" spans="51:56" ht="11.25" customHeight="1" x14ac:dyDescent="0.25">
      <c r="AY1577" s="187" t="s">
        <v>90</v>
      </c>
      <c r="AZ1577" s="186">
        <f>_xll.qlInterestRateIndexFixingDate(Currency&amp;"ibor"&amp;$I$1,BA1577,Trigger)</f>
        <v>50357</v>
      </c>
      <c r="BA1577" s="186">
        <f>_xll.qlCalendarAdvance(Calendar,BA1576,AY1577,"f",,Trigger)</f>
        <v>50361</v>
      </c>
      <c r="BB1577" s="186">
        <f>_xll.qlInterestRateIndexMaturity(Currency&amp;"ibor"&amp;$I$1,BA1577,Trigger)</f>
        <v>50726</v>
      </c>
      <c r="BC1577" s="359">
        <f>_xll.qlIndexFixing($AC$5,AZ1577,,_xll.ohTrigger(Trigger,Quote!$V$2))</f>
        <v>1.4897760125407396E-2</v>
      </c>
      <c r="BD1577" s="359" t="e">
        <f>_xll.qlIndexFixing($BE$1,AZ1577,TRUE,_xll.ohTrigger(Trigger,Trigger12M))</f>
        <v>#NUM!</v>
      </c>
    </row>
    <row r="1578" spans="51:56" ht="11.25" customHeight="1" x14ac:dyDescent="0.25">
      <c r="AY1578" s="187" t="s">
        <v>90</v>
      </c>
      <c r="AZ1578" s="186">
        <f>_xll.qlInterestRateIndexFixingDate(Currency&amp;"ibor"&amp;$I$1,BA1578,Trigger)</f>
        <v>50364</v>
      </c>
      <c r="BA1578" s="186">
        <f>_xll.qlCalendarAdvance(Calendar,BA1577,AY1578,"f",,Trigger)</f>
        <v>50368</v>
      </c>
      <c r="BB1578" s="186">
        <f>_xll.qlInterestRateIndexMaturity(Currency&amp;"ibor"&amp;$I$1,BA1578,Trigger)</f>
        <v>50733</v>
      </c>
      <c r="BC1578" s="359">
        <f>_xll.qlIndexFixing($AC$5,AZ1578,,_xll.ohTrigger(Trigger,Quote!$V$2))</f>
        <v>1.4892825315150748E-2</v>
      </c>
      <c r="BD1578" s="359" t="e">
        <f>_xll.qlIndexFixing($BE$1,AZ1578,TRUE,_xll.ohTrigger(Trigger,Trigger12M))</f>
        <v>#NUM!</v>
      </c>
    </row>
    <row r="1579" spans="51:56" ht="11.25" customHeight="1" x14ac:dyDescent="0.25">
      <c r="AY1579" s="187" t="s">
        <v>90</v>
      </c>
      <c r="AZ1579" s="186">
        <f>_xll.qlInterestRateIndexFixingDate(Currency&amp;"ibor"&amp;$I$1,BA1579,Trigger)</f>
        <v>50371</v>
      </c>
      <c r="BA1579" s="186">
        <f>_xll.qlCalendarAdvance(Calendar,BA1578,AY1579,"f",,Trigger)</f>
        <v>50375</v>
      </c>
      <c r="BB1579" s="186">
        <f>_xll.qlInterestRateIndexMaturity(Currency&amp;"ibor"&amp;$I$1,BA1579,Trigger)</f>
        <v>50740</v>
      </c>
      <c r="BC1579" s="359">
        <f>_xll.qlIndexFixing($AC$5,AZ1579,,_xll.ohTrigger(Trigger,Quote!$V$2))</f>
        <v>1.4887879846747295E-2</v>
      </c>
      <c r="BD1579" s="359" t="e">
        <f>_xll.qlIndexFixing($BE$1,AZ1579,TRUE,_xll.ohTrigger(Trigger,Trigger12M))</f>
        <v>#NUM!</v>
      </c>
    </row>
    <row r="1580" spans="51:56" ht="11.25" customHeight="1" x14ac:dyDescent="0.25">
      <c r="AY1580" s="187" t="s">
        <v>90</v>
      </c>
      <c r="AZ1580" s="186">
        <f>_xll.qlInterestRateIndexFixingDate(Currency&amp;"ibor"&amp;$I$1,BA1580,Trigger)</f>
        <v>50378</v>
      </c>
      <c r="BA1580" s="186">
        <f>_xll.qlCalendarAdvance(Calendar,BA1579,AY1580,"f",,Trigger)</f>
        <v>50382</v>
      </c>
      <c r="BB1580" s="186">
        <f>_xll.qlInterestRateIndexMaturity(Currency&amp;"ibor"&amp;$I$1,BA1580,Trigger)</f>
        <v>50747</v>
      </c>
      <c r="BC1580" s="359">
        <f>_xll.qlIndexFixing($AC$5,AZ1580,,_xll.ohTrigger(Trigger,Quote!$V$2))</f>
        <v>1.4882923720355818E-2</v>
      </c>
      <c r="BD1580" s="359" t="e">
        <f>_xll.qlIndexFixing($BE$1,AZ1580,TRUE,_xll.ohTrigger(Trigger,Trigger12M))</f>
        <v>#NUM!</v>
      </c>
    </row>
    <row r="1581" spans="51:56" ht="11.25" customHeight="1" x14ac:dyDescent="0.25">
      <c r="AY1581" s="187" t="s">
        <v>90</v>
      </c>
      <c r="AZ1581" s="186">
        <f>_xll.qlInterestRateIndexFixingDate(Currency&amp;"ibor"&amp;$I$1,BA1581,Trigger)</f>
        <v>50385</v>
      </c>
      <c r="BA1581" s="186">
        <f>_xll.qlCalendarAdvance(Calendar,BA1580,AY1581,"f",,Trigger)</f>
        <v>50389</v>
      </c>
      <c r="BB1581" s="186">
        <f>_xll.qlInterestRateIndexMaturity(Currency&amp;"ibor"&amp;$I$1,BA1581,Trigger)</f>
        <v>50754</v>
      </c>
      <c r="BC1581" s="359">
        <f>_xll.qlIndexFixing($AC$5,AZ1581,,_xll.ohTrigger(Trigger,Quote!$V$2))</f>
        <v>1.4877956936133994E-2</v>
      </c>
      <c r="BD1581" s="359" t="e">
        <f>_xll.qlIndexFixing($BE$1,AZ1581,TRUE,_xll.ohTrigger(Trigger,Trigger12M))</f>
        <v>#NUM!</v>
      </c>
    </row>
    <row r="1582" spans="51:56" ht="11.25" customHeight="1" x14ac:dyDescent="0.25">
      <c r="AY1582" s="187" t="s">
        <v>90</v>
      </c>
      <c r="AZ1582" s="186">
        <f>_xll.qlInterestRateIndexFixingDate(Currency&amp;"ibor"&amp;$I$1,BA1582,Trigger)</f>
        <v>50392</v>
      </c>
      <c r="BA1582" s="186">
        <f>_xll.qlCalendarAdvance(Calendar,BA1581,AY1582,"f",,Trigger)</f>
        <v>50396</v>
      </c>
      <c r="BB1582" s="186">
        <f>_xll.qlInterestRateIndexMaturity(Currency&amp;"ibor"&amp;$I$1,BA1582,Trigger)</f>
        <v>50761</v>
      </c>
      <c r="BC1582" s="359">
        <f>_xll.qlIndexFixing($AC$5,AZ1582,,_xll.ohTrigger(Trigger,Quote!$V$2))</f>
        <v>1.4872979494241481E-2</v>
      </c>
      <c r="BD1582" s="359" t="e">
        <f>_xll.qlIndexFixing($BE$1,AZ1582,TRUE,_xll.ohTrigger(Trigger,Trigger12M))</f>
        <v>#NUM!</v>
      </c>
    </row>
    <row r="1583" spans="51:56" ht="11.25" customHeight="1" x14ac:dyDescent="0.25">
      <c r="AY1583" s="187" t="s">
        <v>90</v>
      </c>
      <c r="AZ1583" s="186">
        <f>_xll.qlInterestRateIndexFixingDate(Currency&amp;"ibor"&amp;$I$1,BA1583,Trigger)</f>
        <v>50398</v>
      </c>
      <c r="BA1583" s="186">
        <f>_xll.qlCalendarAdvance(Calendar,BA1582,AY1583,"f",,Trigger)</f>
        <v>50403</v>
      </c>
      <c r="BB1583" s="186">
        <f>_xll.qlInterestRateIndexMaturity(Currency&amp;"ibor"&amp;$I$1,BA1583,Trigger)</f>
        <v>50768</v>
      </c>
      <c r="BC1583" s="359">
        <f>_xll.qlIndexFixing($AC$5,AZ1583,,_xll.ohTrigger(Trigger,Quote!$V$2))</f>
        <v>1.4867991394837273E-2</v>
      </c>
      <c r="BD1583" s="359" t="e">
        <f>_xll.qlIndexFixing($BE$1,AZ1583,TRUE,_xll.ohTrigger(Trigger,Trigger12M))</f>
        <v>#NUM!</v>
      </c>
    </row>
    <row r="1584" spans="51:56" ht="11.25" customHeight="1" x14ac:dyDescent="0.25">
      <c r="AY1584" s="187" t="s">
        <v>90</v>
      </c>
      <c r="AZ1584" s="186">
        <f>_xll.qlInterestRateIndexFixingDate(Currency&amp;"ibor"&amp;$I$1,BA1584,Trigger)</f>
        <v>50405</v>
      </c>
      <c r="BA1584" s="186">
        <f>_xll.qlCalendarAdvance(Calendar,BA1583,AY1584,"f",,Trigger)</f>
        <v>50410</v>
      </c>
      <c r="BB1584" s="186">
        <f>_xll.qlInterestRateIndexMaturity(Currency&amp;"ibor"&amp;$I$1,BA1584,Trigger)</f>
        <v>50775</v>
      </c>
      <c r="BC1584" s="359">
        <f>_xll.qlIndexFixing($AC$5,AZ1584,,_xll.ohTrigger(Trigger,Quote!$V$2))</f>
        <v>1.4862992638080802E-2</v>
      </c>
      <c r="BD1584" s="359" t="e">
        <f>_xll.qlIndexFixing($BE$1,AZ1584,TRUE,_xll.ohTrigger(Trigger,Trigger12M))</f>
        <v>#NUM!</v>
      </c>
    </row>
    <row r="1585" spans="51:56" ht="11.25" customHeight="1" x14ac:dyDescent="0.25">
      <c r="AY1585" s="187" t="s">
        <v>90</v>
      </c>
      <c r="AZ1585" s="186">
        <f>_xll.qlInterestRateIndexFixingDate(Currency&amp;"ibor"&amp;$I$1,BA1585,Trigger)</f>
        <v>50413</v>
      </c>
      <c r="BA1585" s="186">
        <f>_xll.qlCalendarAdvance(Calendar,BA1584,AY1585,"f",,Trigger)</f>
        <v>50417</v>
      </c>
      <c r="BB1585" s="186">
        <f>_xll.qlInterestRateIndexMaturity(Currency&amp;"ibor"&amp;$I$1,BA1585,Trigger)</f>
        <v>50782</v>
      </c>
      <c r="BC1585" s="359">
        <f>_xll.qlIndexFixing($AC$5,AZ1585,,_xll.ohTrigger(Trigger,Quote!$V$2))</f>
        <v>1.4857983224131944E-2</v>
      </c>
      <c r="BD1585" s="359" t="e">
        <f>_xll.qlIndexFixing($BE$1,AZ1585,TRUE,_xll.ohTrigger(Trigger,Trigger12M))</f>
        <v>#NUM!</v>
      </c>
    </row>
    <row r="1586" spans="51:56" ht="11.25" customHeight="1" x14ac:dyDescent="0.25">
      <c r="AY1586" s="187" t="s">
        <v>90</v>
      </c>
      <c r="AZ1586" s="186">
        <f>_xll.qlInterestRateIndexFixingDate(Currency&amp;"ibor"&amp;$I$1,BA1586,Trigger)</f>
        <v>50420</v>
      </c>
      <c r="BA1586" s="186">
        <f>_xll.qlCalendarAdvance(Calendar,BA1585,AY1586,"f",,Trigger)</f>
        <v>50424</v>
      </c>
      <c r="BB1586" s="186">
        <f>_xll.qlInterestRateIndexMaturity(Currency&amp;"ibor"&amp;$I$1,BA1586,Trigger)</f>
        <v>50789</v>
      </c>
      <c r="BC1586" s="359">
        <f>_xll.qlIndexFixing($AC$5,AZ1586,,_xll.ohTrigger(Trigger,Quote!$V$2))</f>
        <v>1.4852963153151225E-2</v>
      </c>
      <c r="BD1586" s="359" t="e">
        <f>_xll.qlIndexFixing($BE$1,AZ1586,TRUE,_xll.ohTrigger(Trigger,Trigger12M))</f>
        <v>#NUM!</v>
      </c>
    </row>
    <row r="1587" spans="51:56" ht="11.25" customHeight="1" x14ac:dyDescent="0.25">
      <c r="AY1587" s="187" t="s">
        <v>90</v>
      </c>
      <c r="AZ1587" s="186">
        <f>_xll.qlInterestRateIndexFixingDate(Currency&amp;"ibor"&amp;$I$1,BA1587,Trigger)</f>
        <v>50427</v>
      </c>
      <c r="BA1587" s="186">
        <f>_xll.qlCalendarAdvance(Calendar,BA1586,AY1587,"f",,Trigger)</f>
        <v>50431</v>
      </c>
      <c r="BB1587" s="186">
        <f>_xll.qlInterestRateIndexMaturity(Currency&amp;"ibor"&amp;$I$1,BA1587,Trigger)</f>
        <v>50796</v>
      </c>
      <c r="BC1587" s="359">
        <f>_xll.qlIndexFixing($AC$5,AZ1587,,_xll.ohTrigger(Trigger,Quote!$V$2))</f>
        <v>1.4847932425298738E-2</v>
      </c>
      <c r="BD1587" s="359" t="e">
        <f>_xll.qlIndexFixing($BE$1,AZ1587,TRUE,_xll.ohTrigger(Trigger,Trigger12M))</f>
        <v>#NUM!</v>
      </c>
    </row>
    <row r="1588" spans="51:56" ht="11.25" customHeight="1" x14ac:dyDescent="0.25">
      <c r="AY1588" s="187" t="s">
        <v>90</v>
      </c>
      <c r="AZ1588" s="186">
        <f>_xll.qlInterestRateIndexFixingDate(Currency&amp;"ibor"&amp;$I$1,BA1588,Trigger)</f>
        <v>50434</v>
      </c>
      <c r="BA1588" s="186">
        <f>_xll.qlCalendarAdvance(Calendar,BA1587,AY1588,"f",,Trigger)</f>
        <v>50438</v>
      </c>
      <c r="BB1588" s="186">
        <f>_xll.qlInterestRateIndexMaturity(Currency&amp;"ibor"&amp;$I$1,BA1588,Trigger)</f>
        <v>50803</v>
      </c>
      <c r="BC1588" s="359">
        <f>_xll.qlIndexFixing($AC$5,AZ1588,,_xll.ohTrigger(Trigger,Quote!$V$2))</f>
        <v>1.4842891040735669E-2</v>
      </c>
      <c r="BD1588" s="359" t="e">
        <f>_xll.qlIndexFixing($BE$1,AZ1588,TRUE,_xll.ohTrigger(Trigger,Trigger12M))</f>
        <v>#NUM!</v>
      </c>
    </row>
    <row r="1589" spans="51:56" ht="11.25" customHeight="1" x14ac:dyDescent="0.25">
      <c r="AY1589" s="187" t="s">
        <v>90</v>
      </c>
      <c r="AZ1589" s="186">
        <f>_xll.qlInterestRateIndexFixingDate(Currency&amp;"ibor"&amp;$I$1,BA1589,Trigger)</f>
        <v>50441</v>
      </c>
      <c r="BA1589" s="186">
        <f>_xll.qlCalendarAdvance(Calendar,BA1588,AY1589,"f",,Trigger)</f>
        <v>50445</v>
      </c>
      <c r="BB1589" s="186">
        <f>_xll.qlInterestRateIndexMaturity(Currency&amp;"ibor"&amp;$I$1,BA1589,Trigger)</f>
        <v>50810</v>
      </c>
      <c r="BC1589" s="359">
        <f>_xll.qlIndexFixing($AC$5,AZ1589,,_xll.ohTrigger(Trigger,Quote!$V$2))</f>
        <v>1.4837838999623421E-2</v>
      </c>
      <c r="BD1589" s="359" t="e">
        <f>_xll.qlIndexFixing($BE$1,AZ1589,TRUE,_xll.ohTrigger(Trigger,Trigger12M))</f>
        <v>#NUM!</v>
      </c>
    </row>
    <row r="1590" spans="51:56" ht="11.25" customHeight="1" x14ac:dyDescent="0.25">
      <c r="AY1590" s="187" t="s">
        <v>90</v>
      </c>
      <c r="AZ1590" s="186">
        <f>_xll.qlInterestRateIndexFixingDate(Currency&amp;"ibor"&amp;$I$1,BA1590,Trigger)</f>
        <v>50448</v>
      </c>
      <c r="BA1590" s="186">
        <f>_xll.qlCalendarAdvance(Calendar,BA1589,AY1590,"f",,Trigger)</f>
        <v>50452</v>
      </c>
      <c r="BB1590" s="186">
        <f>_xll.qlInterestRateIndexMaturity(Currency&amp;"ibor"&amp;$I$1,BA1590,Trigger)</f>
        <v>50817</v>
      </c>
      <c r="BC1590" s="359">
        <f>_xll.qlIndexFixing($AC$5,AZ1590,,_xll.ohTrigger(Trigger,Quote!$V$2))</f>
        <v>1.4832776302123183E-2</v>
      </c>
      <c r="BD1590" s="359" t="e">
        <f>_xll.qlIndexFixing($BE$1,AZ1590,TRUE,_xll.ohTrigger(Trigger,Trigger12M))</f>
        <v>#NUM!</v>
      </c>
    </row>
    <row r="1591" spans="51:56" ht="11.25" customHeight="1" x14ac:dyDescent="0.25">
      <c r="AY1591" s="187" t="s">
        <v>90</v>
      </c>
      <c r="AZ1591" s="186">
        <f>_xll.qlInterestRateIndexFixingDate(Currency&amp;"ibor"&amp;$I$1,BA1591,Trigger)</f>
        <v>50455</v>
      </c>
      <c r="BA1591" s="186">
        <f>_xll.qlCalendarAdvance(Calendar,BA1590,AY1591,"f",,Trigger)</f>
        <v>50459</v>
      </c>
      <c r="BB1591" s="186">
        <f>_xll.qlInterestRateIndexMaturity(Currency&amp;"ibor"&amp;$I$1,BA1591,Trigger)</f>
        <v>50824</v>
      </c>
      <c r="BC1591" s="359">
        <f>_xll.qlIndexFixing($AC$5,AZ1591,,_xll.ohTrigger(Trigger,Quote!$V$2))</f>
        <v>1.4827702948397017E-2</v>
      </c>
      <c r="BD1591" s="359" t="e">
        <f>_xll.qlIndexFixing($BE$1,AZ1591,TRUE,_xll.ohTrigger(Trigger,Trigger12M))</f>
        <v>#NUM!</v>
      </c>
    </row>
    <row r="1592" spans="51:56" ht="11.25" customHeight="1" x14ac:dyDescent="0.25">
      <c r="AY1592" s="187" t="s">
        <v>90</v>
      </c>
      <c r="AZ1592" s="186">
        <f>_xll.qlInterestRateIndexFixingDate(Currency&amp;"ibor"&amp;$I$1,BA1592,Trigger)</f>
        <v>50462</v>
      </c>
      <c r="BA1592" s="186">
        <f>_xll.qlCalendarAdvance(Calendar,BA1591,AY1592,"f",,Trigger)</f>
        <v>50466</v>
      </c>
      <c r="BB1592" s="186">
        <f>_xll.qlInterestRateIndexMaturity(Currency&amp;"ibor"&amp;$I$1,BA1592,Trigger)</f>
        <v>50831</v>
      </c>
      <c r="BC1592" s="359">
        <f>_xll.qlIndexFixing($AC$5,AZ1592,,_xll.ohTrigger(Trigger,Quote!$V$2))</f>
        <v>1.4822618938607202E-2</v>
      </c>
      <c r="BD1592" s="359" t="e">
        <f>_xll.qlIndexFixing($BE$1,AZ1592,TRUE,_xll.ohTrigger(Trigger,Trigger12M))</f>
        <v>#NUM!</v>
      </c>
    </row>
    <row r="1593" spans="51:56" ht="11.25" customHeight="1" x14ac:dyDescent="0.25">
      <c r="AY1593" s="187" t="s">
        <v>90</v>
      </c>
      <c r="AZ1593" s="186">
        <f>_xll.qlInterestRateIndexFixingDate(Currency&amp;"ibor"&amp;$I$1,BA1593,Trigger)</f>
        <v>50469</v>
      </c>
      <c r="BA1593" s="186">
        <f>_xll.qlCalendarAdvance(Calendar,BA1592,AY1593,"f",,Trigger)</f>
        <v>50473</v>
      </c>
      <c r="BB1593" s="186">
        <f>_xll.qlInterestRateIndexMaturity(Currency&amp;"ibor"&amp;$I$1,BA1593,Trigger)</f>
        <v>50838</v>
      </c>
      <c r="BC1593" s="359">
        <f>_xll.qlIndexFixing($AC$5,AZ1593,,_xll.ohTrigger(Trigger,Quote!$V$2))</f>
        <v>1.4817524272916239E-2</v>
      </c>
      <c r="BD1593" s="359" t="e">
        <f>_xll.qlIndexFixing($BE$1,AZ1593,TRUE,_xll.ohTrigger(Trigger,Trigger12M))</f>
        <v>#NUM!</v>
      </c>
    </row>
    <row r="1594" spans="51:56" ht="11.25" customHeight="1" x14ac:dyDescent="0.25">
      <c r="AY1594" s="187" t="s">
        <v>90</v>
      </c>
      <c r="AZ1594" s="186">
        <f>_xll.qlInterestRateIndexFixingDate(Currency&amp;"ibor"&amp;$I$1,BA1594,Trigger)</f>
        <v>50476</v>
      </c>
      <c r="BA1594" s="186">
        <f>_xll.qlCalendarAdvance(Calendar,BA1593,AY1594,"f",,Trigger)</f>
        <v>50480</v>
      </c>
      <c r="BB1594" s="186">
        <f>_xll.qlInterestRateIndexMaturity(Currency&amp;"ibor"&amp;$I$1,BA1594,Trigger)</f>
        <v>50845</v>
      </c>
      <c r="BC1594" s="359">
        <f>_xll.qlIndexFixing($AC$5,AZ1594,,_xll.ohTrigger(Trigger,Quote!$V$2))</f>
        <v>1.4812418951487504E-2</v>
      </c>
      <c r="BD1594" s="359" t="e">
        <f>_xll.qlIndexFixing($BE$1,AZ1594,TRUE,_xll.ohTrigger(Trigger,Trigger12M))</f>
        <v>#NUM!</v>
      </c>
    </row>
    <row r="1595" spans="51:56" ht="11.25" customHeight="1" x14ac:dyDescent="0.25">
      <c r="AY1595" s="187" t="s">
        <v>90</v>
      </c>
      <c r="AZ1595" s="186">
        <f>_xll.qlInterestRateIndexFixingDate(Currency&amp;"ibor"&amp;$I$1,BA1595,Trigger)</f>
        <v>50483</v>
      </c>
      <c r="BA1595" s="186">
        <f>_xll.qlCalendarAdvance(Calendar,BA1594,AY1595,"f",,Trigger)</f>
        <v>50487</v>
      </c>
      <c r="BB1595" s="186">
        <f>_xll.qlInterestRateIndexMaturity(Currency&amp;"ibor"&amp;$I$1,BA1595,Trigger)</f>
        <v>50852</v>
      </c>
      <c r="BC1595" s="359">
        <f>_xll.qlIndexFixing($AC$5,AZ1595,,_xll.ohTrigger(Trigger,Quote!$V$2))</f>
        <v>1.4807302974483717E-2</v>
      </c>
      <c r="BD1595" s="359" t="e">
        <f>_xll.qlIndexFixing($BE$1,AZ1595,TRUE,_xll.ohTrigger(Trigger,Trigger12M))</f>
        <v>#NUM!</v>
      </c>
    </row>
    <row r="1596" spans="51:56" ht="11.25" customHeight="1" x14ac:dyDescent="0.25">
      <c r="AY1596" s="187" t="s">
        <v>90</v>
      </c>
      <c r="AZ1596" s="186">
        <f>_xll.qlInterestRateIndexFixingDate(Currency&amp;"ibor"&amp;$I$1,BA1596,Trigger)</f>
        <v>50490</v>
      </c>
      <c r="BA1596" s="186">
        <f>_xll.qlCalendarAdvance(Calendar,BA1595,AY1596,"f",,Trigger)</f>
        <v>50494</v>
      </c>
      <c r="BB1596" s="186">
        <f>_xll.qlInterestRateIndexMaturity(Currency&amp;"ibor"&amp;$I$1,BA1596,Trigger)</f>
        <v>50859</v>
      </c>
      <c r="BC1596" s="359">
        <f>_xll.qlIndexFixing($AC$5,AZ1596,,_xll.ohTrigger(Trigger,Quote!$V$2))</f>
        <v>1.4802176342068912E-2</v>
      </c>
      <c r="BD1596" s="359" t="e">
        <f>_xll.qlIndexFixing($BE$1,AZ1596,TRUE,_xll.ohTrigger(Trigger,Trigger12M))</f>
        <v>#NUM!</v>
      </c>
    </row>
    <row r="1597" spans="51:56" ht="11.25" customHeight="1" x14ac:dyDescent="0.25">
      <c r="AY1597" s="187" t="s">
        <v>90</v>
      </c>
      <c r="AZ1597" s="186">
        <f>_xll.qlInterestRateIndexFixingDate(Currency&amp;"ibor"&amp;$I$1,BA1597,Trigger)</f>
        <v>50497</v>
      </c>
      <c r="BA1597" s="186">
        <f>_xll.qlCalendarAdvance(Calendar,BA1596,AY1597,"f",,Trigger)</f>
        <v>50501</v>
      </c>
      <c r="BB1597" s="186">
        <f>_xll.qlInterestRateIndexMaturity(Currency&amp;"ibor"&amp;$I$1,BA1597,Trigger)</f>
        <v>50866</v>
      </c>
      <c r="BC1597" s="359">
        <f>_xll.qlIndexFixing($AC$5,AZ1597,,_xll.ohTrigger(Trigger,Quote!$V$2))</f>
        <v>1.4797039054406682E-2</v>
      </c>
      <c r="BD1597" s="359" t="e">
        <f>_xll.qlIndexFixing($BE$1,AZ1597,TRUE,_xll.ohTrigger(Trigger,Trigger12M))</f>
        <v>#NUM!</v>
      </c>
    </row>
    <row r="1598" spans="51:56" ht="11.25" customHeight="1" x14ac:dyDescent="0.25">
      <c r="AY1598" s="187" t="s">
        <v>90</v>
      </c>
      <c r="AZ1598" s="186">
        <f>_xll.qlInterestRateIndexFixingDate(Currency&amp;"ibor"&amp;$I$1,BA1598,Trigger)</f>
        <v>50504</v>
      </c>
      <c r="BA1598" s="186">
        <f>_xll.qlCalendarAdvance(Calendar,BA1597,AY1598,"f",,Trigger)</f>
        <v>50508</v>
      </c>
      <c r="BB1598" s="186">
        <f>_xll.qlInterestRateIndexMaturity(Currency&amp;"ibor"&amp;$I$1,BA1598,Trigger)</f>
        <v>50873</v>
      </c>
      <c r="BC1598" s="359">
        <f>_xll.qlIndexFixing($AC$5,AZ1598,,_xll.ohTrigger(Trigger,Quote!$V$2))</f>
        <v>1.4791891111661718E-2</v>
      </c>
      <c r="BD1598" s="359" t="e">
        <f>_xll.qlIndexFixing($BE$1,AZ1598,TRUE,_xll.ohTrigger(Trigger,Trigger12M))</f>
        <v>#NUM!</v>
      </c>
    </row>
    <row r="1599" spans="51:56" ht="11.25" customHeight="1" x14ac:dyDescent="0.25">
      <c r="AY1599" s="187" t="s">
        <v>90</v>
      </c>
      <c r="AZ1599" s="186">
        <f>_xll.qlInterestRateIndexFixingDate(Currency&amp;"ibor"&amp;$I$1,BA1599,Trigger)</f>
        <v>50511</v>
      </c>
      <c r="BA1599" s="186">
        <f>_xll.qlCalendarAdvance(Calendar,BA1598,AY1599,"f",,Trigger)</f>
        <v>50515</v>
      </c>
      <c r="BB1599" s="186">
        <f>_xll.qlInterestRateIndexMaturity(Currency&amp;"ibor"&amp;$I$1,BA1599,Trigger)</f>
        <v>50880</v>
      </c>
      <c r="BC1599" s="359">
        <f>_xll.qlIndexFixing($AC$5,AZ1599,,_xll.ohTrigger(Trigger,Quote!$V$2))</f>
        <v>1.4786732513998709E-2</v>
      </c>
      <c r="BD1599" s="359" t="e">
        <f>_xll.qlIndexFixing($BE$1,AZ1599,TRUE,_xll.ohTrigger(Trigger,Trigger12M))</f>
        <v>#NUM!</v>
      </c>
    </row>
    <row r="1600" spans="51:56" ht="11.25" customHeight="1" x14ac:dyDescent="0.25">
      <c r="AY1600" s="187" t="s">
        <v>90</v>
      </c>
      <c r="AZ1600" s="186">
        <f>_xll.qlInterestRateIndexFixingDate(Currency&amp;"ibor"&amp;$I$1,BA1600,Trigger)</f>
        <v>50516</v>
      </c>
      <c r="BA1600" s="186">
        <f>_xll.qlCalendarAdvance(Calendar,BA1599,AY1600,"f",,Trigger)</f>
        <v>50522</v>
      </c>
      <c r="BB1600" s="186">
        <f>_xll.qlInterestRateIndexMaturity(Currency&amp;"ibor"&amp;$I$1,BA1600,Trigger)</f>
        <v>50887</v>
      </c>
      <c r="BC1600" s="359">
        <f>_xll.qlIndexFixing($AC$5,AZ1600,,_xll.ohTrigger(Trigger,Quote!$V$2))</f>
        <v>1.4781563261582347E-2</v>
      </c>
      <c r="BD1600" s="359" t="e">
        <f>_xll.qlIndexFixing($BE$1,AZ1600,TRUE,_xll.ohTrigger(Trigger,Trigger12M))</f>
        <v>#NUM!</v>
      </c>
    </row>
    <row r="1601" spans="51:56" ht="11.25" customHeight="1" x14ac:dyDescent="0.25">
      <c r="AY1601" s="187" t="s">
        <v>90</v>
      </c>
      <c r="AZ1601" s="186">
        <f>_xll.qlInterestRateIndexFixingDate(Currency&amp;"ibor"&amp;$I$1,BA1601,Trigger)</f>
        <v>50525</v>
      </c>
      <c r="BA1601" s="186">
        <f>_xll.qlCalendarAdvance(Calendar,BA1600,AY1601,"f",,Trigger)</f>
        <v>50529</v>
      </c>
      <c r="BB1601" s="186">
        <f>_xll.qlInterestRateIndexMaturity(Currency&amp;"ibor"&amp;$I$1,BA1601,Trigger)</f>
        <v>50894</v>
      </c>
      <c r="BC1601" s="359">
        <f>_xll.qlIndexFixing($AC$5,AZ1601,,_xll.ohTrigger(Trigger,Quote!$V$2))</f>
        <v>1.477638335457776E-2</v>
      </c>
      <c r="BD1601" s="359" t="e">
        <f>_xll.qlIndexFixing($BE$1,AZ1601,TRUE,_xll.ohTrigger(Trigger,Trigger12M))</f>
        <v>#NUM!</v>
      </c>
    </row>
    <row r="1602" spans="51:56" ht="11.25" customHeight="1" x14ac:dyDescent="0.25">
      <c r="AY1602" s="187" t="s">
        <v>90</v>
      </c>
      <c r="AZ1602" s="186">
        <f>_xll.qlInterestRateIndexFixingDate(Currency&amp;"ibor"&amp;$I$1,BA1602,Trigger)</f>
        <v>50532</v>
      </c>
      <c r="BA1602" s="186">
        <f>_xll.qlCalendarAdvance(Calendar,BA1601,AY1602,"f",,Trigger)</f>
        <v>50536</v>
      </c>
      <c r="BB1602" s="186">
        <f>_xll.qlInterestRateIndexMaturity(Currency&amp;"ibor"&amp;$I$1,BA1602,Trigger)</f>
        <v>50901</v>
      </c>
      <c r="BC1602" s="359">
        <f>_xll.qlIndexFixing($AC$5,AZ1602,,_xll.ohTrigger(Trigger,Quote!$V$2))</f>
        <v>1.4771192793151172E-2</v>
      </c>
      <c r="BD1602" s="359" t="e">
        <f>_xll.qlIndexFixing($BE$1,AZ1602,TRUE,_xll.ohTrigger(Trigger,Trigger12M))</f>
        <v>#NUM!</v>
      </c>
    </row>
    <row r="1603" spans="51:56" ht="11.25" customHeight="1" x14ac:dyDescent="0.25">
      <c r="AY1603" s="187" t="s">
        <v>90</v>
      </c>
      <c r="AZ1603" s="186">
        <f>_xll.qlInterestRateIndexFixingDate(Currency&amp;"ibor"&amp;$I$1,BA1603,Trigger)</f>
        <v>50539</v>
      </c>
      <c r="BA1603" s="186">
        <f>_xll.qlCalendarAdvance(Calendar,BA1602,AY1603,"f",,Trigger)</f>
        <v>50543</v>
      </c>
      <c r="BB1603" s="186">
        <f>_xll.qlInterestRateIndexMaturity(Currency&amp;"ibor"&amp;$I$1,BA1603,Trigger)</f>
        <v>50908</v>
      </c>
      <c r="BC1603" s="359">
        <f>_xll.qlIndexFixing($AC$5,AZ1603,,_xll.ohTrigger(Trigger,Quote!$V$2))</f>
        <v>1.4765991577468366E-2</v>
      </c>
      <c r="BD1603" s="359" t="e">
        <f>_xll.qlIndexFixing($BE$1,AZ1603,TRUE,_xll.ohTrigger(Trigger,Trigger12M))</f>
        <v>#NUM!</v>
      </c>
    </row>
    <row r="1604" spans="51:56" ht="11.25" customHeight="1" x14ac:dyDescent="0.25">
      <c r="AY1604" s="187" t="s">
        <v>90</v>
      </c>
      <c r="AZ1604" s="186">
        <f>_xll.qlInterestRateIndexFixingDate(Currency&amp;"ibor"&amp;$I$1,BA1604,Trigger)</f>
        <v>50546</v>
      </c>
      <c r="BA1604" s="186">
        <f>_xll.qlCalendarAdvance(Calendar,BA1603,AY1604,"f",,Trigger)</f>
        <v>50550</v>
      </c>
      <c r="BB1604" s="186">
        <f>_xll.qlInterestRateIndexMaturity(Currency&amp;"ibor"&amp;$I$1,BA1604,Trigger)</f>
        <v>50915</v>
      </c>
      <c r="BC1604" s="359">
        <f>_xll.qlIndexFixing($AC$5,AZ1604,,_xll.ohTrigger(Trigger,Quote!$V$2))</f>
        <v>1.4760779707695565E-2</v>
      </c>
      <c r="BD1604" s="359" t="e">
        <f>_xll.qlIndexFixing($BE$1,AZ1604,TRUE,_xll.ohTrigger(Trigger,Trigger12M))</f>
        <v>#NUM!</v>
      </c>
    </row>
    <row r="1605" spans="51:56" ht="11.25" customHeight="1" x14ac:dyDescent="0.25">
      <c r="AY1605" s="187" t="s">
        <v>90</v>
      </c>
      <c r="AZ1605" s="186">
        <f>_xll.qlInterestRateIndexFixingDate(Currency&amp;"ibor"&amp;$I$1,BA1605,Trigger)</f>
        <v>50553</v>
      </c>
      <c r="BA1605" s="186">
        <f>_xll.qlCalendarAdvance(Calendar,BA1604,AY1605,"f",,Trigger)</f>
        <v>50557</v>
      </c>
      <c r="BB1605" s="186">
        <f>_xll.qlInterestRateIndexMaturity(Currency&amp;"ibor"&amp;$I$1,BA1605,Trigger)</f>
        <v>50922</v>
      </c>
      <c r="BC1605" s="359">
        <f>_xll.qlIndexFixing($AC$5,AZ1605,,_xll.ohTrigger(Trigger,Quote!$V$2))</f>
        <v>1.4755557183999433E-2</v>
      </c>
      <c r="BD1605" s="359" t="e">
        <f>_xll.qlIndexFixing($BE$1,AZ1605,TRUE,_xll.ohTrigger(Trigger,Trigger12M))</f>
        <v>#NUM!</v>
      </c>
    </row>
    <row r="1606" spans="51:56" ht="11.25" customHeight="1" x14ac:dyDescent="0.25">
      <c r="AY1606" s="187" t="s">
        <v>90</v>
      </c>
      <c r="AZ1606" s="186">
        <f>_xll.qlInterestRateIndexFixingDate(Currency&amp;"ibor"&amp;$I$1,BA1606,Trigger)</f>
        <v>50560</v>
      </c>
      <c r="BA1606" s="186">
        <f>_xll.qlCalendarAdvance(Calendar,BA1605,AY1606,"f",,Trigger)</f>
        <v>50564</v>
      </c>
      <c r="BB1606" s="186">
        <f>_xll.qlInterestRateIndexMaturity(Currency&amp;"ibor"&amp;$I$1,BA1606,Trigger)</f>
        <v>50929</v>
      </c>
      <c r="BC1606" s="359">
        <f>_xll.qlIndexFixing($AC$5,AZ1606,,_xll.ohTrigger(Trigger,Quote!$V$2))</f>
        <v>1.4754315087773232E-2</v>
      </c>
      <c r="BD1606" s="359" t="e">
        <f>_xll.qlIndexFixing($BE$1,AZ1606,TRUE,_xll.ohTrigger(Trigger,Trigger12M))</f>
        <v>#NUM!</v>
      </c>
    </row>
    <row r="1607" spans="51:56" ht="11.25" customHeight="1" x14ac:dyDescent="0.25">
      <c r="AY1607" s="187" t="s">
        <v>90</v>
      </c>
      <c r="AZ1607" s="186">
        <f>_xll.qlInterestRateIndexFixingDate(Currency&amp;"ibor"&amp;$I$1,BA1607,Trigger)</f>
        <v>50567</v>
      </c>
      <c r="BA1607" s="186">
        <f>_xll.qlCalendarAdvance(Calendar,BA1606,AY1607,"f",,Trigger)</f>
        <v>50571</v>
      </c>
      <c r="BB1607" s="186">
        <f>_xll.qlInterestRateIndexMaturity(Currency&amp;"ibor"&amp;$I$1,BA1607,Trigger)</f>
        <v>50936</v>
      </c>
      <c r="BC1607" s="359">
        <f>_xll.qlIndexFixing($AC$5,AZ1607,,_xll.ohTrigger(Trigger,Quote!$V$2))</f>
        <v>1.4753069122328441E-2</v>
      </c>
      <c r="BD1607" s="359" t="e">
        <f>_xll.qlIndexFixing($BE$1,AZ1607,TRUE,_xll.ohTrigger(Trigger,Trigger12M))</f>
        <v>#NUM!</v>
      </c>
    </row>
    <row r="1608" spans="51:56" ht="11.25" customHeight="1" x14ac:dyDescent="0.25">
      <c r="AY1608" s="187" t="s">
        <v>90</v>
      </c>
      <c r="AZ1608" s="186">
        <f>_xll.qlInterestRateIndexFixingDate(Currency&amp;"ibor"&amp;$I$1,BA1608,Trigger)</f>
        <v>50574</v>
      </c>
      <c r="BA1608" s="186">
        <f>_xll.qlCalendarAdvance(Calendar,BA1607,AY1608,"f",,Trigger)</f>
        <v>50578</v>
      </c>
      <c r="BB1608" s="186">
        <f>_xll.qlInterestRateIndexMaturity(Currency&amp;"ibor"&amp;$I$1,BA1608,Trigger)</f>
        <v>50943</v>
      </c>
      <c r="BC1608" s="359">
        <f>_xll.qlIndexFixing($AC$5,AZ1608,,_xll.ohTrigger(Trigger,Quote!$V$2))</f>
        <v>1.4751819287679952E-2</v>
      </c>
      <c r="BD1608" s="359" t="e">
        <f>_xll.qlIndexFixing($BE$1,AZ1608,TRUE,_xll.ohTrigger(Trigger,Trigger12M))</f>
        <v>#NUM!</v>
      </c>
    </row>
    <row r="1609" spans="51:56" ht="11.25" customHeight="1" x14ac:dyDescent="0.25">
      <c r="AY1609" s="187" t="s">
        <v>90</v>
      </c>
      <c r="AZ1609" s="186">
        <f>_xll.qlInterestRateIndexFixingDate(Currency&amp;"ibor"&amp;$I$1,BA1609,Trigger)</f>
        <v>50581</v>
      </c>
      <c r="BA1609" s="186">
        <f>_xll.qlCalendarAdvance(Calendar,BA1608,AY1609,"f",,Trigger)</f>
        <v>50585</v>
      </c>
      <c r="BB1609" s="186">
        <f>_xll.qlInterestRateIndexMaturity(Currency&amp;"ibor"&amp;$I$1,BA1609,Trigger)</f>
        <v>50950</v>
      </c>
      <c r="BC1609" s="359">
        <f>_xll.qlIndexFixing($AC$5,AZ1609,,_xll.ohTrigger(Trigger,Quote!$V$2))</f>
        <v>1.4750565583842003E-2</v>
      </c>
      <c r="BD1609" s="359" t="e">
        <f>_xll.qlIndexFixing($BE$1,AZ1609,TRUE,_xll.ohTrigger(Trigger,Trigger12M))</f>
        <v>#NUM!</v>
      </c>
    </row>
    <row r="1610" spans="51:56" ht="11.25" customHeight="1" x14ac:dyDescent="0.25">
      <c r="AY1610" s="187" t="s">
        <v>90</v>
      </c>
      <c r="AZ1610" s="186">
        <f>_xll.qlInterestRateIndexFixingDate(Currency&amp;"ibor"&amp;$I$1,BA1610,Trigger)</f>
        <v>50588</v>
      </c>
      <c r="BA1610" s="186">
        <f>_xll.qlCalendarAdvance(Calendar,BA1609,AY1610,"f",,Trigger)</f>
        <v>50592</v>
      </c>
      <c r="BB1610" s="186">
        <f>_xll.qlInterestRateIndexMaturity(Currency&amp;"ibor"&amp;$I$1,BA1610,Trigger)</f>
        <v>50957</v>
      </c>
      <c r="BC1610" s="359">
        <f>_xll.qlIndexFixing($AC$5,AZ1610,,_xll.ohTrigger(Trigger,Quote!$V$2))</f>
        <v>1.4749308010829264E-2</v>
      </c>
      <c r="BD1610" s="359" t="e">
        <f>_xll.qlIndexFixing($BE$1,AZ1610,TRUE,_xll.ohTrigger(Trigger,Trigger12M))</f>
        <v>#NUM!</v>
      </c>
    </row>
    <row r="1611" spans="51:56" ht="11.25" customHeight="1" x14ac:dyDescent="0.25">
      <c r="AY1611" s="187" t="s">
        <v>90</v>
      </c>
      <c r="AZ1611" s="186">
        <f>_xll.qlInterestRateIndexFixingDate(Currency&amp;"ibor"&amp;$I$1,BA1611,Trigger)</f>
        <v>50595</v>
      </c>
      <c r="BA1611" s="186">
        <f>_xll.qlCalendarAdvance(Calendar,BA1610,AY1611,"f",,Trigger)</f>
        <v>50599</v>
      </c>
      <c r="BB1611" s="186">
        <f>_xll.qlInterestRateIndexMaturity(Currency&amp;"ibor"&amp;$I$1,BA1611,Trigger)</f>
        <v>50964</v>
      </c>
      <c r="BC1611" s="359">
        <f>_xll.qlIndexFixing($AC$5,AZ1611,,_xll.ohTrigger(Trigger,Quote!$V$2))</f>
        <v>1.4748046568656629E-2</v>
      </c>
      <c r="BD1611" s="359" t="e">
        <f>_xll.qlIndexFixing($BE$1,AZ1611,TRUE,_xll.ohTrigger(Trigger,Trigger12M))</f>
        <v>#NUM!</v>
      </c>
    </row>
    <row r="1612" spans="51:56" ht="11.25" customHeight="1" x14ac:dyDescent="0.25">
      <c r="AY1612" s="187" t="s">
        <v>90</v>
      </c>
      <c r="AZ1612" s="186">
        <f>_xll.qlInterestRateIndexFixingDate(Currency&amp;"ibor"&amp;$I$1,BA1612,Trigger)</f>
        <v>50602</v>
      </c>
      <c r="BA1612" s="186">
        <f>_xll.qlCalendarAdvance(Calendar,BA1611,AY1612,"f",,Trigger)</f>
        <v>50606</v>
      </c>
      <c r="BB1612" s="186">
        <f>_xll.qlInterestRateIndexMaturity(Currency&amp;"ibor"&amp;$I$1,BA1612,Trigger)</f>
        <v>50971</v>
      </c>
      <c r="BC1612" s="359">
        <f>_xll.qlIndexFixing($AC$5,AZ1612,,_xll.ohTrigger(Trigger,Quote!$V$2))</f>
        <v>1.4746781257337895E-2</v>
      </c>
      <c r="BD1612" s="359" t="e">
        <f>_xll.qlIndexFixing($BE$1,AZ1612,TRUE,_xll.ohTrigger(Trigger,Trigger12M))</f>
        <v>#NUM!</v>
      </c>
    </row>
    <row r="1613" spans="51:56" ht="11.25" customHeight="1" x14ac:dyDescent="0.25">
      <c r="AY1613" s="187" t="s">
        <v>90</v>
      </c>
      <c r="AZ1613" s="186">
        <f>_xll.qlInterestRateIndexFixingDate(Currency&amp;"ibor"&amp;$I$1,BA1613,Trigger)</f>
        <v>50609</v>
      </c>
      <c r="BA1613" s="186">
        <f>_xll.qlCalendarAdvance(Calendar,BA1612,AY1613,"f",,Trigger)</f>
        <v>50613</v>
      </c>
      <c r="BB1613" s="186">
        <f>_xll.qlInterestRateIndexMaturity(Currency&amp;"ibor"&amp;$I$1,BA1613,Trigger)</f>
        <v>50978</v>
      </c>
      <c r="BC1613" s="359">
        <f>_xll.qlIndexFixing($AC$5,AZ1613,,_xll.ohTrigger(Trigger,Quote!$V$2))</f>
        <v>1.474551207688839E-2</v>
      </c>
      <c r="BD1613" s="359" t="e">
        <f>_xll.qlIndexFixing($BE$1,AZ1613,TRUE,_xll.ohTrigger(Trigger,Trigger12M))</f>
        <v>#NUM!</v>
      </c>
    </row>
    <row r="1614" spans="51:56" ht="11.25" customHeight="1" x14ac:dyDescent="0.25">
      <c r="AY1614" s="187" t="s">
        <v>90</v>
      </c>
      <c r="AZ1614" s="186">
        <f>_xll.qlInterestRateIndexFixingDate(Currency&amp;"ibor"&amp;$I$1,BA1614,Trigger)</f>
        <v>50616</v>
      </c>
      <c r="BA1614" s="186">
        <f>_xll.qlCalendarAdvance(Calendar,BA1613,AY1614,"f",,Trigger)</f>
        <v>50620</v>
      </c>
      <c r="BB1614" s="186">
        <f>_xll.qlInterestRateIndexMaturity(Currency&amp;"ibor"&amp;$I$1,BA1614,Trigger)</f>
        <v>50985</v>
      </c>
      <c r="BC1614" s="359">
        <f>_xll.qlIndexFixing($AC$5,AZ1614,,_xll.ohTrigger(Trigger,Quote!$V$2))</f>
        <v>1.4744239027323009E-2</v>
      </c>
      <c r="BD1614" s="359" t="e">
        <f>_xll.qlIndexFixing($BE$1,AZ1614,TRUE,_xll.ohTrigger(Trigger,Trigger12M))</f>
        <v>#NUM!</v>
      </c>
    </row>
    <row r="1615" spans="51:56" ht="11.25" customHeight="1" x14ac:dyDescent="0.25">
      <c r="AY1615" s="187" t="s">
        <v>90</v>
      </c>
      <c r="AZ1615" s="186">
        <f>_xll.qlInterestRateIndexFixingDate(Currency&amp;"ibor"&amp;$I$1,BA1615,Trigger)</f>
        <v>50623</v>
      </c>
      <c r="BA1615" s="186">
        <f>_xll.qlCalendarAdvance(Calendar,BA1614,AY1615,"f",,Trigger)</f>
        <v>50627</v>
      </c>
      <c r="BB1615" s="186">
        <f>_xll.qlInterestRateIndexMaturity(Currency&amp;"ibor"&amp;$I$1,BA1615,Trigger)</f>
        <v>50992</v>
      </c>
      <c r="BC1615" s="359">
        <f>_xll.qlIndexFixing($AC$5,AZ1615,,_xll.ohTrigger(Trigger,Quote!$V$2))</f>
        <v>1.4742962108655987E-2</v>
      </c>
      <c r="BD1615" s="359" t="e">
        <f>_xll.qlIndexFixing($BE$1,AZ1615,TRUE,_xll.ohTrigger(Trigger,Trigger12M))</f>
        <v>#NUM!</v>
      </c>
    </row>
    <row r="1616" spans="51:56" ht="11.25" customHeight="1" x14ac:dyDescent="0.25">
      <c r="AY1616" s="187" t="s">
        <v>90</v>
      </c>
      <c r="AZ1616" s="186">
        <f>_xll.qlInterestRateIndexFixingDate(Currency&amp;"ibor"&amp;$I$1,BA1616,Trigger)</f>
        <v>50630</v>
      </c>
      <c r="BA1616" s="186">
        <f>_xll.qlCalendarAdvance(Calendar,BA1615,AY1616,"f",,Trigger)</f>
        <v>50634</v>
      </c>
      <c r="BB1616" s="186">
        <f>_xll.qlInterestRateIndexMaturity(Currency&amp;"ibor"&amp;$I$1,BA1616,Trigger)</f>
        <v>50999</v>
      </c>
      <c r="BC1616" s="359">
        <f>_xll.qlIndexFixing($AC$5,AZ1616,,_xll.ohTrigger(Trigger,Quote!$V$2))</f>
        <v>1.4741681320902214E-2</v>
      </c>
      <c r="BD1616" s="359" t="e">
        <f>_xll.qlIndexFixing($BE$1,AZ1616,TRUE,_xll.ohTrigger(Trigger,Trigger12M))</f>
        <v>#NUM!</v>
      </c>
    </row>
    <row r="1617" spans="51:56" ht="11.25" customHeight="1" x14ac:dyDescent="0.25">
      <c r="AY1617" s="187" t="s">
        <v>90</v>
      </c>
      <c r="AZ1617" s="186">
        <f>_xll.qlInterestRateIndexFixingDate(Currency&amp;"ibor"&amp;$I$1,BA1617,Trigger)</f>
        <v>50637</v>
      </c>
      <c r="BA1617" s="186">
        <f>_xll.qlCalendarAdvance(Calendar,BA1616,AY1617,"f",,Trigger)</f>
        <v>50641</v>
      </c>
      <c r="BB1617" s="186">
        <f>_xll.qlInterestRateIndexMaturity(Currency&amp;"ibor"&amp;$I$1,BA1617,Trigger)</f>
        <v>51006</v>
      </c>
      <c r="BC1617" s="359">
        <f>_xll.qlIndexFixing($AC$5,AZ1617,,_xll.ohTrigger(Trigger,Quote!$V$2))</f>
        <v>1.4740396664076585E-2</v>
      </c>
      <c r="BD1617" s="359" t="e">
        <f>_xll.qlIndexFixing($BE$1,AZ1617,TRUE,_xll.ohTrigger(Trigger,Trigger12M))</f>
        <v>#NUM!</v>
      </c>
    </row>
    <row r="1618" spans="51:56" ht="11.25" customHeight="1" x14ac:dyDescent="0.25">
      <c r="AY1618" s="187" t="s">
        <v>90</v>
      </c>
      <c r="AZ1618" s="186">
        <f>_xll.qlInterestRateIndexFixingDate(Currency&amp;"ibor"&amp;$I$1,BA1618,Trigger)</f>
        <v>50644</v>
      </c>
      <c r="BA1618" s="186">
        <f>_xll.qlCalendarAdvance(Calendar,BA1617,AY1618,"f",,Trigger)</f>
        <v>50648</v>
      </c>
      <c r="BB1618" s="186">
        <f>_xll.qlInterestRateIndexMaturity(Currency&amp;"ibor"&amp;$I$1,BA1618,Trigger)</f>
        <v>51013</v>
      </c>
      <c r="BC1618" s="359">
        <f>_xll.qlIndexFixing($AC$5,AZ1618,,_xll.ohTrigger(Trigger,Quote!$V$2))</f>
        <v>1.4739108138194427E-2</v>
      </c>
      <c r="BD1618" s="359" t="e">
        <f>_xll.qlIndexFixing($BE$1,AZ1618,TRUE,_xll.ohTrigger(Trigger,Trigger12M))</f>
        <v>#NUM!</v>
      </c>
    </row>
    <row r="1619" spans="51:56" ht="11.25" customHeight="1" x14ac:dyDescent="0.25">
      <c r="AY1619" s="187" t="s">
        <v>90</v>
      </c>
      <c r="AZ1619" s="186">
        <f>_xll.qlInterestRateIndexFixingDate(Currency&amp;"ibor"&amp;$I$1,BA1619,Trigger)</f>
        <v>50651</v>
      </c>
      <c r="BA1619" s="186">
        <f>_xll.qlCalendarAdvance(Calendar,BA1618,AY1619,"f",,Trigger)</f>
        <v>50655</v>
      </c>
      <c r="BB1619" s="186">
        <f>_xll.qlInterestRateIndexMaturity(Currency&amp;"ibor"&amp;$I$1,BA1619,Trigger)</f>
        <v>51020</v>
      </c>
      <c r="BC1619" s="359">
        <f>_xll.qlIndexFixing($AC$5,AZ1619,,_xll.ohTrigger(Trigger,Quote!$V$2))</f>
        <v>1.4737815743270197E-2</v>
      </c>
      <c r="BD1619" s="359" t="e">
        <f>_xll.qlIndexFixing($BE$1,AZ1619,TRUE,_xll.ohTrigger(Trigger,Trigger12M))</f>
        <v>#NUM!</v>
      </c>
    </row>
    <row r="1620" spans="51:56" ht="11.25" customHeight="1" x14ac:dyDescent="0.25">
      <c r="AY1620" s="187" t="s">
        <v>90</v>
      </c>
      <c r="AZ1620" s="186">
        <f>_xll.qlInterestRateIndexFixingDate(Currency&amp;"ibor"&amp;$I$1,BA1620,Trigger)</f>
        <v>50658</v>
      </c>
      <c r="BA1620" s="186">
        <f>_xll.qlCalendarAdvance(Calendar,BA1619,AY1620,"f",,Trigger)</f>
        <v>50662</v>
      </c>
      <c r="BB1620" s="186">
        <f>_xll.qlInterestRateIndexMaturity(Currency&amp;"ibor"&amp;$I$1,BA1620,Trigger)</f>
        <v>51027</v>
      </c>
      <c r="BC1620" s="359">
        <f>_xll.qlIndexFixing($AC$5,AZ1620,,_xll.ohTrigger(Trigger,Quote!$V$2))</f>
        <v>1.4736519479319005E-2</v>
      </c>
      <c r="BD1620" s="359" t="e">
        <f>_xll.qlIndexFixing($BE$1,AZ1620,TRUE,_xll.ohTrigger(Trigger,Trigger12M))</f>
        <v>#NUM!</v>
      </c>
    </row>
    <row r="1621" spans="51:56" ht="11.25" customHeight="1" x14ac:dyDescent="0.25">
      <c r="AY1621" s="187" t="s">
        <v>90</v>
      </c>
      <c r="AZ1621" s="186">
        <f>_xll.qlInterestRateIndexFixingDate(Currency&amp;"ibor"&amp;$I$1,BA1621,Trigger)</f>
        <v>50665</v>
      </c>
      <c r="BA1621" s="186">
        <f>_xll.qlCalendarAdvance(Calendar,BA1620,AY1621,"f",,Trigger)</f>
        <v>50669</v>
      </c>
      <c r="BB1621" s="186">
        <f>_xll.qlInterestRateIndexMaturity(Currency&amp;"ibor"&amp;$I$1,BA1621,Trigger)</f>
        <v>51034</v>
      </c>
      <c r="BC1621" s="359">
        <f>_xll.qlIndexFixing($AC$5,AZ1621,,_xll.ohTrigger(Trigger,Quote!$V$2))</f>
        <v>1.4735219346355962E-2</v>
      </c>
      <c r="BD1621" s="359" t="e">
        <f>_xll.qlIndexFixing($BE$1,AZ1621,TRUE,_xll.ohTrigger(Trigger,Trigger12M))</f>
        <v>#NUM!</v>
      </c>
    </row>
    <row r="1622" spans="51:56" ht="11.25" customHeight="1" x14ac:dyDescent="0.25">
      <c r="AY1622" s="187" t="s">
        <v>90</v>
      </c>
      <c r="AZ1622" s="186">
        <f>_xll.qlInterestRateIndexFixingDate(Currency&amp;"ibor"&amp;$I$1,BA1622,Trigger)</f>
        <v>50672</v>
      </c>
      <c r="BA1622" s="186">
        <f>_xll.qlCalendarAdvance(Calendar,BA1621,AY1622,"f",,Trigger)</f>
        <v>50676</v>
      </c>
      <c r="BB1622" s="186">
        <f>_xll.qlInterestRateIndexMaturity(Currency&amp;"ibor"&amp;$I$1,BA1622,Trigger)</f>
        <v>51041</v>
      </c>
      <c r="BC1622" s="359">
        <f>_xll.qlIndexFixing($AC$5,AZ1622,,_xll.ohTrigger(Trigger,Quote!$V$2))</f>
        <v>1.473391534439618E-2</v>
      </c>
      <c r="BD1622" s="359" t="e">
        <f>_xll.qlIndexFixing($BE$1,AZ1622,TRUE,_xll.ohTrigger(Trigger,Trigger12M))</f>
        <v>#NUM!</v>
      </c>
    </row>
    <row r="1623" spans="51:56" ht="11.25" customHeight="1" x14ac:dyDescent="0.25">
      <c r="AY1623" s="187" t="s">
        <v>90</v>
      </c>
      <c r="AZ1623" s="186">
        <f>_xll.qlInterestRateIndexFixingDate(Currency&amp;"ibor"&amp;$I$1,BA1623,Trigger)</f>
        <v>50679</v>
      </c>
      <c r="BA1623" s="186">
        <f>_xll.qlCalendarAdvance(Calendar,BA1622,AY1623,"f",,Trigger)</f>
        <v>50683</v>
      </c>
      <c r="BB1623" s="186">
        <f>_xll.qlInterestRateIndexMaturity(Currency&amp;"ibor"&amp;$I$1,BA1623,Trigger)</f>
        <v>51048</v>
      </c>
      <c r="BC1623" s="359">
        <f>_xll.qlIndexFixing($AC$5,AZ1623,,_xll.ohTrigger(Trigger,Quote!$V$2))</f>
        <v>1.4732607473454552E-2</v>
      </c>
      <c r="BD1623" s="359" t="e">
        <f>_xll.qlIndexFixing($BE$1,AZ1623,TRUE,_xll.ohTrigger(Trigger,Trigger12M))</f>
        <v>#NUM!</v>
      </c>
    </row>
    <row r="1624" spans="51:56" ht="11.25" customHeight="1" x14ac:dyDescent="0.25">
      <c r="AY1624" s="187" t="s">
        <v>90</v>
      </c>
      <c r="AZ1624" s="186">
        <f>_xll.qlInterestRateIndexFixingDate(Currency&amp;"ibor"&amp;$I$1,BA1624,Trigger)</f>
        <v>50686</v>
      </c>
      <c r="BA1624" s="186">
        <f>_xll.qlCalendarAdvance(Calendar,BA1623,AY1624,"f",,Trigger)</f>
        <v>50690</v>
      </c>
      <c r="BB1624" s="186">
        <f>_xll.qlInterestRateIndexMaturity(Currency&amp;"ibor"&amp;$I$1,BA1624,Trigger)</f>
        <v>51055</v>
      </c>
      <c r="BC1624" s="359">
        <f>_xll.qlIndexFixing($AC$5,AZ1624,,_xll.ohTrigger(Trigger,Quote!$V$2))</f>
        <v>1.4731295733546404E-2</v>
      </c>
      <c r="BD1624" s="359" t="e">
        <f>_xll.qlIndexFixing($BE$1,AZ1624,TRUE,_xll.ohTrigger(Trigger,Trigger12M))</f>
        <v>#NUM!</v>
      </c>
    </row>
    <row r="1625" spans="51:56" ht="11.25" customHeight="1" x14ac:dyDescent="0.25">
      <c r="AY1625" s="187" t="s">
        <v>90</v>
      </c>
      <c r="AZ1625" s="186">
        <f>_xll.qlInterestRateIndexFixingDate(Currency&amp;"ibor"&amp;$I$1,BA1625,Trigger)</f>
        <v>50693</v>
      </c>
      <c r="BA1625" s="186">
        <f>_xll.qlCalendarAdvance(Calendar,BA1624,AY1625,"f",,Trigger)</f>
        <v>50697</v>
      </c>
      <c r="BB1625" s="186">
        <f>_xll.qlInterestRateIndexMaturity(Currency&amp;"ibor"&amp;$I$1,BA1625,Trigger)</f>
        <v>51062</v>
      </c>
      <c r="BC1625" s="359">
        <f>_xll.qlIndexFixing($AC$5,AZ1625,,_xll.ohTrigger(Trigger,Quote!$V$2))</f>
        <v>1.4729980124686853E-2</v>
      </c>
      <c r="BD1625" s="359" t="e">
        <f>_xll.qlIndexFixing($BE$1,AZ1625,TRUE,_xll.ohTrigger(Trigger,Trigger12M))</f>
        <v>#NUM!</v>
      </c>
    </row>
    <row r="1626" spans="51:56" ht="11.25" customHeight="1" x14ac:dyDescent="0.25">
      <c r="AY1626" s="187" t="s">
        <v>90</v>
      </c>
      <c r="AZ1626" s="186">
        <f>_xll.qlInterestRateIndexFixingDate(Currency&amp;"ibor"&amp;$I$1,BA1626,Trigger)</f>
        <v>50700</v>
      </c>
      <c r="BA1626" s="186">
        <f>_xll.qlCalendarAdvance(Calendar,BA1625,AY1626,"f",,Trigger)</f>
        <v>50704</v>
      </c>
      <c r="BB1626" s="186">
        <f>_xll.qlInterestRateIndexMaturity(Currency&amp;"ibor"&amp;$I$1,BA1626,Trigger)</f>
        <v>51069</v>
      </c>
      <c r="BC1626" s="359">
        <f>_xll.qlIndexFixing($AC$5,AZ1626,,_xll.ohTrigger(Trigger,Quote!$V$2))</f>
        <v>1.4728660646891444E-2</v>
      </c>
      <c r="BD1626" s="359" t="e">
        <f>_xll.qlIndexFixing($BE$1,AZ1626,TRUE,_xll.ohTrigger(Trigger,Trigger12M))</f>
        <v>#NUM!</v>
      </c>
    </row>
    <row r="1627" spans="51:56" ht="11.25" customHeight="1" x14ac:dyDescent="0.25">
      <c r="AY1627" s="187" t="s">
        <v>90</v>
      </c>
      <c r="AZ1627" s="186">
        <f>_xll.qlInterestRateIndexFixingDate(Currency&amp;"ibor"&amp;$I$1,BA1627,Trigger)</f>
        <v>50707</v>
      </c>
      <c r="BA1627" s="186">
        <f>_xll.qlCalendarAdvance(Calendar,BA1626,AY1627,"f",,Trigger)</f>
        <v>50711</v>
      </c>
      <c r="BB1627" s="186">
        <f>_xll.qlInterestRateIndexMaturity(Currency&amp;"ibor"&amp;$I$1,BA1627,Trigger)</f>
        <v>51076</v>
      </c>
      <c r="BC1627" s="359">
        <f>_xll.qlIndexFixing($AC$5,AZ1627,,_xll.ohTrigger(Trigger,Quote!$V$2))</f>
        <v>1.4727337300175291E-2</v>
      </c>
      <c r="BD1627" s="359" t="e">
        <f>_xll.qlIndexFixing($BE$1,AZ1627,TRUE,_xll.ohTrigger(Trigger,Trigger12M))</f>
        <v>#NUM!</v>
      </c>
    </row>
    <row r="1628" spans="51:56" ht="11.25" customHeight="1" x14ac:dyDescent="0.25">
      <c r="AY1628" s="187" t="s">
        <v>90</v>
      </c>
      <c r="AZ1628" s="186">
        <f>_xll.qlInterestRateIndexFixingDate(Currency&amp;"ibor"&amp;$I$1,BA1628,Trigger)</f>
        <v>50714</v>
      </c>
      <c r="BA1628" s="186">
        <f>_xll.qlCalendarAdvance(Calendar,BA1627,AY1628,"f",,Trigger)</f>
        <v>50718</v>
      </c>
      <c r="BB1628" s="186">
        <f>_xll.qlInterestRateIndexMaturity(Currency&amp;"ibor"&amp;$I$1,BA1628,Trigger)</f>
        <v>51083</v>
      </c>
      <c r="BC1628" s="359">
        <f>_xll.qlIndexFixing($AC$5,AZ1628,,_xll.ohTrigger(Trigger,Quote!$V$2))</f>
        <v>1.4726010084553721E-2</v>
      </c>
      <c r="BD1628" s="359" t="e">
        <f>_xll.qlIndexFixing($BE$1,AZ1628,TRUE,_xll.ohTrigger(Trigger,Trigger12M))</f>
        <v>#NUM!</v>
      </c>
    </row>
    <row r="1629" spans="51:56" ht="11.25" customHeight="1" x14ac:dyDescent="0.25">
      <c r="AY1629" s="187" t="s">
        <v>90</v>
      </c>
      <c r="AZ1629" s="186">
        <f>_xll.qlInterestRateIndexFixingDate(Currency&amp;"ibor"&amp;$I$1,BA1629,Trigger)</f>
        <v>50721</v>
      </c>
      <c r="BA1629" s="186">
        <f>_xll.qlCalendarAdvance(Calendar,BA1628,AY1629,"f",,Trigger)</f>
        <v>50725</v>
      </c>
      <c r="BB1629" s="186">
        <f>_xll.qlInterestRateIndexMaturity(Currency&amp;"ibor"&amp;$I$1,BA1629,Trigger)</f>
        <v>51090</v>
      </c>
      <c r="BC1629" s="359">
        <f>_xll.qlIndexFixing($AC$5,AZ1629,,_xll.ohTrigger(Trigger,Quote!$V$2))</f>
        <v>1.4724679000042066E-2</v>
      </c>
      <c r="BD1629" s="359" t="e">
        <f>_xll.qlIndexFixing($BE$1,AZ1629,TRUE,_xll.ohTrigger(Trigger,Trigger12M))</f>
        <v>#NUM!</v>
      </c>
    </row>
    <row r="1630" spans="51:56" ht="11.25" customHeight="1" x14ac:dyDescent="0.25">
      <c r="AY1630" s="187" t="s">
        <v>90</v>
      </c>
      <c r="AZ1630" s="186">
        <f>_xll.qlInterestRateIndexFixingDate(Currency&amp;"ibor"&amp;$I$1,BA1630,Trigger)</f>
        <v>50728</v>
      </c>
      <c r="BA1630" s="186">
        <f>_xll.qlCalendarAdvance(Calendar,BA1629,AY1630,"f",,Trigger)</f>
        <v>50732</v>
      </c>
      <c r="BB1630" s="186">
        <f>_xll.qlInterestRateIndexMaturity(Currency&amp;"ibor"&amp;$I$1,BA1630,Trigger)</f>
        <v>51097</v>
      </c>
      <c r="BC1630" s="359">
        <f>_xll.qlIndexFixing($AC$5,AZ1630,,_xll.ohTrigger(Trigger,Quote!$V$2))</f>
        <v>1.4723344046655876E-2</v>
      </c>
      <c r="BD1630" s="359" t="e">
        <f>_xll.qlIndexFixing($BE$1,AZ1630,TRUE,_xll.ohTrigger(Trigger,Trigger12M))</f>
        <v>#NUM!</v>
      </c>
    </row>
    <row r="1631" spans="51:56" ht="11.25" customHeight="1" x14ac:dyDescent="0.25">
      <c r="AY1631" s="187" t="s">
        <v>90</v>
      </c>
      <c r="AZ1631" s="186">
        <f>_xll.qlInterestRateIndexFixingDate(Currency&amp;"ibor"&amp;$I$1,BA1631,Trigger)</f>
        <v>50735</v>
      </c>
      <c r="BA1631" s="186">
        <f>_xll.qlCalendarAdvance(Calendar,BA1630,AY1631,"f",,Trigger)</f>
        <v>50739</v>
      </c>
      <c r="BB1631" s="186">
        <f>_xll.qlInterestRateIndexMaturity(Currency&amp;"ibor"&amp;$I$1,BA1631,Trigger)</f>
        <v>51104</v>
      </c>
      <c r="BC1631" s="359">
        <f>_xll.qlIndexFixing($AC$5,AZ1631,,_xll.ohTrigger(Trigger,Quote!$V$2))</f>
        <v>1.4722005224410481E-2</v>
      </c>
      <c r="BD1631" s="359" t="e">
        <f>_xll.qlIndexFixing($BE$1,AZ1631,TRUE,_xll.ohTrigger(Trigger,Trigger12M))</f>
        <v>#NUM!</v>
      </c>
    </row>
    <row r="1632" spans="51:56" ht="11.25" customHeight="1" x14ac:dyDescent="0.25">
      <c r="AY1632" s="187" t="s">
        <v>90</v>
      </c>
      <c r="AZ1632" s="186">
        <f>_xll.qlInterestRateIndexFixingDate(Currency&amp;"ibor"&amp;$I$1,BA1632,Trigger)</f>
        <v>50742</v>
      </c>
      <c r="BA1632" s="186">
        <f>_xll.qlCalendarAdvance(Calendar,BA1631,AY1632,"f",,Trigger)</f>
        <v>50746</v>
      </c>
      <c r="BB1632" s="186">
        <f>_xll.qlInterestRateIndexMaturity(Currency&amp;"ibor"&amp;$I$1,BA1632,Trigger)</f>
        <v>51111</v>
      </c>
      <c r="BC1632" s="359">
        <f>_xll.qlIndexFixing($AC$5,AZ1632,,_xll.ohTrigger(Trigger,Quote!$V$2))</f>
        <v>1.4720662533321648E-2</v>
      </c>
      <c r="BD1632" s="359" t="e">
        <f>_xll.qlIndexFixing($BE$1,AZ1632,TRUE,_xll.ohTrigger(Trigger,Trigger12M))</f>
        <v>#NUM!</v>
      </c>
    </row>
    <row r="1633" spans="51:56" ht="11.25" customHeight="1" x14ac:dyDescent="0.25">
      <c r="AY1633" s="187" t="s">
        <v>90</v>
      </c>
      <c r="AZ1633" s="186">
        <f>_xll.qlInterestRateIndexFixingDate(Currency&amp;"ibor"&amp;$I$1,BA1633,Trigger)</f>
        <v>50749</v>
      </c>
      <c r="BA1633" s="186">
        <f>_xll.qlCalendarAdvance(Calendar,BA1632,AY1633,"f",,Trigger)</f>
        <v>50753</v>
      </c>
      <c r="BB1633" s="186">
        <f>_xll.qlInterestRateIndexMaturity(Currency&amp;"ibor"&amp;$I$1,BA1633,Trigger)</f>
        <v>51118</v>
      </c>
      <c r="BC1633" s="359">
        <f>_xll.qlIndexFixing($AC$5,AZ1633,,_xll.ohTrigger(Trigger,Quote!$V$2))</f>
        <v>1.4719315973404926E-2</v>
      </c>
      <c r="BD1633" s="359" t="e">
        <f>_xll.qlIndexFixing($BE$1,AZ1633,TRUE,_xll.ohTrigger(Trigger,Trigger12M))</f>
        <v>#NUM!</v>
      </c>
    </row>
    <row r="1634" spans="51:56" ht="11.25" customHeight="1" x14ac:dyDescent="0.25">
      <c r="AY1634" s="187" t="s">
        <v>90</v>
      </c>
      <c r="AZ1634" s="186">
        <f>_xll.qlInterestRateIndexFixingDate(Currency&amp;"ibor"&amp;$I$1,BA1634,Trigger)</f>
        <v>50756</v>
      </c>
      <c r="BA1634" s="186">
        <f>_xll.qlCalendarAdvance(Calendar,BA1633,AY1634,"f",,Trigger)</f>
        <v>50760</v>
      </c>
      <c r="BB1634" s="186">
        <f>_xll.qlInterestRateIndexMaturity(Currency&amp;"ibor"&amp;$I$1,BA1634,Trigger)</f>
        <v>51125</v>
      </c>
      <c r="BC1634" s="359">
        <f>_xll.qlIndexFixing($AC$5,AZ1634,,_xll.ohTrigger(Trigger,Quote!$V$2))</f>
        <v>1.4717965544675648E-2</v>
      </c>
      <c r="BD1634" s="359" t="e">
        <f>_xll.qlIndexFixing($BE$1,AZ1634,TRUE,_xll.ohTrigger(Trigger,Trigger12M))</f>
        <v>#NUM!</v>
      </c>
    </row>
    <row r="1635" spans="51:56" ht="11.25" customHeight="1" x14ac:dyDescent="0.25">
      <c r="AY1635" s="187" t="s">
        <v>90</v>
      </c>
      <c r="AZ1635" s="186">
        <f>_xll.qlInterestRateIndexFixingDate(Currency&amp;"ibor"&amp;$I$1,BA1635,Trigger)</f>
        <v>50763</v>
      </c>
      <c r="BA1635" s="186">
        <f>_xll.qlCalendarAdvance(Calendar,BA1634,AY1635,"f",,Trigger)</f>
        <v>50767</v>
      </c>
      <c r="BB1635" s="186">
        <f>_xll.qlInterestRateIndexMaturity(Currency&amp;"ibor"&amp;$I$1,BA1635,Trigger)</f>
        <v>51132</v>
      </c>
      <c r="BC1635" s="359">
        <f>_xll.qlIndexFixing($AC$5,AZ1635,,_xll.ohTrigger(Trigger,Quote!$V$2))</f>
        <v>1.4716611247149796E-2</v>
      </c>
      <c r="BD1635" s="359" t="e">
        <f>_xll.qlIndexFixing($BE$1,AZ1635,TRUE,_xll.ohTrigger(Trigger,Trigger12M))</f>
        <v>#NUM!</v>
      </c>
    </row>
    <row r="1636" spans="51:56" ht="11.25" customHeight="1" x14ac:dyDescent="0.25">
      <c r="AY1636" s="187" t="s">
        <v>90</v>
      </c>
      <c r="AZ1636" s="186">
        <f>_xll.qlInterestRateIndexFixingDate(Currency&amp;"ibor"&amp;$I$1,BA1636,Trigger)</f>
        <v>50770</v>
      </c>
      <c r="BA1636" s="186">
        <f>_xll.qlCalendarAdvance(Calendar,BA1635,AY1636,"f",,Trigger)</f>
        <v>50774</v>
      </c>
      <c r="BB1636" s="186">
        <f>_xll.qlInterestRateIndexMaturity(Currency&amp;"ibor"&amp;$I$1,BA1636,Trigger)</f>
        <v>51139</v>
      </c>
      <c r="BC1636" s="359">
        <f>_xll.qlIndexFixing($AC$5,AZ1636,,_xll.ohTrigger(Trigger,Quote!$V$2))</f>
        <v>1.4715253080842925E-2</v>
      </c>
      <c r="BD1636" s="359" t="e">
        <f>_xll.qlIndexFixing($BE$1,AZ1636,TRUE,_xll.ohTrigger(Trigger,Trigger12M))</f>
        <v>#NUM!</v>
      </c>
    </row>
    <row r="1637" spans="51:56" ht="11.25" customHeight="1" x14ac:dyDescent="0.25">
      <c r="AY1637" s="187" t="s">
        <v>90</v>
      </c>
      <c r="AZ1637" s="186">
        <f>_xll.qlInterestRateIndexFixingDate(Currency&amp;"ibor"&amp;$I$1,BA1637,Trigger)</f>
        <v>50777</v>
      </c>
      <c r="BA1637" s="186">
        <f>_xll.qlCalendarAdvance(Calendar,BA1636,AY1637,"f",,Trigger)</f>
        <v>50781</v>
      </c>
      <c r="BB1637" s="186">
        <f>_xll.qlInterestRateIndexMaturity(Currency&amp;"ibor"&amp;$I$1,BA1637,Trigger)</f>
        <v>51146</v>
      </c>
      <c r="BC1637" s="359">
        <f>_xll.qlIndexFixing($AC$5,AZ1637,,_xll.ohTrigger(Trigger,Quote!$V$2))</f>
        <v>1.47138910457708E-2</v>
      </c>
      <c r="BD1637" s="359" t="e">
        <f>_xll.qlIndexFixing($BE$1,AZ1637,TRUE,_xll.ohTrigger(Trigger,Trigger12M))</f>
        <v>#NUM!</v>
      </c>
    </row>
    <row r="1638" spans="51:56" ht="11.25" customHeight="1" x14ac:dyDescent="0.25">
      <c r="AY1638" s="187" t="s">
        <v>90</v>
      </c>
      <c r="AZ1638" s="186">
        <f>_xll.qlInterestRateIndexFixingDate(Currency&amp;"ibor"&amp;$I$1,BA1638,Trigger)</f>
        <v>50784</v>
      </c>
      <c r="BA1638" s="186">
        <f>_xll.qlCalendarAdvance(Calendar,BA1637,AY1638,"f",,Trigger)</f>
        <v>50788</v>
      </c>
      <c r="BB1638" s="186">
        <f>_xll.qlInterestRateIndexMaturity(Currency&amp;"ibor"&amp;$I$1,BA1638,Trigger)</f>
        <v>51153</v>
      </c>
      <c r="BC1638" s="359">
        <f>_xll.qlIndexFixing($AC$5,AZ1638,,_xll.ohTrigger(Trigger,Quote!$V$2))</f>
        <v>1.4712525141949191E-2</v>
      </c>
      <c r="BD1638" s="359" t="e">
        <f>_xll.qlIndexFixing($BE$1,AZ1638,TRUE,_xll.ohTrigger(Trigger,Trigger12M))</f>
        <v>#NUM!</v>
      </c>
    </row>
    <row r="1639" spans="51:56" ht="11.25" customHeight="1" x14ac:dyDescent="0.25">
      <c r="AY1639" s="187" t="s">
        <v>90</v>
      </c>
      <c r="AZ1639" s="186">
        <f>_xll.qlInterestRateIndexFixingDate(Currency&amp;"ibor"&amp;$I$1,BA1639,Trigger)</f>
        <v>50791</v>
      </c>
      <c r="BA1639" s="186">
        <f>_xll.qlCalendarAdvance(Calendar,BA1638,AY1639,"f",,Trigger)</f>
        <v>50795</v>
      </c>
      <c r="BB1639" s="186">
        <f>_xll.qlInterestRateIndexMaturity(Currency&amp;"ibor"&amp;$I$1,BA1639,Trigger)</f>
        <v>51160</v>
      </c>
      <c r="BC1639" s="359">
        <f>_xll.qlIndexFixing($AC$5,AZ1639,,_xll.ohTrigger(Trigger,Quote!$V$2))</f>
        <v>1.4711155369393863E-2</v>
      </c>
      <c r="BD1639" s="359" t="e">
        <f>_xll.qlIndexFixing($BE$1,AZ1639,TRUE,_xll.ohTrigger(Trigger,Trigger12M))</f>
        <v>#NUM!</v>
      </c>
    </row>
    <row r="1640" spans="51:56" ht="11.25" customHeight="1" x14ac:dyDescent="0.25">
      <c r="AY1640" s="187" t="s">
        <v>90</v>
      </c>
      <c r="AZ1640" s="186">
        <f>_xll.qlInterestRateIndexFixingDate(Currency&amp;"ibor"&amp;$I$1,BA1640,Trigger)</f>
        <v>50798</v>
      </c>
      <c r="BA1640" s="186">
        <f>_xll.qlCalendarAdvance(Calendar,BA1639,AY1640,"f",,Trigger)</f>
        <v>50802</v>
      </c>
      <c r="BB1640" s="186">
        <f>_xll.qlInterestRateIndexMaturity(Currency&amp;"ibor"&amp;$I$1,BA1640,Trigger)</f>
        <v>51167</v>
      </c>
      <c r="BC1640" s="359">
        <f>_xll.qlIndexFixing($AC$5,AZ1640,,_xll.ohTrigger(Trigger,Quote!$V$2))</f>
        <v>1.4709781728121025E-2</v>
      </c>
      <c r="BD1640" s="359" t="e">
        <f>_xll.qlIndexFixing($BE$1,AZ1640,TRUE,_xll.ohTrigger(Trigger,Trigger12M))</f>
        <v>#NUM!</v>
      </c>
    </row>
    <row r="1641" spans="51:56" ht="11.25" customHeight="1" x14ac:dyDescent="0.25">
      <c r="AY1641" s="187" t="s">
        <v>90</v>
      </c>
      <c r="AZ1641" s="186">
        <f>_xll.qlInterestRateIndexFixingDate(Currency&amp;"ibor"&amp;$I$1,BA1641,Trigger)</f>
        <v>50805</v>
      </c>
      <c r="BA1641" s="186">
        <f>_xll.qlCalendarAdvance(Calendar,BA1640,AY1641,"f",,Trigger)</f>
        <v>50809</v>
      </c>
      <c r="BB1641" s="186">
        <f>_xll.qlInterestRateIndexMaturity(Currency&amp;"ibor"&amp;$I$1,BA1641,Trigger)</f>
        <v>51174</v>
      </c>
      <c r="BC1641" s="359">
        <f>_xll.qlIndexFixing($AC$5,AZ1641,,_xll.ohTrigger(Trigger,Quote!$V$2))</f>
        <v>1.4708404218146445E-2</v>
      </c>
      <c r="BD1641" s="359" t="e">
        <f>_xll.qlIndexFixing($BE$1,AZ1641,TRUE,_xll.ohTrigger(Trigger,Trigger12M))</f>
        <v>#NUM!</v>
      </c>
    </row>
    <row r="1642" spans="51:56" ht="11.25" customHeight="1" x14ac:dyDescent="0.25">
      <c r="AY1642" s="187" t="s">
        <v>90</v>
      </c>
      <c r="AZ1642" s="186">
        <f>_xll.qlInterestRateIndexFixingDate(Currency&amp;"ibor"&amp;$I$1,BA1642,Trigger)</f>
        <v>50812</v>
      </c>
      <c r="BA1642" s="186">
        <f>_xll.qlCalendarAdvance(Calendar,BA1641,AY1642,"f",,Trigger)</f>
        <v>50816</v>
      </c>
      <c r="BB1642" s="186">
        <f>_xll.qlInterestRateIndexMaturity(Currency&amp;"ibor"&amp;$I$1,BA1642,Trigger)</f>
        <v>51181</v>
      </c>
      <c r="BC1642" s="359">
        <f>_xll.qlIndexFixing($AC$5,AZ1642,,_xll.ohTrigger(Trigger,Quote!$V$2))</f>
        <v>1.4707022839485672E-2</v>
      </c>
      <c r="BD1642" s="359" t="e">
        <f>_xll.qlIndexFixing($BE$1,AZ1642,TRUE,_xll.ohTrigger(Trigger,Trigger12M))</f>
        <v>#NUM!</v>
      </c>
    </row>
    <row r="1643" spans="51:56" ht="11.25" customHeight="1" x14ac:dyDescent="0.25">
      <c r="AY1643" s="187" t="s">
        <v>90</v>
      </c>
      <c r="AZ1643" s="186">
        <f>_xll.qlInterestRateIndexFixingDate(Currency&amp;"ibor"&amp;$I$1,BA1643,Trigger)</f>
        <v>50819</v>
      </c>
      <c r="BA1643" s="186">
        <f>_xll.qlCalendarAdvance(Calendar,BA1642,AY1643,"f",,Trigger)</f>
        <v>50823</v>
      </c>
      <c r="BB1643" s="186">
        <f>_xll.qlInterestRateIndexMaturity(Currency&amp;"ibor"&amp;$I$1,BA1643,Trigger)</f>
        <v>51188</v>
      </c>
      <c r="BC1643" s="359">
        <f>_xll.qlIndexFixing($AC$5,AZ1643,,_xll.ohTrigger(Trigger,Quote!$V$2))</f>
        <v>1.4705637592155568E-2</v>
      </c>
      <c r="BD1643" s="359" t="e">
        <f>_xll.qlIndexFixing($BE$1,AZ1643,TRUE,_xll.ohTrigger(Trigger,Trigger12M))</f>
        <v>#NUM!</v>
      </c>
    </row>
    <row r="1644" spans="51:56" ht="11.25" customHeight="1" x14ac:dyDescent="0.25">
      <c r="AY1644" s="187" t="s">
        <v>90</v>
      </c>
      <c r="AZ1644" s="186">
        <f>_xll.qlInterestRateIndexFixingDate(Currency&amp;"ibor"&amp;$I$1,BA1644,Trigger)</f>
        <v>50826</v>
      </c>
      <c r="BA1644" s="186">
        <f>_xll.qlCalendarAdvance(Calendar,BA1643,AY1644,"f",,Trigger)</f>
        <v>50830</v>
      </c>
      <c r="BB1644" s="186">
        <f>_xll.qlInterestRateIndexMaturity(Currency&amp;"ibor"&amp;$I$1,BA1644,Trigger)</f>
        <v>51196</v>
      </c>
      <c r="BC1644" s="359">
        <f>_xll.qlIndexFixing($AC$5,AZ1644,,_xll.ohTrigger(Trigger,Quote!$V$2))</f>
        <v>1.470453133675062E-2</v>
      </c>
      <c r="BD1644" s="359" t="e">
        <f>_xll.qlIndexFixing($BE$1,AZ1644,TRUE,_xll.ohTrigger(Trigger,Trigger12M))</f>
        <v>#NUM!</v>
      </c>
    </row>
    <row r="1645" spans="51:56" ht="11.25" customHeight="1" x14ac:dyDescent="0.25">
      <c r="AY1645" s="187" t="s">
        <v>90</v>
      </c>
      <c r="AZ1645" s="186">
        <f>_xll.qlInterestRateIndexFixingDate(Currency&amp;"ibor"&amp;$I$1,BA1645,Trigger)</f>
        <v>50833</v>
      </c>
      <c r="BA1645" s="186">
        <f>_xll.qlCalendarAdvance(Calendar,BA1644,AY1645,"f",,Trigger)</f>
        <v>50837</v>
      </c>
      <c r="BB1645" s="186">
        <f>_xll.qlInterestRateIndexMaturity(Currency&amp;"ibor"&amp;$I$1,BA1645,Trigger)</f>
        <v>51203</v>
      </c>
      <c r="BC1645" s="359">
        <f>_xll.qlIndexFixing($AC$5,AZ1645,,_xll.ohTrigger(Trigger,Quote!$V$2))</f>
        <v>1.4703144786916327E-2</v>
      </c>
      <c r="BD1645" s="359" t="e">
        <f>_xll.qlIndexFixing($BE$1,AZ1645,TRUE,_xll.ohTrigger(Trigger,Trigger12M))</f>
        <v>#NUM!</v>
      </c>
    </row>
    <row r="1646" spans="51:56" ht="11.25" customHeight="1" x14ac:dyDescent="0.25">
      <c r="AY1646" s="187" t="s">
        <v>90</v>
      </c>
      <c r="AZ1646" s="186">
        <f>_xll.qlInterestRateIndexFixingDate(Currency&amp;"ibor"&amp;$I$1,BA1646,Trigger)</f>
        <v>50840</v>
      </c>
      <c r="BA1646" s="186">
        <f>_xll.qlCalendarAdvance(Calendar,BA1645,AY1646,"f",,Trigger)</f>
        <v>50844</v>
      </c>
      <c r="BB1646" s="186">
        <f>_xll.qlInterestRateIndexMaturity(Currency&amp;"ibor"&amp;$I$1,BA1646,Trigger)</f>
        <v>51210</v>
      </c>
      <c r="BC1646" s="359">
        <f>_xll.qlIndexFixing($AC$5,AZ1646,,_xll.ohTrigger(Trigger,Quote!$V$2))</f>
        <v>1.4701754378866868E-2</v>
      </c>
      <c r="BD1646" s="359" t="e">
        <f>_xll.qlIndexFixing($BE$1,AZ1646,TRUE,_xll.ohTrigger(Trigger,Trigger12M))</f>
        <v>#NUM!</v>
      </c>
    </row>
    <row r="1647" spans="51:56" ht="11.25" customHeight="1" x14ac:dyDescent="0.25">
      <c r="AY1647" s="187" t="s">
        <v>90</v>
      </c>
      <c r="AZ1647" s="186">
        <f>_xll.qlInterestRateIndexFixingDate(Currency&amp;"ibor"&amp;$I$1,BA1647,Trigger)</f>
        <v>50847</v>
      </c>
      <c r="BA1647" s="186">
        <f>_xll.qlCalendarAdvance(Calendar,BA1646,AY1647,"f",,Trigger)</f>
        <v>50851</v>
      </c>
      <c r="BB1647" s="186">
        <f>_xll.qlInterestRateIndexMaturity(Currency&amp;"ibor"&amp;$I$1,BA1647,Trigger)</f>
        <v>51217</v>
      </c>
      <c r="BC1647" s="359">
        <f>_xll.qlIndexFixing($AC$5,AZ1647,,_xll.ohTrigger(Trigger,Quote!$V$2))</f>
        <v>1.47003601126184E-2</v>
      </c>
      <c r="BD1647" s="359" t="e">
        <f>_xll.qlIndexFixing($BE$1,AZ1647,TRUE,_xll.ohTrigger(Trigger,Trigger12M))</f>
        <v>#NUM!</v>
      </c>
    </row>
    <row r="1648" spans="51:56" ht="11.25" customHeight="1" x14ac:dyDescent="0.25">
      <c r="AY1648" s="187" t="s">
        <v>90</v>
      </c>
      <c r="AZ1648" s="186">
        <f>_xll.qlInterestRateIndexFixingDate(Currency&amp;"ibor"&amp;$I$1,BA1648,Trigger)</f>
        <v>50854</v>
      </c>
      <c r="BA1648" s="186">
        <f>_xll.qlCalendarAdvance(Calendar,BA1647,AY1648,"f",,Trigger)</f>
        <v>50858</v>
      </c>
      <c r="BB1648" s="186">
        <f>_xll.qlInterestRateIndexMaturity(Currency&amp;"ibor"&amp;$I$1,BA1648,Trigger)</f>
        <v>51224</v>
      </c>
      <c r="BC1648" s="359">
        <f>_xll.qlIndexFixing($AC$5,AZ1648,,_xll.ohTrigger(Trigger,Quote!$V$2))</f>
        <v>1.4698961988186652E-2</v>
      </c>
      <c r="BD1648" s="359" t="e">
        <f>_xll.qlIndexFixing($BE$1,AZ1648,TRUE,_xll.ohTrigger(Trigger,Trigger12M))</f>
        <v>#NUM!</v>
      </c>
    </row>
    <row r="1649" spans="51:56" ht="11.25" customHeight="1" x14ac:dyDescent="0.25">
      <c r="AY1649" s="187" t="s">
        <v>90</v>
      </c>
      <c r="AZ1649" s="186">
        <f>_xll.qlInterestRateIndexFixingDate(Currency&amp;"ibor"&amp;$I$1,BA1649,Trigger)</f>
        <v>50861</v>
      </c>
      <c r="BA1649" s="186">
        <f>_xll.qlCalendarAdvance(Calendar,BA1648,AY1649,"f",,Trigger)</f>
        <v>50865</v>
      </c>
      <c r="BB1649" s="186">
        <f>_xll.qlInterestRateIndexMaturity(Currency&amp;"ibor"&amp;$I$1,BA1649,Trigger)</f>
        <v>51231</v>
      </c>
      <c r="BC1649" s="359">
        <f>_xll.qlIndexFixing($AC$5,AZ1649,,_xll.ohTrigger(Trigger,Quote!$V$2))</f>
        <v>1.4697560005588441E-2</v>
      </c>
      <c r="BD1649" s="359" t="e">
        <f>_xll.qlIndexFixing($BE$1,AZ1649,TRUE,_xll.ohTrigger(Trigger,Trigger12M))</f>
        <v>#NUM!</v>
      </c>
    </row>
    <row r="1650" spans="51:56" ht="11.25" customHeight="1" x14ac:dyDescent="0.25">
      <c r="AY1650" s="187" t="s">
        <v>90</v>
      </c>
      <c r="AZ1650" s="186">
        <f>_xll.qlInterestRateIndexFixingDate(Currency&amp;"ibor"&amp;$I$1,BA1650,Trigger)</f>
        <v>50866</v>
      </c>
      <c r="BA1650" s="186">
        <f>_xll.qlCalendarAdvance(Calendar,BA1649,AY1650,"f",,Trigger)</f>
        <v>50872</v>
      </c>
      <c r="BB1650" s="186">
        <f>_xll.qlInterestRateIndexMaturity(Currency&amp;"ibor"&amp;$I$1,BA1650,Trigger)</f>
        <v>51238</v>
      </c>
      <c r="BC1650" s="359">
        <f>_xll.qlIndexFixing($AC$5,AZ1650,,_xll.ohTrigger(Trigger,Quote!$V$2))</f>
        <v>1.4696154164839274E-2</v>
      </c>
      <c r="BD1650" s="359" t="e">
        <f>_xll.qlIndexFixing($BE$1,AZ1650,TRUE,_xll.ohTrigger(Trigger,Trigger12M))</f>
        <v>#NUM!</v>
      </c>
    </row>
    <row r="1651" spans="51:56" ht="11.25" customHeight="1" x14ac:dyDescent="0.25">
      <c r="AY1651" s="187" t="s">
        <v>90</v>
      </c>
      <c r="AZ1651" s="186">
        <f>_xll.qlInterestRateIndexFixingDate(Currency&amp;"ibor"&amp;$I$1,BA1651,Trigger)</f>
        <v>50875</v>
      </c>
      <c r="BA1651" s="186">
        <f>_xll.qlCalendarAdvance(Calendar,BA1650,AY1651,"f",,Trigger)</f>
        <v>50879</v>
      </c>
      <c r="BB1651" s="186">
        <f>_xll.qlInterestRateIndexMaturity(Currency&amp;"ibor"&amp;$I$1,BA1651,Trigger)</f>
        <v>51245</v>
      </c>
      <c r="BC1651" s="359">
        <f>_xll.qlIndexFixing($AC$5,AZ1651,,_xll.ohTrigger(Trigger,Quote!$V$2))</f>
        <v>1.4694744465956183E-2</v>
      </c>
      <c r="BD1651" s="359" t="e">
        <f>_xll.qlIndexFixing($BE$1,AZ1651,TRUE,_xll.ohTrigger(Trigger,Trigger12M))</f>
        <v>#NUM!</v>
      </c>
    </row>
    <row r="1652" spans="51:56" ht="11.25" customHeight="1" x14ac:dyDescent="0.25">
      <c r="AY1652" s="187" t="s">
        <v>90</v>
      </c>
      <c r="AZ1652" s="186">
        <f>_xll.qlInterestRateIndexFixingDate(Currency&amp;"ibor"&amp;$I$1,BA1652,Trigger)</f>
        <v>50882</v>
      </c>
      <c r="BA1652" s="186">
        <f>_xll.qlCalendarAdvance(Calendar,BA1651,AY1652,"f",,Trigger)</f>
        <v>50886</v>
      </c>
      <c r="BB1652" s="186">
        <f>_xll.qlInterestRateIndexMaturity(Currency&amp;"ibor"&amp;$I$1,BA1652,Trigger)</f>
        <v>51252</v>
      </c>
      <c r="BC1652" s="359">
        <f>_xll.qlIndexFixing($AC$5,AZ1652,,_xll.ohTrigger(Trigger,Quote!$V$2))</f>
        <v>1.4693330908955114E-2</v>
      </c>
      <c r="BD1652" s="359" t="e">
        <f>_xll.qlIndexFixing($BE$1,AZ1652,TRUE,_xll.ohTrigger(Trigger,Trigger12M))</f>
        <v>#NUM!</v>
      </c>
    </row>
    <row r="1653" spans="51:56" ht="11.25" customHeight="1" x14ac:dyDescent="0.25">
      <c r="AY1653" s="187" t="s">
        <v>90</v>
      </c>
      <c r="AZ1653" s="186">
        <f>_xll.qlInterestRateIndexFixingDate(Currency&amp;"ibor"&amp;$I$1,BA1653,Trigger)</f>
        <v>50889</v>
      </c>
      <c r="BA1653" s="186">
        <f>_xll.qlCalendarAdvance(Calendar,BA1652,AY1653,"f",,Trigger)</f>
        <v>50893</v>
      </c>
      <c r="BB1653" s="186">
        <f>_xll.qlInterestRateIndexMaturity(Currency&amp;"ibor"&amp;$I$1,BA1653,Trigger)</f>
        <v>51259</v>
      </c>
      <c r="BC1653" s="359">
        <f>_xll.qlIndexFixing($AC$5,AZ1653,,_xll.ohTrigger(Trigger,Quote!$V$2))</f>
        <v>1.4691913493852448E-2</v>
      </c>
      <c r="BD1653" s="359" t="e">
        <f>_xll.qlIndexFixing($BE$1,AZ1653,TRUE,_xll.ohTrigger(Trigger,Trigger12M))</f>
        <v>#NUM!</v>
      </c>
    </row>
    <row r="1654" spans="51:56" ht="11.25" customHeight="1" x14ac:dyDescent="0.25">
      <c r="AY1654" s="187" t="s">
        <v>90</v>
      </c>
      <c r="AZ1654" s="186">
        <f>_xll.qlInterestRateIndexFixingDate(Currency&amp;"ibor"&amp;$I$1,BA1654,Trigger)</f>
        <v>50896</v>
      </c>
      <c r="BA1654" s="186">
        <f>_xll.qlCalendarAdvance(Calendar,BA1653,AY1654,"f",,Trigger)</f>
        <v>50900</v>
      </c>
      <c r="BB1654" s="186">
        <f>_xll.qlInterestRateIndexMaturity(Currency&amp;"ibor"&amp;$I$1,BA1654,Trigger)</f>
        <v>51266</v>
      </c>
      <c r="BC1654" s="359">
        <f>_xll.qlIndexFixing($AC$5,AZ1654,,_xll.ohTrigger(Trigger,Quote!$V$2))</f>
        <v>1.4690492220664783E-2</v>
      </c>
      <c r="BD1654" s="359" t="e">
        <f>_xll.qlIndexFixing($BE$1,AZ1654,TRUE,_xll.ohTrigger(Trigger,Trigger12M))</f>
        <v>#NUM!</v>
      </c>
    </row>
    <row r="1655" spans="51:56" ht="11.25" customHeight="1" x14ac:dyDescent="0.25">
      <c r="AY1655" s="187" t="s">
        <v>90</v>
      </c>
      <c r="AZ1655" s="186">
        <f>_xll.qlInterestRateIndexFixingDate(Currency&amp;"ibor"&amp;$I$1,BA1655,Trigger)</f>
        <v>50903</v>
      </c>
      <c r="BA1655" s="186">
        <f>_xll.qlCalendarAdvance(Calendar,BA1654,AY1655,"f",,Trigger)</f>
        <v>50907</v>
      </c>
      <c r="BB1655" s="186">
        <f>_xll.qlInterestRateIndexMaturity(Currency&amp;"ibor"&amp;$I$1,BA1655,Trigger)</f>
        <v>51273</v>
      </c>
      <c r="BC1655" s="359">
        <f>_xll.qlIndexFixing($AC$5,AZ1655,,_xll.ohTrigger(Trigger,Quote!$V$2))</f>
        <v>1.4689067089408717E-2</v>
      </c>
      <c r="BD1655" s="359" t="e">
        <f>_xll.qlIndexFixing($BE$1,AZ1655,TRUE,_xll.ohTrigger(Trigger,Trigger12M))</f>
        <v>#NUM!</v>
      </c>
    </row>
    <row r="1656" spans="51:56" ht="11.25" customHeight="1" x14ac:dyDescent="0.25">
      <c r="AY1656" s="187" t="s">
        <v>90</v>
      </c>
      <c r="AZ1656" s="186">
        <f>_xll.qlInterestRateIndexFixingDate(Currency&amp;"ibor"&amp;$I$1,BA1656,Trigger)</f>
        <v>50910</v>
      </c>
      <c r="BA1656" s="186">
        <f>_xll.qlCalendarAdvance(Calendar,BA1655,AY1656,"f",,Trigger)</f>
        <v>50914</v>
      </c>
      <c r="BB1656" s="186">
        <f>_xll.qlInterestRateIndexMaturity(Currency&amp;"ibor"&amp;$I$1,BA1656,Trigger)</f>
        <v>51280</v>
      </c>
      <c r="BC1656" s="359">
        <f>_xll.qlIndexFixing($AC$5,AZ1656,,_xll.ohTrigger(Trigger,Quote!$V$2))</f>
        <v>1.4687638100100632E-2</v>
      </c>
      <c r="BD1656" s="359" t="e">
        <f>_xll.qlIndexFixing($BE$1,AZ1656,TRUE,_xll.ohTrigger(Trigger,Trigger12M))</f>
        <v>#NUM!</v>
      </c>
    </row>
    <row r="1657" spans="51:56" ht="11.25" customHeight="1" x14ac:dyDescent="0.25">
      <c r="AY1657" s="187" t="s">
        <v>90</v>
      </c>
      <c r="AZ1657" s="186">
        <f>_xll.qlInterestRateIndexFixingDate(Currency&amp;"ibor"&amp;$I$1,BA1657,Trigger)</f>
        <v>50917</v>
      </c>
      <c r="BA1657" s="186">
        <f>_xll.qlCalendarAdvance(Calendar,BA1656,AY1657,"f",,Trigger)</f>
        <v>50921</v>
      </c>
      <c r="BB1657" s="186">
        <f>_xll.qlInterestRateIndexMaturity(Currency&amp;"ibor"&amp;$I$1,BA1657,Trigger)</f>
        <v>51287</v>
      </c>
      <c r="BC1657" s="359">
        <f>_xll.qlIndexFixing($AC$5,AZ1657,,_xll.ohTrigger(Trigger,Quote!$V$2))</f>
        <v>1.4686205252756906E-2</v>
      </c>
      <c r="BD1657" s="359" t="e">
        <f>_xll.qlIndexFixing($BE$1,AZ1657,TRUE,_xll.ohTrigger(Trigger,Trigger12M))</f>
        <v>#NUM!</v>
      </c>
    </row>
    <row r="1658" spans="51:56" ht="11.25" customHeight="1" x14ac:dyDescent="0.25">
      <c r="AY1658" s="187" t="s">
        <v>90</v>
      </c>
      <c r="AZ1658" s="186">
        <f>_xll.qlInterestRateIndexFixingDate(Currency&amp;"ibor"&amp;$I$1,BA1658,Trigger)</f>
        <v>50924</v>
      </c>
      <c r="BA1658" s="186">
        <f>_xll.qlCalendarAdvance(Calendar,BA1657,AY1658,"f",,Trigger)</f>
        <v>50928</v>
      </c>
      <c r="BB1658" s="186">
        <f>_xll.qlInterestRateIndexMaturity(Currency&amp;"ibor"&amp;$I$1,BA1658,Trigger)</f>
        <v>51294</v>
      </c>
      <c r="BC1658" s="359">
        <f>_xll.qlIndexFixing($AC$5,AZ1658,,_xll.ohTrigger(Trigger,Quote!$V$2))</f>
        <v>1.4685798291058032E-2</v>
      </c>
      <c r="BD1658" s="359" t="e">
        <f>_xll.qlIndexFixing($BE$1,AZ1658,TRUE,_xll.ohTrigger(Trigger,Trigger12M))</f>
        <v>#NUM!</v>
      </c>
    </row>
    <row r="1659" spans="51:56" ht="11.25" customHeight="1" x14ac:dyDescent="0.25">
      <c r="AY1659" s="187" t="s">
        <v>90</v>
      </c>
      <c r="AZ1659" s="186">
        <f>_xll.qlInterestRateIndexFixingDate(Currency&amp;"ibor"&amp;$I$1,BA1659,Trigger)</f>
        <v>50931</v>
      </c>
      <c r="BA1659" s="186">
        <f>_xll.qlCalendarAdvance(Calendar,BA1658,AY1659,"f",,Trigger)</f>
        <v>50935</v>
      </c>
      <c r="BB1659" s="186">
        <f>_xll.qlInterestRateIndexMaturity(Currency&amp;"ibor"&amp;$I$1,BA1659,Trigger)</f>
        <v>51301</v>
      </c>
      <c r="BC1659" s="359">
        <f>_xll.qlIndexFixing($AC$5,AZ1659,,_xll.ohTrigger(Trigger,Quote!$V$2))</f>
        <v>1.4685560945278717E-2</v>
      </c>
      <c r="BD1659" s="359" t="e">
        <f>_xll.qlIndexFixing($BE$1,AZ1659,TRUE,_xll.ohTrigger(Trigger,Trigger12M))</f>
        <v>#NUM!</v>
      </c>
    </row>
    <row r="1660" spans="51:56" ht="11.25" customHeight="1" x14ac:dyDescent="0.25">
      <c r="AY1660" s="187" t="s">
        <v>90</v>
      </c>
      <c r="AZ1660" s="186">
        <f>_xll.qlInterestRateIndexFixingDate(Currency&amp;"ibor"&amp;$I$1,BA1660,Trigger)</f>
        <v>50938</v>
      </c>
      <c r="BA1660" s="186">
        <f>_xll.qlCalendarAdvance(Calendar,BA1659,AY1660,"f",,Trigger)</f>
        <v>50942</v>
      </c>
      <c r="BB1660" s="186">
        <f>_xll.qlInterestRateIndexMaturity(Currency&amp;"ibor"&amp;$I$1,BA1660,Trigger)</f>
        <v>51308</v>
      </c>
      <c r="BC1660" s="359">
        <f>_xll.qlIndexFixing($AC$5,AZ1660,,_xll.ohTrigger(Trigger,Quote!$V$2))</f>
        <v>1.4685321733783296E-2</v>
      </c>
      <c r="BD1660" s="359" t="e">
        <f>_xll.qlIndexFixing($BE$1,AZ1660,TRUE,_xll.ohTrigger(Trigger,Trigger12M))</f>
        <v>#NUM!</v>
      </c>
    </row>
    <row r="1661" spans="51:56" ht="11.25" customHeight="1" x14ac:dyDescent="0.25">
      <c r="AY1661" s="187" t="s">
        <v>90</v>
      </c>
      <c r="AZ1661" s="186">
        <f>_xll.qlInterestRateIndexFixingDate(Currency&amp;"ibor"&amp;$I$1,BA1661,Trigger)</f>
        <v>50945</v>
      </c>
      <c r="BA1661" s="186">
        <f>_xll.qlCalendarAdvance(Calendar,BA1660,AY1661,"f",,Trigger)</f>
        <v>50949</v>
      </c>
      <c r="BB1661" s="186">
        <f>_xll.qlInterestRateIndexMaturity(Currency&amp;"ibor"&amp;$I$1,BA1661,Trigger)</f>
        <v>51315</v>
      </c>
      <c r="BC1661" s="359">
        <f>_xll.qlIndexFixing($AC$5,AZ1661,,_xll.ohTrigger(Trigger,Quote!$V$2))</f>
        <v>1.468508065657308E-2</v>
      </c>
      <c r="BD1661" s="359" t="e">
        <f>_xll.qlIndexFixing($BE$1,AZ1661,TRUE,_xll.ohTrigger(Trigger,Trigger12M))</f>
        <v>#NUM!</v>
      </c>
    </row>
    <row r="1662" spans="51:56" ht="11.25" customHeight="1" x14ac:dyDescent="0.25">
      <c r="AY1662" s="187" t="s">
        <v>90</v>
      </c>
      <c r="AZ1662" s="186">
        <f>_xll.qlInterestRateIndexFixingDate(Currency&amp;"ibor"&amp;$I$1,BA1662,Trigger)</f>
        <v>50952</v>
      </c>
      <c r="BA1662" s="186">
        <f>_xll.qlCalendarAdvance(Calendar,BA1661,AY1662,"f",,Trigger)</f>
        <v>50956</v>
      </c>
      <c r="BB1662" s="186">
        <f>_xll.qlInterestRateIndexMaturity(Currency&amp;"ibor"&amp;$I$1,BA1662,Trigger)</f>
        <v>51322</v>
      </c>
      <c r="BC1662" s="359">
        <f>_xll.qlIndexFixing($AC$5,AZ1662,,_xll.ohTrigger(Trigger,Quote!$V$2))</f>
        <v>1.4684837713649378E-2</v>
      </c>
      <c r="BD1662" s="359" t="e">
        <f>_xll.qlIndexFixing($BE$1,AZ1662,TRUE,_xll.ohTrigger(Trigger,Trigger12M))</f>
        <v>#NUM!</v>
      </c>
    </row>
    <row r="1663" spans="51:56" ht="11.25" customHeight="1" x14ac:dyDescent="0.25">
      <c r="AY1663" s="187" t="s">
        <v>90</v>
      </c>
      <c r="AZ1663" s="186">
        <f>_xll.qlInterestRateIndexFixingDate(Currency&amp;"ibor"&amp;$I$1,BA1663,Trigger)</f>
        <v>50959</v>
      </c>
      <c r="BA1663" s="186">
        <f>_xll.qlCalendarAdvance(Calendar,BA1662,AY1663,"f",,Trigger)</f>
        <v>50963</v>
      </c>
      <c r="BB1663" s="186">
        <f>_xll.qlInterestRateIndexMaturity(Currency&amp;"ibor"&amp;$I$1,BA1663,Trigger)</f>
        <v>51329</v>
      </c>
      <c r="BC1663" s="359">
        <f>_xll.qlIndexFixing($AC$5,AZ1663,,_xll.ohTrigger(Trigger,Quote!$V$2))</f>
        <v>1.4684592905013283E-2</v>
      </c>
      <c r="BD1663" s="359" t="e">
        <f>_xll.qlIndexFixing($BE$1,AZ1663,TRUE,_xll.ohTrigger(Trigger,Trigger12M))</f>
        <v>#NUM!</v>
      </c>
    </row>
    <row r="1664" spans="51:56" ht="11.25" customHeight="1" x14ac:dyDescent="0.25">
      <c r="AY1664" s="187" t="s">
        <v>90</v>
      </c>
      <c r="AZ1664" s="186">
        <f>_xll.qlInterestRateIndexFixingDate(Currency&amp;"ibor"&amp;$I$1,BA1664,Trigger)</f>
        <v>50966</v>
      </c>
      <c r="BA1664" s="186">
        <f>_xll.qlCalendarAdvance(Calendar,BA1663,AY1664,"f",,Trigger)</f>
        <v>50970</v>
      </c>
      <c r="BB1664" s="186">
        <f>_xll.qlInterestRateIndexMaturity(Currency&amp;"ibor"&amp;$I$1,BA1664,Trigger)</f>
        <v>51336</v>
      </c>
      <c r="BC1664" s="359">
        <f>_xll.qlIndexFixing($AC$5,AZ1664,,_xll.ohTrigger(Trigger,Quote!$V$2))</f>
        <v>1.4684346230666759E-2</v>
      </c>
      <c r="BD1664" s="359" t="e">
        <f>_xll.qlIndexFixing($BE$1,AZ1664,TRUE,_xll.ohTrigger(Trigger,Trigger12M))</f>
        <v>#NUM!</v>
      </c>
    </row>
    <row r="1665" spans="51:56" ht="11.25" customHeight="1" x14ac:dyDescent="0.25">
      <c r="AY1665" s="187" t="s">
        <v>90</v>
      </c>
      <c r="AZ1665" s="186">
        <f>_xll.qlInterestRateIndexFixingDate(Currency&amp;"ibor"&amp;$I$1,BA1665,Trigger)</f>
        <v>50973</v>
      </c>
      <c r="BA1665" s="186">
        <f>_xll.qlCalendarAdvance(Calendar,BA1664,AY1665,"f",,Trigger)</f>
        <v>50977</v>
      </c>
      <c r="BB1665" s="186">
        <f>_xll.qlInterestRateIndexMaturity(Currency&amp;"ibor"&amp;$I$1,BA1665,Trigger)</f>
        <v>51343</v>
      </c>
      <c r="BC1665" s="359">
        <f>_xll.qlIndexFixing($AC$5,AZ1665,,_xll.ohTrigger(Trigger,Quote!$V$2))</f>
        <v>1.4684097690610902E-2</v>
      </c>
      <c r="BD1665" s="359" t="e">
        <f>_xll.qlIndexFixing($BE$1,AZ1665,TRUE,_xll.ohTrigger(Trigger,Trigger12M))</f>
        <v>#NUM!</v>
      </c>
    </row>
    <row r="1666" spans="51:56" ht="11.25" customHeight="1" x14ac:dyDescent="0.25">
      <c r="AY1666" s="187" t="s">
        <v>90</v>
      </c>
      <c r="AZ1666" s="186">
        <f>_xll.qlInterestRateIndexFixingDate(Currency&amp;"ibor"&amp;$I$1,BA1666,Trigger)</f>
        <v>50980</v>
      </c>
      <c r="BA1666" s="186">
        <f>_xll.qlCalendarAdvance(Calendar,BA1665,AY1666,"f",,Trigger)</f>
        <v>50984</v>
      </c>
      <c r="BB1666" s="186">
        <f>_xll.qlInterestRateIndexMaturity(Currency&amp;"ibor"&amp;$I$1,BA1666,Trigger)</f>
        <v>51350</v>
      </c>
      <c r="BC1666" s="359">
        <f>_xll.qlIndexFixing($AC$5,AZ1666,,_xll.ohTrigger(Trigger,Quote!$V$2))</f>
        <v>1.4683847284846799E-2</v>
      </c>
      <c r="BD1666" s="359" t="e">
        <f>_xll.qlIndexFixing($BE$1,AZ1666,TRUE,_xll.ohTrigger(Trigger,Trigger12M))</f>
        <v>#NUM!</v>
      </c>
    </row>
    <row r="1667" spans="51:56" ht="11.25" customHeight="1" x14ac:dyDescent="0.25">
      <c r="AY1667" s="187" t="s">
        <v>90</v>
      </c>
      <c r="AZ1667" s="186">
        <f>_xll.qlInterestRateIndexFixingDate(Currency&amp;"ibor"&amp;$I$1,BA1667,Trigger)</f>
        <v>50987</v>
      </c>
      <c r="BA1667" s="186">
        <f>_xll.qlCalendarAdvance(Calendar,BA1666,AY1667,"f",,Trigger)</f>
        <v>50991</v>
      </c>
      <c r="BB1667" s="186">
        <f>_xll.qlInterestRateIndexMaturity(Currency&amp;"ibor"&amp;$I$1,BA1667,Trigger)</f>
        <v>51357</v>
      </c>
      <c r="BC1667" s="359">
        <f>_xll.qlIndexFixing($AC$5,AZ1667,,_xll.ohTrigger(Trigger,Quote!$V$2))</f>
        <v>1.46835950133762E-2</v>
      </c>
      <c r="BD1667" s="359" t="e">
        <f>_xll.qlIndexFixing($BE$1,AZ1667,TRUE,_xll.ohTrigger(Trigger,Trigger12M))</f>
        <v>#NUM!</v>
      </c>
    </row>
    <row r="1668" spans="51:56" ht="11.25" customHeight="1" x14ac:dyDescent="0.25">
      <c r="AY1668" s="187" t="s">
        <v>90</v>
      </c>
      <c r="AZ1668" s="186">
        <f>_xll.qlInterestRateIndexFixingDate(Currency&amp;"ibor"&amp;$I$1,BA1668,Trigger)</f>
        <v>50994</v>
      </c>
      <c r="BA1668" s="186">
        <f>_xll.qlCalendarAdvance(Calendar,BA1667,AY1668,"f",,Trigger)</f>
        <v>50998</v>
      </c>
      <c r="BB1668" s="186">
        <f>_xll.qlInterestRateIndexMaturity(Currency&amp;"ibor"&amp;$I$1,BA1668,Trigger)</f>
        <v>51364</v>
      </c>
      <c r="BC1668" s="359">
        <f>_xll.qlIndexFixing($AC$5,AZ1668,,_xll.ohTrigger(Trigger,Quote!$V$2))</f>
        <v>1.4683340876200416E-2</v>
      </c>
      <c r="BD1668" s="359" t="e">
        <f>_xll.qlIndexFixing($BE$1,AZ1668,TRUE,_xll.ohTrigger(Trigger,Trigger12M))</f>
        <v>#NUM!</v>
      </c>
    </row>
    <row r="1669" spans="51:56" ht="11.25" customHeight="1" x14ac:dyDescent="0.25">
      <c r="AY1669" s="187" t="s">
        <v>90</v>
      </c>
      <c r="AZ1669" s="186">
        <f>_xll.qlInterestRateIndexFixingDate(Currency&amp;"ibor"&amp;$I$1,BA1669,Trigger)</f>
        <v>51001</v>
      </c>
      <c r="BA1669" s="186">
        <f>_xll.qlCalendarAdvance(Calendar,BA1668,AY1669,"f",,Trigger)</f>
        <v>51005</v>
      </c>
      <c r="BB1669" s="186">
        <f>_xll.qlInterestRateIndexMaturity(Currency&amp;"ibor"&amp;$I$1,BA1669,Trigger)</f>
        <v>51371</v>
      </c>
      <c r="BC1669" s="359">
        <f>_xll.qlIndexFixing($AC$5,AZ1669,,_xll.ohTrigger(Trigger,Quote!$V$2))</f>
        <v>1.4683084873320975E-2</v>
      </c>
      <c r="BD1669" s="359" t="e">
        <f>_xll.qlIndexFixing($BE$1,AZ1669,TRUE,_xll.ohTrigger(Trigger,Trigger12M))</f>
        <v>#NUM!</v>
      </c>
    </row>
    <row r="1670" spans="51:56" ht="11.25" customHeight="1" x14ac:dyDescent="0.25">
      <c r="AY1670" s="187" t="s">
        <v>90</v>
      </c>
      <c r="AZ1670" s="186">
        <f>_xll.qlInterestRateIndexFixingDate(Currency&amp;"ibor"&amp;$I$1,BA1670,Trigger)</f>
        <v>51008</v>
      </c>
      <c r="BA1670" s="186">
        <f>_xll.qlCalendarAdvance(Calendar,BA1669,AY1670,"f",,Trigger)</f>
        <v>51012</v>
      </c>
      <c r="BB1670" s="186">
        <f>_xll.qlInterestRateIndexMaturity(Currency&amp;"ibor"&amp;$I$1,BA1670,Trigger)</f>
        <v>51378</v>
      </c>
      <c r="BC1670" s="359">
        <f>_xll.qlIndexFixing($AC$5,AZ1670,,_xll.ohTrigger(Trigger,Quote!$V$2))</f>
        <v>1.4682827004739406E-2</v>
      </c>
      <c r="BD1670" s="359" t="e">
        <f>_xll.qlIndexFixing($BE$1,AZ1670,TRUE,_xll.ohTrigger(Trigger,Trigger12M))</f>
        <v>#NUM!</v>
      </c>
    </row>
    <row r="1671" spans="51:56" ht="11.25" customHeight="1" x14ac:dyDescent="0.25">
      <c r="AY1671" s="187" t="s">
        <v>90</v>
      </c>
      <c r="AZ1671" s="186">
        <f>_xll.qlInterestRateIndexFixingDate(Currency&amp;"ibor"&amp;$I$1,BA1671,Trigger)</f>
        <v>51015</v>
      </c>
      <c r="BA1671" s="186">
        <f>_xll.qlCalendarAdvance(Calendar,BA1670,AY1671,"f",,Trigger)</f>
        <v>51019</v>
      </c>
      <c r="BB1671" s="186">
        <f>_xll.qlInterestRateIndexMaturity(Currency&amp;"ibor"&amp;$I$1,BA1671,Trigger)</f>
        <v>51385</v>
      </c>
      <c r="BC1671" s="359">
        <f>_xll.qlIndexFixing($AC$5,AZ1671,,_xll.ohTrigger(Trigger,Quote!$V$2))</f>
        <v>1.4682567270456798E-2</v>
      </c>
      <c r="BD1671" s="359" t="e">
        <f>_xll.qlIndexFixing($BE$1,AZ1671,TRUE,_xll.ohTrigger(Trigger,Trigger12M))</f>
        <v>#NUM!</v>
      </c>
    </row>
    <row r="1672" spans="51:56" ht="11.25" customHeight="1" x14ac:dyDescent="0.25">
      <c r="AY1672" s="187" t="s">
        <v>90</v>
      </c>
      <c r="AZ1672" s="186">
        <f>_xll.qlInterestRateIndexFixingDate(Currency&amp;"ibor"&amp;$I$1,BA1672,Trigger)</f>
        <v>51022</v>
      </c>
      <c r="BA1672" s="186">
        <f>_xll.qlCalendarAdvance(Calendar,BA1671,AY1672,"f",,Trigger)</f>
        <v>51026</v>
      </c>
      <c r="BB1672" s="186">
        <f>_xll.qlInterestRateIndexMaturity(Currency&amp;"ibor"&amp;$I$1,BA1672,Trigger)</f>
        <v>51392</v>
      </c>
      <c r="BC1672" s="359">
        <f>_xll.qlIndexFixing($AC$5,AZ1672,,_xll.ohTrigger(Trigger,Quote!$V$2))</f>
        <v>1.4682305670474686E-2</v>
      </c>
      <c r="BD1672" s="359" t="e">
        <f>_xll.qlIndexFixing($BE$1,AZ1672,TRUE,_xll.ohTrigger(Trigger,Trigger12M))</f>
        <v>#NUM!</v>
      </c>
    </row>
    <row r="1673" spans="51:56" ht="11.25" customHeight="1" x14ac:dyDescent="0.25">
      <c r="AY1673" s="187" t="s">
        <v>90</v>
      </c>
      <c r="AZ1673" s="186">
        <f>_xll.qlInterestRateIndexFixingDate(Currency&amp;"ibor"&amp;$I$1,BA1673,Trigger)</f>
        <v>51029</v>
      </c>
      <c r="BA1673" s="186">
        <f>_xll.qlCalendarAdvance(Calendar,BA1672,AY1673,"f",,Trigger)</f>
        <v>51033</v>
      </c>
      <c r="BB1673" s="186">
        <f>_xll.qlInterestRateIndexMaturity(Currency&amp;"ibor"&amp;$I$1,BA1673,Trigger)</f>
        <v>51399</v>
      </c>
      <c r="BC1673" s="359">
        <f>_xll.qlIndexFixing($AC$5,AZ1673,,_xll.ohTrigger(Trigger,Quote!$V$2))</f>
        <v>1.4682042204794811E-2</v>
      </c>
      <c r="BD1673" s="359" t="e">
        <f>_xll.qlIndexFixing($BE$1,AZ1673,TRUE,_xll.ohTrigger(Trigger,Trigger12M))</f>
        <v>#NUM!</v>
      </c>
    </row>
    <row r="1674" spans="51:56" ht="11.25" customHeight="1" x14ac:dyDescent="0.25">
      <c r="AY1674" s="187" t="s">
        <v>90</v>
      </c>
      <c r="AZ1674" s="186">
        <f>_xll.qlInterestRateIndexFixingDate(Currency&amp;"ibor"&amp;$I$1,BA1674,Trigger)</f>
        <v>51036</v>
      </c>
      <c r="BA1674" s="186">
        <f>_xll.qlCalendarAdvance(Calendar,BA1673,AY1674,"f",,Trigger)</f>
        <v>51040</v>
      </c>
      <c r="BB1674" s="186">
        <f>_xll.qlInterestRateIndexMaturity(Currency&amp;"ibor"&amp;$I$1,BA1674,Trigger)</f>
        <v>51406</v>
      </c>
      <c r="BC1674" s="359">
        <f>_xll.qlIndexFixing($AC$5,AZ1674,,_xll.ohTrigger(Trigger,Quote!$V$2))</f>
        <v>1.4681776873418269E-2</v>
      </c>
      <c r="BD1674" s="359" t="e">
        <f>_xll.qlIndexFixing($BE$1,AZ1674,TRUE,_xll.ohTrigger(Trigger,Trigger12M))</f>
        <v>#NUM!</v>
      </c>
    </row>
    <row r="1675" spans="51:56" ht="11.25" customHeight="1" x14ac:dyDescent="0.25">
      <c r="AY1675" s="187" t="s">
        <v>90</v>
      </c>
      <c r="AZ1675" s="186">
        <f>_xll.qlInterestRateIndexFixingDate(Currency&amp;"ibor"&amp;$I$1,BA1675,Trigger)</f>
        <v>51043</v>
      </c>
      <c r="BA1675" s="186">
        <f>_xll.qlCalendarAdvance(Calendar,BA1674,AY1675,"f",,Trigger)</f>
        <v>51047</v>
      </c>
      <c r="BB1675" s="186">
        <f>_xll.qlInterestRateIndexMaturity(Currency&amp;"ibor"&amp;$I$1,BA1675,Trigger)</f>
        <v>51413</v>
      </c>
      <c r="BC1675" s="359">
        <f>_xll.qlIndexFixing($AC$5,AZ1675,,_xll.ohTrigger(Trigger,Quote!$V$2))</f>
        <v>1.4681509676346806E-2</v>
      </c>
      <c r="BD1675" s="359" t="e">
        <f>_xll.qlIndexFixing($BE$1,AZ1675,TRUE,_xll.ohTrigger(Trigger,Trigger12M))</f>
        <v>#NUM!</v>
      </c>
    </row>
    <row r="1676" spans="51:56" ht="11.25" customHeight="1" x14ac:dyDescent="0.25">
      <c r="AY1676" s="187" t="s">
        <v>90</v>
      </c>
      <c r="AZ1676" s="186">
        <f>_xll.qlInterestRateIndexFixingDate(Currency&amp;"ibor"&amp;$I$1,BA1676,Trigger)</f>
        <v>51050</v>
      </c>
      <c r="BA1676" s="186">
        <f>_xll.qlCalendarAdvance(Calendar,BA1675,AY1676,"f",,Trigger)</f>
        <v>51054</v>
      </c>
      <c r="BB1676" s="186">
        <f>_xll.qlInterestRateIndexMaturity(Currency&amp;"ibor"&amp;$I$1,BA1676,Trigger)</f>
        <v>51420</v>
      </c>
      <c r="BC1676" s="359">
        <f>_xll.qlIndexFixing($AC$5,AZ1676,,_xll.ohTrigger(Trigger,Quote!$V$2))</f>
        <v>1.4681240613582169E-2</v>
      </c>
      <c r="BD1676" s="359" t="e">
        <f>_xll.qlIndexFixing($BE$1,AZ1676,TRUE,_xll.ohTrigger(Trigger,Trigger12M))</f>
        <v>#NUM!</v>
      </c>
    </row>
    <row r="1677" spans="51:56" ht="11.25" customHeight="1" x14ac:dyDescent="0.25">
      <c r="AY1677" s="187" t="s">
        <v>90</v>
      </c>
      <c r="AZ1677" s="186">
        <f>_xll.qlInterestRateIndexFixingDate(Currency&amp;"ibor"&amp;$I$1,BA1677,Trigger)</f>
        <v>51057</v>
      </c>
      <c r="BA1677" s="186">
        <f>_xll.qlCalendarAdvance(Calendar,BA1676,AY1677,"f",,Trigger)</f>
        <v>51061</v>
      </c>
      <c r="BB1677" s="186">
        <f>_xll.qlInterestRateIndexMaturity(Currency&amp;"ibor"&amp;$I$1,BA1677,Trigger)</f>
        <v>51427</v>
      </c>
      <c r="BC1677" s="359">
        <f>_xll.qlIndexFixing($AC$5,AZ1677,,_xll.ohTrigger(Trigger,Quote!$V$2))</f>
        <v>1.4680969685125451E-2</v>
      </c>
      <c r="BD1677" s="359" t="e">
        <f>_xll.qlIndexFixing($BE$1,AZ1677,TRUE,_xll.ohTrigger(Trigger,Trigger12M))</f>
        <v>#NUM!</v>
      </c>
    </row>
    <row r="1678" spans="51:56" ht="11.25" customHeight="1" x14ac:dyDescent="0.25">
      <c r="AY1678" s="187" t="s">
        <v>90</v>
      </c>
      <c r="AZ1678" s="186">
        <f>_xll.qlInterestRateIndexFixingDate(Currency&amp;"ibor"&amp;$I$1,BA1678,Trigger)</f>
        <v>51064</v>
      </c>
      <c r="BA1678" s="186">
        <f>_xll.qlCalendarAdvance(Calendar,BA1677,AY1678,"f",,Trigger)</f>
        <v>51068</v>
      </c>
      <c r="BB1678" s="186">
        <f>_xll.qlInterestRateIndexMaturity(Currency&amp;"ibor"&amp;$I$1,BA1678,Trigger)</f>
        <v>51434</v>
      </c>
      <c r="BC1678" s="359">
        <f>_xll.qlIndexFixing($AC$5,AZ1678,,_xll.ohTrigger(Trigger,Quote!$V$2))</f>
        <v>1.468069689097818E-2</v>
      </c>
      <c r="BD1678" s="359" t="e">
        <f>_xll.qlIndexFixing($BE$1,AZ1678,TRUE,_xll.ohTrigger(Trigger,Trigger12M))</f>
        <v>#NUM!</v>
      </c>
    </row>
    <row r="1679" spans="51:56" ht="11.25" customHeight="1" x14ac:dyDescent="0.25">
      <c r="AY1679" s="187" t="s">
        <v>90</v>
      </c>
      <c r="AZ1679" s="186">
        <f>_xll.qlInterestRateIndexFixingDate(Currency&amp;"ibor"&amp;$I$1,BA1679,Trigger)</f>
        <v>51071</v>
      </c>
      <c r="BA1679" s="186">
        <f>_xll.qlCalendarAdvance(Calendar,BA1678,AY1679,"f",,Trigger)</f>
        <v>51075</v>
      </c>
      <c r="BB1679" s="186">
        <f>_xll.qlInterestRateIndexMaturity(Currency&amp;"ibor"&amp;$I$1,BA1679,Trigger)</f>
        <v>51441</v>
      </c>
      <c r="BC1679" s="359">
        <f>_xll.qlIndexFixing($AC$5,AZ1679,,_xll.ohTrigger(Trigger,Quote!$V$2))</f>
        <v>1.4680422231141884E-2</v>
      </c>
      <c r="BD1679" s="359" t="e">
        <f>_xll.qlIndexFixing($BE$1,AZ1679,TRUE,_xll.ohTrigger(Trigger,Trigger12M))</f>
        <v>#NUM!</v>
      </c>
    </row>
    <row r="1680" spans="51:56" ht="11.25" customHeight="1" x14ac:dyDescent="0.25">
      <c r="AY1680" s="187" t="s">
        <v>90</v>
      </c>
      <c r="AZ1680" s="186">
        <f>_xll.qlInterestRateIndexFixingDate(Currency&amp;"ibor"&amp;$I$1,BA1680,Trigger)</f>
        <v>51078</v>
      </c>
      <c r="BA1680" s="186">
        <f>_xll.qlCalendarAdvance(Calendar,BA1679,AY1680,"f",,Trigger)</f>
        <v>51082</v>
      </c>
      <c r="BB1680" s="186">
        <f>_xll.qlInterestRateIndexMaturity(Currency&amp;"ibor"&amp;$I$1,BA1680,Trigger)</f>
        <v>51448</v>
      </c>
      <c r="BC1680" s="359">
        <f>_xll.qlIndexFixing($AC$5,AZ1680,,_xll.ohTrigger(Trigger,Quote!$V$2))</f>
        <v>1.4680145705618312E-2</v>
      </c>
      <c r="BD1680" s="359" t="e">
        <f>_xll.qlIndexFixing($BE$1,AZ1680,TRUE,_xll.ohTrigger(Trigger,Trigger12M))</f>
        <v>#NUM!</v>
      </c>
    </row>
    <row r="1681" spans="51:56" ht="11.25" customHeight="1" x14ac:dyDescent="0.25">
      <c r="AY1681" s="187" t="s">
        <v>90</v>
      </c>
      <c r="AZ1681" s="186">
        <f>_xll.qlInterestRateIndexFixingDate(Currency&amp;"ibor"&amp;$I$1,BA1681,Trigger)</f>
        <v>51085</v>
      </c>
      <c r="BA1681" s="186">
        <f>_xll.qlCalendarAdvance(Calendar,BA1680,AY1681,"f",,Trigger)</f>
        <v>51089</v>
      </c>
      <c r="BB1681" s="186">
        <f>_xll.qlInterestRateIndexMaturity(Currency&amp;"ibor"&amp;$I$1,BA1681,Trigger)</f>
        <v>51455</v>
      </c>
      <c r="BC1681" s="359">
        <f>_xll.qlIndexFixing($AC$5,AZ1681,,_xll.ohTrigger(Trigger,Quote!$V$2))</f>
        <v>1.467986731440921E-2</v>
      </c>
      <c r="BD1681" s="359" t="e">
        <f>_xll.qlIndexFixing($BE$1,AZ1681,TRUE,_xll.ohTrigger(Trigger,Trigger12M))</f>
        <v>#NUM!</v>
      </c>
    </row>
    <row r="1682" spans="51:56" ht="11.25" customHeight="1" x14ac:dyDescent="0.25">
      <c r="AY1682" s="187" t="s">
        <v>90</v>
      </c>
      <c r="AZ1682" s="186">
        <f>_xll.qlInterestRateIndexFixingDate(Currency&amp;"ibor"&amp;$I$1,BA1682,Trigger)</f>
        <v>51092</v>
      </c>
      <c r="BA1682" s="186">
        <f>_xll.qlCalendarAdvance(Calendar,BA1681,AY1682,"f",,Trigger)</f>
        <v>51096</v>
      </c>
      <c r="BB1682" s="186">
        <f>_xll.qlInterestRateIndexMaturity(Currency&amp;"ibor"&amp;$I$1,BA1682,Trigger)</f>
        <v>51462</v>
      </c>
      <c r="BC1682" s="359">
        <f>_xll.qlIndexFixing($AC$5,AZ1682,,_xll.ohTrigger(Trigger,Quote!$V$2))</f>
        <v>1.4679587057515235E-2</v>
      </c>
      <c r="BD1682" s="359" t="e">
        <f>_xll.qlIndexFixing($BE$1,AZ1682,TRUE,_xll.ohTrigger(Trigger,Trigger12M))</f>
        <v>#NUM!</v>
      </c>
    </row>
    <row r="1683" spans="51:56" ht="11.25" customHeight="1" x14ac:dyDescent="0.25">
      <c r="AY1683" s="187" t="s">
        <v>90</v>
      </c>
      <c r="AZ1683" s="186">
        <f>_xll.qlInterestRateIndexFixingDate(Currency&amp;"ibor"&amp;$I$1,BA1683,Trigger)</f>
        <v>51099</v>
      </c>
      <c r="BA1683" s="186">
        <f>_xll.qlCalendarAdvance(Calendar,BA1682,AY1683,"f",,Trigger)</f>
        <v>51103</v>
      </c>
      <c r="BB1683" s="186">
        <f>_xll.qlInterestRateIndexMaturity(Currency&amp;"ibor"&amp;$I$1,BA1683,Trigger)</f>
        <v>51469</v>
      </c>
      <c r="BC1683" s="359">
        <f>_xll.qlIndexFixing($AC$5,AZ1683,,_xll.ohTrigger(Trigger,Quote!$V$2))</f>
        <v>1.4679304934939222E-2</v>
      </c>
      <c r="BD1683" s="359" t="e">
        <f>_xll.qlIndexFixing($BE$1,AZ1683,TRUE,_xll.ohTrigger(Trigger,Trigger12M))</f>
        <v>#NUM!</v>
      </c>
    </row>
    <row r="1684" spans="51:56" ht="11.25" customHeight="1" x14ac:dyDescent="0.25">
      <c r="AY1684" s="187" t="s">
        <v>90</v>
      </c>
      <c r="AZ1684" s="186">
        <f>_xll.qlInterestRateIndexFixingDate(Currency&amp;"ibor"&amp;$I$1,BA1684,Trigger)</f>
        <v>51106</v>
      </c>
      <c r="BA1684" s="186">
        <f>_xll.qlCalendarAdvance(Calendar,BA1683,AY1684,"f",,Trigger)</f>
        <v>51110</v>
      </c>
      <c r="BB1684" s="186">
        <f>_xll.qlInterestRateIndexMaturity(Currency&amp;"ibor"&amp;$I$1,BA1684,Trigger)</f>
        <v>51476</v>
      </c>
      <c r="BC1684" s="359">
        <f>_xll.qlIndexFixing($AC$5,AZ1684,,_xll.ohTrigger(Trigger,Quote!$V$2))</f>
        <v>1.4679020946681831E-2</v>
      </c>
      <c r="BD1684" s="359" t="e">
        <f>_xll.qlIndexFixing($BE$1,AZ1684,TRUE,_xll.ohTrigger(Trigger,Trigger12M))</f>
        <v>#NUM!</v>
      </c>
    </row>
    <row r="1685" spans="51:56" ht="11.25" customHeight="1" x14ac:dyDescent="0.25">
      <c r="AY1685" s="187" t="s">
        <v>90</v>
      </c>
      <c r="AZ1685" s="186">
        <f>_xll.qlInterestRateIndexFixingDate(Currency&amp;"ibor"&amp;$I$1,BA1685,Trigger)</f>
        <v>51113</v>
      </c>
      <c r="BA1685" s="186">
        <f>_xll.qlCalendarAdvance(Calendar,BA1684,AY1685,"f",,Trigger)</f>
        <v>51117</v>
      </c>
      <c r="BB1685" s="186">
        <f>_xll.qlInterestRateIndexMaturity(Currency&amp;"ibor"&amp;$I$1,BA1685,Trigger)</f>
        <v>51483</v>
      </c>
      <c r="BC1685" s="359">
        <f>_xll.qlIndexFixing($AC$5,AZ1685,,_xll.ohTrigger(Trigger,Quote!$V$2))</f>
        <v>1.4678735092744808E-2</v>
      </c>
      <c r="BD1685" s="359" t="e">
        <f>_xll.qlIndexFixing($BE$1,AZ1685,TRUE,_xll.ohTrigger(Trigger,Trigger12M))</f>
        <v>#NUM!</v>
      </c>
    </row>
    <row r="1686" spans="51:56" ht="11.25" customHeight="1" x14ac:dyDescent="0.25">
      <c r="AY1686" s="187" t="s">
        <v>90</v>
      </c>
      <c r="AZ1686" s="186">
        <f>_xll.qlInterestRateIndexFixingDate(Currency&amp;"ibor"&amp;$I$1,BA1686,Trigger)</f>
        <v>51120</v>
      </c>
      <c r="BA1686" s="186">
        <f>_xll.qlCalendarAdvance(Calendar,BA1685,AY1686,"f",,Trigger)</f>
        <v>51124</v>
      </c>
      <c r="BB1686" s="186">
        <f>_xll.qlInterestRateIndexMaturity(Currency&amp;"ibor"&amp;$I$1,BA1686,Trigger)</f>
        <v>51490</v>
      </c>
      <c r="BC1686" s="359">
        <f>_xll.qlIndexFixing($AC$5,AZ1686,,_xll.ohTrigger(Trigger,Quote!$V$2))</f>
        <v>1.4678447373129899E-2</v>
      </c>
      <c r="BD1686" s="359" t="e">
        <f>_xll.qlIndexFixing($BE$1,AZ1686,TRUE,_xll.ohTrigger(Trigger,Trigger12M))</f>
        <v>#NUM!</v>
      </c>
    </row>
    <row r="1687" spans="51:56" ht="11.25" customHeight="1" x14ac:dyDescent="0.25">
      <c r="AY1687" s="187" t="s">
        <v>90</v>
      </c>
      <c r="AZ1687" s="186">
        <f>_xll.qlInterestRateIndexFixingDate(Currency&amp;"ibor"&amp;$I$1,BA1687,Trigger)</f>
        <v>51126</v>
      </c>
      <c r="BA1687" s="186">
        <f>_xll.qlCalendarAdvance(Calendar,BA1686,AY1687,"f",,Trigger)</f>
        <v>51131</v>
      </c>
      <c r="BB1687" s="186">
        <f>_xll.qlInterestRateIndexMaturity(Currency&amp;"ibor"&amp;$I$1,BA1687,Trigger)</f>
        <v>51497</v>
      </c>
      <c r="BC1687" s="359">
        <f>_xll.qlIndexFixing($AC$5,AZ1687,,_xll.ohTrigger(Trigger,Quote!$V$2))</f>
        <v>1.4678157787839071E-2</v>
      </c>
      <c r="BD1687" s="359" t="e">
        <f>_xll.qlIndexFixing($BE$1,AZ1687,TRUE,_xll.ohTrigger(Trigger,Trigger12M))</f>
        <v>#NUM!</v>
      </c>
    </row>
    <row r="1688" spans="51:56" ht="11.25" customHeight="1" x14ac:dyDescent="0.25">
      <c r="AY1688" s="187" t="s">
        <v>90</v>
      </c>
      <c r="AZ1688" s="186">
        <f>_xll.qlInterestRateIndexFixingDate(Currency&amp;"ibor"&amp;$I$1,BA1688,Trigger)</f>
        <v>51134</v>
      </c>
      <c r="BA1688" s="186">
        <f>_xll.qlCalendarAdvance(Calendar,BA1687,AY1688,"f",,Trigger)</f>
        <v>51138</v>
      </c>
      <c r="BB1688" s="186">
        <f>_xll.qlInterestRateIndexMaturity(Currency&amp;"ibor"&amp;$I$1,BA1688,Trigger)</f>
        <v>51504</v>
      </c>
      <c r="BC1688" s="359">
        <f>_xll.qlIndexFixing($AC$5,AZ1688,,_xll.ohTrigger(Trigger,Quote!$V$2))</f>
        <v>1.4677866336873195E-2</v>
      </c>
      <c r="BD1688" s="359" t="e">
        <f>_xll.qlIndexFixing($BE$1,AZ1688,TRUE,_xll.ohTrigger(Trigger,Trigger12M))</f>
        <v>#NUM!</v>
      </c>
    </row>
    <row r="1689" spans="51:56" ht="11.25" customHeight="1" x14ac:dyDescent="0.25">
      <c r="AY1689" s="187" t="s">
        <v>90</v>
      </c>
      <c r="AZ1689" s="186">
        <f>_xll.qlInterestRateIndexFixingDate(Currency&amp;"ibor"&amp;$I$1,BA1689,Trigger)</f>
        <v>51141</v>
      </c>
      <c r="BA1689" s="186">
        <f>_xll.qlCalendarAdvance(Calendar,BA1688,AY1689,"f",,Trigger)</f>
        <v>51145</v>
      </c>
      <c r="BB1689" s="186">
        <f>_xll.qlInterestRateIndexMaturity(Currency&amp;"ibor"&amp;$I$1,BA1689,Trigger)</f>
        <v>51511</v>
      </c>
      <c r="BC1689" s="359">
        <f>_xll.qlIndexFixing($AC$5,AZ1689,,_xll.ohTrigger(Trigger,Quote!$V$2))</f>
        <v>1.4677573020234239E-2</v>
      </c>
      <c r="BD1689" s="359" t="e">
        <f>_xll.qlIndexFixing($BE$1,AZ1689,TRUE,_xll.ohTrigger(Trigger,Trigger12M))</f>
        <v>#NUM!</v>
      </c>
    </row>
    <row r="1690" spans="51:56" ht="11.25" customHeight="1" x14ac:dyDescent="0.25">
      <c r="AY1690" s="187" t="s">
        <v>90</v>
      </c>
      <c r="AZ1690" s="186">
        <f>_xll.qlInterestRateIndexFixingDate(Currency&amp;"ibor"&amp;$I$1,BA1690,Trigger)</f>
        <v>51148</v>
      </c>
      <c r="BA1690" s="186">
        <f>_xll.qlCalendarAdvance(Calendar,BA1689,AY1690,"f",,Trigger)</f>
        <v>51152</v>
      </c>
      <c r="BB1690" s="186">
        <f>_xll.qlInterestRateIndexMaturity(Currency&amp;"ibor"&amp;$I$1,BA1690,Trigger)</f>
        <v>51518</v>
      </c>
      <c r="BC1690" s="359">
        <f>_xll.qlIndexFixing($AC$5,AZ1690,,_xll.ohTrigger(Trigger,Quote!$V$2))</f>
        <v>1.4677277837923951E-2</v>
      </c>
      <c r="BD1690" s="359" t="e">
        <f>_xll.qlIndexFixing($BE$1,AZ1690,TRUE,_xll.ohTrigger(Trigger,Trigger12M))</f>
        <v>#NUM!</v>
      </c>
    </row>
    <row r="1691" spans="51:56" ht="11.25" customHeight="1" x14ac:dyDescent="0.25">
      <c r="AY1691" s="187" t="s">
        <v>90</v>
      </c>
      <c r="AZ1691" s="186">
        <f>_xll.qlInterestRateIndexFixingDate(Currency&amp;"ibor"&amp;$I$1,BA1691,Trigger)</f>
        <v>51155</v>
      </c>
      <c r="BA1691" s="186">
        <f>_xll.qlCalendarAdvance(Calendar,BA1690,AY1691,"f",,Trigger)</f>
        <v>51159</v>
      </c>
      <c r="BB1691" s="186">
        <f>_xll.qlInterestRateIndexMaturity(Currency&amp;"ibor"&amp;$I$1,BA1691,Trigger)</f>
        <v>51525</v>
      </c>
      <c r="BC1691" s="359">
        <f>_xll.qlIndexFixing($AC$5,AZ1691,,_xll.ohTrigger(Trigger,Quote!$V$2))</f>
        <v>1.4676980789943858E-2</v>
      </c>
      <c r="BD1691" s="359" t="e">
        <f>_xll.qlIndexFixing($BE$1,AZ1691,TRUE,_xll.ohTrigger(Trigger,Trigger12M))</f>
        <v>#NUM!</v>
      </c>
    </row>
    <row r="1692" spans="51:56" ht="11.25" customHeight="1" x14ac:dyDescent="0.25">
      <c r="AY1692" s="187" t="s">
        <v>90</v>
      </c>
      <c r="AZ1692" s="186">
        <f>_xll.qlInterestRateIndexFixingDate(Currency&amp;"ibor"&amp;$I$1,BA1692,Trigger)</f>
        <v>51162</v>
      </c>
      <c r="BA1692" s="186">
        <f>_xll.qlCalendarAdvance(Calendar,BA1691,AY1692,"f",,Trigger)</f>
        <v>51166</v>
      </c>
      <c r="BB1692" s="186">
        <f>_xll.qlInterestRateIndexMaturity(Currency&amp;"ibor"&amp;$I$1,BA1692,Trigger)</f>
        <v>51532</v>
      </c>
      <c r="BC1692" s="359">
        <f>_xll.qlIndexFixing($AC$5,AZ1692,,_xll.ohTrigger(Trigger,Quote!$V$2))</f>
        <v>1.4676681876295925E-2</v>
      </c>
      <c r="BD1692" s="359" t="e">
        <f>_xll.qlIndexFixing($BE$1,AZ1692,TRUE,_xll.ohTrigger(Trigger,Trigger12M))</f>
        <v>#NUM!</v>
      </c>
    </row>
    <row r="1693" spans="51:56" ht="11.25" customHeight="1" x14ac:dyDescent="0.25">
      <c r="AY1693" s="187" t="s">
        <v>90</v>
      </c>
      <c r="AZ1693" s="186">
        <f>_xll.qlInterestRateIndexFixingDate(Currency&amp;"ibor"&amp;$I$1,BA1693,Trigger)</f>
        <v>51169</v>
      </c>
      <c r="BA1693" s="186">
        <f>_xll.qlCalendarAdvance(Calendar,BA1692,AY1693,"f",,Trigger)</f>
        <v>51173</v>
      </c>
      <c r="BB1693" s="186">
        <f>_xll.qlInterestRateIndexMaturity(Currency&amp;"ibor"&amp;$I$1,BA1693,Trigger)</f>
        <v>51539</v>
      </c>
      <c r="BC1693" s="359">
        <f>_xll.qlIndexFixing($AC$5,AZ1693,,_xll.ohTrigger(Trigger,Quote!$V$2))</f>
        <v>1.4676381096981465E-2</v>
      </c>
      <c r="BD1693" s="359" t="e">
        <f>_xll.qlIndexFixing($BE$1,AZ1693,TRUE,_xll.ohTrigger(Trigger,Trigger12M))</f>
        <v>#NUM!</v>
      </c>
    </row>
    <row r="1694" spans="51:56" ht="11.25" customHeight="1" x14ac:dyDescent="0.25">
      <c r="AY1694" s="187" t="s">
        <v>90</v>
      </c>
      <c r="AZ1694" s="186">
        <f>_xll.qlInterestRateIndexFixingDate(Currency&amp;"ibor"&amp;$I$1,BA1694,Trigger)</f>
        <v>51176</v>
      </c>
      <c r="BA1694" s="186">
        <f>_xll.qlCalendarAdvance(Calendar,BA1693,AY1694,"f",,Trigger)</f>
        <v>51180</v>
      </c>
      <c r="BB1694" s="186">
        <f>_xll.qlInterestRateIndexMaturity(Currency&amp;"ibor"&amp;$I$1,BA1694,Trigger)</f>
        <v>51546</v>
      </c>
      <c r="BC1694" s="359">
        <f>_xll.qlIndexFixing($AC$5,AZ1694,,_xll.ohTrigger(Trigger,Quote!$V$2))</f>
        <v>1.4676078452002443E-2</v>
      </c>
      <c r="BD1694" s="359" t="e">
        <f>_xll.qlIndexFixing($BE$1,AZ1694,TRUE,_xll.ohTrigger(Trigger,Trigger12M))</f>
        <v>#NUM!</v>
      </c>
    </row>
    <row r="1695" spans="51:56" ht="11.25" customHeight="1" x14ac:dyDescent="0.25">
      <c r="AY1695" s="187" t="s">
        <v>90</v>
      </c>
      <c r="AZ1695" s="186">
        <f>_xll.qlInterestRateIndexFixingDate(Currency&amp;"ibor"&amp;$I$1,BA1695,Trigger)</f>
        <v>51183</v>
      </c>
      <c r="BA1695" s="186">
        <f>_xll.qlCalendarAdvance(Calendar,BA1694,AY1695,"f",,Trigger)</f>
        <v>51187</v>
      </c>
      <c r="BB1695" s="186">
        <f>_xll.qlInterestRateIndexMaturity(Currency&amp;"ibor"&amp;$I$1,BA1695,Trigger)</f>
        <v>51553</v>
      </c>
      <c r="BC1695" s="359">
        <f>_xll.qlIndexFixing($AC$5,AZ1695,,_xll.ohTrigger(Trigger,Quote!$V$2))</f>
        <v>1.4675773941360166E-2</v>
      </c>
      <c r="BD1695" s="359" t="e">
        <f>_xll.qlIndexFixing($BE$1,AZ1695,TRUE,_xll.ohTrigger(Trigger,Trigger12M))</f>
        <v>#NUM!</v>
      </c>
    </row>
    <row r="1696" spans="51:56" ht="11.25" customHeight="1" x14ac:dyDescent="0.25">
      <c r="AY1696" s="187" t="s">
        <v>90</v>
      </c>
      <c r="AZ1696" s="186">
        <f>_xll.qlInterestRateIndexFixingDate(Currency&amp;"ibor"&amp;$I$1,BA1696,Trigger)</f>
        <v>51190</v>
      </c>
      <c r="BA1696" s="186">
        <f>_xll.qlCalendarAdvance(Calendar,BA1695,AY1696,"f",,Trigger)</f>
        <v>51194</v>
      </c>
      <c r="BB1696" s="186">
        <f>_xll.qlInterestRateIndexMaturity(Currency&amp;"ibor"&amp;$I$1,BA1696,Trigger)</f>
        <v>51560</v>
      </c>
      <c r="BC1696" s="359">
        <f>_xll.qlIndexFixing($AC$5,AZ1696,,_xll.ohTrigger(Trigger,Quote!$V$2))</f>
        <v>1.4675467565056605E-2</v>
      </c>
      <c r="BD1696" s="359" t="e">
        <f>_xll.qlIndexFixing($BE$1,AZ1696,TRUE,_xll.ohTrigger(Trigger,Trigger12M))</f>
        <v>#NUM!</v>
      </c>
    </row>
    <row r="1697" spans="51:56" ht="11.25" customHeight="1" x14ac:dyDescent="0.25">
      <c r="AY1697" s="187" t="s">
        <v>90</v>
      </c>
      <c r="AZ1697" s="186">
        <f>_xll.qlInterestRateIndexFixingDate(Currency&amp;"ibor"&amp;$I$1,BA1697,Trigger)</f>
        <v>51197</v>
      </c>
      <c r="BA1697" s="186">
        <f>_xll.qlCalendarAdvance(Calendar,BA1696,AY1697,"f",,Trigger)</f>
        <v>51201</v>
      </c>
      <c r="BB1697" s="186">
        <f>_xll.qlInterestRateIndexMaturity(Currency&amp;"ibor"&amp;$I$1,BA1697,Trigger)</f>
        <v>51566</v>
      </c>
      <c r="BC1697" s="359">
        <f>_xll.qlIndexFixing($AC$5,AZ1697,,_xll.ohTrigger(Trigger,Quote!$V$2))</f>
        <v>1.4674839529746391E-2</v>
      </c>
      <c r="BD1697" s="359" t="e">
        <f>_xll.qlIndexFixing($BE$1,AZ1697,TRUE,_xll.ohTrigger(Trigger,Trigger12M))</f>
        <v>#NUM!</v>
      </c>
    </row>
    <row r="1698" spans="51:56" ht="11.25" customHeight="1" x14ac:dyDescent="0.25">
      <c r="AY1698" s="187" t="s">
        <v>90</v>
      </c>
      <c r="AZ1698" s="186">
        <f>_xll.qlInterestRateIndexFixingDate(Currency&amp;"ibor"&amp;$I$1,BA1698,Trigger)</f>
        <v>51204</v>
      </c>
      <c r="BA1698" s="186">
        <f>_xll.qlCalendarAdvance(Calendar,BA1697,AY1698,"f",,Trigger)</f>
        <v>51208</v>
      </c>
      <c r="BB1698" s="186">
        <f>_xll.qlInterestRateIndexMaturity(Currency&amp;"ibor"&amp;$I$1,BA1698,Trigger)</f>
        <v>51573</v>
      </c>
      <c r="BC1698" s="359">
        <f>_xll.qlIndexFixing($AC$5,AZ1698,,_xll.ohTrigger(Trigger,Quote!$V$2))</f>
        <v>1.4674526160069225E-2</v>
      </c>
      <c r="BD1698" s="359" t="e">
        <f>_xll.qlIndexFixing($BE$1,AZ1698,TRUE,_xll.ohTrigger(Trigger,Trigger12M))</f>
        <v>#NUM!</v>
      </c>
    </row>
    <row r="1699" spans="51:56" ht="11.25" customHeight="1" x14ac:dyDescent="0.25">
      <c r="AY1699" s="187" t="s">
        <v>90</v>
      </c>
      <c r="AZ1699" s="186">
        <f>_xll.qlInterestRateIndexFixingDate(Currency&amp;"ibor"&amp;$I$1,BA1699,Trigger)</f>
        <v>51211</v>
      </c>
      <c r="BA1699" s="186">
        <f>_xll.qlCalendarAdvance(Calendar,BA1698,AY1699,"f",,Trigger)</f>
        <v>51215</v>
      </c>
      <c r="BB1699" s="186">
        <f>_xll.qlInterestRateIndexMaturity(Currency&amp;"ibor"&amp;$I$1,BA1699,Trigger)</f>
        <v>51580</v>
      </c>
      <c r="BC1699" s="359">
        <f>_xll.qlIndexFixing($AC$5,AZ1699,,_xll.ohTrigger(Trigger,Quote!$V$2))</f>
        <v>1.4674210919701497E-2</v>
      </c>
      <c r="BD1699" s="359" t="e">
        <f>_xll.qlIndexFixing($BE$1,AZ1699,TRUE,_xll.ohTrigger(Trigger,Trigger12M))</f>
        <v>#NUM!</v>
      </c>
    </row>
    <row r="1700" spans="51:56" ht="11.25" customHeight="1" x14ac:dyDescent="0.25">
      <c r="AY1700" s="187" t="s">
        <v>90</v>
      </c>
      <c r="AZ1700" s="186">
        <f>_xll.qlInterestRateIndexFixingDate(Currency&amp;"ibor"&amp;$I$1,BA1700,Trigger)</f>
        <v>51218</v>
      </c>
      <c r="BA1700" s="186">
        <f>_xll.qlCalendarAdvance(Calendar,BA1699,AY1700,"f",,Trigger)</f>
        <v>51222</v>
      </c>
      <c r="BB1700" s="186">
        <f>_xll.qlInterestRateIndexMaturity(Currency&amp;"ibor"&amp;$I$1,BA1700,Trigger)</f>
        <v>51587</v>
      </c>
      <c r="BC1700" s="359">
        <f>_xll.qlIndexFixing($AC$5,AZ1700,,_xll.ohTrigger(Trigger,Quote!$V$2))</f>
        <v>1.4673893808645399E-2</v>
      </c>
      <c r="BD1700" s="359" t="e">
        <f>_xll.qlIndexFixing($BE$1,AZ1700,TRUE,_xll.ohTrigger(Trigger,Trigger12M))</f>
        <v>#NUM!</v>
      </c>
    </row>
    <row r="1701" spans="51:56" ht="11.25" customHeight="1" x14ac:dyDescent="0.25">
      <c r="AY1701" s="187" t="s">
        <v>90</v>
      </c>
      <c r="AZ1701" s="186">
        <f>_xll.qlInterestRateIndexFixingDate(Currency&amp;"ibor"&amp;$I$1,BA1701,Trigger)</f>
        <v>51223</v>
      </c>
      <c r="BA1701" s="186">
        <f>_xll.qlCalendarAdvance(Calendar,BA1700,AY1701,"f",,Trigger)</f>
        <v>51229</v>
      </c>
      <c r="BB1701" s="186">
        <f>_xll.qlInterestRateIndexMaturity(Currency&amp;"ibor"&amp;$I$1,BA1701,Trigger)</f>
        <v>51594</v>
      </c>
      <c r="BC1701" s="359">
        <f>_xll.qlIndexFixing($AC$5,AZ1701,,_xll.ohTrigger(Trigger,Quote!$V$2))</f>
        <v>1.467357482690268E-2</v>
      </c>
      <c r="BD1701" s="359" t="e">
        <f>_xll.qlIndexFixing($BE$1,AZ1701,TRUE,_xll.ohTrigger(Trigger,Trigger12M))</f>
        <v>#NUM!</v>
      </c>
    </row>
    <row r="1702" spans="51:56" ht="11.25" customHeight="1" x14ac:dyDescent="0.25">
      <c r="AY1702" s="187" t="s">
        <v>90</v>
      </c>
      <c r="AZ1702" s="186">
        <f>_xll.qlInterestRateIndexFixingDate(Currency&amp;"ibor"&amp;$I$1,BA1702,Trigger)</f>
        <v>51232</v>
      </c>
      <c r="BA1702" s="186">
        <f>_xll.qlCalendarAdvance(Calendar,BA1701,AY1702,"f",,Trigger)</f>
        <v>51236</v>
      </c>
      <c r="BB1702" s="186">
        <f>_xll.qlInterestRateIndexMaturity(Currency&amp;"ibor"&amp;$I$1,BA1702,Trigger)</f>
        <v>51601</v>
      </c>
      <c r="BC1702" s="359">
        <f>_xll.qlIndexFixing($AC$5,AZ1702,,_xll.ohTrigger(Trigger,Quote!$V$2))</f>
        <v>1.4673253974474658E-2</v>
      </c>
      <c r="BD1702" s="359" t="e">
        <f>_xll.qlIndexFixing($BE$1,AZ1702,TRUE,_xll.ohTrigger(Trigger,Trigger12M))</f>
        <v>#NUM!</v>
      </c>
    </row>
    <row r="1703" spans="51:56" ht="11.25" customHeight="1" x14ac:dyDescent="0.25">
      <c r="AY1703" s="187" t="s">
        <v>90</v>
      </c>
      <c r="AZ1703" s="186">
        <f>_xll.qlInterestRateIndexFixingDate(Currency&amp;"ibor"&amp;$I$1,BA1703,Trigger)</f>
        <v>51239</v>
      </c>
      <c r="BA1703" s="186">
        <f>_xll.qlCalendarAdvance(Calendar,BA1702,AY1703,"f",,Trigger)</f>
        <v>51243</v>
      </c>
      <c r="BB1703" s="186">
        <f>_xll.qlInterestRateIndexMaturity(Currency&amp;"ibor"&amp;$I$1,BA1703,Trigger)</f>
        <v>51608</v>
      </c>
      <c r="BC1703" s="359">
        <f>_xll.qlIndexFixing($AC$5,AZ1703,,_xll.ohTrigger(Trigger,Quote!$V$2))</f>
        <v>1.4672931251363956E-2</v>
      </c>
      <c r="BD1703" s="359" t="e">
        <f>_xll.qlIndexFixing($BE$1,AZ1703,TRUE,_xll.ohTrigger(Trigger,Trigger12M))</f>
        <v>#NUM!</v>
      </c>
    </row>
    <row r="1704" spans="51:56" ht="11.25" customHeight="1" x14ac:dyDescent="0.25">
      <c r="AY1704" s="187" t="s">
        <v>90</v>
      </c>
      <c r="AZ1704" s="186">
        <f>_xll.qlInterestRateIndexFixingDate(Currency&amp;"ibor"&amp;$I$1,BA1704,Trigger)</f>
        <v>51246</v>
      </c>
      <c r="BA1704" s="186">
        <f>_xll.qlCalendarAdvance(Calendar,BA1703,AY1704,"f",,Trigger)</f>
        <v>51250</v>
      </c>
      <c r="BB1704" s="186">
        <f>_xll.qlInterestRateIndexMaturity(Currency&amp;"ibor"&amp;$I$1,BA1704,Trigger)</f>
        <v>51615</v>
      </c>
      <c r="BC1704" s="359">
        <f>_xll.qlIndexFixing($AC$5,AZ1704,,_xll.ohTrigger(Trigger,Quote!$V$2))</f>
        <v>1.4672606657571674E-2</v>
      </c>
      <c r="BD1704" s="359" t="e">
        <f>_xll.qlIndexFixing($BE$1,AZ1704,TRUE,_xll.ohTrigger(Trigger,Trigger12M))</f>
        <v>#NUM!</v>
      </c>
    </row>
    <row r="1705" spans="51:56" ht="11.25" customHeight="1" x14ac:dyDescent="0.25">
      <c r="AY1705" s="187" t="s">
        <v>90</v>
      </c>
      <c r="AZ1705" s="186">
        <f>_xll.qlInterestRateIndexFixingDate(Currency&amp;"ibor"&amp;$I$1,BA1705,Trigger)</f>
        <v>51253</v>
      </c>
      <c r="BA1705" s="186">
        <f>_xll.qlCalendarAdvance(Calendar,BA1704,AY1705,"f",,Trigger)</f>
        <v>51258</v>
      </c>
      <c r="BB1705" s="186">
        <f>_xll.qlInterestRateIndexMaturity(Currency&amp;"ibor"&amp;$I$1,BA1705,Trigger)</f>
        <v>51623</v>
      </c>
      <c r="BC1705" s="359">
        <f>_xll.qlIndexFixing($AC$5,AZ1705,,_xll.ohTrigger(Trigger,Quote!$V$2))</f>
        <v>1.4672233402610049E-2</v>
      </c>
      <c r="BD1705" s="359" t="e">
        <f>_xll.qlIndexFixing($BE$1,AZ1705,TRUE,_xll.ohTrigger(Trigger,Trigger12M))</f>
        <v>#NUM!</v>
      </c>
    </row>
    <row r="1706" spans="51:56" ht="11.25" customHeight="1" x14ac:dyDescent="0.25">
      <c r="AY1706" s="187" t="s">
        <v>90</v>
      </c>
      <c r="AZ1706" s="186">
        <f>_xll.qlInterestRateIndexFixingDate(Currency&amp;"ibor"&amp;$I$1,BA1706,Trigger)</f>
        <v>51263</v>
      </c>
      <c r="BA1706" s="186">
        <f>_xll.qlCalendarAdvance(Calendar,BA1705,AY1706,"f",,Trigger)</f>
        <v>51265</v>
      </c>
      <c r="BB1706" s="186">
        <f>_xll.qlInterestRateIndexMaturity(Currency&amp;"ibor"&amp;$I$1,BA1706,Trigger)</f>
        <v>51630</v>
      </c>
      <c r="BC1706" s="359">
        <f>_xll.qlIndexFixing($AC$5,AZ1706,,_xll.ohTrigger(Trigger,Quote!$V$2))</f>
        <v>1.4671904800221134E-2</v>
      </c>
      <c r="BD1706" s="359" t="e">
        <f>_xll.qlIndexFixing($BE$1,AZ1706,TRUE,_xll.ohTrigger(Trigger,Trigger12M))</f>
        <v>#NUM!</v>
      </c>
    </row>
    <row r="1707" spans="51:56" ht="11.25" customHeight="1" x14ac:dyDescent="0.25">
      <c r="AY1707" s="187" t="s">
        <v>90</v>
      </c>
      <c r="AZ1707" s="186">
        <f>_xll.qlInterestRateIndexFixingDate(Currency&amp;"ibor"&amp;$I$1,BA1707,Trigger)</f>
        <v>51270</v>
      </c>
      <c r="BA1707" s="186">
        <f>_xll.qlCalendarAdvance(Calendar,BA1706,AY1707,"f",,Trigger)</f>
        <v>51272</v>
      </c>
      <c r="BB1707" s="186">
        <f>_xll.qlInterestRateIndexMaturity(Currency&amp;"ibor"&amp;$I$1,BA1707,Trigger)</f>
        <v>51637</v>
      </c>
      <c r="BC1707" s="359">
        <f>_xll.qlIndexFixing($AC$5,AZ1707,,_xll.ohTrigger(Trigger,Quote!$V$2))</f>
        <v>1.467157432715655E-2</v>
      </c>
      <c r="BD1707" s="359" t="e">
        <f>_xll.qlIndexFixing($BE$1,AZ1707,TRUE,_xll.ohTrigger(Trigger,Trigger12M))</f>
        <v>#NUM!</v>
      </c>
    </row>
    <row r="1708" spans="51:56" ht="11.25" customHeight="1" x14ac:dyDescent="0.25">
      <c r="AY1708" s="187" t="s">
        <v>90</v>
      </c>
      <c r="AZ1708" s="186">
        <f>_xll.qlInterestRateIndexFixingDate(Currency&amp;"ibor"&amp;$I$1,BA1708,Trigger)</f>
        <v>51277</v>
      </c>
      <c r="BA1708" s="186">
        <f>_xll.qlCalendarAdvance(Calendar,BA1707,AY1708,"f",,Trigger)</f>
        <v>51279</v>
      </c>
      <c r="BB1708" s="186">
        <f>_xll.qlInterestRateIndexMaturity(Currency&amp;"ibor"&amp;$I$1,BA1708,Trigger)</f>
        <v>51644</v>
      </c>
      <c r="BC1708" s="359">
        <f>_xll.qlIndexFixing($AC$5,AZ1708,,_xll.ohTrigger(Trigger,Quote!$V$2))</f>
        <v>1.4671241983418485E-2</v>
      </c>
      <c r="BD1708" s="359" t="e">
        <f>_xll.qlIndexFixing($BE$1,AZ1708,TRUE,_xll.ohTrigger(Trigger,Trigger12M))</f>
        <v>#NUM!</v>
      </c>
    </row>
    <row r="1709" spans="51:56" ht="11.25" customHeight="1" x14ac:dyDescent="0.25">
      <c r="AY1709" s="187" t="s">
        <v>90</v>
      </c>
      <c r="AZ1709" s="186">
        <f>_xll.qlInterestRateIndexFixingDate(Currency&amp;"ibor"&amp;$I$1,BA1709,Trigger)</f>
        <v>51284</v>
      </c>
      <c r="BA1709" s="186">
        <f>_xll.qlCalendarAdvance(Calendar,BA1708,AY1709,"f",,Trigger)</f>
        <v>51286</v>
      </c>
      <c r="BB1709" s="186">
        <f>_xll.qlInterestRateIndexMaturity(Currency&amp;"ibor"&amp;$I$1,BA1709,Trigger)</f>
        <v>51651</v>
      </c>
      <c r="BC1709" s="359">
        <f>_xll.qlIndexFixing($AC$5,AZ1709,,_xll.ohTrigger(Trigger,Quote!$V$2))</f>
        <v>1.4670907769008694E-2</v>
      </c>
      <c r="BD1709" s="359" t="e">
        <f>_xll.qlIndexFixing($BE$1,AZ1709,TRUE,_xll.ohTrigger(Trigger,Trigger12M))</f>
        <v>#NUM!</v>
      </c>
    </row>
    <row r="1710" spans="51:56" ht="11.25" customHeight="1" x14ac:dyDescent="0.25">
      <c r="AY1710" s="187" t="s">
        <v>90</v>
      </c>
      <c r="AZ1710" s="186">
        <f>_xll.qlInterestRateIndexFixingDate(Currency&amp;"ibor"&amp;$I$1,BA1710,Trigger)</f>
        <v>51291</v>
      </c>
      <c r="BA1710" s="186">
        <f>_xll.qlCalendarAdvance(Calendar,BA1709,AY1710,"f",,Trigger)</f>
        <v>51293</v>
      </c>
      <c r="BB1710" s="186">
        <f>_xll.qlInterestRateIndexMaturity(Currency&amp;"ibor"&amp;$I$1,BA1710,Trigger)</f>
        <v>51658</v>
      </c>
      <c r="BC1710" s="359">
        <f>_xll.qlIndexFixing($AC$5,AZ1710,,_xll.ohTrigger(Trigger,Quote!$V$2))</f>
        <v>1.4671357189396064E-2</v>
      </c>
      <c r="BD1710" s="359" t="e">
        <f>_xll.qlIndexFixing($BE$1,AZ1710,TRUE,_xll.ohTrigger(Trigger,Trigger12M))</f>
        <v>#NUM!</v>
      </c>
    </row>
    <row r="1711" spans="51:56" ht="11.25" customHeight="1" x14ac:dyDescent="0.25">
      <c r="AY1711" s="187" t="s">
        <v>90</v>
      </c>
      <c r="AZ1711" s="186">
        <f>_xll.qlInterestRateIndexFixingDate(Currency&amp;"ibor"&amp;$I$1,BA1711,Trigger)</f>
        <v>51298</v>
      </c>
      <c r="BA1711" s="186">
        <f>_xll.qlCalendarAdvance(Calendar,BA1710,AY1711,"f",,Trigger)</f>
        <v>51300</v>
      </c>
      <c r="BB1711" s="186">
        <f>_xll.qlInterestRateIndexMaturity(Currency&amp;"ibor"&amp;$I$1,BA1711,Trigger)</f>
        <v>51665</v>
      </c>
      <c r="BC1711" s="359">
        <f>_xll.qlIndexFixing($AC$5,AZ1711,,_xll.ohTrigger(Trigger,Quote!$V$2))</f>
        <v>1.4672039145257708E-2</v>
      </c>
      <c r="BD1711" s="359" t="e">
        <f>_xll.qlIndexFixing($BE$1,AZ1711,TRUE,_xll.ohTrigger(Trigger,Trigger12M))</f>
        <v>#NUM!</v>
      </c>
    </row>
    <row r="1712" spans="51:56" ht="11.25" customHeight="1" x14ac:dyDescent="0.25">
      <c r="AY1712" s="187" t="s">
        <v>90</v>
      </c>
      <c r="AZ1712" s="186">
        <f>_xll.qlInterestRateIndexFixingDate(Currency&amp;"ibor"&amp;$I$1,BA1712,Trigger)</f>
        <v>51305</v>
      </c>
      <c r="BA1712" s="186">
        <f>_xll.qlCalendarAdvance(Calendar,BA1711,AY1712,"f",,Trigger)</f>
        <v>51307</v>
      </c>
      <c r="BB1712" s="186">
        <f>_xll.qlInterestRateIndexMaturity(Currency&amp;"ibor"&amp;$I$1,BA1712,Trigger)</f>
        <v>51672</v>
      </c>
      <c r="BC1712" s="359">
        <f>_xll.qlIndexFixing($AC$5,AZ1712,,_xll.ohTrigger(Trigger,Quote!$V$2))</f>
        <v>1.4672720802664832E-2</v>
      </c>
      <c r="BD1712" s="359" t="e">
        <f>_xll.qlIndexFixing($BE$1,AZ1712,TRUE,_xll.ohTrigger(Trigger,Trigger12M))</f>
        <v>#NUM!</v>
      </c>
    </row>
    <row r="1713" spans="51:56" ht="11.25" customHeight="1" x14ac:dyDescent="0.25">
      <c r="AY1713" s="187" t="s">
        <v>90</v>
      </c>
      <c r="AZ1713" s="186">
        <f>_xll.qlInterestRateIndexFixingDate(Currency&amp;"ibor"&amp;$I$1,BA1713,Trigger)</f>
        <v>51312</v>
      </c>
      <c r="BA1713" s="186">
        <f>_xll.qlCalendarAdvance(Calendar,BA1712,AY1713,"f",,Trigger)</f>
        <v>51314</v>
      </c>
      <c r="BB1713" s="186">
        <f>_xll.qlInterestRateIndexMaturity(Currency&amp;"ibor"&amp;$I$1,BA1713,Trigger)</f>
        <v>51679</v>
      </c>
      <c r="BC1713" s="359">
        <f>_xll.qlIndexFixing($AC$5,AZ1713,,_xll.ohTrigger(Trigger,Quote!$V$2))</f>
        <v>1.4673402161616557E-2</v>
      </c>
      <c r="BD1713" s="359" t="e">
        <f>_xll.qlIndexFixing($BE$1,AZ1713,TRUE,_xll.ohTrigger(Trigger,Trigger12M))</f>
        <v>#NUM!</v>
      </c>
    </row>
    <row r="1714" spans="51:56" ht="11.25" customHeight="1" x14ac:dyDescent="0.25">
      <c r="AY1714" s="187" t="s">
        <v>90</v>
      </c>
      <c r="AZ1714" s="186">
        <f>_xll.qlInterestRateIndexFixingDate(Currency&amp;"ibor"&amp;$I$1,BA1714,Trigger)</f>
        <v>51319</v>
      </c>
      <c r="BA1714" s="186">
        <f>_xll.qlCalendarAdvance(Calendar,BA1713,AY1714,"f",,Trigger)</f>
        <v>51321</v>
      </c>
      <c r="BB1714" s="186">
        <f>_xll.qlInterestRateIndexMaturity(Currency&amp;"ibor"&amp;$I$1,BA1714,Trigger)</f>
        <v>51686</v>
      </c>
      <c r="BC1714" s="359">
        <f>_xll.qlIndexFixing($AC$5,AZ1714,,_xll.ohTrigger(Trigger,Quote!$V$2))</f>
        <v>1.4674083222112009E-2</v>
      </c>
      <c r="BD1714" s="359" t="e">
        <f>_xll.qlIndexFixing($BE$1,AZ1714,TRUE,_xll.ohTrigger(Trigger,Trigger12M))</f>
        <v>#NUM!</v>
      </c>
    </row>
    <row r="1715" spans="51:56" ht="11.25" customHeight="1" x14ac:dyDescent="0.25">
      <c r="AY1715" s="187" t="s">
        <v>90</v>
      </c>
      <c r="AZ1715" s="186">
        <f>_xll.qlInterestRateIndexFixingDate(Currency&amp;"ibor"&amp;$I$1,BA1715,Trigger)</f>
        <v>51326</v>
      </c>
      <c r="BA1715" s="186">
        <f>_xll.qlCalendarAdvance(Calendar,BA1714,AY1715,"f",,Trigger)</f>
        <v>51328</v>
      </c>
      <c r="BB1715" s="186">
        <f>_xll.qlInterestRateIndexMaturity(Currency&amp;"ibor"&amp;$I$1,BA1715,Trigger)</f>
        <v>51693</v>
      </c>
      <c r="BC1715" s="359">
        <f>_xll.qlIndexFixing($AC$5,AZ1715,,_xll.ohTrigger(Trigger,Quote!$V$2))</f>
        <v>1.4674763984150968E-2</v>
      </c>
      <c r="BD1715" s="359" t="e">
        <f>_xll.qlIndexFixing($BE$1,AZ1715,TRUE,_xll.ohTrigger(Trigger,Trigger12M))</f>
        <v>#NUM!</v>
      </c>
    </row>
    <row r="1716" spans="51:56" ht="11.25" customHeight="1" x14ac:dyDescent="0.25">
      <c r="AY1716" s="187" t="s">
        <v>90</v>
      </c>
      <c r="AZ1716" s="186">
        <f>_xll.qlInterestRateIndexFixingDate(Currency&amp;"ibor"&amp;$I$1,BA1716,Trigger)</f>
        <v>51333</v>
      </c>
      <c r="BA1716" s="186">
        <f>_xll.qlCalendarAdvance(Calendar,BA1715,AY1716,"f",,Trigger)</f>
        <v>51335</v>
      </c>
      <c r="BB1716" s="186">
        <f>_xll.qlInterestRateIndexMaturity(Currency&amp;"ibor"&amp;$I$1,BA1716,Trigger)</f>
        <v>51700</v>
      </c>
      <c r="BC1716" s="359">
        <f>_xll.qlIndexFixing($AC$5,AZ1716,,_xll.ohTrigger(Trigger,Quote!$V$2))</f>
        <v>1.467544444773256E-2</v>
      </c>
      <c r="BD1716" s="359" t="e">
        <f>_xll.qlIndexFixing($BE$1,AZ1716,TRUE,_xll.ohTrigger(Trigger,Trigger12M))</f>
        <v>#NUM!</v>
      </c>
    </row>
    <row r="1717" spans="51:56" ht="11.25" customHeight="1" x14ac:dyDescent="0.25">
      <c r="AY1717" s="187" t="s">
        <v>90</v>
      </c>
      <c r="AZ1717" s="186">
        <f>_xll.qlInterestRateIndexFixingDate(Currency&amp;"ibor"&amp;$I$1,BA1717,Trigger)</f>
        <v>51340</v>
      </c>
      <c r="BA1717" s="186">
        <f>_xll.qlCalendarAdvance(Calendar,BA1716,AY1717,"f",,Trigger)</f>
        <v>51342</v>
      </c>
      <c r="BB1717" s="186">
        <f>_xll.qlInterestRateIndexMaturity(Currency&amp;"ibor"&amp;$I$1,BA1717,Trigger)</f>
        <v>51707</v>
      </c>
      <c r="BC1717" s="359">
        <f>_xll.qlIndexFixing($AC$5,AZ1717,,_xll.ohTrigger(Trigger,Quote!$V$2))</f>
        <v>1.4676124612856563E-2</v>
      </c>
      <c r="BD1717" s="359" t="e">
        <f>_xll.qlIndexFixing($BE$1,AZ1717,TRUE,_xll.ohTrigger(Trigger,Trigger12M))</f>
        <v>#NUM!</v>
      </c>
    </row>
    <row r="1718" spans="51:56" ht="11.25" customHeight="1" x14ac:dyDescent="0.25">
      <c r="AY1718" s="187" t="s">
        <v>90</v>
      </c>
      <c r="AZ1718" s="186">
        <f>_xll.qlInterestRateIndexFixingDate(Currency&amp;"ibor"&amp;$I$1,BA1718,Trigger)</f>
        <v>51347</v>
      </c>
      <c r="BA1718" s="186">
        <f>_xll.qlCalendarAdvance(Calendar,BA1717,AY1718,"f",,Trigger)</f>
        <v>51349</v>
      </c>
      <c r="BB1718" s="186">
        <f>_xll.qlInterestRateIndexMaturity(Currency&amp;"ibor"&amp;$I$1,BA1718,Trigger)</f>
        <v>51714</v>
      </c>
      <c r="BC1718" s="359">
        <f>_xll.qlIndexFixing($AC$5,AZ1718,,_xll.ohTrigger(Trigger,Quote!$V$2))</f>
        <v>1.4676804479522104E-2</v>
      </c>
      <c r="BD1718" s="359" t="e">
        <f>_xll.qlIndexFixing($BE$1,AZ1718,TRUE,_xll.ohTrigger(Trigger,Trigger12M))</f>
        <v>#NUM!</v>
      </c>
    </row>
    <row r="1719" spans="51:56" ht="11.25" customHeight="1" x14ac:dyDescent="0.25">
      <c r="AY1719" s="187" t="s">
        <v>90</v>
      </c>
      <c r="AZ1719" s="186">
        <f>_xll.qlInterestRateIndexFixingDate(Currency&amp;"ibor"&amp;$I$1,BA1719,Trigger)</f>
        <v>51354</v>
      </c>
      <c r="BA1719" s="186">
        <f>_xll.qlCalendarAdvance(Calendar,BA1718,AY1719,"f",,Trigger)</f>
        <v>51356</v>
      </c>
      <c r="BB1719" s="186">
        <f>_xll.qlInterestRateIndexMaturity(Currency&amp;"ibor"&amp;$I$1,BA1719,Trigger)</f>
        <v>51721</v>
      </c>
      <c r="BC1719" s="359">
        <f>_xll.qlIndexFixing($AC$5,AZ1719,,_xll.ohTrigger(Trigger,Quote!$V$2))</f>
        <v>1.4677484047728305E-2</v>
      </c>
      <c r="BD1719" s="359" t="e">
        <f>_xll.qlIndexFixing($BE$1,AZ1719,TRUE,_xll.ohTrigger(Trigger,Trigger12M))</f>
        <v>#NUM!</v>
      </c>
    </row>
    <row r="1720" spans="51:56" ht="11.25" customHeight="1" x14ac:dyDescent="0.25">
      <c r="AY1720" s="187" t="s">
        <v>90</v>
      </c>
      <c r="AZ1720" s="186">
        <f>_xll.qlInterestRateIndexFixingDate(Currency&amp;"ibor"&amp;$I$1,BA1720,Trigger)</f>
        <v>51361</v>
      </c>
      <c r="BA1720" s="186">
        <f>_xll.qlCalendarAdvance(Calendar,BA1719,AY1720,"f",,Trigger)</f>
        <v>51363</v>
      </c>
      <c r="BB1720" s="186">
        <f>_xll.qlInterestRateIndexMaturity(Currency&amp;"ibor"&amp;$I$1,BA1720,Trigger)</f>
        <v>51728</v>
      </c>
      <c r="BC1720" s="359">
        <f>_xll.qlIndexFixing($AC$5,AZ1720,,_xll.ohTrigger(Trigger,Quote!$V$2))</f>
        <v>1.4678163317475167E-2</v>
      </c>
      <c r="BD1720" s="359" t="e">
        <f>_xll.qlIndexFixing($BE$1,AZ1720,TRUE,_xll.ohTrigger(Trigger,Trigger12M))</f>
        <v>#NUM!</v>
      </c>
    </row>
    <row r="1721" spans="51:56" ht="11.25" customHeight="1" x14ac:dyDescent="0.25">
      <c r="AY1721" s="187" t="s">
        <v>90</v>
      </c>
      <c r="AZ1721" s="186">
        <f>_xll.qlInterestRateIndexFixingDate(Currency&amp;"ibor"&amp;$I$1,BA1721,Trigger)</f>
        <v>51368</v>
      </c>
      <c r="BA1721" s="186">
        <f>_xll.qlCalendarAdvance(Calendar,BA1720,AY1721,"f",,Trigger)</f>
        <v>51370</v>
      </c>
      <c r="BB1721" s="186">
        <f>_xll.qlInterestRateIndexMaturity(Currency&amp;"ibor"&amp;$I$1,BA1721,Trigger)</f>
        <v>51735</v>
      </c>
      <c r="BC1721" s="359">
        <f>_xll.qlIndexFixing($AC$5,AZ1721,,_xll.ohTrigger(Trigger,Quote!$V$2))</f>
        <v>1.4678842288761373E-2</v>
      </c>
      <c r="BD1721" s="359" t="e">
        <f>_xll.qlIndexFixing($BE$1,AZ1721,TRUE,_xll.ohTrigger(Trigger,Trigger12M))</f>
        <v>#NUM!</v>
      </c>
    </row>
    <row r="1722" spans="51:56" ht="11.25" customHeight="1" x14ac:dyDescent="0.25">
      <c r="AY1722" s="187" t="s">
        <v>90</v>
      </c>
      <c r="AZ1722" s="186">
        <f>_xll.qlInterestRateIndexFixingDate(Currency&amp;"ibor"&amp;$I$1,BA1722,Trigger)</f>
        <v>51375</v>
      </c>
      <c r="BA1722" s="186">
        <f>_xll.qlCalendarAdvance(Calendar,BA1721,AY1722,"f",,Trigger)</f>
        <v>51377</v>
      </c>
      <c r="BB1722" s="186">
        <f>_xll.qlInterestRateIndexMaturity(Currency&amp;"ibor"&amp;$I$1,BA1722,Trigger)</f>
        <v>51742</v>
      </c>
      <c r="BC1722" s="359">
        <f>_xll.qlIndexFixing($AC$5,AZ1722,,_xll.ohTrigger(Trigger,Quote!$V$2))</f>
        <v>1.4679520961586928E-2</v>
      </c>
      <c r="BD1722" s="359" t="e">
        <f>_xll.qlIndexFixing($BE$1,AZ1722,TRUE,_xll.ohTrigger(Trigger,Trigger12M))</f>
        <v>#NUM!</v>
      </c>
    </row>
    <row r="1723" spans="51:56" ht="11.25" customHeight="1" x14ac:dyDescent="0.25">
      <c r="AY1723" s="187" t="s">
        <v>90</v>
      </c>
      <c r="AZ1723" s="186">
        <f>_xll.qlInterestRateIndexFixingDate(Currency&amp;"ibor"&amp;$I$1,BA1723,Trigger)</f>
        <v>51382</v>
      </c>
      <c r="BA1723" s="186">
        <f>_xll.qlCalendarAdvance(Calendar,BA1722,AY1723,"f",,Trigger)</f>
        <v>51384</v>
      </c>
      <c r="BB1723" s="186">
        <f>_xll.qlInterestRateIndexMaturity(Currency&amp;"ibor"&amp;$I$1,BA1723,Trigger)</f>
        <v>51749</v>
      </c>
      <c r="BC1723" s="359">
        <f>_xll.qlIndexFixing($AC$5,AZ1723,,_xll.ohTrigger(Trigger,Quote!$V$2))</f>
        <v>1.4680199335951173E-2</v>
      </c>
      <c r="BD1723" s="359" t="e">
        <f>_xll.qlIndexFixing($BE$1,AZ1723,TRUE,_xll.ohTrigger(Trigger,Trigger12M))</f>
        <v>#NUM!</v>
      </c>
    </row>
    <row r="1724" spans="51:56" ht="11.25" customHeight="1" x14ac:dyDescent="0.25">
      <c r="AY1724" s="187" t="s">
        <v>90</v>
      </c>
      <c r="AZ1724" s="186">
        <f>_xll.qlInterestRateIndexFixingDate(Currency&amp;"ibor"&amp;$I$1,BA1724,Trigger)</f>
        <v>51389</v>
      </c>
      <c r="BA1724" s="186">
        <f>_xll.qlCalendarAdvance(Calendar,BA1723,AY1724,"f",,Trigger)</f>
        <v>51391</v>
      </c>
      <c r="BB1724" s="186">
        <f>_xll.qlInterestRateIndexMaturity(Currency&amp;"ibor"&amp;$I$1,BA1724,Trigger)</f>
        <v>51756</v>
      </c>
      <c r="BC1724" s="359">
        <f>_xll.qlIndexFixing($AC$5,AZ1724,,_xll.ohTrigger(Trigger,Quote!$V$2))</f>
        <v>1.4680877411853231E-2</v>
      </c>
      <c r="BD1724" s="359" t="e">
        <f>_xll.qlIndexFixing($BE$1,AZ1724,TRUE,_xll.ohTrigger(Trigger,Trigger12M))</f>
        <v>#NUM!</v>
      </c>
    </row>
    <row r="1725" spans="51:56" ht="11.25" customHeight="1" x14ac:dyDescent="0.25">
      <c r="AY1725" s="187" t="s">
        <v>90</v>
      </c>
      <c r="AZ1725" s="186">
        <f>_xll.qlInterestRateIndexFixingDate(Currency&amp;"ibor"&amp;$I$1,BA1725,Trigger)</f>
        <v>51396</v>
      </c>
      <c r="BA1725" s="186">
        <f>_xll.qlCalendarAdvance(Calendar,BA1724,AY1725,"f",,Trigger)</f>
        <v>51398</v>
      </c>
      <c r="BB1725" s="186">
        <f>_xll.qlInterestRateIndexMaturity(Currency&amp;"ibor"&amp;$I$1,BA1725,Trigger)</f>
        <v>51763</v>
      </c>
      <c r="BC1725" s="359">
        <f>_xll.qlIndexFixing($AC$5,AZ1725,,_xll.ohTrigger(Trigger,Quote!$V$2))</f>
        <v>1.4681555189292225E-2</v>
      </c>
      <c r="BD1725" s="359" t="e">
        <f>_xll.qlIndexFixing($BE$1,AZ1725,TRUE,_xll.ohTrigger(Trigger,Trigger12M))</f>
        <v>#NUM!</v>
      </c>
    </row>
    <row r="1726" spans="51:56" ht="11.25" customHeight="1" x14ac:dyDescent="0.25">
      <c r="AY1726" s="187" t="s">
        <v>90</v>
      </c>
      <c r="AZ1726" s="186">
        <f>_xll.qlInterestRateIndexFixingDate(Currency&amp;"ibor"&amp;$I$1,BA1726,Trigger)</f>
        <v>51403</v>
      </c>
      <c r="BA1726" s="186">
        <f>_xll.qlCalendarAdvance(Calendar,BA1725,AY1726,"f",,Trigger)</f>
        <v>51405</v>
      </c>
      <c r="BB1726" s="186">
        <f>_xll.qlInterestRateIndexMaturity(Currency&amp;"ibor"&amp;$I$1,BA1726,Trigger)</f>
        <v>51770</v>
      </c>
      <c r="BC1726" s="359">
        <f>_xll.qlIndexFixing($AC$5,AZ1726,,_xll.ohTrigger(Trigger,Quote!$V$2))</f>
        <v>1.4682232668268378E-2</v>
      </c>
      <c r="BD1726" s="359" t="e">
        <f>_xll.qlIndexFixing($BE$1,AZ1726,TRUE,_xll.ohTrigger(Trigger,Trigger12M))</f>
        <v>#NUM!</v>
      </c>
    </row>
    <row r="1727" spans="51:56" ht="11.25" customHeight="1" x14ac:dyDescent="0.25">
      <c r="AY1727" s="187" t="s">
        <v>90</v>
      </c>
      <c r="AZ1727" s="186">
        <f>_xll.qlInterestRateIndexFixingDate(Currency&amp;"ibor"&amp;$I$1,BA1727,Trigger)</f>
        <v>51410</v>
      </c>
      <c r="BA1727" s="186">
        <f>_xll.qlCalendarAdvance(Calendar,BA1726,AY1727,"f",,Trigger)</f>
        <v>51412</v>
      </c>
      <c r="BB1727" s="186">
        <f>_xll.qlInterestRateIndexMaturity(Currency&amp;"ibor"&amp;$I$1,BA1727,Trigger)</f>
        <v>51777</v>
      </c>
      <c r="BC1727" s="359">
        <f>_xll.qlIndexFixing($AC$5,AZ1727,,_xll.ohTrigger(Trigger,Quote!$V$2))</f>
        <v>1.4682909848780153E-2</v>
      </c>
      <c r="BD1727" s="359" t="e">
        <f>_xll.qlIndexFixing($BE$1,AZ1727,TRUE,_xll.ohTrigger(Trigger,Trigger12M))</f>
        <v>#NUM!</v>
      </c>
    </row>
    <row r="1728" spans="51:56" ht="11.25" customHeight="1" x14ac:dyDescent="0.25">
      <c r="AY1728" s="187" t="s">
        <v>90</v>
      </c>
      <c r="AZ1728" s="186">
        <f>_xll.qlInterestRateIndexFixingDate(Currency&amp;"ibor"&amp;$I$1,BA1728,Trigger)</f>
        <v>51417</v>
      </c>
      <c r="BA1728" s="186">
        <f>_xll.qlCalendarAdvance(Calendar,BA1727,AY1728,"f",,Trigger)</f>
        <v>51419</v>
      </c>
      <c r="BB1728" s="186">
        <f>_xll.qlInterestRateIndexMaturity(Currency&amp;"ibor"&amp;$I$1,BA1728,Trigger)</f>
        <v>51784</v>
      </c>
      <c r="BC1728" s="359">
        <f>_xll.qlIndexFixing($AC$5,AZ1728,,_xll.ohTrigger(Trigger,Quote!$V$2))</f>
        <v>1.4683586730827551E-2</v>
      </c>
      <c r="BD1728" s="359" t="e">
        <f>_xll.qlIndexFixing($BE$1,AZ1728,TRUE,_xll.ohTrigger(Trigger,Trigger12M))</f>
        <v>#NUM!</v>
      </c>
    </row>
    <row r="1729" spans="51:56" ht="11.25" customHeight="1" x14ac:dyDescent="0.25">
      <c r="AY1729" s="187" t="s">
        <v>90</v>
      </c>
      <c r="AZ1729" s="186">
        <f>_xll.qlInterestRateIndexFixingDate(Currency&amp;"ibor"&amp;$I$1,BA1729,Trigger)</f>
        <v>51424</v>
      </c>
      <c r="BA1729" s="186">
        <f>_xll.qlCalendarAdvance(Calendar,BA1728,AY1729,"f",,Trigger)</f>
        <v>51426</v>
      </c>
      <c r="BB1729" s="186">
        <f>_xll.qlInterestRateIndexMaturity(Currency&amp;"ibor"&amp;$I$1,BA1729,Trigger)</f>
        <v>51791</v>
      </c>
      <c r="BC1729" s="359">
        <f>_xll.qlIndexFixing($AC$5,AZ1729,,_xll.ohTrigger(Trigger,Quote!$V$2))</f>
        <v>1.4684263314410135E-2</v>
      </c>
      <c r="BD1729" s="359" t="e">
        <f>_xll.qlIndexFixing($BE$1,AZ1729,TRUE,_xll.ohTrigger(Trigger,Trigger12M))</f>
        <v>#NUM!</v>
      </c>
    </row>
    <row r="1730" spans="51:56" ht="11.25" customHeight="1" x14ac:dyDescent="0.25">
      <c r="AY1730" s="187" t="s">
        <v>90</v>
      </c>
      <c r="AZ1730" s="186">
        <f>_xll.qlInterestRateIndexFixingDate(Currency&amp;"ibor"&amp;$I$1,BA1730,Trigger)</f>
        <v>51431</v>
      </c>
      <c r="BA1730" s="186">
        <f>_xll.qlCalendarAdvance(Calendar,BA1729,AY1730,"f",,Trigger)</f>
        <v>51433</v>
      </c>
      <c r="BB1730" s="186">
        <f>_xll.qlInterestRateIndexMaturity(Currency&amp;"ibor"&amp;$I$1,BA1730,Trigger)</f>
        <v>51798</v>
      </c>
      <c r="BC1730" s="359">
        <f>_xll.qlIndexFixing($AC$5,AZ1730,,_xll.ohTrigger(Trigger,Quote!$V$2))</f>
        <v>1.4684939599526591E-2</v>
      </c>
      <c r="BD1730" s="359" t="e">
        <f>_xll.qlIndexFixing($BE$1,AZ1730,TRUE,_xll.ohTrigger(Trigger,Trigger12M))</f>
        <v>#NUM!</v>
      </c>
    </row>
    <row r="1731" spans="51:56" ht="11.25" customHeight="1" x14ac:dyDescent="0.25">
      <c r="AY1731" s="187" t="s">
        <v>90</v>
      </c>
      <c r="AZ1731" s="186">
        <f>_xll.qlInterestRateIndexFixingDate(Currency&amp;"ibor"&amp;$I$1,BA1731,Trigger)</f>
        <v>51438</v>
      </c>
      <c r="BA1731" s="186">
        <f>_xll.qlCalendarAdvance(Calendar,BA1730,AY1731,"f",,Trigger)</f>
        <v>51440</v>
      </c>
      <c r="BB1731" s="186">
        <f>_xll.qlInterestRateIndexMaturity(Currency&amp;"ibor"&amp;$I$1,BA1731,Trigger)</f>
        <v>51805</v>
      </c>
      <c r="BC1731" s="359">
        <f>_xll.qlIndexFixing($AC$5,AZ1731,,_xll.ohTrigger(Trigger,Quote!$V$2))</f>
        <v>1.4685615586177137E-2</v>
      </c>
      <c r="BD1731" s="359" t="e">
        <f>_xll.qlIndexFixing($BE$1,AZ1731,TRUE,_xll.ohTrigger(Trigger,Trigger12M))</f>
        <v>#NUM!</v>
      </c>
    </row>
    <row r="1732" spans="51:56" ht="11.25" customHeight="1" x14ac:dyDescent="0.25">
      <c r="AY1732" s="187" t="s">
        <v>90</v>
      </c>
      <c r="AZ1732" s="186">
        <f>_xll.qlInterestRateIndexFixingDate(Currency&amp;"ibor"&amp;$I$1,BA1732,Trigger)</f>
        <v>51445</v>
      </c>
      <c r="BA1732" s="186">
        <f>_xll.qlCalendarAdvance(Calendar,BA1731,AY1732,"f",,Trigger)</f>
        <v>51447</v>
      </c>
      <c r="BB1732" s="186">
        <f>_xll.qlInterestRateIndexMaturity(Currency&amp;"ibor"&amp;$I$1,BA1732,Trigger)</f>
        <v>51812</v>
      </c>
      <c r="BC1732" s="359">
        <f>_xll.qlIndexFixing($AC$5,AZ1732,,_xll.ohTrigger(Trigger,Quote!$V$2))</f>
        <v>1.468629127436024E-2</v>
      </c>
      <c r="BD1732" s="359" t="e">
        <f>_xll.qlIndexFixing($BE$1,AZ1732,TRUE,_xll.ohTrigger(Trigger,Trigger12M))</f>
        <v>#NUM!</v>
      </c>
    </row>
    <row r="1733" spans="51:56" ht="11.25" customHeight="1" x14ac:dyDescent="0.25">
      <c r="AY1733" s="187" t="s">
        <v>90</v>
      </c>
      <c r="AZ1733" s="186">
        <f>_xll.qlInterestRateIndexFixingDate(Currency&amp;"ibor"&amp;$I$1,BA1733,Trigger)</f>
        <v>51452</v>
      </c>
      <c r="BA1733" s="186">
        <f>_xll.qlCalendarAdvance(Calendar,BA1732,AY1733,"f",,Trigger)</f>
        <v>51454</v>
      </c>
      <c r="BB1733" s="186">
        <f>_xll.qlInterestRateIndexMaturity(Currency&amp;"ibor"&amp;$I$1,BA1733,Trigger)</f>
        <v>51819</v>
      </c>
      <c r="BC1733" s="359">
        <f>_xll.qlIndexFixing($AC$5,AZ1733,,_xll.ohTrigger(Trigger,Quote!$V$2))</f>
        <v>1.4686966664075901E-2</v>
      </c>
      <c r="BD1733" s="359" t="e">
        <f>_xll.qlIndexFixing($BE$1,AZ1733,TRUE,_xll.ohTrigger(Trigger,Trigger12M))</f>
        <v>#NUM!</v>
      </c>
    </row>
    <row r="1734" spans="51:56" ht="11.25" customHeight="1" x14ac:dyDescent="0.25">
      <c r="AY1734" s="187" t="s">
        <v>90</v>
      </c>
      <c r="AZ1734" s="186">
        <f>_xll.qlInterestRateIndexFixingDate(Currency&amp;"ibor"&amp;$I$1,BA1734,Trigger)</f>
        <v>51459</v>
      </c>
      <c r="BA1734" s="186">
        <f>_xll.qlCalendarAdvance(Calendar,BA1733,AY1734,"f",,Trigger)</f>
        <v>51461</v>
      </c>
      <c r="BB1734" s="186">
        <f>_xll.qlInterestRateIndexMaturity(Currency&amp;"ibor"&amp;$I$1,BA1734,Trigger)</f>
        <v>51826</v>
      </c>
      <c r="BC1734" s="359">
        <f>_xll.qlIndexFixing($AC$5,AZ1734,,_xll.ohTrigger(Trigger,Quote!$V$2))</f>
        <v>1.4687641755323463E-2</v>
      </c>
      <c r="BD1734" s="359" t="e">
        <f>_xll.qlIndexFixing($BE$1,AZ1734,TRUE,_xll.ohTrigger(Trigger,Trigger12M))</f>
        <v>#NUM!</v>
      </c>
    </row>
    <row r="1735" spans="51:56" ht="11.25" customHeight="1" x14ac:dyDescent="0.25">
      <c r="AY1735" s="187" t="s">
        <v>90</v>
      </c>
      <c r="AZ1735" s="186">
        <f>_xll.qlInterestRateIndexFixingDate(Currency&amp;"ibor"&amp;$I$1,BA1735,Trigger)</f>
        <v>51466</v>
      </c>
      <c r="BA1735" s="186">
        <f>_xll.qlCalendarAdvance(Calendar,BA1734,AY1735,"f",,Trigger)</f>
        <v>51468</v>
      </c>
      <c r="BB1735" s="186">
        <f>_xll.qlInterestRateIndexMaturity(Currency&amp;"ibor"&amp;$I$1,BA1735,Trigger)</f>
        <v>51833</v>
      </c>
      <c r="BC1735" s="359">
        <f>_xll.qlIndexFixing($AC$5,AZ1735,,_xll.ohTrigger(Trigger,Quote!$V$2))</f>
        <v>1.4688316548102487E-2</v>
      </c>
      <c r="BD1735" s="359" t="e">
        <f>_xll.qlIndexFixing($BE$1,AZ1735,TRUE,_xll.ohTrigger(Trigger,Trigger12M))</f>
        <v>#NUM!</v>
      </c>
    </row>
    <row r="1736" spans="51:56" ht="11.25" customHeight="1" x14ac:dyDescent="0.25">
      <c r="AY1736" s="187" t="s">
        <v>90</v>
      </c>
      <c r="AZ1736" s="186">
        <f>_xll.qlInterestRateIndexFixingDate(Currency&amp;"ibor"&amp;$I$1,BA1736,Trigger)</f>
        <v>51473</v>
      </c>
      <c r="BA1736" s="186">
        <f>_xll.qlCalendarAdvance(Calendar,BA1735,AY1736,"f",,Trigger)</f>
        <v>51475</v>
      </c>
      <c r="BB1736" s="186">
        <f>_xll.qlInterestRateIndexMaturity(Currency&amp;"ibor"&amp;$I$1,BA1736,Trigger)</f>
        <v>51840</v>
      </c>
      <c r="BC1736" s="359">
        <f>_xll.qlIndexFixing($AC$5,AZ1736,,_xll.ohTrigger(Trigger,Quote!$V$2))</f>
        <v>1.4688991042411659E-2</v>
      </c>
      <c r="BD1736" s="359" t="e">
        <f>_xll.qlIndexFixing($BE$1,AZ1736,TRUE,_xll.ohTrigger(Trigger,Trigger12M))</f>
        <v>#NUM!</v>
      </c>
    </row>
    <row r="1737" spans="51:56" ht="11.25" customHeight="1" x14ac:dyDescent="0.25">
      <c r="AY1737" s="187" t="s">
        <v>90</v>
      </c>
      <c r="AZ1737" s="186">
        <f>_xll.qlInterestRateIndexFixingDate(Currency&amp;"ibor"&amp;$I$1,BA1737,Trigger)</f>
        <v>51480</v>
      </c>
      <c r="BA1737" s="186">
        <f>_xll.qlCalendarAdvance(Calendar,BA1736,AY1737,"f",,Trigger)</f>
        <v>51482</v>
      </c>
      <c r="BB1737" s="186">
        <f>_xll.qlInterestRateIndexMaturity(Currency&amp;"ibor"&amp;$I$1,BA1737,Trigger)</f>
        <v>51847</v>
      </c>
      <c r="BC1737" s="359">
        <f>_xll.qlIndexFixing($AC$5,AZ1737,,_xll.ohTrigger(Trigger,Quote!$V$2))</f>
        <v>1.4689665238251199E-2</v>
      </c>
      <c r="BD1737" s="359" t="e">
        <f>_xll.qlIndexFixing($BE$1,AZ1737,TRUE,_xll.ohTrigger(Trigger,Trigger12M))</f>
        <v>#NUM!</v>
      </c>
    </row>
    <row r="1738" spans="51:56" ht="11.25" customHeight="1" x14ac:dyDescent="0.25">
      <c r="AY1738" s="187" t="s">
        <v>90</v>
      </c>
      <c r="AZ1738" s="186">
        <f>_xll.qlInterestRateIndexFixingDate(Currency&amp;"ibor"&amp;$I$1,BA1738,Trigger)</f>
        <v>51487</v>
      </c>
      <c r="BA1738" s="186">
        <f>_xll.qlCalendarAdvance(Calendar,BA1737,AY1738,"f",,Trigger)</f>
        <v>51489</v>
      </c>
      <c r="BB1738" s="186">
        <f>_xll.qlInterestRateIndexMaturity(Currency&amp;"ibor"&amp;$I$1,BA1738,Trigger)</f>
        <v>51854</v>
      </c>
      <c r="BC1738" s="359">
        <f>_xll.qlIndexFixing($AC$5,AZ1738,,_xll.ohTrigger(Trigger,Quote!$V$2))</f>
        <v>1.4690339135620012E-2</v>
      </c>
      <c r="BD1738" s="359" t="e">
        <f>_xll.qlIndexFixing($BE$1,AZ1738,TRUE,_xll.ohTrigger(Trigger,Trigger12M))</f>
        <v>#NUM!</v>
      </c>
    </row>
    <row r="1739" spans="51:56" ht="11.25" customHeight="1" x14ac:dyDescent="0.25">
      <c r="AY1739" s="187" t="s">
        <v>90</v>
      </c>
      <c r="AZ1739" s="186">
        <f>_xll.qlInterestRateIndexFixingDate(Currency&amp;"ibor"&amp;$I$1,BA1739,Trigger)</f>
        <v>51491</v>
      </c>
      <c r="BA1739" s="186">
        <f>_xll.qlCalendarAdvance(Calendar,BA1738,AY1739,"f",,Trigger)</f>
        <v>51497</v>
      </c>
      <c r="BB1739" s="186">
        <f>_xll.qlInterestRateIndexMaturity(Currency&amp;"ibor"&amp;$I$1,BA1739,Trigger)</f>
        <v>51862</v>
      </c>
      <c r="BC1739" s="359">
        <f>_xll.qlIndexFixing($AC$5,AZ1739,,_xll.ohTrigger(Trigger,Quote!$V$2))</f>
        <v>1.4691108938566658E-2</v>
      </c>
      <c r="BD1739" s="359" t="e">
        <f>_xll.qlIndexFixing($BE$1,AZ1739,TRUE,_xll.ohTrigger(Trigger,Trigger12M))</f>
        <v>#NUM!</v>
      </c>
    </row>
    <row r="1740" spans="51:56" ht="11.25" customHeight="1" x14ac:dyDescent="0.25">
      <c r="AY1740" s="187" t="s">
        <v>90</v>
      </c>
      <c r="AZ1740" s="186">
        <f>_xll.qlInterestRateIndexFixingDate(Currency&amp;"ibor"&amp;$I$1,BA1740,Trigger)</f>
        <v>51501</v>
      </c>
      <c r="BA1740" s="186">
        <f>_xll.qlCalendarAdvance(Calendar,BA1739,AY1740,"f",,Trigger)</f>
        <v>51504</v>
      </c>
      <c r="BB1740" s="186">
        <f>_xll.qlInterestRateIndexMaturity(Currency&amp;"ibor"&amp;$I$1,BA1740,Trigger)</f>
        <v>51869</v>
      </c>
      <c r="BC1740" s="359">
        <f>_xll.qlIndexFixing($AC$5,AZ1740,,_xll.ohTrigger(Trigger,Quote!$V$2))</f>
        <v>1.4691782196353713E-2</v>
      </c>
      <c r="BD1740" s="359" t="e">
        <f>_xll.qlIndexFixing($BE$1,AZ1740,TRUE,_xll.ohTrigger(Trigger,Trigger12M))</f>
        <v>#NUM!</v>
      </c>
    </row>
    <row r="1741" spans="51:56" ht="11.25" customHeight="1" x14ac:dyDescent="0.25">
      <c r="AY1741" s="187" t="s">
        <v>90</v>
      </c>
      <c r="AZ1741" s="186">
        <f>_xll.qlInterestRateIndexFixingDate(Currency&amp;"ibor"&amp;$I$1,BA1741,Trigger)</f>
        <v>51509</v>
      </c>
      <c r="BA1741" s="186">
        <f>_xll.qlCalendarAdvance(Calendar,BA1740,AY1741,"f",,Trigger)</f>
        <v>51511</v>
      </c>
      <c r="BB1741" s="186">
        <f>_xll.qlInterestRateIndexMaturity(Currency&amp;"ibor"&amp;$I$1,BA1741,Trigger)</f>
        <v>51876</v>
      </c>
      <c r="BC1741" s="359">
        <f>_xll.qlIndexFixing($AC$5,AZ1741,,_xll.ohTrigger(Trigger,Quote!$V$2))</f>
        <v>1.4692455155668289E-2</v>
      </c>
      <c r="BD1741" s="359" t="e">
        <f>_xll.qlIndexFixing($BE$1,AZ1741,TRUE,_xll.ohTrigger(Trigger,Trigger12M))</f>
        <v>#NUM!</v>
      </c>
    </row>
    <row r="1742" spans="51:56" ht="11.25" customHeight="1" x14ac:dyDescent="0.25">
      <c r="AY1742" s="187" t="s">
        <v>90</v>
      </c>
      <c r="AZ1742" s="186">
        <f>_xll.qlInterestRateIndexFixingDate(Currency&amp;"ibor"&amp;$I$1,BA1742,Trigger)</f>
        <v>51516</v>
      </c>
      <c r="BA1742" s="186">
        <f>_xll.qlCalendarAdvance(Calendar,BA1741,AY1742,"f",,Trigger)</f>
        <v>51518</v>
      </c>
      <c r="BB1742" s="186">
        <f>_xll.qlInterestRateIndexMaturity(Currency&amp;"ibor"&amp;$I$1,BA1742,Trigger)</f>
        <v>51883</v>
      </c>
      <c r="BC1742" s="359">
        <f>_xll.qlIndexFixing($AC$5,AZ1742,,_xll.ohTrigger(Trigger,Quote!$V$2))</f>
        <v>1.4693127816509726E-2</v>
      </c>
      <c r="BD1742" s="359" t="e">
        <f>_xll.qlIndexFixing($BE$1,AZ1742,TRUE,_xll.ohTrigger(Trigger,Trigger12M))</f>
        <v>#NUM!</v>
      </c>
    </row>
    <row r="1743" spans="51:56" ht="11.25" customHeight="1" x14ac:dyDescent="0.25">
      <c r="AY1743" s="187" t="s">
        <v>90</v>
      </c>
      <c r="AZ1743" s="186">
        <f>_xll.qlInterestRateIndexFixingDate(Currency&amp;"ibor"&amp;$I$1,BA1743,Trigger)</f>
        <v>51523</v>
      </c>
      <c r="BA1743" s="186">
        <f>_xll.qlCalendarAdvance(Calendar,BA1742,AY1743,"f",,Trigger)</f>
        <v>51525</v>
      </c>
      <c r="BB1743" s="186">
        <f>_xll.qlInterestRateIndexMaturity(Currency&amp;"ibor"&amp;$I$1,BA1743,Trigger)</f>
        <v>51890</v>
      </c>
      <c r="BC1743" s="359">
        <f>_xll.qlIndexFixing($AC$5,AZ1743,,_xll.ohTrigger(Trigger,Quote!$V$2))</f>
        <v>1.4693800178877591E-2</v>
      </c>
      <c r="BD1743" s="359" t="e">
        <f>_xll.qlIndexFixing($BE$1,AZ1743,TRUE,_xll.ohTrigger(Trigger,Trigger12M))</f>
        <v>#NUM!</v>
      </c>
    </row>
    <row r="1744" spans="51:56" ht="11.25" customHeight="1" x14ac:dyDescent="0.25">
      <c r="AY1744" s="187" t="s">
        <v>90</v>
      </c>
      <c r="AZ1744" s="186">
        <f>_xll.qlInterestRateIndexFixingDate(Currency&amp;"ibor"&amp;$I$1,BA1744,Trigger)</f>
        <v>51530</v>
      </c>
      <c r="BA1744" s="186">
        <f>_xll.qlCalendarAdvance(Calendar,BA1743,AY1744,"f",,Trigger)</f>
        <v>51532</v>
      </c>
      <c r="BB1744" s="186">
        <f>_xll.qlInterestRateIndexMaturity(Currency&amp;"ibor"&amp;$I$1,BA1744,Trigger)</f>
        <v>51897</v>
      </c>
      <c r="BC1744" s="359">
        <f>_xll.qlIndexFixing($AC$5,AZ1744,,_xll.ohTrigger(Trigger,Quote!$V$2))</f>
        <v>1.4694472242771223E-2</v>
      </c>
      <c r="BD1744" s="359" t="e">
        <f>_xll.qlIndexFixing($BE$1,AZ1744,TRUE,_xll.ohTrigger(Trigger,Trigger12M))</f>
        <v>#NUM!</v>
      </c>
    </row>
    <row r="1745" spans="51:56" ht="11.25" customHeight="1" x14ac:dyDescent="0.25">
      <c r="AY1745" s="187" t="s">
        <v>90</v>
      </c>
      <c r="AZ1745" s="186">
        <f>_xll.qlInterestRateIndexFixingDate(Currency&amp;"ibor"&amp;$I$1,BA1745,Trigger)</f>
        <v>51537</v>
      </c>
      <c r="BA1745" s="186">
        <f>_xll.qlCalendarAdvance(Calendar,BA1744,AY1745,"f",,Trigger)</f>
        <v>51539</v>
      </c>
      <c r="BB1745" s="186">
        <f>_xll.qlInterestRateIndexMaturity(Currency&amp;"ibor"&amp;$I$1,BA1745,Trigger)</f>
        <v>51904</v>
      </c>
      <c r="BC1745" s="359">
        <f>_xll.qlIndexFixing($AC$5,AZ1745,,_xll.ohTrigger(Trigger,Quote!$V$2))</f>
        <v>1.4695144008189748E-2</v>
      </c>
      <c r="BD1745" s="359" t="e">
        <f>_xll.qlIndexFixing($BE$1,AZ1745,TRUE,_xll.ohTrigger(Trigger,Trigger12M))</f>
        <v>#NUM!</v>
      </c>
    </row>
    <row r="1746" spans="51:56" ht="11.25" customHeight="1" x14ac:dyDescent="0.25">
      <c r="AY1746" s="187" t="s">
        <v>90</v>
      </c>
      <c r="AZ1746" s="186">
        <f>_xll.qlInterestRateIndexFixingDate(Currency&amp;"ibor"&amp;$I$1,BA1746,Trigger)</f>
        <v>51544</v>
      </c>
      <c r="BA1746" s="186">
        <f>_xll.qlCalendarAdvance(Calendar,BA1745,AY1746,"f",,Trigger)</f>
        <v>51546</v>
      </c>
      <c r="BB1746" s="186">
        <f>_xll.qlInterestRateIndexMaturity(Currency&amp;"ibor"&amp;$I$1,BA1746,Trigger)</f>
        <v>51911</v>
      </c>
      <c r="BC1746" s="359">
        <f>_xll.qlIndexFixing($AC$5,AZ1746,,_xll.ohTrigger(Trigger,Quote!$V$2))</f>
        <v>1.4695815475132946E-2</v>
      </c>
      <c r="BD1746" s="359" t="e">
        <f>_xll.qlIndexFixing($BE$1,AZ1746,TRUE,_xll.ohTrigger(Trigger,Trigger12M))</f>
        <v>#NUM!</v>
      </c>
    </row>
    <row r="1747" spans="51:56" ht="11.25" customHeight="1" x14ac:dyDescent="0.25">
      <c r="AY1747" s="187" t="s">
        <v>90</v>
      </c>
      <c r="AZ1747" s="186">
        <f>_xll.qlInterestRateIndexFixingDate(Currency&amp;"ibor"&amp;$I$1,BA1747,Trigger)</f>
        <v>51551</v>
      </c>
      <c r="BA1747" s="186">
        <f>_xll.qlCalendarAdvance(Calendar,BA1746,AY1747,"f",,Trigger)</f>
        <v>51553</v>
      </c>
      <c r="BB1747" s="186">
        <f>_xll.qlInterestRateIndexMaturity(Currency&amp;"ibor"&amp;$I$1,BA1747,Trigger)</f>
        <v>51918</v>
      </c>
      <c r="BC1747" s="359">
        <f>_xll.qlIndexFixing($AC$5,AZ1747,,_xll.ohTrigger(Trigger,Quote!$V$2))</f>
        <v>1.4696486643599941E-2</v>
      </c>
      <c r="BD1747" s="359" t="e">
        <f>_xll.qlIndexFixing($BE$1,AZ1747,TRUE,_xll.ohTrigger(Trigger,Trigger12M))</f>
        <v>#NUM!</v>
      </c>
    </row>
    <row r="1748" spans="51:56" ht="11.25" customHeight="1" x14ac:dyDescent="0.25">
      <c r="AY1748" s="187" t="s">
        <v>90</v>
      </c>
      <c r="AZ1748" s="186">
        <f>_xll.qlInterestRateIndexFixingDate(Currency&amp;"ibor"&amp;$I$1,BA1748,Trigger)</f>
        <v>51558</v>
      </c>
      <c r="BA1748" s="186">
        <f>_xll.qlCalendarAdvance(Calendar,BA1747,AY1748,"f",,Trigger)</f>
        <v>51560</v>
      </c>
      <c r="BB1748" s="186">
        <f>_xll.qlInterestRateIndexMaturity(Currency&amp;"ibor"&amp;$I$1,BA1748,Trigger)</f>
        <v>51925</v>
      </c>
      <c r="BC1748" s="359">
        <f>_xll.qlIndexFixing($AC$5,AZ1748,,_xll.ohTrigger(Trigger,Quote!$V$2))</f>
        <v>1.4697157513590514E-2</v>
      </c>
      <c r="BD1748" s="359" t="e">
        <f>_xll.qlIndexFixing($BE$1,AZ1748,TRUE,_xll.ohTrigger(Trigger,Trigger12M))</f>
        <v>#NUM!</v>
      </c>
    </row>
    <row r="1749" spans="51:56" ht="11.25" customHeight="1" x14ac:dyDescent="0.25">
      <c r="AY1749" s="187" t="s">
        <v>90</v>
      </c>
      <c r="AZ1749" s="186">
        <f>_xll.qlInterestRateIndexFixingDate(Currency&amp;"ibor"&amp;$I$1,BA1749,Trigger)</f>
        <v>51565</v>
      </c>
      <c r="BA1749" s="186">
        <f>_xll.qlCalendarAdvance(Calendar,BA1748,AY1749,"f",,Trigger)</f>
        <v>51567</v>
      </c>
      <c r="BB1749" s="186">
        <f>_xll.qlInterestRateIndexMaturity(Currency&amp;"ibor"&amp;$I$1,BA1749,Trigger)</f>
        <v>51932</v>
      </c>
      <c r="BC1749" s="359">
        <f>_xll.qlIndexFixing($AC$5,AZ1749,,_xll.ohTrigger(Trigger,Quote!$V$2))</f>
        <v>1.4697828085103353E-2</v>
      </c>
      <c r="BD1749" s="359" t="e">
        <f>_xll.qlIndexFixing($BE$1,AZ1749,TRUE,_xll.ohTrigger(Trigger,Trigger12M))</f>
        <v>#NUM!</v>
      </c>
    </row>
    <row r="1750" spans="51:56" ht="11.25" customHeight="1" x14ac:dyDescent="0.25">
      <c r="AY1750" s="187" t="s">
        <v>90</v>
      </c>
      <c r="AZ1750" s="186">
        <f>_xll.qlInterestRateIndexFixingDate(Currency&amp;"ibor"&amp;$I$1,BA1750,Trigger)</f>
        <v>51572</v>
      </c>
      <c r="BA1750" s="186">
        <f>_xll.qlCalendarAdvance(Calendar,BA1749,AY1750,"f",,Trigger)</f>
        <v>51574</v>
      </c>
      <c r="BB1750" s="186">
        <f>_xll.qlInterestRateIndexMaturity(Currency&amp;"ibor"&amp;$I$1,BA1750,Trigger)</f>
        <v>51939</v>
      </c>
      <c r="BC1750" s="359">
        <f>_xll.qlIndexFixing($AC$5,AZ1750,,_xll.ohTrigger(Trigger,Quote!$V$2))</f>
        <v>1.4698498358138455E-2</v>
      </c>
      <c r="BD1750" s="359" t="e">
        <f>_xll.qlIndexFixing($BE$1,AZ1750,TRUE,_xll.ohTrigger(Trigger,Trigger12M))</f>
        <v>#NUM!</v>
      </c>
    </row>
    <row r="1751" spans="51:56" ht="11.25" customHeight="1" x14ac:dyDescent="0.25">
      <c r="AY1751" s="187" t="s">
        <v>90</v>
      </c>
      <c r="AZ1751" s="186">
        <f>_xll.qlInterestRateIndexFixingDate(Currency&amp;"ibor"&amp;$I$1,BA1751,Trigger)</f>
        <v>51579</v>
      </c>
      <c r="BA1751" s="186">
        <f>_xll.qlCalendarAdvance(Calendar,BA1750,AY1751,"f",,Trigger)</f>
        <v>51581</v>
      </c>
      <c r="BB1751" s="186">
        <f>_xll.qlInterestRateIndexMaturity(Currency&amp;"ibor"&amp;$I$1,BA1751,Trigger)</f>
        <v>51946</v>
      </c>
      <c r="BC1751" s="359">
        <f>_xll.qlIndexFixing($AC$5,AZ1751,,_xll.ohTrigger(Trigger,Quote!$V$2))</f>
        <v>1.4699168332695165E-2</v>
      </c>
      <c r="BD1751" s="359" t="e">
        <f>_xll.qlIndexFixing($BE$1,AZ1751,TRUE,_xll.ohTrigger(Trigger,Trigger12M))</f>
        <v>#NUM!</v>
      </c>
    </row>
    <row r="1752" spans="51:56" ht="11.25" customHeight="1" x14ac:dyDescent="0.25">
      <c r="AY1752" s="187" t="s">
        <v>90</v>
      </c>
      <c r="AZ1752" s="186">
        <f>_xll.qlInterestRateIndexFixingDate(Currency&amp;"ibor"&amp;$I$1,BA1752,Trigger)</f>
        <v>51586</v>
      </c>
      <c r="BA1752" s="186">
        <f>_xll.qlCalendarAdvance(Calendar,BA1751,AY1752,"f",,Trigger)</f>
        <v>51588</v>
      </c>
      <c r="BB1752" s="186">
        <f>_xll.qlInterestRateIndexMaturity(Currency&amp;"ibor"&amp;$I$1,BA1752,Trigger)</f>
        <v>51953</v>
      </c>
      <c r="BC1752" s="359">
        <f>_xll.qlIndexFixing($AC$5,AZ1752,,_xll.ohTrigger(Trigger,Quote!$V$2))</f>
        <v>1.4699838008773045E-2</v>
      </c>
      <c r="BD1752" s="359" t="e">
        <f>_xll.qlIndexFixing($BE$1,AZ1752,TRUE,_xll.ohTrigger(Trigger,Trigger12M))</f>
        <v>#NUM!</v>
      </c>
    </row>
    <row r="1753" spans="51:56" ht="11.25" customHeight="1" x14ac:dyDescent="0.25">
      <c r="AY1753" s="187" t="s">
        <v>90</v>
      </c>
      <c r="AZ1753" s="186">
        <f>_xll.qlInterestRateIndexFixingDate(Currency&amp;"ibor"&amp;$I$1,BA1753,Trigger)</f>
        <v>51593</v>
      </c>
      <c r="BA1753" s="186">
        <f>_xll.qlCalendarAdvance(Calendar,BA1752,AY1753,"f",,Trigger)</f>
        <v>51595</v>
      </c>
      <c r="BB1753" s="186">
        <f>_xll.qlInterestRateIndexMaturity(Currency&amp;"ibor"&amp;$I$1,BA1753,Trigger)</f>
        <v>51964</v>
      </c>
      <c r="BC1753" s="359">
        <f>_xll.qlIndexFixing($AC$5,AZ1753,,_xll.ohTrigger(Trigger,Quote!$V$2))</f>
        <v>1.4701931865972571E-2</v>
      </c>
      <c r="BD1753" s="359" t="e">
        <f>_xll.qlIndexFixing($BE$1,AZ1753,TRUE,_xll.ohTrigger(Trigger,Trigger12M))</f>
        <v>#NUM!</v>
      </c>
    </row>
    <row r="1754" spans="51:56" ht="11.25" customHeight="1" x14ac:dyDescent="0.25">
      <c r="AY1754" s="187" t="s">
        <v>90</v>
      </c>
      <c r="AZ1754" s="186">
        <f>_xll.qlInterestRateIndexFixingDate(Currency&amp;"ibor"&amp;$I$1,BA1754,Trigger)</f>
        <v>51600</v>
      </c>
      <c r="BA1754" s="186">
        <f>_xll.qlCalendarAdvance(Calendar,BA1753,AY1754,"f",,Trigger)</f>
        <v>51602</v>
      </c>
      <c r="BB1754" s="186">
        <f>_xll.qlInterestRateIndexMaturity(Currency&amp;"ibor"&amp;$I$1,BA1754,Trigger)</f>
        <v>51967</v>
      </c>
      <c r="BC1754" s="359">
        <f>_xll.qlIndexFixing($AC$5,AZ1754,,_xll.ohTrigger(Trigger,Quote!$V$2))</f>
        <v>1.4701176465488587E-2</v>
      </c>
      <c r="BD1754" s="359" t="e">
        <f>_xll.qlIndexFixing($BE$1,AZ1754,TRUE,_xll.ohTrigger(Trigger,Trigger12M))</f>
        <v>#NUM!</v>
      </c>
    </row>
    <row r="1755" spans="51:56" ht="11.25" customHeight="1" x14ac:dyDescent="0.25">
      <c r="AY1755" s="187" t="s">
        <v>90</v>
      </c>
      <c r="AZ1755" s="186">
        <f>_xll.qlInterestRateIndexFixingDate(Currency&amp;"ibor"&amp;$I$1,BA1755,Trigger)</f>
        <v>51607</v>
      </c>
      <c r="BA1755" s="186">
        <f>_xll.qlCalendarAdvance(Calendar,BA1754,AY1755,"f",,Trigger)</f>
        <v>51609</v>
      </c>
      <c r="BB1755" s="186">
        <f>_xll.qlInterestRateIndexMaturity(Currency&amp;"ibor"&amp;$I$1,BA1755,Trigger)</f>
        <v>51974</v>
      </c>
      <c r="BC1755" s="359">
        <f>_xll.qlIndexFixing($AC$5,AZ1755,,_xll.ohTrigger(Trigger,Quote!$V$2))</f>
        <v>1.4701845246125375E-2</v>
      </c>
      <c r="BD1755" s="359" t="e">
        <f>_xll.qlIndexFixing($BE$1,AZ1755,TRUE,_xll.ohTrigger(Trigger,Trigger12M))</f>
        <v>#NUM!</v>
      </c>
    </row>
    <row r="1756" spans="51:56" ht="11.25" customHeight="1" x14ac:dyDescent="0.25">
      <c r="AY1756" s="187" t="s">
        <v>90</v>
      </c>
      <c r="AZ1756" s="186">
        <f>_xll.qlInterestRateIndexFixingDate(Currency&amp;"ibor"&amp;$I$1,BA1756,Trigger)</f>
        <v>51614</v>
      </c>
      <c r="BA1756" s="186">
        <f>_xll.qlCalendarAdvance(Calendar,BA1755,AY1756,"f",,Trigger)</f>
        <v>51616</v>
      </c>
      <c r="BB1756" s="186">
        <f>_xll.qlInterestRateIndexMaturity(Currency&amp;"ibor"&amp;$I$1,BA1756,Trigger)</f>
        <v>51981</v>
      </c>
      <c r="BC1756" s="359">
        <f>_xll.qlIndexFixing($AC$5,AZ1756,,_xll.ohTrigger(Trigger,Quote!$V$2))</f>
        <v>1.4702513728280703E-2</v>
      </c>
      <c r="BD1756" s="359" t="e">
        <f>_xll.qlIndexFixing($BE$1,AZ1756,TRUE,_xll.ohTrigger(Trigger,Trigger12M))</f>
        <v>#NUM!</v>
      </c>
    </row>
    <row r="1757" spans="51:56" ht="11.25" customHeight="1" x14ac:dyDescent="0.25">
      <c r="AY1757" s="187" t="s">
        <v>90</v>
      </c>
      <c r="AZ1757" s="186">
        <f>_xll.qlInterestRateIndexFixingDate(Currency&amp;"ibor"&amp;$I$1,BA1757,Trigger)</f>
        <v>51620</v>
      </c>
      <c r="BA1757" s="186">
        <f>_xll.qlCalendarAdvance(Calendar,BA1756,AY1757,"f",,Trigger)</f>
        <v>51623</v>
      </c>
      <c r="BB1757" s="186">
        <f>_xll.qlInterestRateIndexMaturity(Currency&amp;"ibor"&amp;$I$1,BA1757,Trigger)</f>
        <v>51988</v>
      </c>
      <c r="BC1757" s="359">
        <f>_xll.qlIndexFixing($AC$5,AZ1757,,_xll.ohTrigger(Trigger,Quote!$V$2))</f>
        <v>1.4703181911953916E-2</v>
      </c>
      <c r="BD1757" s="359" t="e">
        <f>_xll.qlIndexFixing($BE$1,AZ1757,TRUE,_xll.ohTrigger(Trigger,Trigger12M))</f>
        <v>#NUM!</v>
      </c>
    </row>
    <row r="1758" spans="51:56" ht="11.25" customHeight="1" x14ac:dyDescent="0.25">
      <c r="AY1758" s="187" t="s">
        <v>90</v>
      </c>
      <c r="AZ1758" s="186">
        <f>_xll.qlInterestRateIndexFixingDate(Currency&amp;"ibor"&amp;$I$1,BA1758,Trigger)</f>
        <v>51628</v>
      </c>
      <c r="BA1758" s="186">
        <f>_xll.qlCalendarAdvance(Calendar,BA1757,AY1758,"f",,Trigger)</f>
        <v>51630</v>
      </c>
      <c r="BB1758" s="186">
        <f>_xll.qlInterestRateIndexMaturity(Currency&amp;"ibor"&amp;$I$1,BA1758,Trigger)</f>
        <v>51995</v>
      </c>
      <c r="BC1758" s="359">
        <f>_xll.qlIndexFixing($AC$5,AZ1758,,_xll.ohTrigger(Trigger,Quote!$V$2))</f>
        <v>1.4703849797144357E-2</v>
      </c>
      <c r="BD1758" s="359" t="e">
        <f>_xll.qlIndexFixing($BE$1,AZ1758,TRUE,_xll.ohTrigger(Trigger,Trigger12M))</f>
        <v>#NUM!</v>
      </c>
    </row>
    <row r="1759" spans="51:56" ht="11.25" customHeight="1" x14ac:dyDescent="0.25">
      <c r="AY1759" s="187" t="s">
        <v>90</v>
      </c>
      <c r="AZ1759" s="186">
        <f>_xll.qlInterestRateIndexFixingDate(Currency&amp;"ibor"&amp;$I$1,BA1759,Trigger)</f>
        <v>51635</v>
      </c>
      <c r="BA1759" s="186">
        <f>_xll.qlCalendarAdvance(Calendar,BA1758,AY1759,"f",,Trigger)</f>
        <v>51637</v>
      </c>
      <c r="BB1759" s="186">
        <f>_xll.qlInterestRateIndexMaturity(Currency&amp;"ibor"&amp;$I$1,BA1759,Trigger)</f>
        <v>52002</v>
      </c>
      <c r="BC1759" s="359">
        <f>_xll.qlIndexFixing($AC$5,AZ1759,,_xll.ohTrigger(Trigger,Quote!$V$2))</f>
        <v>1.4704517383851588E-2</v>
      </c>
      <c r="BD1759" s="359" t="e">
        <f>_xll.qlIndexFixing($BE$1,AZ1759,TRUE,_xll.ohTrigger(Trigger,Trigger12M))</f>
        <v>#NUM!</v>
      </c>
    </row>
    <row r="1760" spans="51:56" ht="11.25" customHeight="1" x14ac:dyDescent="0.25">
      <c r="AY1760" s="187" t="s">
        <v>90</v>
      </c>
      <c r="AZ1760" s="186">
        <f>_xll.qlInterestRateIndexFixingDate(Currency&amp;"ibor"&amp;$I$1,BA1760,Trigger)</f>
        <v>51642</v>
      </c>
      <c r="BA1760" s="186">
        <f>_xll.qlCalendarAdvance(Calendar,BA1759,AY1760,"f",,Trigger)</f>
        <v>51644</v>
      </c>
      <c r="BB1760" s="186">
        <f>_xll.qlInterestRateIndexMaturity(Currency&amp;"ibor"&amp;$I$1,BA1760,Trigger)</f>
        <v>52009</v>
      </c>
      <c r="BC1760" s="359">
        <f>_xll.qlIndexFixing($AC$5,AZ1760,,_xll.ohTrigger(Trigger,Quote!$V$2))</f>
        <v>1.4705184672074949E-2</v>
      </c>
      <c r="BD1760" s="359" t="e">
        <f>_xll.qlIndexFixing($BE$1,AZ1760,TRUE,_xll.ohTrigger(Trigger,Trigger12M))</f>
        <v>#NUM!</v>
      </c>
    </row>
    <row r="1761" spans="51:56" ht="11.25" customHeight="1" x14ac:dyDescent="0.25">
      <c r="AY1761" s="187" t="s">
        <v>90</v>
      </c>
      <c r="AZ1761" s="186">
        <f>_xll.qlInterestRateIndexFixingDate(Currency&amp;"ibor"&amp;$I$1,BA1761,Trigger)</f>
        <v>51649</v>
      </c>
      <c r="BA1761" s="186">
        <f>_xll.qlCalendarAdvance(Calendar,BA1760,AY1761,"f",,Trigger)</f>
        <v>51651</v>
      </c>
      <c r="BB1761" s="186">
        <f>_xll.qlInterestRateIndexMaturity(Currency&amp;"ibor"&amp;$I$1,BA1761,Trigger)</f>
        <v>52016</v>
      </c>
      <c r="BC1761" s="359">
        <f>_xll.qlIndexFixing($AC$5,AZ1761,,_xll.ohTrigger(Trigger,Quote!$V$2))</f>
        <v>1.4705851661814005E-2</v>
      </c>
      <c r="BD1761" s="359" t="e">
        <f>_xll.qlIndexFixing($BE$1,AZ1761,TRUE,_xll.ohTrigger(Trigger,Trigger12M))</f>
        <v>#NUM!</v>
      </c>
    </row>
    <row r="1762" spans="51:56" ht="11.25" customHeight="1" x14ac:dyDescent="0.25">
      <c r="AY1762" s="187" t="s">
        <v>90</v>
      </c>
      <c r="AZ1762" s="186">
        <f>_xll.qlInterestRateIndexFixingDate(Currency&amp;"ibor"&amp;$I$1,BA1762,Trigger)</f>
        <v>51656</v>
      </c>
      <c r="BA1762" s="186">
        <f>_xll.qlCalendarAdvance(Calendar,BA1761,AY1762,"f",,Trigger)</f>
        <v>51658</v>
      </c>
      <c r="BB1762" s="186">
        <f>_xll.qlInterestRateIndexMaturity(Currency&amp;"ibor"&amp;$I$1,BA1762,Trigger)</f>
        <v>52023</v>
      </c>
      <c r="BC1762" s="359">
        <f>_xll.qlIndexFixing($AC$5,AZ1762,,_xll.ohTrigger(Trigger,Quote!$V$2))</f>
        <v>1.4706761894562577E-2</v>
      </c>
      <c r="BD1762" s="359" t="e">
        <f>_xll.qlIndexFixing($BE$1,AZ1762,TRUE,_xll.ohTrigger(Trigger,Trigger12M))</f>
        <v>#NUM!</v>
      </c>
    </row>
    <row r="1763" spans="51:56" ht="11.25" customHeight="1" x14ac:dyDescent="0.25">
      <c r="AY1763" s="187" t="s">
        <v>90</v>
      </c>
      <c r="AZ1763" s="186">
        <f>_xll.qlInterestRateIndexFixingDate(Currency&amp;"ibor"&amp;$I$1,BA1763,Trigger)</f>
        <v>51663</v>
      </c>
      <c r="BA1763" s="186">
        <f>_xll.qlCalendarAdvance(Calendar,BA1762,AY1763,"f",,Trigger)</f>
        <v>51665</v>
      </c>
      <c r="BB1763" s="186">
        <f>_xll.qlInterestRateIndexMaturity(Currency&amp;"ibor"&amp;$I$1,BA1763,Trigger)</f>
        <v>52030</v>
      </c>
      <c r="BC1763" s="359">
        <f>_xll.qlIndexFixing($AC$5,AZ1763,,_xll.ohTrigger(Trigger,Quote!$V$2))</f>
        <v>1.4707905747711763E-2</v>
      </c>
      <c r="BD1763" s="359" t="e">
        <f>_xll.qlIndexFixing($BE$1,AZ1763,TRUE,_xll.ohTrigger(Trigger,Trigger12M))</f>
        <v>#NUM!</v>
      </c>
    </row>
    <row r="1764" spans="51:56" ht="11.25" customHeight="1" x14ac:dyDescent="0.25">
      <c r="AY1764" s="187" t="s">
        <v>90</v>
      </c>
      <c r="AZ1764" s="186">
        <f>_xll.qlInterestRateIndexFixingDate(Currency&amp;"ibor"&amp;$I$1,BA1764,Trigger)</f>
        <v>51670</v>
      </c>
      <c r="BA1764" s="186">
        <f>_xll.qlCalendarAdvance(Calendar,BA1763,AY1764,"f",,Trigger)</f>
        <v>51672</v>
      </c>
      <c r="BB1764" s="186">
        <f>_xll.qlInterestRateIndexMaturity(Currency&amp;"ibor"&amp;$I$1,BA1764,Trigger)</f>
        <v>52037</v>
      </c>
      <c r="BC1764" s="359">
        <f>_xll.qlIndexFixing($AC$5,AZ1764,,_xll.ohTrigger(Trigger,Quote!$V$2))</f>
        <v>1.470904999073604E-2</v>
      </c>
      <c r="BD1764" s="359" t="e">
        <f>_xll.qlIndexFixing($BE$1,AZ1764,TRUE,_xll.ohTrigger(Trigger,Trigger12M))</f>
        <v>#NUM!</v>
      </c>
    </row>
    <row r="1765" spans="51:56" ht="11.25" customHeight="1" x14ac:dyDescent="0.25">
      <c r="AY1765" s="187" t="s">
        <v>90</v>
      </c>
      <c r="AZ1765" s="186">
        <f>_xll.qlInterestRateIndexFixingDate(Currency&amp;"ibor"&amp;$I$1,BA1765,Trigger)</f>
        <v>51677</v>
      </c>
      <c r="BA1765" s="186">
        <f>_xll.qlCalendarAdvance(Calendar,BA1764,AY1765,"f",,Trigger)</f>
        <v>51679</v>
      </c>
      <c r="BB1765" s="186">
        <f>_xll.qlInterestRateIndexMaturity(Currency&amp;"ibor"&amp;$I$1,BA1765,Trigger)</f>
        <v>52044</v>
      </c>
      <c r="BC1765" s="359">
        <f>_xll.qlIndexFixing($AC$5,AZ1765,,_xll.ohTrigger(Trigger,Quote!$V$2))</f>
        <v>1.4710194623637159E-2</v>
      </c>
      <c r="BD1765" s="359" t="e">
        <f>_xll.qlIndexFixing($BE$1,AZ1765,TRUE,_xll.ohTrigger(Trigger,Trigger12M))</f>
        <v>#NUM!</v>
      </c>
    </row>
    <row r="1766" spans="51:56" ht="11.25" customHeight="1" x14ac:dyDescent="0.25">
      <c r="AY1766" s="187" t="s">
        <v>90</v>
      </c>
      <c r="AZ1766" s="186">
        <f>_xll.qlInterestRateIndexFixingDate(Currency&amp;"ibor"&amp;$I$1,BA1766,Trigger)</f>
        <v>51684</v>
      </c>
      <c r="BA1766" s="186">
        <f>_xll.qlCalendarAdvance(Calendar,BA1765,AY1766,"f",,Trigger)</f>
        <v>51686</v>
      </c>
      <c r="BB1766" s="186">
        <f>_xll.qlInterestRateIndexMaturity(Currency&amp;"ibor"&amp;$I$1,BA1766,Trigger)</f>
        <v>52051</v>
      </c>
      <c r="BC1766" s="359">
        <f>_xll.qlIndexFixing($AC$5,AZ1766,,_xll.ohTrigger(Trigger,Quote!$V$2))</f>
        <v>1.4711339646416655E-2</v>
      </c>
      <c r="BD1766" s="359" t="e">
        <f>_xll.qlIndexFixing($BE$1,AZ1766,TRUE,_xll.ohTrigger(Trigger,Trigger12M))</f>
        <v>#NUM!</v>
      </c>
    </row>
    <row r="1767" spans="51:56" ht="11.25" customHeight="1" x14ac:dyDescent="0.25">
      <c r="AY1767" s="187" t="s">
        <v>90</v>
      </c>
      <c r="AZ1767" s="186">
        <f>_xll.qlInterestRateIndexFixingDate(Currency&amp;"ibor"&amp;$I$1,BA1767,Trigger)</f>
        <v>51691</v>
      </c>
      <c r="BA1767" s="186">
        <f>_xll.qlCalendarAdvance(Calendar,BA1766,AY1767,"f",,Trigger)</f>
        <v>51693</v>
      </c>
      <c r="BB1767" s="186">
        <f>_xll.qlInterestRateIndexMaturity(Currency&amp;"ibor"&amp;$I$1,BA1767,Trigger)</f>
        <v>52058</v>
      </c>
      <c r="BC1767" s="359">
        <f>_xll.qlIndexFixing($AC$5,AZ1767,,_xll.ohTrigger(Trigger,Quote!$V$2))</f>
        <v>1.4712485059074965E-2</v>
      </c>
      <c r="BD1767" s="359" t="e">
        <f>_xll.qlIndexFixing($BE$1,AZ1767,TRUE,_xll.ohTrigger(Trigger,Trigger12M))</f>
        <v>#NUM!</v>
      </c>
    </row>
    <row r="1768" spans="51:56" ht="11.25" customHeight="1" x14ac:dyDescent="0.25">
      <c r="AY1768" s="187" t="s">
        <v>90</v>
      </c>
      <c r="AZ1768" s="186">
        <f>_xll.qlInterestRateIndexFixingDate(Currency&amp;"ibor"&amp;$I$1,BA1768,Trigger)</f>
        <v>51698</v>
      </c>
      <c r="BA1768" s="186">
        <f>_xll.qlCalendarAdvance(Calendar,BA1767,AY1768,"f",,Trigger)</f>
        <v>51700</v>
      </c>
      <c r="BB1768" s="186">
        <f>_xll.qlInterestRateIndexMaturity(Currency&amp;"ibor"&amp;$I$1,BA1768,Trigger)</f>
        <v>52065</v>
      </c>
      <c r="BC1768" s="359">
        <f>_xll.qlIndexFixing($AC$5,AZ1768,,_xll.ohTrigger(Trigger,Quote!$V$2))</f>
        <v>1.4713630861614499E-2</v>
      </c>
      <c r="BD1768" s="359" t="e">
        <f>_xll.qlIndexFixing($BE$1,AZ1768,TRUE,_xll.ohTrigger(Trigger,Trigger12M))</f>
        <v>#NUM!</v>
      </c>
    </row>
    <row r="1769" spans="51:56" ht="11.25" customHeight="1" x14ac:dyDescent="0.25">
      <c r="AY1769" s="187" t="s">
        <v>90</v>
      </c>
      <c r="AZ1769" s="186">
        <f>_xll.qlInterestRateIndexFixingDate(Currency&amp;"ibor"&amp;$I$1,BA1769,Trigger)</f>
        <v>51705</v>
      </c>
      <c r="BA1769" s="186">
        <f>_xll.qlCalendarAdvance(Calendar,BA1768,AY1769,"f",,Trigger)</f>
        <v>51707</v>
      </c>
      <c r="BB1769" s="186">
        <f>_xll.qlInterestRateIndexMaturity(Currency&amp;"ibor"&amp;$I$1,BA1769,Trigger)</f>
        <v>52072</v>
      </c>
      <c r="BC1769" s="359">
        <f>_xll.qlIndexFixing($AC$5,AZ1769,,_xll.ohTrigger(Trigger,Quote!$V$2))</f>
        <v>1.4714777054035693E-2</v>
      </c>
      <c r="BD1769" s="359" t="e">
        <f>_xll.qlIndexFixing($BE$1,AZ1769,TRUE,_xll.ohTrigger(Trigger,Trigger12M))</f>
        <v>#NUM!</v>
      </c>
    </row>
    <row r="1770" spans="51:56" ht="11.25" customHeight="1" x14ac:dyDescent="0.25">
      <c r="AY1770" s="187" t="s">
        <v>90</v>
      </c>
      <c r="AZ1770" s="186">
        <f>_xll.qlInterestRateIndexFixingDate(Currency&amp;"ibor"&amp;$I$1,BA1770,Trigger)</f>
        <v>51712</v>
      </c>
      <c r="BA1770" s="186">
        <f>_xll.qlCalendarAdvance(Calendar,BA1769,AY1770,"f",,Trigger)</f>
        <v>51714</v>
      </c>
      <c r="BB1770" s="186">
        <f>_xll.qlInterestRateIndexMaturity(Currency&amp;"ibor"&amp;$I$1,BA1770,Trigger)</f>
        <v>52079</v>
      </c>
      <c r="BC1770" s="359">
        <f>_xll.qlIndexFixing($AC$5,AZ1770,,_xll.ohTrigger(Trigger,Quote!$V$2))</f>
        <v>1.4715923636340519E-2</v>
      </c>
      <c r="BD1770" s="359" t="e">
        <f>_xll.qlIndexFixing($BE$1,AZ1770,TRUE,_xll.ohTrigger(Trigger,Trigger12M))</f>
        <v>#NUM!</v>
      </c>
    </row>
    <row r="1771" spans="51:56" ht="11.25" customHeight="1" x14ac:dyDescent="0.25">
      <c r="AY1771" s="187" t="s">
        <v>90</v>
      </c>
      <c r="AZ1771" s="186">
        <f>_xll.qlInterestRateIndexFixingDate(Currency&amp;"ibor"&amp;$I$1,BA1771,Trigger)</f>
        <v>51719</v>
      </c>
      <c r="BA1771" s="186">
        <f>_xll.qlCalendarAdvance(Calendar,BA1770,AY1771,"f",,Trigger)</f>
        <v>51721</v>
      </c>
      <c r="BB1771" s="186">
        <f>_xll.qlInterestRateIndexMaturity(Currency&amp;"ibor"&amp;$I$1,BA1771,Trigger)</f>
        <v>52086</v>
      </c>
      <c r="BC1771" s="359">
        <f>_xll.qlIndexFixing($AC$5,AZ1771,,_xll.ohTrigger(Trigger,Quote!$V$2))</f>
        <v>1.4717070608530074E-2</v>
      </c>
      <c r="BD1771" s="359" t="e">
        <f>_xll.qlIndexFixing($BE$1,AZ1771,TRUE,_xll.ohTrigger(Trigger,Trigger12M))</f>
        <v>#NUM!</v>
      </c>
    </row>
    <row r="1772" spans="51:56" ht="11.25" customHeight="1" x14ac:dyDescent="0.25">
      <c r="AY1772" s="187" t="s">
        <v>90</v>
      </c>
      <c r="AZ1772" s="186">
        <f>_xll.qlInterestRateIndexFixingDate(Currency&amp;"ibor"&amp;$I$1,BA1772,Trigger)</f>
        <v>51726</v>
      </c>
      <c r="BA1772" s="186">
        <f>_xll.qlCalendarAdvance(Calendar,BA1771,AY1772,"f",,Trigger)</f>
        <v>51728</v>
      </c>
      <c r="BB1772" s="186">
        <f>_xll.qlInterestRateIndexMaturity(Currency&amp;"ibor"&amp;$I$1,BA1772,Trigger)</f>
        <v>52093</v>
      </c>
      <c r="BC1772" s="359">
        <f>_xll.qlIndexFixing($AC$5,AZ1772,,_xll.ohTrigger(Trigger,Quote!$V$2))</f>
        <v>1.4718217970605669E-2</v>
      </c>
      <c r="BD1772" s="359" t="e">
        <f>_xll.qlIndexFixing($BE$1,AZ1772,TRUE,_xll.ohTrigger(Trigger,Trigger12M))</f>
        <v>#NUM!</v>
      </c>
    </row>
    <row r="1773" spans="51:56" ht="11.25" customHeight="1" x14ac:dyDescent="0.25">
      <c r="AY1773" s="187" t="s">
        <v>90</v>
      </c>
      <c r="AZ1773" s="186">
        <f>_xll.qlInterestRateIndexFixingDate(Currency&amp;"ibor"&amp;$I$1,BA1773,Trigger)</f>
        <v>51733</v>
      </c>
      <c r="BA1773" s="186">
        <f>_xll.qlCalendarAdvance(Calendar,BA1772,AY1773,"f",,Trigger)</f>
        <v>51735</v>
      </c>
      <c r="BB1773" s="186">
        <f>_xll.qlInterestRateIndexMaturity(Currency&amp;"ibor"&amp;$I$1,BA1773,Trigger)</f>
        <v>52100</v>
      </c>
      <c r="BC1773" s="359">
        <f>_xll.qlIndexFixing($AC$5,AZ1773,,_xll.ohTrigger(Trigger,Quote!$V$2))</f>
        <v>1.4719365722568619E-2</v>
      </c>
      <c r="BD1773" s="359" t="e">
        <f>_xll.qlIndexFixing($BE$1,AZ1773,TRUE,_xll.ohTrigger(Trigger,Trigger12M))</f>
        <v>#NUM!</v>
      </c>
    </row>
    <row r="1774" spans="51:56" ht="11.25" customHeight="1" x14ac:dyDescent="0.25">
      <c r="AY1774" s="187" t="s">
        <v>90</v>
      </c>
      <c r="AZ1774" s="186">
        <f>_xll.qlInterestRateIndexFixingDate(Currency&amp;"ibor"&amp;$I$1,BA1774,Trigger)</f>
        <v>51740</v>
      </c>
      <c r="BA1774" s="186">
        <f>_xll.qlCalendarAdvance(Calendar,BA1773,AY1774,"f",,Trigger)</f>
        <v>51742</v>
      </c>
      <c r="BB1774" s="186">
        <f>_xll.qlInterestRateIndexMaturity(Currency&amp;"ibor"&amp;$I$1,BA1774,Trigger)</f>
        <v>52107</v>
      </c>
      <c r="BC1774" s="359">
        <f>_xll.qlIndexFixing($AC$5,AZ1774,,_xll.ohTrigger(Trigger,Quote!$V$2))</f>
        <v>1.4720513864420458E-2</v>
      </c>
      <c r="BD1774" s="359" t="e">
        <f>_xll.qlIndexFixing($BE$1,AZ1774,TRUE,_xll.ohTrigger(Trigger,Trigger12M))</f>
        <v>#NUM!</v>
      </c>
    </row>
    <row r="1775" spans="51:56" ht="11.25" customHeight="1" x14ac:dyDescent="0.25">
      <c r="AY1775" s="187" t="s">
        <v>90</v>
      </c>
      <c r="AZ1775" s="186">
        <f>_xll.qlInterestRateIndexFixingDate(Currency&amp;"ibor"&amp;$I$1,BA1775,Trigger)</f>
        <v>51747</v>
      </c>
      <c r="BA1775" s="186">
        <f>_xll.qlCalendarAdvance(Calendar,BA1774,AY1775,"f",,Trigger)</f>
        <v>51749</v>
      </c>
      <c r="BB1775" s="186">
        <f>_xll.qlInterestRateIndexMaturity(Currency&amp;"ibor"&amp;$I$1,BA1775,Trigger)</f>
        <v>52114</v>
      </c>
      <c r="BC1775" s="359">
        <f>_xll.qlIndexFixing($AC$5,AZ1775,,_xll.ohTrigger(Trigger,Quote!$V$2))</f>
        <v>1.472166239616228E-2</v>
      </c>
      <c r="BD1775" s="359" t="e">
        <f>_xll.qlIndexFixing($BE$1,AZ1775,TRUE,_xll.ohTrigger(Trigger,Trigger12M))</f>
        <v>#NUM!</v>
      </c>
    </row>
    <row r="1776" spans="51:56" ht="11.25" customHeight="1" x14ac:dyDescent="0.25">
      <c r="AY1776" s="187" t="s">
        <v>90</v>
      </c>
      <c r="AZ1776" s="186">
        <f>_xll.qlInterestRateIndexFixingDate(Currency&amp;"ibor"&amp;$I$1,BA1776,Trigger)</f>
        <v>51754</v>
      </c>
      <c r="BA1776" s="186">
        <f>_xll.qlCalendarAdvance(Calendar,BA1775,AY1776,"f",,Trigger)</f>
        <v>51756</v>
      </c>
      <c r="BB1776" s="186">
        <f>_xll.qlInterestRateIndexMaturity(Currency&amp;"ibor"&amp;$I$1,BA1776,Trigger)</f>
        <v>52121</v>
      </c>
      <c r="BC1776" s="359">
        <f>_xll.qlIndexFixing($AC$5,AZ1776,,_xll.ohTrigger(Trigger,Quote!$V$2))</f>
        <v>1.47228113177954E-2</v>
      </c>
      <c r="BD1776" s="359" t="e">
        <f>_xll.qlIndexFixing($BE$1,AZ1776,TRUE,_xll.ohTrigger(Trigger,Trigger12M))</f>
        <v>#NUM!</v>
      </c>
    </row>
    <row r="1777" spans="51:56" ht="11.25" customHeight="1" x14ac:dyDescent="0.25">
      <c r="AY1777" s="187" t="s">
        <v>90</v>
      </c>
      <c r="AZ1777" s="186">
        <f>_xll.qlInterestRateIndexFixingDate(Currency&amp;"ibor"&amp;$I$1,BA1777,Trigger)</f>
        <v>51761</v>
      </c>
      <c r="BA1777" s="186">
        <f>_xll.qlCalendarAdvance(Calendar,BA1776,AY1777,"f",,Trigger)</f>
        <v>51763</v>
      </c>
      <c r="BB1777" s="186">
        <f>_xll.qlInterestRateIndexMaturity(Currency&amp;"ibor"&amp;$I$1,BA1777,Trigger)</f>
        <v>52128</v>
      </c>
      <c r="BC1777" s="359">
        <f>_xll.qlIndexFixing($AC$5,AZ1777,,_xll.ohTrigger(Trigger,Quote!$V$2))</f>
        <v>1.4723960629321568E-2</v>
      </c>
      <c r="BD1777" s="359" t="e">
        <f>_xll.qlIndexFixing($BE$1,AZ1777,TRUE,_xll.ohTrigger(Trigger,Trigger12M))</f>
        <v>#NUM!</v>
      </c>
    </row>
    <row r="1778" spans="51:56" ht="11.25" customHeight="1" x14ac:dyDescent="0.25">
      <c r="AY1778" s="187" t="s">
        <v>90</v>
      </c>
      <c r="AZ1778" s="186">
        <f>_xll.qlInterestRateIndexFixingDate(Currency&amp;"ibor"&amp;$I$1,BA1778,Trigger)</f>
        <v>51768</v>
      </c>
      <c r="BA1778" s="186">
        <f>_xll.qlCalendarAdvance(Calendar,BA1777,AY1778,"f",,Trigger)</f>
        <v>51770</v>
      </c>
      <c r="BB1778" s="186">
        <f>_xll.qlInterestRateIndexMaturity(Currency&amp;"ibor"&amp;$I$1,BA1778,Trigger)</f>
        <v>52135</v>
      </c>
      <c r="BC1778" s="359">
        <f>_xll.qlIndexFixing($AC$5,AZ1778,,_xll.ohTrigger(Trigger,Quote!$V$2))</f>
        <v>1.4725110330741444E-2</v>
      </c>
      <c r="BD1778" s="359" t="e">
        <f>_xll.qlIndexFixing($BE$1,AZ1778,TRUE,_xll.ohTrigger(Trigger,Trigger12M))</f>
        <v>#NUM!</v>
      </c>
    </row>
    <row r="1779" spans="51:56" ht="11.25" customHeight="1" x14ac:dyDescent="0.25">
      <c r="AY1779" s="187" t="s">
        <v>90</v>
      </c>
      <c r="AZ1779" s="186">
        <f>_xll.qlInterestRateIndexFixingDate(Currency&amp;"ibor"&amp;$I$1,BA1779,Trigger)</f>
        <v>51775</v>
      </c>
      <c r="BA1779" s="186">
        <f>_xll.qlCalendarAdvance(Calendar,BA1778,AY1779,"f",,Trigger)</f>
        <v>51777</v>
      </c>
      <c r="BB1779" s="186">
        <f>_xll.qlInterestRateIndexMaturity(Currency&amp;"ibor"&amp;$I$1,BA1779,Trigger)</f>
        <v>52142</v>
      </c>
      <c r="BC1779" s="359">
        <f>_xll.qlIndexFixing($AC$5,AZ1779,,_xll.ohTrigger(Trigger,Quote!$V$2))</f>
        <v>1.4726260422057215E-2</v>
      </c>
      <c r="BD1779" s="359" t="e">
        <f>_xll.qlIndexFixing($BE$1,AZ1779,TRUE,_xll.ohTrigger(Trigger,Trigger12M))</f>
        <v>#NUM!</v>
      </c>
    </row>
    <row r="1780" spans="51:56" ht="11.25" customHeight="1" x14ac:dyDescent="0.25">
      <c r="AY1780" s="187" t="s">
        <v>90</v>
      </c>
      <c r="AZ1780" s="186">
        <f>_xll.qlInterestRateIndexFixingDate(Currency&amp;"ibor"&amp;$I$1,BA1780,Trigger)</f>
        <v>51782</v>
      </c>
      <c r="BA1780" s="186">
        <f>_xll.qlCalendarAdvance(Calendar,BA1779,AY1780,"f",,Trigger)</f>
        <v>51784</v>
      </c>
      <c r="BB1780" s="186">
        <f>_xll.qlInterestRateIndexMaturity(Currency&amp;"ibor"&amp;$I$1,BA1780,Trigger)</f>
        <v>52149</v>
      </c>
      <c r="BC1780" s="359">
        <f>_xll.qlIndexFixing($AC$5,AZ1780,,_xll.ohTrigger(Trigger,Quote!$V$2))</f>
        <v>1.4727410903269759E-2</v>
      </c>
      <c r="BD1780" s="359" t="e">
        <f>_xll.qlIndexFixing($BE$1,AZ1780,TRUE,_xll.ohTrigger(Trigger,Trigger12M))</f>
        <v>#NUM!</v>
      </c>
    </row>
    <row r="1781" spans="51:56" ht="11.25" customHeight="1" x14ac:dyDescent="0.25">
      <c r="AY1781" s="187" t="s">
        <v>90</v>
      </c>
      <c r="AZ1781" s="186">
        <f>_xll.qlInterestRateIndexFixingDate(Currency&amp;"ibor"&amp;$I$1,BA1781,Trigger)</f>
        <v>51789</v>
      </c>
      <c r="BA1781" s="186">
        <f>_xll.qlCalendarAdvance(Calendar,BA1780,AY1781,"f",,Trigger)</f>
        <v>51791</v>
      </c>
      <c r="BB1781" s="186">
        <f>_xll.qlInterestRateIndexMaturity(Currency&amp;"ibor"&amp;$I$1,BA1781,Trigger)</f>
        <v>52156</v>
      </c>
      <c r="BC1781" s="359">
        <f>_xll.qlIndexFixing($AC$5,AZ1781,,_xll.ohTrigger(Trigger,Quote!$V$2))</f>
        <v>1.472856177438017E-2</v>
      </c>
      <c r="BD1781" s="359" t="e">
        <f>_xll.qlIndexFixing($BE$1,AZ1781,TRUE,_xll.ohTrigger(Trigger,Trigger12M))</f>
        <v>#NUM!</v>
      </c>
    </row>
    <row r="1782" spans="51:56" ht="11.25" customHeight="1" x14ac:dyDescent="0.25">
      <c r="AY1782" s="187" t="s">
        <v>90</v>
      </c>
      <c r="AZ1782" s="186">
        <f>_xll.qlInterestRateIndexFixingDate(Currency&amp;"ibor"&amp;$I$1,BA1782,Trigger)</f>
        <v>51796</v>
      </c>
      <c r="BA1782" s="186">
        <f>_xll.qlCalendarAdvance(Calendar,BA1781,AY1782,"f",,Trigger)</f>
        <v>51798</v>
      </c>
      <c r="BB1782" s="186">
        <f>_xll.qlInterestRateIndexMaturity(Currency&amp;"ibor"&amp;$I$1,BA1782,Trigger)</f>
        <v>52163</v>
      </c>
      <c r="BC1782" s="359">
        <f>_xll.qlIndexFixing($AC$5,AZ1782,,_xll.ohTrigger(Trigger,Quote!$V$2))</f>
        <v>1.4729713035389983E-2</v>
      </c>
      <c r="BD1782" s="359" t="e">
        <f>_xll.qlIndexFixing($BE$1,AZ1782,TRUE,_xll.ohTrigger(Trigger,Trigger12M))</f>
        <v>#NUM!</v>
      </c>
    </row>
    <row r="1783" spans="51:56" ht="11.25" customHeight="1" x14ac:dyDescent="0.25">
      <c r="AY1783" s="187" t="s">
        <v>90</v>
      </c>
      <c r="AZ1783" s="186">
        <f>_xll.qlInterestRateIndexFixingDate(Currency&amp;"ibor"&amp;$I$1,BA1783,Trigger)</f>
        <v>51803</v>
      </c>
      <c r="BA1783" s="186">
        <f>_xll.qlCalendarAdvance(Calendar,BA1782,AY1783,"f",,Trigger)</f>
        <v>51805</v>
      </c>
      <c r="BB1783" s="186">
        <f>_xll.qlInterestRateIndexMaturity(Currency&amp;"ibor"&amp;$I$1,BA1783,Trigger)</f>
        <v>52170</v>
      </c>
      <c r="BC1783" s="359">
        <f>_xll.qlIndexFixing($AC$5,AZ1783,,_xll.ohTrigger(Trigger,Quote!$V$2))</f>
        <v>1.4730864686300728E-2</v>
      </c>
      <c r="BD1783" s="359" t="e">
        <f>_xll.qlIndexFixing($BE$1,AZ1783,TRUE,_xll.ohTrigger(Trigger,Trigger12M))</f>
        <v>#NUM!</v>
      </c>
    </row>
    <row r="1784" spans="51:56" ht="11.25" customHeight="1" x14ac:dyDescent="0.25">
      <c r="AY1784" s="187" t="s">
        <v>90</v>
      </c>
      <c r="AZ1784" s="186">
        <f>_xll.qlInterestRateIndexFixingDate(Currency&amp;"ibor"&amp;$I$1,BA1784,Trigger)</f>
        <v>51810</v>
      </c>
      <c r="BA1784" s="186">
        <f>_xll.qlCalendarAdvance(Calendar,BA1783,AY1784,"f",,Trigger)</f>
        <v>51812</v>
      </c>
      <c r="BB1784" s="186">
        <f>_xll.qlInterestRateIndexMaturity(Currency&amp;"ibor"&amp;$I$1,BA1784,Trigger)</f>
        <v>52177</v>
      </c>
      <c r="BC1784" s="359">
        <f>_xll.qlIndexFixing($AC$5,AZ1784,,_xll.ohTrigger(Trigger,Quote!$V$2))</f>
        <v>1.47320167271135E-2</v>
      </c>
      <c r="BD1784" s="359" t="e">
        <f>_xll.qlIndexFixing($BE$1,AZ1784,TRUE,_xll.ohTrigger(Trigger,Trigger12M))</f>
        <v>#NUM!</v>
      </c>
    </row>
    <row r="1785" spans="51:56" ht="11.25" customHeight="1" x14ac:dyDescent="0.25">
      <c r="AY1785" s="187" t="s">
        <v>90</v>
      </c>
      <c r="AZ1785" s="186">
        <f>_xll.qlInterestRateIndexFixingDate(Currency&amp;"ibor"&amp;$I$1,BA1785,Trigger)</f>
        <v>51817</v>
      </c>
      <c r="BA1785" s="186">
        <f>_xll.qlCalendarAdvance(Calendar,BA1784,AY1785,"f",,Trigger)</f>
        <v>51819</v>
      </c>
      <c r="BB1785" s="186">
        <f>_xll.qlInterestRateIndexMaturity(Currency&amp;"ibor"&amp;$I$1,BA1785,Trigger)</f>
        <v>52184</v>
      </c>
      <c r="BC1785" s="359">
        <f>_xll.qlIndexFixing($AC$5,AZ1785,,_xll.ohTrigger(Trigger,Quote!$V$2))</f>
        <v>1.4733169157830055E-2</v>
      </c>
      <c r="BD1785" s="359" t="e">
        <f>_xll.qlIndexFixing($BE$1,AZ1785,TRUE,_xll.ohTrigger(Trigger,Trigger12M))</f>
        <v>#NUM!</v>
      </c>
    </row>
    <row r="1786" spans="51:56" ht="11.25" customHeight="1" x14ac:dyDescent="0.25">
      <c r="AY1786" s="187" t="s">
        <v>90</v>
      </c>
      <c r="AZ1786" s="186">
        <f>_xll.qlInterestRateIndexFixingDate(Currency&amp;"ibor"&amp;$I$1,BA1786,Trigger)</f>
        <v>51824</v>
      </c>
      <c r="BA1786" s="186">
        <f>_xll.qlCalendarAdvance(Calendar,BA1785,AY1786,"f",,Trigger)</f>
        <v>51826</v>
      </c>
      <c r="BB1786" s="186">
        <f>_xll.qlInterestRateIndexMaturity(Currency&amp;"ibor"&amp;$I$1,BA1786,Trigger)</f>
        <v>52191</v>
      </c>
      <c r="BC1786" s="359">
        <f>_xll.qlIndexFixing($AC$5,AZ1786,,_xll.ohTrigger(Trigger,Quote!$V$2))</f>
        <v>1.4734321978451266E-2</v>
      </c>
      <c r="BD1786" s="359" t="e">
        <f>_xll.qlIndexFixing($BE$1,AZ1786,TRUE,_xll.ohTrigger(Trigger,Trigger12M))</f>
        <v>#NUM!</v>
      </c>
    </row>
    <row r="1787" spans="51:56" ht="11.25" customHeight="1" x14ac:dyDescent="0.25">
      <c r="AY1787" s="187" t="s">
        <v>90</v>
      </c>
      <c r="AZ1787" s="186">
        <f>_xll.qlInterestRateIndexFixingDate(Currency&amp;"ibor"&amp;$I$1,BA1787,Trigger)</f>
        <v>51831</v>
      </c>
      <c r="BA1787" s="186">
        <f>_xll.qlCalendarAdvance(Calendar,BA1786,AY1787,"f",,Trigger)</f>
        <v>51833</v>
      </c>
      <c r="BB1787" s="186">
        <f>_xll.qlInterestRateIndexMaturity(Currency&amp;"ibor"&amp;$I$1,BA1787,Trigger)</f>
        <v>52198</v>
      </c>
      <c r="BC1787" s="359">
        <f>_xll.qlIndexFixing($AC$5,AZ1787,,_xll.ohTrigger(Trigger,Quote!$V$2))</f>
        <v>1.4735475188978666E-2</v>
      </c>
      <c r="BD1787" s="359" t="e">
        <f>_xll.qlIndexFixing($BE$1,AZ1787,TRUE,_xll.ohTrigger(Trigger,Trigger12M))</f>
        <v>#NUM!</v>
      </c>
    </row>
    <row r="1788" spans="51:56" ht="11.25" customHeight="1" x14ac:dyDescent="0.25">
      <c r="AY1788" s="187" t="s">
        <v>90</v>
      </c>
      <c r="AZ1788" s="186">
        <f>_xll.qlInterestRateIndexFixingDate(Currency&amp;"ibor"&amp;$I$1,BA1788,Trigger)</f>
        <v>51838</v>
      </c>
      <c r="BA1788" s="186">
        <f>_xll.qlCalendarAdvance(Calendar,BA1787,AY1788,"f",,Trigger)</f>
        <v>51840</v>
      </c>
      <c r="BB1788" s="186">
        <f>_xll.qlInterestRateIndexMaturity(Currency&amp;"ibor"&amp;$I$1,BA1788,Trigger)</f>
        <v>52205</v>
      </c>
      <c r="BC1788" s="359">
        <f>_xll.qlIndexFixing($AC$5,AZ1788,,_xll.ohTrigger(Trigger,Quote!$V$2))</f>
        <v>1.4736628789413789E-2</v>
      </c>
      <c r="BD1788" s="359" t="e">
        <f>_xll.qlIndexFixing($BE$1,AZ1788,TRUE,_xll.ohTrigger(Trigger,Trigger12M))</f>
        <v>#NUM!</v>
      </c>
    </row>
    <row r="1789" spans="51:56" ht="11.25" customHeight="1" x14ac:dyDescent="0.25">
      <c r="AY1789" s="187" t="s">
        <v>90</v>
      </c>
      <c r="AZ1789" s="186">
        <f>_xll.qlInterestRateIndexFixingDate(Currency&amp;"ibor"&amp;$I$1,BA1789,Trigger)</f>
        <v>51845</v>
      </c>
      <c r="BA1789" s="186">
        <f>_xll.qlCalendarAdvance(Calendar,BA1788,AY1789,"f",,Trigger)</f>
        <v>51847</v>
      </c>
      <c r="BB1789" s="186">
        <f>_xll.qlInterestRateIndexMaturity(Currency&amp;"ibor"&amp;$I$1,BA1789,Trigger)</f>
        <v>52212</v>
      </c>
      <c r="BC1789" s="359">
        <f>_xll.qlIndexFixing($AC$5,AZ1789,,_xll.ohTrigger(Trigger,Quote!$V$2))</f>
        <v>1.473778277975751E-2</v>
      </c>
      <c r="BD1789" s="359" t="e">
        <f>_xll.qlIndexFixing($BE$1,AZ1789,TRUE,_xll.ohTrigger(Trigger,Trigger12M))</f>
        <v>#NUM!</v>
      </c>
    </row>
    <row r="1790" spans="51:56" ht="11.25" customHeight="1" x14ac:dyDescent="0.25">
      <c r="AY1790" s="187" t="s">
        <v>90</v>
      </c>
      <c r="AZ1790" s="186">
        <f>_xll.qlInterestRateIndexFixingDate(Currency&amp;"ibor"&amp;$I$1,BA1790,Trigger)</f>
        <v>51852</v>
      </c>
      <c r="BA1790" s="186">
        <f>_xll.qlCalendarAdvance(Calendar,BA1789,AY1790,"f",,Trigger)</f>
        <v>51854</v>
      </c>
      <c r="BB1790" s="186">
        <f>_xll.qlInterestRateIndexMaturity(Currency&amp;"ibor"&amp;$I$1,BA1790,Trigger)</f>
        <v>52219</v>
      </c>
      <c r="BC1790" s="359">
        <f>_xll.qlIndexFixing($AC$5,AZ1790,,_xll.ohTrigger(Trigger,Quote!$V$2))</f>
        <v>1.4738937160011583E-2</v>
      </c>
      <c r="BD1790" s="359" t="e">
        <f>_xll.qlIndexFixing($BE$1,AZ1790,TRUE,_xll.ohTrigger(Trigger,Trigger12M))</f>
        <v>#NUM!</v>
      </c>
    </row>
    <row r="1791" spans="51:56" ht="11.25" customHeight="1" x14ac:dyDescent="0.25">
      <c r="AY1791" s="187" t="s">
        <v>90</v>
      </c>
      <c r="AZ1791" s="186">
        <f>_xll.qlInterestRateIndexFixingDate(Currency&amp;"ibor"&amp;$I$1,BA1791,Trigger)</f>
        <v>51858</v>
      </c>
      <c r="BA1791" s="186">
        <f>_xll.qlCalendarAdvance(Calendar,BA1790,AY1791,"f",,Trigger)</f>
        <v>51862</v>
      </c>
      <c r="BB1791" s="186">
        <f>_xll.qlInterestRateIndexMaturity(Currency&amp;"ibor"&amp;$I$1,BA1791,Trigger)</f>
        <v>52229</v>
      </c>
      <c r="BC1791" s="359">
        <f>_xll.qlIndexFixing($AC$5,AZ1791,,_xll.ohTrigger(Trigger,Quote!$V$2))</f>
        <v>1.4741017581646117E-2</v>
      </c>
      <c r="BD1791" s="359" t="e">
        <f>_xll.qlIndexFixing($BE$1,AZ1791,TRUE,_xll.ohTrigger(Trigger,Trigger12M))</f>
        <v>#NUM!</v>
      </c>
    </row>
    <row r="1792" spans="51:56" ht="11.25" customHeight="1" x14ac:dyDescent="0.25">
      <c r="AY1792" s="187" t="s">
        <v>90</v>
      </c>
      <c r="AZ1792" s="186">
        <f>_xll.qlInterestRateIndexFixingDate(Currency&amp;"ibor"&amp;$I$1,BA1792,Trigger)</f>
        <v>51866</v>
      </c>
      <c r="BA1792" s="186">
        <f>_xll.qlCalendarAdvance(Calendar,BA1791,AY1792,"f",,Trigger)</f>
        <v>51869</v>
      </c>
      <c r="BB1792" s="186">
        <f>_xll.qlInterestRateIndexMaturity(Currency&amp;"ibor"&amp;$I$1,BA1792,Trigger)</f>
        <v>52236</v>
      </c>
      <c r="BC1792" s="359">
        <f>_xll.qlIndexFixing($AC$5,AZ1792,,_xll.ohTrigger(Trigger,Quote!$V$2))</f>
        <v>1.4742171445380269E-2</v>
      </c>
      <c r="BD1792" s="359" t="e">
        <f>_xll.qlIndexFixing($BE$1,AZ1792,TRUE,_xll.ohTrigger(Trigger,Trigger12M))</f>
        <v>#NUM!</v>
      </c>
    </row>
    <row r="1793" spans="51:56" ht="11.25" customHeight="1" x14ac:dyDescent="0.25">
      <c r="AY1793" s="187" t="s">
        <v>90</v>
      </c>
      <c r="AZ1793" s="186">
        <f>_xll.qlInterestRateIndexFixingDate(Currency&amp;"ibor"&amp;$I$1,BA1793,Trigger)</f>
        <v>51874</v>
      </c>
      <c r="BA1793" s="186">
        <f>_xll.qlCalendarAdvance(Calendar,BA1792,AY1793,"f",,Trigger)</f>
        <v>51876</v>
      </c>
      <c r="BB1793" s="186">
        <f>_xll.qlInterestRateIndexMaturity(Currency&amp;"ibor"&amp;$I$1,BA1793,Trigger)</f>
        <v>52243</v>
      </c>
      <c r="BC1793" s="359">
        <f>_xll.qlIndexFixing($AC$5,AZ1793,,_xll.ohTrigger(Trigger,Quote!$V$2))</f>
        <v>1.474332569694653E-2</v>
      </c>
      <c r="BD1793" s="359" t="e">
        <f>_xll.qlIndexFixing($BE$1,AZ1793,TRUE,_xll.ohTrigger(Trigger,Trigger12M))</f>
        <v>#NUM!</v>
      </c>
    </row>
    <row r="1794" spans="51:56" ht="11.25" customHeight="1" x14ac:dyDescent="0.25">
      <c r="AY1794" s="187" t="s">
        <v>90</v>
      </c>
      <c r="AZ1794" s="186">
        <f>_xll.qlInterestRateIndexFixingDate(Currency&amp;"ibor"&amp;$I$1,BA1794,Trigger)</f>
        <v>51881</v>
      </c>
      <c r="BA1794" s="186">
        <f>_xll.qlCalendarAdvance(Calendar,BA1793,AY1794,"f",,Trigger)</f>
        <v>51883</v>
      </c>
      <c r="BB1794" s="186">
        <f>_xll.qlInterestRateIndexMaturity(Currency&amp;"ibor"&amp;$I$1,BA1794,Trigger)</f>
        <v>52250</v>
      </c>
      <c r="BC1794" s="359">
        <f>_xll.qlIndexFixing($AC$5,AZ1794,,_xll.ohTrigger(Trigger,Quote!$V$2))</f>
        <v>1.4744480336346644E-2</v>
      </c>
      <c r="BD1794" s="359" t="e">
        <f>_xll.qlIndexFixing($BE$1,AZ1794,TRUE,_xll.ohTrigger(Trigger,Trigger12M))</f>
        <v>#NUM!</v>
      </c>
    </row>
    <row r="1795" spans="51:56" ht="11.25" customHeight="1" x14ac:dyDescent="0.25">
      <c r="AY1795" s="187" t="s">
        <v>90</v>
      </c>
      <c r="AZ1795" s="186">
        <f>_xll.qlInterestRateIndexFixingDate(Currency&amp;"ibor"&amp;$I$1,BA1795,Trigger)</f>
        <v>51888</v>
      </c>
      <c r="BA1795" s="186">
        <f>_xll.qlCalendarAdvance(Calendar,BA1794,AY1795,"f",,Trigger)</f>
        <v>51890</v>
      </c>
      <c r="BB1795" s="186">
        <f>_xll.qlInterestRateIndexMaturity(Currency&amp;"ibor"&amp;$I$1,BA1795,Trigger)</f>
        <v>52257</v>
      </c>
      <c r="BC1795" s="359">
        <f>_xll.qlIndexFixing($AC$5,AZ1795,,_xll.ohTrigger(Trigger,Quote!$V$2))</f>
        <v>1.4745635363581916E-2</v>
      </c>
      <c r="BD1795" s="359" t="e">
        <f>_xll.qlIndexFixing($BE$1,AZ1795,TRUE,_xll.ohTrigger(Trigger,Trigger12M))</f>
        <v>#NUM!</v>
      </c>
    </row>
    <row r="1796" spans="51:56" ht="11.25" customHeight="1" x14ac:dyDescent="0.25">
      <c r="AY1796" s="187" t="s">
        <v>90</v>
      </c>
      <c r="AZ1796" s="186">
        <f>_xll.qlInterestRateIndexFixingDate(Currency&amp;"ibor"&amp;$I$1,BA1796,Trigger)</f>
        <v>51895</v>
      </c>
      <c r="BA1796" s="186">
        <f>_xll.qlCalendarAdvance(Calendar,BA1795,AY1796,"f",,Trigger)</f>
        <v>51897</v>
      </c>
      <c r="BB1796" s="186">
        <f>_xll.qlInterestRateIndexMaturity(Currency&amp;"ibor"&amp;$I$1,BA1796,Trigger)</f>
        <v>52261</v>
      </c>
      <c r="BC1796" s="359">
        <f>_xll.qlIndexFixing($AC$5,AZ1796,,_xll.ohTrigger(Trigger,Quote!$V$2))</f>
        <v>1.4745659887224901E-2</v>
      </c>
      <c r="BD1796" s="359" t="e">
        <f>_xll.qlIndexFixing($BE$1,AZ1796,TRUE,_xll.ohTrigger(Trigger,Trigger12M))</f>
        <v>#NUM!</v>
      </c>
    </row>
    <row r="1797" spans="51:56" ht="11.25" customHeight="1" x14ac:dyDescent="0.25">
      <c r="AY1797" s="187" t="s">
        <v>90</v>
      </c>
      <c r="AZ1797" s="186">
        <f>_xll.qlInterestRateIndexFixingDate(Currency&amp;"ibor"&amp;$I$1,BA1797,Trigger)</f>
        <v>51902</v>
      </c>
      <c r="BA1797" s="186">
        <f>_xll.qlCalendarAdvance(Calendar,BA1796,AY1797,"f",,Trigger)</f>
        <v>51904</v>
      </c>
      <c r="BB1797" s="186">
        <f>_xll.qlInterestRateIndexMaturity(Currency&amp;"ibor"&amp;$I$1,BA1797,Trigger)</f>
        <v>52271</v>
      </c>
      <c r="BC1797" s="359">
        <f>_xll.qlIndexFixing($AC$5,AZ1797,,_xll.ohTrigger(Trigger,Quote!$V$2))</f>
        <v>1.474794658156273E-2</v>
      </c>
      <c r="BD1797" s="359" t="e">
        <f>_xll.qlIndexFixing($BE$1,AZ1797,TRUE,_xll.ohTrigger(Trigger,Trigger12M))</f>
        <v>#NUM!</v>
      </c>
    </row>
    <row r="1798" spans="51:56" ht="11.25" customHeight="1" x14ac:dyDescent="0.25">
      <c r="AY1798" s="187" t="s">
        <v>90</v>
      </c>
      <c r="AZ1798" s="186">
        <f>_xll.qlInterestRateIndexFixingDate(Currency&amp;"ibor"&amp;$I$1,BA1798,Trigger)</f>
        <v>51909</v>
      </c>
      <c r="BA1798" s="186">
        <f>_xll.qlCalendarAdvance(Calendar,BA1797,AY1798,"f",,Trigger)</f>
        <v>51911</v>
      </c>
      <c r="BB1798" s="186">
        <f>_xll.qlInterestRateIndexMaturity(Currency&amp;"ibor"&amp;$I$1,BA1798,Trigger)</f>
        <v>52278</v>
      </c>
      <c r="BC1798" s="359">
        <f>_xll.qlIndexFixing($AC$5,AZ1798,,_xll.ohTrigger(Trigger,Quote!$V$2))</f>
        <v>1.4749102772311102E-2</v>
      </c>
      <c r="BD1798" s="359" t="e">
        <f>_xll.qlIndexFixing($BE$1,AZ1798,TRUE,_xll.ohTrigger(Trigger,Trigger12M))</f>
        <v>#NUM!</v>
      </c>
    </row>
    <row r="1799" spans="51:56" ht="11.25" customHeight="1" x14ac:dyDescent="0.25">
      <c r="AY1799" s="187" t="s">
        <v>90</v>
      </c>
      <c r="AZ1799" s="186">
        <f>_xll.qlInterestRateIndexFixingDate(Currency&amp;"ibor"&amp;$I$1,BA1799,Trigger)</f>
        <v>51916</v>
      </c>
      <c r="BA1799" s="186">
        <f>_xll.qlCalendarAdvance(Calendar,BA1798,AY1799,"f",,Trigger)</f>
        <v>51918</v>
      </c>
      <c r="BB1799" s="186">
        <f>_xll.qlInterestRateIndexMaturity(Currency&amp;"ibor"&amp;$I$1,BA1799,Trigger)</f>
        <v>52285</v>
      </c>
      <c r="BC1799" s="359">
        <f>_xll.qlIndexFixing($AC$5,AZ1799,,_xll.ohTrigger(Trigger,Quote!$V$2))</f>
        <v>1.475025935090008E-2</v>
      </c>
      <c r="BD1799" s="359" t="e">
        <f>_xll.qlIndexFixing($BE$1,AZ1799,TRUE,_xll.ohTrigger(Trigger,Trigger12M))</f>
        <v>#NUM!</v>
      </c>
    </row>
    <row r="1800" spans="51:56" ht="11.25" customHeight="1" x14ac:dyDescent="0.25">
      <c r="AY1800" s="187" t="s">
        <v>90</v>
      </c>
      <c r="AZ1800" s="186">
        <f>_xll.qlInterestRateIndexFixingDate(Currency&amp;"ibor"&amp;$I$1,BA1800,Trigger)</f>
        <v>51923</v>
      </c>
      <c r="BA1800" s="186">
        <f>_xll.qlCalendarAdvance(Calendar,BA1799,AY1800,"f",,Trigger)</f>
        <v>51925</v>
      </c>
      <c r="BB1800" s="186">
        <f>_xll.qlInterestRateIndexMaturity(Currency&amp;"ibor"&amp;$I$1,BA1800,Trigger)</f>
        <v>52289</v>
      </c>
      <c r="BC1800" s="359">
        <f>_xll.qlIndexFixing($AC$5,AZ1800,,_xll.ohTrigger(Trigger,Quote!$V$2))</f>
        <v>1.4750293643101047E-2</v>
      </c>
      <c r="BD1800" s="359" t="e">
        <f>_xll.qlIndexFixing($BE$1,AZ1800,TRUE,_xll.ohTrigger(Trigger,Trigger12M))</f>
        <v>#NUM!</v>
      </c>
    </row>
    <row r="1801" spans="51:56" ht="11.25" customHeight="1" x14ac:dyDescent="0.25">
      <c r="AY1801" s="187" t="s">
        <v>90</v>
      </c>
      <c r="AZ1801" s="186">
        <f>_xll.qlInterestRateIndexFixingDate(Currency&amp;"ibor"&amp;$I$1,BA1801,Trigger)</f>
        <v>51930</v>
      </c>
      <c r="BA1801" s="186">
        <f>_xll.qlCalendarAdvance(Calendar,BA1800,AY1801,"f",,Trigger)</f>
        <v>51932</v>
      </c>
      <c r="BB1801" s="186">
        <f>_xll.qlInterestRateIndexMaturity(Currency&amp;"ibor"&amp;$I$1,BA1801,Trigger)</f>
        <v>52299</v>
      </c>
      <c r="BC1801" s="359">
        <f>_xll.qlIndexFixing($AC$5,AZ1801,,_xll.ohTrigger(Trigger,Quote!$V$2))</f>
        <v>1.4752573671604423E-2</v>
      </c>
      <c r="BD1801" s="359" t="e">
        <f>_xll.qlIndexFixing($BE$1,AZ1801,TRUE,_xll.ohTrigger(Trigger,Trigger12M))</f>
        <v>#NUM!</v>
      </c>
    </row>
    <row r="1802" spans="51:56" ht="11.25" customHeight="1" x14ac:dyDescent="0.25">
      <c r="AY1802" s="187" t="s">
        <v>90</v>
      </c>
      <c r="AZ1802" s="186">
        <f>_xll.qlInterestRateIndexFixingDate(Currency&amp;"ibor"&amp;$I$1,BA1802,Trigger)</f>
        <v>51937</v>
      </c>
      <c r="BA1802" s="186">
        <f>_xll.qlCalendarAdvance(Calendar,BA1801,AY1802,"f",,Trigger)</f>
        <v>51939</v>
      </c>
      <c r="BB1802" s="186">
        <f>_xll.qlInterestRateIndexMaturity(Currency&amp;"ibor"&amp;$I$1,BA1802,Trigger)</f>
        <v>52306</v>
      </c>
      <c r="BC1802" s="359">
        <f>_xll.qlIndexFixing($AC$5,AZ1802,,_xll.ohTrigger(Trigger,Quote!$V$2))</f>
        <v>1.4753731413723053E-2</v>
      </c>
      <c r="BD1802" s="359" t="e">
        <f>_xll.qlIndexFixing($BE$1,AZ1802,TRUE,_xll.ohTrigger(Trigger,Trigger12M))</f>
        <v>#NUM!</v>
      </c>
    </row>
    <row r="1803" spans="51:56" ht="11.25" customHeight="1" x14ac:dyDescent="0.25">
      <c r="AY1803" s="187" t="s">
        <v>90</v>
      </c>
      <c r="AZ1803" s="186">
        <f>_xll.qlInterestRateIndexFixingDate(Currency&amp;"ibor"&amp;$I$1,BA1803,Trigger)</f>
        <v>51944</v>
      </c>
      <c r="BA1803" s="186">
        <f>_xll.qlCalendarAdvance(Calendar,BA1802,AY1803,"f",,Trigger)</f>
        <v>51946</v>
      </c>
      <c r="BB1803" s="186">
        <f>_xll.qlInterestRateIndexMaturity(Currency&amp;"ibor"&amp;$I$1,BA1803,Trigger)</f>
        <v>52313</v>
      </c>
      <c r="BC1803" s="359">
        <f>_xll.qlIndexFixing($AC$5,AZ1803,,_xll.ohTrigger(Trigger,Quote!$V$2))</f>
        <v>1.4754889543687299E-2</v>
      </c>
      <c r="BD1803" s="359" t="e">
        <f>_xll.qlIndexFixing($BE$1,AZ1803,TRUE,_xll.ohTrigger(Trigger,Trigger12M))</f>
        <v>#NUM!</v>
      </c>
    </row>
    <row r="1804" spans="51:56" ht="11.25" customHeight="1" x14ac:dyDescent="0.25">
      <c r="AY1804" s="187" t="s">
        <v>90</v>
      </c>
      <c r="AZ1804" s="186">
        <f>_xll.qlInterestRateIndexFixingDate(Currency&amp;"ibor"&amp;$I$1,BA1804,Trigger)</f>
        <v>51951</v>
      </c>
      <c r="BA1804" s="186">
        <f>_xll.qlCalendarAdvance(Calendar,BA1803,AY1804,"f",,Trigger)</f>
        <v>51953</v>
      </c>
      <c r="BB1804" s="186">
        <f>_xll.qlInterestRateIndexMaturity(Currency&amp;"ibor"&amp;$I$1,BA1804,Trigger)</f>
        <v>52321</v>
      </c>
      <c r="BC1804" s="359">
        <f>_xll.qlIndexFixing($AC$5,AZ1804,,_xll.ohTrigger(Trigger,Quote!$V$2))</f>
        <v>1.4756419482126278E-2</v>
      </c>
      <c r="BD1804" s="359" t="e">
        <f>_xll.qlIndexFixing($BE$1,AZ1804,TRUE,_xll.ohTrigger(Trigger,Trigger12M))</f>
        <v>#NUM!</v>
      </c>
    </row>
    <row r="1805" spans="51:56" ht="11.25" customHeight="1" x14ac:dyDescent="0.25">
      <c r="AY1805" s="187" t="s">
        <v>90</v>
      </c>
      <c r="AZ1805" s="186">
        <f>_xll.qlInterestRateIndexFixingDate(Currency&amp;"ibor"&amp;$I$1,BA1805,Trigger)</f>
        <v>51958</v>
      </c>
      <c r="BA1805" s="186">
        <f>_xll.qlCalendarAdvance(Calendar,BA1804,AY1805,"f",,Trigger)</f>
        <v>51964</v>
      </c>
      <c r="BB1805" s="186">
        <f>_xll.qlInterestRateIndexMaturity(Currency&amp;"ibor"&amp;$I$1,BA1805,Trigger)</f>
        <v>52329</v>
      </c>
      <c r="BC1805" s="359">
        <f>_xll.qlIndexFixing($AC$5,AZ1805,,_xll.ohTrigger(Trigger,Quote!$V$2))</f>
        <v>1.4757128627747383E-2</v>
      </c>
      <c r="BD1805" s="359" t="e">
        <f>_xll.qlIndexFixing($BE$1,AZ1805,TRUE,_xll.ohTrigger(Trigger,Trigger12M))</f>
        <v>#NUM!</v>
      </c>
    </row>
    <row r="1806" spans="51:56" ht="11.25" customHeight="1" x14ac:dyDescent="0.25">
      <c r="AY1806" s="187" t="s">
        <v>90</v>
      </c>
      <c r="AZ1806" s="186">
        <f>_xll.qlInterestRateIndexFixingDate(Currency&amp;"ibor"&amp;$I$1,BA1806,Trigger)</f>
        <v>51967</v>
      </c>
      <c r="BA1806" s="186">
        <f>_xll.qlCalendarAdvance(Calendar,BA1805,AY1806,"f",,Trigger)</f>
        <v>51971</v>
      </c>
      <c r="BB1806" s="186">
        <f>_xll.qlInterestRateIndexMaturity(Currency&amp;"ibor"&amp;$I$1,BA1806,Trigger)</f>
        <v>52336</v>
      </c>
      <c r="BC1806" s="359">
        <f>_xll.qlIndexFixing($AC$5,AZ1806,,_xll.ohTrigger(Trigger,Quote!$V$2))</f>
        <v>1.4758289525271905E-2</v>
      </c>
      <c r="BD1806" s="359" t="e">
        <f>_xll.qlIndexFixing($BE$1,AZ1806,TRUE,_xll.ohTrigger(Trigger,Trigger12M))</f>
        <v>#NUM!</v>
      </c>
    </row>
    <row r="1807" spans="51:56" ht="11.25" customHeight="1" x14ac:dyDescent="0.25">
      <c r="AY1807" s="187" t="s">
        <v>90</v>
      </c>
      <c r="AZ1807" s="186">
        <f>_xll.qlInterestRateIndexFixingDate(Currency&amp;"ibor"&amp;$I$1,BA1807,Trigger)</f>
        <v>51974</v>
      </c>
      <c r="BA1807" s="186">
        <f>_xll.qlCalendarAdvance(Calendar,BA1806,AY1807,"f",,Trigger)</f>
        <v>51978</v>
      </c>
      <c r="BB1807" s="186">
        <f>_xll.qlInterestRateIndexMaturity(Currency&amp;"ibor"&amp;$I$1,BA1807,Trigger)</f>
        <v>52343</v>
      </c>
      <c r="BC1807" s="359">
        <f>_xll.qlIndexFixing($AC$5,AZ1807,,_xll.ohTrigger(Trigger,Quote!$V$2))</f>
        <v>1.4759450812730428E-2</v>
      </c>
      <c r="BD1807" s="359" t="e">
        <f>_xll.qlIndexFixing($BE$1,AZ1807,TRUE,_xll.ohTrigger(Trigger,Trigger12M))</f>
        <v>#NUM!</v>
      </c>
    </row>
    <row r="1808" spans="51:56" ht="11.25" customHeight="1" x14ac:dyDescent="0.25">
      <c r="AY1808" s="187" t="s">
        <v>90</v>
      </c>
      <c r="AZ1808" s="186">
        <f>_xll.qlInterestRateIndexFixingDate(Currency&amp;"ibor"&amp;$I$1,BA1808,Trigger)</f>
        <v>51981</v>
      </c>
      <c r="BA1808" s="186">
        <f>_xll.qlCalendarAdvance(Calendar,BA1807,AY1808,"f",,Trigger)</f>
        <v>51985</v>
      </c>
      <c r="BB1808" s="186">
        <f>_xll.qlInterestRateIndexMaturity(Currency&amp;"ibor"&amp;$I$1,BA1808,Trigger)</f>
        <v>52350</v>
      </c>
      <c r="BC1808" s="359">
        <f>_xll.qlIndexFixing($AC$5,AZ1808,,_xll.ohTrigger(Trigger,Quote!$V$2))</f>
        <v>1.4760612490124489E-2</v>
      </c>
      <c r="BD1808" s="359" t="e">
        <f>_xll.qlIndexFixing($BE$1,AZ1808,TRUE,_xll.ohTrigger(Trigger,Trigger12M))</f>
        <v>#NUM!</v>
      </c>
    </row>
    <row r="1809" spans="51:56" ht="11.25" customHeight="1" x14ac:dyDescent="0.25">
      <c r="AY1809" s="187" t="s">
        <v>90</v>
      </c>
      <c r="AZ1809" s="186">
        <f>_xll.qlInterestRateIndexFixingDate(Currency&amp;"ibor"&amp;$I$1,BA1809,Trigger)</f>
        <v>51988</v>
      </c>
      <c r="BA1809" s="186">
        <f>_xll.qlCalendarAdvance(Calendar,BA1808,AY1809,"f",,Trigger)</f>
        <v>51992</v>
      </c>
      <c r="BB1809" s="186">
        <f>_xll.qlInterestRateIndexMaturity(Currency&amp;"ibor"&amp;$I$1,BA1809,Trigger)</f>
        <v>52357</v>
      </c>
      <c r="BC1809" s="359">
        <f>_xll.qlIndexFixing($AC$5,AZ1809,,_xll.ohTrigger(Trigger,Quote!$V$2))</f>
        <v>1.4761774557455398E-2</v>
      </c>
      <c r="BD1809" s="359" t="e">
        <f>_xll.qlIndexFixing($BE$1,AZ1809,TRUE,_xll.ohTrigger(Trigger,Trigger12M))</f>
        <v>#NUM!</v>
      </c>
    </row>
    <row r="1810" spans="51:56" ht="11.25" customHeight="1" x14ac:dyDescent="0.25">
      <c r="AY1810" s="187" t="s">
        <v>90</v>
      </c>
      <c r="AZ1810" s="186">
        <f>_xll.qlInterestRateIndexFixingDate(Currency&amp;"ibor"&amp;$I$1,BA1810,Trigger)</f>
        <v>51995</v>
      </c>
      <c r="BA1810" s="186">
        <f>_xll.qlCalendarAdvance(Calendar,BA1809,AY1810,"f",,Trigger)</f>
        <v>51999</v>
      </c>
      <c r="BB1810" s="186">
        <f>_xll.qlInterestRateIndexMaturity(Currency&amp;"ibor"&amp;$I$1,BA1810,Trigger)</f>
        <v>52364</v>
      </c>
      <c r="BC1810" s="359">
        <f>_xll.qlIndexFixing($AC$5,AZ1810,,_xll.ohTrigger(Trigger,Quote!$V$2))</f>
        <v>1.4762937014724253E-2</v>
      </c>
      <c r="BD1810" s="359" t="e">
        <f>_xll.qlIndexFixing($BE$1,AZ1810,TRUE,_xll.ohTrigger(Trigger,Trigger12M))</f>
        <v>#NUM!</v>
      </c>
    </row>
    <row r="1811" spans="51:56" ht="11.25" customHeight="1" x14ac:dyDescent="0.25">
      <c r="AY1811" s="187" t="s">
        <v>90</v>
      </c>
      <c r="AZ1811" s="186">
        <f>_xll.qlInterestRateIndexFixingDate(Currency&amp;"ibor"&amp;$I$1,BA1811,Trigger)</f>
        <v>52002</v>
      </c>
      <c r="BA1811" s="186">
        <f>_xll.qlCalendarAdvance(Calendar,BA1810,AY1811,"f",,Trigger)</f>
        <v>52006</v>
      </c>
      <c r="BB1811" s="186">
        <f>_xll.qlInterestRateIndexMaturity(Currency&amp;"ibor"&amp;$I$1,BA1811,Trigger)</f>
        <v>52371</v>
      </c>
      <c r="BC1811" s="359">
        <f>_xll.qlIndexFixing($AC$5,AZ1811,,_xll.ohTrigger(Trigger,Quote!$V$2))</f>
        <v>1.4764099861933024E-2</v>
      </c>
      <c r="BD1811" s="359" t="e">
        <f>_xll.qlIndexFixing($BE$1,AZ1811,TRUE,_xll.ohTrigger(Trigger,Trigger12M))</f>
        <v>#NUM!</v>
      </c>
    </row>
    <row r="1812" spans="51:56" ht="11.25" customHeight="1" x14ac:dyDescent="0.25">
      <c r="AY1812" s="187" t="s">
        <v>90</v>
      </c>
      <c r="AZ1812" s="186">
        <f>_xll.qlInterestRateIndexFixingDate(Currency&amp;"ibor"&amp;$I$1,BA1812,Trigger)</f>
        <v>52009</v>
      </c>
      <c r="BA1812" s="186">
        <f>_xll.qlCalendarAdvance(Calendar,BA1811,AY1812,"f",,Trigger)</f>
        <v>52013</v>
      </c>
      <c r="BB1812" s="186">
        <f>_xll.qlInterestRateIndexMaturity(Currency&amp;"ibor"&amp;$I$1,BA1812,Trigger)</f>
        <v>52378</v>
      </c>
      <c r="BC1812" s="359">
        <f>_xll.qlIndexFixing($AC$5,AZ1812,,_xll.ohTrigger(Trigger,Quote!$V$2))</f>
        <v>1.4765263099082587E-2</v>
      </c>
      <c r="BD1812" s="359" t="e">
        <f>_xll.qlIndexFixing($BE$1,AZ1812,TRUE,_xll.ohTrigger(Trigger,Trigger12M))</f>
        <v>#NUM!</v>
      </c>
    </row>
    <row r="1813" spans="51:56" ht="11.25" customHeight="1" x14ac:dyDescent="0.25">
      <c r="AY1813" s="187" t="s">
        <v>90</v>
      </c>
      <c r="AZ1813" s="186">
        <f>_xll.qlInterestRateIndexFixingDate(Currency&amp;"ibor"&amp;$I$1,BA1813,Trigger)</f>
        <v>52016</v>
      </c>
      <c r="BA1813" s="186">
        <f>_xll.qlCalendarAdvance(Calendar,BA1812,AY1813,"f",,Trigger)</f>
        <v>52020</v>
      </c>
      <c r="BB1813" s="186">
        <f>_xll.qlInterestRateIndexMaturity(Currency&amp;"ibor"&amp;$I$1,BA1813,Trigger)</f>
        <v>52385</v>
      </c>
      <c r="BC1813" s="359">
        <f>_xll.qlIndexFixing($AC$5,AZ1813,,_xll.ohTrigger(Trigger,Quote!$V$2))</f>
        <v>1.4766617639153927E-2</v>
      </c>
      <c r="BD1813" s="359" t="e">
        <f>_xll.qlIndexFixing($BE$1,AZ1813,TRUE,_xll.ohTrigger(Trigger,Trigger12M))</f>
        <v>#NUM!</v>
      </c>
    </row>
    <row r="1814" spans="51:56" ht="11.25" customHeight="1" x14ac:dyDescent="0.25">
      <c r="AY1814" s="187" t="s">
        <v>90</v>
      </c>
      <c r="AZ1814" s="186">
        <f>_xll.qlInterestRateIndexFixingDate(Currency&amp;"ibor"&amp;$I$1,BA1814,Trigger)</f>
        <v>52023</v>
      </c>
      <c r="BA1814" s="186">
        <f>_xll.qlCalendarAdvance(Calendar,BA1813,AY1814,"f",,Trigger)</f>
        <v>52027</v>
      </c>
      <c r="BB1814" s="186">
        <f>_xll.qlInterestRateIndexMaturity(Currency&amp;"ibor"&amp;$I$1,BA1814,Trigger)</f>
        <v>52392</v>
      </c>
      <c r="BC1814" s="359">
        <f>_xll.qlIndexFixing($AC$5,AZ1814,,_xll.ohTrigger(Trigger,Quote!$V$2))</f>
        <v>1.4768313388295033E-2</v>
      </c>
      <c r="BD1814" s="359" t="e">
        <f>_xll.qlIndexFixing($BE$1,AZ1814,TRUE,_xll.ohTrigger(Trigger,Trigger12M))</f>
        <v>#NUM!</v>
      </c>
    </row>
    <row r="1815" spans="51:56" ht="11.25" customHeight="1" x14ac:dyDescent="0.25">
      <c r="AY1815" s="187" t="s">
        <v>90</v>
      </c>
      <c r="AZ1815" s="186">
        <f>_xll.qlInterestRateIndexFixingDate(Currency&amp;"ibor"&amp;$I$1,BA1815,Trigger)</f>
        <v>52030</v>
      </c>
      <c r="BA1815" s="186">
        <f>_xll.qlCalendarAdvance(Calendar,BA1814,AY1815,"f",,Trigger)</f>
        <v>52034</v>
      </c>
      <c r="BB1815" s="186">
        <f>_xll.qlInterestRateIndexMaturity(Currency&amp;"ibor"&amp;$I$1,BA1815,Trigger)</f>
        <v>52399</v>
      </c>
      <c r="BC1815" s="359">
        <f>_xll.qlIndexFixing($AC$5,AZ1815,,_xll.ohTrigger(Trigger,Quote!$V$2))</f>
        <v>1.4770010241851549E-2</v>
      </c>
      <c r="BD1815" s="359" t="e">
        <f>_xll.qlIndexFixing($BE$1,AZ1815,TRUE,_xll.ohTrigger(Trigger,Trigger12M))</f>
        <v>#NUM!</v>
      </c>
    </row>
    <row r="1816" spans="51:56" ht="11.25" customHeight="1" x14ac:dyDescent="0.25">
      <c r="AY1816" s="187" t="s">
        <v>90</v>
      </c>
      <c r="AZ1816" s="186">
        <f>_xll.qlInterestRateIndexFixingDate(Currency&amp;"ibor"&amp;$I$1,BA1816,Trigger)</f>
        <v>52037</v>
      </c>
      <c r="BA1816" s="186">
        <f>_xll.qlCalendarAdvance(Calendar,BA1815,AY1816,"f",,Trigger)</f>
        <v>52041</v>
      </c>
      <c r="BB1816" s="186">
        <f>_xll.qlInterestRateIndexMaturity(Currency&amp;"ibor"&amp;$I$1,BA1816,Trigger)</f>
        <v>52406</v>
      </c>
      <c r="BC1816" s="359">
        <f>_xll.qlIndexFixing($AC$5,AZ1816,,_xll.ohTrigger(Trigger,Quote!$V$2))</f>
        <v>1.4771708199827633E-2</v>
      </c>
      <c r="BD1816" s="359" t="e">
        <f>_xll.qlIndexFixing($BE$1,AZ1816,TRUE,_xll.ohTrigger(Trigger,Trigger12M))</f>
        <v>#NUM!</v>
      </c>
    </row>
    <row r="1817" spans="51:56" ht="11.25" customHeight="1" x14ac:dyDescent="0.25">
      <c r="AY1817" s="187" t="s">
        <v>90</v>
      </c>
      <c r="AZ1817" s="186">
        <f>_xll.qlInterestRateIndexFixingDate(Currency&amp;"ibor"&amp;$I$1,BA1817,Trigger)</f>
        <v>52044</v>
      </c>
      <c r="BA1817" s="186">
        <f>_xll.qlCalendarAdvance(Calendar,BA1816,AY1817,"f",,Trigger)</f>
        <v>52048</v>
      </c>
      <c r="BB1817" s="186">
        <f>_xll.qlInterestRateIndexMaturity(Currency&amp;"ibor"&amp;$I$1,BA1817,Trigger)</f>
        <v>52413</v>
      </c>
      <c r="BC1817" s="359">
        <f>_xll.qlIndexFixing($AC$5,AZ1817,,_xll.ohTrigger(Trigger,Quote!$V$2))</f>
        <v>1.4773407262230075E-2</v>
      </c>
      <c r="BD1817" s="359" t="e">
        <f>_xll.qlIndexFixing($BE$1,AZ1817,TRUE,_xll.ohTrigger(Trigger,Trigger12M))</f>
        <v>#NUM!</v>
      </c>
    </row>
    <row r="1818" spans="51:56" ht="11.25" customHeight="1" x14ac:dyDescent="0.25">
      <c r="AY1818" s="187" t="s">
        <v>90</v>
      </c>
      <c r="AZ1818" s="186">
        <f>_xll.qlInterestRateIndexFixingDate(Currency&amp;"ibor"&amp;$I$1,BA1818,Trigger)</f>
        <v>52051</v>
      </c>
      <c r="BA1818" s="186">
        <f>_xll.qlCalendarAdvance(Calendar,BA1817,AY1818,"f",,Trigger)</f>
        <v>52055</v>
      </c>
      <c r="BB1818" s="186">
        <f>_xll.qlInterestRateIndexMaturity(Currency&amp;"ibor"&amp;$I$1,BA1818,Trigger)</f>
        <v>52420</v>
      </c>
      <c r="BC1818" s="359">
        <f>_xll.qlIndexFixing($AC$5,AZ1818,,_xll.ohTrigger(Trigger,Quote!$V$2))</f>
        <v>1.4775107429063914E-2</v>
      </c>
      <c r="BD1818" s="359" t="e">
        <f>_xll.qlIndexFixing($BE$1,AZ1818,TRUE,_xll.ohTrigger(Trigger,Trigger12M))</f>
        <v>#NUM!</v>
      </c>
    </row>
    <row r="1819" spans="51:56" ht="11.25" customHeight="1" x14ac:dyDescent="0.25">
      <c r="AY1819" s="187" t="s">
        <v>90</v>
      </c>
      <c r="AZ1819" s="186">
        <f>_xll.qlInterestRateIndexFixingDate(Currency&amp;"ibor"&amp;$I$1,BA1819,Trigger)</f>
        <v>52058</v>
      </c>
      <c r="BA1819" s="186">
        <f>_xll.qlCalendarAdvance(Calendar,BA1818,AY1819,"f",,Trigger)</f>
        <v>52062</v>
      </c>
      <c r="BB1819" s="186">
        <f>_xll.qlInterestRateIndexMaturity(Currency&amp;"ibor"&amp;$I$1,BA1819,Trigger)</f>
        <v>52427</v>
      </c>
      <c r="BC1819" s="359">
        <f>_xll.qlIndexFixing($AC$5,AZ1819,,_xll.ohTrigger(Trigger,Quote!$V$2))</f>
        <v>1.4776808700334843E-2</v>
      </c>
      <c r="BD1819" s="359" t="e">
        <f>_xll.qlIndexFixing($BE$1,AZ1819,TRUE,_xll.ohTrigger(Trigger,Trigger12M))</f>
        <v>#NUM!</v>
      </c>
    </row>
    <row r="1820" spans="51:56" ht="11.25" customHeight="1" x14ac:dyDescent="0.25">
      <c r="AY1820" s="187" t="s">
        <v>90</v>
      </c>
      <c r="AZ1820" s="186">
        <f>_xll.qlInterestRateIndexFixingDate(Currency&amp;"ibor"&amp;$I$1,BA1820,Trigger)</f>
        <v>52065</v>
      </c>
      <c r="BA1820" s="186">
        <f>_xll.qlCalendarAdvance(Calendar,BA1819,AY1820,"f",,Trigger)</f>
        <v>52069</v>
      </c>
      <c r="BB1820" s="186">
        <f>_xll.qlInterestRateIndexMaturity(Currency&amp;"ibor"&amp;$I$1,BA1820,Trigger)</f>
        <v>52434</v>
      </c>
      <c r="BC1820" s="359">
        <f>_xll.qlIndexFixing($AC$5,AZ1820,,_xll.ohTrigger(Trigger,Quote!$V$2))</f>
        <v>1.4778511076048773E-2</v>
      </c>
      <c r="BD1820" s="359" t="e">
        <f>_xll.qlIndexFixing($BE$1,AZ1820,TRUE,_xll.ohTrigger(Trigger,Trigger12M))</f>
        <v>#NUM!</v>
      </c>
    </row>
    <row r="1821" spans="51:56" ht="11.25" customHeight="1" x14ac:dyDescent="0.25">
      <c r="AY1821" s="187" t="s">
        <v>90</v>
      </c>
      <c r="AZ1821" s="186">
        <f>_xll.qlInterestRateIndexFixingDate(Currency&amp;"ibor"&amp;$I$1,BA1821,Trigger)</f>
        <v>52072</v>
      </c>
      <c r="BA1821" s="186">
        <f>_xll.qlCalendarAdvance(Calendar,BA1820,AY1821,"f",,Trigger)</f>
        <v>52076</v>
      </c>
      <c r="BB1821" s="186">
        <f>_xll.qlInterestRateIndexMaturity(Currency&amp;"ibor"&amp;$I$1,BA1821,Trigger)</f>
        <v>52441</v>
      </c>
      <c r="BC1821" s="359">
        <f>_xll.qlIndexFixing($AC$5,AZ1821,,_xll.ohTrigger(Trigger,Quote!$V$2))</f>
        <v>1.4780214556210744E-2</v>
      </c>
      <c r="BD1821" s="359" t="e">
        <f>_xll.qlIndexFixing($BE$1,AZ1821,TRUE,_xll.ohTrigger(Trigger,Trigger12M))</f>
        <v>#NUM!</v>
      </c>
    </row>
    <row r="1822" spans="51:56" ht="11.25" customHeight="1" x14ac:dyDescent="0.25">
      <c r="AY1822" s="187" t="s">
        <v>90</v>
      </c>
      <c r="AZ1822" s="186">
        <f>_xll.qlInterestRateIndexFixingDate(Currency&amp;"ibor"&amp;$I$1,BA1822,Trigger)</f>
        <v>52079</v>
      </c>
      <c r="BA1822" s="186">
        <f>_xll.qlCalendarAdvance(Calendar,BA1821,AY1822,"f",,Trigger)</f>
        <v>52083</v>
      </c>
      <c r="BB1822" s="186">
        <f>_xll.qlInterestRateIndexMaturity(Currency&amp;"ibor"&amp;$I$1,BA1822,Trigger)</f>
        <v>52448</v>
      </c>
      <c r="BC1822" s="359">
        <f>_xll.qlIndexFixing($AC$5,AZ1822,,_xll.ohTrigger(Trigger,Quote!$V$2))</f>
        <v>1.4781919140826888E-2</v>
      </c>
      <c r="BD1822" s="359" t="e">
        <f>_xll.qlIndexFixing($BE$1,AZ1822,TRUE,_xll.ohTrigger(Trigger,Trigger12M))</f>
        <v>#NUM!</v>
      </c>
    </row>
    <row r="1823" spans="51:56" ht="11.25" customHeight="1" x14ac:dyDescent="0.25">
      <c r="AY1823" s="187" t="s">
        <v>90</v>
      </c>
      <c r="AZ1823" s="186">
        <f>_xll.qlInterestRateIndexFixingDate(Currency&amp;"ibor"&amp;$I$1,BA1823,Trigger)</f>
        <v>52086</v>
      </c>
      <c r="BA1823" s="186">
        <f>_xll.qlCalendarAdvance(Calendar,BA1822,AY1823,"f",,Trigger)</f>
        <v>52090</v>
      </c>
      <c r="BB1823" s="186">
        <f>_xll.qlInterestRateIndexMaturity(Currency&amp;"ibor"&amp;$I$1,BA1823,Trigger)</f>
        <v>52455</v>
      </c>
      <c r="BC1823" s="359">
        <f>_xll.qlIndexFixing($AC$5,AZ1823,,_xll.ohTrigger(Trigger,Quote!$V$2))</f>
        <v>1.4783624829902895E-2</v>
      </c>
      <c r="BD1823" s="359" t="e">
        <f>_xll.qlIndexFixing($BE$1,AZ1823,TRUE,_xll.ohTrigger(Trigger,Trigger12M))</f>
        <v>#NUM!</v>
      </c>
    </row>
    <row r="1824" spans="51:56" ht="11.25" customHeight="1" x14ac:dyDescent="0.25">
      <c r="AY1824" s="187" t="s">
        <v>90</v>
      </c>
      <c r="AZ1824" s="186">
        <f>_xll.qlInterestRateIndexFixingDate(Currency&amp;"ibor"&amp;$I$1,BA1824,Trigger)</f>
        <v>52093</v>
      </c>
      <c r="BA1824" s="186">
        <f>_xll.qlCalendarAdvance(Calendar,BA1823,AY1824,"f",,Trigger)</f>
        <v>52097</v>
      </c>
      <c r="BB1824" s="186">
        <f>_xll.qlInterestRateIndexMaturity(Currency&amp;"ibor"&amp;$I$1,BA1824,Trigger)</f>
        <v>52462</v>
      </c>
      <c r="BC1824" s="359">
        <f>_xll.qlIndexFixing($AC$5,AZ1824,,_xll.ohTrigger(Trigger,Quote!$V$2))</f>
        <v>1.4785331623443808E-2</v>
      </c>
      <c r="BD1824" s="359" t="e">
        <f>_xll.qlIndexFixing($BE$1,AZ1824,TRUE,_xll.ohTrigger(Trigger,Trigger12M))</f>
        <v>#NUM!</v>
      </c>
    </row>
    <row r="1825" spans="51:56" ht="11.25" customHeight="1" x14ac:dyDescent="0.25">
      <c r="AY1825" s="187" t="s">
        <v>90</v>
      </c>
      <c r="AZ1825" s="186">
        <f>_xll.qlInterestRateIndexFixingDate(Currency&amp;"ibor"&amp;$I$1,BA1825,Trigger)</f>
        <v>52100</v>
      </c>
      <c r="BA1825" s="186">
        <f>_xll.qlCalendarAdvance(Calendar,BA1824,AY1825,"f",,Trigger)</f>
        <v>52104</v>
      </c>
      <c r="BB1825" s="186">
        <f>_xll.qlInterestRateIndexMaturity(Currency&amp;"ibor"&amp;$I$1,BA1825,Trigger)</f>
        <v>52469</v>
      </c>
      <c r="BC1825" s="359">
        <f>_xll.qlIndexFixing($AC$5,AZ1825,,_xll.ohTrigger(Trigger,Quote!$V$2))</f>
        <v>1.4787039521455974E-2</v>
      </c>
      <c r="BD1825" s="359" t="e">
        <f>_xll.qlIndexFixing($BE$1,AZ1825,TRUE,_xll.ohTrigger(Trigger,Trigger12M))</f>
        <v>#NUM!</v>
      </c>
    </row>
    <row r="1826" spans="51:56" ht="11.25" customHeight="1" x14ac:dyDescent="0.25">
      <c r="AY1826" s="187" t="s">
        <v>90</v>
      </c>
      <c r="AZ1826" s="186">
        <f>_xll.qlInterestRateIndexFixingDate(Currency&amp;"ibor"&amp;$I$1,BA1826,Trigger)</f>
        <v>52107</v>
      </c>
      <c r="BA1826" s="186">
        <f>_xll.qlCalendarAdvance(Calendar,BA1825,AY1826,"f",,Trigger)</f>
        <v>52111</v>
      </c>
      <c r="BB1826" s="186">
        <f>_xll.qlInterestRateIndexMaturity(Currency&amp;"ibor"&amp;$I$1,BA1826,Trigger)</f>
        <v>52476</v>
      </c>
      <c r="BC1826" s="359">
        <f>_xll.qlIndexFixing($AC$5,AZ1826,,_xll.ohTrigger(Trigger,Quote!$V$2))</f>
        <v>1.4788748523944651E-2</v>
      </c>
      <c r="BD1826" s="359" t="e">
        <f>_xll.qlIndexFixing($BE$1,AZ1826,TRUE,_xll.ohTrigger(Trigger,Trigger12M))</f>
        <v>#NUM!</v>
      </c>
    </row>
    <row r="1827" spans="51:56" ht="11.25" customHeight="1" x14ac:dyDescent="0.25">
      <c r="AY1827" s="187" t="s">
        <v>90</v>
      </c>
      <c r="AZ1827" s="186">
        <f>_xll.qlInterestRateIndexFixingDate(Currency&amp;"ibor"&amp;$I$1,BA1827,Trigger)</f>
        <v>52114</v>
      </c>
      <c r="BA1827" s="186">
        <f>_xll.qlCalendarAdvance(Calendar,BA1826,AY1827,"f",,Trigger)</f>
        <v>52118</v>
      </c>
      <c r="BB1827" s="186">
        <f>_xll.qlInterestRateIndexMaturity(Currency&amp;"ibor"&amp;$I$1,BA1827,Trigger)</f>
        <v>52483</v>
      </c>
      <c r="BC1827" s="359">
        <f>_xll.qlIndexFixing($AC$5,AZ1827,,_xll.ohTrigger(Trigger,Quote!$V$2))</f>
        <v>1.4790458630915312E-2</v>
      </c>
      <c r="BD1827" s="359" t="e">
        <f>_xll.qlIndexFixing($BE$1,AZ1827,TRUE,_xll.ohTrigger(Trigger,Trigger12M))</f>
        <v>#NUM!</v>
      </c>
    </row>
    <row r="1828" spans="51:56" ht="11.25" customHeight="1" x14ac:dyDescent="0.25">
      <c r="AY1828" s="187" t="s">
        <v>90</v>
      </c>
      <c r="AZ1828" s="186">
        <f>_xll.qlInterestRateIndexFixingDate(Currency&amp;"ibor"&amp;$I$1,BA1828,Trigger)</f>
        <v>52121</v>
      </c>
      <c r="BA1828" s="186">
        <f>_xll.qlCalendarAdvance(Calendar,BA1827,AY1828,"f",,Trigger)</f>
        <v>52125</v>
      </c>
      <c r="BB1828" s="186">
        <f>_xll.qlInterestRateIndexMaturity(Currency&amp;"ibor"&amp;$I$1,BA1828,Trigger)</f>
        <v>52490</v>
      </c>
      <c r="BC1828" s="359">
        <f>_xll.qlIndexFixing($AC$5,AZ1828,,_xll.ohTrigger(Trigger,Quote!$V$2))</f>
        <v>1.4792169842374091E-2</v>
      </c>
      <c r="BD1828" s="359" t="e">
        <f>_xll.qlIndexFixing($BE$1,AZ1828,TRUE,_xll.ohTrigger(Trigger,Trigger12M))</f>
        <v>#NUM!</v>
      </c>
    </row>
    <row r="1829" spans="51:56" ht="11.25" customHeight="1" x14ac:dyDescent="0.25">
      <c r="AY1829" s="187" t="s">
        <v>90</v>
      </c>
      <c r="AZ1829" s="186">
        <f>_xll.qlInterestRateIndexFixingDate(Currency&amp;"ibor"&amp;$I$1,BA1829,Trigger)</f>
        <v>52128</v>
      </c>
      <c r="BA1829" s="186">
        <f>_xll.qlCalendarAdvance(Calendar,BA1828,AY1829,"f",,Trigger)</f>
        <v>52132</v>
      </c>
      <c r="BB1829" s="186">
        <f>_xll.qlInterestRateIndexMaturity(Currency&amp;"ibor"&amp;$I$1,BA1829,Trigger)</f>
        <v>52497</v>
      </c>
      <c r="BC1829" s="359">
        <f>_xll.qlIndexFixing($AC$5,AZ1829,,_xll.ohTrigger(Trigger,Quote!$V$2))</f>
        <v>1.4793882158326463E-2</v>
      </c>
      <c r="BD1829" s="359" t="e">
        <f>_xll.qlIndexFixing($BE$1,AZ1829,TRUE,_xll.ohTrigger(Trigger,Trigger12M))</f>
        <v>#NUM!</v>
      </c>
    </row>
    <row r="1830" spans="51:56" ht="11.25" customHeight="1" x14ac:dyDescent="0.25">
      <c r="AY1830" s="187" t="s">
        <v>90</v>
      </c>
      <c r="AZ1830" s="186">
        <f>_xll.qlInterestRateIndexFixingDate(Currency&amp;"ibor"&amp;$I$1,BA1830,Trigger)</f>
        <v>52135</v>
      </c>
      <c r="BA1830" s="186">
        <f>_xll.qlCalendarAdvance(Calendar,BA1829,AY1830,"f",,Trigger)</f>
        <v>52139</v>
      </c>
      <c r="BB1830" s="186">
        <f>_xll.qlInterestRateIndexMaturity(Currency&amp;"ibor"&amp;$I$1,BA1830,Trigger)</f>
        <v>52504</v>
      </c>
      <c r="BC1830" s="359">
        <f>_xll.qlIndexFixing($AC$5,AZ1830,,_xll.ohTrigger(Trigger,Quote!$V$2))</f>
        <v>1.4795595578777682E-2</v>
      </c>
      <c r="BD1830" s="359" t="e">
        <f>_xll.qlIndexFixing($BE$1,AZ1830,TRUE,_xll.ohTrigger(Trigger,Trigger12M))</f>
        <v>#NUM!</v>
      </c>
    </row>
    <row r="1831" spans="51:56" ht="11.25" customHeight="1" x14ac:dyDescent="0.25">
      <c r="AY1831" s="187" t="s">
        <v>90</v>
      </c>
      <c r="AZ1831" s="186">
        <f>_xll.qlInterestRateIndexFixingDate(Currency&amp;"ibor"&amp;$I$1,BA1831,Trigger)</f>
        <v>52142</v>
      </c>
      <c r="BA1831" s="186">
        <f>_xll.qlCalendarAdvance(Calendar,BA1830,AY1831,"f",,Trigger)</f>
        <v>52146</v>
      </c>
      <c r="BB1831" s="186">
        <f>_xll.qlInterestRateIndexMaturity(Currency&amp;"ibor"&amp;$I$1,BA1831,Trigger)</f>
        <v>52511</v>
      </c>
      <c r="BC1831" s="359">
        <f>_xll.qlIndexFixing($AC$5,AZ1831,,_xll.ohTrigger(Trigger,Quote!$V$2))</f>
        <v>1.4797310103733884E-2</v>
      </c>
      <c r="BD1831" s="359" t="e">
        <f>_xll.qlIndexFixing($BE$1,AZ1831,TRUE,_xll.ohTrigger(Trigger,Trigger12M))</f>
        <v>#NUM!</v>
      </c>
    </row>
    <row r="1832" spans="51:56" ht="11.25" customHeight="1" x14ac:dyDescent="0.25">
      <c r="AY1832" s="187" t="s">
        <v>90</v>
      </c>
      <c r="AZ1832" s="186">
        <f>_xll.qlInterestRateIndexFixingDate(Currency&amp;"ibor"&amp;$I$1,BA1832,Trigger)</f>
        <v>52149</v>
      </c>
      <c r="BA1832" s="186">
        <f>_xll.qlCalendarAdvance(Calendar,BA1831,AY1832,"f",,Trigger)</f>
        <v>52153</v>
      </c>
      <c r="BB1832" s="186">
        <f>_xll.qlInterestRateIndexMaturity(Currency&amp;"ibor"&amp;$I$1,BA1832,Trigger)</f>
        <v>52518</v>
      </c>
      <c r="BC1832" s="359">
        <f>_xll.qlIndexFixing($AC$5,AZ1832,,_xll.ohTrigger(Trigger,Quote!$V$2))</f>
        <v>1.4799025733200539E-2</v>
      </c>
      <c r="BD1832" s="359" t="e">
        <f>_xll.qlIndexFixing($BE$1,AZ1832,TRUE,_xll.ohTrigger(Trigger,Trigger12M))</f>
        <v>#NUM!</v>
      </c>
    </row>
    <row r="1833" spans="51:56" ht="11.25" customHeight="1" x14ac:dyDescent="0.25">
      <c r="AY1833" s="187" t="s">
        <v>90</v>
      </c>
      <c r="AZ1833" s="186">
        <f>_xll.qlInterestRateIndexFixingDate(Currency&amp;"ibor"&amp;$I$1,BA1833,Trigger)</f>
        <v>52156</v>
      </c>
      <c r="BA1833" s="186">
        <f>_xll.qlCalendarAdvance(Calendar,BA1832,AY1833,"f",,Trigger)</f>
        <v>52160</v>
      </c>
      <c r="BB1833" s="186">
        <f>_xll.qlInterestRateIndexMaturity(Currency&amp;"ibor"&amp;$I$1,BA1833,Trigger)</f>
        <v>52525</v>
      </c>
      <c r="BC1833" s="359">
        <f>_xll.qlIndexFixing($AC$5,AZ1833,,_xll.ohTrigger(Trigger,Quote!$V$2))</f>
        <v>1.4800742467183565E-2</v>
      </c>
      <c r="BD1833" s="359" t="e">
        <f>_xll.qlIndexFixing($BE$1,AZ1833,TRUE,_xll.ohTrigger(Trigger,Trigger12M))</f>
        <v>#NUM!</v>
      </c>
    </row>
    <row r="1834" spans="51:56" ht="11.25" customHeight="1" x14ac:dyDescent="0.25">
      <c r="AY1834" s="187" t="s">
        <v>90</v>
      </c>
      <c r="AZ1834" s="186">
        <f>_xll.qlInterestRateIndexFixingDate(Currency&amp;"ibor"&amp;$I$1,BA1834,Trigger)</f>
        <v>52163</v>
      </c>
      <c r="BA1834" s="186">
        <f>_xll.qlCalendarAdvance(Calendar,BA1833,AY1834,"f",,Trigger)</f>
        <v>52167</v>
      </c>
      <c r="BB1834" s="186">
        <f>_xll.qlInterestRateIndexMaturity(Currency&amp;"ibor"&amp;$I$1,BA1834,Trigger)</f>
        <v>52532</v>
      </c>
      <c r="BC1834" s="359">
        <f>_xll.qlIndexFixing($AC$5,AZ1834,,_xll.ohTrigger(Trigger,Quote!$V$2))</f>
        <v>1.4802460305688435E-2</v>
      </c>
      <c r="BD1834" s="359" t="e">
        <f>_xll.qlIndexFixing($BE$1,AZ1834,TRUE,_xll.ohTrigger(Trigger,Trigger12M))</f>
        <v>#NUM!</v>
      </c>
    </row>
    <row r="1835" spans="51:56" ht="11.25" customHeight="1" x14ac:dyDescent="0.25">
      <c r="AY1835" s="187" t="s">
        <v>90</v>
      </c>
      <c r="AZ1835" s="186">
        <f>_xll.qlInterestRateIndexFixingDate(Currency&amp;"ibor"&amp;$I$1,BA1835,Trigger)</f>
        <v>52170</v>
      </c>
      <c r="BA1835" s="186">
        <f>_xll.qlCalendarAdvance(Calendar,BA1834,AY1835,"f",,Trigger)</f>
        <v>52174</v>
      </c>
      <c r="BB1835" s="186">
        <f>_xll.qlInterestRateIndexMaturity(Currency&amp;"ibor"&amp;$I$1,BA1835,Trigger)</f>
        <v>52539</v>
      </c>
      <c r="BC1835" s="359">
        <f>_xll.qlIndexFixing($AC$5,AZ1835,,_xll.ohTrigger(Trigger,Quote!$V$2))</f>
        <v>1.4804179248720621E-2</v>
      </c>
      <c r="BD1835" s="359" t="e">
        <f>_xll.qlIndexFixing($BE$1,AZ1835,TRUE,_xll.ohTrigger(Trigger,Trigger12M))</f>
        <v>#NUM!</v>
      </c>
    </row>
    <row r="1836" spans="51:56" ht="11.25" customHeight="1" x14ac:dyDescent="0.25">
      <c r="AY1836" s="187" t="s">
        <v>90</v>
      </c>
      <c r="AZ1836" s="186">
        <f>_xll.qlInterestRateIndexFixingDate(Currency&amp;"ibor"&amp;$I$1,BA1836,Trigger)</f>
        <v>52177</v>
      </c>
      <c r="BA1836" s="186">
        <f>_xll.qlCalendarAdvance(Calendar,BA1835,AY1836,"f",,Trigger)</f>
        <v>52181</v>
      </c>
      <c r="BB1836" s="186">
        <f>_xll.qlInterestRateIndexMaturity(Currency&amp;"ibor"&amp;$I$1,BA1836,Trigger)</f>
        <v>52546</v>
      </c>
      <c r="BC1836" s="359">
        <f>_xll.qlIndexFixing($AC$5,AZ1836,,_xll.ohTrigger(Trigger,Quote!$V$2))</f>
        <v>1.480589929628626E-2</v>
      </c>
      <c r="BD1836" s="359" t="e">
        <f>_xll.qlIndexFixing($BE$1,AZ1836,TRUE,_xll.ohTrigger(Trigger,Trigger12M))</f>
        <v>#NUM!</v>
      </c>
    </row>
    <row r="1837" spans="51:56" ht="11.25" customHeight="1" x14ac:dyDescent="0.25">
      <c r="AY1837" s="187" t="s">
        <v>90</v>
      </c>
      <c r="AZ1837" s="186">
        <f>_xll.qlInterestRateIndexFixingDate(Currency&amp;"ibor"&amp;$I$1,BA1837,Trigger)</f>
        <v>52184</v>
      </c>
      <c r="BA1837" s="186">
        <f>_xll.qlCalendarAdvance(Calendar,BA1836,AY1837,"f",,Trigger)</f>
        <v>52188</v>
      </c>
      <c r="BB1837" s="186">
        <f>_xll.qlInterestRateIndexMaturity(Currency&amp;"ibor"&amp;$I$1,BA1837,Trigger)</f>
        <v>52553</v>
      </c>
      <c r="BC1837" s="359">
        <f>_xll.qlIndexFixing($AC$5,AZ1837,,_xll.ohTrigger(Trigger,Quote!$V$2))</f>
        <v>1.4807620448390606E-2</v>
      </c>
      <c r="BD1837" s="359" t="e">
        <f>_xll.qlIndexFixing($BE$1,AZ1837,TRUE,_xll.ohTrigger(Trigger,Trigger12M))</f>
        <v>#NUM!</v>
      </c>
    </row>
    <row r="1838" spans="51:56" ht="11.25" customHeight="1" x14ac:dyDescent="0.25">
      <c r="AY1838" s="187" t="s">
        <v>90</v>
      </c>
      <c r="AZ1838" s="186">
        <f>_xll.qlInterestRateIndexFixingDate(Currency&amp;"ibor"&amp;$I$1,BA1838,Trigger)</f>
        <v>52191</v>
      </c>
      <c r="BA1838" s="186">
        <f>_xll.qlCalendarAdvance(Calendar,BA1837,AY1838,"f",,Trigger)</f>
        <v>52195</v>
      </c>
      <c r="BB1838" s="186">
        <f>_xll.qlInterestRateIndexMaturity(Currency&amp;"ibor"&amp;$I$1,BA1838,Trigger)</f>
        <v>52560</v>
      </c>
      <c r="BC1838" s="359">
        <f>_xll.qlIndexFixing($AC$5,AZ1838,,_xll.ohTrigger(Trigger,Quote!$V$2))</f>
        <v>1.4809342705039355E-2</v>
      </c>
      <c r="BD1838" s="359" t="e">
        <f>_xll.qlIndexFixing($BE$1,AZ1838,TRUE,_xll.ohTrigger(Trigger,Trigger12M))</f>
        <v>#NUM!</v>
      </c>
    </row>
    <row r="1839" spans="51:56" ht="11.25" customHeight="1" x14ac:dyDescent="0.25">
      <c r="AY1839" s="187" t="s">
        <v>90</v>
      </c>
      <c r="AZ1839" s="186">
        <f>_xll.qlInterestRateIndexFixingDate(Currency&amp;"ibor"&amp;$I$1,BA1839,Trigger)</f>
        <v>52198</v>
      </c>
      <c r="BA1839" s="186">
        <f>_xll.qlCalendarAdvance(Calendar,BA1838,AY1839,"f",,Trigger)</f>
        <v>52202</v>
      </c>
      <c r="BB1839" s="186">
        <f>_xll.qlInterestRateIndexMaturity(Currency&amp;"ibor"&amp;$I$1,BA1839,Trigger)</f>
        <v>52567</v>
      </c>
      <c r="BC1839" s="359">
        <f>_xll.qlIndexFixing($AC$5,AZ1839,,_xll.ohTrigger(Trigger,Quote!$V$2))</f>
        <v>1.4811066066238634E-2</v>
      </c>
      <c r="BD1839" s="359" t="e">
        <f>_xll.qlIndexFixing($BE$1,AZ1839,TRUE,_xll.ohTrigger(Trigger,Trigger12M))</f>
        <v>#NUM!</v>
      </c>
    </row>
    <row r="1840" spans="51:56" ht="11.25" customHeight="1" x14ac:dyDescent="0.25">
      <c r="AY1840" s="187" t="s">
        <v>90</v>
      </c>
      <c r="AZ1840" s="186">
        <f>_xll.qlInterestRateIndexFixingDate(Currency&amp;"ibor"&amp;$I$1,BA1840,Trigger)</f>
        <v>52205</v>
      </c>
      <c r="BA1840" s="186">
        <f>_xll.qlCalendarAdvance(Calendar,BA1839,AY1840,"f",,Trigger)</f>
        <v>52209</v>
      </c>
      <c r="BB1840" s="186">
        <f>_xll.qlInterestRateIndexMaturity(Currency&amp;"ibor"&amp;$I$1,BA1840,Trigger)</f>
        <v>52574</v>
      </c>
      <c r="BC1840" s="359">
        <f>_xll.qlIndexFixing($AC$5,AZ1840,,_xll.ohTrigger(Trigger,Quote!$V$2))</f>
        <v>1.4812790531993704E-2</v>
      </c>
      <c r="BD1840" s="359" t="e">
        <f>_xll.qlIndexFixing($BE$1,AZ1840,TRUE,_xll.ohTrigger(Trigger,Trigger12M))</f>
        <v>#NUM!</v>
      </c>
    </row>
    <row r="1841" spans="51:56" ht="11.25" customHeight="1" x14ac:dyDescent="0.25">
      <c r="AY1841" s="187" t="s">
        <v>90</v>
      </c>
      <c r="AZ1841" s="186">
        <f>_xll.qlInterestRateIndexFixingDate(Currency&amp;"ibor"&amp;$I$1,BA1841,Trigger)</f>
        <v>52212</v>
      </c>
      <c r="BA1841" s="186">
        <f>_xll.qlCalendarAdvance(Calendar,BA1840,AY1841,"f",,Trigger)</f>
        <v>52216</v>
      </c>
      <c r="BB1841" s="186">
        <f>_xll.qlInterestRateIndexMaturity(Currency&amp;"ibor"&amp;$I$1,BA1841,Trigger)</f>
        <v>52581</v>
      </c>
      <c r="BC1841" s="359">
        <f>_xll.qlIndexFixing($AC$5,AZ1841,,_xll.ohTrigger(Trigger,Quote!$V$2))</f>
        <v>1.4814516102310476E-2</v>
      </c>
      <c r="BD1841" s="359" t="e">
        <f>_xll.qlIndexFixing($BE$1,AZ1841,TRUE,_xll.ohTrigger(Trigger,Trigger12M))</f>
        <v>#NUM!</v>
      </c>
    </row>
    <row r="1842" spans="51:56" ht="11.25" customHeight="1" x14ac:dyDescent="0.25">
      <c r="AY1842" s="187" t="s">
        <v>90</v>
      </c>
      <c r="AZ1842" s="186">
        <f>_xll.qlInterestRateIndexFixingDate(Currency&amp;"ibor"&amp;$I$1,BA1842,Trigger)</f>
        <v>52219</v>
      </c>
      <c r="BA1842" s="186">
        <f>_xll.qlCalendarAdvance(Calendar,BA1841,AY1842,"f",,Trigger)</f>
        <v>52223</v>
      </c>
      <c r="BB1842" s="186">
        <f>_xll.qlInterestRateIndexMaturity(Currency&amp;"ibor"&amp;$I$1,BA1842,Trigger)</f>
        <v>52588</v>
      </c>
      <c r="BC1842" s="359">
        <f>_xll.qlIndexFixing($AC$5,AZ1842,,_xll.ohTrigger(Trigger,Quote!$V$2))</f>
        <v>1.4816242777194425E-2</v>
      </c>
      <c r="BD1842" s="359" t="e">
        <f>_xll.qlIndexFixing($BE$1,AZ1842,TRUE,_xll.ohTrigger(Trigger,Trigger12M))</f>
        <v>#NUM!</v>
      </c>
    </row>
    <row r="1843" spans="51:56" ht="11.25" customHeight="1" x14ac:dyDescent="0.25">
      <c r="AY1843" s="187" t="s">
        <v>90</v>
      </c>
      <c r="AZ1843" s="186">
        <f>_xll.qlInterestRateIndexFixingDate(Currency&amp;"ibor"&amp;$I$1,BA1843,Trigger)</f>
        <v>52224</v>
      </c>
      <c r="BA1843" s="186">
        <f>_xll.qlCalendarAdvance(Calendar,BA1842,AY1843,"f",,Trigger)</f>
        <v>52230</v>
      </c>
      <c r="BB1843" s="186">
        <f>_xll.qlInterestRateIndexMaturity(Currency&amp;"ibor"&amp;$I$1,BA1843,Trigger)</f>
        <v>52595</v>
      </c>
      <c r="BC1843" s="359">
        <f>_xll.qlIndexFixing($AC$5,AZ1843,,_xll.ohTrigger(Trigger,Quote!$V$2))</f>
        <v>1.4817970556651905E-2</v>
      </c>
      <c r="BD1843" s="359" t="e">
        <f>_xll.qlIndexFixing($BE$1,AZ1843,TRUE,_xll.ohTrigger(Trigger,Trigger12M))</f>
        <v>#NUM!</v>
      </c>
    </row>
    <row r="1844" spans="51:56" ht="11.25" customHeight="1" x14ac:dyDescent="0.25">
      <c r="AY1844" s="187" t="s">
        <v>90</v>
      </c>
      <c r="AZ1844" s="186">
        <f>_xll.qlInterestRateIndexFixingDate(Currency&amp;"ibor"&amp;$I$1,BA1844,Trigger)</f>
        <v>52233</v>
      </c>
      <c r="BA1844" s="186">
        <f>_xll.qlCalendarAdvance(Calendar,BA1843,AY1844,"f",,Trigger)</f>
        <v>52237</v>
      </c>
      <c r="BB1844" s="186">
        <f>_xll.qlInterestRateIndexMaturity(Currency&amp;"ibor"&amp;$I$1,BA1844,Trigger)</f>
        <v>52602</v>
      </c>
      <c r="BC1844" s="359">
        <f>_xll.qlIndexFixing($AC$5,AZ1844,,_xll.ohTrigger(Trigger,Quote!$V$2))</f>
        <v>1.4819699440687728E-2</v>
      </c>
      <c r="BD1844" s="359" t="e">
        <f>_xll.qlIndexFixing($BE$1,AZ1844,TRUE,_xll.ohTrigger(Trigger,Trigger12M))</f>
        <v>#NUM!</v>
      </c>
    </row>
    <row r="1845" spans="51:56" ht="11.25" customHeight="1" x14ac:dyDescent="0.25">
      <c r="AY1845" s="187" t="s">
        <v>90</v>
      </c>
      <c r="AZ1845" s="186">
        <f>_xll.qlInterestRateIndexFixingDate(Currency&amp;"ibor"&amp;$I$1,BA1845,Trigger)</f>
        <v>52240</v>
      </c>
      <c r="BA1845" s="186">
        <f>_xll.qlCalendarAdvance(Calendar,BA1844,AY1845,"f",,Trigger)</f>
        <v>52244</v>
      </c>
      <c r="BB1845" s="186">
        <f>_xll.qlInterestRateIndexMaturity(Currency&amp;"ibor"&amp;$I$1,BA1845,Trigger)</f>
        <v>52609</v>
      </c>
      <c r="BC1845" s="359">
        <f>_xll.qlIndexFixing($AC$5,AZ1845,,_xll.ohTrigger(Trigger,Quote!$V$2))</f>
        <v>1.4821429429308251E-2</v>
      </c>
      <c r="BD1845" s="359" t="e">
        <f>_xll.qlIndexFixing($BE$1,AZ1845,TRUE,_xll.ohTrigger(Trigger,Trigger12M))</f>
        <v>#NUM!</v>
      </c>
    </row>
    <row r="1846" spans="51:56" ht="11.25" customHeight="1" x14ac:dyDescent="0.25">
      <c r="AY1846" s="187" t="s">
        <v>90</v>
      </c>
      <c r="AZ1846" s="186">
        <f>_xll.qlInterestRateIndexFixingDate(Currency&amp;"ibor"&amp;$I$1,BA1846,Trigger)</f>
        <v>52247</v>
      </c>
      <c r="BA1846" s="186">
        <f>_xll.qlCalendarAdvance(Calendar,BA1845,AY1846,"f",,Trigger)</f>
        <v>52251</v>
      </c>
      <c r="BB1846" s="186">
        <f>_xll.qlInterestRateIndexMaturity(Currency&amp;"ibor"&amp;$I$1,BA1846,Trigger)</f>
        <v>52616</v>
      </c>
      <c r="BC1846" s="359">
        <f>_xll.qlIndexFixing($AC$5,AZ1846,,_xll.ohTrigger(Trigger,Quote!$V$2))</f>
        <v>1.4823160522518728E-2</v>
      </c>
      <c r="BD1846" s="359" t="e">
        <f>_xll.qlIndexFixing($BE$1,AZ1846,TRUE,_xll.ohTrigger(Trigger,Trigger12M))</f>
        <v>#NUM!</v>
      </c>
    </row>
    <row r="1847" spans="51:56" ht="11.25" customHeight="1" x14ac:dyDescent="0.25">
      <c r="AY1847" s="187" t="s">
        <v>90</v>
      </c>
      <c r="AZ1847" s="186">
        <f>_xll.qlInterestRateIndexFixingDate(Currency&amp;"ibor"&amp;$I$1,BA1847,Trigger)</f>
        <v>52254</v>
      </c>
      <c r="BA1847" s="186">
        <f>_xll.qlCalendarAdvance(Calendar,BA1846,AY1847,"f",,Trigger)</f>
        <v>52258</v>
      </c>
      <c r="BB1847" s="186">
        <f>_xll.qlInterestRateIndexMaturity(Currency&amp;"ibor"&amp;$I$1,BA1847,Trigger)</f>
        <v>52623</v>
      </c>
      <c r="BC1847" s="359">
        <f>_xll.qlIndexFixing($AC$5,AZ1847,,_xll.ohTrigger(Trigger,Quote!$V$2))</f>
        <v>1.4824892720325509E-2</v>
      </c>
      <c r="BD1847" s="359" t="e">
        <f>_xll.qlIndexFixing($BE$1,AZ1847,TRUE,_xll.ohTrigger(Trigger,Trigger12M))</f>
        <v>#NUM!</v>
      </c>
    </row>
    <row r="1848" spans="51:56" ht="11.25" customHeight="1" x14ac:dyDescent="0.25">
      <c r="AY1848" s="187" t="s">
        <v>90</v>
      </c>
      <c r="AZ1848" s="186">
        <f>_xll.qlInterestRateIndexFixingDate(Currency&amp;"ibor"&amp;$I$1,BA1848,Trigger)</f>
        <v>52261</v>
      </c>
      <c r="BA1848" s="186">
        <f>_xll.qlCalendarAdvance(Calendar,BA1847,AY1848,"f",,Trigger)</f>
        <v>52265</v>
      </c>
      <c r="BB1848" s="186">
        <f>_xll.qlInterestRateIndexMaturity(Currency&amp;"ibor"&amp;$I$1,BA1848,Trigger)</f>
        <v>52630</v>
      </c>
      <c r="BC1848" s="359">
        <f>_xll.qlIndexFixing($AC$5,AZ1848,,_xll.ohTrigger(Trigger,Quote!$V$2))</f>
        <v>1.4826626022733632E-2</v>
      </c>
      <c r="BD1848" s="359" t="e">
        <f>_xll.qlIndexFixing($BE$1,AZ1848,TRUE,_xll.ohTrigger(Trigger,Trigger12M))</f>
        <v>#NUM!</v>
      </c>
    </row>
    <row r="1849" spans="51:56" ht="11.25" customHeight="1" x14ac:dyDescent="0.25">
      <c r="AY1849" s="187" t="s">
        <v>90</v>
      </c>
      <c r="AZ1849" s="186">
        <f>_xll.qlInterestRateIndexFixingDate(Currency&amp;"ibor"&amp;$I$1,BA1849,Trigger)</f>
        <v>52268</v>
      </c>
      <c r="BA1849" s="186">
        <f>_xll.qlCalendarAdvance(Calendar,BA1848,AY1849,"f",,Trigger)</f>
        <v>52272</v>
      </c>
      <c r="BB1849" s="186">
        <f>_xll.qlInterestRateIndexMaturity(Currency&amp;"ibor"&amp;$I$1,BA1849,Trigger)</f>
        <v>52637</v>
      </c>
      <c r="BC1849" s="359">
        <f>_xll.qlIndexFixing($AC$5,AZ1849,,_xll.ohTrigger(Trigger,Quote!$V$2))</f>
        <v>1.4828360429749228E-2</v>
      </c>
      <c r="BD1849" s="359" t="e">
        <f>_xll.qlIndexFixing($BE$1,AZ1849,TRUE,_xll.ohTrigger(Trigger,Trigger12M))</f>
        <v>#NUM!</v>
      </c>
    </row>
    <row r="1850" spans="51:56" ht="11.25" customHeight="1" x14ac:dyDescent="0.25">
      <c r="AY1850" s="187" t="s">
        <v>90</v>
      </c>
      <c r="AZ1850" s="186">
        <f>_xll.qlInterestRateIndexFixingDate(Currency&amp;"ibor"&amp;$I$1,BA1850,Trigger)</f>
        <v>52275</v>
      </c>
      <c r="BA1850" s="186">
        <f>_xll.qlCalendarAdvance(Calendar,BA1849,AY1850,"f",,Trigger)</f>
        <v>52279</v>
      </c>
      <c r="BB1850" s="186">
        <f>_xll.qlInterestRateIndexMaturity(Currency&amp;"ibor"&amp;$I$1,BA1850,Trigger)</f>
        <v>52644</v>
      </c>
      <c r="BC1850" s="359">
        <f>_xll.qlIndexFixing($AC$5,AZ1850,,_xll.ohTrigger(Trigger,Quote!$V$2))</f>
        <v>1.4830095941377993E-2</v>
      </c>
      <c r="BD1850" s="359" t="e">
        <f>_xll.qlIndexFixing($BE$1,AZ1850,TRUE,_xll.ohTrigger(Trigger,Trigger12M))</f>
        <v>#NUM!</v>
      </c>
    </row>
    <row r="1851" spans="51:56" ht="11.25" customHeight="1" x14ac:dyDescent="0.25">
      <c r="AY1851" s="187" t="s">
        <v>90</v>
      </c>
      <c r="AZ1851" s="186">
        <f>_xll.qlInterestRateIndexFixingDate(Currency&amp;"ibor"&amp;$I$1,BA1851,Trigger)</f>
        <v>52282</v>
      </c>
      <c r="BA1851" s="186">
        <f>_xll.qlCalendarAdvance(Calendar,BA1850,AY1851,"f",,Trigger)</f>
        <v>52286</v>
      </c>
      <c r="BB1851" s="186">
        <f>_xll.qlInterestRateIndexMaturity(Currency&amp;"ibor"&amp;$I$1,BA1851,Trigger)</f>
        <v>52651</v>
      </c>
      <c r="BC1851" s="359">
        <f>_xll.qlIndexFixing($AC$5,AZ1851,,_xll.ohTrigger(Trigger,Quote!$V$2))</f>
        <v>1.48318325576254E-2</v>
      </c>
      <c r="BD1851" s="359" t="e">
        <f>_xll.qlIndexFixing($BE$1,AZ1851,TRUE,_xll.ohTrigger(Trigger,Trigger12M))</f>
        <v>#NUM!</v>
      </c>
    </row>
    <row r="1852" spans="51:56" ht="11.25" customHeight="1" x14ac:dyDescent="0.25">
      <c r="AY1852" s="187" t="s">
        <v>90</v>
      </c>
      <c r="AZ1852" s="186">
        <f>_xll.qlInterestRateIndexFixingDate(Currency&amp;"ibor"&amp;$I$1,BA1852,Trigger)</f>
        <v>52289</v>
      </c>
      <c r="BA1852" s="186">
        <f>_xll.qlCalendarAdvance(Calendar,BA1851,AY1852,"f",,Trigger)</f>
        <v>52293</v>
      </c>
      <c r="BB1852" s="186">
        <f>_xll.qlInterestRateIndexMaturity(Currency&amp;"ibor"&amp;$I$1,BA1852,Trigger)</f>
        <v>52659</v>
      </c>
      <c r="BC1852" s="359">
        <f>_xll.qlIndexFixing($AC$5,AZ1852,,_xll.ohTrigger(Trigger,Quote!$V$2))</f>
        <v>1.4833970072259823E-2</v>
      </c>
      <c r="BD1852" s="359" t="e">
        <f>_xll.qlIndexFixing($BE$1,AZ1852,TRUE,_xll.ohTrigger(Trigger,Trigger12M))</f>
        <v>#NUM!</v>
      </c>
    </row>
    <row r="1853" spans="51:56" ht="11.25" customHeight="1" x14ac:dyDescent="0.25">
      <c r="AY1853" s="187" t="s">
        <v>90</v>
      </c>
      <c r="AZ1853" s="186">
        <f>_xll.qlInterestRateIndexFixingDate(Currency&amp;"ibor"&amp;$I$1,BA1853,Trigger)</f>
        <v>52296</v>
      </c>
      <c r="BA1853" s="186">
        <f>_xll.qlCalendarAdvance(Calendar,BA1852,AY1853,"f",,Trigger)</f>
        <v>52300</v>
      </c>
      <c r="BB1853" s="186">
        <f>_xll.qlInterestRateIndexMaturity(Currency&amp;"ibor"&amp;$I$1,BA1853,Trigger)</f>
        <v>52666</v>
      </c>
      <c r="BC1853" s="359">
        <f>_xll.qlIndexFixing($AC$5,AZ1853,,_xll.ohTrigger(Trigger,Quote!$V$2))</f>
        <v>1.4835706806579677E-2</v>
      </c>
      <c r="BD1853" s="359" t="e">
        <f>_xll.qlIndexFixing($BE$1,AZ1853,TRUE,_xll.ohTrigger(Trigger,Trigger12M))</f>
        <v>#NUM!</v>
      </c>
    </row>
    <row r="1854" spans="51:56" ht="11.25" customHeight="1" x14ac:dyDescent="0.25">
      <c r="AY1854" s="187" t="s">
        <v>90</v>
      </c>
      <c r="AZ1854" s="186">
        <f>_xll.qlInterestRateIndexFixingDate(Currency&amp;"ibor"&amp;$I$1,BA1854,Trigger)</f>
        <v>52303</v>
      </c>
      <c r="BA1854" s="186">
        <f>_xll.qlCalendarAdvance(Calendar,BA1853,AY1854,"f",,Trigger)</f>
        <v>52307</v>
      </c>
      <c r="BB1854" s="186">
        <f>_xll.qlInterestRateIndexMaturity(Currency&amp;"ibor"&amp;$I$1,BA1854,Trigger)</f>
        <v>52673</v>
      </c>
      <c r="BC1854" s="359">
        <f>_xll.qlIndexFixing($AC$5,AZ1854,,_xll.ohTrigger(Trigger,Quote!$V$2))</f>
        <v>1.4837444642571728E-2</v>
      </c>
      <c r="BD1854" s="359" t="e">
        <f>_xll.qlIndexFixing($BE$1,AZ1854,TRUE,_xll.ohTrigger(Trigger,Trigger12M))</f>
        <v>#NUM!</v>
      </c>
    </row>
    <row r="1855" spans="51:56" ht="11.25" customHeight="1" x14ac:dyDescent="0.25">
      <c r="AY1855" s="187" t="s">
        <v>90</v>
      </c>
      <c r="AZ1855" s="186">
        <f>_xll.qlInterestRateIndexFixingDate(Currency&amp;"ibor"&amp;$I$1,BA1855,Trigger)</f>
        <v>52310</v>
      </c>
      <c r="BA1855" s="186">
        <f>_xll.qlCalendarAdvance(Calendar,BA1854,AY1855,"f",,Trigger)</f>
        <v>52314</v>
      </c>
      <c r="BB1855" s="186">
        <f>_xll.qlInterestRateIndexMaturity(Currency&amp;"ibor"&amp;$I$1,BA1855,Trigger)</f>
        <v>52680</v>
      </c>
      <c r="BC1855" s="359">
        <f>_xll.qlIndexFixing($AC$5,AZ1855,,_xll.ohTrigger(Trigger,Quote!$V$2))</f>
        <v>1.4839183580241654E-2</v>
      </c>
      <c r="BD1855" s="359" t="e">
        <f>_xll.qlIndexFixing($BE$1,AZ1855,TRUE,_xll.ohTrigger(Trigger,Trigger12M))</f>
        <v>#NUM!</v>
      </c>
    </row>
    <row r="1856" spans="51:56" ht="11.25" customHeight="1" x14ac:dyDescent="0.25">
      <c r="AY1856" s="187" t="s">
        <v>90</v>
      </c>
      <c r="AZ1856" s="186">
        <f>_xll.qlInterestRateIndexFixingDate(Currency&amp;"ibor"&amp;$I$1,BA1856,Trigger)</f>
        <v>52315</v>
      </c>
      <c r="BA1856" s="186">
        <f>_xll.qlCalendarAdvance(Calendar,BA1855,AY1856,"f",,Trigger)</f>
        <v>52321</v>
      </c>
      <c r="BB1856" s="186">
        <f>_xll.qlInterestRateIndexMaturity(Currency&amp;"ibor"&amp;$I$1,BA1856,Trigger)</f>
        <v>52687</v>
      </c>
      <c r="BC1856" s="359">
        <f>_xll.qlIndexFixing($AC$5,AZ1856,,_xll.ohTrigger(Trigger,Quote!$V$2))</f>
        <v>1.4840923619595131E-2</v>
      </c>
      <c r="BD1856" s="359" t="e">
        <f>_xll.qlIndexFixing($BE$1,AZ1856,TRUE,_xll.ohTrigger(Trigger,Trigger12M))</f>
        <v>#NUM!</v>
      </c>
    </row>
    <row r="1857" spans="51:56" ht="11.25" customHeight="1" x14ac:dyDescent="0.25">
      <c r="AY1857" s="187" t="s">
        <v>90</v>
      </c>
      <c r="AZ1857" s="186">
        <f>_xll.qlInterestRateIndexFixingDate(Currency&amp;"ibor"&amp;$I$1,BA1857,Trigger)</f>
        <v>52324</v>
      </c>
      <c r="BA1857" s="186">
        <f>_xll.qlCalendarAdvance(Calendar,BA1856,AY1857,"f",,Trigger)</f>
        <v>52328</v>
      </c>
      <c r="BB1857" s="186">
        <f>_xll.qlInterestRateIndexMaturity(Currency&amp;"ibor"&amp;$I$1,BA1857,Trigger)</f>
        <v>52694</v>
      </c>
      <c r="BC1857" s="359">
        <f>_xll.qlIndexFixing($AC$5,AZ1857,,_xll.ohTrigger(Trigger,Quote!$V$2))</f>
        <v>1.484266476063806E-2</v>
      </c>
      <c r="BD1857" s="359" t="e">
        <f>_xll.qlIndexFixing($BE$1,AZ1857,TRUE,_xll.ohTrigger(Trigger,Trigger12M))</f>
        <v>#NUM!</v>
      </c>
    </row>
    <row r="1858" spans="51:56" ht="11.25" customHeight="1" x14ac:dyDescent="0.25">
      <c r="AY1858" s="187" t="s">
        <v>90</v>
      </c>
      <c r="AZ1858" s="186">
        <f>_xll.qlInterestRateIndexFixingDate(Currency&amp;"ibor"&amp;$I$1,BA1858,Trigger)</f>
        <v>52331</v>
      </c>
      <c r="BA1858" s="186">
        <f>_xll.qlCalendarAdvance(Calendar,BA1857,AY1858,"f",,Trigger)</f>
        <v>52335</v>
      </c>
      <c r="BB1858" s="186">
        <f>_xll.qlInterestRateIndexMaturity(Currency&amp;"ibor"&amp;$I$1,BA1858,Trigger)</f>
        <v>52701</v>
      </c>
      <c r="BC1858" s="359">
        <f>_xll.qlIndexFixing($AC$5,AZ1858,,_xll.ohTrigger(Trigger,Quote!$V$2))</f>
        <v>1.484440700337568E-2</v>
      </c>
      <c r="BD1858" s="359" t="e">
        <f>_xll.qlIndexFixing($BE$1,AZ1858,TRUE,_xll.ohTrigger(Trigger,Trigger12M))</f>
        <v>#NUM!</v>
      </c>
    </row>
    <row r="1859" spans="51:56" ht="11.25" customHeight="1" x14ac:dyDescent="0.25">
      <c r="AY1859" s="187" t="s">
        <v>90</v>
      </c>
      <c r="AZ1859" s="186">
        <f>_xll.qlInterestRateIndexFixingDate(Currency&amp;"ibor"&amp;$I$1,BA1859,Trigger)</f>
        <v>52338</v>
      </c>
      <c r="BA1859" s="186">
        <f>_xll.qlCalendarAdvance(Calendar,BA1858,AY1859,"f",,Trigger)</f>
        <v>52342</v>
      </c>
      <c r="BB1859" s="186">
        <f>_xll.qlInterestRateIndexMaturity(Currency&amp;"ibor"&amp;$I$1,BA1859,Trigger)</f>
        <v>52708</v>
      </c>
      <c r="BC1859" s="359">
        <f>_xll.qlIndexFixing($AC$5,AZ1859,,_xll.ohTrigger(Trigger,Quote!$V$2))</f>
        <v>1.4846150347814543E-2</v>
      </c>
      <c r="BD1859" s="359" t="e">
        <f>_xll.qlIndexFixing($BE$1,AZ1859,TRUE,_xll.ohTrigger(Trigger,Trigger12M))</f>
        <v>#NUM!</v>
      </c>
    </row>
    <row r="1860" spans="51:56" ht="11.25" customHeight="1" x14ac:dyDescent="0.25">
      <c r="AY1860" s="187" t="s">
        <v>90</v>
      </c>
      <c r="AZ1860" s="186">
        <f>_xll.qlInterestRateIndexFixingDate(Currency&amp;"ibor"&amp;$I$1,BA1860,Trigger)</f>
        <v>52345</v>
      </c>
      <c r="BA1860" s="186">
        <f>_xll.qlCalendarAdvance(Calendar,BA1859,AY1860,"f",,Trigger)</f>
        <v>52349</v>
      </c>
      <c r="BB1860" s="186">
        <f>_xll.qlInterestRateIndexMaturity(Currency&amp;"ibor"&amp;$I$1,BA1860,Trigger)</f>
        <v>52715</v>
      </c>
      <c r="BC1860" s="359">
        <f>_xll.qlIndexFixing($AC$5,AZ1860,,_xll.ohTrigger(Trigger,Quote!$V$2))</f>
        <v>1.4847894793959893E-2</v>
      </c>
      <c r="BD1860" s="359" t="e">
        <f>_xll.qlIndexFixing($BE$1,AZ1860,TRUE,_xll.ohTrigger(Trigger,Trigger12M))</f>
        <v>#NUM!</v>
      </c>
    </row>
    <row r="1861" spans="51:56" ht="11.25" customHeight="1" x14ac:dyDescent="0.25">
      <c r="AY1861" s="187" t="s">
        <v>90</v>
      </c>
      <c r="AZ1861" s="186">
        <f>_xll.qlInterestRateIndexFixingDate(Currency&amp;"ibor"&amp;$I$1,BA1861,Trigger)</f>
        <v>52351</v>
      </c>
      <c r="BA1861" s="186">
        <f>_xll.qlCalendarAdvance(Calendar,BA1860,AY1861,"f",,Trigger)</f>
        <v>52356</v>
      </c>
      <c r="BB1861" s="186">
        <f>_xll.qlInterestRateIndexMaturity(Currency&amp;"ibor"&amp;$I$1,BA1861,Trigger)</f>
        <v>52722</v>
      </c>
      <c r="BC1861" s="359">
        <f>_xll.qlIndexFixing($AC$5,AZ1861,,_xll.ohTrigger(Trigger,Quote!$V$2))</f>
        <v>1.4849640341817188E-2</v>
      </c>
      <c r="BD1861" s="359" t="e">
        <f>_xll.qlIndexFixing($BE$1,AZ1861,TRUE,_xll.ohTrigger(Trigger,Trigger12M))</f>
        <v>#NUM!</v>
      </c>
    </row>
    <row r="1862" spans="51:56" ht="11.25" customHeight="1" x14ac:dyDescent="0.25">
      <c r="AY1862" s="187" t="s">
        <v>90</v>
      </c>
      <c r="AZ1862" s="186">
        <f>_xll.qlInterestRateIndexFixingDate(Currency&amp;"ibor"&amp;$I$1,BA1862,Trigger)</f>
        <v>52359</v>
      </c>
      <c r="BA1862" s="186">
        <f>_xll.qlCalendarAdvance(Calendar,BA1861,AY1862,"f",,Trigger)</f>
        <v>52363</v>
      </c>
      <c r="BB1862" s="186">
        <f>_xll.qlInterestRateIndexMaturity(Currency&amp;"ibor"&amp;$I$1,BA1862,Trigger)</f>
        <v>52729</v>
      </c>
      <c r="BC1862" s="359">
        <f>_xll.qlIndexFixing($AC$5,AZ1862,,_xll.ohTrigger(Trigger,Quote!$V$2))</f>
        <v>1.48513869913932E-2</v>
      </c>
      <c r="BD1862" s="359" t="e">
        <f>_xll.qlIndexFixing($BE$1,AZ1862,TRUE,_xll.ohTrigger(Trigger,Trigger12M))</f>
        <v>#NUM!</v>
      </c>
    </row>
    <row r="1863" spans="51:56" ht="11.25" customHeight="1" x14ac:dyDescent="0.25">
      <c r="AY1863" s="187" t="s">
        <v>90</v>
      </c>
      <c r="AZ1863" s="186">
        <f>_xll.qlInterestRateIndexFixingDate(Currency&amp;"ibor"&amp;$I$1,BA1863,Trigger)</f>
        <v>52366</v>
      </c>
      <c r="BA1863" s="186">
        <f>_xll.qlCalendarAdvance(Calendar,BA1862,AY1863,"f",,Trigger)</f>
        <v>52370</v>
      </c>
      <c r="BB1863" s="186">
        <f>_xll.qlInterestRateIndexMaturity(Currency&amp;"ibor"&amp;$I$1,BA1863,Trigger)</f>
        <v>52736</v>
      </c>
      <c r="BC1863" s="359">
        <f>_xll.qlIndexFixing($AC$5,AZ1863,,_xll.ohTrigger(Trigger,Quote!$V$2))</f>
        <v>1.4853134742692732E-2</v>
      </c>
      <c r="BD1863" s="359" t="e">
        <f>_xll.qlIndexFixing($BE$1,AZ1863,TRUE,_xll.ohTrigger(Trigger,Trigger12M))</f>
        <v>#NUM!</v>
      </c>
    </row>
    <row r="1864" spans="51:56" ht="11.25" customHeight="1" x14ac:dyDescent="0.25">
      <c r="AY1864" s="187" t="s">
        <v>90</v>
      </c>
      <c r="AZ1864" s="186">
        <f>_xll.qlInterestRateIndexFixingDate(Currency&amp;"ibor"&amp;$I$1,BA1864,Trigger)</f>
        <v>52373</v>
      </c>
      <c r="BA1864" s="186">
        <f>_xll.qlCalendarAdvance(Calendar,BA1863,AY1864,"f",,Trigger)</f>
        <v>52377</v>
      </c>
      <c r="BB1864" s="186">
        <f>_xll.qlInterestRateIndexMaturity(Currency&amp;"ibor"&amp;$I$1,BA1864,Trigger)</f>
        <v>52743</v>
      </c>
      <c r="BC1864" s="359">
        <f>_xll.qlIndexFixing($AC$5,AZ1864,,_xll.ohTrigger(Trigger,Quote!$V$2))</f>
        <v>1.4854883595722339E-2</v>
      </c>
      <c r="BD1864" s="359" t="e">
        <f>_xll.qlIndexFixing($BE$1,AZ1864,TRUE,_xll.ohTrigger(Trigger,Trigger12M))</f>
        <v>#NUM!</v>
      </c>
    </row>
    <row r="1865" spans="51:56" ht="11.25" customHeight="1" x14ac:dyDescent="0.25">
      <c r="AY1865" s="187" t="s">
        <v>90</v>
      </c>
      <c r="AZ1865" s="186">
        <f>_xll.qlInterestRateIndexFixingDate(Currency&amp;"ibor"&amp;$I$1,BA1865,Trigger)</f>
        <v>52380</v>
      </c>
      <c r="BA1865" s="186">
        <f>_xll.qlCalendarAdvance(Calendar,BA1864,AY1865,"f",,Trigger)</f>
        <v>52384</v>
      </c>
      <c r="BB1865" s="186">
        <f>_xll.qlInterestRateIndexMaturity(Currency&amp;"ibor"&amp;$I$1,BA1865,Trigger)</f>
        <v>52750</v>
      </c>
      <c r="BC1865" s="359">
        <f>_xll.qlIndexFixing($AC$5,AZ1865,,_xll.ohTrigger(Trigger,Quote!$V$2))</f>
        <v>1.4856700934050469E-2</v>
      </c>
      <c r="BD1865" s="359" t="e">
        <f>_xll.qlIndexFixing($BE$1,AZ1865,TRUE,_xll.ohTrigger(Trigger,Trigger12M))</f>
        <v>#NUM!</v>
      </c>
    </row>
    <row r="1866" spans="51:56" ht="11.25" customHeight="1" x14ac:dyDescent="0.25">
      <c r="AY1866" s="187" t="s">
        <v>90</v>
      </c>
      <c r="AZ1866" s="186">
        <f>_xll.qlInterestRateIndexFixingDate(Currency&amp;"ibor"&amp;$I$1,BA1866,Trigger)</f>
        <v>52387</v>
      </c>
      <c r="BA1866" s="186">
        <f>_xll.qlCalendarAdvance(Calendar,BA1865,AY1866,"f",,Trigger)</f>
        <v>52391</v>
      </c>
      <c r="BB1866" s="186">
        <f>_xll.qlInterestRateIndexMaturity(Currency&amp;"ibor"&amp;$I$1,BA1866,Trigger)</f>
        <v>52757</v>
      </c>
      <c r="BC1866" s="359">
        <f>_xll.qlIndexFixing($AC$5,AZ1866,,_xll.ohTrigger(Trigger,Quote!$V$2))</f>
        <v>1.4858924010948337E-2</v>
      </c>
      <c r="BD1866" s="359" t="e">
        <f>_xll.qlIndexFixing($BE$1,AZ1866,TRUE,_xll.ohTrigger(Trigger,Trigger12M))</f>
        <v>#NUM!</v>
      </c>
    </row>
    <row r="1867" spans="51:56" ht="11.25" customHeight="1" x14ac:dyDescent="0.25">
      <c r="AY1867" s="187" t="s">
        <v>90</v>
      </c>
      <c r="AZ1867" s="186">
        <f>_xll.qlInterestRateIndexFixingDate(Currency&amp;"ibor"&amp;$I$1,BA1867,Trigger)</f>
        <v>52394</v>
      </c>
      <c r="BA1867" s="186">
        <f>_xll.qlCalendarAdvance(Calendar,BA1866,AY1867,"f",,Trigger)</f>
        <v>52398</v>
      </c>
      <c r="BB1867" s="186">
        <f>_xll.qlInterestRateIndexMaturity(Currency&amp;"ibor"&amp;$I$1,BA1867,Trigger)</f>
        <v>52764</v>
      </c>
      <c r="BC1867" s="359">
        <f>_xll.qlIndexFixing($AC$5,AZ1867,,_xll.ohTrigger(Trigger,Quote!$V$2))</f>
        <v>1.4861148776631273E-2</v>
      </c>
      <c r="BD1867" s="359" t="e">
        <f>_xll.qlIndexFixing($BE$1,AZ1867,TRUE,_xll.ohTrigger(Trigger,Trigger12M))</f>
        <v>#NUM!</v>
      </c>
    </row>
    <row r="1868" spans="51:56" ht="11.25" customHeight="1" x14ac:dyDescent="0.25">
      <c r="AY1868" s="187" t="s">
        <v>90</v>
      </c>
      <c r="AZ1868" s="186">
        <f>_xll.qlInterestRateIndexFixingDate(Currency&amp;"ibor"&amp;$I$1,BA1868,Trigger)</f>
        <v>52401</v>
      </c>
      <c r="BA1868" s="186">
        <f>_xll.qlCalendarAdvance(Calendar,BA1867,AY1868,"f",,Trigger)</f>
        <v>52405</v>
      </c>
      <c r="BB1868" s="186">
        <f>_xll.qlInterestRateIndexMaturity(Currency&amp;"ibor"&amp;$I$1,BA1868,Trigger)</f>
        <v>52771</v>
      </c>
      <c r="BC1868" s="359">
        <f>_xll.qlIndexFixing($AC$5,AZ1868,,_xll.ohTrigger(Trigger,Quote!$V$2))</f>
        <v>1.4863375231109978E-2</v>
      </c>
      <c r="BD1868" s="359" t="e">
        <f>_xll.qlIndexFixing($BE$1,AZ1868,TRUE,_xll.ohTrigger(Trigger,Trigger12M))</f>
        <v>#NUM!</v>
      </c>
    </row>
    <row r="1869" spans="51:56" ht="11.25" customHeight="1" x14ac:dyDescent="0.25">
      <c r="AY1869" s="187" t="s">
        <v>90</v>
      </c>
      <c r="AZ1869" s="186">
        <f>_xll.qlInterestRateIndexFixingDate(Currency&amp;"ibor"&amp;$I$1,BA1869,Trigger)</f>
        <v>52408</v>
      </c>
      <c r="BA1869" s="186">
        <f>_xll.qlCalendarAdvance(Calendar,BA1868,AY1869,"f",,Trigger)</f>
        <v>52412</v>
      </c>
      <c r="BB1869" s="186">
        <f>_xll.qlInterestRateIndexMaturity(Currency&amp;"ibor"&amp;$I$1,BA1869,Trigger)</f>
        <v>52778</v>
      </c>
      <c r="BC1869" s="359">
        <f>_xll.qlIndexFixing($AC$5,AZ1869,,_xll.ohTrigger(Trigger,Quote!$V$2))</f>
        <v>1.486560337439603E-2</v>
      </c>
      <c r="BD1869" s="359" t="e">
        <f>_xll.qlIndexFixing($BE$1,AZ1869,TRUE,_xll.ohTrigger(Trigger,Trigger12M))</f>
        <v>#NUM!</v>
      </c>
    </row>
    <row r="1870" spans="51:56" ht="11.25" customHeight="1" x14ac:dyDescent="0.25">
      <c r="AY1870" s="187" t="s">
        <v>90</v>
      </c>
      <c r="AZ1870" s="186">
        <f>_xll.qlInterestRateIndexFixingDate(Currency&amp;"ibor"&amp;$I$1,BA1870,Trigger)</f>
        <v>52415</v>
      </c>
      <c r="BA1870" s="186">
        <f>_xll.qlCalendarAdvance(Calendar,BA1869,AY1870,"f",,Trigger)</f>
        <v>52419</v>
      </c>
      <c r="BB1870" s="186">
        <f>_xll.qlInterestRateIndexMaturity(Currency&amp;"ibor"&amp;$I$1,BA1870,Trigger)</f>
        <v>52785</v>
      </c>
      <c r="BC1870" s="359">
        <f>_xll.qlIndexFixing($AC$5,AZ1870,,_xll.ohTrigger(Trigger,Quote!$V$2))</f>
        <v>1.4867833206500782E-2</v>
      </c>
      <c r="BD1870" s="359" t="e">
        <f>_xll.qlIndexFixing($BE$1,AZ1870,TRUE,_xll.ohTrigger(Trigger,Trigger12M))</f>
        <v>#NUM!</v>
      </c>
    </row>
    <row r="1871" spans="51:56" ht="11.25" customHeight="1" x14ac:dyDescent="0.25">
      <c r="AY1871" s="187" t="s">
        <v>90</v>
      </c>
      <c r="AZ1871" s="186">
        <f>_xll.qlInterestRateIndexFixingDate(Currency&amp;"ibor"&amp;$I$1,BA1871,Trigger)</f>
        <v>52422</v>
      </c>
      <c r="BA1871" s="186">
        <f>_xll.qlCalendarAdvance(Calendar,BA1870,AY1871,"f",,Trigger)</f>
        <v>52426</v>
      </c>
      <c r="BB1871" s="186">
        <f>_xll.qlInterestRateIndexMaturity(Currency&amp;"ibor"&amp;$I$1,BA1871,Trigger)</f>
        <v>52792</v>
      </c>
      <c r="BC1871" s="359">
        <f>_xll.qlIndexFixing($AC$5,AZ1871,,_xll.ohTrigger(Trigger,Quote!$V$2))</f>
        <v>1.4870064727435376E-2</v>
      </c>
      <c r="BD1871" s="359" t="e">
        <f>_xll.qlIndexFixing($BE$1,AZ1871,TRUE,_xll.ohTrigger(Trigger,Trigger12M))</f>
        <v>#NUM!</v>
      </c>
    </row>
    <row r="1872" spans="51:56" ht="11.25" customHeight="1" x14ac:dyDescent="0.25">
      <c r="AY1872" s="187" t="s">
        <v>90</v>
      </c>
      <c r="AZ1872" s="186">
        <f>_xll.qlInterestRateIndexFixingDate(Currency&amp;"ibor"&amp;$I$1,BA1872,Trigger)</f>
        <v>52429</v>
      </c>
      <c r="BA1872" s="186">
        <f>_xll.qlCalendarAdvance(Calendar,BA1871,AY1872,"f",,Trigger)</f>
        <v>52433</v>
      </c>
      <c r="BB1872" s="186">
        <f>_xll.qlInterestRateIndexMaturity(Currency&amp;"ibor"&amp;$I$1,BA1872,Trigger)</f>
        <v>52799</v>
      </c>
      <c r="BC1872" s="359">
        <f>_xll.qlIndexFixing($AC$5,AZ1872,,_xll.ohTrigger(Trigger,Quote!$V$2))</f>
        <v>1.4872297937210951E-2</v>
      </c>
      <c r="BD1872" s="359" t="e">
        <f>_xll.qlIndexFixing($BE$1,AZ1872,TRUE,_xll.ohTrigger(Trigger,Trigger12M))</f>
        <v>#NUM!</v>
      </c>
    </row>
    <row r="1873" spans="51:56" ht="11.25" customHeight="1" x14ac:dyDescent="0.25">
      <c r="AY1873" s="187" t="s">
        <v>90</v>
      </c>
      <c r="AZ1873" s="186">
        <f>_xll.qlInterestRateIndexFixingDate(Currency&amp;"ibor"&amp;$I$1,BA1873,Trigger)</f>
        <v>52436</v>
      </c>
      <c r="BA1873" s="186">
        <f>_xll.qlCalendarAdvance(Calendar,BA1872,AY1873,"f",,Trigger)</f>
        <v>52440</v>
      </c>
      <c r="BB1873" s="186">
        <f>_xll.qlInterestRateIndexMaturity(Currency&amp;"ibor"&amp;$I$1,BA1873,Trigger)</f>
        <v>52806</v>
      </c>
      <c r="BC1873" s="359">
        <f>_xll.qlIndexFixing($AC$5,AZ1873,,_xll.ohTrigger(Trigger,Quote!$V$2))</f>
        <v>1.4874532835839298E-2</v>
      </c>
      <c r="BD1873" s="359" t="e">
        <f>_xll.qlIndexFixing($BE$1,AZ1873,TRUE,_xll.ohTrigger(Trigger,Trigger12M))</f>
        <v>#NUM!</v>
      </c>
    </row>
    <row r="1874" spans="51:56" ht="11.25" customHeight="1" x14ac:dyDescent="0.25">
      <c r="AY1874" s="187" t="s">
        <v>90</v>
      </c>
      <c r="AZ1874" s="186">
        <f>_xll.qlInterestRateIndexFixingDate(Currency&amp;"ibor"&amp;$I$1,BA1874,Trigger)</f>
        <v>52443</v>
      </c>
      <c r="BA1874" s="186">
        <f>_xll.qlCalendarAdvance(Calendar,BA1873,AY1874,"f",,Trigger)</f>
        <v>52447</v>
      </c>
      <c r="BB1874" s="186">
        <f>_xll.qlInterestRateIndexMaturity(Currency&amp;"ibor"&amp;$I$1,BA1874,Trigger)</f>
        <v>52813</v>
      </c>
      <c r="BC1874" s="359">
        <f>_xll.qlIndexFixing($AC$5,AZ1874,,_xll.ohTrigger(Trigger,Quote!$V$2))</f>
        <v>1.487676942333112E-2</v>
      </c>
      <c r="BD1874" s="359" t="e">
        <f>_xll.qlIndexFixing($BE$1,AZ1874,TRUE,_xll.ohTrigger(Trigger,Trigger12M))</f>
        <v>#NUM!</v>
      </c>
    </row>
    <row r="1875" spans="51:56" ht="11.25" customHeight="1" x14ac:dyDescent="0.25">
      <c r="AY1875" s="187" t="s">
        <v>90</v>
      </c>
      <c r="AZ1875" s="186">
        <f>_xll.qlInterestRateIndexFixingDate(Currency&amp;"ibor"&amp;$I$1,BA1875,Trigger)</f>
        <v>52450</v>
      </c>
      <c r="BA1875" s="186">
        <f>_xll.qlCalendarAdvance(Calendar,BA1874,AY1875,"f",,Trigger)</f>
        <v>52454</v>
      </c>
      <c r="BB1875" s="186">
        <f>_xll.qlInterestRateIndexMaturity(Currency&amp;"ibor"&amp;$I$1,BA1875,Trigger)</f>
        <v>52820</v>
      </c>
      <c r="BC1875" s="359">
        <f>_xll.qlIndexFixing($AC$5,AZ1875,,_xll.ohTrigger(Trigger,Quote!$V$2))</f>
        <v>1.4879007699698431E-2</v>
      </c>
      <c r="BD1875" s="359" t="e">
        <f>_xll.qlIndexFixing($BE$1,AZ1875,TRUE,_xll.ohTrigger(Trigger,Trigger12M))</f>
        <v>#NUM!</v>
      </c>
    </row>
    <row r="1876" spans="51:56" ht="11.25" customHeight="1" x14ac:dyDescent="0.25">
      <c r="AY1876" s="187" t="s">
        <v>90</v>
      </c>
      <c r="AZ1876" s="186">
        <f>_xll.qlInterestRateIndexFixingDate(Currency&amp;"ibor"&amp;$I$1,BA1876,Trigger)</f>
        <v>52457</v>
      </c>
      <c r="BA1876" s="186">
        <f>_xll.qlCalendarAdvance(Calendar,BA1875,AY1876,"f",,Trigger)</f>
        <v>52461</v>
      </c>
      <c r="BB1876" s="186">
        <f>_xll.qlInterestRateIndexMaturity(Currency&amp;"ibor"&amp;$I$1,BA1876,Trigger)</f>
        <v>52827</v>
      </c>
      <c r="BC1876" s="359">
        <f>_xll.qlIndexFixing($AC$5,AZ1876,,_xll.ohTrigger(Trigger,Quote!$V$2))</f>
        <v>1.4881247664951931E-2</v>
      </c>
      <c r="BD1876" s="359" t="e">
        <f>_xll.qlIndexFixing($BE$1,AZ1876,TRUE,_xll.ohTrigger(Trigger,Trigger12M))</f>
        <v>#NUM!</v>
      </c>
    </row>
    <row r="1877" spans="51:56" ht="11.25" customHeight="1" x14ac:dyDescent="0.25">
      <c r="AY1877" s="187" t="s">
        <v>90</v>
      </c>
      <c r="AZ1877" s="186">
        <f>_xll.qlInterestRateIndexFixingDate(Currency&amp;"ibor"&amp;$I$1,BA1877,Trigger)</f>
        <v>52464</v>
      </c>
      <c r="BA1877" s="186">
        <f>_xll.qlCalendarAdvance(Calendar,BA1876,AY1877,"f",,Trigger)</f>
        <v>52468</v>
      </c>
      <c r="BB1877" s="186">
        <f>_xll.qlInterestRateIndexMaturity(Currency&amp;"ibor"&amp;$I$1,BA1877,Trigger)</f>
        <v>52834</v>
      </c>
      <c r="BC1877" s="359">
        <f>_xll.qlIndexFixing($AC$5,AZ1877,,_xll.ohTrigger(Trigger,Quote!$V$2))</f>
        <v>1.4883489319103414E-2</v>
      </c>
      <c r="BD1877" s="359" t="e">
        <f>_xll.qlIndexFixing($BE$1,AZ1877,TRUE,_xll.ohTrigger(Trigger,Trigger12M))</f>
        <v>#NUM!</v>
      </c>
    </row>
    <row r="1878" spans="51:56" ht="11.25" customHeight="1" x14ac:dyDescent="0.25">
      <c r="AY1878" s="187" t="s">
        <v>90</v>
      </c>
      <c r="AZ1878" s="186">
        <f>_xll.qlInterestRateIndexFixingDate(Currency&amp;"ibor"&amp;$I$1,BA1878,Trigger)</f>
        <v>52471</v>
      </c>
      <c r="BA1878" s="186">
        <f>_xll.qlCalendarAdvance(Calendar,BA1877,AY1878,"f",,Trigger)</f>
        <v>52475</v>
      </c>
      <c r="BB1878" s="186">
        <f>_xll.qlInterestRateIndexMaturity(Currency&amp;"ibor"&amp;$I$1,BA1878,Trigger)</f>
        <v>52841</v>
      </c>
      <c r="BC1878" s="359">
        <f>_xll.qlIndexFixing($AC$5,AZ1878,,_xll.ohTrigger(Trigger,Quote!$V$2))</f>
        <v>1.48857326621638E-2</v>
      </c>
      <c r="BD1878" s="359" t="e">
        <f>_xll.qlIndexFixing($BE$1,AZ1878,TRUE,_xll.ohTrigger(Trigger,Trigger12M))</f>
        <v>#NUM!</v>
      </c>
    </row>
    <row r="1879" spans="51:56" ht="11.25" customHeight="1" x14ac:dyDescent="0.25">
      <c r="AY1879" s="187" t="s">
        <v>90</v>
      </c>
      <c r="AZ1879" s="186">
        <f>_xll.qlInterestRateIndexFixingDate(Currency&amp;"ibor"&amp;$I$1,BA1879,Trigger)</f>
        <v>52478</v>
      </c>
      <c r="BA1879" s="186">
        <f>_xll.qlCalendarAdvance(Calendar,BA1878,AY1879,"f",,Trigger)</f>
        <v>52482</v>
      </c>
      <c r="BB1879" s="186">
        <f>_xll.qlInterestRateIndexMaturity(Currency&amp;"ibor"&amp;$I$1,BA1879,Trigger)</f>
        <v>52848</v>
      </c>
      <c r="BC1879" s="359">
        <f>_xll.qlIndexFixing($AC$5,AZ1879,,_xll.ohTrigger(Trigger,Quote!$V$2))</f>
        <v>1.4887977694145101E-2</v>
      </c>
      <c r="BD1879" s="359" t="e">
        <f>_xll.qlIndexFixing($BE$1,AZ1879,TRUE,_xll.ohTrigger(Trigger,Trigger12M))</f>
        <v>#NUM!</v>
      </c>
    </row>
    <row r="1880" spans="51:56" ht="11.25" customHeight="1" x14ac:dyDescent="0.25">
      <c r="AY1880" s="187" t="s">
        <v>90</v>
      </c>
      <c r="AZ1880" s="186">
        <f>_xll.qlInterestRateIndexFixingDate(Currency&amp;"ibor"&amp;$I$1,BA1880,Trigger)</f>
        <v>52485</v>
      </c>
      <c r="BA1880" s="186">
        <f>_xll.qlCalendarAdvance(Calendar,BA1879,AY1880,"f",,Trigger)</f>
        <v>52489</v>
      </c>
      <c r="BB1880" s="186">
        <f>_xll.qlInterestRateIndexMaturity(Currency&amp;"ibor"&amp;$I$1,BA1880,Trigger)</f>
        <v>52855</v>
      </c>
      <c r="BC1880" s="359">
        <f>_xll.qlIndexFixing($AC$5,AZ1880,,_xll.ohTrigger(Trigger,Quote!$V$2))</f>
        <v>1.4890224415057803E-2</v>
      </c>
      <c r="BD1880" s="359" t="e">
        <f>_xll.qlIndexFixing($BE$1,AZ1880,TRUE,_xll.ohTrigger(Trigger,Trigger12M))</f>
        <v>#NUM!</v>
      </c>
    </row>
    <row r="1881" spans="51:56" ht="11.25" customHeight="1" x14ac:dyDescent="0.25">
      <c r="AY1881" s="187" t="s">
        <v>90</v>
      </c>
      <c r="AZ1881" s="186">
        <f>_xll.qlInterestRateIndexFixingDate(Currency&amp;"ibor"&amp;$I$1,BA1881,Trigger)</f>
        <v>52492</v>
      </c>
      <c r="BA1881" s="186">
        <f>_xll.qlCalendarAdvance(Calendar,BA1880,AY1881,"f",,Trigger)</f>
        <v>52496</v>
      </c>
      <c r="BB1881" s="186">
        <f>_xll.qlInterestRateIndexMaturity(Currency&amp;"ibor"&amp;$I$1,BA1881,Trigger)</f>
        <v>52862</v>
      </c>
      <c r="BC1881" s="359">
        <f>_xll.qlIndexFixing($AC$5,AZ1881,,_xll.ohTrigger(Trigger,Quote!$V$2))</f>
        <v>1.4892472824914134E-2</v>
      </c>
      <c r="BD1881" s="359" t="e">
        <f>_xll.qlIndexFixing($BE$1,AZ1881,TRUE,_xll.ohTrigger(Trigger,Trigger12M))</f>
        <v>#NUM!</v>
      </c>
    </row>
    <row r="1882" spans="51:56" ht="11.25" customHeight="1" x14ac:dyDescent="0.25">
      <c r="AY1882" s="187" t="s">
        <v>90</v>
      </c>
      <c r="AZ1882" s="186">
        <f>_xll.qlInterestRateIndexFixingDate(Currency&amp;"ibor"&amp;$I$1,BA1882,Trigger)</f>
        <v>52499</v>
      </c>
      <c r="BA1882" s="186">
        <f>_xll.qlCalendarAdvance(Calendar,BA1881,AY1882,"f",,Trigger)</f>
        <v>52503</v>
      </c>
      <c r="BB1882" s="186">
        <f>_xll.qlInterestRateIndexMaturity(Currency&amp;"ibor"&amp;$I$1,BA1882,Trigger)</f>
        <v>52869</v>
      </c>
      <c r="BC1882" s="359">
        <f>_xll.qlIndexFixing($AC$5,AZ1882,,_xll.ohTrigger(Trigger,Quote!$V$2))</f>
        <v>1.4894722923724795E-2</v>
      </c>
      <c r="BD1882" s="359" t="e">
        <f>_xll.qlIndexFixing($BE$1,AZ1882,TRUE,_xll.ohTrigger(Trigger,Trigger12M))</f>
        <v>#NUM!</v>
      </c>
    </row>
    <row r="1883" spans="51:56" ht="11.25" customHeight="1" x14ac:dyDescent="0.25">
      <c r="AY1883" s="187" t="s">
        <v>90</v>
      </c>
      <c r="AZ1883" s="186">
        <f>_xll.qlInterestRateIndexFixingDate(Currency&amp;"ibor"&amp;$I$1,BA1883,Trigger)</f>
        <v>52506</v>
      </c>
      <c r="BA1883" s="186">
        <f>_xll.qlCalendarAdvance(Calendar,BA1882,AY1883,"f",,Trigger)</f>
        <v>52510</v>
      </c>
      <c r="BB1883" s="186">
        <f>_xll.qlInterestRateIndexMaturity(Currency&amp;"ibor"&amp;$I$1,BA1883,Trigger)</f>
        <v>52876</v>
      </c>
      <c r="BC1883" s="359">
        <f>_xll.qlIndexFixing($AC$5,AZ1883,,_xll.ohTrigger(Trigger,Quote!$V$2))</f>
        <v>1.4896974711501802E-2</v>
      </c>
      <c r="BD1883" s="359" t="e">
        <f>_xll.qlIndexFixing($BE$1,AZ1883,TRUE,_xll.ohTrigger(Trigger,Trigger12M))</f>
        <v>#NUM!</v>
      </c>
    </row>
    <row r="1884" spans="51:56" ht="11.25" customHeight="1" x14ac:dyDescent="0.25">
      <c r="AY1884" s="187" t="s">
        <v>90</v>
      </c>
      <c r="AZ1884" s="186">
        <f>_xll.qlInterestRateIndexFixingDate(Currency&amp;"ibor"&amp;$I$1,BA1884,Trigger)</f>
        <v>52513</v>
      </c>
      <c r="BA1884" s="186">
        <f>_xll.qlCalendarAdvance(Calendar,BA1883,AY1884,"f",,Trigger)</f>
        <v>52517</v>
      </c>
      <c r="BB1884" s="186">
        <f>_xll.qlInterestRateIndexMaturity(Currency&amp;"ibor"&amp;$I$1,BA1884,Trigger)</f>
        <v>52883</v>
      </c>
      <c r="BC1884" s="359">
        <f>_xll.qlIndexFixing($AC$5,AZ1884,,_xll.ohTrigger(Trigger,Quote!$V$2))</f>
        <v>1.4899228188256073E-2</v>
      </c>
      <c r="BD1884" s="359" t="e">
        <f>_xll.qlIndexFixing($BE$1,AZ1884,TRUE,_xll.ohTrigger(Trigger,Trigger12M))</f>
        <v>#NUM!</v>
      </c>
    </row>
    <row r="1885" spans="51:56" ht="11.25" customHeight="1" x14ac:dyDescent="0.25">
      <c r="AY1885" s="187" t="s">
        <v>90</v>
      </c>
      <c r="AZ1885" s="186">
        <f>_xll.qlInterestRateIndexFixingDate(Currency&amp;"ibor"&amp;$I$1,BA1885,Trigger)</f>
        <v>52520</v>
      </c>
      <c r="BA1885" s="186">
        <f>_xll.qlCalendarAdvance(Calendar,BA1884,AY1885,"f",,Trigger)</f>
        <v>52524</v>
      </c>
      <c r="BB1885" s="186">
        <f>_xll.qlInterestRateIndexMaturity(Currency&amp;"ibor"&amp;$I$1,BA1885,Trigger)</f>
        <v>52890</v>
      </c>
      <c r="BC1885" s="359">
        <f>_xll.qlIndexFixing($AC$5,AZ1885,,_xll.ohTrigger(Trigger,Quote!$V$2))</f>
        <v>1.4901483353999401E-2</v>
      </c>
      <c r="BD1885" s="359" t="e">
        <f>_xll.qlIndexFixing($BE$1,AZ1885,TRUE,_xll.ohTrigger(Trigger,Trigger12M))</f>
        <v>#NUM!</v>
      </c>
    </row>
    <row r="1886" spans="51:56" ht="11.25" customHeight="1" x14ac:dyDescent="0.25">
      <c r="AY1886" s="187" t="s">
        <v>90</v>
      </c>
      <c r="AZ1886" s="186">
        <f>_xll.qlInterestRateIndexFixingDate(Currency&amp;"ibor"&amp;$I$1,BA1886,Trigger)</f>
        <v>52527</v>
      </c>
      <c r="BA1886" s="186">
        <f>_xll.qlCalendarAdvance(Calendar,BA1885,AY1886,"f",,Trigger)</f>
        <v>52531</v>
      </c>
      <c r="BB1886" s="186">
        <f>_xll.qlInterestRateIndexMaturity(Currency&amp;"ibor"&amp;$I$1,BA1886,Trigger)</f>
        <v>52897</v>
      </c>
      <c r="BC1886" s="359">
        <f>_xll.qlIndexFixing($AC$5,AZ1886,,_xll.ohTrigger(Trigger,Quote!$V$2))</f>
        <v>1.4903740208742924E-2</v>
      </c>
      <c r="BD1886" s="359" t="e">
        <f>_xll.qlIndexFixing($BE$1,AZ1886,TRUE,_xll.ohTrigger(Trigger,Trigger12M))</f>
        <v>#NUM!</v>
      </c>
    </row>
    <row r="1887" spans="51:56" ht="11.25" customHeight="1" x14ac:dyDescent="0.25">
      <c r="AY1887" s="187" t="s">
        <v>90</v>
      </c>
      <c r="AZ1887" s="186">
        <f>_xll.qlInterestRateIndexFixingDate(Currency&amp;"ibor"&amp;$I$1,BA1887,Trigger)</f>
        <v>52534</v>
      </c>
      <c r="BA1887" s="186">
        <f>_xll.qlCalendarAdvance(Calendar,BA1886,AY1887,"f",,Trigger)</f>
        <v>52538</v>
      </c>
      <c r="BB1887" s="186">
        <f>_xll.qlInterestRateIndexMaturity(Currency&amp;"ibor"&amp;$I$1,BA1887,Trigger)</f>
        <v>52904</v>
      </c>
      <c r="BC1887" s="359">
        <f>_xll.qlIndexFixing($AC$5,AZ1887,,_xll.ohTrigger(Trigger,Quote!$V$2))</f>
        <v>1.4905998752498003E-2</v>
      </c>
      <c r="BD1887" s="359" t="e">
        <f>_xll.qlIndexFixing($BE$1,AZ1887,TRUE,_xll.ohTrigger(Trigger,Trigger12M))</f>
        <v>#NUM!</v>
      </c>
    </row>
    <row r="1888" spans="51:56" ht="11.25" customHeight="1" x14ac:dyDescent="0.25">
      <c r="AY1888" s="187" t="s">
        <v>90</v>
      </c>
      <c r="AZ1888" s="186">
        <f>_xll.qlInterestRateIndexFixingDate(Currency&amp;"ibor"&amp;$I$1,BA1888,Trigger)</f>
        <v>52541</v>
      </c>
      <c r="BA1888" s="186">
        <f>_xll.qlCalendarAdvance(Calendar,BA1887,AY1888,"f",,Trigger)</f>
        <v>52545</v>
      </c>
      <c r="BB1888" s="186">
        <f>_xll.qlInterestRateIndexMaturity(Currency&amp;"ibor"&amp;$I$1,BA1888,Trigger)</f>
        <v>52911</v>
      </c>
      <c r="BC1888" s="359">
        <f>_xll.qlIndexFixing($AC$5,AZ1888,,_xll.ohTrigger(Trigger,Quote!$V$2))</f>
        <v>1.4908258985276429E-2</v>
      </c>
      <c r="BD1888" s="359" t="e">
        <f>_xll.qlIndexFixing($BE$1,AZ1888,TRUE,_xll.ohTrigger(Trigger,Trigger12M))</f>
        <v>#NUM!</v>
      </c>
    </row>
    <row r="1889" spans="51:56" ht="11.25" customHeight="1" x14ac:dyDescent="0.25">
      <c r="AY1889" s="187" t="s">
        <v>90</v>
      </c>
      <c r="AZ1889" s="186">
        <f>_xll.qlInterestRateIndexFixingDate(Currency&amp;"ibor"&amp;$I$1,BA1889,Trigger)</f>
        <v>52548</v>
      </c>
      <c r="BA1889" s="186">
        <f>_xll.qlCalendarAdvance(Calendar,BA1888,AY1889,"f",,Trigger)</f>
        <v>52552</v>
      </c>
      <c r="BB1889" s="186">
        <f>_xll.qlInterestRateIndexMaturity(Currency&amp;"ibor"&amp;$I$1,BA1889,Trigger)</f>
        <v>52918</v>
      </c>
      <c r="BC1889" s="359">
        <f>_xll.qlIndexFixing($AC$5,AZ1889,,_xll.ohTrigger(Trigger,Quote!$V$2))</f>
        <v>1.491052090708956E-2</v>
      </c>
      <c r="BD1889" s="359" t="e">
        <f>_xll.qlIndexFixing($BE$1,AZ1889,TRUE,_xll.ohTrigger(Trigger,Trigger12M))</f>
        <v>#NUM!</v>
      </c>
    </row>
    <row r="1890" spans="51:56" ht="11.25" customHeight="1" x14ac:dyDescent="0.25">
      <c r="AY1890" s="187" t="s">
        <v>90</v>
      </c>
      <c r="AZ1890" s="186">
        <f>_xll.qlInterestRateIndexFixingDate(Currency&amp;"ibor"&amp;$I$1,BA1890,Trigger)</f>
        <v>52555</v>
      </c>
      <c r="BA1890" s="186">
        <f>_xll.qlCalendarAdvance(Calendar,BA1889,AY1890,"f",,Trigger)</f>
        <v>52559</v>
      </c>
      <c r="BB1890" s="186">
        <f>_xll.qlInterestRateIndexMaturity(Currency&amp;"ibor"&amp;$I$1,BA1890,Trigger)</f>
        <v>52925</v>
      </c>
      <c r="BC1890" s="359">
        <f>_xll.qlIndexFixing($AC$5,AZ1890,,_xll.ohTrigger(Trigger,Quote!$V$2))</f>
        <v>1.4912784517948533E-2</v>
      </c>
      <c r="BD1890" s="359" t="e">
        <f>_xll.qlIndexFixing($BE$1,AZ1890,TRUE,_xll.ohTrigger(Trigger,Trigger12M))</f>
        <v>#NUM!</v>
      </c>
    </row>
    <row r="1891" spans="51:56" ht="11.25" customHeight="1" x14ac:dyDescent="0.25">
      <c r="AY1891" s="187" t="s">
        <v>90</v>
      </c>
      <c r="AZ1891" s="186">
        <f>_xll.qlInterestRateIndexFixingDate(Currency&amp;"ibor"&amp;$I$1,BA1891,Trigger)</f>
        <v>52562</v>
      </c>
      <c r="BA1891" s="186">
        <f>_xll.qlCalendarAdvance(Calendar,BA1890,AY1891,"f",,Trigger)</f>
        <v>52566</v>
      </c>
      <c r="BB1891" s="186">
        <f>_xll.qlInterestRateIndexMaturity(Currency&amp;"ibor"&amp;$I$1,BA1891,Trigger)</f>
        <v>52932</v>
      </c>
      <c r="BC1891" s="359">
        <f>_xll.qlIndexFixing($AC$5,AZ1891,,_xll.ohTrigger(Trigger,Quote!$V$2))</f>
        <v>1.4915049817864925E-2</v>
      </c>
      <c r="BD1891" s="359" t="e">
        <f>_xll.qlIndexFixing($BE$1,AZ1891,TRUE,_xll.ohTrigger(Trigger,Trigger12M))</f>
        <v>#NUM!</v>
      </c>
    </row>
    <row r="1892" spans="51:56" ht="11.25" customHeight="1" x14ac:dyDescent="0.25">
      <c r="AY1892" s="187" t="s">
        <v>90</v>
      </c>
      <c r="AZ1892" s="186">
        <f>_xll.qlInterestRateIndexFixingDate(Currency&amp;"ibor"&amp;$I$1,BA1892,Trigger)</f>
        <v>52569</v>
      </c>
      <c r="BA1892" s="186">
        <f>_xll.qlCalendarAdvance(Calendar,BA1891,AY1892,"f",,Trigger)</f>
        <v>52573</v>
      </c>
      <c r="BB1892" s="186">
        <f>_xll.qlInterestRateIndexMaturity(Currency&amp;"ibor"&amp;$I$1,BA1892,Trigger)</f>
        <v>52939</v>
      </c>
      <c r="BC1892" s="359">
        <f>_xll.qlIndexFixing($AC$5,AZ1892,,_xll.ohTrigger(Trigger,Quote!$V$2))</f>
        <v>1.4917316806850529E-2</v>
      </c>
      <c r="BD1892" s="359" t="e">
        <f>_xll.qlIndexFixing($BE$1,AZ1892,TRUE,_xll.ohTrigger(Trigger,Trigger12M))</f>
        <v>#NUM!</v>
      </c>
    </row>
    <row r="1893" spans="51:56" ht="11.25" customHeight="1" x14ac:dyDescent="0.25">
      <c r="AY1893" s="187" t="s">
        <v>90</v>
      </c>
      <c r="AZ1893" s="186">
        <f>_xll.qlInterestRateIndexFixingDate(Currency&amp;"ibor"&amp;$I$1,BA1893,Trigger)</f>
        <v>52576</v>
      </c>
      <c r="BA1893" s="186">
        <f>_xll.qlCalendarAdvance(Calendar,BA1892,AY1893,"f",,Trigger)</f>
        <v>52580</v>
      </c>
      <c r="BB1893" s="186">
        <f>_xll.qlInterestRateIndexMaturity(Currency&amp;"ibor"&amp;$I$1,BA1893,Trigger)</f>
        <v>52946</v>
      </c>
      <c r="BC1893" s="359">
        <f>_xll.qlIndexFixing($AC$5,AZ1893,,_xll.ohTrigger(Trigger,Quote!$V$2))</f>
        <v>1.4919585484916483E-2</v>
      </c>
      <c r="BD1893" s="359" t="e">
        <f>_xll.qlIndexFixing($BE$1,AZ1893,TRUE,_xll.ohTrigger(Trigger,Trigger12M))</f>
        <v>#NUM!</v>
      </c>
    </row>
    <row r="1894" spans="51:56" ht="11.25" customHeight="1" x14ac:dyDescent="0.25">
      <c r="AY1894" s="187" t="s">
        <v>90</v>
      </c>
      <c r="AZ1894" s="186">
        <f>_xll.qlInterestRateIndexFixingDate(Currency&amp;"ibor"&amp;$I$1,BA1894,Trigger)</f>
        <v>52583</v>
      </c>
      <c r="BA1894" s="186">
        <f>_xll.qlCalendarAdvance(Calendar,BA1893,AY1894,"f",,Trigger)</f>
        <v>52587</v>
      </c>
      <c r="BB1894" s="186">
        <f>_xll.qlInterestRateIndexMaturity(Currency&amp;"ibor"&amp;$I$1,BA1894,Trigger)</f>
        <v>52953</v>
      </c>
      <c r="BC1894" s="359">
        <f>_xll.qlIndexFixing($AC$5,AZ1894,,_xll.ohTrigger(Trigger,Quote!$V$2))</f>
        <v>1.4921855852074584E-2</v>
      </c>
      <c r="BD1894" s="359" t="e">
        <f>_xll.qlIndexFixing($BE$1,AZ1894,TRUE,_xll.ohTrigger(Trigger,Trigger12M))</f>
        <v>#NUM!</v>
      </c>
    </row>
    <row r="1895" spans="51:56" ht="11.25" customHeight="1" x14ac:dyDescent="0.25">
      <c r="AY1895" s="187" t="s">
        <v>90</v>
      </c>
      <c r="AZ1895" s="186">
        <f>_xll.qlInterestRateIndexFixingDate(Currency&amp;"ibor"&amp;$I$1,BA1895,Trigger)</f>
        <v>52589</v>
      </c>
      <c r="BA1895" s="186">
        <f>_xll.qlCalendarAdvance(Calendar,BA1894,AY1895,"f",,Trigger)</f>
        <v>52594</v>
      </c>
      <c r="BB1895" s="186">
        <f>_xll.qlInterestRateIndexMaturity(Currency&amp;"ibor"&amp;$I$1,BA1895,Trigger)</f>
        <v>52960</v>
      </c>
      <c r="BC1895" s="359">
        <f>_xll.qlIndexFixing($AC$5,AZ1895,,_xll.ohTrigger(Trigger,Quote!$V$2))</f>
        <v>1.4924127908335966E-2</v>
      </c>
      <c r="BD1895" s="359" t="e">
        <f>_xll.qlIndexFixing($BE$1,AZ1895,TRUE,_xll.ohTrigger(Trigger,Trigger12M))</f>
        <v>#NUM!</v>
      </c>
    </row>
    <row r="1896" spans="51:56" ht="11.25" customHeight="1" x14ac:dyDescent="0.25">
      <c r="AY1896" s="187" t="s">
        <v>90</v>
      </c>
      <c r="AZ1896" s="186">
        <f>_xll.qlInterestRateIndexFixingDate(Currency&amp;"ibor"&amp;$I$1,BA1896,Trigger)</f>
        <v>52596</v>
      </c>
      <c r="BA1896" s="186">
        <f>_xll.qlCalendarAdvance(Calendar,BA1895,AY1896,"f",,Trigger)</f>
        <v>52601</v>
      </c>
      <c r="BB1896" s="186">
        <f>_xll.qlInterestRateIndexMaturity(Currency&amp;"ibor"&amp;$I$1,BA1896,Trigger)</f>
        <v>52967</v>
      </c>
      <c r="BC1896" s="359">
        <f>_xll.qlIndexFixing($AC$5,AZ1896,,_xll.ohTrigger(Trigger,Quote!$V$2))</f>
        <v>1.4926401653712208E-2</v>
      </c>
      <c r="BD1896" s="359" t="e">
        <f>_xll.qlIndexFixing($BE$1,AZ1896,TRUE,_xll.ohTrigger(Trigger,Trigger12M))</f>
        <v>#NUM!</v>
      </c>
    </row>
    <row r="1897" spans="51:56" ht="11.25" customHeight="1" x14ac:dyDescent="0.25">
      <c r="AY1897" s="187" t="s">
        <v>90</v>
      </c>
      <c r="AZ1897" s="186">
        <f>_xll.qlInterestRateIndexFixingDate(Currency&amp;"ibor"&amp;$I$1,BA1897,Trigger)</f>
        <v>52604</v>
      </c>
      <c r="BA1897" s="186">
        <f>_xll.qlCalendarAdvance(Calendar,BA1896,AY1897,"f",,Trigger)</f>
        <v>52608</v>
      </c>
      <c r="BB1897" s="186">
        <f>_xll.qlInterestRateIndexMaturity(Currency&amp;"ibor"&amp;$I$1,BA1897,Trigger)</f>
        <v>52974</v>
      </c>
      <c r="BC1897" s="359">
        <f>_xll.qlIndexFixing($AC$5,AZ1897,,_xll.ohTrigger(Trigger,Quote!$V$2))</f>
        <v>1.4928677088215322E-2</v>
      </c>
      <c r="BD1897" s="359" t="e">
        <f>_xll.qlIndexFixing($BE$1,AZ1897,TRUE,_xll.ohTrigger(Trigger,Trigger12M))</f>
        <v>#NUM!</v>
      </c>
    </row>
    <row r="1898" spans="51:56" ht="11.25" customHeight="1" x14ac:dyDescent="0.25">
      <c r="AY1898" s="187" t="s">
        <v>90</v>
      </c>
      <c r="AZ1898" s="186">
        <f>_xll.qlInterestRateIndexFixingDate(Currency&amp;"ibor"&amp;$I$1,BA1898,Trigger)</f>
        <v>52611</v>
      </c>
      <c r="BA1898" s="186">
        <f>_xll.qlCalendarAdvance(Calendar,BA1897,AY1898,"f",,Trigger)</f>
        <v>52615</v>
      </c>
      <c r="BB1898" s="186">
        <f>_xll.qlInterestRateIndexMaturity(Currency&amp;"ibor"&amp;$I$1,BA1898,Trigger)</f>
        <v>52981</v>
      </c>
      <c r="BC1898" s="359">
        <f>_xll.qlIndexFixing($AC$5,AZ1898,,_xll.ohTrigger(Trigger,Quote!$V$2))</f>
        <v>1.4930954211856008E-2</v>
      </c>
      <c r="BD1898" s="359" t="e">
        <f>_xll.qlIndexFixing($BE$1,AZ1898,TRUE,_xll.ohTrigger(Trigger,Trigger12M))</f>
        <v>#NUM!</v>
      </c>
    </row>
    <row r="1899" spans="51:56" ht="11.25" customHeight="1" x14ac:dyDescent="0.25">
      <c r="AY1899" s="187" t="s">
        <v>90</v>
      </c>
      <c r="AZ1899" s="186">
        <f>_xll.qlInterestRateIndexFixingDate(Currency&amp;"ibor"&amp;$I$1,BA1899,Trigger)</f>
        <v>52618</v>
      </c>
      <c r="BA1899" s="186">
        <f>_xll.qlCalendarAdvance(Calendar,BA1898,AY1899,"f",,Trigger)</f>
        <v>52622</v>
      </c>
      <c r="BB1899" s="186">
        <f>_xll.qlInterestRateIndexMaturity(Currency&amp;"ibor"&amp;$I$1,BA1899,Trigger)</f>
        <v>52988</v>
      </c>
      <c r="BC1899" s="359">
        <f>_xll.qlIndexFixing($AC$5,AZ1899,,_xll.ohTrigger(Trigger,Quote!$V$2))</f>
        <v>1.4933233024646499E-2</v>
      </c>
      <c r="BD1899" s="359" t="e">
        <f>_xll.qlIndexFixing($BE$1,AZ1899,TRUE,_xll.ohTrigger(Trigger,Trigger12M))</f>
        <v>#NUM!</v>
      </c>
    </row>
    <row r="1900" spans="51:56" ht="11.25" customHeight="1" x14ac:dyDescent="0.25">
      <c r="AY1900" s="187" t="s">
        <v>90</v>
      </c>
      <c r="AZ1900" s="186">
        <f>_xll.qlInterestRateIndexFixingDate(Currency&amp;"ibor"&amp;$I$1,BA1900,Trigger)</f>
        <v>52625</v>
      </c>
      <c r="BA1900" s="186">
        <f>_xll.qlCalendarAdvance(Calendar,BA1899,AY1900,"f",,Trigger)</f>
        <v>52629</v>
      </c>
      <c r="BB1900" s="186">
        <f>_xll.qlInterestRateIndexMaturity(Currency&amp;"ibor"&amp;$I$1,BA1900,Trigger)</f>
        <v>52995</v>
      </c>
      <c r="BC1900" s="359">
        <f>_xll.qlIndexFixing($AC$5,AZ1900,,_xll.ohTrigger(Trigger,Quote!$V$2))</f>
        <v>1.4935513526597931E-2</v>
      </c>
      <c r="BD1900" s="359" t="e">
        <f>_xll.qlIndexFixing($BE$1,AZ1900,TRUE,_xll.ohTrigger(Trigger,Trigger12M))</f>
        <v>#NUM!</v>
      </c>
    </row>
    <row r="1901" spans="51:56" ht="11.25" customHeight="1" x14ac:dyDescent="0.25">
      <c r="AY1901" s="187" t="s">
        <v>90</v>
      </c>
      <c r="AZ1901" s="186">
        <f>_xll.qlInterestRateIndexFixingDate(Currency&amp;"ibor"&amp;$I$1,BA1901,Trigger)</f>
        <v>52632</v>
      </c>
      <c r="BA1901" s="186">
        <f>_xll.qlCalendarAdvance(Calendar,BA1900,AY1901,"f",,Trigger)</f>
        <v>52636</v>
      </c>
      <c r="BB1901" s="186">
        <f>_xll.qlInterestRateIndexMaturity(Currency&amp;"ibor"&amp;$I$1,BA1901,Trigger)</f>
        <v>53002</v>
      </c>
      <c r="BC1901" s="359">
        <f>_xll.qlIndexFixing($AC$5,AZ1901,,_xll.ohTrigger(Trigger,Quote!$V$2))</f>
        <v>1.4937795717721882E-2</v>
      </c>
      <c r="BD1901" s="359" t="e">
        <f>_xll.qlIndexFixing($BE$1,AZ1901,TRUE,_xll.ohTrigger(Trigger,Trigger12M))</f>
        <v>#NUM!</v>
      </c>
    </row>
    <row r="1902" spans="51:56" ht="11.25" customHeight="1" x14ac:dyDescent="0.25">
      <c r="AY1902" s="187" t="s">
        <v>90</v>
      </c>
      <c r="AZ1902" s="186">
        <f>_xll.qlInterestRateIndexFixingDate(Currency&amp;"ibor"&amp;$I$1,BA1902,Trigger)</f>
        <v>52639</v>
      </c>
      <c r="BA1902" s="186">
        <f>_xll.qlCalendarAdvance(Calendar,BA1901,AY1902,"f",,Trigger)</f>
        <v>52643</v>
      </c>
      <c r="BB1902" s="186">
        <f>_xll.qlInterestRateIndexMaturity(Currency&amp;"ibor"&amp;$I$1,BA1902,Trigger)</f>
        <v>53009</v>
      </c>
      <c r="BC1902" s="359">
        <f>_xll.qlIndexFixing($AC$5,AZ1902,,_xll.ohTrigger(Trigger,Quote!$V$2))</f>
        <v>1.4940079598030362E-2</v>
      </c>
      <c r="BD1902" s="359" t="e">
        <f>_xll.qlIndexFixing($BE$1,AZ1902,TRUE,_xll.ohTrigger(Trigger,Trigger12M))</f>
        <v>#NUM!</v>
      </c>
    </row>
    <row r="1903" spans="51:56" ht="11.25" customHeight="1" x14ac:dyDescent="0.25">
      <c r="AY1903" s="187" t="s">
        <v>90</v>
      </c>
      <c r="AZ1903" s="186">
        <f>_xll.qlInterestRateIndexFixingDate(Currency&amp;"ibor"&amp;$I$1,BA1903,Trigger)</f>
        <v>52646</v>
      </c>
      <c r="BA1903" s="186">
        <f>_xll.qlCalendarAdvance(Calendar,BA1902,AY1903,"f",,Trigger)</f>
        <v>52650</v>
      </c>
      <c r="BB1903" s="186">
        <f>_xll.qlInterestRateIndexMaturity(Currency&amp;"ibor"&amp;$I$1,BA1903,Trigger)</f>
        <v>53016</v>
      </c>
      <c r="BC1903" s="359">
        <f>_xll.qlIndexFixing($AC$5,AZ1903,,_xll.ohTrigger(Trigger,Quote!$V$2))</f>
        <v>1.494236516753451E-2</v>
      </c>
      <c r="BD1903" s="359" t="e">
        <f>_xll.qlIndexFixing($BE$1,AZ1903,TRUE,_xll.ohTrigger(Trigger,Trigger12M))</f>
        <v>#NUM!</v>
      </c>
    </row>
    <row r="1904" spans="51:56" ht="11.25" customHeight="1" x14ac:dyDescent="0.25">
      <c r="AY1904" s="187" t="s">
        <v>90</v>
      </c>
      <c r="AZ1904" s="186">
        <f>_xll.qlInterestRateIndexFixingDate(Currency&amp;"ibor"&amp;$I$1,BA1904,Trigger)</f>
        <v>52653</v>
      </c>
      <c r="BA1904" s="186">
        <f>_xll.qlCalendarAdvance(Calendar,BA1903,AY1904,"f",,Trigger)</f>
        <v>52657</v>
      </c>
      <c r="BB1904" s="186">
        <f>_xll.qlInterestRateIndexMaturity(Currency&amp;"ibor"&amp;$I$1,BA1904,Trigger)</f>
        <v>53022</v>
      </c>
      <c r="BC1904" s="359">
        <f>_xll.qlIndexFixing($AC$5,AZ1904,,_xll.ohTrigger(Trigger,Quote!$V$2))</f>
        <v>1.4944224327180532E-2</v>
      </c>
      <c r="BD1904" s="359" t="e">
        <f>_xll.qlIndexFixing($BE$1,AZ1904,TRUE,_xll.ohTrigger(Trigger,Trigger12M))</f>
        <v>#NUM!</v>
      </c>
    </row>
    <row r="1905" spans="51:56" ht="11.25" customHeight="1" x14ac:dyDescent="0.25">
      <c r="AY1905" s="187" t="s">
        <v>90</v>
      </c>
      <c r="AZ1905" s="186">
        <f>_xll.qlInterestRateIndexFixingDate(Currency&amp;"ibor"&amp;$I$1,BA1905,Trigger)</f>
        <v>52660</v>
      </c>
      <c r="BA1905" s="186">
        <f>_xll.qlCalendarAdvance(Calendar,BA1904,AY1905,"f",,Trigger)</f>
        <v>52664</v>
      </c>
      <c r="BB1905" s="186">
        <f>_xll.qlInterestRateIndexMaturity(Currency&amp;"ibor"&amp;$I$1,BA1905,Trigger)</f>
        <v>53029</v>
      </c>
      <c r="BC1905" s="359">
        <f>_xll.qlIndexFixing($AC$5,AZ1905,,_xll.ohTrigger(Trigger,Quote!$V$2))</f>
        <v>1.4946516614253239E-2</v>
      </c>
      <c r="BD1905" s="359" t="e">
        <f>_xll.qlIndexFixing($BE$1,AZ1905,TRUE,_xll.ohTrigger(Trigger,Trigger12M))</f>
        <v>#NUM!</v>
      </c>
    </row>
    <row r="1906" spans="51:56" ht="11.25" customHeight="1" x14ac:dyDescent="0.25">
      <c r="AY1906" s="187" t="s">
        <v>90</v>
      </c>
      <c r="AZ1906" s="186">
        <f>_xll.qlInterestRateIndexFixingDate(Currency&amp;"ibor"&amp;$I$1,BA1906,Trigger)</f>
        <v>52667</v>
      </c>
      <c r="BA1906" s="186">
        <f>_xll.qlCalendarAdvance(Calendar,BA1905,AY1906,"f",,Trigger)</f>
        <v>52671</v>
      </c>
      <c r="BB1906" s="186">
        <f>_xll.qlInterestRateIndexMaturity(Currency&amp;"ibor"&amp;$I$1,BA1906,Trigger)</f>
        <v>53036</v>
      </c>
      <c r="BC1906" s="359">
        <f>_xll.qlIndexFixing($AC$5,AZ1906,,_xll.ohTrigger(Trigger,Quote!$V$2))</f>
        <v>1.4948810595101366E-2</v>
      </c>
      <c r="BD1906" s="359" t="e">
        <f>_xll.qlIndexFixing($BE$1,AZ1906,TRUE,_xll.ohTrigger(Trigger,Trigger12M))</f>
        <v>#NUM!</v>
      </c>
    </row>
    <row r="1907" spans="51:56" ht="11.25" customHeight="1" x14ac:dyDescent="0.25">
      <c r="AY1907" s="187" t="s">
        <v>90</v>
      </c>
      <c r="AZ1907" s="186">
        <f>_xll.qlInterestRateIndexFixingDate(Currency&amp;"ibor"&amp;$I$1,BA1907,Trigger)</f>
        <v>52674</v>
      </c>
      <c r="BA1907" s="186">
        <f>_xll.qlCalendarAdvance(Calendar,BA1906,AY1907,"f",,Trigger)</f>
        <v>52678</v>
      </c>
      <c r="BB1907" s="186">
        <f>_xll.qlInterestRateIndexMaturity(Currency&amp;"ibor"&amp;$I$1,BA1907,Trigger)</f>
        <v>53043</v>
      </c>
      <c r="BC1907" s="359">
        <f>_xll.qlIndexFixing($AC$5,AZ1907,,_xll.ohTrigger(Trigger,Quote!$V$2))</f>
        <v>1.4951106269736303E-2</v>
      </c>
      <c r="BD1907" s="359" t="e">
        <f>_xll.qlIndexFixing($BE$1,AZ1907,TRUE,_xll.ohTrigger(Trigger,Trigger12M))</f>
        <v>#NUM!</v>
      </c>
    </row>
    <row r="1908" spans="51:56" ht="11.25" customHeight="1" x14ac:dyDescent="0.25">
      <c r="AY1908" s="187" t="s">
        <v>90</v>
      </c>
      <c r="AZ1908" s="186">
        <f>_xll.qlInterestRateIndexFixingDate(Currency&amp;"ibor"&amp;$I$1,BA1908,Trigger)</f>
        <v>52681</v>
      </c>
      <c r="BA1908" s="186">
        <f>_xll.qlCalendarAdvance(Calendar,BA1907,AY1908,"f",,Trigger)</f>
        <v>52685</v>
      </c>
      <c r="BB1908" s="186">
        <f>_xll.qlInterestRateIndexMaturity(Currency&amp;"ibor"&amp;$I$1,BA1908,Trigger)</f>
        <v>53050</v>
      </c>
      <c r="BC1908" s="359">
        <f>_xll.qlIndexFixing($AC$5,AZ1908,,_xll.ohTrigger(Trigger,Quote!$V$2))</f>
        <v>1.4953403638170314E-2</v>
      </c>
      <c r="BD1908" s="359" t="e">
        <f>_xll.qlIndexFixing($BE$1,AZ1908,TRUE,_xll.ohTrigger(Trigger,Trigger12M))</f>
        <v>#NUM!</v>
      </c>
    </row>
    <row r="1909" spans="51:56" ht="11.25" customHeight="1" x14ac:dyDescent="0.25">
      <c r="AY1909" s="187" t="s">
        <v>90</v>
      </c>
      <c r="AZ1909" s="186">
        <f>_xll.qlInterestRateIndexFixingDate(Currency&amp;"ibor"&amp;$I$1,BA1909,Trigger)</f>
        <v>52688</v>
      </c>
      <c r="BA1909" s="186">
        <f>_xll.qlCalendarAdvance(Calendar,BA1908,AY1909,"f",,Trigger)</f>
        <v>52692</v>
      </c>
      <c r="BB1909" s="186">
        <f>_xll.qlInterestRateIndexMaturity(Currency&amp;"ibor"&amp;$I$1,BA1909,Trigger)</f>
        <v>53057</v>
      </c>
      <c r="BC1909" s="359">
        <f>_xll.qlIndexFixing($AC$5,AZ1909,,_xll.ohTrigger(Trigger,Quote!$V$2))</f>
        <v>1.4955702700414566E-2</v>
      </c>
      <c r="BD1909" s="359" t="e">
        <f>_xll.qlIndexFixing($BE$1,AZ1909,TRUE,_xll.ohTrigger(Trigger,Trigger12M))</f>
        <v>#NUM!</v>
      </c>
    </row>
    <row r="1910" spans="51:56" ht="11.25" customHeight="1" x14ac:dyDescent="0.25">
      <c r="AY1910" s="187" t="s">
        <v>90</v>
      </c>
      <c r="AZ1910" s="186">
        <f>_xll.qlInterestRateIndexFixingDate(Currency&amp;"ibor"&amp;$I$1,BA1910,Trigger)</f>
        <v>52695</v>
      </c>
      <c r="BA1910" s="186">
        <f>_xll.qlCalendarAdvance(Calendar,BA1909,AY1910,"f",,Trigger)</f>
        <v>52699</v>
      </c>
      <c r="BB1910" s="186">
        <f>_xll.qlInterestRateIndexMaturity(Currency&amp;"ibor"&amp;$I$1,BA1910,Trigger)</f>
        <v>53064</v>
      </c>
      <c r="BC1910" s="359">
        <f>_xll.qlIndexFixing($AC$5,AZ1910,,_xll.ohTrigger(Trigger,Quote!$V$2))</f>
        <v>1.4958003456481107E-2</v>
      </c>
      <c r="BD1910" s="359" t="e">
        <f>_xll.qlIndexFixing($BE$1,AZ1910,TRUE,_xll.ohTrigger(Trigger,Trigger12M))</f>
        <v>#NUM!</v>
      </c>
    </row>
    <row r="1911" spans="51:56" ht="11.25" customHeight="1" x14ac:dyDescent="0.25">
      <c r="AY1911" s="187" t="s">
        <v>90</v>
      </c>
      <c r="AZ1911" s="186">
        <f>_xll.qlInterestRateIndexFixingDate(Currency&amp;"ibor"&amp;$I$1,BA1911,Trigger)</f>
        <v>52700</v>
      </c>
      <c r="BA1911" s="186">
        <f>_xll.qlCalendarAdvance(Calendar,BA1910,AY1911,"f",,Trigger)</f>
        <v>52706</v>
      </c>
      <c r="BB1911" s="186">
        <f>_xll.qlInterestRateIndexMaturity(Currency&amp;"ibor"&amp;$I$1,BA1911,Trigger)</f>
        <v>53071</v>
      </c>
      <c r="BC1911" s="359">
        <f>_xll.qlIndexFixing($AC$5,AZ1911,,_xll.ohTrigger(Trigger,Quote!$V$2))</f>
        <v>1.4960305906381106E-2</v>
      </c>
      <c r="BD1911" s="359" t="e">
        <f>_xll.qlIndexFixing($BE$1,AZ1911,TRUE,_xll.ohTrigger(Trigger,Trigger12M))</f>
        <v>#NUM!</v>
      </c>
    </row>
    <row r="1912" spans="51:56" ht="11.25" customHeight="1" x14ac:dyDescent="0.25">
      <c r="AY1912" s="187" t="s">
        <v>90</v>
      </c>
      <c r="AZ1912" s="186">
        <f>_xll.qlInterestRateIndexFixingDate(Currency&amp;"ibor"&amp;$I$1,BA1912,Trigger)</f>
        <v>52709</v>
      </c>
      <c r="BA1912" s="186">
        <f>_xll.qlCalendarAdvance(Calendar,BA1911,AY1912,"f",,Trigger)</f>
        <v>52713</v>
      </c>
      <c r="BB1912" s="186">
        <f>_xll.qlInterestRateIndexMaturity(Currency&amp;"ibor"&amp;$I$1,BA1912,Trigger)</f>
        <v>53078</v>
      </c>
      <c r="BC1912" s="359">
        <f>_xll.qlIndexFixing($AC$5,AZ1912,,_xll.ohTrigger(Trigger,Quote!$V$2))</f>
        <v>1.4962610050126826E-2</v>
      </c>
      <c r="BD1912" s="359" t="e">
        <f>_xll.qlIndexFixing($BE$1,AZ1912,TRUE,_xll.ohTrigger(Trigger,Trigger12M))</f>
        <v>#NUM!</v>
      </c>
    </row>
    <row r="1913" spans="51:56" ht="11.25" customHeight="1" x14ac:dyDescent="0.25">
      <c r="AY1913" s="187" t="s">
        <v>90</v>
      </c>
      <c r="AZ1913" s="186">
        <f>_xll.qlInterestRateIndexFixingDate(Currency&amp;"ibor"&amp;$I$1,BA1913,Trigger)</f>
        <v>52716</v>
      </c>
      <c r="BA1913" s="186">
        <f>_xll.qlCalendarAdvance(Calendar,BA1912,AY1913,"f",,Trigger)</f>
        <v>52720</v>
      </c>
      <c r="BB1913" s="186">
        <f>_xll.qlInterestRateIndexMaturity(Currency&amp;"ibor"&amp;$I$1,BA1913,Trigger)</f>
        <v>53085</v>
      </c>
      <c r="BC1913" s="359">
        <f>_xll.qlIndexFixing($AC$5,AZ1913,,_xll.ohTrigger(Trigger,Quote!$V$2))</f>
        <v>1.4964915887729215E-2</v>
      </c>
      <c r="BD1913" s="359" t="e">
        <f>_xll.qlIndexFixing($BE$1,AZ1913,TRUE,_xll.ohTrigger(Trigger,Trigger12M))</f>
        <v>#NUM!</v>
      </c>
    </row>
    <row r="1914" spans="51:56" ht="11.25" customHeight="1" x14ac:dyDescent="0.25">
      <c r="AY1914" s="187" t="s">
        <v>90</v>
      </c>
      <c r="AZ1914" s="186">
        <f>_xll.qlInterestRateIndexFixingDate(Currency&amp;"ibor"&amp;$I$1,BA1914,Trigger)</f>
        <v>52723</v>
      </c>
      <c r="BA1914" s="186">
        <f>_xll.qlCalendarAdvance(Calendar,BA1913,AY1914,"f",,Trigger)</f>
        <v>52727</v>
      </c>
      <c r="BB1914" s="186">
        <f>_xll.qlInterestRateIndexMaturity(Currency&amp;"ibor"&amp;$I$1,BA1914,Trigger)</f>
        <v>53092</v>
      </c>
      <c r="BC1914" s="359">
        <f>_xll.qlIndexFixing($AC$5,AZ1914,,_xll.ohTrigger(Trigger,Quote!$V$2))</f>
        <v>1.4967223419200542E-2</v>
      </c>
      <c r="BD1914" s="359" t="e">
        <f>_xll.qlIndexFixing($BE$1,AZ1914,TRUE,_xll.ohTrigger(Trigger,Trigger12M))</f>
        <v>#NUM!</v>
      </c>
    </row>
    <row r="1915" spans="51:56" ht="11.25" customHeight="1" x14ac:dyDescent="0.25">
      <c r="AY1915" s="187" t="s">
        <v>90</v>
      </c>
      <c r="AZ1915" s="186">
        <f>_xll.qlInterestRateIndexFixingDate(Currency&amp;"ibor"&amp;$I$1,BA1915,Trigger)</f>
        <v>52730</v>
      </c>
      <c r="BA1915" s="186">
        <f>_xll.qlCalendarAdvance(Calendar,BA1914,AY1915,"f",,Trigger)</f>
        <v>52734</v>
      </c>
      <c r="BB1915" s="186">
        <f>_xll.qlInterestRateIndexMaturity(Currency&amp;"ibor"&amp;$I$1,BA1915,Trigger)</f>
        <v>53099</v>
      </c>
      <c r="BC1915" s="359">
        <f>_xll.qlIndexFixing($AC$5,AZ1915,,_xll.ohTrigger(Trigger,Quote!$V$2))</f>
        <v>1.4969532644551973E-2</v>
      </c>
      <c r="BD1915" s="359" t="e">
        <f>_xll.qlIndexFixing($BE$1,AZ1915,TRUE,_xll.ohTrigger(Trigger,Trigger12M))</f>
        <v>#NUM!</v>
      </c>
    </row>
    <row r="1916" spans="51:56" ht="11.25" customHeight="1" x14ac:dyDescent="0.25">
      <c r="AY1916" s="187" t="s">
        <v>90</v>
      </c>
      <c r="AZ1916" s="186">
        <f>_xll.qlInterestRateIndexFixingDate(Currency&amp;"ibor"&amp;$I$1,BA1916,Trigger)</f>
        <v>52737</v>
      </c>
      <c r="BA1916" s="186">
        <f>_xll.qlCalendarAdvance(Calendar,BA1915,AY1916,"f",,Trigger)</f>
        <v>52741</v>
      </c>
      <c r="BB1916" s="186">
        <f>_xll.qlInterestRateIndexMaturity(Currency&amp;"ibor"&amp;$I$1,BA1916,Trigger)</f>
        <v>53106</v>
      </c>
      <c r="BC1916" s="359">
        <f>_xll.qlIndexFixing($AC$5,AZ1916,,_xll.ohTrigger(Trigger,Quote!$V$2))</f>
        <v>1.4971843563795773E-2</v>
      </c>
      <c r="BD1916" s="359" t="e">
        <f>_xll.qlIndexFixing($BE$1,AZ1916,TRUE,_xll.ohTrigger(Trigger,Trigger12M))</f>
        <v>#NUM!</v>
      </c>
    </row>
    <row r="1917" spans="51:56" ht="11.25" customHeight="1" x14ac:dyDescent="0.25">
      <c r="AY1917" s="187" t="s">
        <v>90</v>
      </c>
      <c r="AZ1917" s="186">
        <f>_xll.qlInterestRateIndexFixingDate(Currency&amp;"ibor"&amp;$I$1,BA1917,Trigger)</f>
        <v>52744</v>
      </c>
      <c r="BA1917" s="186">
        <f>_xll.qlCalendarAdvance(Calendar,BA1916,AY1917,"f",,Trigger)</f>
        <v>52748</v>
      </c>
      <c r="BB1917" s="186">
        <f>_xll.qlInterestRateIndexMaturity(Currency&amp;"ibor"&amp;$I$1,BA1917,Trigger)</f>
        <v>53113</v>
      </c>
      <c r="BC1917" s="359">
        <f>_xll.qlIndexFixing($AC$5,AZ1917,,_xll.ohTrigger(Trigger,Quote!$V$2))</f>
        <v>1.497415617694333E-2</v>
      </c>
      <c r="BD1917" s="359" t="e">
        <f>_xll.qlIndexFixing($BE$1,AZ1917,TRUE,_xll.ohTrigger(Trigger,Trigger12M))</f>
        <v>#NUM!</v>
      </c>
    </row>
    <row r="1918" spans="51:56" ht="11.25" customHeight="1" x14ac:dyDescent="0.25">
      <c r="AY1918" s="187" t="s">
        <v>90</v>
      </c>
      <c r="AZ1918" s="186">
        <f>_xll.qlInterestRateIndexFixingDate(Currency&amp;"ibor"&amp;$I$1,BA1918,Trigger)</f>
        <v>52751</v>
      </c>
      <c r="BA1918" s="186">
        <f>_xll.qlCalendarAdvance(Calendar,BA1917,AY1918,"f",,Trigger)</f>
        <v>52755</v>
      </c>
      <c r="BB1918" s="186">
        <f>_xll.qlInterestRateIndexMaturity(Currency&amp;"ibor"&amp;$I$1,BA1918,Trigger)</f>
        <v>53120</v>
      </c>
      <c r="BC1918" s="359">
        <f>_xll.qlIndexFixing($AC$5,AZ1918,,_xll.ohTrigger(Trigger,Quote!$V$2))</f>
        <v>1.4976672324722228E-2</v>
      </c>
      <c r="BD1918" s="359" t="e">
        <f>_xll.qlIndexFixing($BE$1,AZ1918,TRUE,_xll.ohTrigger(Trigger,Trigger12M))</f>
        <v>#NUM!</v>
      </c>
    </row>
    <row r="1919" spans="51:56" ht="11.25" customHeight="1" x14ac:dyDescent="0.25">
      <c r="AY1919" s="187" t="s">
        <v>90</v>
      </c>
      <c r="AZ1919" s="186">
        <f>_xll.qlInterestRateIndexFixingDate(Currency&amp;"ibor"&amp;$I$1,BA1919,Trigger)</f>
        <v>52758</v>
      </c>
      <c r="BA1919" s="186">
        <f>_xll.qlCalendarAdvance(Calendar,BA1918,AY1919,"f",,Trigger)</f>
        <v>52762</v>
      </c>
      <c r="BB1919" s="186">
        <f>_xll.qlInterestRateIndexMaturity(Currency&amp;"ibor"&amp;$I$1,BA1919,Trigger)</f>
        <v>53127</v>
      </c>
      <c r="BC1919" s="359">
        <f>_xll.qlIndexFixing($AC$5,AZ1919,,_xll.ohTrigger(Trigger,Quote!$V$2))</f>
        <v>1.4979224034538385E-2</v>
      </c>
      <c r="BD1919" s="359" t="e">
        <f>_xll.qlIndexFixing($BE$1,AZ1919,TRUE,_xll.ohTrigger(Trigger,Trigger12M))</f>
        <v>#NUM!</v>
      </c>
    </row>
    <row r="1920" spans="51:56" ht="11.25" customHeight="1" x14ac:dyDescent="0.25">
      <c r="AY1920" s="187" t="s">
        <v>90</v>
      </c>
      <c r="AZ1920" s="186">
        <f>_xll.qlInterestRateIndexFixingDate(Currency&amp;"ibor"&amp;$I$1,BA1920,Trigger)</f>
        <v>52765</v>
      </c>
      <c r="BA1920" s="186">
        <f>_xll.qlCalendarAdvance(Calendar,BA1919,AY1920,"f",,Trigger)</f>
        <v>52769</v>
      </c>
      <c r="BB1920" s="186">
        <f>_xll.qlInterestRateIndexMaturity(Currency&amp;"ibor"&amp;$I$1,BA1920,Trigger)</f>
        <v>53134</v>
      </c>
      <c r="BC1920" s="359">
        <f>_xll.qlIndexFixing($AC$5,AZ1920,,_xll.ohTrigger(Trigger,Quote!$V$2))</f>
        <v>1.498177768382603E-2</v>
      </c>
      <c r="BD1920" s="359" t="e">
        <f>_xll.qlIndexFixing($BE$1,AZ1920,TRUE,_xll.ohTrigger(Trigger,Trigger12M))</f>
        <v>#NUM!</v>
      </c>
    </row>
    <row r="1921" spans="51:56" ht="11.25" customHeight="1" x14ac:dyDescent="0.25">
      <c r="AY1921" s="187" t="s">
        <v>90</v>
      </c>
      <c r="AZ1921" s="186">
        <f>_xll.qlInterestRateIndexFixingDate(Currency&amp;"ibor"&amp;$I$1,BA1921,Trigger)</f>
        <v>52772</v>
      </c>
      <c r="BA1921" s="186">
        <f>_xll.qlCalendarAdvance(Calendar,BA1920,AY1921,"f",,Trigger)</f>
        <v>52776</v>
      </c>
      <c r="BB1921" s="186">
        <f>_xll.qlInterestRateIndexMaturity(Currency&amp;"ibor"&amp;$I$1,BA1921,Trigger)</f>
        <v>53141</v>
      </c>
      <c r="BC1921" s="359">
        <f>_xll.qlIndexFixing($AC$5,AZ1921,,_xll.ohTrigger(Trigger,Quote!$V$2))</f>
        <v>1.4984333272599617E-2</v>
      </c>
      <c r="BD1921" s="359" t="e">
        <f>_xll.qlIndexFixing($BE$1,AZ1921,TRUE,_xll.ohTrigger(Trigger,Trigger12M))</f>
        <v>#NUM!</v>
      </c>
    </row>
    <row r="1922" spans="51:56" ht="11.25" customHeight="1" x14ac:dyDescent="0.25">
      <c r="AY1922" s="187" t="s">
        <v>90</v>
      </c>
      <c r="AZ1922" s="186">
        <f>_xll.qlInterestRateIndexFixingDate(Currency&amp;"ibor"&amp;$I$1,BA1922,Trigger)</f>
        <v>52779</v>
      </c>
      <c r="BA1922" s="186">
        <f>_xll.qlCalendarAdvance(Calendar,BA1921,AY1922,"f",,Trigger)</f>
        <v>52783</v>
      </c>
      <c r="BB1922" s="186">
        <f>_xll.qlInterestRateIndexMaturity(Currency&amp;"ibor"&amp;$I$1,BA1922,Trigger)</f>
        <v>53148</v>
      </c>
      <c r="BC1922" s="359">
        <f>_xll.qlIndexFixing($AC$5,AZ1922,,_xll.ohTrigger(Trigger,Quote!$V$2))</f>
        <v>1.498689080087382E-2</v>
      </c>
      <c r="BD1922" s="359" t="e">
        <f>_xll.qlIndexFixing($BE$1,AZ1922,TRUE,_xll.ohTrigger(Trigger,Trigger12M))</f>
        <v>#NUM!</v>
      </c>
    </row>
    <row r="1923" spans="51:56" ht="11.25" customHeight="1" x14ac:dyDescent="0.25">
      <c r="AY1923" s="187" t="s">
        <v>90</v>
      </c>
      <c r="AZ1923" s="186">
        <f>_xll.qlInterestRateIndexFixingDate(Currency&amp;"ibor"&amp;$I$1,BA1923,Trigger)</f>
        <v>52786</v>
      </c>
      <c r="BA1923" s="186">
        <f>_xll.qlCalendarAdvance(Calendar,BA1922,AY1923,"f",,Trigger)</f>
        <v>52790</v>
      </c>
      <c r="BB1923" s="186">
        <f>_xll.qlInterestRateIndexMaturity(Currency&amp;"ibor"&amp;$I$1,BA1923,Trigger)</f>
        <v>53155</v>
      </c>
      <c r="BC1923" s="359">
        <f>_xll.qlIndexFixing($AC$5,AZ1923,,_xll.ohTrigger(Trigger,Quote!$V$2))</f>
        <v>1.4989450268663747E-2</v>
      </c>
      <c r="BD1923" s="359" t="e">
        <f>_xll.qlIndexFixing($BE$1,AZ1923,TRUE,_xll.ohTrigger(Trigger,Trigger12M))</f>
        <v>#NUM!</v>
      </c>
    </row>
    <row r="1924" spans="51:56" ht="11.25" customHeight="1" x14ac:dyDescent="0.25">
      <c r="AY1924" s="187" t="s">
        <v>90</v>
      </c>
      <c r="AZ1924" s="186">
        <f>_xll.qlInterestRateIndexFixingDate(Currency&amp;"ibor"&amp;$I$1,BA1924,Trigger)</f>
        <v>52793</v>
      </c>
      <c r="BA1924" s="186">
        <f>_xll.qlCalendarAdvance(Calendar,BA1923,AY1924,"f",,Trigger)</f>
        <v>52797</v>
      </c>
      <c r="BB1924" s="186">
        <f>_xll.qlInterestRateIndexMaturity(Currency&amp;"ibor"&amp;$I$1,BA1924,Trigger)</f>
        <v>53162</v>
      </c>
      <c r="BC1924" s="359">
        <f>_xll.qlIndexFixing($AC$5,AZ1924,,_xll.ohTrigger(Trigger,Quote!$V$2))</f>
        <v>1.4992011675983855E-2</v>
      </c>
      <c r="BD1924" s="359" t="e">
        <f>_xll.qlIndexFixing($BE$1,AZ1924,TRUE,_xll.ohTrigger(Trigger,Trigger12M))</f>
        <v>#NUM!</v>
      </c>
    </row>
    <row r="1925" spans="51:56" ht="11.25" customHeight="1" x14ac:dyDescent="0.25">
      <c r="AY1925" s="187" t="s">
        <v>90</v>
      </c>
      <c r="AZ1925" s="186">
        <f>_xll.qlInterestRateIndexFixingDate(Currency&amp;"ibor"&amp;$I$1,BA1925,Trigger)</f>
        <v>52800</v>
      </c>
      <c r="BA1925" s="186">
        <f>_xll.qlCalendarAdvance(Calendar,BA1924,AY1925,"f",,Trigger)</f>
        <v>52804</v>
      </c>
      <c r="BB1925" s="186">
        <f>_xll.qlInterestRateIndexMaturity(Currency&amp;"ibor"&amp;$I$1,BA1925,Trigger)</f>
        <v>53169</v>
      </c>
      <c r="BC1925" s="359">
        <f>_xll.qlIndexFixing($AC$5,AZ1925,,_xll.ohTrigger(Trigger,Quote!$V$2))</f>
        <v>1.4994575022849474E-2</v>
      </c>
      <c r="BD1925" s="359" t="e">
        <f>_xll.qlIndexFixing($BE$1,AZ1925,TRUE,_xll.ohTrigger(Trigger,Trigger12M))</f>
        <v>#NUM!</v>
      </c>
    </row>
    <row r="1926" spans="51:56" ht="11.25" customHeight="1" x14ac:dyDescent="0.25">
      <c r="AY1926" s="187" t="s">
        <v>90</v>
      </c>
      <c r="AZ1926" s="186">
        <f>_xll.qlInterestRateIndexFixingDate(Currency&amp;"ibor"&amp;$I$1,BA1926,Trigger)</f>
        <v>52807</v>
      </c>
      <c r="BA1926" s="186">
        <f>_xll.qlCalendarAdvance(Calendar,BA1925,AY1926,"f",,Trigger)</f>
        <v>52811</v>
      </c>
      <c r="BB1926" s="186">
        <f>_xll.qlInterestRateIndexMaturity(Currency&amp;"ibor"&amp;$I$1,BA1926,Trigger)</f>
        <v>53176</v>
      </c>
      <c r="BC1926" s="359">
        <f>_xll.qlIndexFixing($AC$5,AZ1926,,_xll.ohTrigger(Trigger,Quote!$V$2))</f>
        <v>1.4997140309275058E-2</v>
      </c>
      <c r="BD1926" s="359" t="e">
        <f>_xll.qlIndexFixing($BE$1,AZ1926,TRUE,_xll.ohTrigger(Trigger,Trigger12M))</f>
        <v>#NUM!</v>
      </c>
    </row>
    <row r="1927" spans="51:56" ht="11.25" customHeight="1" x14ac:dyDescent="0.25">
      <c r="AY1927" s="187" t="s">
        <v>90</v>
      </c>
      <c r="AZ1927" s="186">
        <f>_xll.qlInterestRateIndexFixingDate(Currency&amp;"ibor"&amp;$I$1,BA1927,Trigger)</f>
        <v>52814</v>
      </c>
      <c r="BA1927" s="186">
        <f>_xll.qlCalendarAdvance(Calendar,BA1926,AY1927,"f",,Trigger)</f>
        <v>52818</v>
      </c>
      <c r="BB1927" s="186">
        <f>_xll.qlInterestRateIndexMaturity(Currency&amp;"ibor"&amp;$I$1,BA1927,Trigger)</f>
        <v>53183</v>
      </c>
      <c r="BC1927" s="359">
        <f>_xll.qlIndexFixing($AC$5,AZ1927,,_xll.ohTrigger(Trigger,Quote!$V$2))</f>
        <v>1.4999707535275717E-2</v>
      </c>
      <c r="BD1927" s="359" t="e">
        <f>_xll.qlIndexFixing($BE$1,AZ1927,TRUE,_xll.ohTrigger(Trigger,Trigger12M))</f>
        <v>#NUM!</v>
      </c>
    </row>
    <row r="1928" spans="51:56" ht="11.25" customHeight="1" x14ac:dyDescent="0.25">
      <c r="AY1928" s="187" t="s">
        <v>90</v>
      </c>
      <c r="AZ1928" s="186">
        <f>_xll.qlInterestRateIndexFixingDate(Currency&amp;"ibor"&amp;$I$1,BA1928,Trigger)</f>
        <v>52821</v>
      </c>
      <c r="BA1928" s="186">
        <f>_xll.qlCalendarAdvance(Calendar,BA1927,AY1928,"f",,Trigger)</f>
        <v>52825</v>
      </c>
      <c r="BB1928" s="186">
        <f>_xll.qlInterestRateIndexMaturity(Currency&amp;"ibor"&amp;$I$1,BA1928,Trigger)</f>
        <v>53190</v>
      </c>
      <c r="BC1928" s="359">
        <f>_xll.qlIndexFixing($AC$5,AZ1928,,_xll.ohTrigger(Trigger,Quote!$V$2))</f>
        <v>1.5002276700866126E-2</v>
      </c>
      <c r="BD1928" s="359" t="e">
        <f>_xll.qlIndexFixing($BE$1,AZ1928,TRUE,_xll.ohTrigger(Trigger,Trigger12M))</f>
        <v>#NUM!</v>
      </c>
    </row>
    <row r="1929" spans="51:56" ht="11.25" customHeight="1" x14ac:dyDescent="0.25">
      <c r="AY1929" s="187" t="s">
        <v>90</v>
      </c>
      <c r="AZ1929" s="186">
        <f>_xll.qlInterestRateIndexFixingDate(Currency&amp;"ibor"&amp;$I$1,BA1929,Trigger)</f>
        <v>52828</v>
      </c>
      <c r="BA1929" s="186">
        <f>_xll.qlCalendarAdvance(Calendar,BA1928,AY1929,"f",,Trigger)</f>
        <v>52832</v>
      </c>
      <c r="BB1929" s="186">
        <f>_xll.qlInterestRateIndexMaturity(Currency&amp;"ibor"&amp;$I$1,BA1929,Trigger)</f>
        <v>53197</v>
      </c>
      <c r="BC1929" s="359">
        <f>_xll.qlIndexFixing($AC$5,AZ1929,,_xll.ohTrigger(Trigger,Quote!$V$2))</f>
        <v>1.5004847806061613E-2</v>
      </c>
      <c r="BD1929" s="359" t="e">
        <f>_xll.qlIndexFixing($BE$1,AZ1929,TRUE,_xll.ohTrigger(Trigger,Trigger12M))</f>
        <v>#NUM!</v>
      </c>
    </row>
    <row r="1930" spans="51:56" ht="11.25" customHeight="1" x14ac:dyDescent="0.25">
      <c r="AY1930" s="187" t="s">
        <v>90</v>
      </c>
      <c r="AZ1930" s="186">
        <f>_xll.qlInterestRateIndexFixingDate(Currency&amp;"ibor"&amp;$I$1,BA1930,Trigger)</f>
        <v>52835</v>
      </c>
      <c r="BA1930" s="186">
        <f>_xll.qlCalendarAdvance(Calendar,BA1929,AY1930,"f",,Trigger)</f>
        <v>52839</v>
      </c>
      <c r="BB1930" s="186">
        <f>_xll.qlInterestRateIndexMaturity(Currency&amp;"ibor"&amp;$I$1,BA1930,Trigger)</f>
        <v>53204</v>
      </c>
      <c r="BC1930" s="359">
        <f>_xll.qlIndexFixing($AC$5,AZ1930,,_xll.ohTrigger(Trigger,Quote!$V$2))</f>
        <v>1.5007420850876415E-2</v>
      </c>
      <c r="BD1930" s="359" t="e">
        <f>_xll.qlIndexFixing($BE$1,AZ1930,TRUE,_xll.ohTrigger(Trigger,Trigger12M))</f>
        <v>#NUM!</v>
      </c>
    </row>
    <row r="1931" spans="51:56" ht="11.25" customHeight="1" x14ac:dyDescent="0.25">
      <c r="AY1931" s="187" t="s">
        <v>90</v>
      </c>
      <c r="AZ1931" s="186">
        <f>_xll.qlInterestRateIndexFixingDate(Currency&amp;"ibor"&amp;$I$1,BA1931,Trigger)</f>
        <v>52842</v>
      </c>
      <c r="BA1931" s="186">
        <f>_xll.qlCalendarAdvance(Calendar,BA1930,AY1931,"f",,Trigger)</f>
        <v>52846</v>
      </c>
      <c r="BB1931" s="186">
        <f>_xll.qlInterestRateIndexMaturity(Currency&amp;"ibor"&amp;$I$1,BA1931,Trigger)</f>
        <v>53211</v>
      </c>
      <c r="BC1931" s="359">
        <f>_xll.qlIndexFixing($AC$5,AZ1931,,_xll.ohTrigger(Trigger,Quote!$V$2))</f>
        <v>1.5009995835326081E-2</v>
      </c>
      <c r="BD1931" s="359" t="e">
        <f>_xll.qlIndexFixing($BE$1,AZ1931,TRUE,_xll.ohTrigger(Trigger,Trigger12M))</f>
        <v>#NUM!</v>
      </c>
    </row>
    <row r="1932" spans="51:56" ht="11.25" customHeight="1" x14ac:dyDescent="0.25">
      <c r="AY1932" s="187" t="s">
        <v>90</v>
      </c>
      <c r="AZ1932" s="186">
        <f>_xll.qlInterestRateIndexFixingDate(Currency&amp;"ibor"&amp;$I$1,BA1932,Trigger)</f>
        <v>52849</v>
      </c>
      <c r="BA1932" s="186">
        <f>_xll.qlCalendarAdvance(Calendar,BA1931,AY1932,"f",,Trigger)</f>
        <v>52853</v>
      </c>
      <c r="BB1932" s="186">
        <f>_xll.qlInterestRateIndexMaturity(Currency&amp;"ibor"&amp;$I$1,BA1932,Trigger)</f>
        <v>53218</v>
      </c>
      <c r="BC1932" s="359">
        <f>_xll.qlIndexFixing($AC$5,AZ1932,,_xll.ohTrigger(Trigger,Quote!$V$2))</f>
        <v>1.5012572759425065E-2</v>
      </c>
      <c r="BD1932" s="359" t="e">
        <f>_xll.qlIndexFixing($BE$1,AZ1932,TRUE,_xll.ohTrigger(Trigger,Trigger12M))</f>
        <v>#NUM!</v>
      </c>
    </row>
    <row r="1933" spans="51:56" ht="11.25" customHeight="1" x14ac:dyDescent="0.25">
      <c r="AY1933" s="187" t="s">
        <v>90</v>
      </c>
      <c r="AZ1933" s="186">
        <f>_xll.qlInterestRateIndexFixingDate(Currency&amp;"ibor"&amp;$I$1,BA1933,Trigger)</f>
        <v>52856</v>
      </c>
      <c r="BA1933" s="186">
        <f>_xll.qlCalendarAdvance(Calendar,BA1932,AY1933,"f",,Trigger)</f>
        <v>52860</v>
      </c>
      <c r="BB1933" s="186">
        <f>_xll.qlInterestRateIndexMaturity(Currency&amp;"ibor"&amp;$I$1,BA1933,Trigger)</f>
        <v>53225</v>
      </c>
      <c r="BC1933" s="359">
        <f>_xll.qlIndexFixing($AC$5,AZ1933,,_xll.ohTrigger(Trigger,Quote!$V$2))</f>
        <v>1.5015151623188696E-2</v>
      </c>
      <c r="BD1933" s="359" t="e">
        <f>_xll.qlIndexFixing($BE$1,AZ1933,TRUE,_xll.ohTrigger(Trigger,Trigger12M))</f>
        <v>#NUM!</v>
      </c>
    </row>
    <row r="1934" spans="51:56" ht="11.25" customHeight="1" x14ac:dyDescent="0.25">
      <c r="AY1934" s="187" t="s">
        <v>90</v>
      </c>
      <c r="AZ1934" s="186">
        <f>_xll.qlInterestRateIndexFixingDate(Currency&amp;"ibor"&amp;$I$1,BA1934,Trigger)</f>
        <v>52863</v>
      </c>
      <c r="BA1934" s="186">
        <f>_xll.qlCalendarAdvance(Calendar,BA1933,AY1934,"f",,Trigger)</f>
        <v>52867</v>
      </c>
      <c r="BB1934" s="186">
        <f>_xll.qlInterestRateIndexMaturity(Currency&amp;"ibor"&amp;$I$1,BA1934,Trigger)</f>
        <v>53232</v>
      </c>
      <c r="BC1934" s="359">
        <f>_xll.qlIndexFixing($AC$5,AZ1934,,_xll.ohTrigger(Trigger,Quote!$V$2))</f>
        <v>1.5017732426631649E-2</v>
      </c>
      <c r="BD1934" s="359" t="e">
        <f>_xll.qlIndexFixing($BE$1,AZ1934,TRUE,_xll.ohTrigger(Trigger,Trigger12M))</f>
        <v>#NUM!</v>
      </c>
    </row>
    <row r="1935" spans="51:56" ht="11.25" customHeight="1" x14ac:dyDescent="0.25">
      <c r="AY1935" s="187" t="s">
        <v>90</v>
      </c>
      <c r="AZ1935" s="186">
        <f>_xll.qlInterestRateIndexFixingDate(Currency&amp;"ibor"&amp;$I$1,BA1935,Trigger)</f>
        <v>52870</v>
      </c>
      <c r="BA1935" s="186">
        <f>_xll.qlCalendarAdvance(Calendar,BA1934,AY1935,"f",,Trigger)</f>
        <v>52874</v>
      </c>
      <c r="BB1935" s="186">
        <f>_xll.qlInterestRateIndexMaturity(Currency&amp;"ibor"&amp;$I$1,BA1935,Trigger)</f>
        <v>53239</v>
      </c>
      <c r="BC1935" s="359">
        <f>_xll.qlIndexFixing($AC$5,AZ1935,,_xll.ohTrigger(Trigger,Quote!$V$2))</f>
        <v>1.5020315169769254E-2</v>
      </c>
      <c r="BD1935" s="359" t="e">
        <f>_xll.qlIndexFixing($BE$1,AZ1935,TRUE,_xll.ohTrigger(Trigger,Trigger12M))</f>
        <v>#NUM!</v>
      </c>
    </row>
    <row r="1936" spans="51:56" ht="11.25" customHeight="1" x14ac:dyDescent="0.25">
      <c r="AY1936" s="187" t="s">
        <v>90</v>
      </c>
      <c r="AZ1936" s="186">
        <f>_xll.qlInterestRateIndexFixingDate(Currency&amp;"ibor"&amp;$I$1,BA1936,Trigger)</f>
        <v>52877</v>
      </c>
      <c r="BA1936" s="186">
        <f>_xll.qlCalendarAdvance(Calendar,BA1935,AY1936,"f",,Trigger)</f>
        <v>52881</v>
      </c>
      <c r="BB1936" s="186">
        <f>_xll.qlInterestRateIndexMaturity(Currency&amp;"ibor"&amp;$I$1,BA1936,Trigger)</f>
        <v>53246</v>
      </c>
      <c r="BC1936" s="359">
        <f>_xll.qlIndexFixing($AC$5,AZ1936,,_xll.ohTrigger(Trigger,Quote!$V$2))</f>
        <v>1.5022899852615965E-2</v>
      </c>
      <c r="BD1936" s="359" t="e">
        <f>_xll.qlIndexFixing($BE$1,AZ1936,TRUE,_xll.ohTrigger(Trigger,Trigger12M))</f>
        <v>#NUM!</v>
      </c>
    </row>
    <row r="1937" spans="51:56" ht="11.25" customHeight="1" x14ac:dyDescent="0.25">
      <c r="AY1937" s="187" t="s">
        <v>90</v>
      </c>
      <c r="AZ1937" s="186">
        <f>_xll.qlInterestRateIndexFixingDate(Currency&amp;"ibor"&amp;$I$1,BA1937,Trigger)</f>
        <v>52884</v>
      </c>
      <c r="BA1937" s="186">
        <f>_xll.qlCalendarAdvance(Calendar,BA1936,AY1937,"f",,Trigger)</f>
        <v>52888</v>
      </c>
      <c r="BB1937" s="186">
        <f>_xll.qlInterestRateIndexMaturity(Currency&amp;"ibor"&amp;$I$1,BA1937,Trigger)</f>
        <v>53253</v>
      </c>
      <c r="BC1937" s="359">
        <f>_xll.qlIndexFixing($AC$5,AZ1937,,_xll.ohTrigger(Trigger,Quote!$V$2))</f>
        <v>1.502548647518733E-2</v>
      </c>
      <c r="BD1937" s="359" t="e">
        <f>_xll.qlIndexFixing($BE$1,AZ1937,TRUE,_xll.ohTrigger(Trigger,Trigger12M))</f>
        <v>#NUM!</v>
      </c>
    </row>
    <row r="1938" spans="51:56" ht="11.25" customHeight="1" x14ac:dyDescent="0.25">
      <c r="AY1938" s="187" t="s">
        <v>90</v>
      </c>
      <c r="AZ1938" s="186">
        <f>_xll.qlInterestRateIndexFixingDate(Currency&amp;"ibor"&amp;$I$1,BA1938,Trigger)</f>
        <v>52891</v>
      </c>
      <c r="BA1938" s="186">
        <f>_xll.qlCalendarAdvance(Calendar,BA1937,AY1938,"f",,Trigger)</f>
        <v>52895</v>
      </c>
      <c r="BB1938" s="186">
        <f>_xll.qlInterestRateIndexMaturity(Currency&amp;"ibor"&amp;$I$1,BA1938,Trigger)</f>
        <v>53260</v>
      </c>
      <c r="BC1938" s="359">
        <f>_xll.qlIndexFixing($AC$5,AZ1938,,_xll.ohTrigger(Trigger,Quote!$V$2))</f>
        <v>1.5028075037497585E-2</v>
      </c>
      <c r="BD1938" s="359" t="e">
        <f>_xll.qlIndexFixing($BE$1,AZ1938,TRUE,_xll.ohTrigger(Trigger,Trigger12M))</f>
        <v>#NUM!</v>
      </c>
    </row>
    <row r="1939" spans="51:56" ht="11.25" customHeight="1" x14ac:dyDescent="0.25">
      <c r="AY1939" s="187" t="s">
        <v>90</v>
      </c>
      <c r="AZ1939" s="186">
        <f>_xll.qlInterestRateIndexFixingDate(Currency&amp;"ibor"&amp;$I$1,BA1939,Trigger)</f>
        <v>52898</v>
      </c>
      <c r="BA1939" s="186">
        <f>_xll.qlCalendarAdvance(Calendar,BA1938,AY1939,"f",,Trigger)</f>
        <v>52902</v>
      </c>
      <c r="BB1939" s="186">
        <f>_xll.qlInterestRateIndexMaturity(Currency&amp;"ibor"&amp;$I$1,BA1939,Trigger)</f>
        <v>53267</v>
      </c>
      <c r="BC1939" s="359">
        <f>_xll.qlIndexFixing($AC$5,AZ1939,,_xll.ohTrigger(Trigger,Quote!$V$2))</f>
        <v>1.5030665539562497E-2</v>
      </c>
      <c r="BD1939" s="359" t="e">
        <f>_xll.qlIndexFixing($BE$1,AZ1939,TRUE,_xll.ohTrigger(Trigger,Trigger12M))</f>
        <v>#NUM!</v>
      </c>
    </row>
    <row r="1940" spans="51:56" ht="11.25" customHeight="1" x14ac:dyDescent="0.25">
      <c r="AY1940" s="187" t="s">
        <v>90</v>
      </c>
      <c r="AZ1940" s="186">
        <f>_xll.qlInterestRateIndexFixingDate(Currency&amp;"ibor"&amp;$I$1,BA1940,Trigger)</f>
        <v>52905</v>
      </c>
      <c r="BA1940" s="186">
        <f>_xll.qlCalendarAdvance(Calendar,BA1939,AY1940,"f",,Trigger)</f>
        <v>52909</v>
      </c>
      <c r="BB1940" s="186">
        <f>_xll.qlInterestRateIndexMaturity(Currency&amp;"ibor"&amp;$I$1,BA1940,Trigger)</f>
        <v>53274</v>
      </c>
      <c r="BC1940" s="359">
        <f>_xll.qlIndexFixing($AC$5,AZ1940,,_xll.ohTrigger(Trigger,Quote!$V$2))</f>
        <v>1.5033257981396743E-2</v>
      </c>
      <c r="BD1940" s="359" t="e">
        <f>_xll.qlIndexFixing($BE$1,AZ1940,TRUE,_xll.ohTrigger(Trigger,Trigger12M))</f>
        <v>#NUM!</v>
      </c>
    </row>
    <row r="1941" spans="51:56" ht="11.25" customHeight="1" x14ac:dyDescent="0.25">
      <c r="AY1941" s="187" t="s">
        <v>90</v>
      </c>
      <c r="AZ1941" s="186">
        <f>_xll.qlInterestRateIndexFixingDate(Currency&amp;"ibor"&amp;$I$1,BA1941,Trigger)</f>
        <v>52912</v>
      </c>
      <c r="BA1941" s="186">
        <f>_xll.qlCalendarAdvance(Calendar,BA1940,AY1941,"f",,Trigger)</f>
        <v>52916</v>
      </c>
      <c r="BB1941" s="186">
        <f>_xll.qlInterestRateIndexMaturity(Currency&amp;"ibor"&amp;$I$1,BA1941,Trigger)</f>
        <v>53281</v>
      </c>
      <c r="BC1941" s="359">
        <f>_xll.qlIndexFixing($AC$5,AZ1941,,_xll.ohTrigger(Trigger,Quote!$V$2))</f>
        <v>1.5035852363015431E-2</v>
      </c>
      <c r="BD1941" s="359" t="e">
        <f>_xll.qlIndexFixing($BE$1,AZ1941,TRUE,_xll.ohTrigger(Trigger,Trigger12M))</f>
        <v>#NUM!</v>
      </c>
    </row>
    <row r="1942" spans="51:56" ht="11.25" customHeight="1" x14ac:dyDescent="0.25">
      <c r="AY1942" s="187" t="s">
        <v>90</v>
      </c>
      <c r="AZ1942" s="186">
        <f>_xll.qlInterestRateIndexFixingDate(Currency&amp;"ibor"&amp;$I$1,BA1942,Trigger)</f>
        <v>52919</v>
      </c>
      <c r="BA1942" s="186">
        <f>_xll.qlCalendarAdvance(Calendar,BA1941,AY1942,"f",,Trigger)</f>
        <v>52923</v>
      </c>
      <c r="BB1942" s="186">
        <f>_xll.qlInterestRateIndexMaturity(Currency&amp;"ibor"&amp;$I$1,BA1942,Trigger)</f>
        <v>53288</v>
      </c>
      <c r="BC1942" s="359">
        <f>_xll.qlIndexFixing($AC$5,AZ1942,,_xll.ohTrigger(Trigger,Quote!$V$2))</f>
        <v>1.5038448684433454E-2</v>
      </c>
      <c r="BD1942" s="359" t="e">
        <f>_xll.qlIndexFixing($BE$1,AZ1942,TRUE,_xll.ohTrigger(Trigger,Trigger12M))</f>
        <v>#NUM!</v>
      </c>
    </row>
    <row r="1943" spans="51:56" ht="11.25" customHeight="1" x14ac:dyDescent="0.25">
      <c r="AY1943" s="187" t="s">
        <v>90</v>
      </c>
      <c r="AZ1943" s="186">
        <f>_xll.qlInterestRateIndexFixingDate(Currency&amp;"ibor"&amp;$I$1,BA1943,Trigger)</f>
        <v>52926</v>
      </c>
      <c r="BA1943" s="186">
        <f>_xll.qlCalendarAdvance(Calendar,BA1942,AY1943,"f",,Trigger)</f>
        <v>52930</v>
      </c>
      <c r="BB1943" s="186">
        <f>_xll.qlInterestRateIndexMaturity(Currency&amp;"ibor"&amp;$I$1,BA1943,Trigger)</f>
        <v>53295</v>
      </c>
      <c r="BC1943" s="359">
        <f>_xll.qlIndexFixing($AC$5,AZ1943,,_xll.ohTrigger(Trigger,Quote!$V$2))</f>
        <v>1.504104694566614E-2</v>
      </c>
      <c r="BD1943" s="359" t="e">
        <f>_xll.qlIndexFixing($BE$1,AZ1943,TRUE,_xll.ohTrigger(Trigger,Trigger12M))</f>
        <v>#NUM!</v>
      </c>
    </row>
    <row r="1944" spans="51:56" ht="11.25" customHeight="1" x14ac:dyDescent="0.25">
      <c r="AY1944" s="187" t="s">
        <v>90</v>
      </c>
      <c r="AZ1944" s="186">
        <f>_xll.qlInterestRateIndexFixingDate(Currency&amp;"ibor"&amp;$I$1,BA1944,Trigger)</f>
        <v>52933</v>
      </c>
      <c r="BA1944" s="186">
        <f>_xll.qlCalendarAdvance(Calendar,BA1943,AY1944,"f",,Trigger)</f>
        <v>52937</v>
      </c>
      <c r="BB1944" s="186">
        <f>_xll.qlInterestRateIndexMaturity(Currency&amp;"ibor"&amp;$I$1,BA1944,Trigger)</f>
        <v>53302</v>
      </c>
      <c r="BC1944" s="359">
        <f>_xll.qlIndexFixing($AC$5,AZ1944,,_xll.ohTrigger(Trigger,Quote!$V$2))</f>
        <v>1.5043647146728385E-2</v>
      </c>
      <c r="BD1944" s="359" t="e">
        <f>_xll.qlIndexFixing($BE$1,AZ1944,TRUE,_xll.ohTrigger(Trigger,Trigger12M))</f>
        <v>#NUM!</v>
      </c>
    </row>
    <row r="1945" spans="51:56" ht="11.25" customHeight="1" x14ac:dyDescent="0.25">
      <c r="AY1945" s="187" t="s">
        <v>90</v>
      </c>
      <c r="AZ1945" s="186">
        <f>_xll.qlInterestRateIndexFixingDate(Currency&amp;"ibor"&amp;$I$1,BA1945,Trigger)</f>
        <v>52940</v>
      </c>
      <c r="BA1945" s="186">
        <f>_xll.qlCalendarAdvance(Calendar,BA1944,AY1945,"f",,Trigger)</f>
        <v>52944</v>
      </c>
      <c r="BB1945" s="186">
        <f>_xll.qlInterestRateIndexMaturity(Currency&amp;"ibor"&amp;$I$1,BA1945,Trigger)</f>
        <v>53309</v>
      </c>
      <c r="BC1945" s="359">
        <f>_xll.qlIndexFixing($AC$5,AZ1945,,_xll.ohTrigger(Trigger,Quote!$V$2))</f>
        <v>1.5046249287635299E-2</v>
      </c>
      <c r="BD1945" s="359" t="e">
        <f>_xll.qlIndexFixing($BE$1,AZ1945,TRUE,_xll.ohTrigger(Trigger,Trigger12M))</f>
        <v>#NUM!</v>
      </c>
    </row>
    <row r="1946" spans="51:56" ht="11.25" customHeight="1" x14ac:dyDescent="0.25">
      <c r="AY1946" s="187" t="s">
        <v>90</v>
      </c>
      <c r="AZ1946" s="186">
        <f>_xll.qlInterestRateIndexFixingDate(Currency&amp;"ibor"&amp;$I$1,BA1946,Trigger)</f>
        <v>52947</v>
      </c>
      <c r="BA1946" s="186">
        <f>_xll.qlCalendarAdvance(Calendar,BA1945,AY1946,"f",,Trigger)</f>
        <v>52951</v>
      </c>
      <c r="BB1946" s="186">
        <f>_xll.qlInterestRateIndexMaturity(Currency&amp;"ibor"&amp;$I$1,BA1946,Trigger)</f>
        <v>53316</v>
      </c>
      <c r="BC1946" s="359">
        <f>_xll.qlIndexFixing($AC$5,AZ1946,,_xll.ohTrigger(Trigger,Quote!$V$2))</f>
        <v>1.5048853368401772E-2</v>
      </c>
      <c r="BD1946" s="359" t="e">
        <f>_xll.qlIndexFixing($BE$1,AZ1946,TRUE,_xll.ohTrigger(Trigger,Trigger12M))</f>
        <v>#NUM!</v>
      </c>
    </row>
    <row r="1947" spans="51:56" ht="11.25" customHeight="1" x14ac:dyDescent="0.25">
      <c r="AY1947" s="187" t="s">
        <v>90</v>
      </c>
      <c r="AZ1947" s="186">
        <f>_xll.qlInterestRateIndexFixingDate(Currency&amp;"ibor"&amp;$I$1,BA1947,Trigger)</f>
        <v>52953</v>
      </c>
      <c r="BA1947" s="186">
        <f>_xll.qlCalendarAdvance(Calendar,BA1946,AY1947,"f",,Trigger)</f>
        <v>52958</v>
      </c>
      <c r="BB1947" s="186">
        <f>_xll.qlInterestRateIndexMaturity(Currency&amp;"ibor"&amp;$I$1,BA1947,Trigger)</f>
        <v>53323</v>
      </c>
      <c r="BC1947" s="359">
        <f>_xll.qlIndexFixing($AC$5,AZ1947,,_xll.ohTrigger(Trigger,Quote!$V$2))</f>
        <v>1.5051459389043138E-2</v>
      </c>
      <c r="BD1947" s="359" t="e">
        <f>_xll.qlIndexFixing($BE$1,AZ1947,TRUE,_xll.ohTrigger(Trigger,Trigger12M))</f>
        <v>#NUM!</v>
      </c>
    </row>
    <row r="1948" spans="51:56" ht="11.25" customHeight="1" x14ac:dyDescent="0.25">
      <c r="AY1948" s="187" t="s">
        <v>90</v>
      </c>
      <c r="AZ1948" s="186">
        <f>_xll.qlInterestRateIndexFixingDate(Currency&amp;"ibor"&amp;$I$1,BA1948,Trigger)</f>
        <v>52961</v>
      </c>
      <c r="BA1948" s="186">
        <f>_xll.qlCalendarAdvance(Calendar,BA1947,AY1948,"f",,Trigger)</f>
        <v>52965</v>
      </c>
      <c r="BB1948" s="186">
        <f>_xll.qlInterestRateIndexMaturity(Currency&amp;"ibor"&amp;$I$1,BA1948,Trigger)</f>
        <v>53330</v>
      </c>
      <c r="BC1948" s="359">
        <f>_xll.qlIndexFixing($AC$5,AZ1948,,_xll.ohTrigger(Trigger,Quote!$V$2))</f>
        <v>1.5054067349574504E-2</v>
      </c>
      <c r="BD1948" s="359" t="e">
        <f>_xll.qlIndexFixing($BE$1,AZ1948,TRUE,_xll.ohTrigger(Trigger,Trigger12M))</f>
        <v>#NUM!</v>
      </c>
    </row>
    <row r="1949" spans="51:56" ht="11.25" customHeight="1" x14ac:dyDescent="0.25">
      <c r="AY1949" s="187" t="s">
        <v>90</v>
      </c>
      <c r="AZ1949" s="186">
        <f>_xll.qlInterestRateIndexFixingDate(Currency&amp;"ibor"&amp;$I$1,BA1949,Trigger)</f>
        <v>52968</v>
      </c>
      <c r="BA1949" s="186">
        <f>_xll.qlCalendarAdvance(Calendar,BA1948,AY1949,"f",,Trigger)</f>
        <v>52972</v>
      </c>
      <c r="BB1949" s="186">
        <f>_xll.qlInterestRateIndexMaturity(Currency&amp;"ibor"&amp;$I$1,BA1949,Trigger)</f>
        <v>53337</v>
      </c>
      <c r="BC1949" s="359">
        <f>_xll.qlIndexFixing($AC$5,AZ1949,,_xll.ohTrigger(Trigger,Quote!$V$2))</f>
        <v>1.5056677250010983E-2</v>
      </c>
      <c r="BD1949" s="359" t="e">
        <f>_xll.qlIndexFixing($BE$1,AZ1949,TRUE,_xll.ohTrigger(Trigger,Trigger12M))</f>
        <v>#NUM!</v>
      </c>
    </row>
    <row r="1950" spans="51:56" ht="11.25" customHeight="1" x14ac:dyDescent="0.25">
      <c r="AY1950" s="187" t="s">
        <v>90</v>
      </c>
      <c r="AZ1950" s="186">
        <f>_xll.qlInterestRateIndexFixingDate(Currency&amp;"ibor"&amp;$I$1,BA1950,Trigger)</f>
        <v>52975</v>
      </c>
      <c r="BA1950" s="186">
        <f>_xll.qlCalendarAdvance(Calendar,BA1949,AY1950,"f",,Trigger)</f>
        <v>52979</v>
      </c>
      <c r="BB1950" s="186">
        <f>_xll.qlInterestRateIndexMaturity(Currency&amp;"ibor"&amp;$I$1,BA1950,Trigger)</f>
        <v>53344</v>
      </c>
      <c r="BC1950" s="359">
        <f>_xll.qlIndexFixing($AC$5,AZ1950,,_xll.ohTrigger(Trigger,Quote!$V$2))</f>
        <v>1.5059289090367689E-2</v>
      </c>
      <c r="BD1950" s="359" t="e">
        <f>_xll.qlIndexFixing($BE$1,AZ1950,TRUE,_xll.ohTrigger(Trigger,Trigger12M))</f>
        <v>#NUM!</v>
      </c>
    </row>
    <row r="1951" spans="51:56" ht="11.25" customHeight="1" x14ac:dyDescent="0.25">
      <c r="AY1951" s="187" t="s">
        <v>90</v>
      </c>
      <c r="AZ1951" s="186">
        <f>_xll.qlInterestRateIndexFixingDate(Currency&amp;"ibor"&amp;$I$1,BA1951,Trigger)</f>
        <v>52982</v>
      </c>
      <c r="BA1951" s="186">
        <f>_xll.qlCalendarAdvance(Calendar,BA1950,AY1951,"f",,Trigger)</f>
        <v>52986</v>
      </c>
      <c r="BB1951" s="186">
        <f>_xll.qlInterestRateIndexMaturity(Currency&amp;"ibor"&amp;$I$1,BA1951,Trigger)</f>
        <v>53351</v>
      </c>
      <c r="BC1951" s="359">
        <f>_xll.qlIndexFixing($AC$5,AZ1951,,_xll.ohTrigger(Trigger,Quote!$V$2))</f>
        <v>1.506190287065951E-2</v>
      </c>
      <c r="BD1951" s="359" t="e">
        <f>_xll.qlIndexFixing($BE$1,AZ1951,TRUE,_xll.ohTrigger(Trigger,Trigger12M))</f>
        <v>#NUM!</v>
      </c>
    </row>
    <row r="1952" spans="51:56" ht="11.25" customHeight="1" x14ac:dyDescent="0.25">
      <c r="AY1952" s="187" t="s">
        <v>90</v>
      </c>
      <c r="AZ1952" s="186">
        <f>_xll.qlInterestRateIndexFixingDate(Currency&amp;"ibor"&amp;$I$1,BA1952,Trigger)</f>
        <v>52989</v>
      </c>
      <c r="BA1952" s="186">
        <f>_xll.qlCalendarAdvance(Calendar,BA1951,AY1952,"f",,Trigger)</f>
        <v>52993</v>
      </c>
      <c r="BB1952" s="186">
        <f>_xll.qlInterestRateIndexMaturity(Currency&amp;"ibor"&amp;$I$1,BA1952,Trigger)</f>
        <v>53358</v>
      </c>
      <c r="BC1952" s="359">
        <f>_xll.qlIndexFixing($AC$5,AZ1952,,_xll.ohTrigger(Trigger,Quote!$V$2))</f>
        <v>1.5064518590902215E-2</v>
      </c>
      <c r="BD1952" s="359" t="e">
        <f>_xll.qlIndexFixing($BE$1,AZ1952,TRUE,_xll.ohTrigger(Trigger,Trigger12M))</f>
        <v>#NUM!</v>
      </c>
    </row>
    <row r="1953" spans="51:56" ht="11.25" customHeight="1" x14ac:dyDescent="0.25">
      <c r="AY1953" s="187" t="s">
        <v>90</v>
      </c>
      <c r="AZ1953" s="186">
        <f>_xll.qlInterestRateIndexFixingDate(Currency&amp;"ibor"&amp;$I$1,BA1953,Trigger)</f>
        <v>52996</v>
      </c>
      <c r="BA1953" s="186">
        <f>_xll.qlCalendarAdvance(Calendar,BA1952,AY1953,"f",,Trigger)</f>
        <v>53000</v>
      </c>
      <c r="BB1953" s="186">
        <f>_xll.qlInterestRateIndexMaturity(Currency&amp;"ibor"&amp;$I$1,BA1953,Trigger)</f>
        <v>53365</v>
      </c>
      <c r="BC1953" s="359">
        <f>_xll.qlIndexFixing($AC$5,AZ1953,,_xll.ohTrigger(Trigger,Quote!$V$2))</f>
        <v>1.5067136251110261E-2</v>
      </c>
      <c r="BD1953" s="359" t="e">
        <f>_xll.qlIndexFixing($BE$1,AZ1953,TRUE,_xll.ohTrigger(Trigger,Trigger12M))</f>
        <v>#NUM!</v>
      </c>
    </row>
    <row r="1954" spans="51:56" ht="11.25" customHeight="1" x14ac:dyDescent="0.25">
      <c r="AY1954" s="187" t="s">
        <v>90</v>
      </c>
      <c r="AZ1954" s="186">
        <f>_xll.qlInterestRateIndexFixingDate(Currency&amp;"ibor"&amp;$I$1,BA1954,Trigger)</f>
        <v>53003</v>
      </c>
      <c r="BA1954" s="186">
        <f>_xll.qlCalendarAdvance(Calendar,BA1953,AY1954,"f",,Trigger)</f>
        <v>53007</v>
      </c>
      <c r="BB1954" s="186">
        <f>_xll.qlInterestRateIndexMaturity(Currency&amp;"ibor"&amp;$I$1,BA1954,Trigger)</f>
        <v>53372</v>
      </c>
      <c r="BC1954" s="359">
        <f>_xll.qlIndexFixing($AC$5,AZ1954,,_xll.ohTrigger(Trigger,Quote!$V$2))</f>
        <v>1.5069755851299414E-2</v>
      </c>
      <c r="BD1954" s="359" t="e">
        <f>_xll.qlIndexFixing($BE$1,AZ1954,TRUE,_xll.ohTrigger(Trigger,Trigger12M))</f>
        <v>#NUM!</v>
      </c>
    </row>
    <row r="1955" spans="51:56" ht="11.25" customHeight="1" x14ac:dyDescent="0.25">
      <c r="AY1955" s="187" t="s">
        <v>90</v>
      </c>
      <c r="AZ1955" s="186">
        <f>_xll.qlInterestRateIndexFixingDate(Currency&amp;"ibor"&amp;$I$1,BA1955,Trigger)</f>
        <v>53010</v>
      </c>
      <c r="BA1955" s="186">
        <f>_xll.qlCalendarAdvance(Calendar,BA1954,AY1955,"f",,Trigger)</f>
        <v>53014</v>
      </c>
      <c r="BB1955" s="186">
        <f>_xll.qlInterestRateIndexMaturity(Currency&amp;"ibor"&amp;$I$1,BA1955,Trigger)</f>
        <v>53379</v>
      </c>
      <c r="BC1955" s="359">
        <f>_xll.qlIndexFixing($AC$5,AZ1955,,_xll.ohTrigger(Trigger,Quote!$V$2))</f>
        <v>1.5072377391484346E-2</v>
      </c>
      <c r="BD1955" s="359" t="e">
        <f>_xll.qlIndexFixing($BE$1,AZ1955,TRUE,_xll.ohTrigger(Trigger,Trigger12M))</f>
        <v>#NUM!</v>
      </c>
    </row>
    <row r="1956" spans="51:56" ht="11.25" customHeight="1" x14ac:dyDescent="0.25">
      <c r="AY1956" s="187" t="s">
        <v>90</v>
      </c>
      <c r="AZ1956" s="186">
        <f>_xll.qlInterestRateIndexFixingDate(Currency&amp;"ibor"&amp;$I$1,BA1956,Trigger)</f>
        <v>53017</v>
      </c>
      <c r="BA1956" s="186">
        <f>_xll.qlCalendarAdvance(Calendar,BA1955,AY1956,"f",,Trigger)</f>
        <v>53021</v>
      </c>
      <c r="BB1956" s="186">
        <f>_xll.qlInterestRateIndexMaturity(Currency&amp;"ibor"&amp;$I$1,BA1956,Trigger)</f>
        <v>53386</v>
      </c>
      <c r="BC1956" s="359">
        <f>_xll.qlIndexFixing($AC$5,AZ1956,,_xll.ohTrigger(Trigger,Quote!$V$2))</f>
        <v>1.5075000871680826E-2</v>
      </c>
      <c r="BD1956" s="359" t="e">
        <f>_xll.qlIndexFixing($BE$1,AZ1956,TRUE,_xll.ohTrigger(Trigger,Trigger12M))</f>
        <v>#NUM!</v>
      </c>
    </row>
    <row r="1957" spans="51:56" ht="11.25" customHeight="1" x14ac:dyDescent="0.25">
      <c r="AY1957" s="187" t="s">
        <v>90</v>
      </c>
      <c r="AZ1957" s="186">
        <f>_xll.qlInterestRateIndexFixingDate(Currency&amp;"ibor"&amp;$I$1,BA1957,Trigger)</f>
        <v>53024</v>
      </c>
      <c r="BA1957" s="186">
        <f>_xll.qlCalendarAdvance(Calendar,BA1956,AY1957,"f",,Trigger)</f>
        <v>53028</v>
      </c>
      <c r="BB1957" s="186">
        <f>_xll.qlInterestRateIndexMaturity(Currency&amp;"ibor"&amp;$I$1,BA1957,Trigger)</f>
        <v>53393</v>
      </c>
      <c r="BC1957" s="359">
        <f>_xll.qlIndexFixing($AC$5,AZ1957,,_xll.ohTrigger(Trigger,Quote!$V$2))</f>
        <v>1.5077626291903311E-2</v>
      </c>
      <c r="BD1957" s="359" t="e">
        <f>_xll.qlIndexFixing($BE$1,AZ1957,TRUE,_xll.ohTrigger(Trigger,Trigger12M))</f>
        <v>#NUM!</v>
      </c>
    </row>
    <row r="1958" spans="51:56" ht="11.25" customHeight="1" x14ac:dyDescent="0.25">
      <c r="AY1958" s="187" t="s">
        <v>90</v>
      </c>
      <c r="AZ1958" s="186">
        <f>_xll.qlInterestRateIndexFixingDate(Currency&amp;"ibor"&amp;$I$1,BA1958,Trigger)</f>
        <v>53031</v>
      </c>
      <c r="BA1958" s="186">
        <f>_xll.qlCalendarAdvance(Calendar,BA1957,AY1958,"f",,Trigger)</f>
        <v>53035</v>
      </c>
      <c r="BB1958" s="186">
        <f>_xll.qlInterestRateIndexMaturity(Currency&amp;"ibor"&amp;$I$1,BA1958,Trigger)</f>
        <v>53400</v>
      </c>
      <c r="BC1958" s="359">
        <f>_xll.qlIndexFixing($AC$5,AZ1958,,_xll.ohTrigger(Trigger,Quote!$V$2))</f>
        <v>1.5080253652167567E-2</v>
      </c>
      <c r="BD1958" s="359" t="e">
        <f>_xll.qlIndexFixing($BE$1,AZ1958,TRUE,_xll.ohTrigger(Trigger,Trigger12M))</f>
        <v>#NUM!</v>
      </c>
    </row>
    <row r="1959" spans="51:56" ht="11.25" customHeight="1" x14ac:dyDescent="0.25">
      <c r="AY1959" s="187" t="s">
        <v>90</v>
      </c>
      <c r="AZ1959" s="186">
        <f>_xll.qlInterestRateIndexFixingDate(Currency&amp;"ibor"&amp;$I$1,BA1959,Trigger)</f>
        <v>53038</v>
      </c>
      <c r="BA1959" s="186">
        <f>_xll.qlCalendarAdvance(Calendar,BA1958,AY1959,"f",,Trigger)</f>
        <v>53042</v>
      </c>
      <c r="BB1959" s="186">
        <f>_xll.qlInterestRateIndexMaturity(Currency&amp;"ibor"&amp;$I$1,BA1959,Trigger)</f>
        <v>53407</v>
      </c>
      <c r="BC1959" s="359">
        <f>_xll.qlIndexFixing($AC$5,AZ1959,,_xll.ohTrigger(Trigger,Quote!$V$2))</f>
        <v>1.5082882952489142E-2</v>
      </c>
      <c r="BD1959" s="359" t="e">
        <f>_xll.qlIndexFixing($BE$1,AZ1959,TRUE,_xll.ohTrigger(Trigger,Trigger12M))</f>
        <v>#NUM!</v>
      </c>
    </row>
    <row r="1960" spans="51:56" ht="11.25" customHeight="1" x14ac:dyDescent="0.25">
      <c r="AY1960" s="187" t="s">
        <v>90</v>
      </c>
      <c r="AZ1960" s="186">
        <f>_xll.qlInterestRateIndexFixingDate(Currency&amp;"ibor"&amp;$I$1,BA1960,Trigger)</f>
        <v>53045</v>
      </c>
      <c r="BA1960" s="186">
        <f>_xll.qlCalendarAdvance(Calendar,BA1959,AY1960,"f",,Trigger)</f>
        <v>53049</v>
      </c>
      <c r="BB1960" s="186">
        <f>_xll.qlInterestRateIndexMaturity(Currency&amp;"ibor"&amp;$I$1,BA1960,Trigger)</f>
        <v>53414</v>
      </c>
      <c r="BC1960" s="359">
        <f>_xll.qlIndexFixing($AC$5,AZ1960,,_xll.ohTrigger(Trigger,Quote!$V$2))</f>
        <v>1.5085514192882492E-2</v>
      </c>
      <c r="BD1960" s="359" t="e">
        <f>_xll.qlIndexFixing($BE$1,AZ1960,TRUE,_xll.ohTrigger(Trigger,Trigger12M))</f>
        <v>#NUM!</v>
      </c>
    </row>
    <row r="1961" spans="51:56" ht="11.25" customHeight="1" x14ac:dyDescent="0.25">
      <c r="AY1961" s="187" t="s">
        <v>90</v>
      </c>
      <c r="AZ1961" s="186">
        <f>_xll.qlInterestRateIndexFixingDate(Currency&amp;"ibor"&amp;$I$1,BA1961,Trigger)</f>
        <v>53052</v>
      </c>
      <c r="BA1961" s="186">
        <f>_xll.qlCalendarAdvance(Calendar,BA1960,AY1961,"f",,Trigger)</f>
        <v>53056</v>
      </c>
      <c r="BB1961" s="186">
        <f>_xll.qlInterestRateIndexMaturity(Currency&amp;"ibor"&amp;$I$1,BA1961,Trigger)</f>
        <v>53421</v>
      </c>
      <c r="BC1961" s="359">
        <f>_xll.qlIndexFixing($AC$5,AZ1961,,_xll.ohTrigger(Trigger,Quote!$V$2))</f>
        <v>1.5088147373363385E-2</v>
      </c>
      <c r="BD1961" s="359" t="e">
        <f>_xll.qlIndexFixing($BE$1,AZ1961,TRUE,_xll.ohTrigger(Trigger,Trigger12M))</f>
        <v>#NUM!</v>
      </c>
    </row>
    <row r="1962" spans="51:56" ht="11.25" customHeight="1" x14ac:dyDescent="0.25">
      <c r="AY1962" s="187" t="s">
        <v>90</v>
      </c>
      <c r="AZ1962" s="186">
        <f>_xll.qlInterestRateIndexFixingDate(Currency&amp;"ibor"&amp;$I$1,BA1962,Trigger)</f>
        <v>53057</v>
      </c>
      <c r="BA1962" s="186">
        <f>_xll.qlCalendarAdvance(Calendar,BA1961,AY1962,"f",,Trigger)</f>
        <v>53063</v>
      </c>
      <c r="BB1962" s="186">
        <f>_xll.qlInterestRateIndexMaturity(Currency&amp;"ibor"&amp;$I$1,BA1962,Trigger)</f>
        <v>53428</v>
      </c>
      <c r="BC1962" s="359">
        <f>_xll.qlIndexFixing($AC$5,AZ1962,,_xll.ohTrigger(Trigger,Quote!$V$2))</f>
        <v>1.5090782493946932E-2</v>
      </c>
      <c r="BD1962" s="359" t="e">
        <f>_xll.qlIndexFixing($BE$1,AZ1962,TRUE,_xll.ohTrigger(Trigger,Trigger12M))</f>
        <v>#NUM!</v>
      </c>
    </row>
    <row r="1963" spans="51:56" ht="11.25" customHeight="1" x14ac:dyDescent="0.25">
      <c r="AY1963" s="187" t="s">
        <v>90</v>
      </c>
      <c r="AZ1963" s="186">
        <f>_xll.qlInterestRateIndexFixingDate(Currency&amp;"ibor"&amp;$I$1,BA1963,Trigger)</f>
        <v>53066</v>
      </c>
      <c r="BA1963" s="186">
        <f>_xll.qlCalendarAdvance(Calendar,BA1962,AY1963,"f",,Trigger)</f>
        <v>53070</v>
      </c>
      <c r="BB1963" s="186">
        <f>_xll.qlInterestRateIndexMaturity(Currency&amp;"ibor"&amp;$I$1,BA1963,Trigger)</f>
        <v>53435</v>
      </c>
      <c r="BC1963" s="359">
        <f>_xll.qlIndexFixing($AC$5,AZ1963,,_xll.ohTrigger(Trigger,Quote!$V$2))</f>
        <v>1.5093419554648463E-2</v>
      </c>
      <c r="BD1963" s="359" t="e">
        <f>_xll.qlIndexFixing($BE$1,AZ1963,TRUE,_xll.ohTrigger(Trigger,Trigger12M))</f>
        <v>#NUM!</v>
      </c>
    </row>
    <row r="1964" spans="51:56" ht="11.25" customHeight="1" x14ac:dyDescent="0.25">
      <c r="AY1964" s="187" t="s">
        <v>90</v>
      </c>
      <c r="AZ1964" s="186">
        <f>_xll.qlInterestRateIndexFixingDate(Currency&amp;"ibor"&amp;$I$1,BA1964,Trigger)</f>
        <v>53073</v>
      </c>
      <c r="BA1964" s="186">
        <f>_xll.qlCalendarAdvance(Calendar,BA1963,AY1964,"f",,Trigger)</f>
        <v>53077</v>
      </c>
      <c r="BB1964" s="186">
        <f>_xll.qlInterestRateIndexMaturity(Currency&amp;"ibor"&amp;$I$1,BA1964,Trigger)</f>
        <v>53442</v>
      </c>
      <c r="BC1964" s="359">
        <f>_xll.qlIndexFixing($AC$5,AZ1964,,_xll.ohTrigger(Trigger,Quote!$V$2))</f>
        <v>1.5096058555483308E-2</v>
      </c>
      <c r="BD1964" s="359" t="e">
        <f>_xll.qlIndexFixing($BE$1,AZ1964,TRUE,_xll.ohTrigger(Trigger,Trigger12M))</f>
        <v>#NUM!</v>
      </c>
    </row>
    <row r="1965" spans="51:56" ht="11.25" customHeight="1" x14ac:dyDescent="0.25">
      <c r="AY1965" s="187" t="s">
        <v>90</v>
      </c>
      <c r="AZ1965" s="186">
        <f>_xll.qlInterestRateIndexFixingDate(Currency&amp;"ibor"&amp;$I$1,BA1965,Trigger)</f>
        <v>53079</v>
      </c>
      <c r="BA1965" s="186">
        <f>_xll.qlCalendarAdvance(Calendar,BA1964,AY1965,"f",,Trigger)</f>
        <v>53084</v>
      </c>
      <c r="BB1965" s="186">
        <f>_xll.qlInterestRateIndexMaturity(Currency&amp;"ibor"&amp;$I$1,BA1965,Trigger)</f>
        <v>53449</v>
      </c>
      <c r="BC1965" s="359">
        <f>_xll.qlIndexFixing($AC$5,AZ1965,,_xll.ohTrigger(Trigger,Quote!$V$2))</f>
        <v>1.5098699496466359E-2</v>
      </c>
      <c r="BD1965" s="359" t="e">
        <f>_xll.qlIndexFixing($BE$1,AZ1965,TRUE,_xll.ohTrigger(Trigger,Trigger12M))</f>
        <v>#NUM!</v>
      </c>
    </row>
    <row r="1966" spans="51:56" ht="11.25" customHeight="1" x14ac:dyDescent="0.25">
      <c r="AY1966" s="187" t="s">
        <v>90</v>
      </c>
      <c r="AZ1966" s="186">
        <f>_xll.qlInterestRateIndexFixingDate(Currency&amp;"ibor"&amp;$I$1,BA1966,Trigger)</f>
        <v>53087</v>
      </c>
      <c r="BA1966" s="186">
        <f>_xll.qlCalendarAdvance(Calendar,BA1965,AY1966,"f",,Trigger)</f>
        <v>53091</v>
      </c>
      <c r="BB1966" s="186">
        <f>_xll.qlInterestRateIndexMaturity(Currency&amp;"ibor"&amp;$I$1,BA1966,Trigger)</f>
        <v>53456</v>
      </c>
      <c r="BC1966" s="359">
        <f>_xll.qlIndexFixing($AC$5,AZ1966,,_xll.ohTrigger(Trigger,Quote!$V$2))</f>
        <v>1.5101342377613822E-2</v>
      </c>
      <c r="BD1966" s="359" t="e">
        <f>_xll.qlIndexFixing($BE$1,AZ1966,TRUE,_xll.ohTrigger(Trigger,Trigger12M))</f>
        <v>#NUM!</v>
      </c>
    </row>
    <row r="1967" spans="51:56" ht="11.25" customHeight="1" x14ac:dyDescent="0.25">
      <c r="AY1967" s="187" t="s">
        <v>90</v>
      </c>
      <c r="AZ1967" s="186">
        <f>_xll.qlInterestRateIndexFixingDate(Currency&amp;"ibor"&amp;$I$1,BA1967,Trigger)</f>
        <v>53094</v>
      </c>
      <c r="BA1967" s="186">
        <f>_xll.qlCalendarAdvance(Calendar,BA1966,AY1967,"f",,Trigger)</f>
        <v>53098</v>
      </c>
      <c r="BB1967" s="186">
        <f>_xll.qlInterestRateIndexMaturity(Currency&amp;"ibor"&amp;$I$1,BA1967,Trigger)</f>
        <v>53463</v>
      </c>
      <c r="BC1967" s="359">
        <f>_xll.qlIndexFixing($AC$5,AZ1967,,_xll.ohTrigger(Trigger,Quote!$V$2))</f>
        <v>1.5103987198940154E-2</v>
      </c>
      <c r="BD1967" s="359" t="e">
        <f>_xll.qlIndexFixing($BE$1,AZ1967,TRUE,_xll.ohTrigger(Trigger,Trigger12M))</f>
        <v>#NUM!</v>
      </c>
    </row>
    <row r="1968" spans="51:56" ht="11.25" customHeight="1" x14ac:dyDescent="0.25">
      <c r="AY1968" s="187" t="s">
        <v>90</v>
      </c>
      <c r="AZ1968" s="186">
        <f>_xll.qlInterestRateIndexFixingDate(Currency&amp;"ibor"&amp;$I$1,BA1968,Trigger)</f>
        <v>53101</v>
      </c>
      <c r="BA1968" s="186">
        <f>_xll.qlCalendarAdvance(Calendar,BA1967,AY1968,"f",,Trigger)</f>
        <v>53105</v>
      </c>
      <c r="BB1968" s="186">
        <f>_xll.qlInterestRateIndexMaturity(Currency&amp;"ibor"&amp;$I$1,BA1968,Trigger)</f>
        <v>53470</v>
      </c>
      <c r="BC1968" s="359">
        <f>_xll.qlIndexFixing($AC$5,AZ1968,,_xll.ohTrigger(Trigger,Quote!$V$2))</f>
        <v>1.5106633960460683E-2</v>
      </c>
      <c r="BD1968" s="359" t="e">
        <f>_xll.qlIndexFixing($BE$1,AZ1968,TRUE,_xll.ohTrigger(Trigger,Trigger12M))</f>
        <v>#NUM!</v>
      </c>
    </row>
    <row r="1969" spans="51:56" ht="11.25" customHeight="1" x14ac:dyDescent="0.25">
      <c r="AY1969" s="187" t="s">
        <v>90</v>
      </c>
      <c r="AZ1969" s="186">
        <f>_xll.qlInterestRateIndexFixingDate(Currency&amp;"ibor"&amp;$I$1,BA1969,Trigger)</f>
        <v>53108</v>
      </c>
      <c r="BA1969" s="186">
        <f>_xll.qlCalendarAdvance(Calendar,BA1968,AY1969,"f",,Trigger)</f>
        <v>53112</v>
      </c>
      <c r="BB1969" s="186">
        <f>_xll.qlInterestRateIndexMaturity(Currency&amp;"ibor"&amp;$I$1,BA1969,Trigger)</f>
        <v>53477</v>
      </c>
      <c r="BC1969" s="359">
        <f>_xll.qlIndexFixing($AC$5,AZ1969,,_xll.ohTrigger(Trigger,Quote!$V$2))</f>
        <v>1.5109282662191614E-2</v>
      </c>
      <c r="BD1969" s="359" t="e">
        <f>_xll.qlIndexFixing($BE$1,AZ1969,TRUE,_xll.ohTrigger(Trigger,Trigger12M))</f>
        <v>#NUM!</v>
      </c>
    </row>
    <row r="1970" spans="51:56" ht="11.25" customHeight="1" x14ac:dyDescent="0.25">
      <c r="AY1970" s="187" t="s">
        <v>90</v>
      </c>
      <c r="AZ1970" s="186">
        <f>_xll.qlInterestRateIndexFixingDate(Currency&amp;"ibor"&amp;$I$1,BA1970,Trigger)</f>
        <v>53115</v>
      </c>
      <c r="BA1970" s="186">
        <f>_xll.qlCalendarAdvance(Calendar,BA1969,AY1970,"f",,Trigger)</f>
        <v>53119</v>
      </c>
      <c r="BB1970" s="186">
        <f>_xll.qlInterestRateIndexMaturity(Currency&amp;"ibor"&amp;$I$1,BA1970,Trigger)</f>
        <v>53484</v>
      </c>
      <c r="BC1970" s="359">
        <f>_xll.qlIndexFixing($AC$5,AZ1970,,_xll.ohTrigger(Trigger,Quote!$V$2))</f>
        <v>1.511092079252546E-2</v>
      </c>
      <c r="BD1970" s="359" t="e">
        <f>_xll.qlIndexFixing($BE$1,AZ1970,TRUE,_xll.ohTrigger(Trigger,Trigger12M))</f>
        <v>#NUM!</v>
      </c>
    </row>
    <row r="1971" spans="51:56" ht="11.25" customHeight="1" x14ac:dyDescent="0.25">
      <c r="AY1971" s="187" t="s">
        <v>90</v>
      </c>
      <c r="AZ1971" s="186">
        <f>_xll.qlInterestRateIndexFixingDate(Currency&amp;"ibor"&amp;$I$1,BA1971,Trigger)</f>
        <v>53122</v>
      </c>
      <c r="BA1971" s="186">
        <f>_xll.qlCalendarAdvance(Calendar,BA1970,AY1971,"f",,Trigger)</f>
        <v>53126</v>
      </c>
      <c r="BB1971" s="186">
        <f>_xll.qlInterestRateIndexMaturity(Currency&amp;"ibor"&amp;$I$1,BA1971,Trigger)</f>
        <v>53491</v>
      </c>
      <c r="BC1971" s="359">
        <f>_xll.qlIndexFixing($AC$5,AZ1971,,_xll.ohTrigger(Trigger,Quote!$V$2))</f>
        <v>1.5112154299283895E-2</v>
      </c>
      <c r="BD1971" s="359" t="e">
        <f>_xll.qlIndexFixing($BE$1,AZ1971,TRUE,_xll.ohTrigger(Trigger,Trigger12M))</f>
        <v>#NUM!</v>
      </c>
    </row>
    <row r="1972" spans="51:56" ht="11.25" customHeight="1" x14ac:dyDescent="0.25">
      <c r="AY1972" s="187" t="s">
        <v>90</v>
      </c>
      <c r="AZ1972" s="186">
        <f>_xll.qlInterestRateIndexFixingDate(Currency&amp;"ibor"&amp;$I$1,BA1972,Trigger)</f>
        <v>53129</v>
      </c>
      <c r="BA1972" s="186">
        <f>_xll.qlCalendarAdvance(Calendar,BA1971,AY1972,"f",,Trigger)</f>
        <v>53133</v>
      </c>
      <c r="BB1972" s="186">
        <f>_xll.qlInterestRateIndexMaturity(Currency&amp;"ibor"&amp;$I$1,BA1972,Trigger)</f>
        <v>53498</v>
      </c>
      <c r="BC1972" s="359">
        <f>_xll.qlIndexFixing($AC$5,AZ1972,,_xll.ohTrigger(Trigger,Quote!$V$2))</f>
        <v>1.511338792725671E-2</v>
      </c>
      <c r="BD1972" s="359" t="e">
        <f>_xll.qlIndexFixing($BE$1,AZ1972,TRUE,_xll.ohTrigger(Trigger,Trigger12M))</f>
        <v>#NUM!</v>
      </c>
    </row>
    <row r="1973" spans="51:56" ht="11.25" customHeight="1" x14ac:dyDescent="0.25">
      <c r="AY1973" s="187" t="s">
        <v>90</v>
      </c>
      <c r="AZ1973" s="186">
        <f>_xll.qlInterestRateIndexFixingDate(Currency&amp;"ibor"&amp;$I$1,BA1973,Trigger)</f>
        <v>53136</v>
      </c>
      <c r="BA1973" s="186">
        <f>_xll.qlCalendarAdvance(Calendar,BA1972,AY1973,"f",,Trigger)</f>
        <v>53140</v>
      </c>
      <c r="BB1973" s="186">
        <f>_xll.qlInterestRateIndexMaturity(Currency&amp;"ibor"&amp;$I$1,BA1973,Trigger)</f>
        <v>53505</v>
      </c>
      <c r="BC1973" s="359">
        <f>_xll.qlIndexFixing($AC$5,AZ1973,,_xll.ohTrigger(Trigger,Quote!$V$2))</f>
        <v>1.5114621676443906E-2</v>
      </c>
      <c r="BD1973" s="359" t="e">
        <f>_xll.qlIndexFixing($BE$1,AZ1973,TRUE,_xll.ohTrigger(Trigger,Trigger12M))</f>
        <v>#NUM!</v>
      </c>
    </row>
    <row r="1974" spans="51:56" ht="11.25" customHeight="1" x14ac:dyDescent="0.25">
      <c r="AY1974" s="187" t="s">
        <v>90</v>
      </c>
      <c r="AZ1974" s="186">
        <f>_xll.qlInterestRateIndexFixingDate(Currency&amp;"ibor"&amp;$I$1,BA1974,Trigger)</f>
        <v>53143</v>
      </c>
      <c r="BA1974" s="186">
        <f>_xll.qlCalendarAdvance(Calendar,BA1973,AY1974,"f",,Trigger)</f>
        <v>53147</v>
      </c>
      <c r="BB1974" s="186">
        <f>_xll.qlInterestRateIndexMaturity(Currency&amp;"ibor"&amp;$I$1,BA1974,Trigger)</f>
        <v>53512</v>
      </c>
      <c r="BC1974" s="359">
        <f>_xll.qlIndexFixing($AC$5,AZ1974,,_xll.ohTrigger(Trigger,Quote!$V$2))</f>
        <v>1.5115855546846579E-2</v>
      </c>
      <c r="BD1974" s="359" t="e">
        <f>_xll.qlIndexFixing($BE$1,AZ1974,TRUE,_xll.ohTrigger(Trigger,Trigger12M))</f>
        <v>#NUM!</v>
      </c>
    </row>
    <row r="1975" spans="51:56" ht="11.25" customHeight="1" x14ac:dyDescent="0.25">
      <c r="AY1975" s="187" t="s">
        <v>90</v>
      </c>
      <c r="AZ1975" s="186">
        <f>_xll.qlInterestRateIndexFixingDate(Currency&amp;"ibor"&amp;$I$1,BA1975,Trigger)</f>
        <v>53150</v>
      </c>
      <c r="BA1975" s="186">
        <f>_xll.qlCalendarAdvance(Calendar,BA1974,AY1975,"f",,Trigger)</f>
        <v>53154</v>
      </c>
      <c r="BB1975" s="186">
        <f>_xll.qlInterestRateIndexMaturity(Currency&amp;"ibor"&amp;$I$1,BA1975,Trigger)</f>
        <v>53519</v>
      </c>
      <c r="BC1975" s="359">
        <f>_xll.qlIndexFixing($AC$5,AZ1975,,_xll.ohTrigger(Trigger,Quote!$V$2))</f>
        <v>1.5117089538464726E-2</v>
      </c>
      <c r="BD1975" s="359" t="e">
        <f>_xll.qlIndexFixing($BE$1,AZ1975,TRUE,_xll.ohTrigger(Trigger,Trigger12M))</f>
        <v>#NUM!</v>
      </c>
    </row>
    <row r="1976" spans="51:56" ht="11.25" customHeight="1" x14ac:dyDescent="0.25">
      <c r="AY1976" s="187" t="s">
        <v>90</v>
      </c>
      <c r="AZ1976" s="186">
        <f>_xll.qlInterestRateIndexFixingDate(Currency&amp;"ibor"&amp;$I$1,BA1976,Trigger)</f>
        <v>53157</v>
      </c>
      <c r="BA1976" s="186">
        <f>_xll.qlCalendarAdvance(Calendar,BA1975,AY1976,"f",,Trigger)</f>
        <v>53161</v>
      </c>
      <c r="BB1976" s="186">
        <f>_xll.qlInterestRateIndexMaturity(Currency&amp;"ibor"&amp;$I$1,BA1976,Trigger)</f>
        <v>53526</v>
      </c>
      <c r="BC1976" s="359">
        <f>_xll.qlIndexFixing($AC$5,AZ1976,,_xll.ohTrigger(Trigger,Quote!$V$2))</f>
        <v>1.5118323651298789E-2</v>
      </c>
      <c r="BD1976" s="359" t="e">
        <f>_xll.qlIndexFixing($BE$1,AZ1976,TRUE,_xll.ohTrigger(Trigger,Trigger12M))</f>
        <v>#NUM!</v>
      </c>
    </row>
    <row r="1977" spans="51:56" ht="11.25" customHeight="1" x14ac:dyDescent="0.25">
      <c r="AY1977" s="187" t="s">
        <v>90</v>
      </c>
      <c r="AZ1977" s="186">
        <f>_xll.qlInterestRateIndexFixingDate(Currency&amp;"ibor"&amp;$I$1,BA1977,Trigger)</f>
        <v>53164</v>
      </c>
      <c r="BA1977" s="186">
        <f>_xll.qlCalendarAdvance(Calendar,BA1976,AY1977,"f",,Trigger)</f>
        <v>53168</v>
      </c>
      <c r="BB1977" s="186">
        <f>_xll.qlInterestRateIndexMaturity(Currency&amp;"ibor"&amp;$I$1,BA1977,Trigger)</f>
        <v>53533</v>
      </c>
      <c r="BC1977" s="359">
        <f>_xll.qlIndexFixing($AC$5,AZ1977,,_xll.ohTrigger(Trigger,Quote!$V$2))</f>
        <v>1.5119557885349423E-2</v>
      </c>
      <c r="BD1977" s="359" t="e">
        <f>_xll.qlIndexFixing($BE$1,AZ1977,TRUE,_xll.ohTrigger(Trigger,Trigger12M))</f>
        <v>#NUM!</v>
      </c>
    </row>
    <row r="1978" spans="51:56" ht="11.25" customHeight="1" x14ac:dyDescent="0.25">
      <c r="AY1978" s="187" t="s">
        <v>90</v>
      </c>
      <c r="AZ1978" s="186">
        <f>_xll.qlInterestRateIndexFixingDate(Currency&amp;"ibor"&amp;$I$1,BA1978,Trigger)</f>
        <v>53171</v>
      </c>
      <c r="BA1978" s="186">
        <f>_xll.qlCalendarAdvance(Calendar,BA1977,AY1978,"f",,Trigger)</f>
        <v>53175</v>
      </c>
      <c r="BB1978" s="186">
        <f>_xll.qlInterestRateIndexMaturity(Currency&amp;"ibor"&amp;$I$1,BA1978,Trigger)</f>
        <v>53540</v>
      </c>
      <c r="BC1978" s="359">
        <f>_xll.qlIndexFixing($AC$5,AZ1978,,_xll.ohTrigger(Trigger,Quote!$V$2))</f>
        <v>1.5120792240617065E-2</v>
      </c>
      <c r="BD1978" s="359" t="e">
        <f>_xll.qlIndexFixing($BE$1,AZ1978,TRUE,_xll.ohTrigger(Trigger,Trigger12M))</f>
        <v>#NUM!</v>
      </c>
    </row>
    <row r="1979" spans="51:56" ht="11.25" customHeight="1" x14ac:dyDescent="0.25">
      <c r="AY1979" s="187" t="s">
        <v>90</v>
      </c>
      <c r="AZ1979" s="186">
        <f>_xll.qlInterestRateIndexFixingDate(Currency&amp;"ibor"&amp;$I$1,BA1979,Trigger)</f>
        <v>53178</v>
      </c>
      <c r="BA1979" s="186">
        <f>_xll.qlCalendarAdvance(Calendar,BA1978,AY1979,"f",,Trigger)</f>
        <v>53182</v>
      </c>
      <c r="BB1979" s="186">
        <f>_xll.qlInterestRateIndexMaturity(Currency&amp;"ibor"&amp;$I$1,BA1979,Trigger)</f>
        <v>53547</v>
      </c>
      <c r="BC1979" s="359">
        <f>_xll.qlIndexFixing($AC$5,AZ1979,,_xll.ohTrigger(Trigger,Quote!$V$2))</f>
        <v>1.5122026717101935E-2</v>
      </c>
      <c r="BD1979" s="359" t="e">
        <f>_xll.qlIndexFixing($BE$1,AZ1979,TRUE,_xll.ohTrigger(Trigger,Trigger12M))</f>
        <v>#NUM!</v>
      </c>
    </row>
    <row r="1980" spans="51:56" ht="11.25" customHeight="1" x14ac:dyDescent="0.25">
      <c r="AY1980" s="187" t="s">
        <v>90</v>
      </c>
      <c r="AZ1980" s="186">
        <f>_xll.qlInterestRateIndexFixingDate(Currency&amp;"ibor"&amp;$I$1,BA1980,Trigger)</f>
        <v>53185</v>
      </c>
      <c r="BA1980" s="186">
        <f>_xll.qlCalendarAdvance(Calendar,BA1979,AY1980,"f",,Trigger)</f>
        <v>53189</v>
      </c>
      <c r="BB1980" s="186">
        <f>_xll.qlInterestRateIndexMaturity(Currency&amp;"ibor"&amp;$I$1,BA1980,Trigger)</f>
        <v>53554</v>
      </c>
      <c r="BC1980" s="359">
        <f>_xll.qlIndexFixing($AC$5,AZ1980,,_xll.ohTrigger(Trigger,Quote!$V$2))</f>
        <v>1.5123261314804692E-2</v>
      </c>
      <c r="BD1980" s="359" t="e">
        <f>_xll.qlIndexFixing($BE$1,AZ1980,TRUE,_xll.ohTrigger(Trigger,Trigger12M))</f>
        <v>#NUM!</v>
      </c>
    </row>
    <row r="1981" spans="51:56" ht="11.25" customHeight="1" x14ac:dyDescent="0.25">
      <c r="AY1981" s="187" t="s">
        <v>90</v>
      </c>
      <c r="AZ1981" s="186">
        <f>_xll.qlInterestRateIndexFixingDate(Currency&amp;"ibor"&amp;$I$1,BA1981,Trigger)</f>
        <v>53192</v>
      </c>
      <c r="BA1981" s="186">
        <f>_xll.qlCalendarAdvance(Calendar,BA1980,AY1981,"f",,Trigger)</f>
        <v>53196</v>
      </c>
      <c r="BB1981" s="186">
        <f>_xll.qlInterestRateIndexMaturity(Currency&amp;"ibor"&amp;$I$1,BA1981,Trigger)</f>
        <v>53561</v>
      </c>
      <c r="BC1981" s="359">
        <f>_xll.qlIndexFixing($AC$5,AZ1981,,_xll.ohTrigger(Trigger,Quote!$V$2))</f>
        <v>1.512449603372577E-2</v>
      </c>
      <c r="BD1981" s="359" t="e">
        <f>_xll.qlIndexFixing($BE$1,AZ1981,TRUE,_xll.ohTrigger(Trigger,Trigger12M))</f>
        <v>#NUM!</v>
      </c>
    </row>
    <row r="1982" spans="51:56" ht="11.25" customHeight="1" x14ac:dyDescent="0.25">
      <c r="AY1982" s="187" t="s">
        <v>90</v>
      </c>
      <c r="AZ1982" s="186">
        <f>_xll.qlInterestRateIndexFixingDate(Currency&amp;"ibor"&amp;$I$1,BA1982,Trigger)</f>
        <v>53199</v>
      </c>
      <c r="BA1982" s="186">
        <f>_xll.qlCalendarAdvance(Calendar,BA1981,AY1982,"f",,Trigger)</f>
        <v>53203</v>
      </c>
      <c r="BB1982" s="186">
        <f>_xll.qlInterestRateIndexMaturity(Currency&amp;"ibor"&amp;$I$1,BA1982,Trigger)</f>
        <v>53568</v>
      </c>
      <c r="BC1982" s="359">
        <f>_xll.qlIndexFixing($AC$5,AZ1982,,_xll.ohTrigger(Trigger,Quote!$V$2))</f>
        <v>1.512573087386539E-2</v>
      </c>
      <c r="BD1982" s="359" t="e">
        <f>_xll.qlIndexFixing($BE$1,AZ1982,TRUE,_xll.ohTrigger(Trigger,Trigger12M))</f>
        <v>#NUM!</v>
      </c>
    </row>
    <row r="1983" spans="51:56" ht="11.25" customHeight="1" x14ac:dyDescent="0.25">
      <c r="AY1983" s="187" t="s">
        <v>90</v>
      </c>
      <c r="AZ1983" s="186">
        <f>_xll.qlInterestRateIndexFixingDate(Currency&amp;"ibor"&amp;$I$1,BA1983,Trigger)</f>
        <v>53206</v>
      </c>
      <c r="BA1983" s="186">
        <f>_xll.qlCalendarAdvance(Calendar,BA1982,AY1983,"f",,Trigger)</f>
        <v>53210</v>
      </c>
      <c r="BB1983" s="186">
        <f>_xll.qlInterestRateIndexMaturity(Currency&amp;"ibor"&amp;$I$1,BA1983,Trigger)</f>
        <v>53575</v>
      </c>
      <c r="BC1983" s="359">
        <f>_xll.qlIndexFixing($AC$5,AZ1983,,_xll.ohTrigger(Trigger,Quote!$V$2))</f>
        <v>1.512696583522421E-2</v>
      </c>
      <c r="BD1983" s="359" t="e">
        <f>_xll.qlIndexFixing($BE$1,AZ1983,TRUE,_xll.ohTrigger(Trigger,Trigger12M))</f>
        <v>#NUM!</v>
      </c>
    </row>
    <row r="1984" spans="51:56" ht="11.25" customHeight="1" x14ac:dyDescent="0.25">
      <c r="AY1984" s="187" t="s">
        <v>90</v>
      </c>
      <c r="AZ1984" s="186">
        <f>_xll.qlInterestRateIndexFixingDate(Currency&amp;"ibor"&amp;$I$1,BA1984,Trigger)</f>
        <v>53213</v>
      </c>
      <c r="BA1984" s="186">
        <f>_xll.qlCalendarAdvance(Calendar,BA1983,AY1984,"f",,Trigger)</f>
        <v>53217</v>
      </c>
      <c r="BB1984" s="186">
        <f>_xll.qlInterestRateIndexMaturity(Currency&amp;"ibor"&amp;$I$1,BA1984,Trigger)</f>
        <v>53582</v>
      </c>
      <c r="BC1984" s="359">
        <f>_xll.qlIndexFixing($AC$5,AZ1984,,_xll.ohTrigger(Trigger,Quote!$V$2))</f>
        <v>1.5128200917802448E-2</v>
      </c>
      <c r="BD1984" s="359" t="e">
        <f>_xll.qlIndexFixing($BE$1,AZ1984,TRUE,_xll.ohTrigger(Trigger,Trigger12M))</f>
        <v>#NUM!</v>
      </c>
    </row>
    <row r="1985" spans="51:56" ht="11.25" customHeight="1" x14ac:dyDescent="0.25">
      <c r="AY1985" s="187" t="s">
        <v>90</v>
      </c>
      <c r="AZ1985" s="186">
        <f>_xll.qlInterestRateIndexFixingDate(Currency&amp;"ibor"&amp;$I$1,BA1985,Trigger)</f>
        <v>53220</v>
      </c>
      <c r="BA1985" s="186">
        <f>_xll.qlCalendarAdvance(Calendar,BA1984,AY1985,"f",,Trigger)</f>
        <v>53224</v>
      </c>
      <c r="BB1985" s="186">
        <f>_xll.qlInterestRateIndexMaturity(Currency&amp;"ibor"&amp;$I$1,BA1985,Trigger)</f>
        <v>53589</v>
      </c>
      <c r="BC1985" s="359">
        <f>_xll.qlIndexFixing($AC$5,AZ1985,,_xll.ohTrigger(Trigger,Quote!$V$2))</f>
        <v>1.512943612160076E-2</v>
      </c>
      <c r="BD1985" s="359" t="e">
        <f>_xll.qlIndexFixing($BE$1,AZ1985,TRUE,_xll.ohTrigger(Trigger,Trigger12M))</f>
        <v>#NUM!</v>
      </c>
    </row>
    <row r="1986" spans="51:56" ht="11.25" customHeight="1" x14ac:dyDescent="0.25">
      <c r="AY1986" s="187" t="s">
        <v>90</v>
      </c>
      <c r="AZ1986" s="186">
        <f>_xll.qlInterestRateIndexFixingDate(Currency&amp;"ibor"&amp;$I$1,BA1986,Trigger)</f>
        <v>53227</v>
      </c>
      <c r="BA1986" s="186">
        <f>_xll.qlCalendarAdvance(Calendar,BA1985,AY1986,"f",,Trigger)</f>
        <v>53231</v>
      </c>
      <c r="BB1986" s="186">
        <f>_xll.qlInterestRateIndexMaturity(Currency&amp;"ibor"&amp;$I$1,BA1986,Trigger)</f>
        <v>53596</v>
      </c>
      <c r="BC1986" s="359">
        <f>_xll.qlIndexFixing($AC$5,AZ1986,,_xll.ohTrigger(Trigger,Quote!$V$2))</f>
        <v>1.5130671446619805E-2</v>
      </c>
      <c r="BD1986" s="359" t="e">
        <f>_xll.qlIndexFixing($BE$1,AZ1986,TRUE,_xll.ohTrigger(Trigger,Trigger12M))</f>
        <v>#NUM!</v>
      </c>
    </row>
    <row r="1987" spans="51:56" ht="11.25" customHeight="1" x14ac:dyDescent="0.25">
      <c r="AY1987" s="187" t="s">
        <v>90</v>
      </c>
      <c r="AZ1987" s="186">
        <f>_xll.qlInterestRateIndexFixingDate(Currency&amp;"ibor"&amp;$I$1,BA1987,Trigger)</f>
        <v>53234</v>
      </c>
      <c r="BA1987" s="186">
        <f>_xll.qlCalendarAdvance(Calendar,BA1986,AY1987,"f",,Trigger)</f>
        <v>53238</v>
      </c>
      <c r="BB1987" s="186">
        <f>_xll.qlInterestRateIndexMaturity(Currency&amp;"ibor"&amp;$I$1,BA1987,Trigger)</f>
        <v>53603</v>
      </c>
      <c r="BC1987" s="359">
        <f>_xll.qlIndexFixing($AC$5,AZ1987,,_xll.ohTrigger(Trigger,Quote!$V$2))</f>
        <v>1.5131906892859802E-2</v>
      </c>
      <c r="BD1987" s="359" t="e">
        <f>_xll.qlIndexFixing($BE$1,AZ1987,TRUE,_xll.ohTrigger(Trigger,Trigger12M))</f>
        <v>#NUM!</v>
      </c>
    </row>
    <row r="1988" spans="51:56" ht="11.25" customHeight="1" x14ac:dyDescent="0.25">
      <c r="AY1988" s="187" t="s">
        <v>90</v>
      </c>
      <c r="AZ1988" s="186">
        <f>_xll.qlInterestRateIndexFixingDate(Currency&amp;"ibor"&amp;$I$1,BA1988,Trigger)</f>
        <v>53241</v>
      </c>
      <c r="BA1988" s="186">
        <f>_xll.qlCalendarAdvance(Calendar,BA1987,AY1988,"f",,Trigger)</f>
        <v>53245</v>
      </c>
      <c r="BB1988" s="186">
        <f>_xll.qlInterestRateIndexMaturity(Currency&amp;"ibor"&amp;$I$1,BA1988,Trigger)</f>
        <v>53610</v>
      </c>
      <c r="BC1988" s="359">
        <f>_xll.qlIndexFixing($AC$5,AZ1988,,_xll.ohTrigger(Trigger,Quote!$V$2))</f>
        <v>1.5133142460320749E-2</v>
      </c>
      <c r="BD1988" s="359" t="e">
        <f>_xll.qlIndexFixing($BE$1,AZ1988,TRUE,_xll.ohTrigger(Trigger,Trigger12M))</f>
        <v>#NUM!</v>
      </c>
    </row>
    <row r="1989" spans="51:56" ht="11.25" customHeight="1" x14ac:dyDescent="0.25">
      <c r="AY1989" s="187" t="s">
        <v>90</v>
      </c>
      <c r="AZ1989" s="186">
        <f>_xll.qlInterestRateIndexFixingDate(Currency&amp;"ibor"&amp;$I$1,BA1989,Trigger)</f>
        <v>53248</v>
      </c>
      <c r="BA1989" s="186">
        <f>_xll.qlCalendarAdvance(Calendar,BA1988,AY1989,"f",,Trigger)</f>
        <v>53252</v>
      </c>
      <c r="BB1989" s="186">
        <f>_xll.qlInterestRateIndexMaturity(Currency&amp;"ibor"&amp;$I$1,BA1989,Trigger)</f>
        <v>53617</v>
      </c>
      <c r="BC1989" s="359">
        <f>_xll.qlIndexFixing($AC$5,AZ1989,,_xll.ohTrigger(Trigger,Quote!$V$2))</f>
        <v>1.5134378149003742E-2</v>
      </c>
      <c r="BD1989" s="359" t="e">
        <f>_xll.qlIndexFixing($BE$1,AZ1989,TRUE,_xll.ohTrigger(Trigger,Trigger12M))</f>
        <v>#NUM!</v>
      </c>
    </row>
    <row r="1990" spans="51:56" ht="11.25" customHeight="1" x14ac:dyDescent="0.25">
      <c r="AY1990" s="187" t="s">
        <v>90</v>
      </c>
      <c r="AZ1990" s="186">
        <f>_xll.qlInterestRateIndexFixingDate(Currency&amp;"ibor"&amp;$I$1,BA1990,Trigger)</f>
        <v>53255</v>
      </c>
      <c r="BA1990" s="186">
        <f>_xll.qlCalendarAdvance(Calendar,BA1989,AY1990,"f",,Trigger)</f>
        <v>53259</v>
      </c>
      <c r="BB1990" s="186">
        <f>_xll.qlInterestRateIndexMaturity(Currency&amp;"ibor"&amp;$I$1,BA1990,Trigger)</f>
        <v>53624</v>
      </c>
      <c r="BC1990" s="359">
        <f>_xll.qlIndexFixing($AC$5,AZ1990,,_xll.ohTrigger(Trigger,Quote!$V$2))</f>
        <v>1.5135613958909E-2</v>
      </c>
      <c r="BD1990" s="359" t="e">
        <f>_xll.qlIndexFixing($BE$1,AZ1990,TRUE,_xll.ohTrigger(Trigger,Trigger12M))</f>
        <v>#NUM!</v>
      </c>
    </row>
    <row r="1991" spans="51:56" ht="11.25" customHeight="1" x14ac:dyDescent="0.25">
      <c r="AY1991" s="187" t="s">
        <v>90</v>
      </c>
      <c r="AZ1991" s="186">
        <f>_xll.qlInterestRateIndexFixingDate(Currency&amp;"ibor"&amp;$I$1,BA1991,Trigger)</f>
        <v>53262</v>
      </c>
      <c r="BA1991" s="186">
        <f>_xll.qlCalendarAdvance(Calendar,BA1990,AY1991,"f",,Trigger)</f>
        <v>53266</v>
      </c>
      <c r="BB1991" s="186">
        <f>_xll.qlInterestRateIndexMaturity(Currency&amp;"ibor"&amp;$I$1,BA1991,Trigger)</f>
        <v>53631</v>
      </c>
      <c r="BC1991" s="359">
        <f>_xll.qlIndexFixing($AC$5,AZ1991,,_xll.ohTrigger(Trigger,Quote!$V$2))</f>
        <v>1.5136849890036743E-2</v>
      </c>
      <c r="BD1991" s="359" t="e">
        <f>_xll.qlIndexFixing($BE$1,AZ1991,TRUE,_xll.ohTrigger(Trigger,Trigger12M))</f>
        <v>#NUM!</v>
      </c>
    </row>
    <row r="1992" spans="51:56" ht="11.25" customHeight="1" x14ac:dyDescent="0.25">
      <c r="AY1992" s="187" t="s">
        <v>90</v>
      </c>
      <c r="AZ1992" s="186">
        <f>_xll.qlInterestRateIndexFixingDate(Currency&amp;"ibor"&amp;$I$1,BA1992,Trigger)</f>
        <v>53269</v>
      </c>
      <c r="BA1992" s="186">
        <f>_xll.qlCalendarAdvance(Calendar,BA1991,AY1992,"f",,Trigger)</f>
        <v>53273</v>
      </c>
      <c r="BB1992" s="186">
        <f>_xll.qlInterestRateIndexMaturity(Currency&amp;"ibor"&amp;$I$1,BA1992,Trigger)</f>
        <v>53638</v>
      </c>
      <c r="BC1992" s="359">
        <f>_xll.qlIndexFixing($AC$5,AZ1992,,_xll.ohTrigger(Trigger,Quote!$V$2))</f>
        <v>1.5138085942387846E-2</v>
      </c>
      <c r="BD1992" s="359" t="e">
        <f>_xll.qlIndexFixing($BE$1,AZ1992,TRUE,_xll.ohTrigger(Trigger,Trigger12M))</f>
        <v>#NUM!</v>
      </c>
    </row>
    <row r="1993" spans="51:56" ht="11.25" customHeight="1" x14ac:dyDescent="0.25">
      <c r="AY1993" s="187" t="s">
        <v>90</v>
      </c>
      <c r="AZ1993" s="186">
        <f>_xll.qlInterestRateIndexFixingDate(Currency&amp;"ibor"&amp;$I$1,BA1993,Trigger)</f>
        <v>53276</v>
      </c>
      <c r="BA1993" s="186">
        <f>_xll.qlCalendarAdvance(Calendar,BA1992,AY1993,"f",,Trigger)</f>
        <v>53280</v>
      </c>
      <c r="BB1993" s="186">
        <f>_xll.qlInterestRateIndexMaturity(Currency&amp;"ibor"&amp;$I$1,BA1993,Trigger)</f>
        <v>53645</v>
      </c>
      <c r="BC1993" s="359">
        <f>_xll.qlIndexFixing($AC$5,AZ1993,,_xll.ohTrigger(Trigger,Quote!$V$2))</f>
        <v>1.5139322115962526E-2</v>
      </c>
      <c r="BD1993" s="359" t="e">
        <f>_xll.qlIndexFixing($BE$1,AZ1993,TRUE,_xll.ohTrigger(Trigger,Trigger12M))</f>
        <v>#NUM!</v>
      </c>
    </row>
    <row r="1994" spans="51:56" ht="11.25" customHeight="1" x14ac:dyDescent="0.25">
      <c r="AY1994" s="187" t="s">
        <v>90</v>
      </c>
      <c r="AZ1994" s="186">
        <f>_xll.qlInterestRateIndexFixingDate(Currency&amp;"ibor"&amp;$I$1,BA1994,Trigger)</f>
        <v>53283</v>
      </c>
      <c r="BA1994" s="186">
        <f>_xll.qlCalendarAdvance(Calendar,BA1993,AY1994,"f",,Trigger)</f>
        <v>53287</v>
      </c>
      <c r="BB1994" s="186">
        <f>_xll.qlInterestRateIndexMaturity(Currency&amp;"ibor"&amp;$I$1,BA1994,Trigger)</f>
        <v>53652</v>
      </c>
      <c r="BC1994" s="359">
        <f>_xll.qlIndexFixing($AC$5,AZ1994,,_xll.ohTrigger(Trigger,Quote!$V$2))</f>
        <v>1.5140558410761007E-2</v>
      </c>
      <c r="BD1994" s="359" t="e">
        <f>_xll.qlIndexFixing($BE$1,AZ1994,TRUE,_xll.ohTrigger(Trigger,Trigger12M))</f>
        <v>#NUM!</v>
      </c>
    </row>
    <row r="1995" spans="51:56" ht="11.25" customHeight="1" x14ac:dyDescent="0.25">
      <c r="AY1995" s="187" t="s">
        <v>90</v>
      </c>
      <c r="AZ1995" s="186">
        <f>_xll.qlInterestRateIndexFixingDate(Currency&amp;"ibor"&amp;$I$1,BA1995,Trigger)</f>
        <v>53290</v>
      </c>
      <c r="BA1995" s="186">
        <f>_xll.qlCalendarAdvance(Calendar,BA1994,AY1995,"f",,Trigger)</f>
        <v>53294</v>
      </c>
      <c r="BB1995" s="186">
        <f>_xll.qlInterestRateIndexMaturity(Currency&amp;"ibor"&amp;$I$1,BA1995,Trigger)</f>
        <v>53659</v>
      </c>
      <c r="BC1995" s="359">
        <f>_xll.qlIndexFixing($AC$5,AZ1995,,_xll.ohTrigger(Trigger,Quote!$V$2))</f>
        <v>1.5141794826784597E-2</v>
      </c>
      <c r="BD1995" s="359" t="e">
        <f>_xll.qlIndexFixing($BE$1,AZ1995,TRUE,_xll.ohTrigger(Trigger,Trigger12M))</f>
        <v>#NUM!</v>
      </c>
    </row>
    <row r="1996" spans="51:56" ht="11.25" customHeight="1" x14ac:dyDescent="0.25">
      <c r="AY1996" s="187" t="s">
        <v>90</v>
      </c>
      <c r="AZ1996" s="186">
        <f>_xll.qlInterestRateIndexFixingDate(Currency&amp;"ibor"&amp;$I$1,BA1996,Trigger)</f>
        <v>53297</v>
      </c>
      <c r="BA1996" s="186">
        <f>_xll.qlCalendarAdvance(Calendar,BA1995,AY1996,"f",,Trigger)</f>
        <v>53301</v>
      </c>
      <c r="BB1996" s="186">
        <f>_xll.qlInterestRateIndexMaturity(Currency&amp;"ibor"&amp;$I$1,BA1996,Trigger)</f>
        <v>53666</v>
      </c>
      <c r="BC1996" s="359">
        <f>_xll.qlIndexFixing($AC$5,AZ1996,,_xll.ohTrigger(Trigger,Quote!$V$2))</f>
        <v>1.5143031364032425E-2</v>
      </c>
      <c r="BD1996" s="359" t="e">
        <f>_xll.qlIndexFixing($BE$1,AZ1996,TRUE,_xll.ohTrigger(Trigger,Trigger12M))</f>
        <v>#NUM!</v>
      </c>
    </row>
    <row r="1997" spans="51:56" ht="11.25" customHeight="1" x14ac:dyDescent="0.25">
      <c r="AY1997" s="187" t="s">
        <v>90</v>
      </c>
      <c r="AZ1997" s="186">
        <f>_xll.qlInterestRateIndexFixingDate(Currency&amp;"ibor"&amp;$I$1,BA1997,Trigger)</f>
        <v>53304</v>
      </c>
      <c r="BA1997" s="186">
        <f>_xll.qlCalendarAdvance(Calendar,BA1996,AY1997,"f",,Trigger)</f>
        <v>53308</v>
      </c>
      <c r="BB1997" s="186">
        <f>_xll.qlInterestRateIndexMaturity(Currency&amp;"ibor"&amp;$I$1,BA1997,Trigger)</f>
        <v>53673</v>
      </c>
      <c r="BC1997" s="359">
        <f>_xll.qlIndexFixing($AC$5,AZ1997,,_xll.ohTrigger(Trigger,Quote!$V$2))</f>
        <v>1.5144268022505803E-2</v>
      </c>
      <c r="BD1997" s="359" t="e">
        <f>_xll.qlIndexFixing($BE$1,AZ1997,TRUE,_xll.ohTrigger(Trigger,Trigger12M))</f>
        <v>#NUM!</v>
      </c>
    </row>
    <row r="1998" spans="51:56" ht="11.25" customHeight="1" x14ac:dyDescent="0.25">
      <c r="AY1998" s="187" t="s">
        <v>90</v>
      </c>
      <c r="AZ1998" s="186">
        <f>_xll.qlInterestRateIndexFixingDate(Currency&amp;"ibor"&amp;$I$1,BA1998,Trigger)</f>
        <v>53311</v>
      </c>
      <c r="BA1998" s="186">
        <f>_xll.qlCalendarAdvance(Calendar,BA1997,AY1998,"f",,Trigger)</f>
        <v>53315</v>
      </c>
      <c r="BB1998" s="186">
        <f>_xll.qlInterestRateIndexMaturity(Currency&amp;"ibor"&amp;$I$1,BA1998,Trigger)</f>
        <v>53680</v>
      </c>
      <c r="BC1998" s="359">
        <f>_xll.qlIndexFixing($AC$5,AZ1998,,_xll.ohTrigger(Trigger,Quote!$V$2))</f>
        <v>1.514550480220539E-2</v>
      </c>
      <c r="BD1998" s="359" t="e">
        <f>_xll.qlIndexFixing($BE$1,AZ1998,TRUE,_xll.ohTrigger(Trigger,Trigger12M))</f>
        <v>#NUM!</v>
      </c>
    </row>
    <row r="1999" spans="51:56" ht="11.25" customHeight="1" x14ac:dyDescent="0.25">
      <c r="AY1999" s="187" t="s">
        <v>90</v>
      </c>
      <c r="AZ1999" s="186">
        <f>_xll.qlInterestRateIndexFixingDate(Currency&amp;"ibor"&amp;$I$1,BA1999,Trigger)</f>
        <v>53317</v>
      </c>
      <c r="BA1999" s="186">
        <f>_xll.qlCalendarAdvance(Calendar,BA1998,AY1999,"f",,Trigger)</f>
        <v>53323</v>
      </c>
      <c r="BB1999" s="186">
        <f>_xll.qlInterestRateIndexMaturity(Currency&amp;"ibor"&amp;$I$1,BA1999,Trigger)</f>
        <v>53688</v>
      </c>
      <c r="BC1999" s="359">
        <f>_xll.qlIndexFixing($AC$5,AZ1999,,_xll.ohTrigger(Trigger,Quote!$V$2))</f>
        <v>1.5146918413159053E-2</v>
      </c>
      <c r="BD1999" s="359" t="e">
        <f>_xll.qlIndexFixing($BE$1,AZ1999,TRUE,_xll.ohTrigger(Trigger,Trigger12M))</f>
        <v>#NUM!</v>
      </c>
    </row>
    <row r="2000" spans="51:56" ht="11.25" customHeight="1" x14ac:dyDescent="0.25">
      <c r="AY2000" s="187" t="s">
        <v>90</v>
      </c>
      <c r="AZ2000" s="186">
        <f>_xll.qlInterestRateIndexFixingDate(Currency&amp;"ibor"&amp;$I$1,BA2000,Trigger)</f>
        <v>53325</v>
      </c>
      <c r="BA2000" s="186">
        <f>_xll.qlCalendarAdvance(Calendar,BA1999,AY2000,"f",,Trigger)</f>
        <v>53330</v>
      </c>
      <c r="BB2000" s="186">
        <f>_xll.qlInterestRateIndexMaturity(Currency&amp;"ibor"&amp;$I$1,BA2000,Trigger)</f>
        <v>53695</v>
      </c>
      <c r="BC2000" s="359">
        <f>_xll.qlIndexFixing($AC$5,AZ2000,,_xll.ohTrigger(Trigger,Quote!$V$2))</f>
        <v>1.5148155452629363E-2</v>
      </c>
      <c r="BD2000" s="359" t="e">
        <f>_xll.qlIndexFixing($BE$1,AZ2000,TRUE,_xll.ohTrigger(Trigger,Trigger12M))</f>
        <v>#NUM!</v>
      </c>
    </row>
    <row r="2001" spans="51:56" ht="11.25" customHeight="1" x14ac:dyDescent="0.25">
      <c r="AY2001" s="187" t="s">
        <v>90</v>
      </c>
      <c r="AZ2001" s="186">
        <f>_xll.qlInterestRateIndexFixingDate(Currency&amp;"ibor"&amp;$I$1,BA2001,Trigger)</f>
        <v>53335</v>
      </c>
      <c r="BA2001" s="186">
        <f>_xll.qlCalendarAdvance(Calendar,BA2000,AY2001,"f",,Trigger)</f>
        <v>53337</v>
      </c>
      <c r="BB2001" s="186">
        <f>_xll.qlInterestRateIndexMaturity(Currency&amp;"ibor"&amp;$I$1,BA2001,Trigger)</f>
        <v>53702</v>
      </c>
      <c r="BC2001" s="359">
        <f>_xll.qlIndexFixing($AC$5,AZ2001,,_xll.ohTrigger(Trigger,Quote!$V$2))</f>
        <v>1.5149392613326977E-2</v>
      </c>
      <c r="BD2001" s="359" t="e">
        <f>_xll.qlIndexFixing($BE$1,AZ2001,TRUE,_xll.ohTrigger(Trigger,Trigger12M))</f>
        <v>#NUM!</v>
      </c>
    </row>
    <row r="2002" spans="51:56" ht="11.25" customHeight="1" x14ac:dyDescent="0.25">
      <c r="AY2002" s="187" t="s">
        <v>90</v>
      </c>
      <c r="AZ2002" s="186">
        <f>_xll.qlInterestRateIndexFixingDate(Currency&amp;"ibor"&amp;$I$1,BA2002,Trigger)</f>
        <v>53342</v>
      </c>
      <c r="BA2002" s="186">
        <f>_xll.qlCalendarAdvance(Calendar,BA2001,AY2002,"f",,Trigger)</f>
        <v>53344</v>
      </c>
      <c r="BB2002" s="186">
        <f>_xll.qlInterestRateIndexMaturity(Currency&amp;"ibor"&amp;$I$1,BA2002,Trigger)</f>
        <v>53709</v>
      </c>
      <c r="BC2002" s="359">
        <f>_xll.qlIndexFixing($AC$5,AZ2002,,_xll.ohTrigger(Trigger,Quote!$V$2))</f>
        <v>1.5150629895252329E-2</v>
      </c>
      <c r="BD2002" s="359" t="e">
        <f>_xll.qlIndexFixing($BE$1,AZ2002,TRUE,_xll.ohTrigger(Trigger,Trigger12M))</f>
        <v>#NUM!</v>
      </c>
    </row>
    <row r="2003" spans="51:56" ht="11.25" customHeight="1" x14ac:dyDescent="0.25">
      <c r="AY2003" s="187" t="s">
        <v>90</v>
      </c>
      <c r="AZ2003" s="186">
        <f>_xll.qlInterestRateIndexFixingDate(Currency&amp;"ibor"&amp;$I$1,BA2003,Trigger)</f>
        <v>53349</v>
      </c>
      <c r="BA2003" s="186">
        <f>_xll.qlCalendarAdvance(Calendar,BA2002,AY2003,"f",,Trigger)</f>
        <v>53351</v>
      </c>
      <c r="BB2003" s="186">
        <f>_xll.qlInterestRateIndexMaturity(Currency&amp;"ibor"&amp;$I$1,BA2003,Trigger)</f>
        <v>53716</v>
      </c>
      <c r="BC2003" s="359">
        <f>_xll.qlIndexFixing($AC$5,AZ2003,,_xll.ohTrigger(Trigger,Quote!$V$2))</f>
        <v>1.5151867298405642E-2</v>
      </c>
      <c r="BD2003" s="359" t="e">
        <f>_xll.qlIndexFixing($BE$1,AZ2003,TRUE,_xll.ohTrigger(Trigger,Trigger12M))</f>
        <v>#NUM!</v>
      </c>
    </row>
    <row r="2004" spans="51:56" ht="11.25" customHeight="1" x14ac:dyDescent="0.25">
      <c r="AY2004" s="187" t="s">
        <v>90</v>
      </c>
      <c r="AZ2004" s="186">
        <f>_xll.qlInterestRateIndexFixingDate(Currency&amp;"ibor"&amp;$I$1,BA2004,Trigger)</f>
        <v>53356</v>
      </c>
      <c r="BA2004" s="186">
        <f>_xll.qlCalendarAdvance(Calendar,BA2003,AY2004,"f",,Trigger)</f>
        <v>53358</v>
      </c>
      <c r="BB2004" s="186">
        <f>_xll.qlInterestRateIndexMaturity(Currency&amp;"ibor"&amp;$I$1,BA2004,Trigger)</f>
        <v>53723</v>
      </c>
      <c r="BC2004" s="359">
        <f>_xll.qlIndexFixing($AC$5,AZ2004,,_xll.ohTrigger(Trigger,Quote!$V$2))</f>
        <v>1.5153104822787351E-2</v>
      </c>
      <c r="BD2004" s="359" t="e">
        <f>_xll.qlIndexFixing($BE$1,AZ2004,TRUE,_xll.ohTrigger(Trigger,Trigger12M))</f>
        <v>#NUM!</v>
      </c>
    </row>
    <row r="2005" spans="51:56" ht="11.25" customHeight="1" x14ac:dyDescent="0.25">
      <c r="AY2005" s="187" t="s">
        <v>90</v>
      </c>
      <c r="AZ2005" s="186">
        <f>_xll.qlInterestRateIndexFixingDate(Currency&amp;"ibor"&amp;$I$1,BA2005,Trigger)</f>
        <v>53363</v>
      </c>
      <c r="BA2005" s="186">
        <f>_xll.qlCalendarAdvance(Calendar,BA2004,AY2005,"f",,Trigger)</f>
        <v>53365</v>
      </c>
      <c r="BB2005" s="186">
        <f>_xll.qlInterestRateIndexMaturity(Currency&amp;"ibor"&amp;$I$1,BA2005,Trigger)</f>
        <v>53730</v>
      </c>
      <c r="BC2005" s="359">
        <f>_xll.qlIndexFixing($AC$5,AZ2005,,_xll.ohTrigger(Trigger,Quote!$V$2))</f>
        <v>1.5154342468398333E-2</v>
      </c>
      <c r="BD2005" s="359" t="e">
        <f>_xll.qlIndexFixing($BE$1,AZ2005,TRUE,_xll.ohTrigger(Trigger,Trigger12M))</f>
        <v>#NUM!</v>
      </c>
    </row>
    <row r="2006" spans="51:56" ht="11.25" customHeight="1" x14ac:dyDescent="0.25">
      <c r="AY2006" s="187" t="s">
        <v>90</v>
      </c>
      <c r="AZ2006" s="186">
        <f>_xll.qlInterestRateIndexFixingDate(Currency&amp;"ibor"&amp;$I$1,BA2006,Trigger)</f>
        <v>53370</v>
      </c>
      <c r="BA2006" s="186">
        <f>_xll.qlCalendarAdvance(Calendar,BA2005,AY2006,"f",,Trigger)</f>
        <v>53372</v>
      </c>
      <c r="BB2006" s="186">
        <f>_xll.qlInterestRateIndexMaturity(Currency&amp;"ibor"&amp;$I$1,BA2006,Trigger)</f>
        <v>53737</v>
      </c>
      <c r="BC2006" s="359">
        <f>_xll.qlIndexFixing($AC$5,AZ2006,,_xll.ohTrigger(Trigger,Quote!$V$2))</f>
        <v>1.5155580235238589E-2</v>
      </c>
      <c r="BD2006" s="359" t="e">
        <f>_xll.qlIndexFixing($BE$1,AZ2006,TRUE,_xll.ohTrigger(Trigger,Trigger12M))</f>
        <v>#NUM!</v>
      </c>
    </row>
    <row r="2007" spans="51:56" ht="11.25" customHeight="1" x14ac:dyDescent="0.25">
      <c r="AY2007" s="187" t="s">
        <v>90</v>
      </c>
      <c r="AZ2007" s="186">
        <f>_xll.qlInterestRateIndexFixingDate(Currency&amp;"ibor"&amp;$I$1,BA2007,Trigger)</f>
        <v>53377</v>
      </c>
      <c r="BA2007" s="186">
        <f>_xll.qlCalendarAdvance(Calendar,BA2006,AY2007,"f",,Trigger)</f>
        <v>53379</v>
      </c>
      <c r="BB2007" s="186">
        <f>_xll.qlInterestRateIndexMaturity(Currency&amp;"ibor"&amp;$I$1,BA2007,Trigger)</f>
        <v>53744</v>
      </c>
      <c r="BC2007" s="359">
        <f>_xll.qlIndexFixing($AC$5,AZ2007,,_xll.ohTrigger(Trigger,Quote!$V$2))</f>
        <v>1.5156818123308996E-2</v>
      </c>
      <c r="BD2007" s="359" t="e">
        <f>_xll.qlIndexFixing($BE$1,AZ2007,TRUE,_xll.ohTrigger(Trigger,Trigger12M))</f>
        <v>#NUM!</v>
      </c>
    </row>
    <row r="2008" spans="51:56" ht="11.25" customHeight="1" x14ac:dyDescent="0.25">
      <c r="AY2008" s="187" t="s">
        <v>90</v>
      </c>
      <c r="AZ2008" s="186">
        <f>_xll.qlInterestRateIndexFixingDate(Currency&amp;"ibor"&amp;$I$1,BA2008,Trigger)</f>
        <v>53384</v>
      </c>
      <c r="BA2008" s="186">
        <f>_xll.qlCalendarAdvance(Calendar,BA2007,AY2008,"f",,Trigger)</f>
        <v>53386</v>
      </c>
      <c r="BB2008" s="186">
        <f>_xll.qlInterestRateIndexMaturity(Currency&amp;"ibor"&amp;$I$1,BA2008,Trigger)</f>
        <v>53751</v>
      </c>
      <c r="BC2008" s="359">
        <f>_xll.qlIndexFixing($AC$5,AZ2008,,_xll.ohTrigger(Trigger,Quote!$V$2))</f>
        <v>1.515805613260955E-2</v>
      </c>
      <c r="BD2008" s="359" t="e">
        <f>_xll.qlIndexFixing($BE$1,AZ2008,TRUE,_xll.ohTrigger(Trigger,Trigger12M))</f>
        <v>#NUM!</v>
      </c>
    </row>
    <row r="2009" spans="51:56" ht="11.25" customHeight="1" x14ac:dyDescent="0.25">
      <c r="AY2009" s="187" t="s">
        <v>90</v>
      </c>
      <c r="AZ2009" s="186">
        <f>_xll.qlInterestRateIndexFixingDate(Currency&amp;"ibor"&amp;$I$1,BA2009,Trigger)</f>
        <v>53391</v>
      </c>
      <c r="BA2009" s="186">
        <f>_xll.qlCalendarAdvance(Calendar,BA2008,AY2009,"f",,Trigger)</f>
        <v>53393</v>
      </c>
      <c r="BB2009" s="186">
        <f>_xll.qlInterestRateIndexMaturity(Currency&amp;"ibor"&amp;$I$1,BA2009,Trigger)</f>
        <v>53758</v>
      </c>
      <c r="BC2009" s="359">
        <f>_xll.qlIndexFixing($AC$5,AZ2009,,_xll.ohTrigger(Trigger,Quote!$V$2))</f>
        <v>1.515929426314069E-2</v>
      </c>
      <c r="BD2009" s="359" t="e">
        <f>_xll.qlIndexFixing($BE$1,AZ2009,TRUE,_xll.ohTrigger(Trigger,Trigger12M))</f>
        <v>#NUM!</v>
      </c>
    </row>
    <row r="2010" spans="51:56" ht="11.25" customHeight="1" x14ac:dyDescent="0.25">
      <c r="AY2010" s="187" t="s">
        <v>90</v>
      </c>
      <c r="AZ2010" s="186">
        <f>_xll.qlInterestRateIndexFixingDate(Currency&amp;"ibor"&amp;$I$1,BA2010,Trigger)</f>
        <v>53398</v>
      </c>
      <c r="BA2010" s="186">
        <f>_xll.qlCalendarAdvance(Calendar,BA2009,AY2010,"f",,Trigger)</f>
        <v>53400</v>
      </c>
      <c r="BB2010" s="186">
        <f>_xll.qlInterestRateIndexMaturity(Currency&amp;"ibor"&amp;$I$1,BA2010,Trigger)</f>
        <v>53765</v>
      </c>
      <c r="BC2010" s="359">
        <f>_xll.qlIndexFixing($AC$5,AZ2010,,_xll.ohTrigger(Trigger,Quote!$V$2))</f>
        <v>1.5160532514903296E-2</v>
      </c>
      <c r="BD2010" s="359" t="e">
        <f>_xll.qlIndexFixing($BE$1,AZ2010,TRUE,_xll.ohTrigger(Trigger,Trigger12M))</f>
        <v>#NUM!</v>
      </c>
    </row>
    <row r="2011" spans="51:56" ht="11.25" customHeight="1" x14ac:dyDescent="0.25">
      <c r="AY2011" s="187" t="s">
        <v>90</v>
      </c>
      <c r="AZ2011" s="186">
        <f>_xll.qlInterestRateIndexFixingDate(Currency&amp;"ibor"&amp;$I$1,BA2011,Trigger)</f>
        <v>53405</v>
      </c>
      <c r="BA2011" s="186">
        <f>_xll.qlCalendarAdvance(Calendar,BA2010,AY2011,"f",,Trigger)</f>
        <v>53407</v>
      </c>
      <c r="BB2011" s="186">
        <f>_xll.qlInterestRateIndexMaturity(Currency&amp;"ibor"&amp;$I$1,BA2011,Trigger)</f>
        <v>53772</v>
      </c>
      <c r="BC2011" s="359">
        <f>_xll.qlIndexFixing($AC$5,AZ2011,,_xll.ohTrigger(Trigger,Quote!$V$2))</f>
        <v>1.5161770887897363E-2</v>
      </c>
      <c r="BD2011" s="359" t="e">
        <f>_xll.qlIndexFixing($BE$1,AZ2011,TRUE,_xll.ohTrigger(Trigger,Trigger12M))</f>
        <v>#NUM!</v>
      </c>
    </row>
    <row r="2012" spans="51:56" ht="11.25" customHeight="1" x14ac:dyDescent="0.25">
      <c r="AY2012" s="187" t="s">
        <v>90</v>
      </c>
      <c r="AZ2012" s="186">
        <f>_xll.qlInterestRateIndexFixingDate(Currency&amp;"ibor"&amp;$I$1,BA2012,Trigger)</f>
        <v>53408</v>
      </c>
      <c r="BA2012" s="186">
        <f>_xll.qlCalendarAdvance(Calendar,BA2011,AY2012,"f",,Trigger)</f>
        <v>53414</v>
      </c>
      <c r="BB2012" s="186">
        <f>_xll.qlInterestRateIndexMaturity(Currency&amp;"ibor"&amp;$I$1,BA2012,Trigger)</f>
        <v>53779</v>
      </c>
      <c r="BC2012" s="359">
        <f>_xll.qlIndexFixing($AC$5,AZ2012,,_xll.ohTrigger(Trigger,Quote!$V$2))</f>
        <v>1.516300938212377E-2</v>
      </c>
      <c r="BD2012" s="359" t="e">
        <f>_xll.qlIndexFixing($BE$1,AZ2012,TRUE,_xll.ohTrigger(Trigger,Trigger12M))</f>
        <v>#NUM!</v>
      </c>
    </row>
    <row r="2013" spans="51:56" ht="11.25" customHeight="1" x14ac:dyDescent="0.25">
      <c r="AY2013" s="187" t="s">
        <v>90</v>
      </c>
      <c r="AZ2013" s="186">
        <f>_xll.qlInterestRateIndexFixingDate(Currency&amp;"ibor"&amp;$I$1,BA2013,Trigger)</f>
        <v>53419</v>
      </c>
      <c r="BA2013" s="186">
        <f>_xll.qlCalendarAdvance(Calendar,BA2012,AY2013,"f",,Trigger)</f>
        <v>53421</v>
      </c>
      <c r="BB2013" s="186">
        <f>_xll.qlInterestRateIndexMaturity(Currency&amp;"ibor"&amp;$I$1,BA2013,Trigger)</f>
        <v>53786</v>
      </c>
      <c r="BC2013" s="359">
        <f>_xll.qlIndexFixing($AC$5,AZ2013,,_xll.ohTrigger(Trigger,Quote!$V$2))</f>
        <v>1.5164247997582736E-2</v>
      </c>
      <c r="BD2013" s="359" t="e">
        <f>_xll.qlIndexFixing($BE$1,AZ2013,TRUE,_xll.ohTrigger(Trigger,Trigger12M))</f>
        <v>#NUM!</v>
      </c>
    </row>
    <row r="2014" spans="51:56" ht="11.25" customHeight="1" x14ac:dyDescent="0.25">
      <c r="AY2014" s="187" t="s">
        <v>90</v>
      </c>
      <c r="AZ2014" s="186">
        <f>_xll.qlInterestRateIndexFixingDate(Currency&amp;"ibor"&amp;$I$1,BA2014,Trigger)</f>
        <v>53426</v>
      </c>
      <c r="BA2014" s="186">
        <f>_xll.qlCalendarAdvance(Calendar,BA2013,AY2014,"f",,Trigger)</f>
        <v>53428</v>
      </c>
      <c r="BB2014" s="186">
        <f>_xll.qlInterestRateIndexMaturity(Currency&amp;"ibor"&amp;$I$1,BA2014,Trigger)</f>
        <v>53793</v>
      </c>
      <c r="BC2014" s="359">
        <f>_xll.qlIndexFixing($AC$5,AZ2014,,_xll.ohTrigger(Trigger,Quote!$V$2))</f>
        <v>1.5165486734274479E-2</v>
      </c>
      <c r="BD2014" s="359" t="e">
        <f>_xll.qlIndexFixing($BE$1,AZ2014,TRUE,_xll.ohTrigger(Trigger,Trigger12M))</f>
        <v>#NUM!</v>
      </c>
    </row>
    <row r="2015" spans="51:56" ht="11.25" customHeight="1" x14ac:dyDescent="0.25">
      <c r="AY2015" s="187" t="s">
        <v>90</v>
      </c>
      <c r="AZ2015" s="186">
        <f>_xll.qlInterestRateIndexFixingDate(Currency&amp;"ibor"&amp;$I$1,BA2015,Trigger)</f>
        <v>53433</v>
      </c>
      <c r="BA2015" s="186">
        <f>_xll.qlCalendarAdvance(Calendar,BA2014,AY2015,"f",,Trigger)</f>
        <v>53435</v>
      </c>
      <c r="BB2015" s="186">
        <f>_xll.qlInterestRateIndexMaturity(Currency&amp;"ibor"&amp;$I$1,BA2015,Trigger)</f>
        <v>53800</v>
      </c>
      <c r="BC2015" s="359">
        <f>_xll.qlIndexFixing($AC$5,AZ2015,,_xll.ohTrigger(Trigger,Quote!$V$2))</f>
        <v>1.5166725592200093E-2</v>
      </c>
      <c r="BD2015" s="359" t="e">
        <f>_xll.qlIndexFixing($BE$1,AZ2015,TRUE,_xll.ohTrigger(Trigger,Trigger12M))</f>
        <v>#NUM!</v>
      </c>
    </row>
    <row r="2016" spans="51:56" ht="11.25" customHeight="1" x14ac:dyDescent="0.25">
      <c r="AY2016" s="187" t="s">
        <v>90</v>
      </c>
      <c r="AZ2016" s="186">
        <f>_xll.qlInterestRateIndexFixingDate(Currency&amp;"ibor"&amp;$I$1,BA2016,Trigger)</f>
        <v>53440</v>
      </c>
      <c r="BA2016" s="186">
        <f>_xll.qlCalendarAdvance(Calendar,BA2015,AY2016,"f",,Trigger)</f>
        <v>53442</v>
      </c>
      <c r="BB2016" s="186">
        <f>_xll.qlInterestRateIndexMaturity(Currency&amp;"ibor"&amp;$I$1,BA2016,Trigger)</f>
        <v>53807</v>
      </c>
      <c r="BC2016" s="359">
        <f>_xll.qlIndexFixing($AC$5,AZ2016,,_xll.ohTrigger(Trigger,Quote!$V$2))</f>
        <v>1.5167964571359362E-2</v>
      </c>
      <c r="BD2016" s="359" t="e">
        <f>_xll.qlIndexFixing($BE$1,AZ2016,TRUE,_xll.ohTrigger(Trigger,Trigger12M))</f>
        <v>#NUM!</v>
      </c>
    </row>
    <row r="2017" spans="51:56" ht="11.25" customHeight="1" x14ac:dyDescent="0.25">
      <c r="AY2017" s="187" t="s">
        <v>90</v>
      </c>
      <c r="AZ2017" s="186">
        <f>_xll.qlInterestRateIndexFixingDate(Currency&amp;"ibor"&amp;$I$1,BA2017,Trigger)</f>
        <v>53444</v>
      </c>
      <c r="BA2017" s="186">
        <f>_xll.qlCalendarAdvance(Calendar,BA2016,AY2017,"f",,Trigger)</f>
        <v>53449</v>
      </c>
      <c r="BB2017" s="186">
        <f>_xll.qlInterestRateIndexMaturity(Currency&amp;"ibor"&amp;$I$1,BA2017,Trigger)</f>
        <v>53814</v>
      </c>
      <c r="BC2017" s="359">
        <f>_xll.qlIndexFixing($AC$5,AZ2017,,_xll.ohTrigger(Trigger,Quote!$V$2))</f>
        <v>1.5169203671752941E-2</v>
      </c>
      <c r="BD2017" s="359" t="e">
        <f>_xll.qlIndexFixing($BE$1,AZ2017,TRUE,_xll.ohTrigger(Trigger,Trigger12M))</f>
        <v>#NUM!</v>
      </c>
    </row>
    <row r="2018" spans="51:56" ht="11.25" customHeight="1" x14ac:dyDescent="0.25">
      <c r="AY2018" s="187" t="s">
        <v>90</v>
      </c>
      <c r="AZ2018" s="186">
        <f>_xll.qlInterestRateIndexFixingDate(Currency&amp;"ibor"&amp;$I$1,BA2018,Trigger)</f>
        <v>53454</v>
      </c>
      <c r="BA2018" s="186">
        <f>_xll.qlCalendarAdvance(Calendar,BA2017,AY2018,"f",,Trigger)</f>
        <v>53456</v>
      </c>
      <c r="BB2018" s="186">
        <f>_xll.qlInterestRateIndexMaturity(Currency&amp;"ibor"&amp;$I$1,BA2018,Trigger)</f>
        <v>53821</v>
      </c>
      <c r="BC2018" s="359">
        <f>_xll.qlIndexFixing($AC$5,AZ2018,,_xll.ohTrigger(Trigger,Quote!$V$2))</f>
        <v>1.5170442893381268E-2</v>
      </c>
      <c r="BD2018" s="359" t="e">
        <f>_xll.qlIndexFixing($BE$1,AZ2018,TRUE,_xll.ohTrigger(Trigger,Trigger12M))</f>
        <v>#NUM!</v>
      </c>
    </row>
    <row r="2019" spans="51:56" ht="11.25" customHeight="1" x14ac:dyDescent="0.25">
      <c r="AY2019" s="187" t="s">
        <v>90</v>
      </c>
      <c r="AZ2019" s="186">
        <f>_xll.qlInterestRateIndexFixingDate(Currency&amp;"ibor"&amp;$I$1,BA2019,Trigger)</f>
        <v>53461</v>
      </c>
      <c r="BA2019" s="186">
        <f>_xll.qlCalendarAdvance(Calendar,BA2018,AY2019,"f",,Trigger)</f>
        <v>53463</v>
      </c>
      <c r="BB2019" s="186">
        <f>_xll.qlInterestRateIndexMaturity(Currency&amp;"ibor"&amp;$I$1,BA2019,Trigger)</f>
        <v>53828</v>
      </c>
      <c r="BC2019" s="359">
        <f>_xll.qlIndexFixing($AC$5,AZ2019,,_xll.ohTrigger(Trigger,Quote!$V$2))</f>
        <v>1.5171682236245E-2</v>
      </c>
      <c r="BD2019" s="359" t="e">
        <f>_xll.qlIndexFixing($BE$1,AZ2019,TRUE,_xll.ohTrigger(Trigger,Trigger12M))</f>
        <v>#NUM!</v>
      </c>
    </row>
    <row r="2020" spans="51:56" ht="11.25" customHeight="1" x14ac:dyDescent="0.25">
      <c r="AY2020" s="187" t="s">
        <v>90</v>
      </c>
      <c r="AZ2020" s="186">
        <f>_xll.qlInterestRateIndexFixingDate(Currency&amp;"ibor"&amp;$I$1,BA2020,Trigger)</f>
        <v>53468</v>
      </c>
      <c r="BA2020" s="186">
        <f>_xll.qlCalendarAdvance(Calendar,BA2019,AY2020,"f",,Trigger)</f>
        <v>53470</v>
      </c>
      <c r="BB2020" s="186">
        <f>_xll.qlInterestRateIndexMaturity(Currency&amp;"ibor"&amp;$I$1,BA2020,Trigger)</f>
        <v>53835</v>
      </c>
      <c r="BC2020" s="359">
        <f>_xll.qlIndexFixing($AC$5,AZ2020,,_xll.ohTrigger(Trigger,Quote!$V$2))</f>
        <v>1.5172921700344356E-2</v>
      </c>
      <c r="BD2020" s="359" t="e">
        <f>_xll.qlIndexFixing($BE$1,AZ2020,TRUE,_xll.ohTrigger(Trigger,Trigger12M))</f>
        <v>#NUM!</v>
      </c>
    </row>
    <row r="2021" spans="51:56" ht="11.25" customHeight="1" x14ac:dyDescent="0.25">
      <c r="AY2021" s="187" t="s">
        <v>90</v>
      </c>
      <c r="AZ2021" s="186">
        <f>_xll.qlInterestRateIndexFixingDate(Currency&amp;"ibor"&amp;$I$1,BA2021,Trigger)</f>
        <v>53475</v>
      </c>
      <c r="BA2021" s="186">
        <f>_xll.qlCalendarAdvance(Calendar,BA2020,AY2021,"f",,Trigger)</f>
        <v>53477</v>
      </c>
      <c r="BB2021" s="186">
        <f>_xll.qlInterestRateIndexMaturity(Currency&amp;"ibor"&amp;$I$1,BA2021,Trigger)</f>
        <v>53842</v>
      </c>
      <c r="BC2021" s="359">
        <f>_xll.qlIndexFixing($AC$5,AZ2021,,_xll.ohTrigger(Trigger,Quote!$V$2))</f>
        <v>1.5174161285679773E-2</v>
      </c>
      <c r="BD2021" s="359" t="e">
        <f>_xll.qlIndexFixing($BE$1,AZ2021,TRUE,_xll.ohTrigger(Trigger,Trigger12M))</f>
        <v>#NUM!</v>
      </c>
    </row>
    <row r="2022" spans="51:56" ht="11.25" customHeight="1" x14ac:dyDescent="0.25">
      <c r="AY2022" s="187" t="s">
        <v>90</v>
      </c>
      <c r="AZ2022" s="186">
        <f>_xll.qlInterestRateIndexFixingDate(Currency&amp;"ibor"&amp;$I$1,BA2022,Trigger)</f>
        <v>53482</v>
      </c>
      <c r="BA2022" s="186">
        <f>_xll.qlCalendarAdvance(Calendar,BA2021,AY2022,"f",,Trigger)</f>
        <v>53484</v>
      </c>
      <c r="BB2022" s="186">
        <f>_xll.qlInterestRateIndexMaturity(Currency&amp;"ibor"&amp;$I$1,BA2022,Trigger)</f>
        <v>53849</v>
      </c>
      <c r="BC2022" s="359">
        <f>_xll.qlIndexFixing($AC$5,AZ2022,,_xll.ohTrigger(Trigger,Quote!$V$2))</f>
        <v>1.5174848027740691E-2</v>
      </c>
      <c r="BD2022" s="359" t="e">
        <f>_xll.qlIndexFixing($BE$1,AZ2022,TRUE,_xll.ohTrigger(Trigger,Trigger12M))</f>
        <v>#NUM!</v>
      </c>
    </row>
    <row r="2023" spans="51:56" ht="11.25" customHeight="1" x14ac:dyDescent="0.25">
      <c r="AY2023" s="187" t="s">
        <v>90</v>
      </c>
      <c r="AZ2023" s="186">
        <f>_xll.qlInterestRateIndexFixingDate(Currency&amp;"ibor"&amp;$I$1,BA2023,Trigger)</f>
        <v>53489</v>
      </c>
      <c r="BA2023" s="186">
        <f>_xll.qlCalendarAdvance(Calendar,BA2022,AY2023,"f",,Trigger)</f>
        <v>53491</v>
      </c>
      <c r="BB2023" s="186">
        <f>_xll.qlInterestRateIndexMaturity(Currency&amp;"ibor"&amp;$I$1,BA2023,Trigger)</f>
        <v>53856</v>
      </c>
      <c r="BC2023" s="359">
        <f>_xll.qlIndexFixing($AC$5,AZ2023,,_xll.ohTrigger(Trigger,Quote!$V$2))</f>
        <v>1.5174861129910122E-2</v>
      </c>
      <c r="BD2023" s="359" t="e">
        <f>_xll.qlIndexFixing($BE$1,AZ2023,TRUE,_xll.ohTrigger(Trigger,Trigger12M))</f>
        <v>#NUM!</v>
      </c>
    </row>
    <row r="2024" spans="51:56" ht="11.25" customHeight="1" x14ac:dyDescent="0.25">
      <c r="AY2024" s="187" t="s">
        <v>90</v>
      </c>
      <c r="AZ2024" s="186">
        <f>_xll.qlInterestRateIndexFixingDate(Currency&amp;"ibor"&amp;$I$1,BA2024,Trigger)</f>
        <v>53496</v>
      </c>
      <c r="BA2024" s="186">
        <f>_xll.qlCalendarAdvance(Calendar,BA2023,AY2024,"f",,Trigger)</f>
        <v>53498</v>
      </c>
      <c r="BB2024" s="186">
        <f>_xll.qlInterestRateIndexMaturity(Currency&amp;"ibor"&amp;$I$1,BA2024,Trigger)</f>
        <v>53863</v>
      </c>
      <c r="BC2024" s="359">
        <f>_xll.qlIndexFixing($AC$5,AZ2024,,_xll.ohTrigger(Trigger,Quote!$V$2))</f>
        <v>1.5174872881072795E-2</v>
      </c>
      <c r="BD2024" s="359" t="e">
        <f>_xll.qlIndexFixing($BE$1,AZ2024,TRUE,_xll.ohTrigger(Trigger,Trigger12M))</f>
        <v>#NUM!</v>
      </c>
    </row>
    <row r="2025" spans="51:56" ht="11.25" customHeight="1" x14ac:dyDescent="0.25">
      <c r="AY2025" s="187" t="s">
        <v>90</v>
      </c>
      <c r="AZ2025" s="186">
        <f>_xll.qlInterestRateIndexFixingDate(Currency&amp;"ibor"&amp;$I$1,BA2025,Trigger)</f>
        <v>53503</v>
      </c>
      <c r="BA2025" s="186">
        <f>_xll.qlCalendarAdvance(Calendar,BA2024,AY2025,"f",,Trigger)</f>
        <v>53505</v>
      </c>
      <c r="BB2025" s="186">
        <f>_xll.qlInterestRateIndexMaturity(Currency&amp;"ibor"&amp;$I$1,BA2025,Trigger)</f>
        <v>53870</v>
      </c>
      <c r="BC2025" s="359">
        <f>_xll.qlIndexFixing($AC$5,AZ2025,,_xll.ohTrigger(Trigger,Quote!$V$2))</f>
        <v>1.5174883281228929E-2</v>
      </c>
      <c r="BD2025" s="359" t="e">
        <f>_xll.qlIndexFixing($BE$1,AZ2025,TRUE,_xll.ohTrigger(Trigger,Trigger12M))</f>
        <v>#NUM!</v>
      </c>
    </row>
    <row r="2026" spans="51:56" ht="11.25" customHeight="1" x14ac:dyDescent="0.25">
      <c r="AY2026" s="187" t="s">
        <v>90</v>
      </c>
      <c r="AZ2026" s="186">
        <f>_xll.qlInterestRateIndexFixingDate(Currency&amp;"ibor"&amp;$I$1,BA2026,Trigger)</f>
        <v>53510</v>
      </c>
      <c r="BA2026" s="186">
        <f>_xll.qlCalendarAdvance(Calendar,BA2025,AY2026,"f",,Trigger)</f>
        <v>53512</v>
      </c>
      <c r="BB2026" s="186">
        <f>_xll.qlInterestRateIndexMaturity(Currency&amp;"ibor"&amp;$I$1,BA2026,Trigger)</f>
        <v>53877</v>
      </c>
      <c r="BC2026" s="359">
        <f>_xll.qlIndexFixing($AC$5,AZ2026,,_xll.ohTrigger(Trigger,Quote!$V$2))</f>
        <v>1.5174892330377866E-2</v>
      </c>
      <c r="BD2026" s="359" t="e">
        <f>_xll.qlIndexFixing($BE$1,AZ2026,TRUE,_xll.ohTrigger(Trigger,Trigger12M))</f>
        <v>#NUM!</v>
      </c>
    </row>
    <row r="2027" spans="51:56" ht="11.25" customHeight="1" x14ac:dyDescent="0.25">
      <c r="AY2027" s="187" t="s">
        <v>90</v>
      </c>
      <c r="AZ2027" s="186">
        <f>_xll.qlInterestRateIndexFixingDate(Currency&amp;"ibor"&amp;$I$1,BA2027,Trigger)</f>
        <v>53517</v>
      </c>
      <c r="BA2027" s="186">
        <f>_xll.qlCalendarAdvance(Calendar,BA2026,AY2027,"f",,Trigger)</f>
        <v>53519</v>
      </c>
      <c r="BB2027" s="186">
        <f>_xll.qlInterestRateIndexMaturity(Currency&amp;"ibor"&amp;$I$1,BA2027,Trigger)</f>
        <v>53884</v>
      </c>
      <c r="BC2027" s="359">
        <f>_xll.qlIndexFixing($AC$5,AZ2027,,_xll.ohTrigger(Trigger,Quote!$V$2))</f>
        <v>1.5174900028520483E-2</v>
      </c>
      <c r="BD2027" s="359" t="e">
        <f>_xll.qlIndexFixing($BE$1,AZ2027,TRUE,_xll.ohTrigger(Trigger,Trigger12M))</f>
        <v>#NUM!</v>
      </c>
    </row>
    <row r="2028" spans="51:56" ht="11.25" customHeight="1" x14ac:dyDescent="0.25">
      <c r="AY2028" s="187" t="s">
        <v>90</v>
      </c>
      <c r="AZ2028" s="186">
        <f>_xll.qlInterestRateIndexFixingDate(Currency&amp;"ibor"&amp;$I$1,BA2028,Trigger)</f>
        <v>53524</v>
      </c>
      <c r="BA2028" s="186">
        <f>_xll.qlCalendarAdvance(Calendar,BA2027,AY2028,"f",,Trigger)</f>
        <v>53526</v>
      </c>
      <c r="BB2028" s="186">
        <f>_xll.qlInterestRateIndexMaturity(Currency&amp;"ibor"&amp;$I$1,BA2028,Trigger)</f>
        <v>53891</v>
      </c>
      <c r="BC2028" s="359">
        <f>_xll.qlIndexFixing($AC$5,AZ2028,,_xll.ohTrigger(Trigger,Quote!$V$2))</f>
        <v>1.5174906375656121E-2</v>
      </c>
      <c r="BD2028" s="359" t="e">
        <f>_xll.qlIndexFixing($BE$1,AZ2028,TRUE,_xll.ohTrigger(Trigger,Trigger12M))</f>
        <v>#NUM!</v>
      </c>
    </row>
    <row r="2029" spans="51:56" ht="11.25" customHeight="1" x14ac:dyDescent="0.25">
      <c r="AY2029" s="187" t="s">
        <v>90</v>
      </c>
      <c r="AZ2029" s="186">
        <f>_xll.qlInterestRateIndexFixingDate(Currency&amp;"ibor"&amp;$I$1,BA2029,Trigger)</f>
        <v>53531</v>
      </c>
      <c r="BA2029" s="186">
        <f>_xll.qlCalendarAdvance(Calendar,BA2028,AY2029,"f",,Trigger)</f>
        <v>53533</v>
      </c>
      <c r="BB2029" s="186">
        <f>_xll.qlInterestRateIndexMaturity(Currency&amp;"ibor"&amp;$I$1,BA2029,Trigger)</f>
        <v>53898</v>
      </c>
      <c r="BC2029" s="359">
        <f>_xll.qlIndexFixing($AC$5,AZ2029,,_xll.ohTrigger(Trigger,Quote!$V$2))</f>
        <v>1.5174911371784783E-2</v>
      </c>
      <c r="BD2029" s="359" t="e">
        <f>_xll.qlIndexFixing($BE$1,AZ2029,TRUE,_xll.ohTrigger(Trigger,Trigger12M))</f>
        <v>#NUM!</v>
      </c>
    </row>
    <row r="2030" spans="51:56" ht="11.25" customHeight="1" x14ac:dyDescent="0.25">
      <c r="AY2030" s="187" t="s">
        <v>90</v>
      </c>
      <c r="AZ2030" s="186">
        <f>_xll.qlInterestRateIndexFixingDate(Currency&amp;"ibor"&amp;$I$1,BA2030,Trigger)</f>
        <v>53538</v>
      </c>
      <c r="BA2030" s="186">
        <f>_xll.qlCalendarAdvance(Calendar,BA2029,AY2030,"f",,Trigger)</f>
        <v>53540</v>
      </c>
      <c r="BB2030" s="186">
        <f>_xll.qlInterestRateIndexMaturity(Currency&amp;"ibor"&amp;$I$1,BA2030,Trigger)</f>
        <v>53905</v>
      </c>
      <c r="BC2030" s="359">
        <f>_xll.qlIndexFixing($AC$5,AZ2030,,_xll.ohTrigger(Trigger,Quote!$V$2))</f>
        <v>1.5174915016906466E-2</v>
      </c>
      <c r="BD2030" s="359" t="e">
        <f>_xll.qlIndexFixing($BE$1,AZ2030,TRUE,_xll.ohTrigger(Trigger,Trigger12M))</f>
        <v>#NUM!</v>
      </c>
    </row>
    <row r="2031" spans="51:56" ht="11.25" customHeight="1" x14ac:dyDescent="0.25">
      <c r="AY2031" s="187" t="s">
        <v>90</v>
      </c>
      <c r="AZ2031" s="186">
        <f>_xll.qlInterestRateIndexFixingDate(Currency&amp;"ibor"&amp;$I$1,BA2031,Trigger)</f>
        <v>53545</v>
      </c>
      <c r="BA2031" s="186">
        <f>_xll.qlCalendarAdvance(Calendar,BA2030,AY2031,"f",,Trigger)</f>
        <v>53547</v>
      </c>
      <c r="BB2031" s="186">
        <f>_xll.qlInterestRateIndexMaturity(Currency&amp;"ibor"&amp;$I$1,BA2031,Trigger)</f>
        <v>53912</v>
      </c>
      <c r="BC2031" s="359">
        <f>_xll.qlIndexFixing($AC$5,AZ2031,,_xll.ohTrigger(Trigger,Quote!$V$2))</f>
        <v>1.5174917311021392E-2</v>
      </c>
      <c r="BD2031" s="359" t="e">
        <f>_xll.qlIndexFixing($BE$1,AZ2031,TRUE,_xll.ohTrigger(Trigger,Trigger12M))</f>
        <v>#NUM!</v>
      </c>
    </row>
    <row r="2032" spans="51:56" ht="11.25" customHeight="1" x14ac:dyDescent="0.25">
      <c r="AY2032" s="187" t="s">
        <v>90</v>
      </c>
      <c r="AZ2032" s="186">
        <f>_xll.qlInterestRateIndexFixingDate(Currency&amp;"ibor"&amp;$I$1,BA2032,Trigger)</f>
        <v>53552</v>
      </c>
      <c r="BA2032" s="186">
        <f>_xll.qlCalendarAdvance(Calendar,BA2031,AY2032,"f",,Trigger)</f>
        <v>53554</v>
      </c>
      <c r="BB2032" s="186">
        <f>_xll.qlInterestRateIndexMaturity(Currency&amp;"ibor"&amp;$I$1,BA2032,Trigger)</f>
        <v>53919</v>
      </c>
      <c r="BC2032" s="359">
        <f>_xll.qlIndexFixing($AC$5,AZ2032,,_xll.ohTrigger(Trigger,Quote!$V$2))</f>
        <v>1.517491825412934E-2</v>
      </c>
      <c r="BD2032" s="359" t="e">
        <f>_xll.qlIndexFixing($BE$1,AZ2032,TRUE,_xll.ohTrigger(Trigger,Trigger12M))</f>
        <v>#NUM!</v>
      </c>
    </row>
    <row r="2033" spans="51:56" ht="11.25" customHeight="1" x14ac:dyDescent="0.25">
      <c r="AY2033" s="187" t="s">
        <v>90</v>
      </c>
      <c r="AZ2033" s="186">
        <f>_xll.qlInterestRateIndexFixingDate(Currency&amp;"ibor"&amp;$I$1,BA2033,Trigger)</f>
        <v>53559</v>
      </c>
      <c r="BA2033" s="186">
        <f>_xll.qlCalendarAdvance(Calendar,BA2032,AY2033,"f",,Trigger)</f>
        <v>53561</v>
      </c>
      <c r="BB2033" s="186">
        <f>_xll.qlInterestRateIndexMaturity(Currency&amp;"ibor"&amp;$I$1,BA2033,Trigger)</f>
        <v>53926</v>
      </c>
      <c r="BC2033" s="359">
        <f>_xll.qlIndexFixing($AC$5,AZ2033,,_xll.ohTrigger(Trigger,Quote!$V$2))</f>
        <v>1.5174917846230311E-2</v>
      </c>
      <c r="BD2033" s="359" t="e">
        <f>_xll.qlIndexFixing($BE$1,AZ2033,TRUE,_xll.ohTrigger(Trigger,Trigger12M))</f>
        <v>#NUM!</v>
      </c>
    </row>
    <row r="2034" spans="51:56" ht="11.25" customHeight="1" x14ac:dyDescent="0.25">
      <c r="AY2034" s="187" t="s">
        <v>90</v>
      </c>
      <c r="AZ2034" s="186">
        <f>_xll.qlInterestRateIndexFixingDate(Currency&amp;"ibor"&amp;$I$1,BA2034,Trigger)</f>
        <v>53566</v>
      </c>
      <c r="BA2034" s="186">
        <f>_xll.qlCalendarAdvance(Calendar,BA2033,AY2034,"f",,Trigger)</f>
        <v>53568</v>
      </c>
      <c r="BB2034" s="186">
        <f>_xll.qlInterestRateIndexMaturity(Currency&amp;"ibor"&amp;$I$1,BA2034,Trigger)</f>
        <v>53933</v>
      </c>
      <c r="BC2034" s="359">
        <f>_xll.qlIndexFixing($AC$5,AZ2034,,_xll.ohTrigger(Trigger,Quote!$V$2))</f>
        <v>1.5174916087324741E-2</v>
      </c>
      <c r="BD2034" s="359" t="e">
        <f>_xll.qlIndexFixing($BE$1,AZ2034,TRUE,_xll.ohTrigger(Trigger,Trigger12M))</f>
        <v>#NUM!</v>
      </c>
    </row>
    <row r="2035" spans="51:56" ht="11.25" customHeight="1" x14ac:dyDescent="0.25">
      <c r="AY2035" s="187" t="s">
        <v>90</v>
      </c>
      <c r="AZ2035" s="186">
        <f>_xll.qlInterestRateIndexFixingDate(Currency&amp;"ibor"&amp;$I$1,BA2035,Trigger)</f>
        <v>53573</v>
      </c>
      <c r="BA2035" s="186">
        <f>_xll.qlCalendarAdvance(Calendar,BA2034,AY2035,"f",,Trigger)</f>
        <v>53575</v>
      </c>
      <c r="BB2035" s="186">
        <f>_xll.qlInterestRateIndexMaturity(Currency&amp;"ibor"&amp;$I$1,BA2035,Trigger)</f>
        <v>53940</v>
      </c>
      <c r="BC2035" s="359">
        <f>_xll.qlIndexFixing($AC$5,AZ2035,,_xll.ohTrigger(Trigger,Quote!$V$2))</f>
        <v>1.5174912977411975E-2</v>
      </c>
      <c r="BD2035" s="359" t="e">
        <f>_xll.qlIndexFixing($BE$1,AZ2035,TRUE,_xll.ohTrigger(Trigger,Trigger12M))</f>
        <v>#NUM!</v>
      </c>
    </row>
    <row r="2036" spans="51:56" ht="11.25" customHeight="1" x14ac:dyDescent="0.25">
      <c r="AY2036" s="187" t="s">
        <v>90</v>
      </c>
      <c r="AZ2036" s="186">
        <f>_xll.qlInterestRateIndexFixingDate(Currency&amp;"ibor"&amp;$I$1,BA2036,Trigger)</f>
        <v>53580</v>
      </c>
      <c r="BA2036" s="186">
        <f>_xll.qlCalendarAdvance(Calendar,BA2035,AY2036,"f",,Trigger)</f>
        <v>53582</v>
      </c>
      <c r="BB2036" s="186">
        <f>_xll.qlInterestRateIndexMaturity(Currency&amp;"ibor"&amp;$I$1,BA2036,Trigger)</f>
        <v>53947</v>
      </c>
      <c r="BC2036" s="359">
        <f>_xll.qlIndexFixing($AC$5,AZ2036,,_xll.ohTrigger(Trigger,Quote!$V$2))</f>
        <v>1.5174908516492232E-2</v>
      </c>
      <c r="BD2036" s="359" t="e">
        <f>_xll.qlIndexFixing($BE$1,AZ2036,TRUE,_xll.ohTrigger(Trigger,Trigger12M))</f>
        <v>#NUM!</v>
      </c>
    </row>
    <row r="2037" spans="51:56" ht="11.25" customHeight="1" x14ac:dyDescent="0.25">
      <c r="AY2037" s="187" t="s">
        <v>90</v>
      </c>
      <c r="AZ2037" s="186">
        <f>_xll.qlInterestRateIndexFixingDate(Currency&amp;"ibor"&amp;$I$1,BA2037,Trigger)</f>
        <v>53587</v>
      </c>
      <c r="BA2037" s="186">
        <f>_xll.qlCalendarAdvance(Calendar,BA2036,AY2037,"f",,Trigger)</f>
        <v>53589</v>
      </c>
      <c r="BB2037" s="186">
        <f>_xll.qlInterestRateIndexMaturity(Currency&amp;"ibor"&amp;$I$1,BA2037,Trigger)</f>
        <v>53954</v>
      </c>
      <c r="BC2037" s="359">
        <f>_xll.qlIndexFixing($AC$5,AZ2037,,_xll.ohTrigger(Trigger,Quote!$V$2))</f>
        <v>1.5174902704565512E-2</v>
      </c>
      <c r="BD2037" s="359" t="e">
        <f>_xll.qlIndexFixing($BE$1,AZ2037,TRUE,_xll.ohTrigger(Trigger,Trigger12M))</f>
        <v>#NUM!</v>
      </c>
    </row>
    <row r="2038" spans="51:56" ht="11.25" customHeight="1" x14ac:dyDescent="0.25">
      <c r="AY2038" s="187" t="s">
        <v>90</v>
      </c>
      <c r="AZ2038" s="186">
        <f>_xll.qlInterestRateIndexFixingDate(Currency&amp;"ibor"&amp;$I$1,BA2038,Trigger)</f>
        <v>53594</v>
      </c>
      <c r="BA2038" s="186">
        <f>_xll.qlCalendarAdvance(Calendar,BA2037,AY2038,"f",,Trigger)</f>
        <v>53596</v>
      </c>
      <c r="BB2038" s="186">
        <f>_xll.qlInterestRateIndexMaturity(Currency&amp;"ibor"&amp;$I$1,BA2038,Trigger)</f>
        <v>53961</v>
      </c>
      <c r="BC2038" s="359">
        <f>_xll.qlIndexFixing($AC$5,AZ2038,,_xll.ohTrigger(Trigger,Quote!$V$2))</f>
        <v>1.5174895541632252E-2</v>
      </c>
      <c r="BD2038" s="359" t="e">
        <f>_xll.qlIndexFixing($BE$1,AZ2038,TRUE,_xll.ohTrigger(Trigger,Trigger12M))</f>
        <v>#NUM!</v>
      </c>
    </row>
    <row r="2039" spans="51:56" ht="11.25" customHeight="1" x14ac:dyDescent="0.25">
      <c r="AY2039" s="187" t="s">
        <v>90</v>
      </c>
      <c r="AZ2039" s="186">
        <f>_xll.qlInterestRateIndexFixingDate(Currency&amp;"ibor"&amp;$I$1,BA2039,Trigger)</f>
        <v>53601</v>
      </c>
      <c r="BA2039" s="186">
        <f>_xll.qlCalendarAdvance(Calendar,BA2038,AY2039,"f",,Trigger)</f>
        <v>53603</v>
      </c>
      <c r="BB2039" s="186">
        <f>_xll.qlInterestRateIndexMaturity(Currency&amp;"ibor"&amp;$I$1,BA2039,Trigger)</f>
        <v>53968</v>
      </c>
      <c r="BC2039" s="359">
        <f>_xll.qlIndexFixing($AC$5,AZ2039,,_xll.ohTrigger(Trigger,Quote!$V$2))</f>
        <v>1.5174887027692013E-2</v>
      </c>
      <c r="BD2039" s="359" t="e">
        <f>_xll.qlIndexFixing($BE$1,AZ2039,TRUE,_xll.ohTrigger(Trigger,Trigger12M))</f>
        <v>#NUM!</v>
      </c>
    </row>
    <row r="2040" spans="51:56" ht="11.25" customHeight="1" x14ac:dyDescent="0.25">
      <c r="AY2040" s="187" t="s">
        <v>90</v>
      </c>
      <c r="AZ2040" s="186">
        <f>_xll.qlInterestRateIndexFixingDate(Currency&amp;"ibor"&amp;$I$1,BA2040,Trigger)</f>
        <v>53608</v>
      </c>
      <c r="BA2040" s="186">
        <f>_xll.qlCalendarAdvance(Calendar,BA2039,AY2040,"f",,Trigger)</f>
        <v>53610</v>
      </c>
      <c r="BB2040" s="186">
        <f>_xll.qlInterestRateIndexMaturity(Currency&amp;"ibor"&amp;$I$1,BA2040,Trigger)</f>
        <v>53975</v>
      </c>
      <c r="BC2040" s="359">
        <f>_xll.qlIndexFixing($AC$5,AZ2040,,_xll.ohTrigger(Trigger,Quote!$V$2))</f>
        <v>1.5174877162745237E-2</v>
      </c>
      <c r="BD2040" s="359" t="e">
        <f>_xll.qlIndexFixing($BE$1,AZ2040,TRUE,_xll.ohTrigger(Trigger,Trigger12M))</f>
        <v>#NUM!</v>
      </c>
    </row>
    <row r="2041" spans="51:56" ht="11.25" customHeight="1" x14ac:dyDescent="0.25">
      <c r="AY2041" s="187" t="s">
        <v>90</v>
      </c>
      <c r="AZ2041" s="186">
        <f>_xll.qlInterestRateIndexFixingDate(Currency&amp;"ibor"&amp;$I$1,BA2041,Trigger)</f>
        <v>53615</v>
      </c>
      <c r="BA2041" s="186">
        <f>_xll.qlCalendarAdvance(Calendar,BA2040,AY2041,"f",,Trigger)</f>
        <v>53617</v>
      </c>
      <c r="BB2041" s="186">
        <f>_xll.qlInterestRateIndexMaturity(Currency&amp;"ibor"&amp;$I$1,BA2041,Trigger)</f>
        <v>53982</v>
      </c>
      <c r="BC2041" s="359">
        <f>_xll.qlIndexFixing($AC$5,AZ2041,,_xll.ohTrigger(Trigger,Quote!$V$2))</f>
        <v>1.5174865946791481E-2</v>
      </c>
      <c r="BD2041" s="359" t="e">
        <f>_xll.qlIndexFixing($BE$1,AZ2041,TRUE,_xll.ohTrigger(Trigger,Trigger12M))</f>
        <v>#NUM!</v>
      </c>
    </row>
    <row r="2042" spans="51:56" ht="11.25" customHeight="1" x14ac:dyDescent="0.25">
      <c r="AY2042" s="187" t="s">
        <v>90</v>
      </c>
      <c r="AZ2042" s="186">
        <f>_xll.qlInterestRateIndexFixingDate(Currency&amp;"ibor"&amp;$I$1,BA2042,Trigger)</f>
        <v>53622</v>
      </c>
      <c r="BA2042" s="186">
        <f>_xll.qlCalendarAdvance(Calendar,BA2041,AY2042,"f",,Trigger)</f>
        <v>53624</v>
      </c>
      <c r="BB2042" s="186">
        <f>_xll.qlInterestRateIndexMaturity(Currency&amp;"ibor"&amp;$I$1,BA2042,Trigger)</f>
        <v>53989</v>
      </c>
      <c r="BC2042" s="359">
        <f>_xll.qlIndexFixing($AC$5,AZ2042,,_xll.ohTrigger(Trigger,Quote!$V$2))</f>
        <v>1.5174853379830969E-2</v>
      </c>
      <c r="BD2042" s="359" t="e">
        <f>_xll.qlIndexFixing($BE$1,AZ2042,TRUE,_xll.ohTrigger(Trigger,Trigger12M))</f>
        <v>#NUM!</v>
      </c>
    </row>
    <row r="2043" spans="51:56" ht="11.25" customHeight="1" x14ac:dyDescent="0.25">
      <c r="AY2043" s="187" t="s">
        <v>90</v>
      </c>
      <c r="AZ2043" s="186">
        <f>_xll.qlInterestRateIndexFixingDate(Currency&amp;"ibor"&amp;$I$1,BA2043,Trigger)</f>
        <v>53629</v>
      </c>
      <c r="BA2043" s="186">
        <f>_xll.qlCalendarAdvance(Calendar,BA2042,AY2043,"f",,Trigger)</f>
        <v>53631</v>
      </c>
      <c r="BB2043" s="186">
        <f>_xll.qlInterestRateIndexMaturity(Currency&amp;"ibor"&amp;$I$1,BA2043,Trigger)</f>
        <v>53996</v>
      </c>
      <c r="BC2043" s="359">
        <f>_xll.qlIndexFixing($AC$5,AZ2043,,_xll.ohTrigger(Trigger,Quote!$V$2))</f>
        <v>1.5174839461863916E-2</v>
      </c>
      <c r="BD2043" s="359" t="e">
        <f>_xll.qlIndexFixing($BE$1,AZ2043,TRUE,_xll.ohTrigger(Trigger,Trigger12M))</f>
        <v>#NUM!</v>
      </c>
    </row>
    <row r="2044" spans="51:56" ht="11.25" customHeight="1" x14ac:dyDescent="0.25">
      <c r="AY2044" s="187" t="s">
        <v>90</v>
      </c>
      <c r="AZ2044" s="186">
        <f>_xll.qlInterestRateIndexFixingDate(Currency&amp;"ibor"&amp;$I$1,BA2044,Trigger)</f>
        <v>53636</v>
      </c>
      <c r="BA2044" s="186">
        <f>_xll.qlCalendarAdvance(Calendar,BA2043,AY2044,"f",,Trigger)</f>
        <v>53638</v>
      </c>
      <c r="BB2044" s="186">
        <f>_xll.qlInterestRateIndexMaturity(Currency&amp;"ibor"&amp;$I$1,BA2044,Trigger)</f>
        <v>54003</v>
      </c>
      <c r="BC2044" s="359">
        <f>_xll.qlIndexFixing($AC$5,AZ2044,,_xll.ohTrigger(Trigger,Quote!$V$2))</f>
        <v>1.5174824192890105E-2</v>
      </c>
      <c r="BD2044" s="359" t="e">
        <f>_xll.qlIndexFixing($BE$1,AZ2044,TRUE,_xll.ohTrigger(Trigger,Trigger12M))</f>
        <v>#NUM!</v>
      </c>
    </row>
    <row r="2045" spans="51:56" ht="11.25" customHeight="1" x14ac:dyDescent="0.25">
      <c r="AY2045" s="187" t="s">
        <v>90</v>
      </c>
      <c r="AZ2045" s="186">
        <f>_xll.qlInterestRateIndexFixingDate(Currency&amp;"ibor"&amp;$I$1,BA2045,Trigger)</f>
        <v>53643</v>
      </c>
      <c r="BA2045" s="186">
        <f>_xll.qlCalendarAdvance(Calendar,BA2044,AY2045,"f",,Trigger)</f>
        <v>53645</v>
      </c>
      <c r="BB2045" s="186">
        <f>_xll.qlInterestRateIndexMaturity(Currency&amp;"ibor"&amp;$I$1,BA2045,Trigger)</f>
        <v>54010</v>
      </c>
      <c r="BC2045" s="359">
        <f>_xll.qlIndexFixing($AC$5,AZ2045,,_xll.ohTrigger(Trigger,Quote!$V$2))</f>
        <v>1.5174807572909973E-2</v>
      </c>
      <c r="BD2045" s="359" t="e">
        <f>_xll.qlIndexFixing($BE$1,AZ2045,TRUE,_xll.ohTrigger(Trigger,Trigger12M))</f>
        <v>#NUM!</v>
      </c>
    </row>
    <row r="2046" spans="51:56" ht="11.25" customHeight="1" x14ac:dyDescent="0.25">
      <c r="AY2046" s="187" t="s">
        <v>90</v>
      </c>
      <c r="AZ2046" s="186">
        <f>_xll.qlInterestRateIndexFixingDate(Currency&amp;"ibor"&amp;$I$1,BA2046,Trigger)</f>
        <v>53650</v>
      </c>
      <c r="BA2046" s="186">
        <f>_xll.qlCalendarAdvance(Calendar,BA2045,AY2046,"f",,Trigger)</f>
        <v>53652</v>
      </c>
      <c r="BB2046" s="186">
        <f>_xll.qlInterestRateIndexMaturity(Currency&amp;"ibor"&amp;$I$1,BA2046,Trigger)</f>
        <v>54017</v>
      </c>
      <c r="BC2046" s="359">
        <f>_xll.qlIndexFixing($AC$5,AZ2046,,_xll.ohTrigger(Trigger,Quote!$V$2))</f>
        <v>1.51747896019233E-2</v>
      </c>
      <c r="BD2046" s="359" t="e">
        <f>_xll.qlIndexFixing($BE$1,AZ2046,TRUE,_xll.ohTrigger(Trigger,Trigger12M))</f>
        <v>#NUM!</v>
      </c>
    </row>
    <row r="2047" spans="51:56" ht="11.25" customHeight="1" x14ac:dyDescent="0.25">
      <c r="AY2047" s="187" t="s">
        <v>90</v>
      </c>
      <c r="AZ2047" s="186">
        <f>_xll.qlInterestRateIndexFixingDate(Currency&amp;"ibor"&amp;$I$1,BA2047,Trigger)</f>
        <v>53657</v>
      </c>
      <c r="BA2047" s="186">
        <f>_xll.qlCalendarAdvance(Calendar,BA2046,AY2047,"f",,Trigger)</f>
        <v>53659</v>
      </c>
      <c r="BB2047" s="186">
        <f>_xll.qlInterestRateIndexMaturity(Currency&amp;"ibor"&amp;$I$1,BA2047,Trigger)</f>
        <v>54024</v>
      </c>
      <c r="BC2047" s="359">
        <f>_xll.qlIndexFixing($AC$5,AZ2047,,_xll.ohTrigger(Trigger,Quote!$V$2))</f>
        <v>1.517477027993009E-2</v>
      </c>
      <c r="BD2047" s="359" t="e">
        <f>_xll.qlIndexFixing($BE$1,AZ2047,TRUE,_xll.ohTrigger(Trigger,Trigger12M))</f>
        <v>#NUM!</v>
      </c>
    </row>
    <row r="2048" spans="51:56" ht="11.25" customHeight="1" x14ac:dyDescent="0.25">
      <c r="AY2048" s="187" t="s">
        <v>90</v>
      </c>
      <c r="AZ2048" s="186">
        <f>_xll.qlInterestRateIndexFixingDate(Currency&amp;"ibor"&amp;$I$1,BA2048,Trigger)</f>
        <v>53664</v>
      </c>
      <c r="BA2048" s="186">
        <f>_xll.qlCalendarAdvance(Calendar,BA2047,AY2048,"f",,Trigger)</f>
        <v>53666</v>
      </c>
      <c r="BB2048" s="186">
        <f>_xll.qlInterestRateIndexMaturity(Currency&amp;"ibor"&amp;$I$1,BA2048,Trigger)</f>
        <v>54031</v>
      </c>
      <c r="BC2048" s="359">
        <f>_xll.qlIndexFixing($AC$5,AZ2048,,_xll.ohTrigger(Trigger,Quote!$V$2))</f>
        <v>1.5174749606930996E-2</v>
      </c>
      <c r="BD2048" s="359" t="e">
        <f>_xll.qlIndexFixing($BE$1,AZ2048,TRUE,_xll.ohTrigger(Trigger,Trigger12M))</f>
        <v>#NUM!</v>
      </c>
    </row>
    <row r="2049" spans="51:56" ht="11.25" customHeight="1" x14ac:dyDescent="0.25">
      <c r="AY2049" s="187" t="s">
        <v>90</v>
      </c>
      <c r="AZ2049" s="186">
        <f>_xll.qlInterestRateIndexFixingDate(Currency&amp;"ibor"&amp;$I$1,BA2049,Trigger)</f>
        <v>53671</v>
      </c>
      <c r="BA2049" s="186">
        <f>_xll.qlCalendarAdvance(Calendar,BA2048,AY2049,"f",,Trigger)</f>
        <v>53673</v>
      </c>
      <c r="BB2049" s="186">
        <f>_xll.qlInterestRateIndexMaturity(Currency&amp;"ibor"&amp;$I$1,BA2049,Trigger)</f>
        <v>54038</v>
      </c>
      <c r="BC2049" s="359">
        <f>_xll.qlIndexFixing($AC$5,AZ2049,,_xll.ohTrigger(Trigger,Quote!$V$2))</f>
        <v>1.5174727582925363E-2</v>
      </c>
      <c r="BD2049" s="359" t="e">
        <f>_xll.qlIndexFixing($BE$1,AZ2049,TRUE,_xll.ohTrigger(Trigger,Trigger12M))</f>
        <v>#NUM!</v>
      </c>
    </row>
    <row r="2050" spans="51:56" ht="11.25" customHeight="1" x14ac:dyDescent="0.25">
      <c r="AY2050" s="187" t="s">
        <v>90</v>
      </c>
      <c r="AZ2050" s="186">
        <f>_xll.qlInterestRateIndexFixingDate(Currency&amp;"ibor"&amp;$I$1,BA2050,Trigger)</f>
        <v>53678</v>
      </c>
      <c r="BA2050" s="186">
        <f>_xll.qlCalendarAdvance(Calendar,BA2049,AY2050,"f",,Trigger)</f>
        <v>53680</v>
      </c>
      <c r="BB2050" s="186">
        <f>_xll.qlInterestRateIndexMaturity(Currency&amp;"ibor"&amp;$I$1,BA2050,Trigger)</f>
        <v>54045</v>
      </c>
      <c r="BC2050" s="359">
        <f>_xll.qlIndexFixing($AC$5,AZ2050,,_xll.ohTrigger(Trigger,Quote!$V$2))</f>
        <v>1.5174704207913411E-2</v>
      </c>
      <c r="BD2050" s="359" t="e">
        <f>_xll.qlIndexFixing($BE$1,AZ2050,TRUE,_xll.ohTrigger(Trigger,Trigger12M))</f>
        <v>#NUM!</v>
      </c>
    </row>
    <row r="2051" spans="51:56" ht="11.25" customHeight="1" x14ac:dyDescent="0.25">
      <c r="AY2051" s="187" t="s">
        <v>90</v>
      </c>
      <c r="AZ2051" s="186">
        <f>_xll.qlInterestRateIndexFixingDate(Currency&amp;"ibor"&amp;$I$1,BA2051,Trigger)</f>
        <v>53682</v>
      </c>
      <c r="BA2051" s="186">
        <f>_xll.qlCalendarAdvance(Calendar,BA2050,AY2051,"f",,Trigger)</f>
        <v>53688</v>
      </c>
      <c r="BB2051" s="186">
        <f>_xll.qlInterestRateIndexMaturity(Currency&amp;"ibor"&amp;$I$1,BA2051,Trigger)</f>
        <v>54053</v>
      </c>
      <c r="BC2051" s="359">
        <f>_xll.qlIndexFixing($AC$5,AZ2051,,_xll.ohTrigger(Trigger,Quote!$V$2))</f>
        <v>1.5174675839321332E-2</v>
      </c>
      <c r="BD2051" s="359" t="e">
        <f>_xll.qlIndexFixing($BE$1,AZ2051,TRUE,_xll.ohTrigger(Trigger,Trigger12M))</f>
        <v>#NUM!</v>
      </c>
    </row>
    <row r="2052" spans="51:56" ht="11.25" customHeight="1" x14ac:dyDescent="0.25">
      <c r="AY2052" s="187" t="s">
        <v>90</v>
      </c>
      <c r="AZ2052" s="186">
        <f>_xll.qlInterestRateIndexFixingDate(Currency&amp;"ibor"&amp;$I$1,BA2052,Trigger)</f>
        <v>53692</v>
      </c>
      <c r="BA2052" s="186">
        <f>_xll.qlCalendarAdvance(Calendar,BA2051,AY2052,"f",,Trigger)</f>
        <v>53695</v>
      </c>
      <c r="BB2052" s="186">
        <f>_xll.qlInterestRateIndexMaturity(Currency&amp;"ibor"&amp;$I$1,BA2052,Trigger)</f>
        <v>54060</v>
      </c>
      <c r="BC2052" s="359">
        <f>_xll.qlIndexFixing($AC$5,AZ2052,,_xll.ohTrigger(Trigger,Quote!$V$2))</f>
        <v>1.5174649569296711E-2</v>
      </c>
      <c r="BD2052" s="359" t="e">
        <f>_xll.qlIndexFixing($BE$1,AZ2052,TRUE,_xll.ohTrigger(Trigger,Trigger12M))</f>
        <v>#NUM!</v>
      </c>
    </row>
    <row r="2053" spans="51:56" ht="11.25" customHeight="1" x14ac:dyDescent="0.25">
      <c r="AY2053" s="187" t="s">
        <v>90</v>
      </c>
      <c r="AZ2053" s="186">
        <f>_xll.qlInterestRateIndexFixingDate(Currency&amp;"ibor"&amp;$I$1,BA2053,Trigger)</f>
        <v>53700</v>
      </c>
      <c r="BA2053" s="186">
        <f>_xll.qlCalendarAdvance(Calendar,BA2052,AY2053,"f",,Trigger)</f>
        <v>53702</v>
      </c>
      <c r="BB2053" s="186">
        <f>_xll.qlInterestRateIndexMaturity(Currency&amp;"ibor"&amp;$I$1,BA2053,Trigger)</f>
        <v>54067</v>
      </c>
      <c r="BC2053" s="359">
        <f>_xll.qlIndexFixing($AC$5,AZ2053,,_xll.ohTrigger(Trigger,Quote!$V$2))</f>
        <v>1.5174621948266206E-2</v>
      </c>
      <c r="BD2053" s="359" t="e">
        <f>_xll.qlIndexFixing($BE$1,AZ2053,TRUE,_xll.ohTrigger(Trigger,Trigger12M))</f>
        <v>#NUM!</v>
      </c>
    </row>
    <row r="2054" spans="51:56" ht="11.25" customHeight="1" x14ac:dyDescent="0.25">
      <c r="AY2054" s="187" t="s">
        <v>90</v>
      </c>
      <c r="AZ2054" s="186">
        <f>_xll.qlInterestRateIndexFixingDate(Currency&amp;"ibor"&amp;$I$1,BA2054,Trigger)</f>
        <v>53707</v>
      </c>
      <c r="BA2054" s="186">
        <f>_xll.qlCalendarAdvance(Calendar,BA2053,AY2054,"f",,Trigger)</f>
        <v>53709</v>
      </c>
      <c r="BB2054" s="186">
        <f>_xll.qlInterestRateIndexMaturity(Currency&amp;"ibor"&amp;$I$1,BA2054,Trigger)</f>
        <v>54074</v>
      </c>
      <c r="BC2054" s="359">
        <f>_xll.qlIndexFixing($AC$5,AZ2054,,_xll.ohTrigger(Trigger,Quote!$V$2))</f>
        <v>1.517459297623004E-2</v>
      </c>
      <c r="BD2054" s="359" t="e">
        <f>_xll.qlIndexFixing($BE$1,AZ2054,TRUE,_xll.ohTrigger(Trigger,Trigger12M))</f>
        <v>#NUM!</v>
      </c>
    </row>
    <row r="2055" spans="51:56" ht="11.25" customHeight="1" x14ac:dyDescent="0.25">
      <c r="AY2055" s="187" t="s">
        <v>90</v>
      </c>
      <c r="AZ2055" s="186">
        <f>_xll.qlInterestRateIndexFixingDate(Currency&amp;"ibor"&amp;$I$1,BA2055,Trigger)</f>
        <v>53714</v>
      </c>
      <c r="BA2055" s="186">
        <f>_xll.qlCalendarAdvance(Calendar,BA2054,AY2055,"f",,Trigger)</f>
        <v>53716</v>
      </c>
      <c r="BB2055" s="186">
        <f>_xll.qlInterestRateIndexMaturity(Currency&amp;"ibor"&amp;$I$1,BA2055,Trigger)</f>
        <v>54081</v>
      </c>
      <c r="BC2055" s="359">
        <f>_xll.qlIndexFixing($AC$5,AZ2055,,_xll.ohTrigger(Trigger,Quote!$V$2))</f>
        <v>1.5174562653188209E-2</v>
      </c>
      <c r="BD2055" s="359" t="e">
        <f>_xll.qlIndexFixing($BE$1,AZ2055,TRUE,_xll.ohTrigger(Trigger,Trigger12M))</f>
        <v>#NUM!</v>
      </c>
    </row>
    <row r="2056" spans="51:56" ht="11.25" customHeight="1" x14ac:dyDescent="0.25">
      <c r="AY2056" s="187" t="s">
        <v>90</v>
      </c>
      <c r="AZ2056" s="186">
        <f>_xll.qlInterestRateIndexFixingDate(Currency&amp;"ibor"&amp;$I$1,BA2056,Trigger)</f>
        <v>53721</v>
      </c>
      <c r="BA2056" s="186">
        <f>_xll.qlCalendarAdvance(Calendar,BA2055,AY2056,"f",,Trigger)</f>
        <v>53723</v>
      </c>
      <c r="BB2056" s="186">
        <f>_xll.qlInterestRateIndexMaturity(Currency&amp;"ibor"&amp;$I$1,BA2056,Trigger)</f>
        <v>54088</v>
      </c>
      <c r="BC2056" s="359">
        <f>_xll.qlIndexFixing($AC$5,AZ2056,,_xll.ohTrigger(Trigger,Quote!$V$2))</f>
        <v>1.5174530979141152E-2</v>
      </c>
      <c r="BD2056" s="359" t="e">
        <f>_xll.qlIndexFixing($BE$1,AZ2056,TRUE,_xll.ohTrigger(Trigger,Trigger12M))</f>
        <v>#NUM!</v>
      </c>
    </row>
    <row r="2057" spans="51:56" ht="11.25" customHeight="1" x14ac:dyDescent="0.25">
      <c r="AY2057" s="187" t="s">
        <v>90</v>
      </c>
      <c r="AZ2057" s="186">
        <f>_xll.qlInterestRateIndexFixingDate(Currency&amp;"ibor"&amp;$I$1,BA2057,Trigger)</f>
        <v>53728</v>
      </c>
      <c r="BA2057" s="186">
        <f>_xll.qlCalendarAdvance(Calendar,BA2056,AY2057,"f",,Trigger)</f>
        <v>53730</v>
      </c>
      <c r="BB2057" s="186">
        <f>_xll.qlInterestRateIndexMaturity(Currency&amp;"ibor"&amp;$I$1,BA2057,Trigger)</f>
        <v>54095</v>
      </c>
      <c r="BC2057" s="359">
        <f>_xll.qlIndexFixing($AC$5,AZ2057,,_xll.ohTrigger(Trigger,Quote!$V$2))</f>
        <v>1.517449795408865E-2</v>
      </c>
      <c r="BD2057" s="359" t="e">
        <f>_xll.qlIndexFixing($BE$1,AZ2057,TRUE,_xll.ohTrigger(Trigger,Trigger12M))</f>
        <v>#NUM!</v>
      </c>
    </row>
    <row r="2058" spans="51:56" ht="11.25" customHeight="1" x14ac:dyDescent="0.25">
      <c r="AY2058" s="187" t="s">
        <v>90</v>
      </c>
      <c r="AZ2058" s="186">
        <f>_xll.qlInterestRateIndexFixingDate(Currency&amp;"ibor"&amp;$I$1,BA2058,Trigger)</f>
        <v>53735</v>
      </c>
      <c r="BA2058" s="186">
        <f>_xll.qlCalendarAdvance(Calendar,BA2057,AY2058,"f",,Trigger)</f>
        <v>53737</v>
      </c>
      <c r="BB2058" s="186">
        <f>_xll.qlInterestRateIndexMaturity(Currency&amp;"ibor"&amp;$I$1,BA2058,Trigger)</f>
        <v>54102</v>
      </c>
      <c r="BC2058" s="359">
        <f>_xll.qlIndexFixing($AC$5,AZ2058,,_xll.ohTrigger(Trigger,Quote!$V$2))</f>
        <v>1.5174463578030706E-2</v>
      </c>
      <c r="BD2058" s="359" t="e">
        <f>_xll.qlIndexFixing($BE$1,AZ2058,TRUE,_xll.ohTrigger(Trigger,Trigger12M))</f>
        <v>#NUM!</v>
      </c>
    </row>
    <row r="2059" spans="51:56" ht="11.25" customHeight="1" x14ac:dyDescent="0.25">
      <c r="AY2059" s="187" t="s">
        <v>90</v>
      </c>
      <c r="AZ2059" s="186">
        <f>_xll.qlInterestRateIndexFixingDate(Currency&amp;"ibor"&amp;$I$1,BA2059,Trigger)</f>
        <v>53742</v>
      </c>
      <c r="BA2059" s="186">
        <f>_xll.qlCalendarAdvance(Calendar,BA2058,AY2059,"f",,Trigger)</f>
        <v>53744</v>
      </c>
      <c r="BB2059" s="186">
        <f>_xll.qlInterestRateIndexMaturity(Currency&amp;"ibor"&amp;$I$1,BA2059,Trigger)</f>
        <v>54109</v>
      </c>
      <c r="BC2059" s="359">
        <f>_xll.qlIndexFixing($AC$5,AZ2059,,_xll.ohTrigger(Trigger,Quote!$V$2))</f>
        <v>1.5174427850967972E-2</v>
      </c>
      <c r="BD2059" s="359" t="e">
        <f>_xll.qlIndexFixing($BE$1,AZ2059,TRUE,_xll.ohTrigger(Trigger,Trigger12M))</f>
        <v>#NUM!</v>
      </c>
    </row>
    <row r="2060" spans="51:56" ht="11.25" customHeight="1" x14ac:dyDescent="0.25">
      <c r="AY2060" s="187" t="s">
        <v>90</v>
      </c>
      <c r="AZ2060" s="186">
        <f>_xll.qlInterestRateIndexFixingDate(Currency&amp;"ibor"&amp;$I$1,BA2060,Trigger)</f>
        <v>53749</v>
      </c>
      <c r="BA2060" s="186">
        <f>_xll.qlCalendarAdvance(Calendar,BA2059,AY2060,"f",,Trigger)</f>
        <v>53751</v>
      </c>
      <c r="BB2060" s="186">
        <f>_xll.qlInterestRateIndexMaturity(Currency&amp;"ibor"&amp;$I$1,BA2060,Trigger)</f>
        <v>54116</v>
      </c>
      <c r="BC2060" s="359">
        <f>_xll.qlIndexFixing($AC$5,AZ2060,,_xll.ohTrigger(Trigger,Quote!$V$2))</f>
        <v>1.5174390772900014E-2</v>
      </c>
      <c r="BD2060" s="359" t="e">
        <f>_xll.qlIndexFixing($BE$1,AZ2060,TRUE,_xll.ohTrigger(Trigger,Trigger12M))</f>
        <v>#NUM!</v>
      </c>
    </row>
    <row r="2061" spans="51:56" ht="11.25" customHeight="1" x14ac:dyDescent="0.25">
      <c r="AY2061" s="187" t="s">
        <v>90</v>
      </c>
      <c r="AZ2061" s="186">
        <f>_xll.qlInterestRateIndexFixingDate(Currency&amp;"ibor"&amp;$I$1,BA2061,Trigger)</f>
        <v>53756</v>
      </c>
      <c r="BA2061" s="186">
        <f>_xll.qlCalendarAdvance(Calendar,BA2060,AY2061,"f",,Trigger)</f>
        <v>53758</v>
      </c>
      <c r="BB2061" s="186">
        <f>_xll.qlInterestRateIndexMaturity(Currency&amp;"ibor"&amp;$I$1,BA2061,Trigger)</f>
        <v>54126</v>
      </c>
      <c r="BC2061" s="359">
        <f>_xll.qlIndexFixing($AC$5,AZ2061,,_xll.ohTrigger(Trigger,Quote!$V$2))</f>
        <v>1.5175421952532627E-2</v>
      </c>
      <c r="BD2061" s="359" t="e">
        <f>_xll.qlIndexFixing($BE$1,AZ2061,TRUE,_xll.ohTrigger(Trigger,Trigger12M))</f>
        <v>#NUM!</v>
      </c>
    </row>
    <row r="2062" spans="51:56" ht="11.25" customHeight="1" x14ac:dyDescent="0.25">
      <c r="AY2062" s="187" t="s">
        <v>90</v>
      </c>
      <c r="AZ2062" s="186">
        <f>_xll.qlInterestRateIndexFixingDate(Currency&amp;"ibor"&amp;$I$1,BA2062,Trigger)</f>
        <v>53763</v>
      </c>
      <c r="BA2062" s="186">
        <f>_xll.qlCalendarAdvance(Calendar,BA2061,AY2062,"f",,Trigger)</f>
        <v>53765</v>
      </c>
      <c r="BB2062" s="186">
        <f>_xll.qlInterestRateIndexMaturity(Currency&amp;"ibor"&amp;$I$1,BA2062,Trigger)</f>
        <v>54133</v>
      </c>
      <c r="BC2062" s="359">
        <f>_xll.qlIndexFixing($AC$5,AZ2062,,_xll.ohTrigger(Trigger,Quote!$V$2))</f>
        <v>1.5175391235180486E-2</v>
      </c>
      <c r="BD2062" s="359" t="e">
        <f>_xll.qlIndexFixing($BE$1,AZ2062,TRUE,_xll.ohTrigger(Trigger,Trigger12M))</f>
        <v>#NUM!</v>
      </c>
    </row>
    <row r="2063" spans="51:56" ht="11.25" customHeight="1" x14ac:dyDescent="0.25">
      <c r="AY2063" s="187" t="s">
        <v>90</v>
      </c>
      <c r="AZ2063" s="186">
        <f>_xll.qlInterestRateIndexFixingDate(Currency&amp;"ibor"&amp;$I$1,BA2063,Trigger)</f>
        <v>53770</v>
      </c>
      <c r="BA2063" s="186">
        <f>_xll.qlCalendarAdvance(Calendar,BA2062,AY2063,"f",,Trigger)</f>
        <v>53772</v>
      </c>
      <c r="BB2063" s="186">
        <f>_xll.qlInterestRateIndexMaturity(Currency&amp;"ibor"&amp;$I$1,BA2063,Trigger)</f>
        <v>54140</v>
      </c>
      <c r="BC2063" s="359">
        <f>_xll.qlIndexFixing($AC$5,AZ2063,,_xll.ohTrigger(Trigger,Quote!$V$2))</f>
        <v>1.5175359177668624E-2</v>
      </c>
      <c r="BD2063" s="359" t="e">
        <f>_xll.qlIndexFixing($BE$1,AZ2063,TRUE,_xll.ohTrigger(Trigger,Trigger12M))</f>
        <v>#NUM!</v>
      </c>
    </row>
    <row r="2064" spans="51:56" ht="11.25" customHeight="1" x14ac:dyDescent="0.25">
      <c r="AY2064" s="187" t="s">
        <v>90</v>
      </c>
      <c r="AZ2064" s="186">
        <f>_xll.qlInterestRateIndexFixingDate(Currency&amp;"ibor"&amp;$I$1,BA2064,Trigger)</f>
        <v>53777</v>
      </c>
      <c r="BA2064" s="186">
        <f>_xll.qlCalendarAdvance(Calendar,BA2063,AY2064,"f",,Trigger)</f>
        <v>53779</v>
      </c>
      <c r="BB2064" s="186">
        <f>_xll.qlInterestRateIndexMaturity(Currency&amp;"ibor"&amp;$I$1,BA2064,Trigger)</f>
        <v>54147</v>
      </c>
      <c r="BC2064" s="359">
        <f>_xll.qlIndexFixing($AC$5,AZ2064,,_xll.ohTrigger(Trigger,Quote!$V$2))</f>
        <v>1.5175325779996822E-2</v>
      </c>
      <c r="BD2064" s="359" t="e">
        <f>_xll.qlIndexFixing($BE$1,AZ2064,TRUE,_xll.ohTrigger(Trigger,Trigger12M))</f>
        <v>#NUM!</v>
      </c>
    </row>
    <row r="2065" spans="51:56" ht="11.25" customHeight="1" x14ac:dyDescent="0.25">
      <c r="AY2065" s="187" t="s">
        <v>90</v>
      </c>
      <c r="AZ2065" s="186">
        <f>_xll.qlInterestRateIndexFixingDate(Currency&amp;"ibor"&amp;$I$1,BA2065,Trigger)</f>
        <v>53784</v>
      </c>
      <c r="BA2065" s="186">
        <f>_xll.qlCalendarAdvance(Calendar,BA2064,AY2065,"f",,Trigger)</f>
        <v>53786</v>
      </c>
      <c r="BB2065" s="186">
        <f>_xll.qlInterestRateIndexMaturity(Currency&amp;"ibor"&amp;$I$1,BA2065,Trigger)</f>
        <v>54155</v>
      </c>
      <c r="BC2065" s="359">
        <f>_xll.qlIndexFixing($AC$5,AZ2065,,_xll.ohTrigger(Trigger,Quote!$V$2))</f>
        <v>1.5175659993451338E-2</v>
      </c>
      <c r="BD2065" s="359" t="e">
        <f>_xll.qlIndexFixing($BE$1,AZ2065,TRUE,_xll.ohTrigger(Trigger,Trigger12M))</f>
        <v>#NUM!</v>
      </c>
    </row>
    <row r="2066" spans="51:56" ht="11.25" customHeight="1" x14ac:dyDescent="0.25">
      <c r="AY2066" s="187" t="s">
        <v>90</v>
      </c>
      <c r="AZ2066" s="186">
        <f>_xll.qlInterestRateIndexFixingDate(Currency&amp;"ibor"&amp;$I$1,BA2066,Trigger)</f>
        <v>53791</v>
      </c>
      <c r="BA2066" s="186">
        <f>_xll.qlCalendarAdvance(Calendar,BA2065,AY2066,"f",,Trigger)</f>
        <v>53793</v>
      </c>
      <c r="BB2066" s="186">
        <f>_xll.qlInterestRateIndexMaturity(Currency&amp;"ibor"&amp;$I$1,BA2066,Trigger)</f>
        <v>54161</v>
      </c>
      <c r="BC2066" s="359">
        <f>_xll.qlIndexFixing($AC$5,AZ2066,,_xll.ohTrigger(Trigger,Quote!$V$2))</f>
        <v>1.5175254964175572E-2</v>
      </c>
      <c r="BD2066" s="359" t="e">
        <f>_xll.qlIndexFixing($BE$1,AZ2066,TRUE,_xll.ohTrigger(Trigger,Trigger12M))</f>
        <v>#NUM!</v>
      </c>
    </row>
    <row r="2067" spans="51:56" ht="11.25" customHeight="1" x14ac:dyDescent="0.25">
      <c r="AY2067" s="187" t="s">
        <v>90</v>
      </c>
      <c r="AZ2067" s="186">
        <f>_xll.qlInterestRateIndexFixingDate(Currency&amp;"ibor"&amp;$I$1,BA2067,Trigger)</f>
        <v>53798</v>
      </c>
      <c r="BA2067" s="186">
        <f>_xll.qlCalendarAdvance(Calendar,BA2066,AY2067,"f",,Trigger)</f>
        <v>53800</v>
      </c>
      <c r="BB2067" s="186">
        <f>_xll.qlInterestRateIndexMaturity(Currency&amp;"ibor"&amp;$I$1,BA2067,Trigger)</f>
        <v>54168</v>
      </c>
      <c r="BC2067" s="359">
        <f>_xll.qlIndexFixing($AC$5,AZ2067,,_xll.ohTrigger(Trigger,Quote!$V$2))</f>
        <v>1.5175217546025254E-2</v>
      </c>
      <c r="BD2067" s="359" t="e">
        <f>_xll.qlIndexFixing($BE$1,AZ2067,TRUE,_xll.ohTrigger(Trigger,Trigger12M))</f>
        <v>#NUM!</v>
      </c>
    </row>
    <row r="2068" spans="51:56" ht="11.25" customHeight="1" x14ac:dyDescent="0.25">
      <c r="AY2068" s="187" t="s">
        <v>90</v>
      </c>
      <c r="AZ2068" s="186">
        <f>_xll.qlInterestRateIndexFixingDate(Currency&amp;"ibor"&amp;$I$1,BA2068,Trigger)</f>
        <v>53805</v>
      </c>
      <c r="BA2068" s="186">
        <f>_xll.qlCalendarAdvance(Calendar,BA2067,AY2068,"f",,Trigger)</f>
        <v>53807</v>
      </c>
      <c r="BB2068" s="186">
        <f>_xll.qlInterestRateIndexMaturity(Currency&amp;"ibor"&amp;$I$1,BA2068,Trigger)</f>
        <v>54175</v>
      </c>
      <c r="BC2068" s="359">
        <f>_xll.qlIndexFixing($AC$5,AZ2068,,_xll.ohTrigger(Trigger,Quote!$V$2))</f>
        <v>1.5175178787716735E-2</v>
      </c>
      <c r="BD2068" s="359" t="e">
        <f>_xll.qlIndexFixing($BE$1,AZ2068,TRUE,_xll.ohTrigger(Trigger,Trigger12M))</f>
        <v>#NUM!</v>
      </c>
    </row>
    <row r="2069" spans="51:56" ht="11.25" customHeight="1" x14ac:dyDescent="0.25">
      <c r="AY2069" s="187" t="s">
        <v>90</v>
      </c>
      <c r="AZ2069" s="186">
        <f>_xll.qlInterestRateIndexFixingDate(Currency&amp;"ibor"&amp;$I$1,BA2069,Trigger)</f>
        <v>53811</v>
      </c>
      <c r="BA2069" s="186">
        <f>_xll.qlCalendarAdvance(Calendar,BA2068,AY2069,"f",,Trigger)</f>
        <v>53814</v>
      </c>
      <c r="BB2069" s="186">
        <f>_xll.qlInterestRateIndexMaturity(Currency&amp;"ibor"&amp;$I$1,BA2069,Trigger)</f>
        <v>54182</v>
      </c>
      <c r="BC2069" s="359">
        <f>_xll.qlIndexFixing($AC$5,AZ2069,,_xll.ohTrigger(Trigger,Quote!$V$2))</f>
        <v>1.5175138689248928E-2</v>
      </c>
      <c r="BD2069" s="359" t="e">
        <f>_xll.qlIndexFixing($BE$1,AZ2069,TRUE,_xll.ohTrigger(Trigger,Trigger12M))</f>
        <v>#NUM!</v>
      </c>
    </row>
    <row r="2070" spans="51:56" ht="11.25" customHeight="1" x14ac:dyDescent="0.25">
      <c r="AY2070" s="187" t="s">
        <v>90</v>
      </c>
      <c r="AZ2070" s="186">
        <f>_xll.qlInterestRateIndexFixingDate(Currency&amp;"ibor"&amp;$I$1,BA2070,Trigger)</f>
        <v>53819</v>
      </c>
      <c r="BA2070" s="186">
        <f>_xll.qlCalendarAdvance(Calendar,BA2069,AY2070,"f",,Trigger)</f>
        <v>53821</v>
      </c>
      <c r="BB2070" s="186">
        <f>_xll.qlInterestRateIndexMaturity(Currency&amp;"ibor"&amp;$I$1,BA2070,Trigger)</f>
        <v>54189</v>
      </c>
      <c r="BC2070" s="359">
        <f>_xll.qlIndexFixing($AC$5,AZ2070,,_xll.ohTrigger(Trigger,Quote!$V$2))</f>
        <v>1.5175097250622268E-2</v>
      </c>
      <c r="BD2070" s="359" t="e">
        <f>_xll.qlIndexFixing($BE$1,AZ2070,TRUE,_xll.ohTrigger(Trigger,Trigger12M))</f>
        <v>#NUM!</v>
      </c>
    </row>
    <row r="2071" spans="51:56" ht="11.25" customHeight="1" x14ac:dyDescent="0.25">
      <c r="AY2071" s="187" t="s">
        <v>90</v>
      </c>
      <c r="AZ2071" s="186">
        <f>_xll.qlInterestRateIndexFixingDate(Currency&amp;"ibor"&amp;$I$1,BA2071,Trigger)</f>
        <v>53826</v>
      </c>
      <c r="BA2071" s="186">
        <f>_xll.qlCalendarAdvance(Calendar,BA2070,AY2071,"f",,Trigger)</f>
        <v>53828</v>
      </c>
      <c r="BB2071" s="186">
        <f>_xll.qlInterestRateIndexMaturity(Currency&amp;"ibor"&amp;$I$1,BA2071,Trigger)</f>
        <v>54196</v>
      </c>
      <c r="BC2071" s="359">
        <f>_xll.qlIndexFixing($AC$5,AZ2071,,_xll.ohTrigger(Trigger,Quote!$V$2))</f>
        <v>1.5175054471836971E-2</v>
      </c>
      <c r="BD2071" s="359" t="e">
        <f>_xll.qlIndexFixing($BE$1,AZ2071,TRUE,_xll.ohTrigger(Trigger,Trigger12M))</f>
        <v>#NUM!</v>
      </c>
    </row>
    <row r="2072" spans="51:56" ht="11.25" customHeight="1" x14ac:dyDescent="0.25">
      <c r="AY2072" s="187" t="s">
        <v>90</v>
      </c>
      <c r="AZ2072" s="186">
        <f>_xll.qlInterestRateIndexFixingDate(Currency&amp;"ibor"&amp;$I$1,BA2072,Trigger)</f>
        <v>53833</v>
      </c>
      <c r="BA2072" s="186">
        <f>_xll.qlCalendarAdvance(Calendar,BA2071,AY2072,"f",,Trigger)</f>
        <v>53835</v>
      </c>
      <c r="BB2072" s="186">
        <f>_xll.qlInterestRateIndexMaturity(Currency&amp;"ibor"&amp;$I$1,BA2072,Trigger)</f>
        <v>54203</v>
      </c>
      <c r="BC2072" s="359">
        <f>_xll.qlIndexFixing($AC$5,AZ2072,,_xll.ohTrigger(Trigger,Quote!$V$2))</f>
        <v>1.5175010352893472E-2</v>
      </c>
      <c r="BD2072" s="359" t="e">
        <f>_xll.qlIndexFixing($BE$1,AZ2072,TRUE,_xll.ohTrigger(Trigger,Trigger12M))</f>
        <v>#NUM!</v>
      </c>
    </row>
    <row r="2073" spans="51:56" ht="11.25" customHeight="1" x14ac:dyDescent="0.25">
      <c r="AY2073" s="187" t="s">
        <v>90</v>
      </c>
      <c r="AZ2073" s="186">
        <f>_xll.qlInterestRateIndexFixingDate(Currency&amp;"ibor"&amp;$I$1,BA2073,Trigger)</f>
        <v>53840</v>
      </c>
      <c r="BA2073" s="186">
        <f>_xll.qlCalendarAdvance(Calendar,BA2072,AY2073,"f",,Trigger)</f>
        <v>53842</v>
      </c>
      <c r="BB2073" s="186">
        <f>_xll.qlInterestRateIndexMaturity(Currency&amp;"ibor"&amp;$I$1,BA2073,Trigger)</f>
        <v>54207</v>
      </c>
      <c r="BC2073" s="359">
        <f>_xll.qlIndexFixing($AC$5,AZ2073,,_xll.ohTrigger(Trigger,Quote!$V$2))</f>
        <v>1.5173785816646156E-2</v>
      </c>
      <c r="BD2073" s="359" t="e">
        <f>_xll.qlIndexFixing($BE$1,AZ2073,TRUE,_xll.ohTrigger(Trigger,Trigger12M))</f>
        <v>#NUM!</v>
      </c>
    </row>
    <row r="2074" spans="51:56" ht="11.25" customHeight="1" x14ac:dyDescent="0.25">
      <c r="AY2074" s="187" t="s">
        <v>90</v>
      </c>
      <c r="AZ2074" s="186">
        <f>_xll.qlInterestRateIndexFixingDate(Currency&amp;"ibor"&amp;$I$1,BA2074,Trigger)</f>
        <v>53847</v>
      </c>
      <c r="BA2074" s="186">
        <f>_xll.qlCalendarAdvance(Calendar,BA2073,AY2074,"f",,Trigger)</f>
        <v>53849</v>
      </c>
      <c r="BB2074" s="186">
        <f>_xll.qlInterestRateIndexMaturity(Currency&amp;"ibor"&amp;$I$1,BA2074,Trigger)</f>
        <v>54217</v>
      </c>
      <c r="BC2074" s="359">
        <f>_xll.qlIndexFixing($AC$5,AZ2074,,_xll.ohTrigger(Trigger,Quote!$V$2))</f>
        <v>1.5172701797847649E-2</v>
      </c>
      <c r="BD2074" s="359" t="e">
        <f>_xll.qlIndexFixing($BE$1,AZ2074,TRUE,_xll.ohTrigger(Trigger,Trigger12M))</f>
        <v>#NUM!</v>
      </c>
    </row>
    <row r="2075" spans="51:56" ht="11.25" customHeight="1" x14ac:dyDescent="0.25">
      <c r="AY2075" s="187" t="s">
        <v>90</v>
      </c>
      <c r="AZ2075" s="186">
        <f>_xll.qlInterestRateIndexFixingDate(Currency&amp;"ibor"&amp;$I$1,BA2075,Trigger)</f>
        <v>53854</v>
      </c>
      <c r="BA2075" s="186">
        <f>_xll.qlCalendarAdvance(Calendar,BA2074,AY2075,"f",,Trigger)</f>
        <v>53856</v>
      </c>
      <c r="BB2075" s="186">
        <f>_xll.qlInterestRateIndexMaturity(Currency&amp;"ibor"&amp;$I$1,BA2075,Trigger)</f>
        <v>54224</v>
      </c>
      <c r="BC2075" s="359">
        <f>_xll.qlIndexFixing($AC$5,AZ2075,,_xll.ohTrigger(Trigger,Quote!$V$2))</f>
        <v>1.5171075023652081E-2</v>
      </c>
      <c r="BD2075" s="359" t="e">
        <f>_xll.qlIndexFixing($BE$1,AZ2075,TRUE,_xll.ohTrigger(Trigger,Trigger12M))</f>
        <v>#NUM!</v>
      </c>
    </row>
    <row r="2076" spans="51:56" ht="11.25" customHeight="1" x14ac:dyDescent="0.25">
      <c r="AY2076" s="187" t="s">
        <v>90</v>
      </c>
      <c r="AZ2076" s="186">
        <f>_xll.qlInterestRateIndexFixingDate(Currency&amp;"ibor"&amp;$I$1,BA2076,Trigger)</f>
        <v>53861</v>
      </c>
      <c r="BA2076" s="186">
        <f>_xll.qlCalendarAdvance(Calendar,BA2075,AY2076,"f",,Trigger)</f>
        <v>53863</v>
      </c>
      <c r="BB2076" s="186">
        <f>_xll.qlInterestRateIndexMaturity(Currency&amp;"ibor"&amp;$I$1,BA2076,Trigger)</f>
        <v>54231</v>
      </c>
      <c r="BC2076" s="359">
        <f>_xll.qlIndexFixing($AC$5,AZ2076,,_xll.ohTrigger(Trigger,Quote!$V$2))</f>
        <v>1.516944512355024E-2</v>
      </c>
      <c r="BD2076" s="359" t="e">
        <f>_xll.qlIndexFixing($BE$1,AZ2076,TRUE,_xll.ohTrigger(Trigger,Trigger12M))</f>
        <v>#NUM!</v>
      </c>
    </row>
    <row r="2077" spans="51:56" ht="11.25" customHeight="1" x14ac:dyDescent="0.25">
      <c r="AY2077" s="187" t="s">
        <v>90</v>
      </c>
      <c r="AZ2077" s="186">
        <f>_xll.qlInterestRateIndexFixingDate(Currency&amp;"ibor"&amp;$I$1,BA2077,Trigger)</f>
        <v>53868</v>
      </c>
      <c r="BA2077" s="186">
        <f>_xll.qlCalendarAdvance(Calendar,BA2076,AY2077,"f",,Trigger)</f>
        <v>53870</v>
      </c>
      <c r="BB2077" s="186">
        <f>_xll.qlInterestRateIndexMaturity(Currency&amp;"ibor"&amp;$I$1,BA2077,Trigger)</f>
        <v>54238</v>
      </c>
      <c r="BC2077" s="359">
        <f>_xll.qlIndexFixing($AC$5,AZ2077,,_xll.ohTrigger(Trigger,Quote!$V$2))</f>
        <v>1.5167812097556679E-2</v>
      </c>
      <c r="BD2077" s="359" t="e">
        <f>_xll.qlIndexFixing($BE$1,AZ2077,TRUE,_xll.ohTrigger(Trigger,Trigger12M))</f>
        <v>#NUM!</v>
      </c>
    </row>
    <row r="2078" spans="51:56" ht="11.25" customHeight="1" x14ac:dyDescent="0.25">
      <c r="AY2078" s="187" t="s">
        <v>90</v>
      </c>
      <c r="AZ2078" s="186">
        <f>_xll.qlInterestRateIndexFixingDate(Currency&amp;"ibor"&amp;$I$1,BA2078,Trigger)</f>
        <v>53875</v>
      </c>
      <c r="BA2078" s="186">
        <f>_xll.qlCalendarAdvance(Calendar,BA2077,AY2078,"f",,Trigger)</f>
        <v>53877</v>
      </c>
      <c r="BB2078" s="186">
        <f>_xll.qlInterestRateIndexMaturity(Currency&amp;"ibor"&amp;$I$1,BA2078,Trigger)</f>
        <v>54245</v>
      </c>
      <c r="BC2078" s="359">
        <f>_xll.qlIndexFixing($AC$5,AZ2078,,_xll.ohTrigger(Trigger,Quote!$V$2))</f>
        <v>1.5166175945687473E-2</v>
      </c>
      <c r="BD2078" s="359" t="e">
        <f>_xll.qlIndexFixing($BE$1,AZ2078,TRUE,_xll.ohTrigger(Trigger,Trigger12M))</f>
        <v>#NUM!</v>
      </c>
    </row>
    <row r="2079" spans="51:56" ht="11.25" customHeight="1" x14ac:dyDescent="0.25">
      <c r="AY2079" s="187" t="s">
        <v>90</v>
      </c>
      <c r="AZ2079" s="186">
        <f>_xll.qlInterestRateIndexFixingDate(Currency&amp;"ibor"&amp;$I$1,BA2079,Trigger)</f>
        <v>53882</v>
      </c>
      <c r="BA2079" s="186">
        <f>_xll.qlCalendarAdvance(Calendar,BA2078,AY2079,"f",,Trigger)</f>
        <v>53884</v>
      </c>
      <c r="BB2079" s="186">
        <f>_xll.qlInterestRateIndexMaturity(Currency&amp;"ibor"&amp;$I$1,BA2079,Trigger)</f>
        <v>54252</v>
      </c>
      <c r="BC2079" s="359">
        <f>_xll.qlIndexFixing($AC$5,AZ2079,,_xll.ohTrigger(Trigger,Quote!$V$2))</f>
        <v>1.5164536667958044E-2</v>
      </c>
      <c r="BD2079" s="359" t="e">
        <f>_xll.qlIndexFixing($BE$1,AZ2079,TRUE,_xll.ohTrigger(Trigger,Trigger12M))</f>
        <v>#NUM!</v>
      </c>
    </row>
    <row r="2080" spans="51:56" ht="11.25" customHeight="1" x14ac:dyDescent="0.25">
      <c r="AY2080" s="187" t="s">
        <v>90</v>
      </c>
      <c r="AZ2080" s="186">
        <f>_xll.qlInterestRateIndexFixingDate(Currency&amp;"ibor"&amp;$I$1,BA2080,Trigger)</f>
        <v>53889</v>
      </c>
      <c r="BA2080" s="186">
        <f>_xll.qlCalendarAdvance(Calendar,BA2079,AY2080,"f",,Trigger)</f>
        <v>53891</v>
      </c>
      <c r="BB2080" s="186">
        <f>_xll.qlInterestRateIndexMaturity(Currency&amp;"ibor"&amp;$I$1,BA2080,Trigger)</f>
        <v>54259</v>
      </c>
      <c r="BC2080" s="359">
        <f>_xll.qlIndexFixing($AC$5,AZ2080,,_xll.ohTrigger(Trigger,Quote!$V$2))</f>
        <v>1.5162894264383815E-2</v>
      </c>
      <c r="BD2080" s="359" t="e">
        <f>_xll.qlIndexFixing($BE$1,AZ2080,TRUE,_xll.ohTrigger(Trigger,Trigger12M))</f>
        <v>#NUM!</v>
      </c>
    </row>
    <row r="2081" spans="51:56" ht="11.25" customHeight="1" x14ac:dyDescent="0.25">
      <c r="AY2081" s="187" t="s">
        <v>90</v>
      </c>
      <c r="AZ2081" s="186">
        <f>_xll.qlInterestRateIndexFixingDate(Currency&amp;"ibor"&amp;$I$1,BA2081,Trigger)</f>
        <v>53896</v>
      </c>
      <c r="BA2081" s="186">
        <f>_xll.qlCalendarAdvance(Calendar,BA2080,AY2081,"f",,Trigger)</f>
        <v>53898</v>
      </c>
      <c r="BB2081" s="186">
        <f>_xll.qlInterestRateIndexMaturity(Currency&amp;"ibor"&amp;$I$1,BA2081,Trigger)</f>
        <v>54266</v>
      </c>
      <c r="BC2081" s="359">
        <f>_xll.qlIndexFixing($AC$5,AZ2081,,_xll.ohTrigger(Trigger,Quote!$V$2))</f>
        <v>1.5161248734979774E-2</v>
      </c>
      <c r="BD2081" s="359" t="e">
        <f>_xll.qlIndexFixing($BE$1,AZ2081,TRUE,_xll.ohTrigger(Trigger,Trigger12M))</f>
        <v>#NUM!</v>
      </c>
    </row>
    <row r="2082" spans="51:56" ht="11.25" customHeight="1" x14ac:dyDescent="0.25">
      <c r="AY2082" s="187" t="s">
        <v>90</v>
      </c>
      <c r="AZ2082" s="186">
        <f>_xll.qlInterestRateIndexFixingDate(Currency&amp;"ibor"&amp;$I$1,BA2082,Trigger)</f>
        <v>53903</v>
      </c>
      <c r="BA2082" s="186">
        <f>_xll.qlCalendarAdvance(Calendar,BA2081,AY2082,"f",,Trigger)</f>
        <v>53905</v>
      </c>
      <c r="BB2082" s="186">
        <f>_xll.qlInterestRateIndexMaturity(Currency&amp;"ibor"&amp;$I$1,BA2082,Trigger)</f>
        <v>54273</v>
      </c>
      <c r="BC2082" s="359">
        <f>_xll.qlIndexFixing($AC$5,AZ2082,,_xll.ohTrigger(Trigger,Quote!$V$2))</f>
        <v>1.5159600079762428E-2</v>
      </c>
      <c r="BD2082" s="359" t="e">
        <f>_xll.qlIndexFixing($BE$1,AZ2082,TRUE,_xll.ohTrigger(Trigger,Trigger12M))</f>
        <v>#NUM!</v>
      </c>
    </row>
    <row r="2083" spans="51:56" ht="11.25" customHeight="1" x14ac:dyDescent="0.25">
      <c r="AY2083" s="187" t="s">
        <v>90</v>
      </c>
      <c r="AZ2083" s="186">
        <f>_xll.qlInterestRateIndexFixingDate(Currency&amp;"ibor"&amp;$I$1,BA2083,Trigger)</f>
        <v>53910</v>
      </c>
      <c r="BA2083" s="186">
        <f>_xll.qlCalendarAdvance(Calendar,BA2082,AY2083,"f",,Trigger)</f>
        <v>53912</v>
      </c>
      <c r="BB2083" s="186">
        <f>_xll.qlInterestRateIndexMaturity(Currency&amp;"ibor"&amp;$I$1,BA2083,Trigger)</f>
        <v>54280</v>
      </c>
      <c r="BC2083" s="359">
        <f>_xll.qlIndexFixing($AC$5,AZ2083,,_xll.ohTrigger(Trigger,Quote!$V$2))</f>
        <v>1.5157948298746549E-2</v>
      </c>
      <c r="BD2083" s="359" t="e">
        <f>_xll.qlIndexFixing($BE$1,AZ2083,TRUE,_xll.ohTrigger(Trigger,Trigger12M))</f>
        <v>#NUM!</v>
      </c>
    </row>
    <row r="2084" spans="51:56" ht="11.25" customHeight="1" x14ac:dyDescent="0.25">
      <c r="AY2084" s="187" t="s">
        <v>90</v>
      </c>
      <c r="AZ2084" s="186">
        <f>_xll.qlInterestRateIndexFixingDate(Currency&amp;"ibor"&amp;$I$1,BA2084,Trigger)</f>
        <v>53917</v>
      </c>
      <c r="BA2084" s="186">
        <f>_xll.qlCalendarAdvance(Calendar,BA2083,AY2084,"f",,Trigger)</f>
        <v>53919</v>
      </c>
      <c r="BB2084" s="186">
        <f>_xll.qlInterestRateIndexMaturity(Currency&amp;"ibor"&amp;$I$1,BA2084,Trigger)</f>
        <v>54287</v>
      </c>
      <c r="BC2084" s="359">
        <f>_xll.qlIndexFixing($AC$5,AZ2084,,_xll.ohTrigger(Trigger,Quote!$V$2))</f>
        <v>1.5156293391948211E-2</v>
      </c>
      <c r="BD2084" s="359" t="e">
        <f>_xll.qlIndexFixing($BE$1,AZ2084,TRUE,_xll.ohTrigger(Trigger,Trigger12M))</f>
        <v>#NUM!</v>
      </c>
    </row>
    <row r="2085" spans="51:56" ht="11.25" customHeight="1" x14ac:dyDescent="0.25">
      <c r="AY2085" s="187" t="s">
        <v>90</v>
      </c>
      <c r="AZ2085" s="186">
        <f>_xll.qlInterestRateIndexFixingDate(Currency&amp;"ibor"&amp;$I$1,BA2085,Trigger)</f>
        <v>53924</v>
      </c>
      <c r="BA2085" s="186">
        <f>_xll.qlCalendarAdvance(Calendar,BA2084,AY2085,"f",,Trigger)</f>
        <v>53926</v>
      </c>
      <c r="BB2085" s="186">
        <f>_xll.qlInterestRateIndexMaturity(Currency&amp;"ibor"&amp;$I$1,BA2085,Trigger)</f>
        <v>54294</v>
      </c>
      <c r="BC2085" s="359">
        <f>_xll.qlIndexFixing($AC$5,AZ2085,,_xll.ohTrigger(Trigger,Quote!$V$2))</f>
        <v>1.5154635359382837E-2</v>
      </c>
      <c r="BD2085" s="359" t="e">
        <f>_xll.qlIndexFixing($BE$1,AZ2085,TRUE,_xll.ohTrigger(Trigger,Trigger12M))</f>
        <v>#NUM!</v>
      </c>
    </row>
    <row r="2086" spans="51:56" ht="11.25" customHeight="1" x14ac:dyDescent="0.25">
      <c r="AY2086" s="187" t="s">
        <v>90</v>
      </c>
      <c r="AZ2086" s="186">
        <f>_xll.qlInterestRateIndexFixingDate(Currency&amp;"ibor"&amp;$I$1,BA2086,Trigger)</f>
        <v>53931</v>
      </c>
      <c r="BA2086" s="186">
        <f>_xll.qlCalendarAdvance(Calendar,BA2085,AY2086,"f",,Trigger)</f>
        <v>53933</v>
      </c>
      <c r="BB2086" s="186">
        <f>_xll.qlInterestRateIndexMaturity(Currency&amp;"ibor"&amp;$I$1,BA2086,Trigger)</f>
        <v>54301</v>
      </c>
      <c r="BC2086" s="359">
        <f>_xll.qlIndexFixing($AC$5,AZ2086,,_xll.ohTrigger(Trigger,Quote!$V$2))</f>
        <v>1.5152974201065849E-2</v>
      </c>
      <c r="BD2086" s="359" t="e">
        <f>_xll.qlIndexFixing($BE$1,AZ2086,TRUE,_xll.ohTrigger(Trigger,Trigger12M))</f>
        <v>#NUM!</v>
      </c>
    </row>
    <row r="2087" spans="51:56" ht="11.25" customHeight="1" x14ac:dyDescent="0.25">
      <c r="AY2087" s="187" t="s">
        <v>90</v>
      </c>
      <c r="AZ2087" s="186">
        <f>_xll.qlInterestRateIndexFixingDate(Currency&amp;"ibor"&amp;$I$1,BA2087,Trigger)</f>
        <v>53938</v>
      </c>
      <c r="BA2087" s="186">
        <f>_xll.qlCalendarAdvance(Calendar,BA2086,AY2087,"f",,Trigger)</f>
        <v>53940</v>
      </c>
      <c r="BB2087" s="186">
        <f>_xll.qlInterestRateIndexMaturity(Currency&amp;"ibor"&amp;$I$1,BA2087,Trigger)</f>
        <v>54308</v>
      </c>
      <c r="BC2087" s="359">
        <f>_xll.qlIndexFixing($AC$5,AZ2087,,_xll.ohTrigger(Trigger,Quote!$V$2))</f>
        <v>1.5151309917013755E-2</v>
      </c>
      <c r="BD2087" s="359" t="e">
        <f>_xll.qlIndexFixing($BE$1,AZ2087,TRUE,_xll.ohTrigger(Trigger,Trigger12M))</f>
        <v>#NUM!</v>
      </c>
    </row>
    <row r="2088" spans="51:56" ht="11.25" customHeight="1" x14ac:dyDescent="0.25">
      <c r="AY2088" s="187" t="s">
        <v>90</v>
      </c>
      <c r="AZ2088" s="186">
        <f>_xll.qlInterestRateIndexFixingDate(Currency&amp;"ibor"&amp;$I$1,BA2088,Trigger)</f>
        <v>53945</v>
      </c>
      <c r="BA2088" s="186">
        <f>_xll.qlCalendarAdvance(Calendar,BA2087,AY2088,"f",,Trigger)</f>
        <v>53947</v>
      </c>
      <c r="BB2088" s="186">
        <f>_xll.qlInterestRateIndexMaturity(Currency&amp;"ibor"&amp;$I$1,BA2088,Trigger)</f>
        <v>54315</v>
      </c>
      <c r="BC2088" s="359">
        <f>_xll.qlIndexFixing($AC$5,AZ2088,,_xll.ohTrigger(Trigger,Quote!$V$2))</f>
        <v>1.514964250724111E-2</v>
      </c>
      <c r="BD2088" s="359" t="e">
        <f>_xll.qlIndexFixing($BE$1,AZ2088,TRUE,_xll.ohTrigger(Trigger,Trigger12M))</f>
        <v>#NUM!</v>
      </c>
    </row>
    <row r="2089" spans="51:56" ht="11.25" customHeight="1" x14ac:dyDescent="0.25">
      <c r="AY2089" s="187" t="s">
        <v>90</v>
      </c>
      <c r="AZ2089" s="186">
        <f>_xll.qlInterestRateIndexFixingDate(Currency&amp;"ibor"&amp;$I$1,BA2089,Trigger)</f>
        <v>53952</v>
      </c>
      <c r="BA2089" s="186">
        <f>_xll.qlCalendarAdvance(Calendar,BA2088,AY2089,"f",,Trigger)</f>
        <v>53954</v>
      </c>
      <c r="BB2089" s="186">
        <f>_xll.qlInterestRateIndexMaturity(Currency&amp;"ibor"&amp;$I$1,BA2089,Trigger)</f>
        <v>54322</v>
      </c>
      <c r="BC2089" s="359">
        <f>_xll.qlIndexFixing($AC$5,AZ2089,,_xll.ohTrigger(Trigger,Quote!$V$2))</f>
        <v>1.5147971971764637E-2</v>
      </c>
      <c r="BD2089" s="359" t="e">
        <f>_xll.qlIndexFixing($BE$1,AZ2089,TRUE,_xll.ohTrigger(Trigger,Trigger12M))</f>
        <v>#NUM!</v>
      </c>
    </row>
    <row r="2090" spans="51:56" ht="11.25" customHeight="1" x14ac:dyDescent="0.25">
      <c r="AY2090" s="187" t="s">
        <v>90</v>
      </c>
      <c r="AZ2090" s="186">
        <f>_xll.qlInterestRateIndexFixingDate(Currency&amp;"ibor"&amp;$I$1,BA2090,Trigger)</f>
        <v>53959</v>
      </c>
      <c r="BA2090" s="186">
        <f>_xll.qlCalendarAdvance(Calendar,BA2089,AY2090,"f",,Trigger)</f>
        <v>53961</v>
      </c>
      <c r="BB2090" s="186">
        <f>_xll.qlInterestRateIndexMaturity(Currency&amp;"ibor"&amp;$I$1,BA2090,Trigger)</f>
        <v>54329</v>
      </c>
      <c r="BC2090" s="359">
        <f>_xll.qlIndexFixing($AC$5,AZ2090,,_xll.ohTrigger(Trigger,Quote!$V$2))</f>
        <v>1.5146298310599762E-2</v>
      </c>
      <c r="BD2090" s="359" t="e">
        <f>_xll.qlIndexFixing($BE$1,AZ2090,TRUE,_xll.ohTrigger(Trigger,Trigger12M))</f>
        <v>#NUM!</v>
      </c>
    </row>
    <row r="2091" spans="51:56" ht="11.25" customHeight="1" x14ac:dyDescent="0.25">
      <c r="AY2091" s="187" t="s">
        <v>90</v>
      </c>
      <c r="AZ2091" s="186">
        <f>_xll.qlInterestRateIndexFixingDate(Currency&amp;"ibor"&amp;$I$1,BA2091,Trigger)</f>
        <v>53966</v>
      </c>
      <c r="BA2091" s="186">
        <f>_xll.qlCalendarAdvance(Calendar,BA2090,AY2091,"f",,Trigger)</f>
        <v>53968</v>
      </c>
      <c r="BB2091" s="186">
        <f>_xll.qlInterestRateIndexMaturity(Currency&amp;"ibor"&amp;$I$1,BA2091,Trigger)</f>
        <v>54336</v>
      </c>
      <c r="BC2091" s="359">
        <f>_xll.qlIndexFixing($AC$5,AZ2091,,_xll.ohTrigger(Trigger,Quote!$V$2))</f>
        <v>1.5144621523762123E-2</v>
      </c>
      <c r="BD2091" s="359" t="e">
        <f>_xll.qlIndexFixing($BE$1,AZ2091,TRUE,_xll.ohTrigger(Trigger,Trigger12M))</f>
        <v>#NUM!</v>
      </c>
    </row>
    <row r="2092" spans="51:56" ht="11.25" customHeight="1" x14ac:dyDescent="0.25">
      <c r="AY2092" s="187" t="s">
        <v>90</v>
      </c>
      <c r="AZ2092" s="186">
        <f>_xll.qlInterestRateIndexFixingDate(Currency&amp;"ibor"&amp;$I$1,BA2092,Trigger)</f>
        <v>53973</v>
      </c>
      <c r="BA2092" s="186">
        <f>_xll.qlCalendarAdvance(Calendar,BA2091,AY2092,"f",,Trigger)</f>
        <v>53975</v>
      </c>
      <c r="BB2092" s="186">
        <f>_xll.qlInterestRateIndexMaturity(Currency&amp;"ibor"&amp;$I$1,BA2092,Trigger)</f>
        <v>54343</v>
      </c>
      <c r="BC2092" s="359">
        <f>_xll.qlIndexFixing($AC$5,AZ2092,,_xll.ohTrigger(Trigger,Quote!$V$2))</f>
        <v>1.5142941611267793E-2</v>
      </c>
      <c r="BD2092" s="359" t="e">
        <f>_xll.qlIndexFixing($BE$1,AZ2092,TRUE,_xll.ohTrigger(Trigger,Trigger12M))</f>
        <v>#NUM!</v>
      </c>
    </row>
    <row r="2093" spans="51:56" ht="11.25" customHeight="1" x14ac:dyDescent="0.25">
      <c r="AY2093" s="187" t="s">
        <v>90</v>
      </c>
      <c r="AZ2093" s="186">
        <f>_xll.qlInterestRateIndexFixingDate(Currency&amp;"ibor"&amp;$I$1,BA2093,Trigger)</f>
        <v>53980</v>
      </c>
      <c r="BA2093" s="186">
        <f>_xll.qlCalendarAdvance(Calendar,BA2092,AY2093,"f",,Trigger)</f>
        <v>53982</v>
      </c>
      <c r="BB2093" s="186">
        <f>_xll.qlInterestRateIndexMaturity(Currency&amp;"ibor"&amp;$I$1,BA2093,Trigger)</f>
        <v>54350</v>
      </c>
      <c r="BC2093" s="359">
        <f>_xll.qlIndexFixing($AC$5,AZ2093,,_xll.ohTrigger(Trigger,Quote!$V$2))</f>
        <v>1.5141258573132413E-2</v>
      </c>
      <c r="BD2093" s="359" t="e">
        <f>_xll.qlIndexFixing($BE$1,AZ2093,TRUE,_xll.ohTrigger(Trigger,Trigger12M))</f>
        <v>#NUM!</v>
      </c>
    </row>
    <row r="2094" spans="51:56" ht="11.25" customHeight="1" x14ac:dyDescent="0.25">
      <c r="AY2094" s="187" t="s">
        <v>90</v>
      </c>
      <c r="AZ2094" s="186">
        <f>_xll.qlInterestRateIndexFixingDate(Currency&amp;"ibor"&amp;$I$1,BA2094,Trigger)</f>
        <v>53987</v>
      </c>
      <c r="BA2094" s="186">
        <f>_xll.qlCalendarAdvance(Calendar,BA2093,AY2094,"f",,Trigger)</f>
        <v>53989</v>
      </c>
      <c r="BB2094" s="186">
        <f>_xll.qlInterestRateIndexMaturity(Currency&amp;"ibor"&amp;$I$1,BA2094,Trigger)</f>
        <v>54357</v>
      </c>
      <c r="BC2094" s="359">
        <f>_xll.qlIndexFixing($AC$5,AZ2094,,_xll.ohTrigger(Trigger,Quote!$V$2))</f>
        <v>1.5139572409372274E-2</v>
      </c>
      <c r="BD2094" s="359" t="e">
        <f>_xll.qlIndexFixing($BE$1,AZ2094,TRUE,_xll.ohTrigger(Trigger,Trigger12M))</f>
        <v>#NUM!</v>
      </c>
    </row>
    <row r="2095" spans="51:56" ht="11.25" customHeight="1" x14ac:dyDescent="0.25">
      <c r="AY2095" s="187" t="s">
        <v>90</v>
      </c>
      <c r="AZ2095" s="186">
        <f>_xll.qlInterestRateIndexFixingDate(Currency&amp;"ibor"&amp;$I$1,BA2095,Trigger)</f>
        <v>53994</v>
      </c>
      <c r="BA2095" s="186">
        <f>_xll.qlCalendarAdvance(Calendar,BA2094,AY2095,"f",,Trigger)</f>
        <v>53996</v>
      </c>
      <c r="BB2095" s="186">
        <f>_xll.qlInterestRateIndexMaturity(Currency&amp;"ibor"&amp;$I$1,BA2095,Trigger)</f>
        <v>54361</v>
      </c>
      <c r="BC2095" s="359">
        <f>_xll.qlIndexFixing($AC$5,AZ2095,,_xll.ohTrigger(Trigger,Quote!$V$2))</f>
        <v>1.5137403637523182E-2</v>
      </c>
      <c r="BD2095" s="359" t="e">
        <f>_xll.qlIndexFixing($BE$1,AZ2095,TRUE,_xll.ohTrigger(Trigger,Trigger12M))</f>
        <v>#NUM!</v>
      </c>
    </row>
    <row r="2096" spans="51:56" ht="11.25" customHeight="1" x14ac:dyDescent="0.25">
      <c r="AY2096" s="187" t="s">
        <v>90</v>
      </c>
      <c r="AZ2096" s="186">
        <f>_xll.qlInterestRateIndexFixingDate(Currency&amp;"ibor"&amp;$I$1,BA2096,Trigger)</f>
        <v>54001</v>
      </c>
      <c r="BA2096" s="186">
        <f>_xll.qlCalendarAdvance(Calendar,BA2095,AY2096,"f",,Trigger)</f>
        <v>54003</v>
      </c>
      <c r="BB2096" s="186">
        <f>_xll.qlInterestRateIndexMaturity(Currency&amp;"ibor"&amp;$I$1,BA2096,Trigger)</f>
        <v>54371</v>
      </c>
      <c r="BC2096" s="359">
        <f>_xll.qlIndexFixing($AC$5,AZ2096,,_xll.ohTrigger(Trigger,Quote!$V$2))</f>
        <v>1.5136190705040712E-2</v>
      </c>
      <c r="BD2096" s="359" t="e">
        <f>_xll.qlIndexFixing($BE$1,AZ2096,TRUE,_xll.ohTrigger(Trigger,Trigger12M))</f>
        <v>#NUM!</v>
      </c>
    </row>
    <row r="2097" spans="51:56" ht="11.25" customHeight="1" x14ac:dyDescent="0.25">
      <c r="AY2097" s="187" t="s">
        <v>90</v>
      </c>
      <c r="AZ2097" s="186">
        <f>_xll.qlInterestRateIndexFixingDate(Currency&amp;"ibor"&amp;$I$1,BA2097,Trigger)</f>
        <v>54008</v>
      </c>
      <c r="BA2097" s="186">
        <f>_xll.qlCalendarAdvance(Calendar,BA2096,AY2097,"f",,Trigger)</f>
        <v>54010</v>
      </c>
      <c r="BB2097" s="186">
        <f>_xll.qlInterestRateIndexMaturity(Currency&amp;"ibor"&amp;$I$1,BA2097,Trigger)</f>
        <v>54378</v>
      </c>
      <c r="BC2097" s="359">
        <f>_xll.qlIndexFixing($AC$5,AZ2097,,_xll.ohTrigger(Trigger,Quote!$V$2))</f>
        <v>1.5134495164501219E-2</v>
      </c>
      <c r="BD2097" s="359" t="e">
        <f>_xll.qlIndexFixing($BE$1,AZ2097,TRUE,_xll.ohTrigger(Trigger,Trigger12M))</f>
        <v>#NUM!</v>
      </c>
    </row>
    <row r="2098" spans="51:56" ht="11.25" customHeight="1" x14ac:dyDescent="0.25">
      <c r="AY2098" s="187" t="s">
        <v>90</v>
      </c>
      <c r="AZ2098" s="186">
        <f>_xll.qlInterestRateIndexFixingDate(Currency&amp;"ibor"&amp;$I$1,BA2098,Trigger)</f>
        <v>54015</v>
      </c>
      <c r="BA2098" s="186">
        <f>_xll.qlCalendarAdvance(Calendar,BA2097,AY2098,"f",,Trigger)</f>
        <v>54017</v>
      </c>
      <c r="BB2098" s="186">
        <f>_xll.qlInterestRateIndexMaturity(Currency&amp;"ibor"&amp;$I$1,BA2098,Trigger)</f>
        <v>54385</v>
      </c>
      <c r="BC2098" s="359">
        <f>_xll.qlIndexFixing($AC$5,AZ2098,,_xll.ohTrigger(Trigger,Quote!$V$2))</f>
        <v>1.5132796498400613E-2</v>
      </c>
      <c r="BD2098" s="359" t="e">
        <f>_xll.qlIndexFixing($BE$1,AZ2098,TRUE,_xll.ohTrigger(Trigger,Trigger12M))</f>
        <v>#NUM!</v>
      </c>
    </row>
    <row r="2099" spans="51:56" ht="11.25" customHeight="1" x14ac:dyDescent="0.25">
      <c r="AY2099" s="187" t="s">
        <v>90</v>
      </c>
      <c r="AZ2099" s="186">
        <f>_xll.qlInterestRateIndexFixingDate(Currency&amp;"ibor"&amp;$I$1,BA2099,Trigger)</f>
        <v>54022</v>
      </c>
      <c r="BA2099" s="186">
        <f>_xll.qlCalendarAdvance(Calendar,BA2098,AY2099,"f",,Trigger)</f>
        <v>54024</v>
      </c>
      <c r="BB2099" s="186">
        <f>_xll.qlInterestRateIndexMaturity(Currency&amp;"ibor"&amp;$I$1,BA2099,Trigger)</f>
        <v>54392</v>
      </c>
      <c r="BC2099" s="359">
        <f>_xll.qlIndexFixing($AC$5,AZ2099,,_xll.ohTrigger(Trigger,Quote!$V$2))</f>
        <v>1.513109470675475E-2</v>
      </c>
      <c r="BD2099" s="359" t="e">
        <f>_xll.qlIndexFixing($BE$1,AZ2099,TRUE,_xll.ohTrigger(Trigger,Trigger12M))</f>
        <v>#NUM!</v>
      </c>
    </row>
    <row r="2100" spans="51:56" ht="11.25" customHeight="1" x14ac:dyDescent="0.25">
      <c r="AY2100" s="187" t="s">
        <v>90</v>
      </c>
      <c r="AZ2100" s="186">
        <f>_xll.qlInterestRateIndexFixingDate(Currency&amp;"ibor"&amp;$I$1,BA2100,Trigger)</f>
        <v>54029</v>
      </c>
      <c r="BA2100" s="186">
        <f>_xll.qlCalendarAdvance(Calendar,BA2099,AY2100,"f",,Trigger)</f>
        <v>54031</v>
      </c>
      <c r="BB2100" s="186">
        <f>_xll.qlInterestRateIndexMaturity(Currency&amp;"ibor"&amp;$I$1,BA2100,Trigger)</f>
        <v>54399</v>
      </c>
      <c r="BC2100" s="359">
        <f>_xll.qlIndexFixing($AC$5,AZ2100,,_xll.ohTrigger(Trigger,Quote!$V$2))</f>
        <v>1.5129389789579921E-2</v>
      </c>
      <c r="BD2100" s="359" t="e">
        <f>_xll.qlIndexFixing($BE$1,AZ2100,TRUE,_xll.ohTrigger(Trigger,Trigger12M))</f>
        <v>#NUM!</v>
      </c>
    </row>
    <row r="2101" spans="51:56" ht="11.25" customHeight="1" x14ac:dyDescent="0.25">
      <c r="AY2101" s="187" t="s">
        <v>90</v>
      </c>
      <c r="AZ2101" s="186">
        <f>_xll.qlInterestRateIndexFixingDate(Currency&amp;"ibor"&amp;$I$1,BA2101,Trigger)</f>
        <v>54036</v>
      </c>
      <c r="BA2101" s="186">
        <f>_xll.qlCalendarAdvance(Calendar,BA2100,AY2101,"f",,Trigger)</f>
        <v>54038</v>
      </c>
      <c r="BB2101" s="186">
        <f>_xll.qlInterestRateIndexMaturity(Currency&amp;"ibor"&amp;$I$1,BA2101,Trigger)</f>
        <v>54406</v>
      </c>
      <c r="BC2101" s="359">
        <f>_xll.qlIndexFixing($AC$5,AZ2101,,_xll.ohTrigger(Trigger,Quote!$V$2))</f>
        <v>1.5127681746892415E-2</v>
      </c>
      <c r="BD2101" s="359" t="e">
        <f>_xll.qlIndexFixing($BE$1,AZ2101,TRUE,_xll.ohTrigger(Trigger,Trigger12M))</f>
        <v>#NUM!</v>
      </c>
    </row>
    <row r="2102" spans="51:56" ht="11.25" customHeight="1" x14ac:dyDescent="0.25">
      <c r="AY2102" s="187" t="s">
        <v>90</v>
      </c>
      <c r="AZ2102" s="186">
        <f>_xll.qlInterestRateIndexFixingDate(Currency&amp;"ibor"&amp;$I$1,BA2102,Trigger)</f>
        <v>54043</v>
      </c>
      <c r="BA2102" s="186">
        <f>_xll.qlCalendarAdvance(Calendar,BA2101,AY2102,"f",,Trigger)</f>
        <v>54045</v>
      </c>
      <c r="BB2102" s="186">
        <f>_xll.qlInterestRateIndexMaturity(Currency&amp;"ibor"&amp;$I$1,BA2102,Trigger)</f>
        <v>54413</v>
      </c>
      <c r="BC2102" s="359">
        <f>_xll.qlIndexFixing($AC$5,AZ2102,,_xll.ohTrigger(Trigger,Quote!$V$2))</f>
        <v>1.5125970578707876E-2</v>
      </c>
      <c r="BD2102" s="359" t="e">
        <f>_xll.qlIndexFixing($BE$1,AZ2102,TRUE,_xll.ohTrigger(Trigger,Trigger12M))</f>
        <v>#NUM!</v>
      </c>
    </row>
    <row r="2103" spans="51:56" ht="11.25" customHeight="1" x14ac:dyDescent="0.25">
      <c r="AY2103" s="187" t="s">
        <v>90</v>
      </c>
      <c r="AZ2103" s="186">
        <f>_xll.qlInterestRateIndexFixingDate(Currency&amp;"ibor"&amp;$I$1,BA2103,Trigger)</f>
        <v>54049</v>
      </c>
      <c r="BA2103" s="186">
        <f>_xll.qlCalendarAdvance(Calendar,BA2102,AY2103,"f",,Trigger)</f>
        <v>54053</v>
      </c>
      <c r="BB2103" s="186">
        <f>_xll.qlInterestRateIndexMaturity(Currency&amp;"ibor"&amp;$I$1,BA2103,Trigger)</f>
        <v>54420</v>
      </c>
      <c r="BC2103" s="359">
        <f>_xll.qlIndexFixing($AC$5,AZ2103,,_xll.ohTrigger(Trigger,Quote!$V$2))</f>
        <v>1.5123792733906377E-2</v>
      </c>
      <c r="BD2103" s="359" t="e">
        <f>_xll.qlIndexFixing($BE$1,AZ2103,TRUE,_xll.ohTrigger(Trigger,Trigger12M))</f>
        <v>#NUM!</v>
      </c>
    </row>
    <row r="2104" spans="51:56" ht="11.25" customHeight="1" x14ac:dyDescent="0.25">
      <c r="AY2104" s="187" t="s">
        <v>90</v>
      </c>
      <c r="AZ2104" s="186">
        <f>_xll.qlInterestRateIndexFixingDate(Currency&amp;"ibor"&amp;$I$1,BA2104,Trigger)</f>
        <v>54057</v>
      </c>
      <c r="BA2104" s="186">
        <f>_xll.qlCalendarAdvance(Calendar,BA2103,AY2104,"f",,Trigger)</f>
        <v>54060</v>
      </c>
      <c r="BB2104" s="186">
        <f>_xll.qlInterestRateIndexMaturity(Currency&amp;"ibor"&amp;$I$1,BA2104,Trigger)</f>
        <v>54427</v>
      </c>
      <c r="BC2104" s="359">
        <f>_xll.qlIndexFixing($AC$5,AZ2104,,_xll.ohTrigger(Trigger,Quote!$V$2))</f>
        <v>1.5122067785083253E-2</v>
      </c>
      <c r="BD2104" s="359" t="e">
        <f>_xll.qlIndexFixing($BE$1,AZ2104,TRUE,_xll.ohTrigger(Trigger,Trigger12M))</f>
        <v>#NUM!</v>
      </c>
    </row>
    <row r="2105" spans="51:56" ht="11.25" customHeight="1" x14ac:dyDescent="0.25">
      <c r="AY2105" s="187" t="s">
        <v>90</v>
      </c>
      <c r="AZ2105" s="186">
        <f>_xll.qlInterestRateIndexFixingDate(Currency&amp;"ibor"&amp;$I$1,BA2105,Trigger)</f>
        <v>54065</v>
      </c>
      <c r="BA2105" s="186">
        <f>_xll.qlCalendarAdvance(Calendar,BA2104,AY2105,"f",,Trigger)</f>
        <v>54067</v>
      </c>
      <c r="BB2105" s="186">
        <f>_xll.qlInterestRateIndexMaturity(Currency&amp;"ibor"&amp;$I$1,BA2105,Trigger)</f>
        <v>54434</v>
      </c>
      <c r="BC2105" s="359">
        <f>_xll.qlIndexFixing($AC$5,AZ2105,,_xll.ohTrigger(Trigger,Quote!$V$2))</f>
        <v>1.51203397024369E-2</v>
      </c>
      <c r="BD2105" s="359" t="e">
        <f>_xll.qlIndexFixing($BE$1,AZ2105,TRUE,_xll.ohTrigger(Trigger,Trigger12M))</f>
        <v>#NUM!</v>
      </c>
    </row>
    <row r="2106" spans="51:56" ht="11.25" customHeight="1" x14ac:dyDescent="0.25">
      <c r="AY2106" s="187" t="s">
        <v>90</v>
      </c>
      <c r="AZ2106" s="186">
        <f>_xll.qlInterestRateIndexFixingDate(Currency&amp;"ibor"&amp;$I$1,BA2106,Trigger)</f>
        <v>54072</v>
      </c>
      <c r="BA2106" s="186">
        <f>_xll.qlCalendarAdvance(Calendar,BA2105,AY2106,"f",,Trigger)</f>
        <v>54074</v>
      </c>
      <c r="BB2106" s="186">
        <f>_xll.qlInterestRateIndexMaturity(Currency&amp;"ibor"&amp;$I$1,BA2106,Trigger)</f>
        <v>54441</v>
      </c>
      <c r="BC2106" s="359">
        <f>_xll.qlIndexFixing($AC$5,AZ2106,,_xll.ohTrigger(Trigger,Quote!$V$2))</f>
        <v>1.5118608485983873E-2</v>
      </c>
      <c r="BD2106" s="359" t="e">
        <f>_xll.qlIndexFixing($BE$1,AZ2106,TRUE,_xll.ohTrigger(Trigger,Trigger12M))</f>
        <v>#NUM!</v>
      </c>
    </row>
    <row r="2107" spans="51:56" ht="11.25" customHeight="1" x14ac:dyDescent="0.25">
      <c r="AY2107" s="187" t="s">
        <v>90</v>
      </c>
      <c r="AZ2107" s="186">
        <f>_xll.qlInterestRateIndexFixingDate(Currency&amp;"ibor"&amp;$I$1,BA2107,Trigger)</f>
        <v>54079</v>
      </c>
      <c r="BA2107" s="186">
        <f>_xll.qlCalendarAdvance(Calendar,BA2106,AY2107,"f",,Trigger)</f>
        <v>54081</v>
      </c>
      <c r="BB2107" s="186">
        <f>_xll.qlInterestRateIndexMaturity(Currency&amp;"ibor"&amp;$I$1,BA2107,Trigger)</f>
        <v>54448</v>
      </c>
      <c r="BC2107" s="359">
        <f>_xll.qlIndexFixing($AC$5,AZ2107,,_xll.ohTrigger(Trigger,Quote!$V$2))</f>
        <v>1.5116874135740071E-2</v>
      </c>
      <c r="BD2107" s="359" t="e">
        <f>_xll.qlIndexFixing($BE$1,AZ2107,TRUE,_xll.ohTrigger(Trigger,Trigger12M))</f>
        <v>#NUM!</v>
      </c>
    </row>
    <row r="2108" spans="51:56" ht="11.25" customHeight="1" x14ac:dyDescent="0.25">
      <c r="AY2108" s="187" t="s">
        <v>90</v>
      </c>
      <c r="AZ2108" s="186">
        <f>_xll.qlInterestRateIndexFixingDate(Currency&amp;"ibor"&amp;$I$1,BA2108,Trigger)</f>
        <v>54086</v>
      </c>
      <c r="BA2108" s="186">
        <f>_xll.qlCalendarAdvance(Calendar,BA2107,AY2108,"f",,Trigger)</f>
        <v>54088</v>
      </c>
      <c r="BB2108" s="186">
        <f>_xll.qlInterestRateIndexMaturity(Currency&amp;"ibor"&amp;$I$1,BA2108,Trigger)</f>
        <v>54452</v>
      </c>
      <c r="BC2108" s="359">
        <f>_xll.qlIndexFixing($AC$5,AZ2108,,_xll.ohTrigger(Trigger,Quote!$V$2))</f>
        <v>1.5114379158505085E-2</v>
      </c>
      <c r="BD2108" s="359" t="e">
        <f>_xll.qlIndexFixing($BE$1,AZ2108,TRUE,_xll.ohTrigger(Trigger,Trigger12M))</f>
        <v>#NUM!</v>
      </c>
    </row>
    <row r="2109" spans="51:56" ht="11.25" customHeight="1" x14ac:dyDescent="0.25">
      <c r="AY2109" s="187" t="s">
        <v>90</v>
      </c>
      <c r="AZ2109" s="186">
        <f>_xll.qlInterestRateIndexFixingDate(Currency&amp;"ibor"&amp;$I$1,BA2109,Trigger)</f>
        <v>54093</v>
      </c>
      <c r="BA2109" s="186">
        <f>_xll.qlCalendarAdvance(Calendar,BA2108,AY2109,"f",,Trigger)</f>
        <v>54095</v>
      </c>
      <c r="BB2109" s="186">
        <f>_xll.qlInterestRateIndexMaturity(Currency&amp;"ibor"&amp;$I$1,BA2109,Trigger)</f>
        <v>54462</v>
      </c>
      <c r="BC2109" s="359">
        <f>_xll.qlIndexFixing($AC$5,AZ2109,,_xll.ohTrigger(Trigger,Quote!$V$2))</f>
        <v>1.5113396033947011E-2</v>
      </c>
      <c r="BD2109" s="359" t="e">
        <f>_xll.qlIndexFixing($BE$1,AZ2109,TRUE,_xll.ohTrigger(Trigger,Trigger12M))</f>
        <v>#NUM!</v>
      </c>
    </row>
    <row r="2110" spans="51:56" ht="11.25" customHeight="1" x14ac:dyDescent="0.25">
      <c r="AY2110" s="187" t="s">
        <v>90</v>
      </c>
      <c r="AZ2110" s="186">
        <f>_xll.qlInterestRateIndexFixingDate(Currency&amp;"ibor"&amp;$I$1,BA2110,Trigger)</f>
        <v>54100</v>
      </c>
      <c r="BA2110" s="186">
        <f>_xll.qlCalendarAdvance(Calendar,BA2109,AY2110,"f",,Trigger)</f>
        <v>54102</v>
      </c>
      <c r="BB2110" s="186">
        <f>_xll.qlInterestRateIndexMaturity(Currency&amp;"ibor"&amp;$I$1,BA2110,Trigger)</f>
        <v>54469</v>
      </c>
      <c r="BC2110" s="359">
        <f>_xll.qlIndexFixing($AC$5,AZ2110,,_xll.ohTrigger(Trigger,Quote!$V$2))</f>
        <v>1.5111652282430206E-2</v>
      </c>
      <c r="BD2110" s="359" t="e">
        <f>_xll.qlIndexFixing($BE$1,AZ2110,TRUE,_xll.ohTrigger(Trigger,Trigger12M))</f>
        <v>#NUM!</v>
      </c>
    </row>
    <row r="2111" spans="51:56" ht="11.25" customHeight="1" x14ac:dyDescent="0.25">
      <c r="AY2111" s="187" t="s">
        <v>90</v>
      </c>
      <c r="AZ2111" s="186">
        <f>_xll.qlInterestRateIndexFixingDate(Currency&amp;"ibor"&amp;$I$1,BA2111,Trigger)</f>
        <v>54107</v>
      </c>
      <c r="BA2111" s="186">
        <f>_xll.qlCalendarAdvance(Calendar,BA2110,AY2111,"f",,Trigger)</f>
        <v>54109</v>
      </c>
      <c r="BB2111" s="186">
        <f>_xll.qlInterestRateIndexMaturity(Currency&amp;"ibor"&amp;$I$1,BA2111,Trigger)</f>
        <v>54476</v>
      </c>
      <c r="BC2111" s="359">
        <f>_xll.qlIndexFixing($AC$5,AZ2111,,_xll.ohTrigger(Trigger,Quote!$V$2))</f>
        <v>1.5109905397188624E-2</v>
      </c>
      <c r="BD2111" s="359" t="e">
        <f>_xll.qlIndexFixing($BE$1,AZ2111,TRUE,_xll.ohTrigger(Trigger,Trigger12M))</f>
        <v>#NUM!</v>
      </c>
    </row>
    <row r="2112" spans="51:56" ht="11.25" customHeight="1" x14ac:dyDescent="0.25">
      <c r="AY2112" s="187" t="s">
        <v>90</v>
      </c>
      <c r="AZ2112" s="186">
        <f>_xll.qlInterestRateIndexFixingDate(Currency&amp;"ibor"&amp;$I$1,BA2112,Trigger)</f>
        <v>54114</v>
      </c>
      <c r="BA2112" s="186">
        <f>_xll.qlCalendarAdvance(Calendar,BA2111,AY2112,"f",,Trigger)</f>
        <v>54116</v>
      </c>
      <c r="BB2112" s="186">
        <f>_xll.qlInterestRateIndexMaturity(Currency&amp;"ibor"&amp;$I$1,BA2112,Trigger)</f>
        <v>54480</v>
      </c>
      <c r="BC2112" s="359">
        <f>_xll.qlIndexFixing($AC$5,AZ2112,,_xll.ohTrigger(Trigger,Quote!$V$2))</f>
        <v>1.5107311296872204E-2</v>
      </c>
      <c r="BD2112" s="359" t="e">
        <f>_xll.qlIndexFixing($BE$1,AZ2112,TRUE,_xll.ohTrigger(Trigger,Trigger12M))</f>
        <v>#NUM!</v>
      </c>
    </row>
    <row r="2113" spans="51:56" ht="11.25" customHeight="1" x14ac:dyDescent="0.25">
      <c r="AY2113" s="187" t="s">
        <v>90</v>
      </c>
      <c r="AZ2113" s="186">
        <f>_xll.qlInterestRateIndexFixingDate(Currency&amp;"ibor"&amp;$I$1,BA2113,Trigger)</f>
        <v>54121</v>
      </c>
      <c r="BA2113" s="186">
        <f>_xll.qlCalendarAdvance(Calendar,BA2112,AY2113,"f",,Trigger)</f>
        <v>54123</v>
      </c>
      <c r="BB2113" s="186">
        <f>_xll.qlInterestRateIndexMaturity(Currency&amp;"ibor"&amp;$I$1,BA2113,Trigger)</f>
        <v>54490</v>
      </c>
      <c r="BC2113" s="359">
        <f>_xll.qlIndexFixing($AC$5,AZ2113,,_xll.ohTrigger(Trigger,Quote!$V$2))</f>
        <v>1.5106402225597337E-2</v>
      </c>
      <c r="BD2113" s="359" t="e">
        <f>_xll.qlIndexFixing($BE$1,AZ2113,TRUE,_xll.ohTrigger(Trigger,Trigger12M))</f>
        <v>#NUM!</v>
      </c>
    </row>
    <row r="2114" spans="51:56" ht="11.25" customHeight="1" x14ac:dyDescent="0.25">
      <c r="AY2114" s="187" t="s">
        <v>90</v>
      </c>
      <c r="AZ2114" s="186">
        <f>_xll.qlInterestRateIndexFixingDate(Currency&amp;"ibor"&amp;$I$1,BA2114,Trigger)</f>
        <v>54128</v>
      </c>
      <c r="BA2114" s="186">
        <f>_xll.qlCalendarAdvance(Calendar,BA2113,AY2114,"f",,Trigger)</f>
        <v>54130</v>
      </c>
      <c r="BB2114" s="186">
        <f>_xll.qlInterestRateIndexMaturity(Currency&amp;"ibor"&amp;$I$1,BA2114,Trigger)</f>
        <v>54497</v>
      </c>
      <c r="BC2114" s="359">
        <f>_xll.qlIndexFixing($AC$5,AZ2114,,_xll.ohTrigger(Trigger,Quote!$V$2))</f>
        <v>1.5104645939280521E-2</v>
      </c>
      <c r="BD2114" s="359" t="e">
        <f>_xll.qlIndexFixing($BE$1,AZ2114,TRUE,_xll.ohTrigger(Trigger,Trigger12M))</f>
        <v>#NUM!</v>
      </c>
    </row>
    <row r="2115" spans="51:56" ht="11.25" customHeight="1" x14ac:dyDescent="0.25">
      <c r="AY2115" s="187" t="s">
        <v>90</v>
      </c>
      <c r="AZ2115" s="186">
        <f>_xll.qlInterestRateIndexFixingDate(Currency&amp;"ibor"&amp;$I$1,BA2115,Trigger)</f>
        <v>54135</v>
      </c>
      <c r="BA2115" s="186">
        <f>_xll.qlCalendarAdvance(Calendar,BA2114,AY2115,"f",,Trigger)</f>
        <v>54137</v>
      </c>
      <c r="BB2115" s="186">
        <f>_xll.qlInterestRateIndexMaturity(Currency&amp;"ibor"&amp;$I$1,BA2115,Trigger)</f>
        <v>54504</v>
      </c>
      <c r="BC2115" s="359">
        <f>_xll.qlIndexFixing($AC$5,AZ2115,,_xll.ohTrigger(Trigger,Quote!$V$2))</f>
        <v>1.510288651930536E-2</v>
      </c>
      <c r="BD2115" s="359" t="e">
        <f>_xll.qlIndexFixing($BE$1,AZ2115,TRUE,_xll.ohTrigger(Trigger,Trigger12M))</f>
        <v>#NUM!</v>
      </c>
    </row>
    <row r="2116" spans="51:56" ht="11.25" customHeight="1" x14ac:dyDescent="0.25">
      <c r="AY2116" s="187" t="s">
        <v>90</v>
      </c>
      <c r="AZ2116" s="186">
        <f>_xll.qlInterestRateIndexFixingDate(Currency&amp;"ibor"&amp;$I$1,BA2116,Trigger)</f>
        <v>54142</v>
      </c>
      <c r="BA2116" s="186">
        <f>_xll.qlCalendarAdvance(Calendar,BA2115,AY2116,"f",,Trigger)</f>
        <v>54144</v>
      </c>
      <c r="BB2116" s="186">
        <f>_xll.qlInterestRateIndexMaturity(Currency&amp;"ibor"&amp;$I$1,BA2116,Trigger)</f>
        <v>54511</v>
      </c>
      <c r="BC2116" s="359">
        <f>_xll.qlIndexFixing($AC$5,AZ2116,,_xll.ohTrigger(Trigger,Quote!$V$2))</f>
        <v>1.5101123965687972E-2</v>
      </c>
      <c r="BD2116" s="359" t="e">
        <f>_xll.qlIndexFixing($BE$1,AZ2116,TRUE,_xll.ohTrigger(Trigger,Trigger12M))</f>
        <v>#NUM!</v>
      </c>
    </row>
    <row r="2117" spans="51:56" ht="11.25" customHeight="1" x14ac:dyDescent="0.25">
      <c r="AY2117" s="187" t="s">
        <v>90</v>
      </c>
      <c r="AZ2117" s="186">
        <f>_xll.qlInterestRateIndexFixingDate(Currency&amp;"ibor"&amp;$I$1,BA2117,Trigger)</f>
        <v>54149</v>
      </c>
      <c r="BA2117" s="186">
        <f>_xll.qlCalendarAdvance(Calendar,BA2116,AY2117,"f",,Trigger)</f>
        <v>54155</v>
      </c>
      <c r="BB2117" s="186">
        <f>_xll.qlInterestRateIndexMaturity(Currency&amp;"ibor"&amp;$I$1,BA2117,Trigger)</f>
        <v>54520</v>
      </c>
      <c r="BC2117" s="359">
        <f>_xll.qlIndexFixing($AC$5,AZ2117,,_xll.ohTrigger(Trigger,Quote!$V$2))</f>
        <v>1.509770400420349E-2</v>
      </c>
      <c r="BD2117" s="359" t="e">
        <f>_xll.qlIndexFixing($BE$1,AZ2117,TRUE,_xll.ohTrigger(Trigger,Trigger12M))</f>
        <v>#NUM!</v>
      </c>
    </row>
    <row r="2118" spans="51:56" ht="11.25" customHeight="1" x14ac:dyDescent="0.25">
      <c r="AY2118" s="187" t="s">
        <v>90</v>
      </c>
      <c r="AZ2118" s="186">
        <f>_xll.qlInterestRateIndexFixingDate(Currency&amp;"ibor"&amp;$I$1,BA2118,Trigger)</f>
        <v>54158</v>
      </c>
      <c r="BA2118" s="186">
        <f>_xll.qlCalendarAdvance(Calendar,BA2117,AY2118,"f",,Trigger)</f>
        <v>54162</v>
      </c>
      <c r="BB2118" s="186">
        <f>_xll.qlInterestRateIndexMaturity(Currency&amp;"ibor"&amp;$I$1,BA2118,Trigger)</f>
        <v>54527</v>
      </c>
      <c r="BC2118" s="359">
        <f>_xll.qlIndexFixing($AC$5,AZ2118,,_xll.ohTrigger(Trigger,Quote!$V$2))</f>
        <v>1.5095918864368741E-2</v>
      </c>
      <c r="BD2118" s="359" t="e">
        <f>_xll.qlIndexFixing($BE$1,AZ2118,TRUE,_xll.ohTrigger(Trigger,Trigger12M))</f>
        <v>#NUM!</v>
      </c>
    </row>
    <row r="2119" spans="51:56" ht="11.25" customHeight="1" x14ac:dyDescent="0.25">
      <c r="AY2119" s="187" t="s">
        <v>90</v>
      </c>
      <c r="AZ2119" s="186">
        <f>_xll.qlInterestRateIndexFixingDate(Currency&amp;"ibor"&amp;$I$1,BA2119,Trigger)</f>
        <v>54165</v>
      </c>
      <c r="BA2119" s="186">
        <f>_xll.qlCalendarAdvance(Calendar,BA2118,AY2119,"f",,Trigger)</f>
        <v>54169</v>
      </c>
      <c r="BB2119" s="186">
        <f>_xll.qlInterestRateIndexMaturity(Currency&amp;"ibor"&amp;$I$1,BA2119,Trigger)</f>
        <v>54534</v>
      </c>
      <c r="BC2119" s="359">
        <f>_xll.qlIndexFixing($AC$5,AZ2119,,_xll.ohTrigger(Trigger,Quote!$V$2))</f>
        <v>1.5094130574061454E-2</v>
      </c>
      <c r="BD2119" s="359" t="e">
        <f>_xll.qlIndexFixing($BE$1,AZ2119,TRUE,_xll.ohTrigger(Trigger,Trigger12M))</f>
        <v>#NUM!</v>
      </c>
    </row>
    <row r="2120" spans="51:56" ht="11.25" customHeight="1" x14ac:dyDescent="0.25">
      <c r="AY2120" s="187" t="s">
        <v>90</v>
      </c>
      <c r="AZ2120" s="186">
        <f>_xll.qlInterestRateIndexFixingDate(Currency&amp;"ibor"&amp;$I$1,BA2120,Trigger)</f>
        <v>54172</v>
      </c>
      <c r="BA2120" s="186">
        <f>_xll.qlCalendarAdvance(Calendar,BA2119,AY2120,"f",,Trigger)</f>
        <v>54176</v>
      </c>
      <c r="BB2120" s="186">
        <f>_xll.qlInterestRateIndexMaturity(Currency&amp;"ibor"&amp;$I$1,BA2120,Trigger)</f>
        <v>54541</v>
      </c>
      <c r="BC2120" s="359">
        <f>_xll.qlIndexFixing($AC$5,AZ2120,,_xll.ohTrigger(Trigger,Quote!$V$2))</f>
        <v>1.5092339133298487E-2</v>
      </c>
      <c r="BD2120" s="359" t="e">
        <f>_xll.qlIndexFixing($BE$1,AZ2120,TRUE,_xll.ohTrigger(Trigger,Trigger12M))</f>
        <v>#NUM!</v>
      </c>
    </row>
    <row r="2121" spans="51:56" ht="11.25" customHeight="1" x14ac:dyDescent="0.25">
      <c r="AY2121" s="187" t="s">
        <v>90</v>
      </c>
      <c r="AZ2121" s="186">
        <f>_xll.qlInterestRateIndexFixingDate(Currency&amp;"ibor"&amp;$I$1,BA2121,Trigger)</f>
        <v>54178</v>
      </c>
      <c r="BA2121" s="186">
        <f>_xll.qlCalendarAdvance(Calendar,BA2120,AY2121,"f",,Trigger)</f>
        <v>54183</v>
      </c>
      <c r="BB2121" s="186">
        <f>_xll.qlInterestRateIndexMaturity(Currency&amp;"ibor"&amp;$I$1,BA2121,Trigger)</f>
        <v>54548</v>
      </c>
      <c r="BC2121" s="359">
        <f>_xll.qlIndexFixing($AC$5,AZ2121,,_xll.ohTrigger(Trigger,Quote!$V$2))</f>
        <v>1.509054454209627E-2</v>
      </c>
      <c r="BD2121" s="359" t="e">
        <f>_xll.qlIndexFixing($BE$1,AZ2121,TRUE,_xll.ohTrigger(Trigger,Trigger12M))</f>
        <v>#NUM!</v>
      </c>
    </row>
    <row r="2122" spans="51:56" ht="11.25" customHeight="1" x14ac:dyDescent="0.25">
      <c r="AY2122" s="187" t="s">
        <v>90</v>
      </c>
      <c r="AZ2122" s="186">
        <f>_xll.qlInterestRateIndexFixingDate(Currency&amp;"ibor"&amp;$I$1,BA2122,Trigger)</f>
        <v>54186</v>
      </c>
      <c r="BA2122" s="186">
        <f>_xll.qlCalendarAdvance(Calendar,BA2121,AY2122,"f",,Trigger)</f>
        <v>54190</v>
      </c>
      <c r="BB2122" s="186">
        <f>_xll.qlInterestRateIndexMaturity(Currency&amp;"ibor"&amp;$I$1,BA2122,Trigger)</f>
        <v>54555</v>
      </c>
      <c r="BC2122" s="359">
        <f>_xll.qlIndexFixing($AC$5,AZ2122,,_xll.ohTrigger(Trigger,Quote!$V$2))</f>
        <v>1.508874680047232E-2</v>
      </c>
      <c r="BD2122" s="359" t="e">
        <f>_xll.qlIndexFixing($BE$1,AZ2122,TRUE,_xll.ohTrigger(Trigger,Trigger12M))</f>
        <v>#NUM!</v>
      </c>
    </row>
    <row r="2123" spans="51:56" ht="11.25" customHeight="1" x14ac:dyDescent="0.25">
      <c r="AY2123" s="187" t="s">
        <v>90</v>
      </c>
      <c r="AZ2123" s="186">
        <f>_xll.qlInterestRateIndexFixingDate(Currency&amp;"ibor"&amp;$I$1,BA2123,Trigger)</f>
        <v>54193</v>
      </c>
      <c r="BA2123" s="186">
        <f>_xll.qlCalendarAdvance(Calendar,BA2122,AY2123,"f",,Trigger)</f>
        <v>54197</v>
      </c>
      <c r="BB2123" s="186">
        <f>_xll.qlInterestRateIndexMaturity(Currency&amp;"ibor"&amp;$I$1,BA2123,Trigger)</f>
        <v>54562</v>
      </c>
      <c r="BC2123" s="359">
        <f>_xll.qlIndexFixing($AC$5,AZ2123,,_xll.ohTrigger(Trigger,Quote!$V$2))</f>
        <v>1.5086945908443504E-2</v>
      </c>
      <c r="BD2123" s="359" t="e">
        <f>_xll.qlIndexFixing($BE$1,AZ2123,TRUE,_xll.ohTrigger(Trigger,Trigger12M))</f>
        <v>#NUM!</v>
      </c>
    </row>
    <row r="2124" spans="51:56" ht="11.25" customHeight="1" x14ac:dyDescent="0.25">
      <c r="AY2124" s="187" t="s">
        <v>90</v>
      </c>
      <c r="AZ2124" s="186">
        <f>_xll.qlInterestRateIndexFixingDate(Currency&amp;"ibor"&amp;$I$1,BA2124,Trigger)</f>
        <v>54200</v>
      </c>
      <c r="BA2124" s="186">
        <f>_xll.qlCalendarAdvance(Calendar,BA2123,AY2124,"f",,Trigger)</f>
        <v>54204</v>
      </c>
      <c r="BB2124" s="186">
        <f>_xll.qlInterestRateIndexMaturity(Currency&amp;"ibor"&amp;$I$1,BA2124,Trigger)</f>
        <v>54569</v>
      </c>
      <c r="BC2124" s="359">
        <f>_xll.qlIndexFixing($AC$5,AZ2124,,_xll.ohTrigger(Trigger,Quote!$V$2))</f>
        <v>1.5085141866026681E-2</v>
      </c>
      <c r="BD2124" s="359" t="e">
        <f>_xll.qlIndexFixing($BE$1,AZ2124,TRUE,_xll.ohTrigger(Trigger,Trigger12M))</f>
        <v>#NUM!</v>
      </c>
    </row>
    <row r="2125" spans="51:56" ht="11.25" customHeight="1" x14ac:dyDescent="0.25">
      <c r="AY2125" s="187" t="s">
        <v>90</v>
      </c>
      <c r="AZ2125" s="186">
        <f>_xll.qlInterestRateIndexFixingDate(Currency&amp;"ibor"&amp;$I$1,BA2125,Trigger)</f>
        <v>54207</v>
      </c>
      <c r="BA2125" s="186">
        <f>_xll.qlCalendarAdvance(Calendar,BA2124,AY2125,"f",,Trigger)</f>
        <v>54211</v>
      </c>
      <c r="BB2125" s="186">
        <f>_xll.qlInterestRateIndexMaturity(Currency&amp;"ibor"&amp;$I$1,BA2125,Trigger)</f>
        <v>54576</v>
      </c>
      <c r="BC2125" s="359">
        <f>_xll.qlIndexFixing($AC$5,AZ2125,,_xll.ohTrigger(Trigger,Quote!$V$2))</f>
        <v>1.5083025112223647E-2</v>
      </c>
      <c r="BD2125" s="359" t="e">
        <f>_xll.qlIndexFixing($BE$1,AZ2125,TRUE,_xll.ohTrigger(Trigger,Trigger12M))</f>
        <v>#NUM!</v>
      </c>
    </row>
    <row r="2126" spans="51:56" ht="11.25" customHeight="1" x14ac:dyDescent="0.25">
      <c r="AY2126" s="187" t="s">
        <v>90</v>
      </c>
      <c r="AZ2126" s="186">
        <f>_xll.qlInterestRateIndexFixingDate(Currency&amp;"ibor"&amp;$I$1,BA2126,Trigger)</f>
        <v>54214</v>
      </c>
      <c r="BA2126" s="186">
        <f>_xll.qlCalendarAdvance(Calendar,BA2125,AY2126,"f",,Trigger)</f>
        <v>54218</v>
      </c>
      <c r="BB2126" s="186">
        <f>_xll.qlInterestRateIndexMaturity(Currency&amp;"ibor"&amp;$I$1,BA2126,Trigger)</f>
        <v>54583</v>
      </c>
      <c r="BC2126" s="359">
        <f>_xll.qlIndexFixing($AC$5,AZ2126,,_xll.ohTrigger(Trigger,Quote!$V$2))</f>
        <v>1.5079046506762998E-2</v>
      </c>
      <c r="BD2126" s="359" t="e">
        <f>_xll.qlIndexFixing($BE$1,AZ2126,TRUE,_xll.ohTrigger(Trigger,Trigger12M))</f>
        <v>#NUM!</v>
      </c>
    </row>
    <row r="2127" spans="51:56" ht="11.25" customHeight="1" x14ac:dyDescent="0.25">
      <c r="AY2127" s="187" t="s">
        <v>90</v>
      </c>
      <c r="AZ2127" s="186">
        <f>_xll.qlInterestRateIndexFixingDate(Currency&amp;"ibor"&amp;$I$1,BA2127,Trigger)</f>
        <v>54221</v>
      </c>
      <c r="BA2127" s="186">
        <f>_xll.qlCalendarAdvance(Calendar,BA2126,AY2127,"f",,Trigger)</f>
        <v>54225</v>
      </c>
      <c r="BB2127" s="186">
        <f>_xll.qlInterestRateIndexMaturity(Currency&amp;"ibor"&amp;$I$1,BA2127,Trigger)</f>
        <v>54590</v>
      </c>
      <c r="BC2127" s="359">
        <f>_xll.qlIndexFixing($AC$5,AZ2127,,_xll.ohTrigger(Trigger,Quote!$V$2))</f>
        <v>1.5075062414378121E-2</v>
      </c>
      <c r="BD2127" s="359" t="e">
        <f>_xll.qlIndexFixing($BE$1,AZ2127,TRUE,_xll.ohTrigger(Trigger,Trigger12M))</f>
        <v>#NUM!</v>
      </c>
    </row>
    <row r="2128" spans="51:56" ht="11.25" customHeight="1" x14ac:dyDescent="0.25">
      <c r="AY2128" s="187" t="s">
        <v>90</v>
      </c>
      <c r="AZ2128" s="186">
        <f>_xll.qlInterestRateIndexFixingDate(Currency&amp;"ibor"&amp;$I$1,BA2128,Trigger)</f>
        <v>54228</v>
      </c>
      <c r="BA2128" s="186">
        <f>_xll.qlCalendarAdvance(Calendar,BA2127,AY2128,"f",,Trigger)</f>
        <v>54232</v>
      </c>
      <c r="BB2128" s="186">
        <f>_xll.qlInterestRateIndexMaturity(Currency&amp;"ibor"&amp;$I$1,BA2128,Trigger)</f>
        <v>54597</v>
      </c>
      <c r="BC2128" s="359">
        <f>_xll.qlIndexFixing($AC$5,AZ2128,,_xll.ohTrigger(Trigger,Quote!$V$2))</f>
        <v>1.5071072835135372E-2</v>
      </c>
      <c r="BD2128" s="359" t="e">
        <f>_xll.qlIndexFixing($BE$1,AZ2128,TRUE,_xll.ohTrigger(Trigger,Trigger12M))</f>
        <v>#NUM!</v>
      </c>
    </row>
    <row r="2129" spans="51:56" ht="11.25" customHeight="1" x14ac:dyDescent="0.25">
      <c r="AY2129" s="187" t="s">
        <v>90</v>
      </c>
      <c r="AZ2129" s="186">
        <f>_xll.qlInterestRateIndexFixingDate(Currency&amp;"ibor"&amp;$I$1,BA2129,Trigger)</f>
        <v>54235</v>
      </c>
      <c r="BA2129" s="186">
        <f>_xll.qlCalendarAdvance(Calendar,BA2128,AY2129,"f",,Trigger)</f>
        <v>54239</v>
      </c>
      <c r="BB2129" s="186">
        <f>_xll.qlInterestRateIndexMaturity(Currency&amp;"ibor"&amp;$I$1,BA2129,Trigger)</f>
        <v>54604</v>
      </c>
      <c r="BC2129" s="359">
        <f>_xll.qlIndexFixing($AC$5,AZ2129,,_xll.ohTrigger(Trigger,Quote!$V$2))</f>
        <v>1.5067077769099792E-2</v>
      </c>
      <c r="BD2129" s="359" t="e">
        <f>_xll.qlIndexFixing($BE$1,AZ2129,TRUE,_xll.ohTrigger(Trigger,Trigger12M))</f>
        <v>#NUM!</v>
      </c>
    </row>
    <row r="2130" spans="51:56" ht="11.25" customHeight="1" x14ac:dyDescent="0.25">
      <c r="AY2130" s="187" t="s">
        <v>90</v>
      </c>
      <c r="AZ2130" s="186">
        <f>_xll.qlInterestRateIndexFixingDate(Currency&amp;"ibor"&amp;$I$1,BA2130,Trigger)</f>
        <v>54242</v>
      </c>
      <c r="BA2130" s="186">
        <f>_xll.qlCalendarAdvance(Calendar,BA2129,AY2130,"f",,Trigger)</f>
        <v>54246</v>
      </c>
      <c r="BB2130" s="186">
        <f>_xll.qlInterestRateIndexMaturity(Currency&amp;"ibor"&amp;$I$1,BA2130,Trigger)</f>
        <v>54611</v>
      </c>
      <c r="BC2130" s="359">
        <f>_xll.qlIndexFixing($AC$5,AZ2130,,_xll.ohTrigger(Trigger,Quote!$V$2))</f>
        <v>1.5063077216337307E-2</v>
      </c>
      <c r="BD2130" s="359" t="e">
        <f>_xll.qlIndexFixing($BE$1,AZ2130,TRUE,_xll.ohTrigger(Trigger,Trigger12M))</f>
        <v>#NUM!</v>
      </c>
    </row>
    <row r="2131" spans="51:56" ht="11.25" customHeight="1" x14ac:dyDescent="0.25">
      <c r="AY2131" s="187" t="s">
        <v>90</v>
      </c>
      <c r="AZ2131" s="186">
        <f>_xll.qlInterestRateIndexFixingDate(Currency&amp;"ibor"&amp;$I$1,BA2131,Trigger)</f>
        <v>54249</v>
      </c>
      <c r="BA2131" s="186">
        <f>_xll.qlCalendarAdvance(Calendar,BA2130,AY2131,"f",,Trigger)</f>
        <v>54253</v>
      </c>
      <c r="BB2131" s="186">
        <f>_xll.qlInterestRateIndexMaturity(Currency&amp;"ibor"&amp;$I$1,BA2131,Trigger)</f>
        <v>54618</v>
      </c>
      <c r="BC2131" s="359">
        <f>_xll.qlIndexFixing($AC$5,AZ2131,,_xll.ohTrigger(Trigger,Quote!$V$2))</f>
        <v>1.5059071176913831E-2</v>
      </c>
      <c r="BD2131" s="359" t="e">
        <f>_xll.qlIndexFixing($BE$1,AZ2131,TRUE,_xll.ohTrigger(Trigger,Trigger12M))</f>
        <v>#NUM!</v>
      </c>
    </row>
    <row r="2132" spans="51:56" ht="11.25" customHeight="1" x14ac:dyDescent="0.25">
      <c r="AY2132" s="187" t="s">
        <v>90</v>
      </c>
      <c r="AZ2132" s="186">
        <f>_xll.qlInterestRateIndexFixingDate(Currency&amp;"ibor"&amp;$I$1,BA2132,Trigger)</f>
        <v>54256</v>
      </c>
      <c r="BA2132" s="186">
        <f>_xll.qlCalendarAdvance(Calendar,BA2131,AY2132,"f",,Trigger)</f>
        <v>54260</v>
      </c>
      <c r="BB2132" s="186">
        <f>_xll.qlInterestRateIndexMaturity(Currency&amp;"ibor"&amp;$I$1,BA2132,Trigger)</f>
        <v>54625</v>
      </c>
      <c r="BC2132" s="359">
        <f>_xll.qlIndexFixing($AC$5,AZ2132,,_xll.ohTrigger(Trigger,Quote!$V$2))</f>
        <v>1.5055059650895507E-2</v>
      </c>
      <c r="BD2132" s="359" t="e">
        <f>_xll.qlIndexFixing($BE$1,AZ2132,TRUE,_xll.ohTrigger(Trigger,Trigger12M))</f>
        <v>#NUM!</v>
      </c>
    </row>
    <row r="2133" spans="51:56" ht="11.25" customHeight="1" x14ac:dyDescent="0.25">
      <c r="AY2133" s="187" t="s">
        <v>90</v>
      </c>
      <c r="AZ2133" s="186">
        <f>_xll.qlInterestRateIndexFixingDate(Currency&amp;"ibor"&amp;$I$1,BA2133,Trigger)</f>
        <v>54263</v>
      </c>
      <c r="BA2133" s="186">
        <f>_xll.qlCalendarAdvance(Calendar,BA2132,AY2133,"f",,Trigger)</f>
        <v>54267</v>
      </c>
      <c r="BB2133" s="186">
        <f>_xll.qlInterestRateIndexMaturity(Currency&amp;"ibor"&amp;$I$1,BA2133,Trigger)</f>
        <v>54632</v>
      </c>
      <c r="BC2133" s="359">
        <f>_xll.qlIndexFixing($AC$5,AZ2133,,_xll.ohTrigger(Trigger,Quote!$V$2))</f>
        <v>1.5051042638348252E-2</v>
      </c>
      <c r="BD2133" s="359" t="e">
        <f>_xll.qlIndexFixing($BE$1,AZ2133,TRUE,_xll.ohTrigger(Trigger,Trigger12M))</f>
        <v>#NUM!</v>
      </c>
    </row>
    <row r="2134" spans="51:56" ht="11.25" customHeight="1" x14ac:dyDescent="0.25">
      <c r="AY2134" s="187" t="s">
        <v>90</v>
      </c>
      <c r="AZ2134" s="186">
        <f>_xll.qlInterestRateIndexFixingDate(Currency&amp;"ibor"&amp;$I$1,BA2134,Trigger)</f>
        <v>54270</v>
      </c>
      <c r="BA2134" s="186">
        <f>_xll.qlCalendarAdvance(Calendar,BA2133,AY2134,"f",,Trigger)</f>
        <v>54274</v>
      </c>
      <c r="BB2134" s="186">
        <f>_xll.qlInterestRateIndexMaturity(Currency&amp;"ibor"&amp;$I$1,BA2134,Trigger)</f>
        <v>54639</v>
      </c>
      <c r="BC2134" s="359">
        <f>_xll.qlIndexFixing($AC$5,AZ2134,,_xll.ohTrigger(Trigger,Quote!$V$2))</f>
        <v>1.5047020139338205E-2</v>
      </c>
      <c r="BD2134" s="359" t="e">
        <f>_xll.qlIndexFixing($BE$1,AZ2134,TRUE,_xll.ohTrigger(Trigger,Trigger12M))</f>
        <v>#NUM!</v>
      </c>
    </row>
    <row r="2135" spans="51:56" ht="11.25" customHeight="1" x14ac:dyDescent="0.25">
      <c r="AY2135" s="187" t="s">
        <v>90</v>
      </c>
      <c r="AZ2135" s="186">
        <f>_xll.qlInterestRateIndexFixingDate(Currency&amp;"ibor"&amp;$I$1,BA2135,Trigger)</f>
        <v>54277</v>
      </c>
      <c r="BA2135" s="186">
        <f>_xll.qlCalendarAdvance(Calendar,BA2134,AY2135,"f",,Trigger)</f>
        <v>54281</v>
      </c>
      <c r="BB2135" s="186">
        <f>_xll.qlInterestRateIndexMaturity(Currency&amp;"ibor"&amp;$I$1,BA2135,Trigger)</f>
        <v>54646</v>
      </c>
      <c r="BC2135" s="359">
        <f>_xll.qlIndexFixing($AC$5,AZ2135,,_xll.ohTrigger(Trigger,Quote!$V$2))</f>
        <v>1.5042992153931508E-2</v>
      </c>
      <c r="BD2135" s="359" t="e">
        <f>_xll.qlIndexFixing($BE$1,AZ2135,TRUE,_xll.ohTrigger(Trigger,Trigger12M))</f>
        <v>#NUM!</v>
      </c>
    </row>
    <row r="2136" spans="51:56" ht="11.25" customHeight="1" x14ac:dyDescent="0.25">
      <c r="AY2136" s="187" t="s">
        <v>90</v>
      </c>
      <c r="AZ2136" s="186">
        <f>_xll.qlInterestRateIndexFixingDate(Currency&amp;"ibor"&amp;$I$1,BA2136,Trigger)</f>
        <v>54284</v>
      </c>
      <c r="BA2136" s="186">
        <f>_xll.qlCalendarAdvance(Calendar,BA2135,AY2136,"f",,Trigger)</f>
        <v>54288</v>
      </c>
      <c r="BB2136" s="186">
        <f>_xll.qlInterestRateIndexMaturity(Currency&amp;"ibor"&amp;$I$1,BA2136,Trigger)</f>
        <v>54653</v>
      </c>
      <c r="BC2136" s="359">
        <f>_xll.qlIndexFixing($AC$5,AZ2136,,_xll.ohTrigger(Trigger,Quote!$V$2))</f>
        <v>1.5038958682194736E-2</v>
      </c>
      <c r="BD2136" s="359" t="e">
        <f>_xll.qlIndexFixing($BE$1,AZ2136,TRUE,_xll.ohTrigger(Trigger,Trigger12M))</f>
        <v>#NUM!</v>
      </c>
    </row>
    <row r="2137" spans="51:56" ht="11.25" customHeight="1" x14ac:dyDescent="0.25">
      <c r="AY2137" s="187" t="s">
        <v>90</v>
      </c>
      <c r="AZ2137" s="186">
        <f>_xll.qlInterestRateIndexFixingDate(Currency&amp;"ibor"&amp;$I$1,BA2137,Trigger)</f>
        <v>54291</v>
      </c>
      <c r="BA2137" s="186">
        <f>_xll.qlCalendarAdvance(Calendar,BA2136,AY2137,"f",,Trigger)</f>
        <v>54295</v>
      </c>
      <c r="BB2137" s="186">
        <f>_xll.qlInterestRateIndexMaturity(Currency&amp;"ibor"&amp;$I$1,BA2137,Trigger)</f>
        <v>54660</v>
      </c>
      <c r="BC2137" s="359">
        <f>_xll.qlIndexFixing($AC$5,AZ2137,,_xll.ohTrigger(Trigger,Quote!$V$2))</f>
        <v>1.5034919724194684E-2</v>
      </c>
      <c r="BD2137" s="359" t="e">
        <f>_xll.qlIndexFixing($BE$1,AZ2137,TRUE,_xll.ohTrigger(Trigger,Trigger12M))</f>
        <v>#NUM!</v>
      </c>
    </row>
    <row r="2138" spans="51:56" ht="11.25" customHeight="1" x14ac:dyDescent="0.25">
      <c r="AY2138" s="187" t="s">
        <v>90</v>
      </c>
      <c r="AZ2138" s="186">
        <f>_xll.qlInterestRateIndexFixingDate(Currency&amp;"ibor"&amp;$I$1,BA2138,Trigger)</f>
        <v>54298</v>
      </c>
      <c r="BA2138" s="186">
        <f>_xll.qlCalendarAdvance(Calendar,BA2137,AY2138,"f",,Trigger)</f>
        <v>54302</v>
      </c>
      <c r="BB2138" s="186">
        <f>_xll.qlInterestRateIndexMaturity(Currency&amp;"ibor"&amp;$I$1,BA2138,Trigger)</f>
        <v>54667</v>
      </c>
      <c r="BC2138" s="359">
        <f>_xll.qlIndexFixing($AC$5,AZ2138,,_xll.ohTrigger(Trigger,Quote!$V$2))</f>
        <v>1.5030875279996834E-2</v>
      </c>
      <c r="BD2138" s="359" t="e">
        <f>_xll.qlIndexFixing($BE$1,AZ2138,TRUE,_xll.ohTrigger(Trigger,Trigger12M))</f>
        <v>#NUM!</v>
      </c>
    </row>
    <row r="2139" spans="51:56" ht="11.25" customHeight="1" x14ac:dyDescent="0.25">
      <c r="AY2139" s="187" t="s">
        <v>90</v>
      </c>
      <c r="AZ2139" s="186">
        <f>_xll.qlInterestRateIndexFixingDate(Currency&amp;"ibor"&amp;$I$1,BA2139,Trigger)</f>
        <v>54305</v>
      </c>
      <c r="BA2139" s="186">
        <f>_xll.qlCalendarAdvance(Calendar,BA2138,AY2139,"f",,Trigger)</f>
        <v>54309</v>
      </c>
      <c r="BB2139" s="186">
        <f>_xll.qlInterestRateIndexMaturity(Currency&amp;"ibor"&amp;$I$1,BA2139,Trigger)</f>
        <v>54674</v>
      </c>
      <c r="BC2139" s="359">
        <f>_xll.qlIndexFixing($AC$5,AZ2139,,_xll.ohTrigger(Trigger,Quote!$V$2))</f>
        <v>1.5026825349668859E-2</v>
      </c>
      <c r="BD2139" s="359" t="e">
        <f>_xll.qlIndexFixing($BE$1,AZ2139,TRUE,_xll.ohTrigger(Trigger,Trigger12M))</f>
        <v>#NUM!</v>
      </c>
    </row>
    <row r="2140" spans="51:56" ht="11.25" customHeight="1" x14ac:dyDescent="0.25">
      <c r="AY2140" s="187" t="s">
        <v>90</v>
      </c>
      <c r="AZ2140" s="186">
        <f>_xll.qlInterestRateIndexFixingDate(Currency&amp;"ibor"&amp;$I$1,BA2140,Trigger)</f>
        <v>54312</v>
      </c>
      <c r="BA2140" s="186">
        <f>_xll.qlCalendarAdvance(Calendar,BA2139,AY2140,"f",,Trigger)</f>
        <v>54316</v>
      </c>
      <c r="BB2140" s="186">
        <f>_xll.qlInterestRateIndexMaturity(Currency&amp;"ibor"&amp;$I$1,BA2140,Trigger)</f>
        <v>54681</v>
      </c>
      <c r="BC2140" s="359">
        <f>_xll.qlIndexFixing($AC$5,AZ2140,,_xll.ohTrigger(Trigger,Quote!$V$2))</f>
        <v>1.5022769933276678E-2</v>
      </c>
      <c r="BD2140" s="359" t="e">
        <f>_xll.qlIndexFixing($BE$1,AZ2140,TRUE,_xll.ohTrigger(Trigger,Trigger12M))</f>
        <v>#NUM!</v>
      </c>
    </row>
    <row r="2141" spans="51:56" ht="11.25" customHeight="1" x14ac:dyDescent="0.25">
      <c r="AY2141" s="187" t="s">
        <v>90</v>
      </c>
      <c r="AZ2141" s="186">
        <f>_xll.qlInterestRateIndexFixingDate(Currency&amp;"ibor"&amp;$I$1,BA2141,Trigger)</f>
        <v>54319</v>
      </c>
      <c r="BA2141" s="186">
        <f>_xll.qlCalendarAdvance(Calendar,BA2140,AY2141,"f",,Trigger)</f>
        <v>54323</v>
      </c>
      <c r="BB2141" s="186">
        <f>_xll.qlInterestRateIndexMaturity(Currency&amp;"ibor"&amp;$I$1,BA2141,Trigger)</f>
        <v>54688</v>
      </c>
      <c r="BC2141" s="359">
        <f>_xll.qlIndexFixing($AC$5,AZ2141,,_xll.ohTrigger(Trigger,Quote!$V$2))</f>
        <v>1.5018709030887306E-2</v>
      </c>
      <c r="BD2141" s="359" t="e">
        <f>_xll.qlIndexFixing($BE$1,AZ2141,TRUE,_xll.ohTrigger(Trigger,Trigger12M))</f>
        <v>#NUM!</v>
      </c>
    </row>
    <row r="2142" spans="51:56" ht="11.25" customHeight="1" x14ac:dyDescent="0.25">
      <c r="AY2142" s="187" t="s">
        <v>90</v>
      </c>
      <c r="AZ2142" s="186">
        <f>_xll.qlInterestRateIndexFixingDate(Currency&amp;"ibor"&amp;$I$1,BA2142,Trigger)</f>
        <v>54326</v>
      </c>
      <c r="BA2142" s="186">
        <f>_xll.qlCalendarAdvance(Calendar,BA2141,AY2142,"f",,Trigger)</f>
        <v>54330</v>
      </c>
      <c r="BB2142" s="186">
        <f>_xll.qlInterestRateIndexMaturity(Currency&amp;"ibor"&amp;$I$1,BA2142,Trigger)</f>
        <v>54695</v>
      </c>
      <c r="BC2142" s="359">
        <f>_xll.qlIndexFixing($AC$5,AZ2142,,_xll.ohTrigger(Trigger,Quote!$V$2))</f>
        <v>1.5014642642567759E-2</v>
      </c>
      <c r="BD2142" s="359" t="e">
        <f>_xll.qlIndexFixing($BE$1,AZ2142,TRUE,_xll.ohTrigger(Trigger,Trigger12M))</f>
        <v>#NUM!</v>
      </c>
    </row>
    <row r="2143" spans="51:56" ht="11.25" customHeight="1" x14ac:dyDescent="0.25">
      <c r="AY2143" s="187" t="s">
        <v>90</v>
      </c>
      <c r="AZ2143" s="186">
        <f>_xll.qlInterestRateIndexFixingDate(Currency&amp;"ibor"&amp;$I$1,BA2143,Trigger)</f>
        <v>54333</v>
      </c>
      <c r="BA2143" s="186">
        <f>_xll.qlCalendarAdvance(Calendar,BA2142,AY2143,"f",,Trigger)</f>
        <v>54337</v>
      </c>
      <c r="BB2143" s="186">
        <f>_xll.qlInterestRateIndexMaturity(Currency&amp;"ibor"&amp;$I$1,BA2143,Trigger)</f>
        <v>54702</v>
      </c>
      <c r="BC2143" s="359">
        <f>_xll.qlIndexFixing($AC$5,AZ2143,,_xll.ohTrigger(Trigger,Quote!$V$2))</f>
        <v>1.5010570768384832E-2</v>
      </c>
      <c r="BD2143" s="359" t="e">
        <f>_xll.qlIndexFixing($BE$1,AZ2143,TRUE,_xll.ohTrigger(Trigger,Trigger12M))</f>
        <v>#NUM!</v>
      </c>
    </row>
    <row r="2144" spans="51:56" ht="11.25" customHeight="1" x14ac:dyDescent="0.25">
      <c r="AY2144" s="187" t="s">
        <v>90</v>
      </c>
      <c r="AZ2144" s="186">
        <f>_xll.qlInterestRateIndexFixingDate(Currency&amp;"ibor"&amp;$I$1,BA2144,Trigger)</f>
        <v>54340</v>
      </c>
      <c r="BA2144" s="186">
        <f>_xll.qlCalendarAdvance(Calendar,BA2143,AY2144,"f",,Trigger)</f>
        <v>54344</v>
      </c>
      <c r="BB2144" s="186">
        <f>_xll.qlInterestRateIndexMaturity(Currency&amp;"ibor"&amp;$I$1,BA2144,Trigger)</f>
        <v>54709</v>
      </c>
      <c r="BC2144" s="359">
        <f>_xll.qlIndexFixing($AC$5,AZ2144,,_xll.ohTrigger(Trigger,Quote!$V$2))</f>
        <v>1.5006493408405758E-2</v>
      </c>
      <c r="BD2144" s="359" t="e">
        <f>_xll.qlIndexFixing($BE$1,AZ2144,TRUE,_xll.ohTrigger(Trigger,Trigger12M))</f>
        <v>#NUM!</v>
      </c>
    </row>
    <row r="2145" spans="51:56" ht="11.25" customHeight="1" x14ac:dyDescent="0.25">
      <c r="AY2145" s="187" t="s">
        <v>90</v>
      </c>
      <c r="AZ2145" s="186">
        <f>_xll.qlInterestRateIndexFixingDate(Currency&amp;"ibor"&amp;$I$1,BA2145,Trigger)</f>
        <v>54347</v>
      </c>
      <c r="BA2145" s="186">
        <f>_xll.qlCalendarAdvance(Calendar,BA2144,AY2145,"f",,Trigger)</f>
        <v>54351</v>
      </c>
      <c r="BB2145" s="186">
        <f>_xll.qlInterestRateIndexMaturity(Currency&amp;"ibor"&amp;$I$1,BA2145,Trigger)</f>
        <v>54716</v>
      </c>
      <c r="BC2145" s="359">
        <f>_xll.qlIndexFixing($AC$5,AZ2145,,_xll.ohTrigger(Trigger,Quote!$V$2))</f>
        <v>1.5002410562697991E-2</v>
      </c>
      <c r="BD2145" s="359" t="e">
        <f>_xll.qlIndexFixing($BE$1,AZ2145,TRUE,_xll.ohTrigger(Trigger,Trigger12M))</f>
        <v>#NUM!</v>
      </c>
    </row>
    <row r="2146" spans="51:56" ht="11.25" customHeight="1" x14ac:dyDescent="0.25">
      <c r="AY2146" s="187" t="s">
        <v>90</v>
      </c>
      <c r="AZ2146" s="186">
        <f>_xll.qlInterestRateIndexFixingDate(Currency&amp;"ibor"&amp;$I$1,BA2146,Trigger)</f>
        <v>54354</v>
      </c>
      <c r="BA2146" s="186">
        <f>_xll.qlCalendarAdvance(Calendar,BA2145,AY2146,"f",,Trigger)</f>
        <v>54358</v>
      </c>
      <c r="BB2146" s="186">
        <f>_xll.qlInterestRateIndexMaturity(Currency&amp;"ibor"&amp;$I$1,BA2146,Trigger)</f>
        <v>54723</v>
      </c>
      <c r="BC2146" s="359">
        <f>_xll.qlIndexFixing($AC$5,AZ2146,,_xll.ohTrigger(Trigger,Quote!$V$2))</f>
        <v>1.4998322231328328E-2</v>
      </c>
      <c r="BD2146" s="359" t="e">
        <f>_xll.qlIndexFixing($BE$1,AZ2146,TRUE,_xll.ohTrigger(Trigger,Trigger12M))</f>
        <v>#NUM!</v>
      </c>
    </row>
    <row r="2147" spans="51:56" ht="11.25" customHeight="1" x14ac:dyDescent="0.25">
      <c r="AY2147" s="187" t="s">
        <v>90</v>
      </c>
      <c r="AZ2147" s="186">
        <f>_xll.qlInterestRateIndexFixingDate(Currency&amp;"ibor"&amp;$I$1,BA2147,Trigger)</f>
        <v>54361</v>
      </c>
      <c r="BA2147" s="186">
        <f>_xll.qlCalendarAdvance(Calendar,BA2146,AY2147,"f",,Trigger)</f>
        <v>54365</v>
      </c>
      <c r="BB2147" s="186">
        <f>_xll.qlInterestRateIndexMaturity(Currency&amp;"ibor"&amp;$I$1,BA2147,Trigger)</f>
        <v>54730</v>
      </c>
      <c r="BC2147" s="359">
        <f>_xll.qlIndexFixing($AC$5,AZ2147,,_xll.ohTrigger(Trigger,Quote!$V$2))</f>
        <v>1.4994228414364E-2</v>
      </c>
      <c r="BD2147" s="359" t="e">
        <f>_xll.qlIndexFixing($BE$1,AZ2147,TRUE,_xll.ohTrigger(Trigger,Trigger12M))</f>
        <v>#NUM!</v>
      </c>
    </row>
    <row r="2148" spans="51:56" ht="11.25" customHeight="1" x14ac:dyDescent="0.25">
      <c r="AY2148" s="187" t="s">
        <v>90</v>
      </c>
      <c r="AZ2148" s="186">
        <f>_xll.qlInterestRateIndexFixingDate(Currency&amp;"ibor"&amp;$I$1,BA2148,Trigger)</f>
        <v>54368</v>
      </c>
      <c r="BA2148" s="186">
        <f>_xll.qlCalendarAdvance(Calendar,BA2147,AY2148,"f",,Trigger)</f>
        <v>54372</v>
      </c>
      <c r="BB2148" s="186">
        <f>_xll.qlInterestRateIndexMaturity(Currency&amp;"ibor"&amp;$I$1,BA2148,Trigger)</f>
        <v>54737</v>
      </c>
      <c r="BC2148" s="359">
        <f>_xll.qlIndexFixing($AC$5,AZ2148,,_xll.ohTrigger(Trigger,Quote!$V$2))</f>
        <v>1.4990129111872681E-2</v>
      </c>
      <c r="BD2148" s="359" t="e">
        <f>_xll.qlIndexFixing($BE$1,AZ2148,TRUE,_xll.ohTrigger(Trigger,Trigger12M))</f>
        <v>#NUM!</v>
      </c>
    </row>
    <row r="2149" spans="51:56" ht="11.25" customHeight="1" x14ac:dyDescent="0.25">
      <c r="AY2149" s="187" t="s">
        <v>90</v>
      </c>
      <c r="AZ2149" s="186">
        <f>_xll.qlInterestRateIndexFixingDate(Currency&amp;"ibor"&amp;$I$1,BA2149,Trigger)</f>
        <v>54375</v>
      </c>
      <c r="BA2149" s="186">
        <f>_xll.qlCalendarAdvance(Calendar,BA2148,AY2149,"f",,Trigger)</f>
        <v>54379</v>
      </c>
      <c r="BB2149" s="186">
        <f>_xll.qlInterestRateIndexMaturity(Currency&amp;"ibor"&amp;$I$1,BA2149,Trigger)</f>
        <v>54744</v>
      </c>
      <c r="BC2149" s="359">
        <f>_xll.qlIndexFixing($AC$5,AZ2149,,_xll.ohTrigger(Trigger,Quote!$V$2))</f>
        <v>1.4986024323921604E-2</v>
      </c>
      <c r="BD2149" s="359" t="e">
        <f>_xll.qlIndexFixing($BE$1,AZ2149,TRUE,_xll.ohTrigger(Trigger,Trigger12M))</f>
        <v>#NUM!</v>
      </c>
    </row>
    <row r="2150" spans="51:56" ht="11.25" customHeight="1" x14ac:dyDescent="0.25">
      <c r="AY2150" s="187" t="s">
        <v>90</v>
      </c>
      <c r="AZ2150" s="186">
        <f>_xll.qlInterestRateIndexFixingDate(Currency&amp;"ibor"&amp;$I$1,BA2150,Trigger)</f>
        <v>54382</v>
      </c>
      <c r="BA2150" s="186">
        <f>_xll.qlCalendarAdvance(Calendar,BA2149,AY2150,"f",,Trigger)</f>
        <v>54386</v>
      </c>
      <c r="BB2150" s="186">
        <f>_xll.qlInterestRateIndexMaturity(Currency&amp;"ibor"&amp;$I$1,BA2150,Trigger)</f>
        <v>54751</v>
      </c>
      <c r="BC2150" s="359">
        <f>_xll.qlIndexFixing($AC$5,AZ2150,,_xll.ohTrigger(Trigger,Quote!$V$2))</f>
        <v>1.4981914050578879E-2</v>
      </c>
      <c r="BD2150" s="359" t="e">
        <f>_xll.qlIndexFixing($BE$1,AZ2150,TRUE,_xll.ohTrigger(Trigger,Trigger12M))</f>
        <v>#NUM!</v>
      </c>
    </row>
    <row r="2151" spans="51:56" ht="11.25" customHeight="1" x14ac:dyDescent="0.25">
      <c r="AY2151" s="187" t="s">
        <v>90</v>
      </c>
      <c r="AZ2151" s="186">
        <f>_xll.qlInterestRateIndexFixingDate(Currency&amp;"ibor"&amp;$I$1,BA2151,Trigger)</f>
        <v>54389</v>
      </c>
      <c r="BA2151" s="186">
        <f>_xll.qlCalendarAdvance(Calendar,BA2150,AY2151,"f",,Trigger)</f>
        <v>54393</v>
      </c>
      <c r="BB2151" s="186">
        <f>_xll.qlInterestRateIndexMaturity(Currency&amp;"ibor"&amp;$I$1,BA2151,Trigger)</f>
        <v>54758</v>
      </c>
      <c r="BC2151" s="359">
        <f>_xll.qlIndexFixing($AC$5,AZ2151,,_xll.ohTrigger(Trigger,Quote!$V$2))</f>
        <v>1.4977798291911521E-2</v>
      </c>
      <c r="BD2151" s="359" t="e">
        <f>_xll.qlIndexFixing($BE$1,AZ2151,TRUE,_xll.ohTrigger(Trigger,Trigger12M))</f>
        <v>#NUM!</v>
      </c>
    </row>
    <row r="2152" spans="51:56" ht="11.25" customHeight="1" x14ac:dyDescent="0.25">
      <c r="AY2152" s="187" t="s">
        <v>90</v>
      </c>
      <c r="AZ2152" s="186">
        <f>_xll.qlInterestRateIndexFixingDate(Currency&amp;"ibor"&amp;$I$1,BA2152,Trigger)</f>
        <v>54396</v>
      </c>
      <c r="BA2152" s="186">
        <f>_xll.qlCalendarAdvance(Calendar,BA2151,AY2152,"f",,Trigger)</f>
        <v>54400</v>
      </c>
      <c r="BB2152" s="186">
        <f>_xll.qlInterestRateIndexMaturity(Currency&amp;"ibor"&amp;$I$1,BA2152,Trigger)</f>
        <v>54765</v>
      </c>
      <c r="BC2152" s="359">
        <f>_xll.qlIndexFixing($AC$5,AZ2152,,_xll.ohTrigger(Trigger,Quote!$V$2))</f>
        <v>1.497367704798808E-2</v>
      </c>
      <c r="BD2152" s="359" t="e">
        <f>_xll.qlIndexFixing($BE$1,AZ2152,TRUE,_xll.ohTrigger(Trigger,Trigger12M))</f>
        <v>#NUM!</v>
      </c>
    </row>
    <row r="2153" spans="51:56" ht="11.25" customHeight="1" x14ac:dyDescent="0.25">
      <c r="AY2153" s="187" t="s">
        <v>90</v>
      </c>
      <c r="AZ2153" s="186">
        <f>_xll.qlInterestRateIndexFixingDate(Currency&amp;"ibor"&amp;$I$1,BA2153,Trigger)</f>
        <v>54403</v>
      </c>
      <c r="BA2153" s="186">
        <f>_xll.qlCalendarAdvance(Calendar,BA2152,AY2153,"f",,Trigger)</f>
        <v>54407</v>
      </c>
      <c r="BB2153" s="186">
        <f>_xll.qlInterestRateIndexMaturity(Currency&amp;"ibor"&amp;$I$1,BA2153,Trigger)</f>
        <v>54772</v>
      </c>
      <c r="BC2153" s="359">
        <f>_xll.qlIndexFixing($AC$5,AZ2153,,_xll.ohTrigger(Trigger,Quote!$V$2))</f>
        <v>1.4969550318875787E-2</v>
      </c>
      <c r="BD2153" s="359" t="e">
        <f>_xll.qlIndexFixing($BE$1,AZ2153,TRUE,_xll.ohTrigger(Trigger,Trigger12M))</f>
        <v>#NUM!</v>
      </c>
    </row>
    <row r="2154" spans="51:56" ht="11.25" customHeight="1" x14ac:dyDescent="0.25">
      <c r="AY2154" s="187" t="s">
        <v>90</v>
      </c>
      <c r="AZ2154" s="186">
        <f>_xll.qlInterestRateIndexFixingDate(Currency&amp;"ibor"&amp;$I$1,BA2154,Trigger)</f>
        <v>54410</v>
      </c>
      <c r="BA2154" s="186">
        <f>_xll.qlCalendarAdvance(Calendar,BA2153,AY2154,"f",,Trigger)</f>
        <v>54414</v>
      </c>
      <c r="BB2154" s="186">
        <f>_xll.qlInterestRateIndexMaturity(Currency&amp;"ibor"&amp;$I$1,BA2154,Trigger)</f>
        <v>54779</v>
      </c>
      <c r="BC2154" s="359">
        <f>_xll.qlIndexFixing($AC$5,AZ2154,,_xll.ohTrigger(Trigger,Quote!$V$2))</f>
        <v>1.4965418104642752E-2</v>
      </c>
      <c r="BD2154" s="359" t="e">
        <f>_xll.qlIndexFixing($BE$1,AZ2154,TRUE,_xll.ohTrigger(Trigger,Trigger12M))</f>
        <v>#NUM!</v>
      </c>
    </row>
    <row r="2155" spans="51:56" ht="11.25" customHeight="1" x14ac:dyDescent="0.25">
      <c r="AY2155" s="187" t="s">
        <v>90</v>
      </c>
      <c r="AZ2155" s="186">
        <f>_xll.qlInterestRateIndexFixingDate(Currency&amp;"ibor"&amp;$I$1,BA2155,Trigger)</f>
        <v>54416</v>
      </c>
      <c r="BA2155" s="186">
        <f>_xll.qlCalendarAdvance(Calendar,BA2154,AY2155,"f",,Trigger)</f>
        <v>54421</v>
      </c>
      <c r="BB2155" s="186">
        <f>_xll.qlInterestRateIndexMaturity(Currency&amp;"ibor"&amp;$I$1,BA2155,Trigger)</f>
        <v>54786</v>
      </c>
      <c r="BC2155" s="359">
        <f>_xll.qlIndexFixing($AC$5,AZ2155,,_xll.ohTrigger(Trigger,Quote!$V$2))</f>
        <v>1.4961280405357305E-2</v>
      </c>
      <c r="BD2155" s="359" t="e">
        <f>_xll.qlIndexFixing($BE$1,AZ2155,TRUE,_xll.ohTrigger(Trigger,Trigger12M))</f>
        <v>#NUM!</v>
      </c>
    </row>
    <row r="2156" spans="51:56" ht="11.25" customHeight="1" x14ac:dyDescent="0.25">
      <c r="AY2156" s="187" t="s">
        <v>90</v>
      </c>
      <c r="AZ2156" s="186">
        <f>_xll.qlInterestRateIndexFixingDate(Currency&amp;"ibor"&amp;$I$1,BA2156,Trigger)</f>
        <v>54423</v>
      </c>
      <c r="BA2156" s="186">
        <f>_xll.qlCalendarAdvance(Calendar,BA2155,AY2156,"f",,Trigger)</f>
        <v>54428</v>
      </c>
      <c r="BB2156" s="186">
        <f>_xll.qlInterestRateIndexMaturity(Currency&amp;"ibor"&amp;$I$1,BA2156,Trigger)</f>
        <v>54793</v>
      </c>
      <c r="BC2156" s="359">
        <f>_xll.qlIndexFixing($AC$5,AZ2156,,_xll.ohTrigger(Trigger,Quote!$V$2))</f>
        <v>1.4957137221087336E-2</v>
      </c>
      <c r="BD2156" s="359" t="e">
        <f>_xll.qlIndexFixing($BE$1,AZ2156,TRUE,_xll.ohTrigger(Trigger,Trigger12M))</f>
        <v>#NUM!</v>
      </c>
    </row>
    <row r="2157" spans="51:56" ht="11.25" customHeight="1" x14ac:dyDescent="0.25">
      <c r="AY2157" s="187" t="s">
        <v>90</v>
      </c>
      <c r="AZ2157" s="186">
        <f>_xll.qlInterestRateIndexFixingDate(Currency&amp;"ibor"&amp;$I$1,BA2157,Trigger)</f>
        <v>54431</v>
      </c>
      <c r="BA2157" s="186">
        <f>_xll.qlCalendarAdvance(Calendar,BA2156,AY2157,"f",,Trigger)</f>
        <v>54435</v>
      </c>
      <c r="BB2157" s="186">
        <f>_xll.qlInterestRateIndexMaturity(Currency&amp;"ibor"&amp;$I$1,BA2157,Trigger)</f>
        <v>54800</v>
      </c>
      <c r="BC2157" s="359">
        <f>_xll.qlIndexFixing($AC$5,AZ2157,,_xll.ohTrigger(Trigger,Quote!$V$2))</f>
        <v>1.4952988551901176E-2</v>
      </c>
      <c r="BD2157" s="359" t="e">
        <f>_xll.qlIndexFixing($BE$1,AZ2157,TRUE,_xll.ohTrigger(Trigger,Trigger12M))</f>
        <v>#NUM!</v>
      </c>
    </row>
    <row r="2158" spans="51:56" ht="11.25" customHeight="1" x14ac:dyDescent="0.25">
      <c r="AY2158" s="187" t="s">
        <v>90</v>
      </c>
      <c r="AZ2158" s="186">
        <f>_xll.qlInterestRateIndexFixingDate(Currency&amp;"ibor"&amp;$I$1,BA2158,Trigger)</f>
        <v>54438</v>
      </c>
      <c r="BA2158" s="186">
        <f>_xll.qlCalendarAdvance(Calendar,BA2157,AY2158,"f",,Trigger)</f>
        <v>54442</v>
      </c>
      <c r="BB2158" s="186">
        <f>_xll.qlInterestRateIndexMaturity(Currency&amp;"ibor"&amp;$I$1,BA2158,Trigger)</f>
        <v>54807</v>
      </c>
      <c r="BC2158" s="359">
        <f>_xll.qlIndexFixing($AC$5,AZ2158,,_xll.ohTrigger(Trigger,Quote!$V$2))</f>
        <v>1.4948834397867152E-2</v>
      </c>
      <c r="BD2158" s="359" t="e">
        <f>_xll.qlIndexFixing($BE$1,AZ2158,TRUE,_xll.ohTrigger(Trigger,Trigger12M))</f>
        <v>#NUM!</v>
      </c>
    </row>
    <row r="2159" spans="51:56" ht="11.25" customHeight="1" x14ac:dyDescent="0.25">
      <c r="AY2159" s="187" t="s">
        <v>90</v>
      </c>
      <c r="AZ2159" s="186">
        <f>_xll.qlInterestRateIndexFixingDate(Currency&amp;"ibor"&amp;$I$1,BA2159,Trigger)</f>
        <v>54445</v>
      </c>
      <c r="BA2159" s="186">
        <f>_xll.qlCalendarAdvance(Calendar,BA2158,AY2159,"f",,Trigger)</f>
        <v>54449</v>
      </c>
      <c r="BB2159" s="186">
        <f>_xll.qlInterestRateIndexMaturity(Currency&amp;"ibor"&amp;$I$1,BA2159,Trigger)</f>
        <v>54814</v>
      </c>
      <c r="BC2159" s="359">
        <f>_xll.qlIndexFixing($AC$5,AZ2159,,_xll.ohTrigger(Trigger,Quote!$V$2))</f>
        <v>1.4944674759053374E-2</v>
      </c>
      <c r="BD2159" s="359" t="e">
        <f>_xll.qlIndexFixing($BE$1,AZ2159,TRUE,_xll.ohTrigger(Trigger,Trigger12M))</f>
        <v>#NUM!</v>
      </c>
    </row>
    <row r="2160" spans="51:56" ht="11.25" customHeight="1" x14ac:dyDescent="0.25">
      <c r="AY2160" s="187" t="s">
        <v>90</v>
      </c>
      <c r="AZ2160" s="186">
        <f>_xll.qlInterestRateIndexFixingDate(Currency&amp;"ibor"&amp;$I$1,BA2160,Trigger)</f>
        <v>54452</v>
      </c>
      <c r="BA2160" s="186">
        <f>_xll.qlCalendarAdvance(Calendar,BA2159,AY2160,"f",,Trigger)</f>
        <v>54456</v>
      </c>
      <c r="BB2160" s="186">
        <f>_xll.qlInterestRateIndexMaturity(Currency&amp;"ibor"&amp;$I$1,BA2160,Trigger)</f>
        <v>54821</v>
      </c>
      <c r="BC2160" s="359">
        <f>_xll.qlIndexFixing($AC$5,AZ2160,,_xll.ohTrigger(Trigger,Quote!$V$2))</f>
        <v>1.4940509635528829E-2</v>
      </c>
      <c r="BD2160" s="359" t="e">
        <f>_xll.qlIndexFixing($BE$1,AZ2160,TRUE,_xll.ohTrigger(Trigger,Trigger12M))</f>
        <v>#NUM!</v>
      </c>
    </row>
    <row r="2161" spans="51:56" ht="11.25" customHeight="1" x14ac:dyDescent="0.25">
      <c r="AY2161" s="187" t="s">
        <v>90</v>
      </c>
      <c r="AZ2161" s="186">
        <f>_xll.qlInterestRateIndexFixingDate(Currency&amp;"ibor"&amp;$I$1,BA2161,Trigger)</f>
        <v>54459</v>
      </c>
      <c r="BA2161" s="186">
        <f>_xll.qlCalendarAdvance(Calendar,BA2160,AY2161,"f",,Trigger)</f>
        <v>54463</v>
      </c>
      <c r="BB2161" s="186">
        <f>_xll.qlInterestRateIndexMaturity(Currency&amp;"ibor"&amp;$I$1,BA2161,Trigger)</f>
        <v>54828</v>
      </c>
      <c r="BC2161" s="359">
        <f>_xll.qlIndexFixing($AC$5,AZ2161,,_xll.ohTrigger(Trigger,Quote!$V$2))</f>
        <v>1.4936339027361844E-2</v>
      </c>
      <c r="BD2161" s="359" t="e">
        <f>_xll.qlIndexFixing($BE$1,AZ2161,TRUE,_xll.ohTrigger(Trigger,Trigger12M))</f>
        <v>#NUM!</v>
      </c>
    </row>
    <row r="2162" spans="51:56" ht="11.25" customHeight="1" x14ac:dyDescent="0.25">
      <c r="AY2162" s="187" t="s">
        <v>90</v>
      </c>
      <c r="AZ2162" s="186">
        <f>_xll.qlInterestRateIndexFixingDate(Currency&amp;"ibor"&amp;$I$1,BA2162,Trigger)</f>
        <v>54466</v>
      </c>
      <c r="BA2162" s="186">
        <f>_xll.qlCalendarAdvance(Calendar,BA2161,AY2162,"f",,Trigger)</f>
        <v>54470</v>
      </c>
      <c r="BB2162" s="186">
        <f>_xll.qlInterestRateIndexMaturity(Currency&amp;"ibor"&amp;$I$1,BA2162,Trigger)</f>
        <v>54835</v>
      </c>
      <c r="BC2162" s="359">
        <f>_xll.qlIndexFixing($AC$5,AZ2162,,_xll.ohTrigger(Trigger,Quote!$V$2))</f>
        <v>1.4932162934621187E-2</v>
      </c>
      <c r="BD2162" s="359" t="e">
        <f>_xll.qlIndexFixing($BE$1,AZ2162,TRUE,_xll.ohTrigger(Trigger,Trigger12M))</f>
        <v>#NUM!</v>
      </c>
    </row>
    <row r="2163" spans="51:56" ht="11.25" customHeight="1" x14ac:dyDescent="0.25">
      <c r="AY2163" s="187" t="s">
        <v>90</v>
      </c>
      <c r="AZ2163" s="186">
        <f>_xll.qlInterestRateIndexFixingDate(Currency&amp;"ibor"&amp;$I$1,BA2163,Trigger)</f>
        <v>54473</v>
      </c>
      <c r="BA2163" s="186">
        <f>_xll.qlCalendarAdvance(Calendar,BA2162,AY2163,"f",,Trigger)</f>
        <v>54477</v>
      </c>
      <c r="BB2163" s="186">
        <f>_xll.qlInterestRateIndexMaturity(Currency&amp;"ibor"&amp;$I$1,BA2163,Trigger)</f>
        <v>54842</v>
      </c>
      <c r="BC2163" s="359">
        <f>_xll.qlIndexFixing($AC$5,AZ2163,,_xll.ohTrigger(Trigger,Quote!$V$2))</f>
        <v>1.4927981357375626E-2</v>
      </c>
      <c r="BD2163" s="359" t="e">
        <f>_xll.qlIndexFixing($BE$1,AZ2163,TRUE,_xll.ohTrigger(Trigger,Trigger12M))</f>
        <v>#NUM!</v>
      </c>
    </row>
    <row r="2164" spans="51:56" ht="11.25" customHeight="1" x14ac:dyDescent="0.25">
      <c r="AY2164" s="187" t="s">
        <v>90</v>
      </c>
      <c r="AZ2164" s="186">
        <f>_xll.qlInterestRateIndexFixingDate(Currency&amp;"ibor"&amp;$I$1,BA2164,Trigger)</f>
        <v>54480</v>
      </c>
      <c r="BA2164" s="186">
        <f>_xll.qlCalendarAdvance(Calendar,BA2163,AY2164,"f",,Trigger)</f>
        <v>54484</v>
      </c>
      <c r="BB2164" s="186">
        <f>_xll.qlInterestRateIndexMaturity(Currency&amp;"ibor"&amp;$I$1,BA2164,Trigger)</f>
        <v>54849</v>
      </c>
      <c r="BC2164" s="359">
        <f>_xll.qlIndexFixing($AC$5,AZ2164,,_xll.ohTrigger(Trigger,Quote!$V$2))</f>
        <v>1.4923794295693927E-2</v>
      </c>
      <c r="BD2164" s="359" t="e">
        <f>_xll.qlIndexFixing($BE$1,AZ2164,TRUE,_xll.ohTrigger(Trigger,Trigger12M))</f>
        <v>#NUM!</v>
      </c>
    </row>
    <row r="2165" spans="51:56" ht="11.25" customHeight="1" x14ac:dyDescent="0.25">
      <c r="AY2165" s="187" t="s">
        <v>90</v>
      </c>
      <c r="AZ2165" s="186">
        <f>_xll.qlInterestRateIndexFixingDate(Currency&amp;"ibor"&amp;$I$1,BA2165,Trigger)</f>
        <v>54487</v>
      </c>
      <c r="BA2165" s="186">
        <f>_xll.qlCalendarAdvance(Calendar,BA2164,AY2165,"f",,Trigger)</f>
        <v>54491</v>
      </c>
      <c r="BB2165" s="186">
        <f>_xll.qlInterestRateIndexMaturity(Currency&amp;"ibor"&amp;$I$1,BA2165,Trigger)</f>
        <v>54856</v>
      </c>
      <c r="BC2165" s="359">
        <f>_xll.qlIndexFixing($AC$5,AZ2165,,_xll.ohTrigger(Trigger,Quote!$V$2))</f>
        <v>1.4919601749644856E-2</v>
      </c>
      <c r="BD2165" s="359" t="e">
        <f>_xll.qlIndexFixing($BE$1,AZ2165,TRUE,_xll.ohTrigger(Trigger,Trigger12M))</f>
        <v>#NUM!</v>
      </c>
    </row>
    <row r="2166" spans="51:56" ht="11.25" customHeight="1" x14ac:dyDescent="0.25">
      <c r="AY2166" s="187" t="s">
        <v>90</v>
      </c>
      <c r="AZ2166" s="186">
        <f>_xll.qlInterestRateIndexFixingDate(Currency&amp;"ibor"&amp;$I$1,BA2166,Trigger)</f>
        <v>54494</v>
      </c>
      <c r="BA2166" s="186">
        <f>_xll.qlCalendarAdvance(Calendar,BA2165,AY2166,"f",,Trigger)</f>
        <v>54498</v>
      </c>
      <c r="BB2166" s="186">
        <f>_xll.qlInterestRateIndexMaturity(Currency&amp;"ibor"&amp;$I$1,BA2166,Trigger)</f>
        <v>54863</v>
      </c>
      <c r="BC2166" s="359">
        <f>_xll.qlIndexFixing($AC$5,AZ2166,,_xll.ohTrigger(Trigger,Quote!$V$2))</f>
        <v>1.4915403719298056E-2</v>
      </c>
      <c r="BD2166" s="359" t="e">
        <f>_xll.qlIndexFixing($BE$1,AZ2166,TRUE,_xll.ohTrigger(Trigger,Trigger12M))</f>
        <v>#NUM!</v>
      </c>
    </row>
    <row r="2167" spans="51:56" ht="11.25" customHeight="1" x14ac:dyDescent="0.25">
      <c r="AY2167" s="187" t="s">
        <v>90</v>
      </c>
      <c r="AZ2167" s="186">
        <f>_xll.qlInterestRateIndexFixingDate(Currency&amp;"ibor"&amp;$I$1,BA2167,Trigger)</f>
        <v>54501</v>
      </c>
      <c r="BA2167" s="186">
        <f>_xll.qlCalendarAdvance(Calendar,BA2166,AY2167,"f",,Trigger)</f>
        <v>54505</v>
      </c>
      <c r="BB2167" s="186">
        <f>_xll.qlInterestRateIndexMaturity(Currency&amp;"ibor"&amp;$I$1,BA2167,Trigger)</f>
        <v>54870</v>
      </c>
      <c r="BC2167" s="359">
        <f>_xll.qlIndexFixing($AC$5,AZ2167,,_xll.ohTrigger(Trigger,Quote!$V$2))</f>
        <v>1.4911200204722077E-2</v>
      </c>
      <c r="BD2167" s="359" t="e">
        <f>_xll.qlIndexFixing($BE$1,AZ2167,TRUE,_xll.ohTrigger(Trigger,Trigger12M))</f>
        <v>#NUM!</v>
      </c>
    </row>
    <row r="2168" spans="51:56" ht="11.25" customHeight="1" x14ac:dyDescent="0.25">
      <c r="AY2168" s="187" t="s">
        <v>90</v>
      </c>
      <c r="AZ2168" s="186">
        <f>_xll.qlInterestRateIndexFixingDate(Currency&amp;"ibor"&amp;$I$1,BA2168,Trigger)</f>
        <v>54508</v>
      </c>
      <c r="BA2168" s="186">
        <f>_xll.qlCalendarAdvance(Calendar,BA2167,AY2168,"f",,Trigger)</f>
        <v>54512</v>
      </c>
      <c r="BB2168" s="186">
        <f>_xll.qlInterestRateIndexMaturity(Currency&amp;"ibor"&amp;$I$1,BA2168,Trigger)</f>
        <v>54877</v>
      </c>
      <c r="BC2168" s="359">
        <f>_xll.qlIndexFixing($AC$5,AZ2168,,_xll.ohTrigger(Trigger,Quote!$V$2))</f>
        <v>1.4906991205986561E-2</v>
      </c>
      <c r="BD2168" s="359" t="e">
        <f>_xll.qlIndexFixing($BE$1,AZ2168,TRUE,_xll.ohTrigger(Trigger,Trigger12M))</f>
        <v>#NUM!</v>
      </c>
    </row>
    <row r="2169" spans="51:56" ht="11.25" customHeight="1" x14ac:dyDescent="0.25">
      <c r="AY2169" s="187" t="s">
        <v>90</v>
      </c>
      <c r="AZ2169" s="186">
        <f>_xll.qlInterestRateIndexFixingDate(Currency&amp;"ibor"&amp;$I$1,BA2169,Trigger)</f>
        <v>54515</v>
      </c>
      <c r="BA2169" s="186">
        <f>_xll.qlCalendarAdvance(Calendar,BA2168,AY2169,"f",,Trigger)</f>
        <v>54519</v>
      </c>
      <c r="BB2169" s="186">
        <f>_xll.qlInterestRateIndexMaturity(Currency&amp;"ibor"&amp;$I$1,BA2169,Trigger)</f>
        <v>54884</v>
      </c>
      <c r="BC2169" s="359">
        <f>_xll.qlIndexFixing($AC$5,AZ2169,,_xll.ohTrigger(Trigger,Quote!$V$2))</f>
        <v>1.4902776723160491E-2</v>
      </c>
      <c r="BD2169" s="359" t="e">
        <f>_xll.qlIndexFixing($BE$1,AZ2169,TRUE,_xll.ohTrigger(Trigger,Trigger12M))</f>
        <v>#NUM!</v>
      </c>
    </row>
    <row r="2170" spans="51:56" ht="11.25" customHeight="1" x14ac:dyDescent="0.25">
      <c r="AY2170" s="187" t="s">
        <v>90</v>
      </c>
      <c r="AZ2170" s="186">
        <f>_xll.qlInterestRateIndexFixingDate(Currency&amp;"ibor"&amp;$I$1,BA2170,Trigger)</f>
        <v>54522</v>
      </c>
      <c r="BA2170" s="186">
        <f>_xll.qlCalendarAdvance(Calendar,BA2169,AY2170,"f",,Trigger)</f>
        <v>54526</v>
      </c>
      <c r="BB2170" s="186">
        <f>_xll.qlInterestRateIndexMaturity(Currency&amp;"ibor"&amp;$I$1,BA2170,Trigger)</f>
        <v>54891</v>
      </c>
      <c r="BC2170" s="359">
        <f>_xll.qlIndexFixing($AC$5,AZ2170,,_xll.ohTrigger(Trigger,Quote!$V$2))</f>
        <v>1.4898556756313514E-2</v>
      </c>
      <c r="BD2170" s="359" t="e">
        <f>_xll.qlIndexFixing($BE$1,AZ2170,TRUE,_xll.ohTrigger(Trigger,Trigger12M))</f>
        <v>#NUM!</v>
      </c>
    </row>
    <row r="2171" spans="51:56" ht="11.25" customHeight="1" x14ac:dyDescent="0.25">
      <c r="AY2171" s="187" t="s">
        <v>90</v>
      </c>
      <c r="AZ2171" s="186">
        <f>_xll.qlInterestRateIndexFixingDate(Currency&amp;"ibor"&amp;$I$1,BA2171,Trigger)</f>
        <v>54527</v>
      </c>
      <c r="BA2171" s="186">
        <f>_xll.qlCalendarAdvance(Calendar,BA2170,AY2171,"f",,Trigger)</f>
        <v>54533</v>
      </c>
      <c r="BB2171" s="186">
        <f>_xll.qlInterestRateIndexMaturity(Currency&amp;"ibor"&amp;$I$1,BA2171,Trigger)</f>
        <v>54898</v>
      </c>
      <c r="BC2171" s="359">
        <f>_xll.qlIndexFixing($AC$5,AZ2171,,_xll.ohTrigger(Trigger,Quote!$V$2))</f>
        <v>1.4894331305514616E-2</v>
      </c>
      <c r="BD2171" s="359" t="e">
        <f>_xll.qlIndexFixing($BE$1,AZ2171,TRUE,_xll.ohTrigger(Trigger,Trigger12M))</f>
        <v>#NUM!</v>
      </c>
    </row>
    <row r="2172" spans="51:56" ht="11.25" customHeight="1" x14ac:dyDescent="0.25">
      <c r="AY2172" s="187" t="s">
        <v>90</v>
      </c>
      <c r="AZ2172" s="186">
        <f>_xll.qlInterestRateIndexFixingDate(Currency&amp;"ibor"&amp;$I$1,BA2172,Trigger)</f>
        <v>54536</v>
      </c>
      <c r="BA2172" s="186">
        <f>_xll.qlCalendarAdvance(Calendar,BA2171,AY2172,"f",,Trigger)</f>
        <v>54540</v>
      </c>
      <c r="BB2172" s="186">
        <f>_xll.qlInterestRateIndexMaturity(Currency&amp;"ibor"&amp;$I$1,BA2172,Trigger)</f>
        <v>54905</v>
      </c>
      <c r="BC2172" s="359">
        <f>_xll.qlIndexFixing($AC$5,AZ2172,,_xll.ohTrigger(Trigger,Quote!$V$2))</f>
        <v>1.4890100370834311E-2</v>
      </c>
      <c r="BD2172" s="359" t="e">
        <f>_xll.qlIndexFixing($BE$1,AZ2172,TRUE,_xll.ohTrigger(Trigger,Trigger12M))</f>
        <v>#NUM!</v>
      </c>
    </row>
    <row r="2173" spans="51:56" ht="11.25" customHeight="1" x14ac:dyDescent="0.25">
      <c r="AY2173" s="187" t="s">
        <v>90</v>
      </c>
      <c r="AZ2173" s="186">
        <f>_xll.qlInterestRateIndexFixingDate(Currency&amp;"ibor"&amp;$I$1,BA2173,Trigger)</f>
        <v>54543</v>
      </c>
      <c r="BA2173" s="186">
        <f>_xll.qlCalendarAdvance(Calendar,BA2172,AY2173,"f",,Trigger)</f>
        <v>54547</v>
      </c>
      <c r="BB2173" s="186">
        <f>_xll.qlInterestRateIndexMaturity(Currency&amp;"ibor"&amp;$I$1,BA2173,Trigger)</f>
        <v>54912</v>
      </c>
      <c r="BC2173" s="359">
        <f>_xll.qlIndexFixing($AC$5,AZ2173,,_xll.ohTrigger(Trigger,Quote!$V$2))</f>
        <v>1.4885863952341372E-2</v>
      </c>
      <c r="BD2173" s="359" t="e">
        <f>_xll.qlIndexFixing($BE$1,AZ2173,TRUE,_xll.ohTrigger(Trigger,Trigger12M))</f>
        <v>#NUM!</v>
      </c>
    </row>
    <row r="2174" spans="51:56" ht="11.25" customHeight="1" x14ac:dyDescent="0.25">
      <c r="AY2174" s="187" t="s">
        <v>90</v>
      </c>
      <c r="AZ2174" s="186">
        <f>_xll.qlInterestRateIndexFixingDate(Currency&amp;"ibor"&amp;$I$1,BA2174,Trigger)</f>
        <v>54550</v>
      </c>
      <c r="BA2174" s="186">
        <f>_xll.qlCalendarAdvance(Calendar,BA2173,AY2174,"f",,Trigger)</f>
        <v>54554</v>
      </c>
      <c r="BB2174" s="186">
        <f>_xll.qlInterestRateIndexMaturity(Currency&amp;"ibor"&amp;$I$1,BA2174,Trigger)</f>
        <v>54919</v>
      </c>
      <c r="BC2174" s="359">
        <f>_xll.qlIndexFixing($AC$5,AZ2174,,_xll.ohTrigger(Trigger,Quote!$V$2))</f>
        <v>1.4881622050106312E-2</v>
      </c>
      <c r="BD2174" s="359" t="e">
        <f>_xll.qlIndexFixing($BE$1,AZ2174,TRUE,_xll.ohTrigger(Trigger,Trigger12M))</f>
        <v>#NUM!</v>
      </c>
    </row>
    <row r="2175" spans="51:56" ht="11.25" customHeight="1" x14ac:dyDescent="0.25">
      <c r="AY2175" s="187" t="s">
        <v>90</v>
      </c>
      <c r="AZ2175" s="186">
        <f>_xll.qlInterestRateIndexFixingDate(Currency&amp;"ibor"&amp;$I$1,BA2175,Trigger)</f>
        <v>54557</v>
      </c>
      <c r="BA2175" s="186">
        <f>_xll.qlCalendarAdvance(Calendar,BA2174,AY2175,"f",,Trigger)</f>
        <v>54561</v>
      </c>
      <c r="BB2175" s="186">
        <f>_xll.qlInterestRateIndexMaturity(Currency&amp;"ibor"&amp;$I$1,BA2175,Trigger)</f>
        <v>54926</v>
      </c>
      <c r="BC2175" s="359">
        <f>_xll.qlIndexFixing($AC$5,AZ2175,,_xll.ohTrigger(Trigger,Quote!$V$2))</f>
        <v>1.4877374664198341E-2</v>
      </c>
      <c r="BD2175" s="359" t="e">
        <f>_xll.qlIndexFixing($BE$1,AZ2175,TRUE,_xll.ohTrigger(Trigger,Trigger12M))</f>
        <v>#NUM!</v>
      </c>
    </row>
    <row r="2176" spans="51:56" ht="11.25" customHeight="1" x14ac:dyDescent="0.25">
      <c r="AY2176" s="187" t="s">
        <v>90</v>
      </c>
      <c r="AZ2176" s="186">
        <f>_xll.qlInterestRateIndexFixingDate(Currency&amp;"ibor"&amp;$I$1,BA2176,Trigger)</f>
        <v>54564</v>
      </c>
      <c r="BA2176" s="186">
        <f>_xll.qlCalendarAdvance(Calendar,BA2175,AY2176,"f",,Trigger)</f>
        <v>54568</v>
      </c>
      <c r="BB2176" s="186">
        <f>_xll.qlInterestRateIndexMaturity(Currency&amp;"ibor"&amp;$I$1,BA2176,Trigger)</f>
        <v>54933</v>
      </c>
      <c r="BC2176" s="359">
        <f>_xll.qlIndexFixing($AC$5,AZ2176,,_xll.ohTrigger(Trigger,Quote!$V$2))</f>
        <v>1.4873121794687756E-2</v>
      </c>
      <c r="BD2176" s="359" t="e">
        <f>_xll.qlIndexFixing($BE$1,AZ2176,TRUE,_xll.ohTrigger(Trigger,Trigger12M))</f>
        <v>#NUM!</v>
      </c>
    </row>
    <row r="2177" spans="51:56" ht="11.25" customHeight="1" x14ac:dyDescent="0.25">
      <c r="AY2177" s="187" t="s">
        <v>90</v>
      </c>
      <c r="AZ2177" s="186">
        <f>_xll.qlInterestRateIndexFixingDate(Currency&amp;"ibor"&amp;$I$1,BA2177,Trigger)</f>
        <v>54571</v>
      </c>
      <c r="BA2177" s="186">
        <f>_xll.qlCalendarAdvance(Calendar,BA2176,AY2177,"f",,Trigger)</f>
        <v>54575</v>
      </c>
      <c r="BB2177" s="186">
        <f>_xll.qlInterestRateIndexMaturity(Currency&amp;"ibor"&amp;$I$1,BA2177,Trigger)</f>
        <v>54940</v>
      </c>
      <c r="BC2177" s="359">
        <f>_xll.qlIndexFixing($AC$5,AZ2177,,_xll.ohTrigger(Trigger,Quote!$V$2))</f>
        <v>1.4868863441644202E-2</v>
      </c>
      <c r="BD2177" s="359" t="e">
        <f>_xll.qlIndexFixing($BE$1,AZ2177,TRUE,_xll.ohTrigger(Trigger,Trigger12M))</f>
        <v>#NUM!</v>
      </c>
    </row>
    <row r="2178" spans="51:56" ht="11.25" customHeight="1" x14ac:dyDescent="0.25">
      <c r="AY2178" s="187" t="s">
        <v>90</v>
      </c>
      <c r="AZ2178" s="186">
        <f>_xll.qlInterestRateIndexFixingDate(Currency&amp;"ibor"&amp;$I$1,BA2178,Trigger)</f>
        <v>54578</v>
      </c>
      <c r="BA2178" s="186">
        <f>_xll.qlCalendarAdvance(Calendar,BA2177,AY2178,"f",,Trigger)</f>
        <v>54582</v>
      </c>
      <c r="BB2178" s="186">
        <f>_xll.qlInterestRateIndexMaturity(Currency&amp;"ibor"&amp;$I$1,BA2178,Trigger)</f>
        <v>54947</v>
      </c>
      <c r="BC2178" s="359">
        <f>_xll.qlIndexFixing($AC$5,AZ2178,,_xll.ohTrigger(Trigger,Quote!$V$2))</f>
        <v>1.4864946634649077E-2</v>
      </c>
      <c r="BD2178" s="359" t="e">
        <f>_xll.qlIndexFixing($BE$1,AZ2178,TRUE,_xll.ohTrigger(Trigger,Trigger12M))</f>
        <v>#NUM!</v>
      </c>
    </row>
    <row r="2179" spans="51:56" ht="11.25" customHeight="1" x14ac:dyDescent="0.25">
      <c r="AY2179" s="187" t="s">
        <v>90</v>
      </c>
      <c r="AZ2179" s="186">
        <f>_xll.qlInterestRateIndexFixingDate(Currency&amp;"ibor"&amp;$I$1,BA2179,Trigger)</f>
        <v>54585</v>
      </c>
      <c r="BA2179" s="186">
        <f>_xll.qlCalendarAdvance(Calendar,BA2178,AY2179,"f",,Trigger)</f>
        <v>54589</v>
      </c>
      <c r="BB2179" s="186">
        <f>_xll.qlInterestRateIndexMaturity(Currency&amp;"ibor"&amp;$I$1,BA2179,Trigger)</f>
        <v>54954</v>
      </c>
      <c r="BC2179" s="359">
        <f>_xll.qlIndexFixing($AC$5,AZ2179,,_xll.ohTrigger(Trigger,Quote!$V$2))</f>
        <v>1.4861024878074138E-2</v>
      </c>
      <c r="BD2179" s="359" t="e">
        <f>_xll.qlIndexFixing($BE$1,AZ2179,TRUE,_xll.ohTrigger(Trigger,Trigger12M))</f>
        <v>#NUM!</v>
      </c>
    </row>
    <row r="2180" spans="51:56" ht="11.25" customHeight="1" x14ac:dyDescent="0.25">
      <c r="AY2180" s="187" t="s">
        <v>90</v>
      </c>
      <c r="AZ2180" s="186">
        <f>_xll.qlInterestRateIndexFixingDate(Currency&amp;"ibor"&amp;$I$1,BA2180,Trigger)</f>
        <v>54592</v>
      </c>
      <c r="BA2180" s="186">
        <f>_xll.qlCalendarAdvance(Calendar,BA2179,AY2180,"f",,Trigger)</f>
        <v>54596</v>
      </c>
      <c r="BB2180" s="186">
        <f>_xll.qlInterestRateIndexMaturity(Currency&amp;"ibor"&amp;$I$1,BA2180,Trigger)</f>
        <v>54961</v>
      </c>
      <c r="BC2180" s="359">
        <f>_xll.qlIndexFixing($AC$5,AZ2180,,_xll.ohTrigger(Trigger,Quote!$V$2))</f>
        <v>1.4857098171977858E-2</v>
      </c>
      <c r="BD2180" s="359" t="e">
        <f>_xll.qlIndexFixing($BE$1,AZ2180,TRUE,_xll.ohTrigger(Trigger,Trigger12M))</f>
        <v>#NUM!</v>
      </c>
    </row>
    <row r="2181" spans="51:56" ht="11.25" customHeight="1" x14ac:dyDescent="0.25">
      <c r="AY2181" s="187" t="s">
        <v>90</v>
      </c>
      <c r="AZ2181" s="186">
        <f>_xll.qlInterestRateIndexFixingDate(Currency&amp;"ibor"&amp;$I$1,BA2181,Trigger)</f>
        <v>54599</v>
      </c>
      <c r="BA2181" s="186">
        <f>_xll.qlCalendarAdvance(Calendar,BA2180,AY2181,"f",,Trigger)</f>
        <v>54603</v>
      </c>
      <c r="BB2181" s="186">
        <f>_xll.qlInterestRateIndexMaturity(Currency&amp;"ibor"&amp;$I$1,BA2181,Trigger)</f>
        <v>54968</v>
      </c>
      <c r="BC2181" s="359">
        <f>_xll.qlIndexFixing($AC$5,AZ2181,,_xll.ohTrigger(Trigger,Quote!$V$2))</f>
        <v>1.4853166516418274E-2</v>
      </c>
      <c r="BD2181" s="359" t="e">
        <f>_xll.qlIndexFixing($BE$1,AZ2181,TRUE,_xll.ohTrigger(Trigger,Trigger12M))</f>
        <v>#NUM!</v>
      </c>
    </row>
    <row r="2182" spans="51:56" ht="11.25" customHeight="1" x14ac:dyDescent="0.25">
      <c r="AY2182" s="187" t="s">
        <v>90</v>
      </c>
      <c r="AZ2182" s="186">
        <f>_xll.qlInterestRateIndexFixingDate(Currency&amp;"ibor"&amp;$I$1,BA2182,Trigger)</f>
        <v>54606</v>
      </c>
      <c r="BA2182" s="186">
        <f>_xll.qlCalendarAdvance(Calendar,BA2181,AY2182,"f",,Trigger)</f>
        <v>54610</v>
      </c>
      <c r="BB2182" s="186">
        <f>_xll.qlInterestRateIndexMaturity(Currency&amp;"ibor"&amp;$I$1,BA2182,Trigger)</f>
        <v>54975</v>
      </c>
      <c r="BC2182" s="359">
        <f>_xll.qlIndexFixing($AC$5,AZ2182,,_xll.ohTrigger(Trigger,Quote!$V$2))</f>
        <v>1.4849229911454515E-2</v>
      </c>
      <c r="BD2182" s="359" t="e">
        <f>_xll.qlIndexFixing($BE$1,AZ2182,TRUE,_xll.ohTrigger(Trigger,Trigger12M))</f>
        <v>#NUM!</v>
      </c>
    </row>
    <row r="2183" spans="51:56" ht="11.25" customHeight="1" x14ac:dyDescent="0.25">
      <c r="AY2183" s="187" t="s">
        <v>90</v>
      </c>
      <c r="AZ2183" s="186">
        <f>_xll.qlInterestRateIndexFixingDate(Currency&amp;"ibor"&amp;$I$1,BA2183,Trigger)</f>
        <v>54613</v>
      </c>
      <c r="BA2183" s="186">
        <f>_xll.qlCalendarAdvance(Calendar,BA2182,AY2183,"f",,Trigger)</f>
        <v>54617</v>
      </c>
      <c r="BB2183" s="186">
        <f>_xll.qlInterestRateIndexMaturity(Currency&amp;"ibor"&amp;$I$1,BA2183,Trigger)</f>
        <v>54982</v>
      </c>
      <c r="BC2183" s="359">
        <f>_xll.qlIndexFixing($AC$5,AZ2183,,_xll.ohTrigger(Trigger,Quote!$V$2))</f>
        <v>1.4845288357144179E-2</v>
      </c>
      <c r="BD2183" s="359" t="e">
        <f>_xll.qlIndexFixing($BE$1,AZ2183,TRUE,_xll.ohTrigger(Trigger,Trigger12M))</f>
        <v>#NUM!</v>
      </c>
    </row>
    <row r="2184" spans="51:56" ht="11.25" customHeight="1" x14ac:dyDescent="0.25">
      <c r="AY2184" s="187" t="s">
        <v>90</v>
      </c>
      <c r="AZ2184" s="186">
        <f>_xll.qlInterestRateIndexFixingDate(Currency&amp;"ibor"&amp;$I$1,BA2184,Trigger)</f>
        <v>54620</v>
      </c>
      <c r="BA2184" s="186">
        <f>_xll.qlCalendarAdvance(Calendar,BA2183,AY2184,"f",,Trigger)</f>
        <v>54624</v>
      </c>
      <c r="BB2184" s="186">
        <f>_xll.qlInterestRateIndexMaturity(Currency&amp;"ibor"&amp;$I$1,BA2184,Trigger)</f>
        <v>54989</v>
      </c>
      <c r="BC2184" s="359">
        <f>_xll.qlIndexFixing($AC$5,AZ2184,,_xll.ohTrigger(Trigger,Quote!$V$2))</f>
        <v>1.4841341853546616E-2</v>
      </c>
      <c r="BD2184" s="359" t="e">
        <f>_xll.qlIndexFixing($BE$1,AZ2184,TRUE,_xll.ohTrigger(Trigger,Trigger12M))</f>
        <v>#NUM!</v>
      </c>
    </row>
    <row r="2185" spans="51:56" ht="11.25" customHeight="1" x14ac:dyDescent="0.25">
      <c r="AY2185" s="187" t="s">
        <v>90</v>
      </c>
      <c r="AZ2185" s="186">
        <f>_xll.qlInterestRateIndexFixingDate(Currency&amp;"ibor"&amp;$I$1,BA2185,Trigger)</f>
        <v>54627</v>
      </c>
      <c r="BA2185" s="186">
        <f>_xll.qlCalendarAdvance(Calendar,BA2184,AY2185,"f",,Trigger)</f>
        <v>54631</v>
      </c>
      <c r="BB2185" s="186">
        <f>_xll.qlInterestRateIndexMaturity(Currency&amp;"ibor"&amp;$I$1,BA2185,Trigger)</f>
        <v>54996</v>
      </c>
      <c r="BC2185" s="359">
        <f>_xll.qlIndexFixing($AC$5,AZ2185,,_xll.ohTrigger(Trigger,Quote!$V$2))</f>
        <v>1.4837390400719864E-2</v>
      </c>
      <c r="BD2185" s="359" t="e">
        <f>_xll.qlIndexFixing($BE$1,AZ2185,TRUE,_xll.ohTrigger(Trigger,Trigger12M))</f>
        <v>#NUM!</v>
      </c>
    </row>
    <row r="2186" spans="51:56" ht="11.25" customHeight="1" x14ac:dyDescent="0.25">
      <c r="AY2186" s="187" t="s">
        <v>90</v>
      </c>
      <c r="AZ2186" s="186">
        <f>_xll.qlInterestRateIndexFixingDate(Currency&amp;"ibor"&amp;$I$1,BA2186,Trigger)</f>
        <v>54634</v>
      </c>
      <c r="BA2186" s="186">
        <f>_xll.qlCalendarAdvance(Calendar,BA2185,AY2186,"f",,Trigger)</f>
        <v>54638</v>
      </c>
      <c r="BB2186" s="186">
        <f>_xll.qlInterestRateIndexMaturity(Currency&amp;"ibor"&amp;$I$1,BA2186,Trigger)</f>
        <v>55003</v>
      </c>
      <c r="BC2186" s="359">
        <f>_xll.qlIndexFixing($AC$5,AZ2186,,_xll.ohTrigger(Trigger,Quote!$V$2))</f>
        <v>1.483343399872305E-2</v>
      </c>
      <c r="BD2186" s="359" t="e">
        <f>_xll.qlIndexFixing($BE$1,AZ2186,TRUE,_xll.ohTrigger(Trigger,Trigger12M))</f>
        <v>#NUM!</v>
      </c>
    </row>
    <row r="2187" spans="51:56" ht="11.25" customHeight="1" x14ac:dyDescent="0.25">
      <c r="AY2187" s="187" t="s">
        <v>90</v>
      </c>
      <c r="AZ2187" s="186">
        <f>_xll.qlInterestRateIndexFixingDate(Currency&amp;"ibor"&amp;$I$1,BA2187,Trigger)</f>
        <v>54641</v>
      </c>
      <c r="BA2187" s="186">
        <f>_xll.qlCalendarAdvance(Calendar,BA2186,AY2187,"f",,Trigger)</f>
        <v>54645</v>
      </c>
      <c r="BB2187" s="186">
        <f>_xll.qlInterestRateIndexMaturity(Currency&amp;"ibor"&amp;$I$1,BA2187,Trigger)</f>
        <v>55010</v>
      </c>
      <c r="BC2187" s="359">
        <f>_xll.qlIndexFixing($AC$5,AZ2187,,_xll.ohTrigger(Trigger,Quote!$V$2))</f>
        <v>1.4829472647614432E-2</v>
      </c>
      <c r="BD2187" s="359" t="e">
        <f>_xll.qlIndexFixing($BE$1,AZ2187,TRUE,_xll.ohTrigger(Trigger,Trigger12M))</f>
        <v>#NUM!</v>
      </c>
    </row>
    <row r="2188" spans="51:56" ht="11.25" customHeight="1" x14ac:dyDescent="0.25">
      <c r="AY2188" s="187" t="s">
        <v>90</v>
      </c>
      <c r="AZ2188" s="186">
        <f>_xll.qlInterestRateIndexFixingDate(Currency&amp;"ibor"&amp;$I$1,BA2188,Trigger)</f>
        <v>54648</v>
      </c>
      <c r="BA2188" s="186">
        <f>_xll.qlCalendarAdvance(Calendar,BA2187,AY2188,"f",,Trigger)</f>
        <v>54652</v>
      </c>
      <c r="BB2188" s="186">
        <f>_xll.qlInterestRateIndexMaturity(Currency&amp;"ibor"&amp;$I$1,BA2188,Trigger)</f>
        <v>55017</v>
      </c>
      <c r="BC2188" s="359">
        <f>_xll.qlIndexFixing($AC$5,AZ2188,,_xll.ohTrigger(Trigger,Quote!$V$2))</f>
        <v>1.4825506347453795E-2</v>
      </c>
      <c r="BD2188" s="359" t="e">
        <f>_xll.qlIndexFixing($BE$1,AZ2188,TRUE,_xll.ohTrigger(Trigger,Trigger12M))</f>
        <v>#NUM!</v>
      </c>
    </row>
    <row r="2189" spans="51:56" ht="11.25" customHeight="1" x14ac:dyDescent="0.25">
      <c r="AY2189" s="187" t="s">
        <v>90</v>
      </c>
      <c r="AZ2189" s="186">
        <f>_xll.qlInterestRateIndexFixingDate(Currency&amp;"ibor"&amp;$I$1,BA2189,Trigger)</f>
        <v>54655</v>
      </c>
      <c r="BA2189" s="186">
        <f>_xll.qlCalendarAdvance(Calendar,BA2188,AY2189,"f",,Trigger)</f>
        <v>54659</v>
      </c>
      <c r="BB2189" s="186">
        <f>_xll.qlInterestRateIndexMaturity(Currency&amp;"ibor"&amp;$I$1,BA2189,Trigger)</f>
        <v>55024</v>
      </c>
      <c r="BC2189" s="359">
        <f>_xll.qlIndexFixing($AC$5,AZ2189,,_xll.ohTrigger(Trigger,Quote!$V$2))</f>
        <v>1.4821535098299397E-2</v>
      </c>
      <c r="BD2189" s="359" t="e">
        <f>_xll.qlIndexFixing($BE$1,AZ2189,TRUE,_xll.ohTrigger(Trigger,Trigger12M))</f>
        <v>#NUM!</v>
      </c>
    </row>
    <row r="2190" spans="51:56" ht="11.25" customHeight="1" x14ac:dyDescent="0.25">
      <c r="AY2190" s="187" t="s">
        <v>90</v>
      </c>
      <c r="AZ2190" s="186">
        <f>_xll.qlInterestRateIndexFixingDate(Currency&amp;"ibor"&amp;$I$1,BA2190,Trigger)</f>
        <v>54662</v>
      </c>
      <c r="BA2190" s="186">
        <f>_xll.qlCalendarAdvance(Calendar,BA2189,AY2190,"f",,Trigger)</f>
        <v>54666</v>
      </c>
      <c r="BB2190" s="186">
        <f>_xll.qlInterestRateIndexMaturity(Currency&amp;"ibor"&amp;$I$1,BA2190,Trigger)</f>
        <v>55031</v>
      </c>
      <c r="BC2190" s="359">
        <f>_xll.qlIndexFixing($AC$5,AZ2190,,_xll.ohTrigger(Trigger,Quote!$V$2))</f>
        <v>1.4817558900210366E-2</v>
      </c>
      <c r="BD2190" s="359" t="e">
        <f>_xll.qlIndexFixing($BE$1,AZ2190,TRUE,_xll.ohTrigger(Trigger,Trigger12M))</f>
        <v>#NUM!</v>
      </c>
    </row>
    <row r="2191" spans="51:56" ht="11.25" customHeight="1" x14ac:dyDescent="0.25">
      <c r="AY2191" s="187" t="s">
        <v>90</v>
      </c>
      <c r="AZ2191" s="186">
        <f>_xll.qlInterestRateIndexFixingDate(Currency&amp;"ibor"&amp;$I$1,BA2191,Trigger)</f>
        <v>54669</v>
      </c>
      <c r="BA2191" s="186">
        <f>_xll.qlCalendarAdvance(Calendar,BA2190,AY2191,"f",,Trigger)</f>
        <v>54673</v>
      </c>
      <c r="BB2191" s="186">
        <f>_xll.qlInterestRateIndexMaturity(Currency&amp;"ibor"&amp;$I$1,BA2191,Trigger)</f>
        <v>55038</v>
      </c>
      <c r="BC2191" s="359">
        <f>_xll.qlIndexFixing($AC$5,AZ2191,,_xll.ohTrigger(Trigger,Quote!$V$2))</f>
        <v>1.4813577753246054E-2</v>
      </c>
      <c r="BD2191" s="359" t="e">
        <f>_xll.qlIndexFixing($BE$1,AZ2191,TRUE,_xll.ohTrigger(Trigger,Trigger12M))</f>
        <v>#NUM!</v>
      </c>
    </row>
    <row r="2192" spans="51:56" ht="11.25" customHeight="1" x14ac:dyDescent="0.25">
      <c r="AY2192" s="187" t="s">
        <v>90</v>
      </c>
      <c r="AZ2192" s="186">
        <f>_xll.qlInterestRateIndexFixingDate(Currency&amp;"ibor"&amp;$I$1,BA2192,Trigger)</f>
        <v>54676</v>
      </c>
      <c r="BA2192" s="186">
        <f>_xll.qlCalendarAdvance(Calendar,BA2191,AY2192,"f",,Trigger)</f>
        <v>54680</v>
      </c>
      <c r="BB2192" s="186">
        <f>_xll.qlInterestRateIndexMaturity(Currency&amp;"ibor"&amp;$I$1,BA2192,Trigger)</f>
        <v>55045</v>
      </c>
      <c r="BC2192" s="359">
        <f>_xll.qlIndexFixing($AC$5,AZ2192,,_xll.ohTrigger(Trigger,Quote!$V$2))</f>
        <v>1.4809591657465371E-2</v>
      </c>
      <c r="BD2192" s="359" t="e">
        <f>_xll.qlIndexFixing($BE$1,AZ2192,TRUE,_xll.ohTrigger(Trigger,Trigger12M))</f>
        <v>#NUM!</v>
      </c>
    </row>
    <row r="2193" spans="51:56" ht="11.25" customHeight="1" x14ac:dyDescent="0.25">
      <c r="AY2193" s="187" t="s">
        <v>90</v>
      </c>
      <c r="AZ2193" s="186">
        <f>_xll.qlInterestRateIndexFixingDate(Currency&amp;"ibor"&amp;$I$1,BA2193,Trigger)</f>
        <v>54683</v>
      </c>
      <c r="BA2193" s="186">
        <f>_xll.qlCalendarAdvance(Calendar,BA2192,AY2193,"f",,Trigger)</f>
        <v>54687</v>
      </c>
      <c r="BB2193" s="186">
        <f>_xll.qlInterestRateIndexMaturity(Currency&amp;"ibor"&amp;$I$1,BA2193,Trigger)</f>
        <v>55052</v>
      </c>
      <c r="BC2193" s="359">
        <f>_xll.qlIndexFixing($AC$5,AZ2193,,_xll.ohTrigger(Trigger,Quote!$V$2))</f>
        <v>1.4805600612927667E-2</v>
      </c>
      <c r="BD2193" s="359" t="e">
        <f>_xll.qlIndexFixing($BE$1,AZ2193,TRUE,_xll.ohTrigger(Trigger,Trigger12M))</f>
        <v>#NUM!</v>
      </c>
    </row>
    <row r="2194" spans="51:56" ht="11.25" customHeight="1" x14ac:dyDescent="0.25">
      <c r="AY2194" s="187" t="s">
        <v>90</v>
      </c>
      <c r="AZ2194" s="186">
        <f>_xll.qlInterestRateIndexFixingDate(Currency&amp;"ibor"&amp;$I$1,BA2194,Trigger)</f>
        <v>54690</v>
      </c>
      <c r="BA2194" s="186">
        <f>_xll.qlCalendarAdvance(Calendar,BA2193,AY2194,"f",,Trigger)</f>
        <v>54694</v>
      </c>
      <c r="BB2194" s="186">
        <f>_xll.qlInterestRateIndexMaturity(Currency&amp;"ibor"&amp;$I$1,BA2194,Trigger)</f>
        <v>55059</v>
      </c>
      <c r="BC2194" s="359">
        <f>_xll.qlIndexFixing($AC$5,AZ2194,,_xll.ohTrigger(Trigger,Quote!$V$2))</f>
        <v>1.4801604619692073E-2</v>
      </c>
      <c r="BD2194" s="359" t="e">
        <f>_xll.qlIndexFixing($BE$1,AZ2194,TRUE,_xll.ohTrigger(Trigger,Trigger12M))</f>
        <v>#NUM!</v>
      </c>
    </row>
    <row r="2195" spans="51:56" ht="11.25" customHeight="1" x14ac:dyDescent="0.25">
      <c r="AY2195" s="187" t="s">
        <v>90</v>
      </c>
      <c r="AZ2195" s="186">
        <f>_xll.qlInterestRateIndexFixingDate(Currency&amp;"ibor"&amp;$I$1,BA2195,Trigger)</f>
        <v>54697</v>
      </c>
      <c r="BA2195" s="186">
        <f>_xll.qlCalendarAdvance(Calendar,BA2194,AY2195,"f",,Trigger)</f>
        <v>54701</v>
      </c>
      <c r="BB2195" s="186">
        <f>_xll.qlInterestRateIndexMaturity(Currency&amp;"ibor"&amp;$I$1,BA2195,Trigger)</f>
        <v>55066</v>
      </c>
      <c r="BC2195" s="359">
        <f>_xll.qlIndexFixing($AC$5,AZ2195,,_xll.ohTrigger(Trigger,Quote!$V$2))</f>
        <v>1.4797603677818377E-2</v>
      </c>
      <c r="BD2195" s="359" t="e">
        <f>_xll.qlIndexFixing($BE$1,AZ2195,TRUE,_xll.ohTrigger(Trigger,Trigger12M))</f>
        <v>#NUM!</v>
      </c>
    </row>
    <row r="2196" spans="51:56" ht="11.25" customHeight="1" x14ac:dyDescent="0.25">
      <c r="AY2196" s="187" t="s">
        <v>90</v>
      </c>
      <c r="AZ2196" s="186">
        <f>_xll.qlInterestRateIndexFixingDate(Currency&amp;"ibor"&amp;$I$1,BA2196,Trigger)</f>
        <v>54704</v>
      </c>
      <c r="BA2196" s="186">
        <f>_xll.qlCalendarAdvance(Calendar,BA2195,AY2196,"f",,Trigger)</f>
        <v>54708</v>
      </c>
      <c r="BB2196" s="186">
        <f>_xll.qlInterestRateIndexMaturity(Currency&amp;"ibor"&amp;$I$1,BA2196,Trigger)</f>
        <v>55073</v>
      </c>
      <c r="BC2196" s="359">
        <f>_xll.qlIndexFixing($AC$5,AZ2196,,_xll.ohTrigger(Trigger,Quote!$V$2))</f>
        <v>1.4793597787365711E-2</v>
      </c>
      <c r="BD2196" s="359" t="e">
        <f>_xll.qlIndexFixing($BE$1,AZ2196,TRUE,_xll.ohTrigger(Trigger,Trigger12M))</f>
        <v>#NUM!</v>
      </c>
    </row>
    <row r="2197" spans="51:56" ht="11.25" customHeight="1" x14ac:dyDescent="0.25">
      <c r="AY2197" s="187" t="s">
        <v>90</v>
      </c>
      <c r="AZ2197" s="186">
        <f>_xll.qlInterestRateIndexFixingDate(Currency&amp;"ibor"&amp;$I$1,BA2197,Trigger)</f>
        <v>54711</v>
      </c>
      <c r="BA2197" s="186">
        <f>_xll.qlCalendarAdvance(Calendar,BA2196,AY2197,"f",,Trigger)</f>
        <v>54715</v>
      </c>
      <c r="BB2197" s="186">
        <f>_xll.qlInterestRateIndexMaturity(Currency&amp;"ibor"&amp;$I$1,BA2197,Trigger)</f>
        <v>55080</v>
      </c>
      <c r="BC2197" s="359">
        <f>_xll.qlIndexFixing($AC$5,AZ2197,,_xll.ohTrigger(Trigger,Quote!$V$2))</f>
        <v>1.4789586948393421E-2</v>
      </c>
      <c r="BD2197" s="359" t="e">
        <f>_xll.qlIndexFixing($BE$1,AZ2197,TRUE,_xll.ohTrigger(Trigger,Trigger12M))</f>
        <v>#NUM!</v>
      </c>
    </row>
    <row r="2198" spans="51:56" ht="11.25" customHeight="1" x14ac:dyDescent="0.25">
      <c r="AY2198" s="187" t="s">
        <v>90</v>
      </c>
      <c r="AZ2198" s="186">
        <f>_xll.qlInterestRateIndexFixingDate(Currency&amp;"ibor"&amp;$I$1,BA2198,Trigger)</f>
        <v>54718</v>
      </c>
      <c r="BA2198" s="186">
        <f>_xll.qlCalendarAdvance(Calendar,BA2197,AY2198,"f",,Trigger)</f>
        <v>54722</v>
      </c>
      <c r="BB2198" s="186">
        <f>_xll.qlInterestRateIndexMaturity(Currency&amp;"ibor"&amp;$I$1,BA2198,Trigger)</f>
        <v>55087</v>
      </c>
      <c r="BC2198" s="359">
        <f>_xll.qlIndexFixing($AC$5,AZ2198,,_xll.ohTrigger(Trigger,Quote!$V$2))</f>
        <v>1.4785571160961519E-2</v>
      </c>
      <c r="BD2198" s="359" t="e">
        <f>_xll.qlIndexFixing($BE$1,AZ2198,TRUE,_xll.ohTrigger(Trigger,Trigger12M))</f>
        <v>#NUM!</v>
      </c>
    </row>
    <row r="2199" spans="51:56" ht="11.25" customHeight="1" x14ac:dyDescent="0.25">
      <c r="AY2199" s="187" t="s">
        <v>90</v>
      </c>
      <c r="AZ2199" s="186">
        <f>_xll.qlInterestRateIndexFixingDate(Currency&amp;"ibor"&amp;$I$1,BA2199,Trigger)</f>
        <v>54725</v>
      </c>
      <c r="BA2199" s="186">
        <f>_xll.qlCalendarAdvance(Calendar,BA2198,AY2199,"f",,Trigger)</f>
        <v>54729</v>
      </c>
      <c r="BB2199" s="186">
        <f>_xll.qlInterestRateIndexMaturity(Currency&amp;"ibor"&amp;$I$1,BA2199,Trigger)</f>
        <v>55094</v>
      </c>
      <c r="BC2199" s="359">
        <f>_xll.qlIndexFixing($AC$5,AZ2199,,_xll.ohTrigger(Trigger,Quote!$V$2))</f>
        <v>1.478155042512979E-2</v>
      </c>
      <c r="BD2199" s="359" t="e">
        <f>_xll.qlIndexFixing($BE$1,AZ2199,TRUE,_xll.ohTrigger(Trigger,Trigger12M))</f>
        <v>#NUM!</v>
      </c>
    </row>
    <row r="2200" spans="51:56" ht="11.25" customHeight="1" x14ac:dyDescent="0.25">
      <c r="AY2200" s="187" t="s">
        <v>90</v>
      </c>
      <c r="AZ2200" s="186">
        <f>_xll.qlInterestRateIndexFixingDate(Currency&amp;"ibor"&amp;$I$1,BA2200,Trigger)</f>
        <v>54732</v>
      </c>
      <c r="BA2200" s="186">
        <f>_xll.qlCalendarAdvance(Calendar,BA2199,AY2200,"f",,Trigger)</f>
        <v>54736</v>
      </c>
      <c r="BB2200" s="186">
        <f>_xll.qlInterestRateIndexMaturity(Currency&amp;"ibor"&amp;$I$1,BA2200,Trigger)</f>
        <v>55101</v>
      </c>
      <c r="BC2200" s="359">
        <f>_xll.qlIndexFixing($AC$5,AZ2200,,_xll.ohTrigger(Trigger,Quote!$V$2))</f>
        <v>1.4777524740957363E-2</v>
      </c>
      <c r="BD2200" s="359" t="e">
        <f>_xll.qlIndexFixing($BE$1,AZ2200,TRUE,_xll.ohTrigger(Trigger,Trigger12M))</f>
        <v>#NUM!</v>
      </c>
    </row>
    <row r="2201" spans="51:56" ht="11.25" customHeight="1" x14ac:dyDescent="0.25">
      <c r="AY2201" s="187" t="s">
        <v>90</v>
      </c>
      <c r="AZ2201" s="186">
        <f>_xll.qlInterestRateIndexFixingDate(Currency&amp;"ibor"&amp;$I$1,BA2201,Trigger)</f>
        <v>54739</v>
      </c>
      <c r="BA2201" s="186">
        <f>_xll.qlCalendarAdvance(Calendar,BA2200,AY2201,"f",,Trigger)</f>
        <v>54743</v>
      </c>
      <c r="BB2201" s="186">
        <f>_xll.qlInterestRateIndexMaturity(Currency&amp;"ibor"&amp;$I$1,BA2201,Trigger)</f>
        <v>55108</v>
      </c>
      <c r="BC2201" s="359">
        <f>_xll.qlIndexFixing($AC$5,AZ2201,,_xll.ohTrigger(Trigger,Quote!$V$2))</f>
        <v>1.4773494108504467E-2</v>
      </c>
      <c r="BD2201" s="359" t="e">
        <f>_xll.qlIndexFixing($BE$1,AZ2201,TRUE,_xll.ohTrigger(Trigger,Trigger12M))</f>
        <v>#NUM!</v>
      </c>
    </row>
    <row r="2202" spans="51:56" ht="11.25" customHeight="1" x14ac:dyDescent="0.25">
      <c r="AY2202" s="187" t="s">
        <v>90</v>
      </c>
      <c r="AZ2202" s="186">
        <f>_xll.qlInterestRateIndexFixingDate(Currency&amp;"ibor"&amp;$I$1,BA2202,Trigger)</f>
        <v>54746</v>
      </c>
      <c r="BA2202" s="186">
        <f>_xll.qlCalendarAdvance(Calendar,BA2201,AY2202,"f",,Trigger)</f>
        <v>54750</v>
      </c>
      <c r="BB2202" s="186">
        <f>_xll.qlInterestRateIndexMaturity(Currency&amp;"ibor"&amp;$I$1,BA2202,Trigger)</f>
        <v>55115</v>
      </c>
      <c r="BC2202" s="359">
        <f>_xll.qlIndexFixing($AC$5,AZ2202,,_xll.ohTrigger(Trigger,Quote!$V$2))</f>
        <v>1.4769458527831106E-2</v>
      </c>
      <c r="BD2202" s="359" t="e">
        <f>_xll.qlIndexFixing($BE$1,AZ2202,TRUE,_xll.ohTrigger(Trigger,Trigger12M))</f>
        <v>#NUM!</v>
      </c>
    </row>
    <row r="2203" spans="51:56" ht="11.25" customHeight="1" x14ac:dyDescent="0.25">
      <c r="AY2203" s="187" t="s">
        <v>90</v>
      </c>
      <c r="AZ2203" s="186">
        <f>_xll.qlInterestRateIndexFixingDate(Currency&amp;"ibor"&amp;$I$1,BA2203,Trigger)</f>
        <v>54753</v>
      </c>
      <c r="BA2203" s="186">
        <f>_xll.qlCalendarAdvance(Calendar,BA2202,AY2203,"f",,Trigger)</f>
        <v>54757</v>
      </c>
      <c r="BB2203" s="186">
        <f>_xll.qlInterestRateIndexMaturity(Currency&amp;"ibor"&amp;$I$1,BA2203,Trigger)</f>
        <v>55122</v>
      </c>
      <c r="BC2203" s="359">
        <f>_xll.qlIndexFixing($AC$5,AZ2203,,_xll.ohTrigger(Trigger,Quote!$V$2))</f>
        <v>1.4765417998997072E-2</v>
      </c>
      <c r="BD2203" s="359" t="e">
        <f>_xll.qlIndexFixing($BE$1,AZ2203,TRUE,_xll.ohTrigger(Trigger,Trigger12M))</f>
        <v>#NUM!</v>
      </c>
    </row>
    <row r="2204" spans="51:56" ht="11.25" customHeight="1" x14ac:dyDescent="0.25">
      <c r="AY2204" s="187" t="s">
        <v>90</v>
      </c>
      <c r="AZ2204" s="186">
        <f>_xll.qlInterestRateIndexFixingDate(Currency&amp;"ibor"&amp;$I$1,BA2204,Trigger)</f>
        <v>54760</v>
      </c>
      <c r="BA2204" s="186">
        <f>_xll.qlCalendarAdvance(Calendar,BA2203,AY2204,"f",,Trigger)</f>
        <v>54764</v>
      </c>
      <c r="BB2204" s="186">
        <f>_xll.qlInterestRateIndexMaturity(Currency&amp;"ibor"&amp;$I$1,BA2204,Trigger)</f>
        <v>55129</v>
      </c>
      <c r="BC2204" s="359">
        <f>_xll.qlIndexFixing($AC$5,AZ2204,,_xll.ohTrigger(Trigger,Quote!$V$2))</f>
        <v>1.4761372522062586E-2</v>
      </c>
      <c r="BD2204" s="359" t="e">
        <f>_xll.qlIndexFixing($BE$1,AZ2204,TRUE,_xll.ohTrigger(Trigger,Trigger12M))</f>
        <v>#NUM!</v>
      </c>
    </row>
    <row r="2205" spans="51:56" ht="11.25" customHeight="1" x14ac:dyDescent="0.25">
      <c r="AY2205" s="187" t="s">
        <v>90</v>
      </c>
      <c r="AZ2205" s="186">
        <f>_xll.qlInterestRateIndexFixingDate(Currency&amp;"ibor"&amp;$I$1,BA2205,Trigger)</f>
        <v>54767</v>
      </c>
      <c r="BA2205" s="186">
        <f>_xll.qlCalendarAdvance(Calendar,BA2204,AY2205,"f",,Trigger)</f>
        <v>54771</v>
      </c>
      <c r="BB2205" s="186">
        <f>_xll.qlInterestRateIndexMaturity(Currency&amp;"ibor"&amp;$I$1,BA2205,Trigger)</f>
        <v>55136</v>
      </c>
      <c r="BC2205" s="359">
        <f>_xll.qlIndexFixing($AC$5,AZ2205,,_xll.ohTrigger(Trigger,Quote!$V$2))</f>
        <v>1.4757322097087657E-2</v>
      </c>
      <c r="BD2205" s="359" t="e">
        <f>_xll.qlIndexFixing($BE$1,AZ2205,TRUE,_xll.ohTrigger(Trigger,Trigger12M))</f>
        <v>#NUM!</v>
      </c>
    </row>
    <row r="2206" spans="51:56" ht="11.25" customHeight="1" x14ac:dyDescent="0.25">
      <c r="AY2206" s="187" t="s">
        <v>90</v>
      </c>
      <c r="AZ2206" s="186">
        <f>_xll.qlInterestRateIndexFixingDate(Currency&amp;"ibor"&amp;$I$1,BA2206,Trigger)</f>
        <v>54774</v>
      </c>
      <c r="BA2206" s="186">
        <f>_xll.qlCalendarAdvance(Calendar,BA2205,AY2206,"f",,Trigger)</f>
        <v>54778</v>
      </c>
      <c r="BB2206" s="186">
        <f>_xll.qlInterestRateIndexMaturity(Currency&amp;"ibor"&amp;$I$1,BA2206,Trigger)</f>
        <v>55143</v>
      </c>
      <c r="BC2206" s="359">
        <f>_xll.qlIndexFixing($AC$5,AZ2206,,_xll.ohTrigger(Trigger,Quote!$V$2))</f>
        <v>1.4753266724132292E-2</v>
      </c>
      <c r="BD2206" s="359" t="e">
        <f>_xll.qlIndexFixing($BE$1,AZ2206,TRUE,_xll.ohTrigger(Trigger,Trigger12M))</f>
        <v>#NUM!</v>
      </c>
    </row>
    <row r="2207" spans="51:56" ht="11.25" customHeight="1" x14ac:dyDescent="0.25">
      <c r="AY2207" s="187" t="s">
        <v>90</v>
      </c>
      <c r="AZ2207" s="186">
        <f>_xll.qlInterestRateIndexFixingDate(Currency&amp;"ibor"&amp;$I$1,BA2207,Trigger)</f>
        <v>54781</v>
      </c>
      <c r="BA2207" s="186">
        <f>_xll.qlCalendarAdvance(Calendar,BA2206,AY2207,"f",,Trigger)</f>
        <v>54785</v>
      </c>
      <c r="BB2207" s="186">
        <f>_xll.qlInterestRateIndexMaturity(Currency&amp;"ibor"&amp;$I$1,BA2207,Trigger)</f>
        <v>55150</v>
      </c>
      <c r="BC2207" s="359">
        <f>_xll.qlIndexFixing($AC$5,AZ2207,,_xll.ohTrigger(Trigger,Quote!$V$2))</f>
        <v>1.4749206403256936E-2</v>
      </c>
      <c r="BD2207" s="359" t="e">
        <f>_xll.qlIndexFixing($BE$1,AZ2207,TRUE,_xll.ohTrigger(Trigger,Trigger12M))</f>
        <v>#NUM!</v>
      </c>
    </row>
    <row r="2208" spans="51:56" ht="11.25" customHeight="1" x14ac:dyDescent="0.25">
      <c r="AY2208" s="187" t="s">
        <v>90</v>
      </c>
      <c r="AZ2208" s="186">
        <f>_xll.qlInterestRateIndexFixingDate(Currency&amp;"ibor"&amp;$I$1,BA2208,Trigger)</f>
        <v>54788</v>
      </c>
      <c r="BA2208" s="186">
        <f>_xll.qlCalendarAdvance(Calendar,BA2207,AY2208,"f",,Trigger)</f>
        <v>54792</v>
      </c>
      <c r="BB2208" s="186">
        <f>_xll.qlInterestRateIndexMaturity(Currency&amp;"ibor"&amp;$I$1,BA2208,Trigger)</f>
        <v>55157</v>
      </c>
      <c r="BC2208" s="359">
        <f>_xll.qlIndexFixing($AC$5,AZ2208,,_xll.ohTrigger(Trigger,Quote!$V$2))</f>
        <v>1.4745141134522251E-2</v>
      </c>
      <c r="BD2208" s="359" t="e">
        <f>_xll.qlIndexFixing($BE$1,AZ2208,TRUE,_xll.ohTrigger(Trigger,Trigger12M))</f>
        <v>#NUM!</v>
      </c>
    </row>
    <row r="2209" spans="51:56" ht="11.25" customHeight="1" x14ac:dyDescent="0.25">
      <c r="AY2209" s="187" t="s">
        <v>90</v>
      </c>
      <c r="AZ2209" s="186">
        <f>_xll.qlInterestRateIndexFixingDate(Currency&amp;"ibor"&amp;$I$1,BA2209,Trigger)</f>
        <v>54795</v>
      </c>
      <c r="BA2209" s="186">
        <f>_xll.qlCalendarAdvance(Calendar,BA2208,AY2209,"f",,Trigger)</f>
        <v>54799</v>
      </c>
      <c r="BB2209" s="186">
        <f>_xll.qlInterestRateIndexMaturity(Currency&amp;"ibor"&amp;$I$1,BA2209,Trigger)</f>
        <v>55164</v>
      </c>
      <c r="BC2209" s="359">
        <f>_xll.qlIndexFixing($AC$5,AZ2209,,_xll.ohTrigger(Trigger,Quote!$V$2))</f>
        <v>1.4741070917987808E-2</v>
      </c>
      <c r="BD2209" s="359" t="e">
        <f>_xll.qlIndexFixing($BE$1,AZ2209,TRUE,_xll.ohTrigger(Trigger,Trigger12M))</f>
        <v>#NUM!</v>
      </c>
    </row>
    <row r="2210" spans="51:56" ht="11.25" customHeight="1" x14ac:dyDescent="0.25">
      <c r="AY2210" s="187" t="s">
        <v>90</v>
      </c>
      <c r="AZ2210" s="186">
        <f>_xll.qlInterestRateIndexFixingDate(Currency&amp;"ibor"&amp;$I$1,BA2210,Trigger)</f>
        <v>54802</v>
      </c>
      <c r="BA2210" s="186">
        <f>_xll.qlCalendarAdvance(Calendar,BA2209,AY2210,"f",,Trigger)</f>
        <v>54806</v>
      </c>
      <c r="BB2210" s="186">
        <f>_xll.qlInterestRateIndexMaturity(Currency&amp;"ibor"&amp;$I$1,BA2210,Trigger)</f>
        <v>55171</v>
      </c>
      <c r="BC2210" s="359">
        <f>_xll.qlIndexFixing($AC$5,AZ2210,,_xll.ohTrigger(Trigger,Quote!$V$2))</f>
        <v>1.4736995753714927E-2</v>
      </c>
      <c r="BD2210" s="359" t="e">
        <f>_xll.qlIndexFixing($BE$1,AZ2210,TRUE,_xll.ohTrigger(Trigger,Trigger12M))</f>
        <v>#NUM!</v>
      </c>
    </row>
    <row r="2211" spans="51:56" ht="11.25" customHeight="1" x14ac:dyDescent="0.25">
      <c r="AY2211" s="187" t="s">
        <v>90</v>
      </c>
      <c r="AZ2211" s="186">
        <f>_xll.qlInterestRateIndexFixingDate(Currency&amp;"ibor"&amp;$I$1,BA2211,Trigger)</f>
        <v>54809</v>
      </c>
      <c r="BA2211" s="186">
        <f>_xll.qlCalendarAdvance(Calendar,BA2210,AY2211,"f",,Trigger)</f>
        <v>54813</v>
      </c>
      <c r="BB2211" s="186">
        <f>_xll.qlInterestRateIndexMaturity(Currency&amp;"ibor"&amp;$I$1,BA2211,Trigger)</f>
        <v>55178</v>
      </c>
      <c r="BC2211" s="359">
        <f>_xll.qlIndexFixing($AC$5,AZ2211,,_xll.ohTrigger(Trigger,Quote!$V$2))</f>
        <v>1.4732915641763834E-2</v>
      </c>
      <c r="BD2211" s="359" t="e">
        <f>_xll.qlIndexFixing($BE$1,AZ2211,TRUE,_xll.ohTrigger(Trigger,Trigger12M))</f>
        <v>#NUM!</v>
      </c>
    </row>
    <row r="2212" spans="51:56" ht="11.25" customHeight="1" x14ac:dyDescent="0.25">
      <c r="AY2212" s="187" t="s">
        <v>90</v>
      </c>
      <c r="AZ2212" s="186">
        <f>_xll.qlInterestRateIndexFixingDate(Currency&amp;"ibor"&amp;$I$1,BA2212,Trigger)</f>
        <v>54816</v>
      </c>
      <c r="BA2212" s="186">
        <f>_xll.qlCalendarAdvance(Calendar,BA2211,AY2212,"f",,Trigger)</f>
        <v>54820</v>
      </c>
      <c r="BB2212" s="186">
        <f>_xll.qlInterestRateIndexMaturity(Currency&amp;"ibor"&amp;$I$1,BA2212,Trigger)</f>
        <v>55185</v>
      </c>
      <c r="BC2212" s="359">
        <f>_xll.qlIndexFixing($AC$5,AZ2212,,_xll.ohTrigger(Trigger,Quote!$V$2))</f>
        <v>1.4728830582195191E-2</v>
      </c>
      <c r="BD2212" s="359" t="e">
        <f>_xll.qlIndexFixing($BE$1,AZ2212,TRUE,_xll.ohTrigger(Trigger,Trigger12M))</f>
        <v>#NUM!</v>
      </c>
    </row>
    <row r="2213" spans="51:56" ht="11.25" customHeight="1" x14ac:dyDescent="0.25">
      <c r="AY2213" s="187" t="s">
        <v>90</v>
      </c>
      <c r="AZ2213" s="186">
        <f>_xll.qlInterestRateIndexFixingDate(Currency&amp;"ibor"&amp;$I$1,BA2213,Trigger)</f>
        <v>54823</v>
      </c>
      <c r="BA2213" s="186">
        <f>_xll.qlCalendarAdvance(Calendar,BA2212,AY2213,"f",,Trigger)</f>
        <v>54827</v>
      </c>
      <c r="BB2213" s="186">
        <f>_xll.qlInterestRateIndexMaturity(Currency&amp;"ibor"&amp;$I$1,BA2213,Trigger)</f>
        <v>55192</v>
      </c>
      <c r="BC2213" s="359">
        <f>_xll.qlIndexFixing($AC$5,AZ2213,,_xll.ohTrigger(Trigger,Quote!$V$2))</f>
        <v>1.4724740575069445E-2</v>
      </c>
      <c r="BD2213" s="359" t="e">
        <f>_xll.qlIndexFixing($BE$1,AZ2213,TRUE,_xll.ohTrigger(Trigger,Trigger12M))</f>
        <v>#NUM!</v>
      </c>
    </row>
    <row r="2214" spans="51:56" ht="11.25" customHeight="1" x14ac:dyDescent="0.25">
      <c r="AY2214" s="187" t="s">
        <v>90</v>
      </c>
      <c r="AZ2214" s="186">
        <f>_xll.qlInterestRateIndexFixingDate(Currency&amp;"ibor"&amp;$I$1,BA2214,Trigger)</f>
        <v>54830</v>
      </c>
      <c r="BA2214" s="186">
        <f>_xll.qlCalendarAdvance(Calendar,BA2213,AY2214,"f",,Trigger)</f>
        <v>54834</v>
      </c>
      <c r="BB2214" s="186">
        <f>_xll.qlInterestRateIndexMaturity(Currency&amp;"ibor"&amp;$I$1,BA2214,Trigger)</f>
        <v>55199</v>
      </c>
      <c r="BC2214" s="359">
        <f>_xll.qlIndexFixing($AC$5,AZ2214,,_xll.ohTrigger(Trigger,Quote!$V$2))</f>
        <v>1.4720645620447916E-2</v>
      </c>
      <c r="BD2214" s="359" t="e">
        <f>_xll.qlIndexFixing($BE$1,AZ2214,TRUE,_xll.ohTrigger(Trigger,Trigger12M))</f>
        <v>#NUM!</v>
      </c>
    </row>
    <row r="2215" spans="51:56" ht="11.25" customHeight="1" x14ac:dyDescent="0.25">
      <c r="AY2215" s="187" t="s">
        <v>90</v>
      </c>
      <c r="AZ2215" s="186">
        <f>_xll.qlInterestRateIndexFixingDate(Currency&amp;"ibor"&amp;$I$1,BA2215,Trigger)</f>
        <v>54837</v>
      </c>
      <c r="BA2215" s="186">
        <f>_xll.qlCalendarAdvance(Calendar,BA2214,AY2215,"f",,Trigger)</f>
        <v>54841</v>
      </c>
      <c r="BB2215" s="186">
        <f>_xll.qlInterestRateIndexMaturity(Currency&amp;"ibor"&amp;$I$1,BA2215,Trigger)</f>
        <v>55206</v>
      </c>
      <c r="BC2215" s="359">
        <f>_xll.qlIndexFixing($AC$5,AZ2215,,_xll.ohTrigger(Trigger,Quote!$V$2))</f>
        <v>1.4716545718391268E-2</v>
      </c>
      <c r="BD2215" s="359" t="e">
        <f>_xll.qlIndexFixing($BE$1,AZ2215,TRUE,_xll.ohTrigger(Trigger,Trigger12M))</f>
        <v>#NUM!</v>
      </c>
    </row>
    <row r="2216" spans="51:56" ht="11.25" customHeight="1" x14ac:dyDescent="0.25">
      <c r="AY2216" s="187" t="s">
        <v>90</v>
      </c>
      <c r="AZ2216" s="186">
        <f>_xll.qlInterestRateIndexFixingDate(Currency&amp;"ibor"&amp;$I$1,BA2216,Trigger)</f>
        <v>54844</v>
      </c>
      <c r="BA2216" s="186">
        <f>_xll.qlCalendarAdvance(Calendar,BA2215,AY2216,"f",,Trigger)</f>
        <v>54848</v>
      </c>
      <c r="BB2216" s="186">
        <f>_xll.qlInterestRateIndexMaturity(Currency&amp;"ibor"&amp;$I$1,BA2216,Trigger)</f>
        <v>55213</v>
      </c>
      <c r="BC2216" s="359">
        <f>_xll.qlIndexFixing($AC$5,AZ2216,,_xll.ohTrigger(Trigger,Quote!$V$2))</f>
        <v>1.4712440868959727E-2</v>
      </c>
      <c r="BD2216" s="359" t="e">
        <f>_xll.qlIndexFixing($BE$1,AZ2216,TRUE,_xll.ohTrigger(Trigger,Trigger12M))</f>
        <v>#NUM!</v>
      </c>
    </row>
    <row r="2217" spans="51:56" ht="11.25" customHeight="1" x14ac:dyDescent="0.25">
      <c r="AY2217" s="187" t="s">
        <v>90</v>
      </c>
      <c r="AZ2217" s="186">
        <f>_xll.qlInterestRateIndexFixingDate(Currency&amp;"ibor"&amp;$I$1,BA2217,Trigger)</f>
        <v>54851</v>
      </c>
      <c r="BA2217" s="186">
        <f>_xll.qlCalendarAdvance(Calendar,BA2216,AY2217,"f",,Trigger)</f>
        <v>54855</v>
      </c>
      <c r="BB2217" s="186">
        <f>_xll.qlInterestRateIndexMaturity(Currency&amp;"ibor"&amp;$I$1,BA2217,Trigger)</f>
        <v>55220</v>
      </c>
      <c r="BC2217" s="359">
        <f>_xll.qlIndexFixing($AC$5,AZ2217,,_xll.ohTrigger(Trigger,Quote!$V$2))</f>
        <v>1.4708331072215489E-2</v>
      </c>
      <c r="BD2217" s="359" t="e">
        <f>_xll.qlIndexFixing($BE$1,AZ2217,TRUE,_xll.ohTrigger(Trigger,Trigger12M))</f>
        <v>#NUM!</v>
      </c>
    </row>
    <row r="2218" spans="51:56" ht="11.25" customHeight="1" x14ac:dyDescent="0.25">
      <c r="AY2218" s="187" t="s">
        <v>90</v>
      </c>
      <c r="AZ2218" s="186">
        <f>_xll.qlInterestRateIndexFixingDate(Currency&amp;"ibor"&amp;$I$1,BA2218,Trigger)</f>
        <v>54858</v>
      </c>
      <c r="BA2218" s="186">
        <f>_xll.qlCalendarAdvance(Calendar,BA2217,AY2218,"f",,Trigger)</f>
        <v>54862</v>
      </c>
      <c r="BB2218" s="186">
        <f>_xll.qlInterestRateIndexMaturity(Currency&amp;"ibor"&amp;$I$1,BA2218,Trigger)</f>
        <v>55227</v>
      </c>
      <c r="BC2218" s="359">
        <f>_xll.qlIndexFixing($AC$5,AZ2218,,_xll.ohTrigger(Trigger,Quote!$V$2))</f>
        <v>1.4704216328218781E-2</v>
      </c>
      <c r="BD2218" s="359" t="e">
        <f>_xll.qlIndexFixing($BE$1,AZ2218,TRUE,_xll.ohTrigger(Trigger,Trigger12M))</f>
        <v>#NUM!</v>
      </c>
    </row>
    <row r="2219" spans="51:56" ht="11.25" customHeight="1" x14ac:dyDescent="0.25">
      <c r="AY2219" s="187" t="s">
        <v>90</v>
      </c>
      <c r="AZ2219" s="186">
        <f>_xll.qlInterestRateIndexFixingDate(Currency&amp;"ibor"&amp;$I$1,BA2219,Trigger)</f>
        <v>54865</v>
      </c>
      <c r="BA2219" s="186">
        <f>_xll.qlCalendarAdvance(Calendar,BA2218,AY2219,"f",,Trigger)</f>
        <v>54869</v>
      </c>
      <c r="BB2219" s="186">
        <f>_xll.qlInterestRateIndexMaturity(Currency&amp;"ibor"&amp;$I$1,BA2219,Trigger)</f>
        <v>55234</v>
      </c>
      <c r="BC2219" s="359">
        <f>_xll.qlIndexFixing($AC$5,AZ2219,,_xll.ohTrigger(Trigger,Quote!$V$2))</f>
        <v>1.4700096637031141E-2</v>
      </c>
      <c r="BD2219" s="359" t="e">
        <f>_xll.qlIndexFixing($BE$1,AZ2219,TRUE,_xll.ohTrigger(Trigger,Trigger12M))</f>
        <v>#NUM!</v>
      </c>
    </row>
    <row r="2220" spans="51:56" ht="11.25" customHeight="1" x14ac:dyDescent="0.25">
      <c r="AY2220" s="187" t="s">
        <v>90</v>
      </c>
      <c r="AZ2220" s="186">
        <f>_xll.qlInterestRateIndexFixingDate(Currency&amp;"ibor"&amp;$I$1,BA2220,Trigger)</f>
        <v>54872</v>
      </c>
      <c r="BA2220" s="186">
        <f>_xll.qlCalendarAdvance(Calendar,BA2219,AY2220,"f",,Trigger)</f>
        <v>54876</v>
      </c>
      <c r="BB2220" s="186">
        <f>_xll.qlInterestRateIndexMaturity(Currency&amp;"ibor"&amp;$I$1,BA2220,Trigger)</f>
        <v>55241</v>
      </c>
      <c r="BC2220" s="359">
        <f>_xll.qlIndexFixing($AC$5,AZ2220,,_xll.ohTrigger(Trigger,Quote!$V$2))</f>
        <v>1.4695971998713673E-2</v>
      </c>
      <c r="BD2220" s="359" t="e">
        <f>_xll.qlIndexFixing($BE$1,AZ2220,TRUE,_xll.ohTrigger(Trigger,Trigger12M))</f>
        <v>#NUM!</v>
      </c>
    </row>
    <row r="2221" spans="51:56" ht="11.25" customHeight="1" x14ac:dyDescent="0.25">
      <c r="AY2221" s="187" t="s">
        <v>90</v>
      </c>
      <c r="AZ2221" s="186">
        <f>_xll.qlInterestRateIndexFixingDate(Currency&amp;"ibor"&amp;$I$1,BA2221,Trigger)</f>
        <v>54879</v>
      </c>
      <c r="BA2221" s="186">
        <f>_xll.qlCalendarAdvance(Calendar,BA2220,AY2221,"f",,Trigger)</f>
        <v>54883</v>
      </c>
      <c r="BB2221" s="186">
        <f>_xll.qlInterestRateIndexMaturity(Currency&amp;"ibor"&amp;$I$1,BA2221,Trigger)</f>
        <v>55248</v>
      </c>
      <c r="BC2221" s="359">
        <f>_xll.qlIndexFixing($AC$5,AZ2221,,_xll.ohTrigger(Trigger,Quote!$V$2))</f>
        <v>1.4691842413327477E-2</v>
      </c>
      <c r="BD2221" s="359" t="e">
        <f>_xll.qlIndexFixing($BE$1,AZ2221,TRUE,_xll.ohTrigger(Trigger,Trigger12M))</f>
        <v>#NUM!</v>
      </c>
    </row>
    <row r="2222" spans="51:56" ht="11.25" customHeight="1" x14ac:dyDescent="0.25">
      <c r="AY2222" s="187" t="s">
        <v>90</v>
      </c>
      <c r="AZ2222" s="186">
        <f>_xll.qlInterestRateIndexFixingDate(Currency&amp;"ibor"&amp;$I$1,BA2222,Trigger)</f>
        <v>54884</v>
      </c>
      <c r="BA2222" s="186">
        <f>_xll.qlCalendarAdvance(Calendar,BA2221,AY2222,"f",,Trigger)</f>
        <v>54890</v>
      </c>
      <c r="BB2222" s="186">
        <f>_xll.qlInterestRateIndexMaturity(Currency&amp;"ibor"&amp;$I$1,BA2222,Trigger)</f>
        <v>55255</v>
      </c>
      <c r="BC2222" s="359">
        <f>_xll.qlIndexFixing($AC$5,AZ2222,,_xll.ohTrigger(Trigger,Quote!$V$2))</f>
        <v>1.4687707880934094E-2</v>
      </c>
      <c r="BD2222" s="359" t="e">
        <f>_xll.qlIndexFixing($BE$1,AZ2222,TRUE,_xll.ohTrigger(Trigger,Trigger12M))</f>
        <v>#NUM!</v>
      </c>
    </row>
    <row r="2223" spans="51:56" ht="11.25" customHeight="1" x14ac:dyDescent="0.25">
      <c r="AY2223" s="187" t="s">
        <v>90</v>
      </c>
      <c r="AZ2223" s="186">
        <f>_xll.qlInterestRateIndexFixingDate(Currency&amp;"ibor"&amp;$I$1,BA2223,Trigger)</f>
        <v>54893</v>
      </c>
      <c r="BA2223" s="186">
        <f>_xll.qlCalendarAdvance(Calendar,BA2222,AY2223,"f",,Trigger)</f>
        <v>54897</v>
      </c>
      <c r="BB2223" s="186">
        <f>_xll.qlInterestRateIndexMaturity(Currency&amp;"ibor"&amp;$I$1,BA2223,Trigger)</f>
        <v>55262</v>
      </c>
      <c r="BC2223" s="359">
        <f>_xll.qlIndexFixing($AC$5,AZ2223,,_xll.ohTrigger(Trigger,Quote!$V$2))</f>
        <v>1.4683568401595064E-2</v>
      </c>
      <c r="BD2223" s="359" t="e">
        <f>_xll.qlIndexFixing($BE$1,AZ2223,TRUE,_xll.ohTrigger(Trigger,Trigger12M))</f>
        <v>#NUM!</v>
      </c>
    </row>
    <row r="2224" spans="51:56" ht="11.25" customHeight="1" x14ac:dyDescent="0.25">
      <c r="AY2224" s="187" t="s">
        <v>90</v>
      </c>
      <c r="AZ2224" s="186">
        <f>_xll.qlInterestRateIndexFixingDate(Currency&amp;"ibor"&amp;$I$1,BA2224,Trigger)</f>
        <v>54900</v>
      </c>
      <c r="BA2224" s="186">
        <f>_xll.qlCalendarAdvance(Calendar,BA2223,AY2224,"f",,Trigger)</f>
        <v>54904</v>
      </c>
      <c r="BB2224" s="186">
        <f>_xll.qlInterestRateIndexMaturity(Currency&amp;"ibor"&amp;$I$1,BA2224,Trigger)</f>
        <v>55269</v>
      </c>
      <c r="BC2224" s="359">
        <f>_xll.qlIndexFixing($AC$5,AZ2224,,_xll.ohTrigger(Trigger,Quote!$V$2))</f>
        <v>1.4679423975371706E-2</v>
      </c>
      <c r="BD2224" s="359" t="e">
        <f>_xll.qlIndexFixing($BE$1,AZ2224,TRUE,_xll.ohTrigger(Trigger,Trigger12M))</f>
        <v>#NUM!</v>
      </c>
    </row>
    <row r="2225" spans="51:56" ht="11.25" customHeight="1" x14ac:dyDescent="0.25">
      <c r="AY2225" s="187" t="s">
        <v>90</v>
      </c>
      <c r="AZ2225" s="186">
        <f>_xll.qlInterestRateIndexFixingDate(Currency&amp;"ibor"&amp;$I$1,BA2225,Trigger)</f>
        <v>54907</v>
      </c>
      <c r="BA2225" s="186">
        <f>_xll.qlCalendarAdvance(Calendar,BA2224,AY2225,"f",,Trigger)</f>
        <v>54911</v>
      </c>
      <c r="BB2225" s="186">
        <f>_xll.qlInterestRateIndexMaturity(Currency&amp;"ibor"&amp;$I$1,BA2225,Trigger)</f>
        <v>55276</v>
      </c>
      <c r="BC2225" s="359">
        <f>_xll.qlIndexFixing($AC$5,AZ2225,,_xll.ohTrigger(Trigger,Quote!$V$2))</f>
        <v>1.467527460232578E-2</v>
      </c>
      <c r="BD2225" s="359" t="e">
        <f>_xll.qlIndexFixing($BE$1,AZ2225,TRUE,_xll.ohTrigger(Trigger,Trigger12M))</f>
        <v>#NUM!</v>
      </c>
    </row>
    <row r="2226" spans="51:56" ht="11.25" customHeight="1" x14ac:dyDescent="0.25">
      <c r="AY2226" s="187" t="s">
        <v>90</v>
      </c>
      <c r="AZ2226" s="186">
        <f>_xll.qlInterestRateIndexFixingDate(Currency&amp;"ibor"&amp;$I$1,BA2226,Trigger)</f>
        <v>54914</v>
      </c>
      <c r="BA2226" s="186">
        <f>_xll.qlCalendarAdvance(Calendar,BA2225,AY2226,"f",,Trigger)</f>
        <v>54918</v>
      </c>
      <c r="BB2226" s="186">
        <f>_xll.qlInterestRateIndexMaturity(Currency&amp;"ibor"&amp;$I$1,BA2226,Trigger)</f>
        <v>55283</v>
      </c>
      <c r="BC2226" s="359">
        <f>_xll.qlIndexFixing($AC$5,AZ2226,,_xll.ohTrigger(Trigger,Quote!$V$2))</f>
        <v>1.4671120282518825E-2</v>
      </c>
      <c r="BD2226" s="359" t="e">
        <f>_xll.qlIndexFixing($BE$1,AZ2226,TRUE,_xll.ohTrigger(Trigger,Trigger12M))</f>
        <v>#NUM!</v>
      </c>
    </row>
    <row r="2227" spans="51:56" ht="11.25" customHeight="1" x14ac:dyDescent="0.25">
      <c r="AY2227" s="187" t="s">
        <v>90</v>
      </c>
      <c r="AZ2227" s="186">
        <f>_xll.qlInterestRateIndexFixingDate(Currency&amp;"ibor"&amp;$I$1,BA2227,Trigger)</f>
        <v>54921</v>
      </c>
      <c r="BA2227" s="186">
        <f>_xll.qlCalendarAdvance(Calendar,BA2226,AY2227,"f",,Trigger)</f>
        <v>54925</v>
      </c>
      <c r="BB2227" s="186">
        <f>_xll.qlInterestRateIndexMaturity(Currency&amp;"ibor"&amp;$I$1,BA2227,Trigger)</f>
        <v>55290</v>
      </c>
      <c r="BC2227" s="359">
        <f>_xll.qlIndexFixing($AC$5,AZ2227,,_xll.ohTrigger(Trigger,Quote!$V$2))</f>
        <v>1.4666961016012602E-2</v>
      </c>
      <c r="BD2227" s="359" t="e">
        <f>_xll.qlIndexFixing($BE$1,AZ2227,TRUE,_xll.ohTrigger(Trigger,Trigger12M))</f>
        <v>#NUM!</v>
      </c>
    </row>
    <row r="2228" spans="51:56" ht="11.25" customHeight="1" x14ac:dyDescent="0.25">
      <c r="AY2228" s="187" t="s">
        <v>90</v>
      </c>
      <c r="AZ2228" s="186">
        <f>_xll.qlInterestRateIndexFixingDate(Currency&amp;"ibor"&amp;$I$1,BA2228,Trigger)</f>
        <v>54928</v>
      </c>
      <c r="BA2228" s="186">
        <f>_xll.qlCalendarAdvance(Calendar,BA2227,AY2228,"f",,Trigger)</f>
        <v>54932</v>
      </c>
      <c r="BB2228" s="186">
        <f>_xll.qlInterestRateIndexMaturity(Currency&amp;"ibor"&amp;$I$1,BA2228,Trigger)</f>
        <v>55297</v>
      </c>
      <c r="BC2228" s="359">
        <f>_xll.qlIndexFixing($AC$5,AZ2228,,_xll.ohTrigger(Trigger,Quote!$V$2))</f>
        <v>1.4662796802868869E-2</v>
      </c>
      <c r="BD2228" s="359" t="e">
        <f>_xll.qlIndexFixing($BE$1,AZ2228,TRUE,_xll.ohTrigger(Trigger,Trigger12M))</f>
        <v>#NUM!</v>
      </c>
    </row>
    <row r="2229" spans="51:56" ht="11.25" customHeight="1" x14ac:dyDescent="0.25">
      <c r="AY2229" s="187" t="s">
        <v>90</v>
      </c>
      <c r="AZ2229" s="186">
        <f>_xll.qlInterestRateIndexFixingDate(Currency&amp;"ibor"&amp;$I$1,BA2229,Trigger)</f>
        <v>54935</v>
      </c>
      <c r="BA2229" s="186">
        <f>_xll.qlCalendarAdvance(Calendar,BA2228,AY2229,"f",,Trigger)</f>
        <v>54939</v>
      </c>
      <c r="BB2229" s="186">
        <f>_xll.qlInterestRateIndexMaturity(Currency&amp;"ibor"&amp;$I$1,BA2229,Trigger)</f>
        <v>55304</v>
      </c>
      <c r="BC2229" s="359">
        <f>_xll.qlIndexFixing($AC$5,AZ2229,,_xll.ohTrigger(Trigger,Quote!$V$2))</f>
        <v>1.4658627643149822E-2</v>
      </c>
      <c r="BD2229" s="359" t="e">
        <f>_xll.qlIndexFixing($BE$1,AZ2229,TRUE,_xll.ohTrigger(Trigger,Trigger12M))</f>
        <v>#NUM!</v>
      </c>
    </row>
    <row r="2230" spans="51:56" ht="11.25" customHeight="1" x14ac:dyDescent="0.25">
      <c r="AY2230" s="187" t="s">
        <v>90</v>
      </c>
      <c r="AZ2230" s="186">
        <f>_xll.qlInterestRateIndexFixingDate(Currency&amp;"ibor"&amp;$I$1,BA2230,Trigger)</f>
        <v>54942</v>
      </c>
      <c r="BA2230" s="186">
        <f>_xll.qlCalendarAdvance(Calendar,BA2229,AY2230,"f",,Trigger)</f>
        <v>54946</v>
      </c>
      <c r="BB2230" s="186">
        <f>_xll.qlInterestRateIndexMaturity(Currency&amp;"ibor"&amp;$I$1,BA2230,Trigger)</f>
        <v>55311</v>
      </c>
      <c r="BC2230" s="359">
        <f>_xll.qlIndexFixing($AC$5,AZ2230,,_xll.ohTrigger(Trigger,Quote!$V$2))</f>
        <v>1.4652775881449302E-2</v>
      </c>
      <c r="BD2230" s="359" t="e">
        <f>_xll.qlIndexFixing($BE$1,AZ2230,TRUE,_xll.ohTrigger(Trigger,Trigger12M))</f>
        <v>#NUM!</v>
      </c>
    </row>
    <row r="2231" spans="51:56" ht="11.25" customHeight="1" x14ac:dyDescent="0.25">
      <c r="AY2231" s="187" t="s">
        <v>90</v>
      </c>
      <c r="AZ2231" s="186">
        <f>_xll.qlInterestRateIndexFixingDate(Currency&amp;"ibor"&amp;$I$1,BA2231,Trigger)</f>
        <v>54949</v>
      </c>
      <c r="BA2231" s="186">
        <f>_xll.qlCalendarAdvance(Calendar,BA2230,AY2231,"f",,Trigger)</f>
        <v>54953</v>
      </c>
      <c r="BB2231" s="186">
        <f>_xll.qlInterestRateIndexMaturity(Currency&amp;"ibor"&amp;$I$1,BA2231,Trigger)</f>
        <v>55318</v>
      </c>
      <c r="BC2231" s="359">
        <f>_xll.qlIndexFixing($AC$5,AZ2231,,_xll.ohTrigger(Trigger,Quote!$V$2))</f>
        <v>1.4646637777031136E-2</v>
      </c>
      <c r="BD2231" s="359" t="e">
        <f>_xll.qlIndexFixing($BE$1,AZ2231,TRUE,_xll.ohTrigger(Trigger,Trigger12M))</f>
        <v>#NUM!</v>
      </c>
    </row>
    <row r="2232" spans="51:56" ht="11.25" customHeight="1" x14ac:dyDescent="0.25">
      <c r="AY2232" s="187" t="s">
        <v>90</v>
      </c>
      <c r="AZ2232" s="186">
        <f>_xll.qlInterestRateIndexFixingDate(Currency&amp;"ibor"&amp;$I$1,BA2232,Trigger)</f>
        <v>54956</v>
      </c>
      <c r="BA2232" s="186">
        <f>_xll.qlCalendarAdvance(Calendar,BA2231,AY2232,"f",,Trigger)</f>
        <v>54960</v>
      </c>
      <c r="BB2232" s="186">
        <f>_xll.qlInterestRateIndexMaturity(Currency&amp;"ibor"&amp;$I$1,BA2232,Trigger)</f>
        <v>55325</v>
      </c>
      <c r="BC2232" s="359">
        <f>_xll.qlIndexFixing($AC$5,AZ2232,,_xll.ohTrigger(Trigger,Quote!$V$2))</f>
        <v>1.4640492801801326E-2</v>
      </c>
      <c r="BD2232" s="359" t="e">
        <f>_xll.qlIndexFixing($BE$1,AZ2232,TRUE,_xll.ohTrigger(Trigger,Trigger12M))</f>
        <v>#NUM!</v>
      </c>
    </row>
    <row r="2233" spans="51:56" ht="11.25" customHeight="1" x14ac:dyDescent="0.25">
      <c r="AY2233" s="187" t="s">
        <v>90</v>
      </c>
      <c r="AZ2233" s="186">
        <f>_xll.qlInterestRateIndexFixingDate(Currency&amp;"ibor"&amp;$I$1,BA2233,Trigger)</f>
        <v>54963</v>
      </c>
      <c r="BA2233" s="186">
        <f>_xll.qlCalendarAdvance(Calendar,BA2232,AY2233,"f",,Trigger)</f>
        <v>54967</v>
      </c>
      <c r="BB2233" s="186">
        <f>_xll.qlInterestRateIndexMaturity(Currency&amp;"ibor"&amp;$I$1,BA2233,Trigger)</f>
        <v>55332</v>
      </c>
      <c r="BC2233" s="359">
        <f>_xll.qlIndexFixing($AC$5,AZ2233,,_xll.ohTrigger(Trigger,Quote!$V$2))</f>
        <v>1.4634340955886015E-2</v>
      </c>
      <c r="BD2233" s="359" t="e">
        <f>_xll.qlIndexFixing($BE$1,AZ2233,TRUE,_xll.ohTrigger(Trigger,Trigger12M))</f>
        <v>#NUM!</v>
      </c>
    </row>
    <row r="2234" spans="51:56" ht="11.25" customHeight="1" x14ac:dyDescent="0.25">
      <c r="AY2234" s="187" t="s">
        <v>90</v>
      </c>
      <c r="AZ2234" s="186">
        <f>_xll.qlInterestRateIndexFixingDate(Currency&amp;"ibor"&amp;$I$1,BA2234,Trigger)</f>
        <v>54970</v>
      </c>
      <c r="BA2234" s="186">
        <f>_xll.qlCalendarAdvance(Calendar,BA2233,AY2234,"f",,Trigger)</f>
        <v>54974</v>
      </c>
      <c r="BB2234" s="186">
        <f>_xll.qlInterestRateIndexMaturity(Currency&amp;"ibor"&amp;$I$1,BA2234,Trigger)</f>
        <v>55339</v>
      </c>
      <c r="BC2234" s="359">
        <f>_xll.qlIndexFixing($AC$5,AZ2234,,_xll.ohTrigger(Trigger,Quote!$V$2))</f>
        <v>1.4628182239413102E-2</v>
      </c>
      <c r="BD2234" s="359" t="e">
        <f>_xll.qlIndexFixing($BE$1,AZ2234,TRUE,_xll.ohTrigger(Trigger,Trigger12M))</f>
        <v>#NUM!</v>
      </c>
    </row>
    <row r="2235" spans="51:56" ht="11.25" customHeight="1" x14ac:dyDescent="0.25">
      <c r="AY2235" s="187" t="s">
        <v>90</v>
      </c>
      <c r="AZ2235" s="186">
        <f>_xll.qlInterestRateIndexFixingDate(Currency&amp;"ibor"&amp;$I$1,BA2235,Trigger)</f>
        <v>54977</v>
      </c>
      <c r="BA2235" s="186">
        <f>_xll.qlCalendarAdvance(Calendar,BA2234,AY2235,"f",,Trigger)</f>
        <v>54981</v>
      </c>
      <c r="BB2235" s="186">
        <f>_xll.qlInterestRateIndexMaturity(Currency&amp;"ibor"&amp;$I$1,BA2235,Trigger)</f>
        <v>55346</v>
      </c>
      <c r="BC2235" s="359">
        <f>_xll.qlIndexFixing($AC$5,AZ2235,,_xll.ohTrigger(Trigger,Quote!$V$2))</f>
        <v>1.462201665250917E-2</v>
      </c>
      <c r="BD2235" s="359" t="e">
        <f>_xll.qlIndexFixing($BE$1,AZ2235,TRUE,_xll.ohTrigger(Trigger,Trigger12M))</f>
        <v>#NUM!</v>
      </c>
    </row>
    <row r="2236" spans="51:56" ht="11.25" customHeight="1" x14ac:dyDescent="0.25">
      <c r="AY2236" s="187" t="s">
        <v>90</v>
      </c>
      <c r="AZ2236" s="186">
        <f>_xll.qlInterestRateIndexFixingDate(Currency&amp;"ibor"&amp;$I$1,BA2236,Trigger)</f>
        <v>54984</v>
      </c>
      <c r="BA2236" s="186">
        <f>_xll.qlCalendarAdvance(Calendar,BA2235,AY2236,"f",,Trigger)</f>
        <v>54988</v>
      </c>
      <c r="BB2236" s="186">
        <f>_xll.qlInterestRateIndexMaturity(Currency&amp;"ibor"&amp;$I$1,BA2236,Trigger)</f>
        <v>55353</v>
      </c>
      <c r="BC2236" s="359">
        <f>_xll.qlIndexFixing($AC$5,AZ2236,,_xll.ohTrigger(Trigger,Quote!$V$2))</f>
        <v>1.4615844195302773E-2</v>
      </c>
      <c r="BD2236" s="359" t="e">
        <f>_xll.qlIndexFixing($BE$1,AZ2236,TRUE,_xll.ohTrigger(Trigger,Trigger12M))</f>
        <v>#NUM!</v>
      </c>
    </row>
    <row r="2237" spans="51:56" ht="11.25" customHeight="1" x14ac:dyDescent="0.25">
      <c r="AY2237" s="187" t="s">
        <v>90</v>
      </c>
      <c r="AZ2237" s="186">
        <f>_xll.qlInterestRateIndexFixingDate(Currency&amp;"ibor"&amp;$I$1,BA2237,Trigger)</f>
        <v>54991</v>
      </c>
      <c r="BA2237" s="186">
        <f>_xll.qlCalendarAdvance(Calendar,BA2236,AY2237,"f",,Trigger)</f>
        <v>54995</v>
      </c>
      <c r="BB2237" s="186">
        <f>_xll.qlInterestRateIndexMaturity(Currency&amp;"ibor"&amp;$I$1,BA2237,Trigger)</f>
        <v>55360</v>
      </c>
      <c r="BC2237" s="359">
        <f>_xll.qlIndexFixing($AC$5,AZ2237,,_xll.ohTrigger(Trigger,Quote!$V$2))</f>
        <v>1.460966486792006E-2</v>
      </c>
      <c r="BD2237" s="359" t="e">
        <f>_xll.qlIndexFixing($BE$1,AZ2237,TRUE,_xll.ohTrigger(Trigger,Trigger12M))</f>
        <v>#NUM!</v>
      </c>
    </row>
    <row r="2238" spans="51:56" ht="11.25" customHeight="1" x14ac:dyDescent="0.25">
      <c r="AY2238" s="187" t="s">
        <v>90</v>
      </c>
      <c r="AZ2238" s="186">
        <f>_xll.qlInterestRateIndexFixingDate(Currency&amp;"ibor"&amp;$I$1,BA2238,Trigger)</f>
        <v>54998</v>
      </c>
      <c r="BA2238" s="186">
        <f>_xll.qlCalendarAdvance(Calendar,BA2237,AY2238,"f",,Trigger)</f>
        <v>55002</v>
      </c>
      <c r="BB2238" s="186">
        <f>_xll.qlInterestRateIndexMaturity(Currency&amp;"ibor"&amp;$I$1,BA2238,Trigger)</f>
        <v>55367</v>
      </c>
      <c r="BC2238" s="359">
        <f>_xll.qlIndexFixing($AC$5,AZ2238,,_xll.ohTrigger(Trigger,Quote!$V$2))</f>
        <v>1.4603478670490019E-2</v>
      </c>
      <c r="BD2238" s="359" t="e">
        <f>_xll.qlIndexFixing($BE$1,AZ2238,TRUE,_xll.ohTrigger(Trigger,Trigger12M))</f>
        <v>#NUM!</v>
      </c>
    </row>
    <row r="2239" spans="51:56" ht="11.25" customHeight="1" x14ac:dyDescent="0.25">
      <c r="AY2239" s="187" t="s">
        <v>90</v>
      </c>
      <c r="AZ2239" s="186">
        <f>_xll.qlInterestRateIndexFixingDate(Currency&amp;"ibor"&amp;$I$1,BA2239,Trigger)</f>
        <v>55005</v>
      </c>
      <c r="BA2239" s="186">
        <f>_xll.qlCalendarAdvance(Calendar,BA2238,AY2239,"f",,Trigger)</f>
        <v>55009</v>
      </c>
      <c r="BB2239" s="186">
        <f>_xll.qlInterestRateIndexMaturity(Currency&amp;"ibor"&amp;$I$1,BA2239,Trigger)</f>
        <v>55374</v>
      </c>
      <c r="BC2239" s="359">
        <f>_xll.qlIndexFixing($AC$5,AZ2239,,_xll.ohTrigger(Trigger,Quote!$V$2))</f>
        <v>1.4597285603139677E-2</v>
      </c>
      <c r="BD2239" s="359" t="e">
        <f>_xll.qlIndexFixing($BE$1,AZ2239,TRUE,_xll.ohTrigger(Trigger,Trigger12M))</f>
        <v>#NUM!</v>
      </c>
    </row>
    <row r="2240" spans="51:56" ht="11.25" customHeight="1" x14ac:dyDescent="0.25">
      <c r="AY2240" s="187" t="s">
        <v>90</v>
      </c>
      <c r="AZ2240" s="186">
        <f>_xll.qlInterestRateIndexFixingDate(Currency&amp;"ibor"&amp;$I$1,BA2240,Trigger)</f>
        <v>55012</v>
      </c>
      <c r="BA2240" s="186">
        <f>_xll.qlCalendarAdvance(Calendar,BA2239,AY2240,"f",,Trigger)</f>
        <v>55016</v>
      </c>
      <c r="BB2240" s="186">
        <f>_xll.qlInterestRateIndexMaturity(Currency&amp;"ibor"&amp;$I$1,BA2240,Trigger)</f>
        <v>55381</v>
      </c>
      <c r="BC2240" s="359">
        <f>_xll.qlIndexFixing($AC$5,AZ2240,,_xll.ohTrigger(Trigger,Quote!$V$2))</f>
        <v>1.4591085665997145E-2</v>
      </c>
      <c r="BD2240" s="359" t="e">
        <f>_xll.qlIndexFixing($BE$1,AZ2240,TRUE,_xll.ohTrigger(Trigger,Trigger12M))</f>
        <v>#NUM!</v>
      </c>
    </row>
    <row r="2241" spans="51:56" ht="11.25" customHeight="1" x14ac:dyDescent="0.25">
      <c r="AY2241" s="187" t="s">
        <v>90</v>
      </c>
      <c r="AZ2241" s="186">
        <f>_xll.qlInterestRateIndexFixingDate(Currency&amp;"ibor"&amp;$I$1,BA2241,Trigger)</f>
        <v>55019</v>
      </c>
      <c r="BA2241" s="186">
        <f>_xll.qlCalendarAdvance(Calendar,BA2240,AY2241,"f",,Trigger)</f>
        <v>55023</v>
      </c>
      <c r="BB2241" s="186">
        <f>_xll.qlInterestRateIndexMaturity(Currency&amp;"ibor"&amp;$I$1,BA2241,Trigger)</f>
        <v>55388</v>
      </c>
      <c r="BC2241" s="359">
        <f>_xll.qlIndexFixing($AC$5,AZ2241,,_xll.ohTrigger(Trigger,Quote!$V$2))</f>
        <v>1.4584878859190981E-2</v>
      </c>
      <c r="BD2241" s="359" t="e">
        <f>_xll.qlIndexFixing($BE$1,AZ2241,TRUE,_xll.ohTrigger(Trigger,Trigger12M))</f>
        <v>#NUM!</v>
      </c>
    </row>
    <row r="2242" spans="51:56" ht="11.25" customHeight="1" x14ac:dyDescent="0.25">
      <c r="AY2242" s="187" t="s">
        <v>90</v>
      </c>
      <c r="AZ2242" s="186">
        <f>_xll.qlInterestRateIndexFixingDate(Currency&amp;"ibor"&amp;$I$1,BA2242,Trigger)</f>
        <v>55026</v>
      </c>
      <c r="BA2242" s="186">
        <f>_xll.qlCalendarAdvance(Calendar,BA2241,AY2242,"f",,Trigger)</f>
        <v>55030</v>
      </c>
      <c r="BB2242" s="186">
        <f>_xll.qlInterestRateIndexMaturity(Currency&amp;"ibor"&amp;$I$1,BA2242,Trigger)</f>
        <v>55395</v>
      </c>
      <c r="BC2242" s="359">
        <f>_xll.qlIndexFixing($AC$5,AZ2242,,_xll.ohTrigger(Trigger,Quote!$V$2))</f>
        <v>1.4578665182848866E-2</v>
      </c>
      <c r="BD2242" s="359" t="e">
        <f>_xll.qlIndexFixing($BE$1,AZ2242,TRUE,_xll.ohTrigger(Trigger,Trigger12M))</f>
        <v>#NUM!</v>
      </c>
    </row>
    <row r="2243" spans="51:56" ht="11.25" customHeight="1" x14ac:dyDescent="0.25">
      <c r="AY2243" s="187" t="s">
        <v>90</v>
      </c>
      <c r="AZ2243" s="186">
        <f>_xll.qlInterestRateIndexFixingDate(Currency&amp;"ibor"&amp;$I$1,BA2243,Trigger)</f>
        <v>55033</v>
      </c>
      <c r="BA2243" s="186">
        <f>_xll.qlCalendarAdvance(Calendar,BA2242,AY2243,"f",,Trigger)</f>
        <v>55037</v>
      </c>
      <c r="BB2243" s="186">
        <f>_xll.qlInterestRateIndexMaturity(Currency&amp;"ibor"&amp;$I$1,BA2243,Trigger)</f>
        <v>55402</v>
      </c>
      <c r="BC2243" s="359">
        <f>_xll.qlIndexFixing($AC$5,AZ2243,,_xll.ohTrigger(Trigger,Quote!$V$2))</f>
        <v>1.4572444637099786E-2</v>
      </c>
      <c r="BD2243" s="359" t="e">
        <f>_xll.qlIndexFixing($BE$1,AZ2243,TRUE,_xll.ohTrigger(Trigger,Trigger12M))</f>
        <v>#NUM!</v>
      </c>
    </row>
    <row r="2244" spans="51:56" ht="11.25" customHeight="1" x14ac:dyDescent="0.25">
      <c r="AY2244" s="187" t="s">
        <v>90</v>
      </c>
      <c r="AZ2244" s="186">
        <f>_xll.qlInterestRateIndexFixingDate(Currency&amp;"ibor"&amp;$I$1,BA2244,Trigger)</f>
        <v>55040</v>
      </c>
      <c r="BA2244" s="186">
        <f>_xll.qlCalendarAdvance(Calendar,BA2243,AY2244,"f",,Trigger)</f>
        <v>55044</v>
      </c>
      <c r="BB2244" s="186">
        <f>_xll.qlInterestRateIndexMaturity(Currency&amp;"ibor"&amp;$I$1,BA2244,Trigger)</f>
        <v>55409</v>
      </c>
      <c r="BC2244" s="359">
        <f>_xll.qlIndexFixing($AC$5,AZ2244,,_xll.ohTrigger(Trigger,Quote!$V$2))</f>
        <v>1.4566217222072084E-2</v>
      </c>
      <c r="BD2244" s="359" t="e">
        <f>_xll.qlIndexFixing($BE$1,AZ2244,TRUE,_xll.ohTrigger(Trigger,Trigger12M))</f>
        <v>#NUM!</v>
      </c>
    </row>
    <row r="2245" spans="51:56" ht="11.25" customHeight="1" x14ac:dyDescent="0.25">
      <c r="AY2245" s="187" t="s">
        <v>90</v>
      </c>
      <c r="AZ2245" s="186">
        <f>_xll.qlInterestRateIndexFixingDate(Currency&amp;"ibor"&amp;$I$1,BA2245,Trigger)</f>
        <v>55047</v>
      </c>
      <c r="BA2245" s="186">
        <f>_xll.qlCalendarAdvance(Calendar,BA2244,AY2245,"f",,Trigger)</f>
        <v>55051</v>
      </c>
      <c r="BB2245" s="186">
        <f>_xll.qlInterestRateIndexMaturity(Currency&amp;"ibor"&amp;$I$1,BA2245,Trigger)</f>
        <v>55416</v>
      </c>
      <c r="BC2245" s="359">
        <f>_xll.qlIndexFixing($AC$5,AZ2245,,_xll.ohTrigger(Trigger,Quote!$V$2))</f>
        <v>1.4559982937894091E-2</v>
      </c>
      <c r="BD2245" s="359" t="e">
        <f>_xll.qlIndexFixing($BE$1,AZ2245,TRUE,_xll.ohTrigger(Trigger,Trigger12M))</f>
        <v>#NUM!</v>
      </c>
    </row>
    <row r="2246" spans="51:56" ht="11.25" customHeight="1" x14ac:dyDescent="0.25">
      <c r="AY2246" s="187" t="s">
        <v>90</v>
      </c>
      <c r="AZ2246" s="186">
        <f>_xll.qlInterestRateIndexFixingDate(Currency&amp;"ibor"&amp;$I$1,BA2246,Trigger)</f>
        <v>55054</v>
      </c>
      <c r="BA2246" s="186">
        <f>_xll.qlCalendarAdvance(Calendar,BA2245,AY2246,"f",,Trigger)</f>
        <v>55058</v>
      </c>
      <c r="BB2246" s="186">
        <f>_xll.qlInterestRateIndexMaturity(Currency&amp;"ibor"&amp;$I$1,BA2246,Trigger)</f>
        <v>55423</v>
      </c>
      <c r="BC2246" s="359">
        <f>_xll.qlIndexFixing($AC$5,AZ2246,,_xll.ohTrigger(Trigger,Quote!$V$2))</f>
        <v>1.4553741784695238E-2</v>
      </c>
      <c r="BD2246" s="359" t="e">
        <f>_xll.qlIndexFixing($BE$1,AZ2246,TRUE,_xll.ohTrigger(Trigger,Trigger12M))</f>
        <v>#NUM!</v>
      </c>
    </row>
    <row r="2247" spans="51:56" ht="11.25" customHeight="1" x14ac:dyDescent="0.25">
      <c r="AY2247" s="187" t="s">
        <v>90</v>
      </c>
      <c r="AZ2247" s="186">
        <f>_xll.qlInterestRateIndexFixingDate(Currency&amp;"ibor"&amp;$I$1,BA2247,Trigger)</f>
        <v>55061</v>
      </c>
      <c r="BA2247" s="186">
        <f>_xll.qlCalendarAdvance(Calendar,BA2246,AY2247,"f",,Trigger)</f>
        <v>55065</v>
      </c>
      <c r="BB2247" s="186">
        <f>_xll.qlInterestRateIndexMaturity(Currency&amp;"ibor"&amp;$I$1,BA2247,Trigger)</f>
        <v>55430</v>
      </c>
      <c r="BC2247" s="359">
        <f>_xll.qlIndexFixing($AC$5,AZ2247,,_xll.ohTrigger(Trigger,Quote!$V$2))</f>
        <v>1.4547493762604082E-2</v>
      </c>
      <c r="BD2247" s="359" t="e">
        <f>_xll.qlIndexFixing($BE$1,AZ2247,TRUE,_xll.ohTrigger(Trigger,Trigger12M))</f>
        <v>#NUM!</v>
      </c>
    </row>
    <row r="2248" spans="51:56" ht="11.25" customHeight="1" x14ac:dyDescent="0.25">
      <c r="AY2248" s="187" t="s">
        <v>90</v>
      </c>
      <c r="AZ2248" s="186">
        <f>_xll.qlInterestRateIndexFixingDate(Currency&amp;"ibor"&amp;$I$1,BA2248,Trigger)</f>
        <v>55068</v>
      </c>
      <c r="BA2248" s="186">
        <f>_xll.qlCalendarAdvance(Calendar,BA2247,AY2248,"f",,Trigger)</f>
        <v>55072</v>
      </c>
      <c r="BB2248" s="186">
        <f>_xll.qlInterestRateIndexMaturity(Currency&amp;"ibor"&amp;$I$1,BA2248,Trigger)</f>
        <v>55437</v>
      </c>
      <c r="BC2248" s="359">
        <f>_xll.qlIndexFixing($AC$5,AZ2248,,_xll.ohTrigger(Trigger,Quote!$V$2))</f>
        <v>1.4541238871750052E-2</v>
      </c>
      <c r="BD2248" s="359" t="e">
        <f>_xll.qlIndexFixing($BE$1,AZ2248,TRUE,_xll.ohTrigger(Trigger,Trigger12M))</f>
        <v>#NUM!</v>
      </c>
    </row>
    <row r="2249" spans="51:56" ht="11.25" customHeight="1" x14ac:dyDescent="0.25">
      <c r="AY2249" s="187" t="s">
        <v>90</v>
      </c>
      <c r="AZ2249" s="186">
        <f>_xll.qlInterestRateIndexFixingDate(Currency&amp;"ibor"&amp;$I$1,BA2249,Trigger)</f>
        <v>55075</v>
      </c>
      <c r="BA2249" s="186">
        <f>_xll.qlCalendarAdvance(Calendar,BA2248,AY2249,"f",,Trigger)</f>
        <v>55079</v>
      </c>
      <c r="BB2249" s="186">
        <f>_xll.qlInterestRateIndexMaturity(Currency&amp;"ibor"&amp;$I$1,BA2249,Trigger)</f>
        <v>55444</v>
      </c>
      <c r="BC2249" s="359">
        <f>_xll.qlIndexFixing($AC$5,AZ2249,,_xll.ohTrigger(Trigger,Quote!$V$2))</f>
        <v>1.453497711226236E-2</v>
      </c>
      <c r="BD2249" s="359" t="e">
        <f>_xll.qlIndexFixing($BE$1,AZ2249,TRUE,_xll.ohTrigger(Trigger,Trigger12M))</f>
        <v>#NUM!</v>
      </c>
    </row>
    <row r="2250" spans="51:56" ht="11.25" customHeight="1" x14ac:dyDescent="0.25">
      <c r="AY2250" s="187" t="s">
        <v>90</v>
      </c>
      <c r="AZ2250" s="186">
        <f>_xll.qlInterestRateIndexFixingDate(Currency&amp;"ibor"&amp;$I$1,BA2250,Trigger)</f>
        <v>55082</v>
      </c>
      <c r="BA2250" s="186">
        <f>_xll.qlCalendarAdvance(Calendar,BA2249,AY2250,"f",,Trigger)</f>
        <v>55086</v>
      </c>
      <c r="BB2250" s="186">
        <f>_xll.qlInterestRateIndexMaturity(Currency&amp;"ibor"&amp;$I$1,BA2250,Trigger)</f>
        <v>55451</v>
      </c>
      <c r="BC2250" s="359">
        <f>_xll.qlIndexFixing($AC$5,AZ2250,,_xll.ohTrigger(Trigger,Quote!$V$2))</f>
        <v>1.4528708484270438E-2</v>
      </c>
      <c r="BD2250" s="359" t="e">
        <f>_xll.qlIndexFixing($BE$1,AZ2250,TRUE,_xll.ohTrigger(Trigger,Trigger12M))</f>
        <v>#NUM!</v>
      </c>
    </row>
    <row r="2251" spans="51:56" ht="11.25" customHeight="1" x14ac:dyDescent="0.25">
      <c r="AY2251" s="187" t="s">
        <v>90</v>
      </c>
      <c r="AZ2251" s="186">
        <f>_xll.qlInterestRateIndexFixingDate(Currency&amp;"ibor"&amp;$I$1,BA2251,Trigger)</f>
        <v>55089</v>
      </c>
      <c r="BA2251" s="186">
        <f>_xll.qlCalendarAdvance(Calendar,BA2250,AY2251,"f",,Trigger)</f>
        <v>55093</v>
      </c>
      <c r="BB2251" s="186">
        <f>_xll.qlInterestRateIndexMaturity(Currency&amp;"ibor"&amp;$I$1,BA2251,Trigger)</f>
        <v>55458</v>
      </c>
      <c r="BC2251" s="359">
        <f>_xll.qlIndexFixing($AC$5,AZ2251,,_xll.ohTrigger(Trigger,Quote!$V$2))</f>
        <v>1.4522432987903714E-2</v>
      </c>
      <c r="BD2251" s="359" t="e">
        <f>_xll.qlIndexFixing($BE$1,AZ2251,TRUE,_xll.ohTrigger(Trigger,Trigger12M))</f>
        <v>#NUM!</v>
      </c>
    </row>
    <row r="2252" spans="51:56" ht="11.25" customHeight="1" x14ac:dyDescent="0.25">
      <c r="AY2252" s="187" t="s">
        <v>90</v>
      </c>
      <c r="AZ2252" s="186">
        <f>_xll.qlInterestRateIndexFixingDate(Currency&amp;"ibor"&amp;$I$1,BA2252,Trigger)</f>
        <v>55096</v>
      </c>
      <c r="BA2252" s="186">
        <f>_xll.qlCalendarAdvance(Calendar,BA2251,AY2252,"f",,Trigger)</f>
        <v>55100</v>
      </c>
      <c r="BB2252" s="186">
        <f>_xll.qlInterestRateIndexMaturity(Currency&amp;"ibor"&amp;$I$1,BA2252,Trigger)</f>
        <v>55465</v>
      </c>
      <c r="BC2252" s="359">
        <f>_xll.qlIndexFixing($AC$5,AZ2252,,_xll.ohTrigger(Trigger,Quote!$V$2))</f>
        <v>1.451615062329184E-2</v>
      </c>
      <c r="BD2252" s="359" t="e">
        <f>_xll.qlIndexFixing($BE$1,AZ2252,TRUE,_xll.ohTrigger(Trigger,Trigger12M))</f>
        <v>#NUM!</v>
      </c>
    </row>
    <row r="2253" spans="51:56" ht="11.25" customHeight="1" x14ac:dyDescent="0.25">
      <c r="AY2253" s="187" t="s">
        <v>90</v>
      </c>
      <c r="AZ2253" s="186">
        <f>_xll.qlInterestRateIndexFixingDate(Currency&amp;"ibor"&amp;$I$1,BA2253,Trigger)</f>
        <v>55103</v>
      </c>
      <c r="BA2253" s="186">
        <f>_xll.qlCalendarAdvance(Calendar,BA2252,AY2253,"f",,Trigger)</f>
        <v>55107</v>
      </c>
      <c r="BB2253" s="186">
        <f>_xll.qlInterestRateIndexMaturity(Currency&amp;"ibor"&amp;$I$1,BA2253,Trigger)</f>
        <v>55472</v>
      </c>
      <c r="BC2253" s="359">
        <f>_xll.qlIndexFixing($AC$5,AZ2253,,_xll.ohTrigger(Trigger,Quote!$V$2))</f>
        <v>1.4509861390564904E-2</v>
      </c>
      <c r="BD2253" s="359" t="e">
        <f>_xll.qlIndexFixing($BE$1,AZ2253,TRUE,_xll.ohTrigger(Trigger,Trigger12M))</f>
        <v>#NUM!</v>
      </c>
    </row>
    <row r="2254" spans="51:56" ht="11.25" customHeight="1" x14ac:dyDescent="0.25">
      <c r="AY2254" s="187" t="s">
        <v>90</v>
      </c>
      <c r="AZ2254" s="186">
        <f>_xll.qlInterestRateIndexFixingDate(Currency&amp;"ibor"&amp;$I$1,BA2254,Trigger)</f>
        <v>55110</v>
      </c>
      <c r="BA2254" s="186">
        <f>_xll.qlCalendarAdvance(Calendar,BA2253,AY2254,"f",,Trigger)</f>
        <v>55114</v>
      </c>
      <c r="BB2254" s="186">
        <f>_xll.qlInterestRateIndexMaturity(Currency&amp;"ibor"&amp;$I$1,BA2254,Trigger)</f>
        <v>55479</v>
      </c>
      <c r="BC2254" s="359">
        <f>_xll.qlIndexFixing($AC$5,AZ2254,,_xll.ohTrigger(Trigger,Quote!$V$2))</f>
        <v>1.4503565289852334E-2</v>
      </c>
      <c r="BD2254" s="359" t="e">
        <f>_xll.qlIndexFixing($BE$1,AZ2254,TRUE,_xll.ohTrigger(Trigger,Trigger12M))</f>
        <v>#NUM!</v>
      </c>
    </row>
    <row r="2255" spans="51:56" ht="11.25" customHeight="1" x14ac:dyDescent="0.25">
      <c r="AY2255" s="187" t="s">
        <v>90</v>
      </c>
      <c r="AZ2255" s="186">
        <f>_xll.qlInterestRateIndexFixingDate(Currency&amp;"ibor"&amp;$I$1,BA2255,Trigger)</f>
        <v>55117</v>
      </c>
      <c r="BA2255" s="186">
        <f>_xll.qlCalendarAdvance(Calendar,BA2254,AY2255,"f",,Trigger)</f>
        <v>55121</v>
      </c>
      <c r="BB2255" s="186">
        <f>_xll.qlInterestRateIndexMaturity(Currency&amp;"ibor"&amp;$I$1,BA2255,Trigger)</f>
        <v>55486</v>
      </c>
      <c r="BC2255" s="359">
        <f>_xll.qlIndexFixing($AC$5,AZ2255,,_xll.ohTrigger(Trigger,Quote!$V$2))</f>
        <v>1.4497262321284659E-2</v>
      </c>
      <c r="BD2255" s="359" t="e">
        <f>_xll.qlIndexFixing($BE$1,AZ2255,TRUE,_xll.ohTrigger(Trigger,Trigger12M))</f>
        <v>#NUM!</v>
      </c>
    </row>
    <row r="2256" spans="51:56" ht="11.25" customHeight="1" x14ac:dyDescent="0.25">
      <c r="AY2256" s="187" t="s">
        <v>90</v>
      </c>
      <c r="AZ2256" s="186">
        <f>_xll.qlInterestRateIndexFixingDate(Currency&amp;"ibor"&amp;$I$1,BA2256,Trigger)</f>
        <v>55124</v>
      </c>
      <c r="BA2256" s="186">
        <f>_xll.qlCalendarAdvance(Calendar,BA2255,AY2256,"f",,Trigger)</f>
        <v>55128</v>
      </c>
      <c r="BB2256" s="186">
        <f>_xll.qlInterestRateIndexMaturity(Currency&amp;"ibor"&amp;$I$1,BA2256,Trigger)</f>
        <v>55493</v>
      </c>
      <c r="BC2256" s="359">
        <f>_xll.qlIndexFixing($AC$5,AZ2256,,_xll.ohTrigger(Trigger,Quote!$V$2))</f>
        <v>1.4490952484992402E-2</v>
      </c>
      <c r="BD2256" s="359" t="e">
        <f>_xll.qlIndexFixing($BE$1,AZ2256,TRUE,_xll.ohTrigger(Trigger,Trigger12M))</f>
        <v>#NUM!</v>
      </c>
    </row>
    <row r="2257" spans="51:56" ht="11.25" customHeight="1" x14ac:dyDescent="0.25">
      <c r="AY2257" s="187" t="s">
        <v>90</v>
      </c>
      <c r="AZ2257" s="186">
        <f>_xll.qlInterestRateIndexFixingDate(Currency&amp;"ibor"&amp;$I$1,BA2257,Trigger)</f>
        <v>55131</v>
      </c>
      <c r="BA2257" s="186">
        <f>_xll.qlCalendarAdvance(Calendar,BA2256,AY2257,"f",,Trigger)</f>
        <v>55135</v>
      </c>
      <c r="BB2257" s="186">
        <f>_xll.qlInterestRateIndexMaturity(Currency&amp;"ibor"&amp;$I$1,BA2257,Trigger)</f>
        <v>55500</v>
      </c>
      <c r="BC2257" s="359">
        <f>_xll.qlIndexFixing($AC$5,AZ2257,,_xll.ohTrigger(Trigger,Quote!$V$2))</f>
        <v>1.4484635781105653E-2</v>
      </c>
      <c r="BD2257" s="359" t="e">
        <f>_xll.qlIndexFixing($BE$1,AZ2257,TRUE,_xll.ohTrigger(Trigger,Trigger12M))</f>
        <v>#NUM!</v>
      </c>
    </row>
    <row r="2258" spans="51:56" ht="11.25" customHeight="1" x14ac:dyDescent="0.25">
      <c r="AY2258" s="187" t="s">
        <v>90</v>
      </c>
      <c r="AZ2258" s="186">
        <f>_xll.qlInterestRateIndexFixingDate(Currency&amp;"ibor"&amp;$I$1,BA2258,Trigger)</f>
        <v>55138</v>
      </c>
      <c r="BA2258" s="186">
        <f>_xll.qlCalendarAdvance(Calendar,BA2257,AY2258,"f",,Trigger)</f>
        <v>55142</v>
      </c>
      <c r="BB2258" s="186">
        <f>_xll.qlInterestRateIndexMaturity(Currency&amp;"ibor"&amp;$I$1,BA2258,Trigger)</f>
        <v>55507</v>
      </c>
      <c r="BC2258" s="359">
        <f>_xll.qlIndexFixing($AC$5,AZ2258,,_xll.ohTrigger(Trigger,Quote!$V$2))</f>
        <v>1.4478312209754717E-2</v>
      </c>
      <c r="BD2258" s="359" t="e">
        <f>_xll.qlIndexFixing($BE$1,AZ2258,TRUE,_xll.ohTrigger(Trigger,Trigger12M))</f>
        <v>#NUM!</v>
      </c>
    </row>
    <row r="2259" spans="51:56" ht="11.25" customHeight="1" x14ac:dyDescent="0.25">
      <c r="AY2259" s="187" t="s">
        <v>90</v>
      </c>
      <c r="AZ2259" s="186">
        <f>_xll.qlInterestRateIndexFixingDate(Currency&amp;"ibor"&amp;$I$1,BA2259,Trigger)</f>
        <v>55144</v>
      </c>
      <c r="BA2259" s="186">
        <f>_xll.qlCalendarAdvance(Calendar,BA2258,AY2259,"f",,Trigger)</f>
        <v>55149</v>
      </c>
      <c r="BB2259" s="186">
        <f>_xll.qlInterestRateIndexMaturity(Currency&amp;"ibor"&amp;$I$1,BA2259,Trigger)</f>
        <v>55514</v>
      </c>
      <c r="BC2259" s="359">
        <f>_xll.qlIndexFixing($AC$5,AZ2259,,_xll.ohTrigger(Trigger,Quote!$V$2))</f>
        <v>1.4471981771070777E-2</v>
      </c>
      <c r="BD2259" s="359" t="e">
        <f>_xll.qlIndexFixing($BE$1,AZ2259,TRUE,_xll.ohTrigger(Trigger,Trigger12M))</f>
        <v>#NUM!</v>
      </c>
    </row>
    <row r="2260" spans="51:56" ht="11.25" customHeight="1" x14ac:dyDescent="0.25">
      <c r="AY2260" s="187" t="s">
        <v>90</v>
      </c>
      <c r="AZ2260" s="186">
        <f>_xll.qlInterestRateIndexFixingDate(Currency&amp;"ibor"&amp;$I$1,BA2260,Trigger)</f>
        <v>55152</v>
      </c>
      <c r="BA2260" s="186">
        <f>_xll.qlCalendarAdvance(Calendar,BA2259,AY2260,"f",,Trigger)</f>
        <v>55156</v>
      </c>
      <c r="BB2260" s="186">
        <f>_xll.qlInterestRateIndexMaturity(Currency&amp;"ibor"&amp;$I$1,BA2260,Trigger)</f>
        <v>55521</v>
      </c>
      <c r="BC2260" s="359">
        <f>_xll.qlIndexFixing($AC$5,AZ2260,,_xll.ohTrigger(Trigger,Quote!$V$2))</f>
        <v>1.4465644465184141E-2</v>
      </c>
      <c r="BD2260" s="359" t="e">
        <f>_xll.qlIndexFixing($BE$1,AZ2260,TRUE,_xll.ohTrigger(Trigger,Trigger12M))</f>
        <v>#NUM!</v>
      </c>
    </row>
    <row r="2261" spans="51:56" ht="11.25" customHeight="1" x14ac:dyDescent="0.25">
      <c r="AY2261" s="187" t="s">
        <v>90</v>
      </c>
      <c r="AZ2261" s="186">
        <f>_xll.qlInterestRateIndexFixingDate(Currency&amp;"ibor"&amp;$I$1,BA2261,Trigger)</f>
        <v>55159</v>
      </c>
      <c r="BA2261" s="186">
        <f>_xll.qlCalendarAdvance(Calendar,BA2260,AY2261,"f",,Trigger)</f>
        <v>55163</v>
      </c>
      <c r="BB2261" s="186">
        <f>_xll.qlInterestRateIndexMaturity(Currency&amp;"ibor"&amp;$I$1,BA2261,Trigger)</f>
        <v>55528</v>
      </c>
      <c r="BC2261" s="359">
        <f>_xll.qlIndexFixing($AC$5,AZ2261,,_xll.ohTrigger(Trigger,Quote!$V$2))</f>
        <v>1.445930029222599E-2</v>
      </c>
      <c r="BD2261" s="359" t="e">
        <f>_xll.qlIndexFixing($BE$1,AZ2261,TRUE,_xll.ohTrigger(Trigger,Trigger12M))</f>
        <v>#NUM!</v>
      </c>
    </row>
    <row r="2262" spans="51:56" ht="11.25" customHeight="1" x14ac:dyDescent="0.25">
      <c r="AY2262" s="187" t="s">
        <v>90</v>
      </c>
      <c r="AZ2262" s="186">
        <f>_xll.qlInterestRateIndexFixingDate(Currency&amp;"ibor"&amp;$I$1,BA2262,Trigger)</f>
        <v>55166</v>
      </c>
      <c r="BA2262" s="186">
        <f>_xll.qlCalendarAdvance(Calendar,BA2261,AY2262,"f",,Trigger)</f>
        <v>55170</v>
      </c>
      <c r="BB2262" s="186">
        <f>_xll.qlInterestRateIndexMaturity(Currency&amp;"ibor"&amp;$I$1,BA2262,Trigger)</f>
        <v>55535</v>
      </c>
      <c r="BC2262" s="359">
        <f>_xll.qlIndexFixing($AC$5,AZ2262,,_xll.ohTrigger(Trigger,Quote!$V$2))</f>
        <v>1.4452949252327726E-2</v>
      </c>
      <c r="BD2262" s="359" t="e">
        <f>_xll.qlIndexFixing($BE$1,AZ2262,TRUE,_xll.ohTrigger(Trigger,Trigger12M))</f>
        <v>#NUM!</v>
      </c>
    </row>
    <row r="2263" spans="51:56" ht="11.25" customHeight="1" x14ac:dyDescent="0.25">
      <c r="AY2263" s="187" t="s">
        <v>90</v>
      </c>
      <c r="AZ2263" s="186">
        <f>_xll.qlInterestRateIndexFixingDate(Currency&amp;"ibor"&amp;$I$1,BA2263,Trigger)</f>
        <v>55173</v>
      </c>
      <c r="BA2263" s="186">
        <f>_xll.qlCalendarAdvance(Calendar,BA2262,AY2263,"f",,Trigger)</f>
        <v>55177</v>
      </c>
      <c r="BB2263" s="186">
        <f>_xll.qlInterestRateIndexMaturity(Currency&amp;"ibor"&amp;$I$1,BA2263,Trigger)</f>
        <v>55542</v>
      </c>
      <c r="BC2263" s="359">
        <f>_xll.qlIndexFixing($AC$5,AZ2263,,_xll.ohTrigger(Trigger,Quote!$V$2))</f>
        <v>1.4446591345620315E-2</v>
      </c>
      <c r="BD2263" s="359" t="e">
        <f>_xll.qlIndexFixing($BE$1,AZ2263,TRUE,_xll.ohTrigger(Trigger,Trigger12M))</f>
        <v>#NUM!</v>
      </c>
    </row>
    <row r="2264" spans="51:56" ht="11.25" customHeight="1" x14ac:dyDescent="0.25">
      <c r="AY2264" s="187" t="s">
        <v>90</v>
      </c>
      <c r="AZ2264" s="186">
        <f>_xll.qlInterestRateIndexFixingDate(Currency&amp;"ibor"&amp;$I$1,BA2264,Trigger)</f>
        <v>55180</v>
      </c>
      <c r="BA2264" s="186">
        <f>_xll.qlCalendarAdvance(Calendar,BA2263,AY2264,"f",,Trigger)</f>
        <v>55184</v>
      </c>
      <c r="BB2264" s="186">
        <f>_xll.qlInterestRateIndexMaturity(Currency&amp;"ibor"&amp;$I$1,BA2264,Trigger)</f>
        <v>55549</v>
      </c>
      <c r="BC2264" s="359">
        <f>_xll.qlIndexFixing($AC$5,AZ2264,,_xll.ohTrigger(Trigger,Quote!$V$2))</f>
        <v>1.4440226572235156E-2</v>
      </c>
      <c r="BD2264" s="359" t="e">
        <f>_xll.qlIndexFixing($BE$1,AZ2264,TRUE,_xll.ohTrigger(Trigger,Trigger12M))</f>
        <v>#NUM!</v>
      </c>
    </row>
    <row r="2265" spans="51:56" ht="11.25" customHeight="1" x14ac:dyDescent="0.25">
      <c r="AY2265" s="187" t="s">
        <v>90</v>
      </c>
      <c r="AZ2265" s="186">
        <f>_xll.qlInterestRateIndexFixingDate(Currency&amp;"ibor"&amp;$I$1,BA2265,Trigger)</f>
        <v>55187</v>
      </c>
      <c r="BA2265" s="186">
        <f>_xll.qlCalendarAdvance(Calendar,BA2264,AY2265,"f",,Trigger)</f>
        <v>55191</v>
      </c>
      <c r="BB2265" s="186">
        <f>_xll.qlInterestRateIndexMaturity(Currency&amp;"ibor"&amp;$I$1,BA2265,Trigger)</f>
        <v>55556</v>
      </c>
      <c r="BC2265" s="359">
        <f>_xll.qlIndexFixing($AC$5,AZ2265,,_xll.ohTrigger(Trigger,Quote!$V$2))</f>
        <v>1.4433854932303434E-2</v>
      </c>
      <c r="BD2265" s="359" t="e">
        <f>_xll.qlIndexFixing($BE$1,AZ2265,TRUE,_xll.ohTrigger(Trigger,Trigger12M))</f>
        <v>#NUM!</v>
      </c>
    </row>
    <row r="2266" spans="51:56" ht="11.25" customHeight="1" x14ac:dyDescent="0.25">
      <c r="AY2266" s="187" t="s">
        <v>90</v>
      </c>
      <c r="AZ2266" s="186">
        <f>_xll.qlInterestRateIndexFixingDate(Currency&amp;"ibor"&amp;$I$1,BA2266,Trigger)</f>
        <v>55194</v>
      </c>
      <c r="BA2266" s="186">
        <f>_xll.qlCalendarAdvance(Calendar,BA2265,AY2266,"f",,Trigger)</f>
        <v>55198</v>
      </c>
      <c r="BB2266" s="186">
        <f>_xll.qlInterestRateIndexMaturity(Currency&amp;"ibor"&amp;$I$1,BA2266,Trigger)</f>
        <v>55563</v>
      </c>
      <c r="BC2266" s="359">
        <f>_xll.qlIndexFixing($AC$5,AZ2266,,_xll.ohTrigger(Trigger,Quote!$V$2))</f>
        <v>1.4427476425957642E-2</v>
      </c>
      <c r="BD2266" s="359" t="e">
        <f>_xll.qlIndexFixing($BE$1,AZ2266,TRUE,_xll.ohTrigger(Trigger,Trigger12M))</f>
        <v>#NUM!</v>
      </c>
    </row>
    <row r="2267" spans="51:56" ht="11.25" customHeight="1" x14ac:dyDescent="0.25">
      <c r="AY2267" s="187" t="s">
        <v>90</v>
      </c>
      <c r="AZ2267" s="186">
        <f>_xll.qlInterestRateIndexFixingDate(Currency&amp;"ibor"&amp;$I$1,BA2267,Trigger)</f>
        <v>55201</v>
      </c>
      <c r="BA2267" s="186">
        <f>_xll.qlCalendarAdvance(Calendar,BA2266,AY2267,"f",,Trigger)</f>
        <v>55205</v>
      </c>
      <c r="BB2267" s="186">
        <f>_xll.qlInterestRateIndexMaturity(Currency&amp;"ibor"&amp;$I$1,BA2267,Trigger)</f>
        <v>55570</v>
      </c>
      <c r="BC2267" s="359">
        <f>_xll.qlIndexFixing($AC$5,AZ2267,,_xll.ohTrigger(Trigger,Quote!$V$2))</f>
        <v>1.4421091053328748E-2</v>
      </c>
      <c r="BD2267" s="359" t="e">
        <f>_xll.qlIndexFixing($BE$1,AZ2267,TRUE,_xll.ohTrigger(Trigger,Trigger12M))</f>
        <v>#NUM!</v>
      </c>
    </row>
    <row r="2268" spans="51:56" ht="11.25" customHeight="1" x14ac:dyDescent="0.25">
      <c r="AY2268" s="187" t="s">
        <v>90</v>
      </c>
      <c r="AZ2268" s="186">
        <f>_xll.qlInterestRateIndexFixingDate(Currency&amp;"ibor"&amp;$I$1,BA2268,Trigger)</f>
        <v>55208</v>
      </c>
      <c r="BA2268" s="186">
        <f>_xll.qlCalendarAdvance(Calendar,BA2267,AY2268,"f",,Trigger)</f>
        <v>55212</v>
      </c>
      <c r="BB2268" s="186">
        <f>_xll.qlInterestRateIndexMaturity(Currency&amp;"ibor"&amp;$I$1,BA2268,Trigger)</f>
        <v>55578</v>
      </c>
      <c r="BC2268" s="359">
        <f>_xll.qlIndexFixing($AC$5,AZ2268,,_xll.ohTrigger(Trigger,Quote!$V$2))</f>
        <v>1.44147522306862E-2</v>
      </c>
      <c r="BD2268" s="359" t="e">
        <f>_xll.qlIndexFixing($BE$1,AZ2268,TRUE,_xll.ohTrigger(Trigger,Trigger12M))</f>
        <v>#NUM!</v>
      </c>
    </row>
    <row r="2269" spans="51:56" ht="11.25" customHeight="1" x14ac:dyDescent="0.25">
      <c r="AY2269" s="187" t="s">
        <v>90</v>
      </c>
      <c r="AZ2269" s="186">
        <f>_xll.qlInterestRateIndexFixingDate(Currency&amp;"ibor"&amp;$I$1,BA2269,Trigger)</f>
        <v>55215</v>
      </c>
      <c r="BA2269" s="186">
        <f>_xll.qlCalendarAdvance(Calendar,BA2268,AY2269,"f",,Trigger)</f>
        <v>55219</v>
      </c>
      <c r="BB2269" s="186">
        <f>_xll.qlInterestRateIndexMaturity(Currency&amp;"ibor"&amp;$I$1,BA2269,Trigger)</f>
        <v>55585</v>
      </c>
      <c r="BC2269" s="359">
        <f>_xll.qlIndexFixing($AC$5,AZ2269,,_xll.ohTrigger(Trigger,Quote!$V$2))</f>
        <v>1.4408370361944972E-2</v>
      </c>
      <c r="BD2269" s="359" t="e">
        <f>_xll.qlIndexFixing($BE$1,AZ2269,TRUE,_xll.ohTrigger(Trigger,Trigger12M))</f>
        <v>#NUM!</v>
      </c>
    </row>
    <row r="2270" spans="51:56" ht="11.25" customHeight="1" x14ac:dyDescent="0.25">
      <c r="AY2270" s="187" t="s">
        <v>90</v>
      </c>
      <c r="AZ2270" s="186">
        <f>_xll.qlInterestRateIndexFixingDate(Currency&amp;"ibor"&amp;$I$1,BA2270,Trigger)</f>
        <v>55222</v>
      </c>
      <c r="BA2270" s="186">
        <f>_xll.qlCalendarAdvance(Calendar,BA2269,AY2270,"f",,Trigger)</f>
        <v>55226</v>
      </c>
      <c r="BB2270" s="186">
        <f>_xll.qlInterestRateIndexMaturity(Currency&amp;"ibor"&amp;$I$1,BA2270,Trigger)</f>
        <v>55592</v>
      </c>
      <c r="BC2270" s="359">
        <f>_xll.qlIndexFixing($AC$5,AZ2270,,_xll.ohTrigger(Trigger,Quote!$V$2))</f>
        <v>1.4401981645805906E-2</v>
      </c>
      <c r="BD2270" s="359" t="e">
        <f>_xll.qlIndexFixing($BE$1,AZ2270,TRUE,_xll.ohTrigger(Trigger,Trigger12M))</f>
        <v>#NUM!</v>
      </c>
    </row>
    <row r="2271" spans="51:56" ht="11.25" customHeight="1" x14ac:dyDescent="0.25">
      <c r="AY2271" s="187" t="s">
        <v>90</v>
      </c>
      <c r="AZ2271" s="186">
        <f>_xll.qlInterestRateIndexFixingDate(Currency&amp;"ibor"&amp;$I$1,BA2271,Trigger)</f>
        <v>55229</v>
      </c>
      <c r="BA2271" s="186">
        <f>_xll.qlCalendarAdvance(Calendar,BA2270,AY2271,"f",,Trigger)</f>
        <v>55233</v>
      </c>
      <c r="BB2271" s="186">
        <f>_xll.qlInterestRateIndexMaturity(Currency&amp;"ibor"&amp;$I$1,BA2271,Trigger)</f>
        <v>55599</v>
      </c>
      <c r="BC2271" s="359">
        <f>_xll.qlIndexFixing($AC$5,AZ2271,,_xll.ohTrigger(Trigger,Quote!$V$2))</f>
        <v>1.4395586082400698E-2</v>
      </c>
      <c r="BD2271" s="359" t="e">
        <f>_xll.qlIndexFixing($BE$1,AZ2271,TRUE,_xll.ohTrigger(Trigger,Trigger12M))</f>
        <v>#NUM!</v>
      </c>
    </row>
    <row r="2272" spans="51:56" ht="11.25" customHeight="1" x14ac:dyDescent="0.25">
      <c r="AY2272" s="187" t="s">
        <v>90</v>
      </c>
      <c r="AZ2272" s="186">
        <f>_xll.qlInterestRateIndexFixingDate(Currency&amp;"ibor"&amp;$I$1,BA2272,Trigger)</f>
        <v>55236</v>
      </c>
      <c r="BA2272" s="186">
        <f>_xll.qlCalendarAdvance(Calendar,BA2271,AY2272,"f",,Trigger)</f>
        <v>55240</v>
      </c>
      <c r="BB2272" s="186">
        <f>_xll.qlInterestRateIndexMaturity(Currency&amp;"ibor"&amp;$I$1,BA2272,Trigger)</f>
        <v>55606</v>
      </c>
      <c r="BC2272" s="359">
        <f>_xll.qlIndexFixing($AC$5,AZ2272,,_xll.ohTrigger(Trigger,Quote!$V$2))</f>
        <v>1.4389183671862354E-2</v>
      </c>
      <c r="BD2272" s="359" t="e">
        <f>_xll.qlIndexFixing($BE$1,AZ2272,TRUE,_xll.ohTrigger(Trigger,Trigger12M))</f>
        <v>#NUM!</v>
      </c>
    </row>
    <row r="2273" spans="51:56" ht="11.25" customHeight="1" x14ac:dyDescent="0.25">
      <c r="AY2273" s="187" t="s">
        <v>90</v>
      </c>
      <c r="AZ2273" s="186">
        <f>_xll.qlInterestRateIndexFixingDate(Currency&amp;"ibor"&amp;$I$1,BA2273,Trigger)</f>
        <v>55241</v>
      </c>
      <c r="BA2273" s="186">
        <f>_xll.qlCalendarAdvance(Calendar,BA2272,AY2273,"f",,Trigger)</f>
        <v>55247</v>
      </c>
      <c r="BB2273" s="186">
        <f>_xll.qlInterestRateIndexMaturity(Currency&amp;"ibor"&amp;$I$1,BA2273,Trigger)</f>
        <v>55613</v>
      </c>
      <c r="BC2273" s="359">
        <f>_xll.qlIndexFixing($AC$5,AZ2273,,_xll.ohTrigger(Trigger,Quote!$V$2))</f>
        <v>1.4382774414322357E-2</v>
      </c>
      <c r="BD2273" s="359" t="e">
        <f>_xll.qlIndexFixing($BE$1,AZ2273,TRUE,_xll.ohTrigger(Trigger,Trigger12M))</f>
        <v>#NUM!</v>
      </c>
    </row>
    <row r="2274" spans="51:56" ht="11.25" customHeight="1" x14ac:dyDescent="0.25">
      <c r="AY2274" s="187" t="s">
        <v>90</v>
      </c>
      <c r="AZ2274" s="186">
        <f>_xll.qlInterestRateIndexFixingDate(Currency&amp;"ibor"&amp;$I$1,BA2274,Trigger)</f>
        <v>55250</v>
      </c>
      <c r="BA2274" s="186">
        <f>_xll.qlCalendarAdvance(Calendar,BA2273,AY2274,"f",,Trigger)</f>
        <v>55254</v>
      </c>
      <c r="BB2274" s="186">
        <f>_xll.qlInterestRateIndexMaturity(Currency&amp;"ibor"&amp;$I$1,BA2274,Trigger)</f>
        <v>55620</v>
      </c>
      <c r="BC2274" s="359">
        <f>_xll.qlIndexFixing($AC$5,AZ2274,,_xll.ohTrigger(Trigger,Quote!$V$2))</f>
        <v>1.4376358309913713E-2</v>
      </c>
      <c r="BD2274" s="359" t="e">
        <f>_xll.qlIndexFixing($BE$1,AZ2274,TRUE,_xll.ohTrigger(Trigger,Trigger12M))</f>
        <v>#NUM!</v>
      </c>
    </row>
    <row r="2275" spans="51:56" ht="11.25" customHeight="1" x14ac:dyDescent="0.25">
      <c r="AY2275" s="187" t="s">
        <v>90</v>
      </c>
      <c r="AZ2275" s="186">
        <f>_xll.qlInterestRateIndexFixingDate(Currency&amp;"ibor"&amp;$I$1,BA2275,Trigger)</f>
        <v>55257</v>
      </c>
      <c r="BA2275" s="186">
        <f>_xll.qlCalendarAdvance(Calendar,BA2274,AY2275,"f",,Trigger)</f>
        <v>55261</v>
      </c>
      <c r="BB2275" s="186">
        <f>_xll.qlInterestRateIndexMaturity(Currency&amp;"ibor"&amp;$I$1,BA2275,Trigger)</f>
        <v>55627</v>
      </c>
      <c r="BC2275" s="359">
        <f>_xll.qlIndexFixing($AC$5,AZ2275,,_xll.ohTrigger(Trigger,Quote!$V$2))</f>
        <v>1.436993535876856E-2</v>
      </c>
      <c r="BD2275" s="359" t="e">
        <f>_xll.qlIndexFixing($BE$1,AZ2275,TRUE,_xll.ohTrigger(Trigger,Trigger12M))</f>
        <v>#NUM!</v>
      </c>
    </row>
    <row r="2276" spans="51:56" ht="11.25" customHeight="1" x14ac:dyDescent="0.25">
      <c r="AY2276" s="187" t="s">
        <v>90</v>
      </c>
      <c r="AZ2276" s="186">
        <f>_xll.qlInterestRateIndexFixingDate(Currency&amp;"ibor"&amp;$I$1,BA2276,Trigger)</f>
        <v>55264</v>
      </c>
      <c r="BA2276" s="186">
        <f>_xll.qlCalendarAdvance(Calendar,BA2275,AY2276,"f",,Trigger)</f>
        <v>55268</v>
      </c>
      <c r="BB2276" s="186">
        <f>_xll.qlInterestRateIndexMaturity(Currency&amp;"ibor"&amp;$I$1,BA2276,Trigger)</f>
        <v>55634</v>
      </c>
      <c r="BC2276" s="359">
        <f>_xll.qlIndexFixing($AC$5,AZ2276,,_xll.ohTrigger(Trigger,Quote!$V$2))</f>
        <v>1.4363505561020121E-2</v>
      </c>
      <c r="BD2276" s="359" t="e">
        <f>_xll.qlIndexFixing($BE$1,AZ2276,TRUE,_xll.ohTrigger(Trigger,Trigger12M))</f>
        <v>#NUM!</v>
      </c>
    </row>
    <row r="2277" spans="51:56" ht="11.25" customHeight="1" x14ac:dyDescent="0.25">
      <c r="AY2277" s="187" t="s">
        <v>90</v>
      </c>
      <c r="AZ2277" s="186">
        <f>_xll.qlInterestRateIndexFixingDate(Currency&amp;"ibor"&amp;$I$1,BA2277,Trigger)</f>
        <v>55270</v>
      </c>
      <c r="BA2277" s="186">
        <f>_xll.qlCalendarAdvance(Calendar,BA2276,AY2277,"f",,Trigger)</f>
        <v>55275</v>
      </c>
      <c r="BB2277" s="186">
        <f>_xll.qlInterestRateIndexMaturity(Currency&amp;"ibor"&amp;$I$1,BA2277,Trigger)</f>
        <v>55641</v>
      </c>
      <c r="BC2277" s="359">
        <f>_xll.qlIndexFixing($AC$5,AZ2277,,_xll.ohTrigger(Trigger,Quote!$V$2))</f>
        <v>1.4357068916800752E-2</v>
      </c>
      <c r="BD2277" s="359" t="e">
        <f>_xll.qlIndexFixing($BE$1,AZ2277,TRUE,_xll.ohTrigger(Trigger,Trigger12M))</f>
        <v>#NUM!</v>
      </c>
    </row>
    <row r="2278" spans="51:56" ht="11.25" customHeight="1" x14ac:dyDescent="0.25">
      <c r="AY2278" s="187" t="s">
        <v>90</v>
      </c>
      <c r="AZ2278" s="186">
        <f>_xll.qlInterestRateIndexFixingDate(Currency&amp;"ibor"&amp;$I$1,BA2278,Trigger)</f>
        <v>55278</v>
      </c>
      <c r="BA2278" s="186">
        <f>_xll.qlCalendarAdvance(Calendar,BA2277,AY2278,"f",,Trigger)</f>
        <v>55282</v>
      </c>
      <c r="BB2278" s="186">
        <f>_xll.qlInterestRateIndexMaturity(Currency&amp;"ibor"&amp;$I$1,BA2278,Trigger)</f>
        <v>55648</v>
      </c>
      <c r="BC2278" s="359">
        <f>_xll.qlIndexFixing($AC$5,AZ2278,,_xll.ohTrigger(Trigger,Quote!$V$2))</f>
        <v>1.4350625426243678E-2</v>
      </c>
      <c r="BD2278" s="359" t="e">
        <f>_xll.qlIndexFixing($BE$1,AZ2278,TRUE,_xll.ohTrigger(Trigger,Trigger12M))</f>
        <v>#NUM!</v>
      </c>
    </row>
    <row r="2279" spans="51:56" ht="11.25" customHeight="1" x14ac:dyDescent="0.25">
      <c r="AY2279" s="187" t="s">
        <v>90</v>
      </c>
      <c r="AZ2279" s="186">
        <f>_xll.qlInterestRateIndexFixingDate(Currency&amp;"ibor"&amp;$I$1,BA2279,Trigger)</f>
        <v>55285</v>
      </c>
      <c r="BA2279" s="186">
        <f>_xll.qlCalendarAdvance(Calendar,BA2278,AY2279,"f",,Trigger)</f>
        <v>55289</v>
      </c>
      <c r="BB2279" s="186">
        <f>_xll.qlInterestRateIndexMaturity(Currency&amp;"ibor"&amp;$I$1,BA2279,Trigger)</f>
        <v>55655</v>
      </c>
      <c r="BC2279" s="359">
        <f>_xll.qlIndexFixing($AC$5,AZ2279,,_xll.ohTrigger(Trigger,Quote!$V$2))</f>
        <v>1.4344175089482127E-2</v>
      </c>
      <c r="BD2279" s="359" t="e">
        <f>_xll.qlIndexFixing($BE$1,AZ2279,TRUE,_xll.ohTrigger(Trigger,Trigger12M))</f>
        <v>#NUM!</v>
      </c>
    </row>
    <row r="2280" spans="51:56" ht="11.25" customHeight="1" x14ac:dyDescent="0.25">
      <c r="AY2280" s="187" t="s">
        <v>90</v>
      </c>
      <c r="AZ2280" s="186">
        <f>_xll.qlInterestRateIndexFixingDate(Currency&amp;"ibor"&amp;$I$1,BA2280,Trigger)</f>
        <v>55292</v>
      </c>
      <c r="BA2280" s="186">
        <f>_xll.qlCalendarAdvance(Calendar,BA2279,AY2280,"f",,Trigger)</f>
        <v>55296</v>
      </c>
      <c r="BB2280" s="186">
        <f>_xll.qlInterestRateIndexMaturity(Currency&amp;"ibor"&amp;$I$1,BA2280,Trigger)</f>
        <v>55662</v>
      </c>
      <c r="BC2280" s="359">
        <f>_xll.qlIndexFixing($AC$5,AZ2280,,_xll.ohTrigger(Trigger,Quote!$V$2))</f>
        <v>1.4337717906649542E-2</v>
      </c>
      <c r="BD2280" s="359" t="e">
        <f>_xll.qlIndexFixing($BE$1,AZ2280,TRUE,_xll.ohTrigger(Trigger,Trigger12M))</f>
        <v>#NUM!</v>
      </c>
    </row>
    <row r="2281" spans="51:56" ht="11.25" customHeight="1" x14ac:dyDescent="0.25">
      <c r="AY2281" s="187" t="s">
        <v>90</v>
      </c>
      <c r="AZ2281" s="186">
        <f>_xll.qlInterestRateIndexFixingDate(Currency&amp;"ibor"&amp;$I$1,BA2281,Trigger)</f>
        <v>55299</v>
      </c>
      <c r="BA2281" s="186">
        <f>_xll.qlCalendarAdvance(Calendar,BA2280,AY2281,"f",,Trigger)</f>
        <v>55303</v>
      </c>
      <c r="BB2281" s="186">
        <f>_xll.qlInterestRateIndexMaturity(Currency&amp;"ibor"&amp;$I$1,BA2281,Trigger)</f>
        <v>55669</v>
      </c>
      <c r="BC2281" s="359">
        <f>_xll.qlIndexFixing($AC$5,AZ2281,,_xll.ohTrigger(Trigger,Quote!$V$2))</f>
        <v>1.4331253877878716E-2</v>
      </c>
      <c r="BD2281" s="359" t="e">
        <f>_xll.qlIndexFixing($BE$1,AZ2281,TRUE,_xll.ohTrigger(Trigger,Trigger12M))</f>
        <v>#NUM!</v>
      </c>
    </row>
    <row r="2282" spans="51:56" ht="11.25" customHeight="1" x14ac:dyDescent="0.25">
      <c r="AY2282" s="187" t="s">
        <v>90</v>
      </c>
      <c r="AZ2282" s="186">
        <f>_xll.qlInterestRateIndexFixingDate(Currency&amp;"ibor"&amp;$I$1,BA2282,Trigger)</f>
        <v>55306</v>
      </c>
      <c r="BA2282" s="186">
        <f>_xll.qlCalendarAdvance(Calendar,BA2281,AY2282,"f",,Trigger)</f>
        <v>55310</v>
      </c>
      <c r="BB2282" s="186">
        <f>_xll.qlInterestRateIndexMaturity(Currency&amp;"ibor"&amp;$I$1,BA2282,Trigger)</f>
        <v>55676</v>
      </c>
      <c r="BC2282" s="359">
        <f>_xll.qlIndexFixing($AC$5,AZ2282,,_xll.ohTrigger(Trigger,Quote!$V$2))</f>
        <v>1.4326186956984054E-2</v>
      </c>
      <c r="BD2282" s="359" t="e">
        <f>_xll.qlIndexFixing($BE$1,AZ2282,TRUE,_xll.ohTrigger(Trigger,Trigger12M))</f>
        <v>#NUM!</v>
      </c>
    </row>
    <row r="2283" spans="51:56" ht="11.25" customHeight="1" x14ac:dyDescent="0.25">
      <c r="AY2283" s="187" t="s">
        <v>90</v>
      </c>
      <c r="AZ2283" s="186">
        <f>_xll.qlInterestRateIndexFixingDate(Currency&amp;"ibor"&amp;$I$1,BA2283,Trigger)</f>
        <v>55313</v>
      </c>
      <c r="BA2283" s="186">
        <f>_xll.qlCalendarAdvance(Calendar,BA2282,AY2283,"f",,Trigger)</f>
        <v>55317</v>
      </c>
      <c r="BB2283" s="186">
        <f>_xll.qlInterestRateIndexMaturity(Currency&amp;"ibor"&amp;$I$1,BA2283,Trigger)</f>
        <v>55683</v>
      </c>
      <c r="BC2283" s="359">
        <f>_xll.qlIndexFixing($AC$5,AZ2283,,_xll.ohTrigger(Trigger,Quote!$V$2))</f>
        <v>1.431866985164564E-2</v>
      </c>
      <c r="BD2283" s="359" t="e">
        <f>_xll.qlIndexFixing($BE$1,AZ2283,TRUE,_xll.ohTrigger(Trigger,Trigger12M))</f>
        <v>#NUM!</v>
      </c>
    </row>
    <row r="2284" spans="51:56" ht="11.25" customHeight="1" x14ac:dyDescent="0.25">
      <c r="AY2284" s="187" t="s">
        <v>90</v>
      </c>
      <c r="AZ2284" s="186">
        <f>_xll.qlInterestRateIndexFixingDate(Currency&amp;"ibor"&amp;$I$1,BA2284,Trigger)</f>
        <v>55320</v>
      </c>
      <c r="BA2284" s="186">
        <f>_xll.qlCalendarAdvance(Calendar,BA2283,AY2284,"f",,Trigger)</f>
        <v>55324</v>
      </c>
      <c r="BB2284" s="186">
        <f>_xll.qlInterestRateIndexMaturity(Currency&amp;"ibor"&amp;$I$1,BA2284,Trigger)</f>
        <v>55690</v>
      </c>
      <c r="BC2284" s="359">
        <f>_xll.qlIndexFixing($AC$5,AZ2284,,_xll.ohTrigger(Trigger,Quote!$V$2))</f>
        <v>1.4311145025439566E-2</v>
      </c>
      <c r="BD2284" s="359" t="e">
        <f>_xll.qlIndexFixing($BE$1,AZ2284,TRUE,_xll.ohTrigger(Trigger,Trigger12M))</f>
        <v>#NUM!</v>
      </c>
    </row>
    <row r="2285" spans="51:56" ht="11.25" customHeight="1" x14ac:dyDescent="0.25">
      <c r="AY2285" s="187" t="s">
        <v>90</v>
      </c>
      <c r="AZ2285" s="186">
        <f>_xll.qlInterestRateIndexFixingDate(Currency&amp;"ibor"&amp;$I$1,BA2285,Trigger)</f>
        <v>55327</v>
      </c>
      <c r="BA2285" s="186">
        <f>_xll.qlCalendarAdvance(Calendar,BA2284,AY2285,"f",,Trigger)</f>
        <v>55331</v>
      </c>
      <c r="BB2285" s="186">
        <f>_xll.qlInterestRateIndexMaturity(Currency&amp;"ibor"&amp;$I$1,BA2285,Trigger)</f>
        <v>55697</v>
      </c>
      <c r="BC2285" s="359">
        <f>_xll.qlIndexFixing($AC$5,AZ2285,,_xll.ohTrigger(Trigger,Quote!$V$2))</f>
        <v>1.4303612478541209E-2</v>
      </c>
      <c r="BD2285" s="359" t="e">
        <f>_xll.qlIndexFixing($BE$1,AZ2285,TRUE,_xll.ohTrigger(Trigger,Trigger12M))</f>
        <v>#NUM!</v>
      </c>
    </row>
    <row r="2286" spans="51:56" ht="11.25" customHeight="1" x14ac:dyDescent="0.25">
      <c r="AY2286" s="187" t="s">
        <v>90</v>
      </c>
      <c r="AZ2286" s="186">
        <f>_xll.qlInterestRateIndexFixingDate(Currency&amp;"ibor"&amp;$I$1,BA2286,Trigger)</f>
        <v>55334</v>
      </c>
      <c r="BA2286" s="186">
        <f>_xll.qlCalendarAdvance(Calendar,BA2285,AY2286,"f",,Trigger)</f>
        <v>55338</v>
      </c>
      <c r="BB2286" s="186">
        <f>_xll.qlInterestRateIndexMaturity(Currency&amp;"ibor"&amp;$I$1,BA2286,Trigger)</f>
        <v>55704</v>
      </c>
      <c r="BC2286" s="359">
        <f>_xll.qlIndexFixing($AC$5,AZ2286,,_xll.ohTrigger(Trigger,Quote!$V$2))</f>
        <v>1.4296072211126169E-2</v>
      </c>
      <c r="BD2286" s="359" t="e">
        <f>_xll.qlIndexFixing($BE$1,AZ2286,TRUE,_xll.ohTrigger(Trigger,Trigger12M))</f>
        <v>#NUM!</v>
      </c>
    </row>
    <row r="2287" spans="51:56" ht="11.25" customHeight="1" x14ac:dyDescent="0.25">
      <c r="AY2287" s="187" t="s">
        <v>90</v>
      </c>
      <c r="AZ2287" s="186">
        <f>_xll.qlInterestRateIndexFixingDate(Currency&amp;"ibor"&amp;$I$1,BA2287,Trigger)</f>
        <v>55341</v>
      </c>
      <c r="BA2287" s="186">
        <f>_xll.qlCalendarAdvance(Calendar,BA2286,AY2287,"f",,Trigger)</f>
        <v>55345</v>
      </c>
      <c r="BB2287" s="186">
        <f>_xll.qlInterestRateIndexMaturity(Currency&amp;"ibor"&amp;$I$1,BA2287,Trigger)</f>
        <v>55711</v>
      </c>
      <c r="BC2287" s="359">
        <f>_xll.qlIndexFixing($AC$5,AZ2287,,_xll.ohTrigger(Trigger,Quote!$V$2))</f>
        <v>1.4288524223370257E-2</v>
      </c>
      <c r="BD2287" s="359" t="e">
        <f>_xll.qlIndexFixing($BE$1,AZ2287,TRUE,_xll.ohTrigger(Trigger,Trigger12M))</f>
        <v>#NUM!</v>
      </c>
    </row>
    <row r="2288" spans="51:56" ht="11.25" customHeight="1" x14ac:dyDescent="0.25">
      <c r="AY2288" s="187" t="s">
        <v>90</v>
      </c>
      <c r="AZ2288" s="186">
        <f>_xll.qlInterestRateIndexFixingDate(Currency&amp;"ibor"&amp;$I$1,BA2288,Trigger)</f>
        <v>55348</v>
      </c>
      <c r="BA2288" s="186">
        <f>_xll.qlCalendarAdvance(Calendar,BA2287,AY2288,"f",,Trigger)</f>
        <v>55352</v>
      </c>
      <c r="BB2288" s="186">
        <f>_xll.qlInterestRateIndexMaturity(Currency&amp;"ibor"&amp;$I$1,BA2288,Trigger)</f>
        <v>55718</v>
      </c>
      <c r="BC2288" s="359">
        <f>_xll.qlIndexFixing($AC$5,AZ2288,,_xll.ohTrigger(Trigger,Quote!$V$2))</f>
        <v>1.4280968515449946E-2</v>
      </c>
      <c r="BD2288" s="359" t="e">
        <f>_xll.qlIndexFixing($BE$1,AZ2288,TRUE,_xll.ohTrigger(Trigger,Trigger12M))</f>
        <v>#NUM!</v>
      </c>
    </row>
    <row r="2289" spans="51:56" ht="11.25" customHeight="1" x14ac:dyDescent="0.25">
      <c r="AY2289" s="187" t="s">
        <v>90</v>
      </c>
      <c r="AZ2289" s="186">
        <f>_xll.qlInterestRateIndexFixingDate(Currency&amp;"ibor"&amp;$I$1,BA2289,Trigger)</f>
        <v>55355</v>
      </c>
      <c r="BA2289" s="186">
        <f>_xll.qlCalendarAdvance(Calendar,BA2288,AY2289,"f",,Trigger)</f>
        <v>55359</v>
      </c>
      <c r="BB2289" s="186">
        <f>_xll.qlInterestRateIndexMaturity(Currency&amp;"ibor"&amp;$I$1,BA2289,Trigger)</f>
        <v>55725</v>
      </c>
      <c r="BC2289" s="359">
        <f>_xll.qlIndexFixing($AC$5,AZ2289,,_xll.ohTrigger(Trigger,Quote!$V$2))</f>
        <v>1.4273405087540837E-2</v>
      </c>
      <c r="BD2289" s="359" t="e">
        <f>_xll.qlIndexFixing($BE$1,AZ2289,TRUE,_xll.ohTrigger(Trigger,Trigger12M))</f>
        <v>#NUM!</v>
      </c>
    </row>
    <row r="2290" spans="51:56" ht="11.25" customHeight="1" x14ac:dyDescent="0.25">
      <c r="AY2290" s="187" t="s">
        <v>90</v>
      </c>
      <c r="AZ2290" s="186">
        <f>_xll.qlInterestRateIndexFixingDate(Currency&amp;"ibor"&amp;$I$1,BA2290,Trigger)</f>
        <v>55362</v>
      </c>
      <c r="BA2290" s="186">
        <f>_xll.qlCalendarAdvance(Calendar,BA2289,AY2290,"f",,Trigger)</f>
        <v>55366</v>
      </c>
      <c r="BB2290" s="186">
        <f>_xll.qlInterestRateIndexMaturity(Currency&amp;"ibor"&amp;$I$1,BA2290,Trigger)</f>
        <v>55732</v>
      </c>
      <c r="BC2290" s="359">
        <f>_xll.qlIndexFixing($AC$5,AZ2290,,_xll.ohTrigger(Trigger,Quote!$V$2))</f>
        <v>1.4265833939819832E-2</v>
      </c>
      <c r="BD2290" s="359" t="e">
        <f>_xll.qlIndexFixing($BE$1,AZ2290,TRUE,_xll.ohTrigger(Trigger,Trigger12M))</f>
        <v>#NUM!</v>
      </c>
    </row>
    <row r="2291" spans="51:56" ht="11.25" customHeight="1" x14ac:dyDescent="0.25">
      <c r="AY2291" s="187" t="s">
        <v>90</v>
      </c>
      <c r="AZ2291" s="186">
        <f>_xll.qlInterestRateIndexFixingDate(Currency&amp;"ibor"&amp;$I$1,BA2291,Trigger)</f>
        <v>55369</v>
      </c>
      <c r="BA2291" s="186">
        <f>_xll.qlCalendarAdvance(Calendar,BA2290,AY2291,"f",,Trigger)</f>
        <v>55373</v>
      </c>
      <c r="BB2291" s="186">
        <f>_xll.qlInterestRateIndexMaturity(Currency&amp;"ibor"&amp;$I$1,BA2291,Trigger)</f>
        <v>55739</v>
      </c>
      <c r="BC2291" s="359">
        <f>_xll.qlIndexFixing($AC$5,AZ2291,,_xll.ohTrigger(Trigger,Quote!$V$2))</f>
        <v>1.4258255072463406E-2</v>
      </c>
      <c r="BD2291" s="359" t="e">
        <f>_xll.qlIndexFixing($BE$1,AZ2291,TRUE,_xll.ohTrigger(Trigger,Trigger12M))</f>
        <v>#NUM!</v>
      </c>
    </row>
    <row r="2292" spans="51:56" ht="11.25" customHeight="1" x14ac:dyDescent="0.25">
      <c r="AY2292" s="187" t="s">
        <v>90</v>
      </c>
      <c r="AZ2292" s="186">
        <f>_xll.qlInterestRateIndexFixingDate(Currency&amp;"ibor"&amp;$I$1,BA2292,Trigger)</f>
        <v>55376</v>
      </c>
      <c r="BA2292" s="186">
        <f>_xll.qlCalendarAdvance(Calendar,BA2291,AY2292,"f",,Trigger)</f>
        <v>55380</v>
      </c>
      <c r="BB2292" s="186">
        <f>_xll.qlInterestRateIndexMaturity(Currency&amp;"ibor"&amp;$I$1,BA2292,Trigger)</f>
        <v>55746</v>
      </c>
      <c r="BC2292" s="359">
        <f>_xll.qlIndexFixing($AC$5,AZ2292,,_xll.ohTrigger(Trigger,Quote!$V$2))</f>
        <v>1.4250668485648245E-2</v>
      </c>
      <c r="BD2292" s="359" t="e">
        <f>_xll.qlIndexFixing($BE$1,AZ2292,TRUE,_xll.ohTrigger(Trigger,Trigger12M))</f>
        <v>#NUM!</v>
      </c>
    </row>
    <row r="2293" spans="51:56" ht="11.25" customHeight="1" x14ac:dyDescent="0.25">
      <c r="AY2293" s="187" t="s">
        <v>90</v>
      </c>
      <c r="AZ2293" s="186">
        <f>_xll.qlInterestRateIndexFixingDate(Currency&amp;"ibor"&amp;$I$1,BA2293,Trigger)</f>
        <v>55383</v>
      </c>
      <c r="BA2293" s="186">
        <f>_xll.qlCalendarAdvance(Calendar,BA2292,AY2293,"f",,Trigger)</f>
        <v>55387</v>
      </c>
      <c r="BB2293" s="186">
        <f>_xll.qlInterestRateIndexMaturity(Currency&amp;"ibor"&amp;$I$1,BA2293,Trigger)</f>
        <v>55753</v>
      </c>
      <c r="BC2293" s="359">
        <f>_xll.qlIndexFixing($AC$5,AZ2293,,_xll.ohTrigger(Trigger,Quote!$V$2))</f>
        <v>1.4243074179551478E-2</v>
      </c>
      <c r="BD2293" s="359" t="e">
        <f>_xll.qlIndexFixing($BE$1,AZ2293,TRUE,_xll.ohTrigger(Trigger,Trigger12M))</f>
        <v>#NUM!</v>
      </c>
    </row>
    <row r="2294" spans="51:56" ht="11.25" customHeight="1" x14ac:dyDescent="0.25">
      <c r="AY2294" s="187" t="s">
        <v>90</v>
      </c>
      <c r="AZ2294" s="186">
        <f>_xll.qlInterestRateIndexFixingDate(Currency&amp;"ibor"&amp;$I$1,BA2294,Trigger)</f>
        <v>55390</v>
      </c>
      <c r="BA2294" s="186">
        <f>_xll.qlCalendarAdvance(Calendar,BA2293,AY2294,"f",,Trigger)</f>
        <v>55394</v>
      </c>
      <c r="BB2294" s="186">
        <f>_xll.qlInterestRateIndexMaturity(Currency&amp;"ibor"&amp;$I$1,BA2294,Trigger)</f>
        <v>55760</v>
      </c>
      <c r="BC2294" s="359">
        <f>_xll.qlIndexFixing($AC$5,AZ2294,,_xll.ohTrigger(Trigger,Quote!$V$2))</f>
        <v>1.4235472154349791E-2</v>
      </c>
      <c r="BD2294" s="359" t="e">
        <f>_xll.qlIndexFixing($BE$1,AZ2294,TRUE,_xll.ohTrigger(Trigger,Trigger12M))</f>
        <v>#NUM!</v>
      </c>
    </row>
    <row r="2295" spans="51:56" ht="11.25" customHeight="1" x14ac:dyDescent="0.25">
      <c r="AY2295" s="187" t="s">
        <v>90</v>
      </c>
      <c r="AZ2295" s="186">
        <f>_xll.qlInterestRateIndexFixingDate(Currency&amp;"ibor"&amp;$I$1,BA2295,Trigger)</f>
        <v>55397</v>
      </c>
      <c r="BA2295" s="186">
        <f>_xll.qlCalendarAdvance(Calendar,BA2294,AY2295,"f",,Trigger)</f>
        <v>55401</v>
      </c>
      <c r="BB2295" s="186">
        <f>_xll.qlInterestRateIndexMaturity(Currency&amp;"ibor"&amp;$I$1,BA2295,Trigger)</f>
        <v>55767</v>
      </c>
      <c r="BC2295" s="359">
        <f>_xll.qlIndexFixing($AC$5,AZ2295,,_xll.ohTrigger(Trigger,Quote!$V$2))</f>
        <v>1.4227862410220751E-2</v>
      </c>
      <c r="BD2295" s="359" t="e">
        <f>_xll.qlIndexFixing($BE$1,AZ2295,TRUE,_xll.ohTrigger(Trigger,Trigger12M))</f>
        <v>#NUM!</v>
      </c>
    </row>
    <row r="2296" spans="51:56" ht="11.25" customHeight="1" x14ac:dyDescent="0.25">
      <c r="AY2296" s="187" t="s">
        <v>90</v>
      </c>
      <c r="AZ2296" s="186">
        <f>_xll.qlInterestRateIndexFixingDate(Currency&amp;"ibor"&amp;$I$1,BA2296,Trigger)</f>
        <v>55404</v>
      </c>
      <c r="BA2296" s="186">
        <f>_xll.qlCalendarAdvance(Calendar,BA2295,AY2296,"f",,Trigger)</f>
        <v>55408</v>
      </c>
      <c r="BB2296" s="186">
        <f>_xll.qlInterestRateIndexMaturity(Currency&amp;"ibor"&amp;$I$1,BA2296,Trigger)</f>
        <v>55774</v>
      </c>
      <c r="BC2296" s="359">
        <f>_xll.qlIndexFixing($AC$5,AZ2296,,_xll.ohTrigger(Trigger,Quote!$V$2))</f>
        <v>1.4220244947341917E-2</v>
      </c>
      <c r="BD2296" s="359" t="e">
        <f>_xll.qlIndexFixing($BE$1,AZ2296,TRUE,_xll.ohTrigger(Trigger,Trigger12M))</f>
        <v>#NUM!</v>
      </c>
    </row>
    <row r="2297" spans="51:56" ht="11.25" customHeight="1" x14ac:dyDescent="0.25">
      <c r="AY2297" s="187" t="s">
        <v>90</v>
      </c>
      <c r="AZ2297" s="186">
        <f>_xll.qlInterestRateIndexFixingDate(Currency&amp;"ibor"&amp;$I$1,BA2297,Trigger)</f>
        <v>55411</v>
      </c>
      <c r="BA2297" s="186">
        <f>_xll.qlCalendarAdvance(Calendar,BA2296,AY2297,"f",,Trigger)</f>
        <v>55415</v>
      </c>
      <c r="BB2297" s="186">
        <f>_xll.qlInterestRateIndexMaturity(Currency&amp;"ibor"&amp;$I$1,BA2297,Trigger)</f>
        <v>55781</v>
      </c>
      <c r="BC2297" s="359">
        <f>_xll.qlIndexFixing($AC$5,AZ2297,,_xll.ohTrigger(Trigger,Quote!$V$2))</f>
        <v>1.4212619765891291E-2</v>
      </c>
      <c r="BD2297" s="359" t="e">
        <f>_xll.qlIndexFixing($BE$1,AZ2297,TRUE,_xll.ohTrigger(Trigger,Trigger12M))</f>
        <v>#NUM!</v>
      </c>
    </row>
    <row r="2298" spans="51:56" ht="11.25" customHeight="1" x14ac:dyDescent="0.25">
      <c r="AY2298" s="187" t="s">
        <v>90</v>
      </c>
      <c r="AZ2298" s="186">
        <f>_xll.qlInterestRateIndexFixingDate(Currency&amp;"ibor"&amp;$I$1,BA2298,Trigger)</f>
        <v>55418</v>
      </c>
      <c r="BA2298" s="186">
        <f>_xll.qlCalendarAdvance(Calendar,BA2297,AY2298,"f",,Trigger)</f>
        <v>55422</v>
      </c>
      <c r="BB2298" s="186">
        <f>_xll.qlInterestRateIndexMaturity(Currency&amp;"ibor"&amp;$I$1,BA2298,Trigger)</f>
        <v>55788</v>
      </c>
      <c r="BC2298" s="359">
        <f>_xll.qlIndexFixing($AC$5,AZ2298,,_xll.ohTrigger(Trigger,Quote!$V$2))</f>
        <v>1.4204986866045998E-2</v>
      </c>
      <c r="BD2298" s="359" t="e">
        <f>_xll.qlIndexFixing($BE$1,AZ2298,TRUE,_xll.ohTrigger(Trigger,Trigger12M))</f>
        <v>#NUM!</v>
      </c>
    </row>
    <row r="2299" spans="51:56" ht="11.25" customHeight="1" x14ac:dyDescent="0.25">
      <c r="AY2299" s="187" t="s">
        <v>90</v>
      </c>
      <c r="AZ2299" s="186">
        <f>_xll.qlInterestRateIndexFixingDate(Currency&amp;"ibor"&amp;$I$1,BA2299,Trigger)</f>
        <v>55425</v>
      </c>
      <c r="BA2299" s="186">
        <f>_xll.qlCalendarAdvance(Calendar,BA2298,AY2299,"f",,Trigger)</f>
        <v>55429</v>
      </c>
      <c r="BB2299" s="186">
        <f>_xll.qlInterestRateIndexMaturity(Currency&amp;"ibor"&amp;$I$1,BA2299,Trigger)</f>
        <v>55795</v>
      </c>
      <c r="BC2299" s="359">
        <f>_xll.qlIndexFixing($AC$5,AZ2299,,_xll.ohTrigger(Trigger,Quote!$V$2))</f>
        <v>1.4197346247984256E-2</v>
      </c>
      <c r="BD2299" s="359" t="e">
        <f>_xll.qlIndexFixing($BE$1,AZ2299,TRUE,_xll.ohTrigger(Trigger,Trigger12M))</f>
        <v>#NUM!</v>
      </c>
    </row>
    <row r="2300" spans="51:56" ht="11.25" customHeight="1" x14ac:dyDescent="0.25">
      <c r="AY2300" s="187" t="s">
        <v>90</v>
      </c>
      <c r="AZ2300" s="186">
        <f>_xll.qlInterestRateIndexFixingDate(Currency&amp;"ibor"&amp;$I$1,BA2300,Trigger)</f>
        <v>55432</v>
      </c>
      <c r="BA2300" s="186">
        <f>_xll.qlCalendarAdvance(Calendar,BA2299,AY2300,"f",,Trigger)</f>
        <v>55436</v>
      </c>
      <c r="BB2300" s="186">
        <f>_xll.qlInterestRateIndexMaturity(Currency&amp;"ibor"&amp;$I$1,BA2300,Trigger)</f>
        <v>55802</v>
      </c>
      <c r="BC2300" s="359">
        <f>_xll.qlIndexFixing($AC$5,AZ2300,,_xll.ohTrigger(Trigger,Quote!$V$2))</f>
        <v>1.4189697911884722E-2</v>
      </c>
      <c r="BD2300" s="359" t="e">
        <f>_xll.qlIndexFixing($BE$1,AZ2300,TRUE,_xll.ohTrigger(Trigger,Trigger12M))</f>
        <v>#NUM!</v>
      </c>
    </row>
    <row r="2301" spans="51:56" ht="11.25" customHeight="1" x14ac:dyDescent="0.25">
      <c r="AY2301" s="187" t="s">
        <v>90</v>
      </c>
      <c r="AZ2301" s="186">
        <f>_xll.qlInterestRateIndexFixingDate(Currency&amp;"ibor"&amp;$I$1,BA2301,Trigger)</f>
        <v>55439</v>
      </c>
      <c r="BA2301" s="186">
        <f>_xll.qlCalendarAdvance(Calendar,BA2300,AY2301,"f",,Trigger)</f>
        <v>55443</v>
      </c>
      <c r="BB2301" s="186">
        <f>_xll.qlInterestRateIndexMaturity(Currency&amp;"ibor"&amp;$I$1,BA2301,Trigger)</f>
        <v>55809</v>
      </c>
      <c r="BC2301" s="359">
        <f>_xll.qlIndexFixing($AC$5,AZ2301,,_xll.ohTrigger(Trigger,Quote!$V$2))</f>
        <v>1.4182041857925175E-2</v>
      </c>
      <c r="BD2301" s="359" t="e">
        <f>_xll.qlIndexFixing($BE$1,AZ2301,TRUE,_xll.ohTrigger(Trigger,Trigger12M))</f>
        <v>#NUM!</v>
      </c>
    </row>
    <row r="2302" spans="51:56" ht="11.25" customHeight="1" x14ac:dyDescent="0.25">
      <c r="AY2302" s="187" t="s">
        <v>90</v>
      </c>
      <c r="AZ2302" s="186">
        <f>_xll.qlInterestRateIndexFixingDate(Currency&amp;"ibor"&amp;$I$1,BA2302,Trigger)</f>
        <v>55446</v>
      </c>
      <c r="BA2302" s="186">
        <f>_xll.qlCalendarAdvance(Calendar,BA2301,AY2302,"f",,Trigger)</f>
        <v>55450</v>
      </c>
      <c r="BB2302" s="186">
        <f>_xll.qlInterestRateIndexMaturity(Currency&amp;"ibor"&amp;$I$1,BA2302,Trigger)</f>
        <v>55816</v>
      </c>
      <c r="BC2302" s="359">
        <f>_xll.qlIndexFixing($AC$5,AZ2302,,_xll.ohTrigger(Trigger,Quote!$V$2))</f>
        <v>1.4174378086284271E-2</v>
      </c>
      <c r="BD2302" s="359" t="e">
        <f>_xll.qlIndexFixing($BE$1,AZ2302,TRUE,_xll.ohTrigger(Trigger,Trigger12M))</f>
        <v>#NUM!</v>
      </c>
    </row>
    <row r="2303" spans="51:56" ht="11.25" customHeight="1" x14ac:dyDescent="0.25">
      <c r="AY2303" s="187" t="s">
        <v>90</v>
      </c>
      <c r="AZ2303" s="186">
        <f>_xll.qlInterestRateIndexFixingDate(Currency&amp;"ibor"&amp;$I$1,BA2303,Trigger)</f>
        <v>55453</v>
      </c>
      <c r="BA2303" s="186">
        <f>_xll.qlCalendarAdvance(Calendar,BA2302,AY2303,"f",,Trigger)</f>
        <v>55457</v>
      </c>
      <c r="BB2303" s="186">
        <f>_xll.qlInterestRateIndexMaturity(Currency&amp;"ibor"&amp;$I$1,BA2303,Trigger)</f>
        <v>55823</v>
      </c>
      <c r="BC2303" s="359">
        <f>_xll.qlIndexFixing($AC$5,AZ2303,,_xll.ohTrigger(Trigger,Quote!$V$2))</f>
        <v>1.4166706597140881E-2</v>
      </c>
      <c r="BD2303" s="359" t="e">
        <f>_xll.qlIndexFixing($BE$1,AZ2303,TRUE,_xll.ohTrigger(Trigger,Trigger12M))</f>
        <v>#NUM!</v>
      </c>
    </row>
    <row r="2304" spans="51:56" ht="11.25" customHeight="1" x14ac:dyDescent="0.25">
      <c r="AY2304" s="187" t="s">
        <v>90</v>
      </c>
      <c r="AZ2304" s="186">
        <f>_xll.qlInterestRateIndexFixingDate(Currency&amp;"ibor"&amp;$I$1,BA2304,Trigger)</f>
        <v>55460</v>
      </c>
      <c r="BA2304" s="186">
        <f>_xll.qlCalendarAdvance(Calendar,BA2303,AY2304,"f",,Trigger)</f>
        <v>55464</v>
      </c>
      <c r="BB2304" s="186">
        <f>_xll.qlInterestRateIndexMaturity(Currency&amp;"ibor"&amp;$I$1,BA2304,Trigger)</f>
        <v>55830</v>
      </c>
      <c r="BC2304" s="359">
        <f>_xll.qlIndexFixing($AC$5,AZ2304,,_xll.ohTrigger(Trigger,Quote!$V$2))</f>
        <v>1.415902739067432E-2</v>
      </c>
      <c r="BD2304" s="359" t="e">
        <f>_xll.qlIndexFixing($BE$1,AZ2304,TRUE,_xll.ohTrigger(Trigger,Trigger12M))</f>
        <v>#NUM!</v>
      </c>
    </row>
    <row r="2305" spans="51:56" ht="11.25" customHeight="1" x14ac:dyDescent="0.25">
      <c r="AY2305" s="187" t="s">
        <v>90</v>
      </c>
      <c r="AZ2305" s="186">
        <f>_xll.qlInterestRateIndexFixingDate(Currency&amp;"ibor"&amp;$I$1,BA2305,Trigger)</f>
        <v>55467</v>
      </c>
      <c r="BA2305" s="186">
        <f>_xll.qlCalendarAdvance(Calendar,BA2304,AY2305,"f",,Trigger)</f>
        <v>55471</v>
      </c>
      <c r="BB2305" s="186">
        <f>_xll.qlInterestRateIndexMaturity(Currency&amp;"ibor"&amp;$I$1,BA2305,Trigger)</f>
        <v>55837</v>
      </c>
      <c r="BC2305" s="359">
        <f>_xll.qlIndexFixing($AC$5,AZ2305,,_xll.ohTrigger(Trigger,Quote!$V$2))</f>
        <v>1.4151340467063456E-2</v>
      </c>
      <c r="BD2305" s="359" t="e">
        <f>_xll.qlIndexFixing($BE$1,AZ2305,TRUE,_xll.ohTrigger(Trigger,Trigger12M))</f>
        <v>#NUM!</v>
      </c>
    </row>
    <row r="2306" spans="51:56" ht="11.25" customHeight="1" x14ac:dyDescent="0.25">
      <c r="AY2306" s="187" t="s">
        <v>90</v>
      </c>
      <c r="AZ2306" s="186">
        <f>_xll.qlInterestRateIndexFixingDate(Currency&amp;"ibor"&amp;$I$1,BA2306,Trigger)</f>
        <v>55474</v>
      </c>
      <c r="BA2306" s="186">
        <f>_xll.qlCalendarAdvance(Calendar,BA2305,AY2306,"f",,Trigger)</f>
        <v>55478</v>
      </c>
      <c r="BB2306" s="186">
        <f>_xll.qlInterestRateIndexMaturity(Currency&amp;"ibor"&amp;$I$1,BA2306,Trigger)</f>
        <v>55844</v>
      </c>
      <c r="BC2306" s="359">
        <f>_xll.qlIndexFixing($AC$5,AZ2306,,_xll.ohTrigger(Trigger,Quote!$V$2))</f>
        <v>1.414364582648673E-2</v>
      </c>
      <c r="BD2306" s="359" t="e">
        <f>_xll.qlIndexFixing($BE$1,AZ2306,TRUE,_xll.ohTrigger(Trigger,Trigger12M))</f>
        <v>#NUM!</v>
      </c>
    </row>
    <row r="2307" spans="51:56" ht="11.25" customHeight="1" x14ac:dyDescent="0.25">
      <c r="AY2307" s="187" t="s">
        <v>90</v>
      </c>
      <c r="AZ2307" s="186">
        <f>_xll.qlInterestRateIndexFixingDate(Currency&amp;"ibor"&amp;$I$1,BA2307,Trigger)</f>
        <v>55481</v>
      </c>
      <c r="BA2307" s="186">
        <f>_xll.qlCalendarAdvance(Calendar,BA2306,AY2307,"f",,Trigger)</f>
        <v>55485</v>
      </c>
      <c r="BB2307" s="186">
        <f>_xll.qlInterestRateIndexMaturity(Currency&amp;"ibor"&amp;$I$1,BA2307,Trigger)</f>
        <v>55851</v>
      </c>
      <c r="BC2307" s="359">
        <f>_xll.qlIndexFixing($AC$5,AZ2307,,_xll.ohTrigger(Trigger,Quote!$V$2))</f>
        <v>1.4135943469124758E-2</v>
      </c>
      <c r="BD2307" s="359" t="e">
        <f>_xll.qlIndexFixing($BE$1,AZ2307,TRUE,_xll.ohTrigger(Trigger,Trigger12M))</f>
        <v>#NUM!</v>
      </c>
    </row>
    <row r="2308" spans="51:56" ht="11.25" customHeight="1" x14ac:dyDescent="0.25">
      <c r="AY2308" s="187" t="s">
        <v>90</v>
      </c>
      <c r="AZ2308" s="186">
        <f>_xll.qlInterestRateIndexFixingDate(Currency&amp;"ibor"&amp;$I$1,BA2308,Trigger)</f>
        <v>55488</v>
      </c>
      <c r="BA2308" s="186">
        <f>_xll.qlCalendarAdvance(Calendar,BA2307,AY2308,"f",,Trigger)</f>
        <v>55492</v>
      </c>
      <c r="BB2308" s="186">
        <f>_xll.qlInterestRateIndexMaturity(Currency&amp;"ibor"&amp;$I$1,BA2308,Trigger)</f>
        <v>55858</v>
      </c>
      <c r="BC2308" s="359">
        <f>_xll.qlIndexFixing($AC$5,AZ2308,,_xll.ohTrigger(Trigger,Quote!$V$2))</f>
        <v>1.4128233395156417E-2</v>
      </c>
      <c r="BD2308" s="359" t="e">
        <f>_xll.qlIndexFixing($BE$1,AZ2308,TRUE,_xll.ohTrigger(Trigger,Trigger12M))</f>
        <v>#NUM!</v>
      </c>
    </row>
    <row r="2309" spans="51:56" ht="11.25" customHeight="1" x14ac:dyDescent="0.25">
      <c r="AY2309" s="187" t="s">
        <v>90</v>
      </c>
      <c r="AZ2309" s="186">
        <f>_xll.qlInterestRateIndexFixingDate(Currency&amp;"ibor"&amp;$I$1,BA2309,Trigger)</f>
        <v>55495</v>
      </c>
      <c r="BA2309" s="186">
        <f>_xll.qlCalendarAdvance(Calendar,BA2308,AY2309,"f",,Trigger)</f>
        <v>55499</v>
      </c>
      <c r="BB2309" s="186">
        <f>_xll.qlInterestRateIndexMaturity(Currency&amp;"ibor"&amp;$I$1,BA2309,Trigger)</f>
        <v>55865</v>
      </c>
      <c r="BC2309" s="359">
        <f>_xll.qlIndexFixing($AC$5,AZ2309,,_xll.ohTrigger(Trigger,Quote!$V$2))</f>
        <v>1.4120515604762327E-2</v>
      </c>
      <c r="BD2309" s="359" t="e">
        <f>_xll.qlIndexFixing($BE$1,AZ2309,TRUE,_xll.ohTrigger(Trigger,Trigger12M))</f>
        <v>#NUM!</v>
      </c>
    </row>
    <row r="2310" spans="51:56" ht="11.25" customHeight="1" x14ac:dyDescent="0.25">
      <c r="AY2310" s="187" t="s">
        <v>90</v>
      </c>
      <c r="AZ2310" s="186">
        <f>_xll.qlInterestRateIndexFixingDate(Currency&amp;"ibor"&amp;$I$1,BA2310,Trigger)</f>
        <v>55502</v>
      </c>
      <c r="BA2310" s="186">
        <f>_xll.qlCalendarAdvance(Calendar,BA2309,AY2310,"f",,Trigger)</f>
        <v>55506</v>
      </c>
      <c r="BB2310" s="186">
        <f>_xll.qlInterestRateIndexMaturity(Currency&amp;"ibor"&amp;$I$1,BA2310,Trigger)</f>
        <v>55872</v>
      </c>
      <c r="BC2310" s="359">
        <f>_xll.qlIndexFixing($AC$5,AZ2310,,_xll.ohTrigger(Trigger,Quote!$V$2))</f>
        <v>1.4112790098120923E-2</v>
      </c>
      <c r="BD2310" s="359" t="e">
        <f>_xll.qlIndexFixing($BE$1,AZ2310,TRUE,_xll.ohTrigger(Trigger,Trigger12M))</f>
        <v>#NUM!</v>
      </c>
    </row>
    <row r="2311" spans="51:56" ht="11.25" customHeight="1" x14ac:dyDescent="0.25">
      <c r="AY2311" s="187" t="s">
        <v>90</v>
      </c>
      <c r="AZ2311" s="186">
        <f>_xll.qlInterestRateIndexFixingDate(Currency&amp;"ibor"&amp;$I$1,BA2311,Trigger)</f>
        <v>55508</v>
      </c>
      <c r="BA2311" s="186">
        <f>_xll.qlCalendarAdvance(Calendar,BA2310,AY2311,"f",,Trigger)</f>
        <v>55514</v>
      </c>
      <c r="BB2311" s="186">
        <f>_xll.qlInterestRateIndexMaturity(Currency&amp;"ibor"&amp;$I$1,BA2311,Trigger)</f>
        <v>55880</v>
      </c>
      <c r="BC2311" s="359">
        <f>_xll.qlIndexFixing($AC$5,AZ2311,,_xll.ohTrigger(Trigger,Quote!$V$2))</f>
        <v>1.410395149944065E-2</v>
      </c>
      <c r="BD2311" s="359" t="e">
        <f>_xll.qlIndexFixing($BE$1,AZ2311,TRUE,_xll.ohTrigger(Trigger,Trigger12M))</f>
        <v>#NUM!</v>
      </c>
    </row>
    <row r="2312" spans="51:56" ht="11.25" customHeight="1" x14ac:dyDescent="0.25">
      <c r="AY2312" s="187" t="s">
        <v>90</v>
      </c>
      <c r="AZ2312" s="186">
        <f>_xll.qlInterestRateIndexFixingDate(Currency&amp;"ibor"&amp;$I$1,BA2312,Trigger)</f>
        <v>55516</v>
      </c>
      <c r="BA2312" s="186">
        <f>_xll.qlCalendarAdvance(Calendar,BA2311,AY2312,"f",,Trigger)</f>
        <v>55521</v>
      </c>
      <c r="BB2312" s="186">
        <f>_xll.qlInterestRateIndexMaturity(Currency&amp;"ibor"&amp;$I$1,BA2312,Trigger)</f>
        <v>55887</v>
      </c>
      <c r="BC2312" s="359">
        <f>_xll.qlIndexFixing($AC$5,AZ2312,,_xll.ohTrigger(Trigger,Quote!$V$2))</f>
        <v>1.4096209458593549E-2</v>
      </c>
      <c r="BD2312" s="359" t="e">
        <f>_xll.qlIndexFixing($BE$1,AZ2312,TRUE,_xll.ohTrigger(Trigger,Trigger12M))</f>
        <v>#NUM!</v>
      </c>
    </row>
    <row r="2313" spans="51:56" ht="11.25" customHeight="1" x14ac:dyDescent="0.25">
      <c r="AY2313" s="187" t="s">
        <v>90</v>
      </c>
      <c r="AZ2313" s="186">
        <f>_xll.qlInterestRateIndexFixingDate(Currency&amp;"ibor"&amp;$I$1,BA2313,Trigger)</f>
        <v>55526</v>
      </c>
      <c r="BA2313" s="186">
        <f>_xll.qlCalendarAdvance(Calendar,BA2312,AY2313,"f",,Trigger)</f>
        <v>55528</v>
      </c>
      <c r="BB2313" s="186">
        <f>_xll.qlInterestRateIndexMaturity(Currency&amp;"ibor"&amp;$I$1,BA2313,Trigger)</f>
        <v>55894</v>
      </c>
      <c r="BC2313" s="359">
        <f>_xll.qlIndexFixing($AC$5,AZ2313,,_xll.ohTrigger(Trigger,Quote!$V$2))</f>
        <v>1.4088459702066547E-2</v>
      </c>
      <c r="BD2313" s="359" t="e">
        <f>_xll.qlIndexFixing($BE$1,AZ2313,TRUE,_xll.ohTrigger(Trigger,Trigger12M))</f>
        <v>#NUM!</v>
      </c>
    </row>
    <row r="2314" spans="51:56" ht="11.25" customHeight="1" x14ac:dyDescent="0.25">
      <c r="AY2314" s="187" t="s">
        <v>90</v>
      </c>
      <c r="AZ2314" s="186">
        <f>_xll.qlInterestRateIndexFixingDate(Currency&amp;"ibor"&amp;$I$1,BA2314,Trigger)</f>
        <v>55533</v>
      </c>
      <c r="BA2314" s="186">
        <f>_xll.qlCalendarAdvance(Calendar,BA2313,AY2314,"f",,Trigger)</f>
        <v>55535</v>
      </c>
      <c r="BB2314" s="186">
        <f>_xll.qlInterestRateIndexMaturity(Currency&amp;"ibor"&amp;$I$1,BA2314,Trigger)</f>
        <v>55901</v>
      </c>
      <c r="BC2314" s="359">
        <f>_xll.qlIndexFixing($AC$5,AZ2314,,_xll.ohTrigger(Trigger,Quote!$V$2))</f>
        <v>1.4080702230041143E-2</v>
      </c>
      <c r="BD2314" s="359" t="e">
        <f>_xll.qlIndexFixing($BE$1,AZ2314,TRUE,_xll.ohTrigger(Trigger,Trigger12M))</f>
        <v>#NUM!</v>
      </c>
    </row>
    <row r="2315" spans="51:56" ht="11.25" customHeight="1" x14ac:dyDescent="0.25">
      <c r="AY2315" s="187" t="s">
        <v>90</v>
      </c>
      <c r="AZ2315" s="186">
        <f>_xll.qlInterestRateIndexFixingDate(Currency&amp;"ibor"&amp;$I$1,BA2315,Trigger)</f>
        <v>55540</v>
      </c>
      <c r="BA2315" s="186">
        <f>_xll.qlCalendarAdvance(Calendar,BA2314,AY2315,"f",,Trigger)</f>
        <v>55542</v>
      </c>
      <c r="BB2315" s="186">
        <f>_xll.qlInterestRateIndexMaturity(Currency&amp;"ibor"&amp;$I$1,BA2315,Trigger)</f>
        <v>55908</v>
      </c>
      <c r="BC2315" s="359">
        <f>_xll.qlIndexFixing($AC$5,AZ2315,,_xll.ohTrigger(Trigger,Quote!$V$2))</f>
        <v>1.4072937042697735E-2</v>
      </c>
      <c r="BD2315" s="359" t="e">
        <f>_xll.qlIndexFixing($BE$1,AZ2315,TRUE,_xll.ohTrigger(Trigger,Trigger12M))</f>
        <v>#NUM!</v>
      </c>
    </row>
    <row r="2316" spans="51:56" ht="11.25" customHeight="1" x14ac:dyDescent="0.25">
      <c r="AY2316" s="187" t="s">
        <v>90</v>
      </c>
      <c r="AZ2316" s="186">
        <f>_xll.qlInterestRateIndexFixingDate(Currency&amp;"ibor"&amp;$I$1,BA2316,Trigger)</f>
        <v>55547</v>
      </c>
      <c r="BA2316" s="186">
        <f>_xll.qlCalendarAdvance(Calendar,BA2315,AY2316,"f",,Trigger)</f>
        <v>55549</v>
      </c>
      <c r="BB2316" s="186">
        <f>_xll.qlInterestRateIndexMaturity(Currency&amp;"ibor"&amp;$I$1,BA2316,Trigger)</f>
        <v>55915</v>
      </c>
      <c r="BC2316" s="359">
        <f>_xll.qlIndexFixing($AC$5,AZ2316,,_xll.ohTrigger(Trigger,Quote!$V$2))</f>
        <v>1.4065164140217603E-2</v>
      </c>
      <c r="BD2316" s="359" t="e">
        <f>_xll.qlIndexFixing($BE$1,AZ2316,TRUE,_xll.ohTrigger(Trigger,Trigger12M))</f>
        <v>#NUM!</v>
      </c>
    </row>
    <row r="2317" spans="51:56" ht="11.25" customHeight="1" x14ac:dyDescent="0.25">
      <c r="AY2317" s="187" t="s">
        <v>90</v>
      </c>
      <c r="AZ2317" s="186">
        <f>_xll.qlInterestRateIndexFixingDate(Currency&amp;"ibor"&amp;$I$1,BA2317,Trigger)</f>
        <v>55554</v>
      </c>
      <c r="BA2317" s="186">
        <f>_xll.qlCalendarAdvance(Calendar,BA2316,AY2317,"f",,Trigger)</f>
        <v>55556</v>
      </c>
      <c r="BB2317" s="186">
        <f>_xll.qlInterestRateIndexMaturity(Currency&amp;"ibor"&amp;$I$1,BA2317,Trigger)</f>
        <v>55922</v>
      </c>
      <c r="BC2317" s="359">
        <f>_xll.qlIndexFixing($AC$5,AZ2317,,_xll.ohTrigger(Trigger,Quote!$V$2))</f>
        <v>1.4057383522782237E-2</v>
      </c>
      <c r="BD2317" s="359" t="e">
        <f>_xll.qlIndexFixing($BE$1,AZ2317,TRUE,_xll.ohTrigger(Trigger,Trigger12M))</f>
        <v>#NUM!</v>
      </c>
    </row>
    <row r="2318" spans="51:56" ht="11.25" customHeight="1" x14ac:dyDescent="0.25">
      <c r="AY2318" s="187" t="s">
        <v>90</v>
      </c>
      <c r="AZ2318" s="186">
        <f>_xll.qlInterestRateIndexFixingDate(Currency&amp;"ibor"&amp;$I$1,BA2318,Trigger)</f>
        <v>55561</v>
      </c>
      <c r="BA2318" s="186">
        <f>_xll.qlCalendarAdvance(Calendar,BA2317,AY2318,"f",,Trigger)</f>
        <v>55563</v>
      </c>
      <c r="BB2318" s="186">
        <f>_xll.qlInterestRateIndexMaturity(Currency&amp;"ibor"&amp;$I$1,BA2318,Trigger)</f>
        <v>55929</v>
      </c>
      <c r="BC2318" s="359">
        <f>_xll.qlIndexFixing($AC$5,AZ2318,,_xll.ohTrigger(Trigger,Quote!$V$2))</f>
        <v>1.4049595190572479E-2</v>
      </c>
      <c r="BD2318" s="359" t="e">
        <f>_xll.qlIndexFixing($BE$1,AZ2318,TRUE,_xll.ohTrigger(Trigger,Trigger12M))</f>
        <v>#NUM!</v>
      </c>
    </row>
    <row r="2319" spans="51:56" ht="11.25" customHeight="1" x14ac:dyDescent="0.25">
      <c r="AY2319" s="187" t="s">
        <v>90</v>
      </c>
      <c r="AZ2319" s="186">
        <f>_xll.qlInterestRateIndexFixingDate(Currency&amp;"ibor"&amp;$I$1,BA2319,Trigger)</f>
        <v>55568</v>
      </c>
      <c r="BA2319" s="186">
        <f>_xll.qlCalendarAdvance(Calendar,BA2318,AY2319,"f",,Trigger)</f>
        <v>55570</v>
      </c>
      <c r="BB2319" s="186">
        <f>_xll.qlInterestRateIndexMaturity(Currency&amp;"ibor"&amp;$I$1,BA2319,Trigger)</f>
        <v>55936</v>
      </c>
      <c r="BC2319" s="359">
        <f>_xll.qlIndexFixing($AC$5,AZ2319,,_xll.ohTrigger(Trigger,Quote!$V$2))</f>
        <v>1.4041799143770696E-2</v>
      </c>
      <c r="BD2319" s="359" t="e">
        <f>_xll.qlIndexFixing($BE$1,AZ2319,TRUE,_xll.ohTrigger(Trigger,Trigger12M))</f>
        <v>#NUM!</v>
      </c>
    </row>
    <row r="2320" spans="51:56" ht="11.25" customHeight="1" x14ac:dyDescent="0.25">
      <c r="AY2320" s="187" t="s">
        <v>90</v>
      </c>
      <c r="AZ2320" s="186">
        <f>_xll.qlInterestRateIndexFixingDate(Currency&amp;"ibor"&amp;$I$1,BA2320,Trigger)</f>
        <v>55575</v>
      </c>
      <c r="BA2320" s="186">
        <f>_xll.qlCalendarAdvance(Calendar,BA2319,AY2320,"f",,Trigger)</f>
        <v>55577</v>
      </c>
      <c r="BB2320" s="186">
        <f>_xll.qlInterestRateIndexMaturity(Currency&amp;"ibor"&amp;$I$1,BA2320,Trigger)</f>
        <v>55943</v>
      </c>
      <c r="BC2320" s="359">
        <f>_xll.qlIndexFixing($AC$5,AZ2320,,_xll.ohTrigger(Trigger,Quote!$V$2))</f>
        <v>1.4033995382558163E-2</v>
      </c>
      <c r="BD2320" s="359" t="e">
        <f>_xll.qlIndexFixing($BE$1,AZ2320,TRUE,_xll.ohTrigger(Trigger,Trigger12M))</f>
        <v>#NUM!</v>
      </c>
    </row>
    <row r="2321" spans="51:56" ht="11.25" customHeight="1" x14ac:dyDescent="0.25">
      <c r="AY2321" s="187" t="s">
        <v>90</v>
      </c>
      <c r="AZ2321" s="186">
        <f>_xll.qlInterestRateIndexFixingDate(Currency&amp;"ibor"&amp;$I$1,BA2321,Trigger)</f>
        <v>55582</v>
      </c>
      <c r="BA2321" s="186">
        <f>_xll.qlCalendarAdvance(Calendar,BA2320,AY2321,"f",,Trigger)</f>
        <v>55584</v>
      </c>
      <c r="BB2321" s="186">
        <f>_xll.qlInterestRateIndexMaturity(Currency&amp;"ibor"&amp;$I$1,BA2321,Trigger)</f>
        <v>55949</v>
      </c>
      <c r="BC2321" s="359">
        <f>_xll.qlIndexFixing($AC$5,AZ2321,,_xll.ohTrigger(Trigger,Quote!$V$2))</f>
        <v>1.4026200724980467E-2</v>
      </c>
      <c r="BD2321" s="359" t="e">
        <f>_xll.qlIndexFixing($BE$1,AZ2321,TRUE,_xll.ohTrigger(Trigger,Trigger12M))</f>
        <v>#NUM!</v>
      </c>
    </row>
    <row r="2322" spans="51:56" ht="11.25" customHeight="1" x14ac:dyDescent="0.25">
      <c r="AY2322" s="187" t="s">
        <v>90</v>
      </c>
      <c r="AZ2322" s="186">
        <f>_xll.qlInterestRateIndexFixingDate(Currency&amp;"ibor"&amp;$I$1,BA2322,Trigger)</f>
        <v>55589</v>
      </c>
      <c r="BA2322" s="186">
        <f>_xll.qlCalendarAdvance(Calendar,BA2321,AY2322,"f",,Trigger)</f>
        <v>55591</v>
      </c>
      <c r="BB2322" s="186">
        <f>_xll.qlInterestRateIndexMaturity(Currency&amp;"ibor"&amp;$I$1,BA2322,Trigger)</f>
        <v>55956</v>
      </c>
      <c r="BC2322" s="359">
        <f>_xll.qlIndexFixing($AC$5,AZ2322,,_xll.ohTrigger(Trigger,Quote!$V$2))</f>
        <v>1.4018361523496571E-2</v>
      </c>
      <c r="BD2322" s="359" t="e">
        <f>_xll.qlIndexFixing($BE$1,AZ2322,TRUE,_xll.ohTrigger(Trigger,Trigger12M))</f>
        <v>#NUM!</v>
      </c>
    </row>
    <row r="2323" spans="51:56" ht="11.25" customHeight="1" x14ac:dyDescent="0.25">
      <c r="AY2323" s="187" t="s">
        <v>90</v>
      </c>
      <c r="AZ2323" s="186">
        <f>_xll.qlInterestRateIndexFixingDate(Currency&amp;"ibor"&amp;$I$1,BA2323,Trigger)</f>
        <v>55596</v>
      </c>
      <c r="BA2323" s="186">
        <f>_xll.qlCalendarAdvance(Calendar,BA2322,AY2323,"f",,Trigger)</f>
        <v>55598</v>
      </c>
      <c r="BB2323" s="186">
        <f>_xll.qlInterestRateIndexMaturity(Currency&amp;"ibor"&amp;$I$1,BA2323,Trigger)</f>
        <v>55963</v>
      </c>
      <c r="BC2323" s="359">
        <f>_xll.qlIndexFixing($AC$5,AZ2323,,_xll.ohTrigger(Trigger,Quote!$V$2))</f>
        <v>1.4010514587294166E-2</v>
      </c>
      <c r="BD2323" s="359" t="e">
        <f>_xll.qlIndexFixing($BE$1,AZ2323,TRUE,_xll.ohTrigger(Trigger,Trigger12M))</f>
        <v>#NUM!</v>
      </c>
    </row>
    <row r="2324" spans="51:56" ht="11.25" customHeight="1" x14ac:dyDescent="0.25">
      <c r="AY2324" s="187" t="s">
        <v>90</v>
      </c>
      <c r="AZ2324" s="186">
        <f>_xll.qlInterestRateIndexFixingDate(Currency&amp;"ibor"&amp;$I$1,BA2324,Trigger)</f>
        <v>55603</v>
      </c>
      <c r="BA2324" s="186">
        <f>_xll.qlCalendarAdvance(Calendar,BA2323,AY2324,"f",,Trigger)</f>
        <v>55605</v>
      </c>
      <c r="BB2324" s="186">
        <f>_xll.qlInterestRateIndexMaturity(Currency&amp;"ibor"&amp;$I$1,BA2324,Trigger)</f>
        <v>55970</v>
      </c>
      <c r="BC2324" s="359">
        <f>_xll.qlIndexFixing($AC$5,AZ2324,,_xll.ohTrigger(Trigger,Quote!$V$2))</f>
        <v>1.4002659916556777E-2</v>
      </c>
      <c r="BD2324" s="359" t="e">
        <f>_xll.qlIndexFixing($BE$1,AZ2324,TRUE,_xll.ohTrigger(Trigger,Trigger12M))</f>
        <v>#NUM!</v>
      </c>
    </row>
    <row r="2325" spans="51:56" ht="11.25" customHeight="1" x14ac:dyDescent="0.25">
      <c r="AY2325" s="187" t="s">
        <v>90</v>
      </c>
      <c r="AZ2325" s="186">
        <f>_xll.qlInterestRateIndexFixingDate(Currency&amp;"ibor"&amp;$I$1,BA2325,Trigger)</f>
        <v>55610</v>
      </c>
      <c r="BA2325" s="186">
        <f>_xll.qlCalendarAdvance(Calendar,BA2324,AY2325,"f",,Trigger)</f>
        <v>55612</v>
      </c>
      <c r="BB2325" s="186">
        <f>_xll.qlInterestRateIndexMaturity(Currency&amp;"ibor"&amp;$I$1,BA2325,Trigger)</f>
        <v>55977</v>
      </c>
      <c r="BC2325" s="359">
        <f>_xll.qlIndexFixing($AC$5,AZ2325,,_xll.ohTrigger(Trigger,Quote!$V$2))</f>
        <v>1.399479751146683E-2</v>
      </c>
      <c r="BD2325" s="359" t="e">
        <f>_xll.qlIndexFixing($BE$1,AZ2325,TRUE,_xll.ohTrigger(Trigger,Trigger12M))</f>
        <v>#NUM!</v>
      </c>
    </row>
    <row r="2326" spans="51:56" ht="11.25" customHeight="1" x14ac:dyDescent="0.25">
      <c r="AY2326" s="187" t="s">
        <v>90</v>
      </c>
      <c r="AZ2326" s="186">
        <f>_xll.qlInterestRateIndexFixingDate(Currency&amp;"ibor"&amp;$I$1,BA2326,Trigger)</f>
        <v>55617</v>
      </c>
      <c r="BA2326" s="186">
        <f>_xll.qlCalendarAdvance(Calendar,BA2325,AY2326,"f",,Trigger)</f>
        <v>55619</v>
      </c>
      <c r="BB2326" s="186">
        <f>_xll.qlInterestRateIndexMaturity(Currency&amp;"ibor"&amp;$I$1,BA2326,Trigger)</f>
        <v>55984</v>
      </c>
      <c r="BC2326" s="359">
        <f>_xll.qlIndexFixing($AC$5,AZ2326,,_xll.ohTrigger(Trigger,Quote!$V$2))</f>
        <v>1.3986927372208292E-2</v>
      </c>
      <c r="BD2326" s="359" t="e">
        <f>_xll.qlIndexFixing($BE$1,AZ2326,TRUE,_xll.ohTrigger(Trigger,Trigger12M))</f>
        <v>#NUM!</v>
      </c>
    </row>
    <row r="2327" spans="51:56" ht="11.25" customHeight="1" x14ac:dyDescent="0.25">
      <c r="AY2327" s="187" t="s">
        <v>90</v>
      </c>
      <c r="AZ2327" s="186">
        <f>_xll.qlInterestRateIndexFixingDate(Currency&amp;"ibor"&amp;$I$1,BA2327,Trigger)</f>
        <v>55624</v>
      </c>
      <c r="BA2327" s="186">
        <f>_xll.qlCalendarAdvance(Calendar,BA2326,AY2327,"f",,Trigger)</f>
        <v>55626</v>
      </c>
      <c r="BB2327" s="186">
        <f>_xll.qlInterestRateIndexMaturity(Currency&amp;"ibor"&amp;$I$1,BA2327,Trigger)</f>
        <v>55991</v>
      </c>
      <c r="BC2327" s="359">
        <f>_xll.qlIndexFixing($AC$5,AZ2327,,_xll.ohTrigger(Trigger,Quote!$V$2))</f>
        <v>1.3979049498964027E-2</v>
      </c>
      <c r="BD2327" s="359" t="e">
        <f>_xll.qlIndexFixing($BE$1,AZ2327,TRUE,_xll.ohTrigger(Trigger,Trigger12M))</f>
        <v>#NUM!</v>
      </c>
    </row>
    <row r="2328" spans="51:56" ht="11.25" customHeight="1" x14ac:dyDescent="0.25">
      <c r="AY2328" s="187" t="s">
        <v>90</v>
      </c>
      <c r="AZ2328" s="186">
        <f>_xll.qlInterestRateIndexFixingDate(Currency&amp;"ibor"&amp;$I$1,BA2328,Trigger)</f>
        <v>55627</v>
      </c>
      <c r="BA2328" s="186">
        <f>_xll.qlCalendarAdvance(Calendar,BA2327,AY2328,"f",,Trigger)</f>
        <v>55633</v>
      </c>
      <c r="BB2328" s="186">
        <f>_xll.qlInterestRateIndexMaturity(Currency&amp;"ibor"&amp;$I$1,BA2328,Trigger)</f>
        <v>55998</v>
      </c>
      <c r="BC2328" s="359">
        <f>_xll.qlIndexFixing($AC$5,AZ2328,,_xll.ohTrigger(Trigger,Quote!$V$2))</f>
        <v>1.3971163891918437E-2</v>
      </c>
      <c r="BD2328" s="359" t="e">
        <f>_xll.qlIndexFixing($BE$1,AZ2328,TRUE,_xll.ohTrigger(Trigger,Trigger12M))</f>
        <v>#NUM!</v>
      </c>
    </row>
    <row r="2329" spans="51:56" ht="11.25" customHeight="1" x14ac:dyDescent="0.25">
      <c r="AY2329" s="187" t="s">
        <v>90</v>
      </c>
      <c r="AZ2329" s="186">
        <f>_xll.qlInterestRateIndexFixingDate(Currency&amp;"ibor"&amp;$I$1,BA2329,Trigger)</f>
        <v>55638</v>
      </c>
      <c r="BA2329" s="186">
        <f>_xll.qlCalendarAdvance(Calendar,BA2328,AY2329,"f",,Trigger)</f>
        <v>55641</v>
      </c>
      <c r="BB2329" s="186">
        <f>_xll.qlInterestRateIndexMaturity(Currency&amp;"ibor"&amp;$I$1,BA2329,Trigger)</f>
        <v>56006</v>
      </c>
      <c r="BC2329" s="359">
        <f>_xll.qlIndexFixing($AC$5,AZ2329,,_xll.ohTrigger(Trigger,Quote!$V$2))</f>
        <v>1.3962142299855014E-2</v>
      </c>
      <c r="BD2329" s="359" t="e">
        <f>_xll.qlIndexFixing($BE$1,AZ2329,TRUE,_xll.ohTrigger(Trigger,Trigger12M))</f>
        <v>#NUM!</v>
      </c>
    </row>
    <row r="2330" spans="51:56" ht="11.25" customHeight="1" x14ac:dyDescent="0.25">
      <c r="AY2330" s="187" t="s">
        <v>90</v>
      </c>
      <c r="AZ2330" s="186">
        <f>_xll.qlInterestRateIndexFixingDate(Currency&amp;"ibor"&amp;$I$1,BA2330,Trigger)</f>
        <v>55646</v>
      </c>
      <c r="BA2330" s="186">
        <f>_xll.qlCalendarAdvance(Calendar,BA2329,AY2330,"f",,Trigger)</f>
        <v>55648</v>
      </c>
      <c r="BB2330" s="186">
        <f>_xll.qlInterestRateIndexMaturity(Currency&amp;"ibor"&amp;$I$1,BA2330,Trigger)</f>
        <v>56013</v>
      </c>
      <c r="BC2330" s="359">
        <f>_xll.qlIndexFixing($AC$5,AZ2330,,_xll.ohTrigger(Trigger,Quote!$V$2))</f>
        <v>1.3954240120996789E-2</v>
      </c>
      <c r="BD2330" s="359" t="e">
        <f>_xll.qlIndexFixing($BE$1,AZ2330,TRUE,_xll.ohTrigger(Trigger,Trigger12M))</f>
        <v>#NUM!</v>
      </c>
    </row>
    <row r="2331" spans="51:56" ht="11.25" customHeight="1" x14ac:dyDescent="0.25">
      <c r="AY2331" s="187" t="s">
        <v>90</v>
      </c>
      <c r="AZ2331" s="186">
        <f>_xll.qlInterestRateIndexFixingDate(Currency&amp;"ibor"&amp;$I$1,BA2331,Trigger)</f>
        <v>55653</v>
      </c>
      <c r="BA2331" s="186">
        <f>_xll.qlCalendarAdvance(Calendar,BA2330,AY2331,"f",,Trigger)</f>
        <v>55655</v>
      </c>
      <c r="BB2331" s="186">
        <f>_xll.qlInterestRateIndexMaturity(Currency&amp;"ibor"&amp;$I$1,BA2331,Trigger)</f>
        <v>56020</v>
      </c>
      <c r="BC2331" s="359">
        <f>_xll.qlIndexFixing($AC$5,AZ2331,,_xll.ohTrigger(Trigger,Quote!$V$2))</f>
        <v>1.3946330208915407E-2</v>
      </c>
      <c r="BD2331" s="359" t="e">
        <f>_xll.qlIndexFixing($BE$1,AZ2331,TRUE,_xll.ohTrigger(Trigger,Trigger12M))</f>
        <v>#NUM!</v>
      </c>
    </row>
    <row r="2332" spans="51:56" ht="11.25" customHeight="1" x14ac:dyDescent="0.25">
      <c r="AY2332" s="187" t="s">
        <v>90</v>
      </c>
      <c r="AZ2332" s="186">
        <f>_xll.qlInterestRateIndexFixingDate(Currency&amp;"ibor"&amp;$I$1,BA2332,Trigger)</f>
        <v>55660</v>
      </c>
      <c r="BA2332" s="186">
        <f>_xll.qlCalendarAdvance(Calendar,BA2331,AY2332,"f",,Trigger)</f>
        <v>55662</v>
      </c>
      <c r="BB2332" s="186">
        <f>_xll.qlInterestRateIndexMaturity(Currency&amp;"ibor"&amp;$I$1,BA2332,Trigger)</f>
        <v>56027</v>
      </c>
      <c r="BC2332" s="359">
        <f>_xll.qlIndexFixing($AC$5,AZ2332,,_xll.ohTrigger(Trigger,Quote!$V$2))</f>
        <v>1.3938412563795268E-2</v>
      </c>
      <c r="BD2332" s="359" t="e">
        <f>_xll.qlIndexFixing($BE$1,AZ2332,TRUE,_xll.ohTrigger(Trigger,Trigger12M))</f>
        <v>#NUM!</v>
      </c>
    </row>
    <row r="2333" spans="51:56" ht="11.25" customHeight="1" x14ac:dyDescent="0.25">
      <c r="AY2333" s="187" t="s">
        <v>90</v>
      </c>
      <c r="AZ2333" s="186">
        <f>_xll.qlInterestRateIndexFixingDate(Currency&amp;"ibor"&amp;$I$1,BA2333,Trigger)</f>
        <v>55667</v>
      </c>
      <c r="BA2333" s="186">
        <f>_xll.qlCalendarAdvance(Calendar,BA2332,AY2333,"f",,Trigger)</f>
        <v>55669</v>
      </c>
      <c r="BB2333" s="186">
        <f>_xll.qlInterestRateIndexMaturity(Currency&amp;"ibor"&amp;$I$1,BA2333,Trigger)</f>
        <v>56034</v>
      </c>
      <c r="BC2333" s="359">
        <f>_xll.qlIndexFixing($AC$5,AZ2333,,_xll.ohTrigger(Trigger,Quote!$V$2))</f>
        <v>1.3930487185820991E-2</v>
      </c>
      <c r="BD2333" s="359" t="e">
        <f>_xll.qlIndexFixing($BE$1,AZ2333,TRUE,_xll.ohTrigger(Trigger,Trigger12M))</f>
        <v>#NUM!</v>
      </c>
    </row>
    <row r="2334" spans="51:56" ht="11.25" customHeight="1" x14ac:dyDescent="0.25">
      <c r="AY2334" s="187" t="s">
        <v>90</v>
      </c>
      <c r="AZ2334" s="186">
        <f>_xll.qlInterestRateIndexFixingDate(Currency&amp;"ibor"&amp;$I$1,BA2334,Trigger)</f>
        <v>55674</v>
      </c>
      <c r="BA2334" s="186">
        <f>_xll.qlCalendarAdvance(Calendar,BA2333,AY2334,"f",,Trigger)</f>
        <v>55676</v>
      </c>
      <c r="BB2334" s="186">
        <f>_xll.qlInterestRateIndexMaturity(Currency&amp;"ibor"&amp;$I$1,BA2334,Trigger)</f>
        <v>56041</v>
      </c>
      <c r="BC2334" s="359">
        <f>_xll.qlIndexFixing($AC$5,AZ2334,,_xll.ohTrigger(Trigger,Quote!$V$2))</f>
        <v>1.3920840166920452E-2</v>
      </c>
      <c r="BD2334" s="359" t="e">
        <f>_xll.qlIndexFixing($BE$1,AZ2334,TRUE,_xll.ohTrigger(Trigger,Trigger12M))</f>
        <v>#NUM!</v>
      </c>
    </row>
    <row r="2335" spans="51:56" ht="11.25" customHeight="1" x14ac:dyDescent="0.25">
      <c r="AY2335" s="187" t="s">
        <v>90</v>
      </c>
      <c r="AZ2335" s="186">
        <f>_xll.qlInterestRateIndexFixingDate(Currency&amp;"ibor"&amp;$I$1,BA2335,Trigger)</f>
        <v>55681</v>
      </c>
      <c r="BA2335" s="186">
        <f>_xll.qlCalendarAdvance(Calendar,BA2334,AY2335,"f",,Trigger)</f>
        <v>55683</v>
      </c>
      <c r="BB2335" s="186">
        <f>_xll.qlInterestRateIndexMaturity(Currency&amp;"ibor"&amp;$I$1,BA2335,Trigger)</f>
        <v>56048</v>
      </c>
      <c r="BC2335" s="359">
        <f>_xll.qlIndexFixing($AC$5,AZ2335,,_xll.ohTrigger(Trigger,Quote!$V$2))</f>
        <v>1.3911781331472981E-2</v>
      </c>
      <c r="BD2335" s="359" t="e">
        <f>_xll.qlIndexFixing($BE$1,AZ2335,TRUE,_xll.ohTrigger(Trigger,Trigger12M))</f>
        <v>#NUM!</v>
      </c>
    </row>
    <row r="2336" spans="51:56" ht="11.25" customHeight="1" x14ac:dyDescent="0.25">
      <c r="AY2336" s="187" t="s">
        <v>90</v>
      </c>
      <c r="AZ2336" s="186">
        <f>_xll.qlInterestRateIndexFixingDate(Currency&amp;"ibor"&amp;$I$1,BA2336,Trigger)</f>
        <v>55688</v>
      </c>
      <c r="BA2336" s="186">
        <f>_xll.qlCalendarAdvance(Calendar,BA2335,AY2336,"f",,Trigger)</f>
        <v>55690</v>
      </c>
      <c r="BB2336" s="186">
        <f>_xll.qlInterestRateIndexMaturity(Currency&amp;"ibor"&amp;$I$1,BA2336,Trigger)</f>
        <v>56055</v>
      </c>
      <c r="BC2336" s="359">
        <f>_xll.qlIndexFixing($AC$5,AZ2336,,_xll.ohTrigger(Trigger,Quote!$V$2))</f>
        <v>1.3902713861978168E-2</v>
      </c>
      <c r="BD2336" s="359" t="e">
        <f>_xll.qlIndexFixing($BE$1,AZ2336,TRUE,_xll.ohTrigger(Trigger,Trigger12M))</f>
        <v>#NUM!</v>
      </c>
    </row>
    <row r="2337" spans="51:56" ht="11.25" customHeight="1" x14ac:dyDescent="0.25">
      <c r="AY2337" s="187" t="s">
        <v>90</v>
      </c>
      <c r="AZ2337" s="186">
        <f>_xll.qlInterestRateIndexFixingDate(Currency&amp;"ibor"&amp;$I$1,BA2337,Trigger)</f>
        <v>55695</v>
      </c>
      <c r="BA2337" s="186">
        <f>_xll.qlCalendarAdvance(Calendar,BA2336,AY2337,"f",,Trigger)</f>
        <v>55697</v>
      </c>
      <c r="BB2337" s="186">
        <f>_xll.qlInterestRateIndexMaturity(Currency&amp;"ibor"&amp;$I$1,BA2337,Trigger)</f>
        <v>56062</v>
      </c>
      <c r="BC2337" s="359">
        <f>_xll.qlIndexFixing($AC$5,AZ2337,,_xll.ohTrigger(Trigger,Quote!$V$2))</f>
        <v>1.3893637758672321E-2</v>
      </c>
      <c r="BD2337" s="359" t="e">
        <f>_xll.qlIndexFixing($BE$1,AZ2337,TRUE,_xll.ohTrigger(Trigger,Trigger12M))</f>
        <v>#NUM!</v>
      </c>
    </row>
    <row r="2338" spans="51:56" ht="11.25" customHeight="1" x14ac:dyDescent="0.25">
      <c r="AY2338" s="187" t="s">
        <v>90</v>
      </c>
      <c r="AZ2338" s="186">
        <f>_xll.qlInterestRateIndexFixingDate(Currency&amp;"ibor"&amp;$I$1,BA2338,Trigger)</f>
        <v>55702</v>
      </c>
      <c r="BA2338" s="186">
        <f>_xll.qlCalendarAdvance(Calendar,BA2337,AY2338,"f",,Trigger)</f>
        <v>55704</v>
      </c>
      <c r="BB2338" s="186">
        <f>_xll.qlInterestRateIndexMaturity(Currency&amp;"ibor"&amp;$I$1,BA2338,Trigger)</f>
        <v>56069</v>
      </c>
      <c r="BC2338" s="359">
        <f>_xll.qlIndexFixing($AC$5,AZ2338,,_xll.ohTrigger(Trigger,Quote!$V$2))</f>
        <v>1.388455302179218E-2</v>
      </c>
      <c r="BD2338" s="359" t="e">
        <f>_xll.qlIndexFixing($BE$1,AZ2338,TRUE,_xll.ohTrigger(Trigger,Trigger12M))</f>
        <v>#NUM!</v>
      </c>
    </row>
    <row r="2339" spans="51:56" ht="11.25" customHeight="1" x14ac:dyDescent="0.25">
      <c r="AY2339" s="187" t="s">
        <v>90</v>
      </c>
      <c r="AZ2339" s="186">
        <f>_xll.qlInterestRateIndexFixingDate(Currency&amp;"ibor"&amp;$I$1,BA2339,Trigger)</f>
        <v>55709</v>
      </c>
      <c r="BA2339" s="186">
        <f>_xll.qlCalendarAdvance(Calendar,BA2338,AY2339,"f",,Trigger)</f>
        <v>55711</v>
      </c>
      <c r="BB2339" s="186">
        <f>_xll.qlInterestRateIndexMaturity(Currency&amp;"ibor"&amp;$I$1,BA2339,Trigger)</f>
        <v>56076</v>
      </c>
      <c r="BC2339" s="359">
        <f>_xll.qlIndexFixing($AC$5,AZ2339,,_xll.ohTrigger(Trigger,Quote!$V$2))</f>
        <v>1.3875459651574048E-2</v>
      </c>
      <c r="BD2339" s="359" t="e">
        <f>_xll.qlIndexFixing($BE$1,AZ2339,TRUE,_xll.ohTrigger(Trigger,Trigger12M))</f>
        <v>#NUM!</v>
      </c>
    </row>
    <row r="2340" spans="51:56" ht="11.25" customHeight="1" x14ac:dyDescent="0.25">
      <c r="AY2340" s="187" t="s">
        <v>90</v>
      </c>
      <c r="AZ2340" s="186">
        <f>_xll.qlInterestRateIndexFixingDate(Currency&amp;"ibor"&amp;$I$1,BA2340,Trigger)</f>
        <v>55716</v>
      </c>
      <c r="BA2340" s="186">
        <f>_xll.qlCalendarAdvance(Calendar,BA2339,AY2340,"f",,Trigger)</f>
        <v>55718</v>
      </c>
      <c r="BB2340" s="186">
        <f>_xll.qlInterestRateIndexMaturity(Currency&amp;"ibor"&amp;$I$1,BA2340,Trigger)</f>
        <v>56083</v>
      </c>
      <c r="BC2340" s="359">
        <f>_xll.qlIndexFixing($AC$5,AZ2340,,_xll.ohTrigger(Trigger,Quote!$V$2))</f>
        <v>1.3866357648255107E-2</v>
      </c>
      <c r="BD2340" s="359" t="e">
        <f>_xll.qlIndexFixing($BE$1,AZ2340,TRUE,_xll.ohTrigger(Trigger,Trigger12M))</f>
        <v>#NUM!</v>
      </c>
    </row>
    <row r="2341" spans="51:56" ht="11.25" customHeight="1" x14ac:dyDescent="0.25">
      <c r="AY2341" s="187" t="s">
        <v>90</v>
      </c>
      <c r="AZ2341" s="186">
        <f>_xll.qlInterestRateIndexFixingDate(Currency&amp;"ibor"&amp;$I$1,BA2341,Trigger)</f>
        <v>55723</v>
      </c>
      <c r="BA2341" s="186">
        <f>_xll.qlCalendarAdvance(Calendar,BA2340,AY2341,"f",,Trigger)</f>
        <v>55725</v>
      </c>
      <c r="BB2341" s="186">
        <f>_xll.qlInterestRateIndexMaturity(Currency&amp;"ibor"&amp;$I$1,BA2341,Trigger)</f>
        <v>56090</v>
      </c>
      <c r="BC2341" s="359">
        <f>_xll.qlIndexFixing($AC$5,AZ2341,,_xll.ohTrigger(Trigger,Quote!$V$2))</f>
        <v>1.3857247012072756E-2</v>
      </c>
      <c r="BD2341" s="359" t="e">
        <f>_xll.qlIndexFixing($BE$1,AZ2341,TRUE,_xll.ohTrigger(Trigger,Trigger12M))</f>
        <v>#NUM!</v>
      </c>
    </row>
    <row r="2342" spans="51:56" ht="11.25" customHeight="1" x14ac:dyDescent="0.25">
      <c r="AY2342" s="187" t="s">
        <v>90</v>
      </c>
      <c r="AZ2342" s="186">
        <f>_xll.qlInterestRateIndexFixingDate(Currency&amp;"ibor"&amp;$I$1,BA2342,Trigger)</f>
        <v>55730</v>
      </c>
      <c r="BA2342" s="186">
        <f>_xll.qlCalendarAdvance(Calendar,BA2341,AY2342,"f",,Trigger)</f>
        <v>55732</v>
      </c>
      <c r="BB2342" s="186">
        <f>_xll.qlInterestRateIndexMaturity(Currency&amp;"ibor"&amp;$I$1,BA2342,Trigger)</f>
        <v>56097</v>
      </c>
      <c r="BC2342" s="359">
        <f>_xll.qlIndexFixing($AC$5,AZ2342,,_xll.ohTrigger(Trigger,Quote!$V$2))</f>
        <v>1.3848127743263956E-2</v>
      </c>
      <c r="BD2342" s="359" t="e">
        <f>_xll.qlIndexFixing($BE$1,AZ2342,TRUE,_xll.ohTrigger(Trigger,Trigger12M))</f>
        <v>#NUM!</v>
      </c>
    </row>
    <row r="2343" spans="51:56" ht="11.25" customHeight="1" x14ac:dyDescent="0.25">
      <c r="AY2343" s="187" t="s">
        <v>90</v>
      </c>
      <c r="AZ2343" s="186">
        <f>_xll.qlInterestRateIndexFixingDate(Currency&amp;"ibor"&amp;$I$1,BA2343,Trigger)</f>
        <v>55737</v>
      </c>
      <c r="BA2343" s="186">
        <f>_xll.qlCalendarAdvance(Calendar,BA2342,AY2343,"f",,Trigger)</f>
        <v>55739</v>
      </c>
      <c r="BB2343" s="186">
        <f>_xll.qlInterestRateIndexMaturity(Currency&amp;"ibor"&amp;$I$1,BA2343,Trigger)</f>
        <v>56104</v>
      </c>
      <c r="BC2343" s="359">
        <f>_xll.qlIndexFixing($AC$5,AZ2343,,_xll.ohTrigger(Trigger,Quote!$V$2))</f>
        <v>1.3838999842066982E-2</v>
      </c>
      <c r="BD2343" s="359" t="e">
        <f>_xll.qlIndexFixing($BE$1,AZ2343,TRUE,_xll.ohTrigger(Trigger,Trigger12M))</f>
        <v>#NUM!</v>
      </c>
    </row>
    <row r="2344" spans="51:56" ht="11.25" customHeight="1" x14ac:dyDescent="0.25">
      <c r="AY2344" s="187" t="s">
        <v>90</v>
      </c>
      <c r="AZ2344" s="186">
        <f>_xll.qlInterestRateIndexFixingDate(Currency&amp;"ibor"&amp;$I$1,BA2344,Trigger)</f>
        <v>55744</v>
      </c>
      <c r="BA2344" s="186">
        <f>_xll.qlCalendarAdvance(Calendar,BA2343,AY2344,"f",,Trigger)</f>
        <v>55746</v>
      </c>
      <c r="BB2344" s="186">
        <f>_xll.qlInterestRateIndexMaturity(Currency&amp;"ibor"&amp;$I$1,BA2344,Trigger)</f>
        <v>56111</v>
      </c>
      <c r="BC2344" s="359">
        <f>_xll.qlIndexFixing($AC$5,AZ2344,,_xll.ohTrigger(Trigger,Quote!$V$2))</f>
        <v>1.3829863308719012E-2</v>
      </c>
      <c r="BD2344" s="359" t="e">
        <f>_xll.qlIndexFixing($BE$1,AZ2344,TRUE,_xll.ohTrigger(Trigger,Trigger12M))</f>
        <v>#NUM!</v>
      </c>
    </row>
    <row r="2345" spans="51:56" ht="11.25" customHeight="1" x14ac:dyDescent="0.25">
      <c r="AY2345" s="187" t="s">
        <v>90</v>
      </c>
      <c r="AZ2345" s="186">
        <f>_xll.qlInterestRateIndexFixingDate(Currency&amp;"ibor"&amp;$I$1,BA2345,Trigger)</f>
        <v>55751</v>
      </c>
      <c r="BA2345" s="186">
        <f>_xll.qlCalendarAdvance(Calendar,BA2344,AY2345,"f",,Trigger)</f>
        <v>55753</v>
      </c>
      <c r="BB2345" s="186">
        <f>_xll.qlInterestRateIndexMaturity(Currency&amp;"ibor"&amp;$I$1,BA2345,Trigger)</f>
        <v>56118</v>
      </c>
      <c r="BC2345" s="359">
        <f>_xll.qlIndexFixing($AC$5,AZ2345,,_xll.ohTrigger(Trigger,Quote!$V$2))</f>
        <v>1.3820718143458545E-2</v>
      </c>
      <c r="BD2345" s="359" t="e">
        <f>_xll.qlIndexFixing($BE$1,AZ2345,TRUE,_xll.ohTrigger(Trigger,Trigger12M))</f>
        <v>#NUM!</v>
      </c>
    </row>
    <row r="2346" spans="51:56" ht="11.25" customHeight="1" x14ac:dyDescent="0.25">
      <c r="AY2346" s="187" t="s">
        <v>90</v>
      </c>
      <c r="AZ2346" s="186">
        <f>_xll.qlInterestRateIndexFixingDate(Currency&amp;"ibor"&amp;$I$1,BA2346,Trigger)</f>
        <v>55758</v>
      </c>
      <c r="BA2346" s="186">
        <f>_xll.qlCalendarAdvance(Calendar,BA2345,AY2346,"f",,Trigger)</f>
        <v>55760</v>
      </c>
      <c r="BB2346" s="186">
        <f>_xll.qlInterestRateIndexMaturity(Currency&amp;"ibor"&amp;$I$1,BA2346,Trigger)</f>
        <v>56125</v>
      </c>
      <c r="BC2346" s="359">
        <f>_xll.qlIndexFixing($AC$5,AZ2346,,_xll.ohTrigger(Trigger,Quote!$V$2))</f>
        <v>1.381156434652385E-2</v>
      </c>
      <c r="BD2346" s="359" t="e">
        <f>_xll.qlIndexFixing($BE$1,AZ2346,TRUE,_xll.ohTrigger(Trigger,Trigger12M))</f>
        <v>#NUM!</v>
      </c>
    </row>
    <row r="2347" spans="51:56" ht="11.25" customHeight="1" x14ac:dyDescent="0.25">
      <c r="AY2347" s="187" t="s">
        <v>90</v>
      </c>
      <c r="AZ2347" s="186">
        <f>_xll.qlInterestRateIndexFixingDate(Currency&amp;"ibor"&amp;$I$1,BA2347,Trigger)</f>
        <v>55765</v>
      </c>
      <c r="BA2347" s="186">
        <f>_xll.qlCalendarAdvance(Calendar,BA2346,AY2347,"f",,Trigger)</f>
        <v>55767</v>
      </c>
      <c r="BB2347" s="186">
        <f>_xll.qlInterestRateIndexMaturity(Currency&amp;"ibor"&amp;$I$1,BA2347,Trigger)</f>
        <v>56132</v>
      </c>
      <c r="BC2347" s="359">
        <f>_xll.qlIndexFixing($AC$5,AZ2347,,_xll.ohTrigger(Trigger,Quote!$V$2))</f>
        <v>1.3802401918153427E-2</v>
      </c>
      <c r="BD2347" s="359" t="e">
        <f>_xll.qlIndexFixing($BE$1,AZ2347,TRUE,_xll.ohTrigger(Trigger,Trigger12M))</f>
        <v>#NUM!</v>
      </c>
    </row>
    <row r="2348" spans="51:56" ht="11.25" customHeight="1" x14ac:dyDescent="0.25">
      <c r="AY2348" s="187" t="s">
        <v>90</v>
      </c>
      <c r="AZ2348" s="186">
        <f>_xll.qlInterestRateIndexFixingDate(Currency&amp;"ibor"&amp;$I$1,BA2348,Trigger)</f>
        <v>55772</v>
      </c>
      <c r="BA2348" s="186">
        <f>_xll.qlCalendarAdvance(Calendar,BA2347,AY2348,"f",,Trigger)</f>
        <v>55774</v>
      </c>
      <c r="BB2348" s="186">
        <f>_xll.qlInterestRateIndexMaturity(Currency&amp;"ibor"&amp;$I$1,BA2348,Trigger)</f>
        <v>56139</v>
      </c>
      <c r="BC2348" s="359">
        <f>_xll.qlIndexFixing($AC$5,AZ2348,,_xll.ohTrigger(Trigger,Quote!$V$2))</f>
        <v>1.3793230858586204E-2</v>
      </c>
      <c r="BD2348" s="359" t="e">
        <f>_xll.qlIndexFixing($BE$1,AZ2348,TRUE,_xll.ohTrigger(Trigger,Trigger12M))</f>
        <v>#NUM!</v>
      </c>
    </row>
    <row r="2349" spans="51:56" ht="11.25" customHeight="1" x14ac:dyDescent="0.25">
      <c r="AY2349" s="187" t="s">
        <v>90</v>
      </c>
      <c r="AZ2349" s="186">
        <f>_xll.qlInterestRateIndexFixingDate(Currency&amp;"ibor"&amp;$I$1,BA2349,Trigger)</f>
        <v>55779</v>
      </c>
      <c r="BA2349" s="186">
        <f>_xll.qlCalendarAdvance(Calendar,BA2348,AY2349,"f",,Trigger)</f>
        <v>55781</v>
      </c>
      <c r="BB2349" s="186">
        <f>_xll.qlInterestRateIndexMaturity(Currency&amp;"ibor"&amp;$I$1,BA2349,Trigger)</f>
        <v>56146</v>
      </c>
      <c r="BC2349" s="359">
        <f>_xll.qlIndexFixing($AC$5,AZ2349,,_xll.ohTrigger(Trigger,Quote!$V$2))</f>
        <v>1.3784051168060679E-2</v>
      </c>
      <c r="BD2349" s="359" t="e">
        <f>_xll.qlIndexFixing($BE$1,AZ2349,TRUE,_xll.ohTrigger(Trigger,Trigger12M))</f>
        <v>#NUM!</v>
      </c>
    </row>
    <row r="2350" spans="51:56" ht="11.25" customHeight="1" x14ac:dyDescent="0.25">
      <c r="AY2350" s="187" t="s">
        <v>90</v>
      </c>
      <c r="AZ2350" s="186">
        <f>_xll.qlInterestRateIndexFixingDate(Currency&amp;"ibor"&amp;$I$1,BA2350,Trigger)</f>
        <v>55786</v>
      </c>
      <c r="BA2350" s="186">
        <f>_xll.qlCalendarAdvance(Calendar,BA2349,AY2350,"f",,Trigger)</f>
        <v>55788</v>
      </c>
      <c r="BB2350" s="186">
        <f>_xll.qlInterestRateIndexMaturity(Currency&amp;"ibor"&amp;$I$1,BA2350,Trigger)</f>
        <v>56153</v>
      </c>
      <c r="BC2350" s="359">
        <f>_xll.qlIndexFixing($AC$5,AZ2350,,_xll.ohTrigger(Trigger,Quote!$V$2))</f>
        <v>1.3774862846816656E-2</v>
      </c>
      <c r="BD2350" s="359" t="e">
        <f>_xll.qlIndexFixing($BE$1,AZ2350,TRUE,_xll.ohTrigger(Trigger,Trigger12M))</f>
        <v>#NUM!</v>
      </c>
    </row>
    <row r="2351" spans="51:56" ht="11.25" customHeight="1" x14ac:dyDescent="0.25">
      <c r="AY2351" s="187" t="s">
        <v>90</v>
      </c>
      <c r="AZ2351" s="186">
        <f>_xll.qlInterestRateIndexFixingDate(Currency&amp;"ibor"&amp;$I$1,BA2351,Trigger)</f>
        <v>55793</v>
      </c>
      <c r="BA2351" s="186">
        <f>_xll.qlCalendarAdvance(Calendar,BA2350,AY2351,"f",,Trigger)</f>
        <v>55795</v>
      </c>
      <c r="BB2351" s="186">
        <f>_xll.qlInterestRateIndexMaturity(Currency&amp;"ibor"&amp;$I$1,BA2351,Trigger)</f>
        <v>56160</v>
      </c>
      <c r="BC2351" s="359">
        <f>_xll.qlIndexFixing($AC$5,AZ2351,,_xll.ohTrigger(Trigger,Quote!$V$2))</f>
        <v>1.3765665895093289E-2</v>
      </c>
      <c r="BD2351" s="359" t="e">
        <f>_xll.qlIndexFixing($BE$1,AZ2351,TRUE,_xll.ohTrigger(Trigger,Trigger12M))</f>
        <v>#NUM!</v>
      </c>
    </row>
    <row r="2352" spans="51:56" ht="11.25" customHeight="1" x14ac:dyDescent="0.25">
      <c r="AY2352" s="187" t="s">
        <v>90</v>
      </c>
      <c r="AZ2352" s="186">
        <f>_xll.qlInterestRateIndexFixingDate(Currency&amp;"ibor"&amp;$I$1,BA2352,Trigger)</f>
        <v>55800</v>
      </c>
      <c r="BA2352" s="186">
        <f>_xll.qlCalendarAdvance(Calendar,BA2351,AY2352,"f",,Trigger)</f>
        <v>55802</v>
      </c>
      <c r="BB2352" s="186">
        <f>_xll.qlInterestRateIndexMaturity(Currency&amp;"ibor"&amp;$I$1,BA2352,Trigger)</f>
        <v>56167</v>
      </c>
      <c r="BC2352" s="359">
        <f>_xll.qlIndexFixing($AC$5,AZ2352,,_xll.ohTrigger(Trigger,Quote!$V$2))</f>
        <v>1.3756460313130166E-2</v>
      </c>
      <c r="BD2352" s="359" t="e">
        <f>_xll.qlIndexFixing($BE$1,AZ2352,TRUE,_xll.ohTrigger(Trigger,Trigger12M))</f>
        <v>#NUM!</v>
      </c>
    </row>
    <row r="2353" spans="51:56" ht="11.25" customHeight="1" x14ac:dyDescent="0.25">
      <c r="AY2353" s="187" t="s">
        <v>90</v>
      </c>
      <c r="AZ2353" s="186">
        <f>_xll.qlInterestRateIndexFixingDate(Currency&amp;"ibor"&amp;$I$1,BA2353,Trigger)</f>
        <v>55807</v>
      </c>
      <c r="BA2353" s="186">
        <f>_xll.qlCalendarAdvance(Calendar,BA2352,AY2353,"f",,Trigger)</f>
        <v>55809</v>
      </c>
      <c r="BB2353" s="186">
        <f>_xll.qlInterestRateIndexMaturity(Currency&amp;"ibor"&amp;$I$1,BA2353,Trigger)</f>
        <v>56174</v>
      </c>
      <c r="BC2353" s="359">
        <f>_xll.qlIndexFixing($AC$5,AZ2353,,_xll.ohTrigger(Trigger,Quote!$V$2))</f>
        <v>1.3747246101167314E-2</v>
      </c>
      <c r="BD2353" s="359" t="e">
        <f>_xll.qlIndexFixing($BE$1,AZ2353,TRUE,_xll.ohTrigger(Trigger,Trigger12M))</f>
        <v>#NUM!</v>
      </c>
    </row>
    <row r="2354" spans="51:56" ht="11.25" customHeight="1" x14ac:dyDescent="0.25">
      <c r="AY2354" s="187" t="s">
        <v>90</v>
      </c>
      <c r="AZ2354" s="186">
        <f>_xll.qlInterestRateIndexFixingDate(Currency&amp;"ibor"&amp;$I$1,BA2354,Trigger)</f>
        <v>55814</v>
      </c>
      <c r="BA2354" s="186">
        <f>_xll.qlCalendarAdvance(Calendar,BA2353,AY2354,"f",,Trigger)</f>
        <v>55816</v>
      </c>
      <c r="BB2354" s="186">
        <f>_xll.qlInterestRateIndexMaturity(Currency&amp;"ibor"&amp;$I$1,BA2354,Trigger)</f>
        <v>56181</v>
      </c>
      <c r="BC2354" s="359">
        <f>_xll.qlIndexFixing($AC$5,AZ2354,,_xll.ohTrigger(Trigger,Quote!$V$2))</f>
        <v>1.373802325944498E-2</v>
      </c>
      <c r="BD2354" s="359" t="e">
        <f>_xll.qlIndexFixing($BE$1,AZ2354,TRUE,_xll.ohTrigger(Trigger,Trigger12M))</f>
        <v>#NUM!</v>
      </c>
    </row>
    <row r="2355" spans="51:56" ht="11.25" customHeight="1" x14ac:dyDescent="0.25">
      <c r="AY2355" s="187" t="s">
        <v>90</v>
      </c>
      <c r="AZ2355" s="186">
        <f>_xll.qlInterestRateIndexFixingDate(Currency&amp;"ibor"&amp;$I$1,BA2355,Trigger)</f>
        <v>55821</v>
      </c>
      <c r="BA2355" s="186">
        <f>_xll.qlCalendarAdvance(Calendar,BA2354,AY2355,"f",,Trigger)</f>
        <v>55823</v>
      </c>
      <c r="BB2355" s="186">
        <f>_xll.qlInterestRateIndexMaturity(Currency&amp;"ibor"&amp;$I$1,BA2355,Trigger)</f>
        <v>56188</v>
      </c>
      <c r="BC2355" s="359">
        <f>_xll.qlIndexFixing($AC$5,AZ2355,,_xll.ohTrigger(Trigger,Quote!$V$2))</f>
        <v>1.3728791788202972E-2</v>
      </c>
      <c r="BD2355" s="359" t="e">
        <f>_xll.qlIndexFixing($BE$1,AZ2355,TRUE,_xll.ohTrigger(Trigger,Trigger12M))</f>
        <v>#NUM!</v>
      </c>
    </row>
    <row r="2356" spans="51:56" ht="11.25" customHeight="1" x14ac:dyDescent="0.25">
      <c r="AY2356" s="187" t="s">
        <v>90</v>
      </c>
      <c r="AZ2356" s="186">
        <f>_xll.qlInterestRateIndexFixingDate(Currency&amp;"ibor"&amp;$I$1,BA2356,Trigger)</f>
        <v>55828</v>
      </c>
      <c r="BA2356" s="186">
        <f>_xll.qlCalendarAdvance(Calendar,BA2355,AY2356,"f",,Trigger)</f>
        <v>55830</v>
      </c>
      <c r="BB2356" s="186">
        <f>_xll.qlInterestRateIndexMaturity(Currency&amp;"ibor"&amp;$I$1,BA2356,Trigger)</f>
        <v>56195</v>
      </c>
      <c r="BC2356" s="359">
        <f>_xll.qlIndexFixing($AC$5,AZ2356,,_xll.ohTrigger(Trigger,Quote!$V$2))</f>
        <v>1.3719551687682192E-2</v>
      </c>
      <c r="BD2356" s="359" t="e">
        <f>_xll.qlIndexFixing($BE$1,AZ2356,TRUE,_xll.ohTrigger(Trigger,Trigger12M))</f>
        <v>#NUM!</v>
      </c>
    </row>
    <row r="2357" spans="51:56" ht="11.25" customHeight="1" x14ac:dyDescent="0.25">
      <c r="AY2357" s="187" t="s">
        <v>90</v>
      </c>
      <c r="AZ2357" s="186">
        <f>_xll.qlInterestRateIndexFixingDate(Currency&amp;"ibor"&amp;$I$1,BA2357,Trigger)</f>
        <v>55835</v>
      </c>
      <c r="BA2357" s="186">
        <f>_xll.qlCalendarAdvance(Calendar,BA2356,AY2357,"f",,Trigger)</f>
        <v>55837</v>
      </c>
      <c r="BB2357" s="186">
        <f>_xll.qlInterestRateIndexMaturity(Currency&amp;"ibor"&amp;$I$1,BA2357,Trigger)</f>
        <v>56202</v>
      </c>
      <c r="BC2357" s="359">
        <f>_xll.qlIndexFixing($AC$5,AZ2357,,_xll.ohTrigger(Trigger,Quote!$V$2))</f>
        <v>1.3710302958123328E-2</v>
      </c>
      <c r="BD2357" s="359" t="e">
        <f>_xll.qlIndexFixing($BE$1,AZ2357,TRUE,_xll.ohTrigger(Trigger,Trigger12M))</f>
        <v>#NUM!</v>
      </c>
    </row>
    <row r="2358" spans="51:56" ht="11.25" customHeight="1" x14ac:dyDescent="0.25">
      <c r="AY2358" s="187" t="s">
        <v>90</v>
      </c>
      <c r="AZ2358" s="186">
        <f>_xll.qlInterestRateIndexFixingDate(Currency&amp;"ibor"&amp;$I$1,BA2358,Trigger)</f>
        <v>55842</v>
      </c>
      <c r="BA2358" s="186">
        <f>_xll.qlCalendarAdvance(Calendar,BA2357,AY2358,"f",,Trigger)</f>
        <v>55844</v>
      </c>
      <c r="BB2358" s="186">
        <f>_xll.qlInterestRateIndexMaturity(Currency&amp;"ibor"&amp;$I$1,BA2358,Trigger)</f>
        <v>56209</v>
      </c>
      <c r="BC2358" s="359">
        <f>_xll.qlIndexFixing($AC$5,AZ2358,,_xll.ohTrigger(Trigger,Quote!$V$2))</f>
        <v>1.3701045599767935E-2</v>
      </c>
      <c r="BD2358" s="359" t="e">
        <f>_xll.qlIndexFixing($BE$1,AZ2358,TRUE,_xll.ohTrigger(Trigger,Trigger12M))</f>
        <v>#NUM!</v>
      </c>
    </row>
    <row r="2359" spans="51:56" ht="11.25" customHeight="1" x14ac:dyDescent="0.25">
      <c r="AY2359" s="187" t="s">
        <v>90</v>
      </c>
      <c r="AZ2359" s="186">
        <f>_xll.qlInterestRateIndexFixingDate(Currency&amp;"ibor"&amp;$I$1,BA2359,Trigger)</f>
        <v>55849</v>
      </c>
      <c r="BA2359" s="186">
        <f>_xll.qlCalendarAdvance(Calendar,BA2358,AY2359,"f",,Trigger)</f>
        <v>55851</v>
      </c>
      <c r="BB2359" s="186">
        <f>_xll.qlInterestRateIndexMaturity(Currency&amp;"ibor"&amp;$I$1,BA2359,Trigger)</f>
        <v>56216</v>
      </c>
      <c r="BC2359" s="359">
        <f>_xll.qlIndexFixing($AC$5,AZ2359,,_xll.ohTrigger(Trigger,Quote!$V$2))</f>
        <v>1.369177961285648E-2</v>
      </c>
      <c r="BD2359" s="359" t="e">
        <f>_xll.qlIndexFixing($BE$1,AZ2359,TRUE,_xll.ohTrigger(Trigger,Trigger12M))</f>
        <v>#NUM!</v>
      </c>
    </row>
    <row r="2360" spans="51:56" ht="11.25" customHeight="1" x14ac:dyDescent="0.25">
      <c r="AY2360" s="187" t="s">
        <v>90</v>
      </c>
      <c r="AZ2360" s="186">
        <f>_xll.qlInterestRateIndexFixingDate(Currency&amp;"ibor"&amp;$I$1,BA2360,Trigger)</f>
        <v>55856</v>
      </c>
      <c r="BA2360" s="186">
        <f>_xll.qlCalendarAdvance(Calendar,BA2359,AY2360,"f",,Trigger)</f>
        <v>55858</v>
      </c>
      <c r="BB2360" s="186">
        <f>_xll.qlInterestRateIndexMaturity(Currency&amp;"ibor"&amp;$I$1,BA2360,Trigger)</f>
        <v>56223</v>
      </c>
      <c r="BC2360" s="359">
        <f>_xll.qlIndexFixing($AC$5,AZ2360,,_xll.ohTrigger(Trigger,Quote!$V$2))</f>
        <v>1.3682504997630745E-2</v>
      </c>
      <c r="BD2360" s="359" t="e">
        <f>_xll.qlIndexFixing($BE$1,AZ2360,TRUE,_xll.ohTrigger(Trigger,Trigger12M))</f>
        <v>#NUM!</v>
      </c>
    </row>
    <row r="2361" spans="51:56" ht="11.25" customHeight="1" x14ac:dyDescent="0.25">
      <c r="AY2361" s="187" t="s">
        <v>90</v>
      </c>
      <c r="AZ2361" s="186">
        <f>_xll.qlInterestRateIndexFixingDate(Currency&amp;"ibor"&amp;$I$1,BA2361,Trigger)</f>
        <v>55863</v>
      </c>
      <c r="BA2361" s="186">
        <f>_xll.qlCalendarAdvance(Calendar,BA2360,AY2361,"f",,Trigger)</f>
        <v>55865</v>
      </c>
      <c r="BB2361" s="186">
        <f>_xll.qlInterestRateIndexMaturity(Currency&amp;"ibor"&amp;$I$1,BA2361,Trigger)</f>
        <v>56230</v>
      </c>
      <c r="BC2361" s="359">
        <f>_xll.qlIndexFixing($AC$5,AZ2361,,_xll.ohTrigger(Trigger,Quote!$V$2))</f>
        <v>1.3673221754331848E-2</v>
      </c>
      <c r="BD2361" s="359" t="e">
        <f>_xll.qlIndexFixing($BE$1,AZ2361,TRUE,_xll.ohTrigger(Trigger,Trigger12M))</f>
        <v>#NUM!</v>
      </c>
    </row>
    <row r="2362" spans="51:56" ht="11.25" customHeight="1" x14ac:dyDescent="0.25">
      <c r="AY2362" s="187" t="s">
        <v>90</v>
      </c>
      <c r="AZ2362" s="186">
        <f>_xll.qlInterestRateIndexFixingDate(Currency&amp;"ibor"&amp;$I$1,BA2362,Trigger)</f>
        <v>55870</v>
      </c>
      <c r="BA2362" s="186">
        <f>_xll.qlCalendarAdvance(Calendar,BA2361,AY2362,"f",,Trigger)</f>
        <v>55872</v>
      </c>
      <c r="BB2362" s="186">
        <f>_xll.qlInterestRateIndexMaturity(Currency&amp;"ibor"&amp;$I$1,BA2362,Trigger)</f>
        <v>56237</v>
      </c>
      <c r="BC2362" s="359">
        <f>_xll.qlIndexFixing($AC$5,AZ2362,,_xll.ohTrigger(Trigger,Quote!$V$2))</f>
        <v>1.3663929883202886E-2</v>
      </c>
      <c r="BD2362" s="359" t="e">
        <f>_xll.qlIndexFixing($BE$1,AZ2362,TRUE,_xll.ohTrigger(Trigger,Trigger12M))</f>
        <v>#NUM!</v>
      </c>
    </row>
    <row r="2363" spans="51:56" ht="11.25" customHeight="1" x14ac:dyDescent="0.25">
      <c r="AY2363" s="187" t="s">
        <v>90</v>
      </c>
      <c r="AZ2363" s="186">
        <f>_xll.qlInterestRateIndexFixingDate(Currency&amp;"ibor"&amp;$I$1,BA2363,Trigger)</f>
        <v>55876</v>
      </c>
      <c r="BA2363" s="186">
        <f>_xll.qlCalendarAdvance(Calendar,BA2362,AY2363,"f",,Trigger)</f>
        <v>55880</v>
      </c>
      <c r="BB2363" s="186">
        <f>_xll.qlInterestRateIndexMaturity(Currency&amp;"ibor"&amp;$I$1,BA2363,Trigger)</f>
        <v>56247</v>
      </c>
      <c r="BC2363" s="359">
        <f>_xll.qlIndexFixing($AC$5,AZ2363,,_xll.ohTrigger(Trigger,Quote!$V$2))</f>
        <v>1.3652648288629877E-2</v>
      </c>
      <c r="BD2363" s="359" t="e">
        <f>_xll.qlIndexFixing($BE$1,AZ2363,TRUE,_xll.ohTrigger(Trigger,Trigger12M))</f>
        <v>#NUM!</v>
      </c>
    </row>
    <row r="2364" spans="51:56" ht="11.25" customHeight="1" x14ac:dyDescent="0.25">
      <c r="AY2364" s="187" t="s">
        <v>90</v>
      </c>
      <c r="AZ2364" s="186">
        <f>_xll.qlInterestRateIndexFixingDate(Currency&amp;"ibor"&amp;$I$1,BA2364,Trigger)</f>
        <v>55884</v>
      </c>
      <c r="BA2364" s="186">
        <f>_xll.qlCalendarAdvance(Calendar,BA2363,AY2364,"f",,Trigger)</f>
        <v>55887</v>
      </c>
      <c r="BB2364" s="186">
        <f>_xll.qlInterestRateIndexMaturity(Currency&amp;"ibor"&amp;$I$1,BA2364,Trigger)</f>
        <v>56254</v>
      </c>
      <c r="BC2364" s="359">
        <f>_xll.qlIndexFixing($AC$5,AZ2364,,_xll.ohTrigger(Trigger,Quote!$V$2))</f>
        <v>1.3643383298757462E-2</v>
      </c>
      <c r="BD2364" s="359" t="e">
        <f>_xll.qlIndexFixing($BE$1,AZ2364,TRUE,_xll.ohTrigger(Trigger,Trigger12M))</f>
        <v>#NUM!</v>
      </c>
    </row>
    <row r="2365" spans="51:56" ht="11.25" customHeight="1" x14ac:dyDescent="0.25">
      <c r="AY2365" s="187" t="s">
        <v>90</v>
      </c>
      <c r="AZ2365" s="186">
        <f>_xll.qlInterestRateIndexFixingDate(Currency&amp;"ibor"&amp;$I$1,BA2365,Trigger)</f>
        <v>55892</v>
      </c>
      <c r="BA2365" s="186">
        <f>_xll.qlCalendarAdvance(Calendar,BA2364,AY2365,"f",,Trigger)</f>
        <v>55894</v>
      </c>
      <c r="BB2365" s="186">
        <f>_xll.qlInterestRateIndexMaturity(Currency&amp;"ibor"&amp;$I$1,BA2365,Trigger)</f>
        <v>56261</v>
      </c>
      <c r="BC2365" s="359">
        <f>_xll.qlIndexFixing($AC$5,AZ2365,,_xll.ohTrigger(Trigger,Quote!$V$2))</f>
        <v>1.3634109728281135E-2</v>
      </c>
      <c r="BD2365" s="359" t="e">
        <f>_xll.qlIndexFixing($BE$1,AZ2365,TRUE,_xll.ohTrigger(Trigger,Trigger12M))</f>
        <v>#NUM!</v>
      </c>
    </row>
    <row r="2366" spans="51:56" ht="11.25" customHeight="1" x14ac:dyDescent="0.25">
      <c r="AY2366" s="188" t="s">
        <v>90</v>
      </c>
      <c r="AZ2366" s="189">
        <f>_xll.qlInterestRateIndexFixingDate(Currency&amp;"ibor"&amp;$I$1,BA2366,Trigger)</f>
        <v>55899</v>
      </c>
      <c r="BA2366" s="189">
        <f>_xll.qlCalendarAdvance(Calendar,BA2365,AY2366,"f",,Trigger)</f>
        <v>55901</v>
      </c>
      <c r="BB2366" s="189">
        <f>_xll.qlInterestRateIndexMaturity(Currency&amp;"ibor"&amp;$I$1,BA2366,Trigger)</f>
        <v>56268</v>
      </c>
      <c r="BC2366" s="362">
        <f>_xll.qlIndexFixing($AC$5,AZ2366,,_xll.ohTrigger(Trigger,Quote!$V$2))</f>
        <v>1.3624827577442012E-2</v>
      </c>
      <c r="BD2366" s="362" t="e">
        <f>_xll.qlIndexFixing($BE$1,AZ2366,TRUE,_xll.ohTrigger(Trigger,Trigger12M))</f>
        <v>#NUM!</v>
      </c>
    </row>
    <row r="2367" spans="51:56" ht="11.25" customHeight="1" x14ac:dyDescent="0.25">
      <c r="BD2367" s="386"/>
    </row>
    <row r="2368" spans="51:56" ht="11.25" customHeight="1" x14ac:dyDescent="0.25">
      <c r="BD2368" s="386"/>
    </row>
    <row r="2369" spans="56:56" ht="11.25" customHeight="1" x14ac:dyDescent="0.25">
      <c r="BD2369" s="386"/>
    </row>
    <row r="2370" spans="56:56" ht="11.25" customHeight="1" x14ac:dyDescent="0.25">
      <c r="BD2370" s="386"/>
    </row>
    <row r="2371" spans="56:56" ht="11.25" customHeight="1" x14ac:dyDescent="0.25">
      <c r="BD2371" s="386"/>
    </row>
    <row r="2372" spans="56:56" ht="11.25" customHeight="1" x14ac:dyDescent="0.25">
      <c r="BD2372" s="386"/>
    </row>
    <row r="2373" spans="56:56" ht="11.25" customHeight="1" x14ac:dyDescent="0.25">
      <c r="BD2373" s="386"/>
    </row>
    <row r="2374" spans="56:56" ht="11.25" customHeight="1" x14ac:dyDescent="0.25">
      <c r="BD2374" s="386"/>
    </row>
    <row r="2375" spans="56:56" ht="11.25" customHeight="1" x14ac:dyDescent="0.25">
      <c r="BD2375" s="386"/>
    </row>
    <row r="2376" spans="56:56" ht="11.25" customHeight="1" x14ac:dyDescent="0.25">
      <c r="BD2376" s="386"/>
    </row>
    <row r="2377" spans="56:56" ht="11.25" customHeight="1" x14ac:dyDescent="0.25">
      <c r="BD2377" s="386"/>
    </row>
    <row r="2378" spans="56:56" ht="11.25" customHeight="1" x14ac:dyDescent="0.25">
      <c r="BD2378" s="386"/>
    </row>
    <row r="2379" spans="56:56" ht="11.25" customHeight="1" x14ac:dyDescent="0.25">
      <c r="BD2379" s="386"/>
    </row>
    <row r="2380" spans="56:56" ht="11.25" customHeight="1" x14ac:dyDescent="0.25">
      <c r="BD2380" s="386"/>
    </row>
    <row r="2381" spans="56:56" ht="11.25" customHeight="1" x14ac:dyDescent="0.25">
      <c r="BD2381" s="386"/>
    </row>
    <row r="2382" spans="56:56" ht="11.25" customHeight="1" x14ac:dyDescent="0.25">
      <c r="BD2382" s="386"/>
    </row>
    <row r="2383" spans="56:56" ht="11.25" customHeight="1" x14ac:dyDescent="0.25">
      <c r="BD2383" s="386"/>
    </row>
    <row r="2384" spans="56:56" ht="11.25" customHeight="1" x14ac:dyDescent="0.25">
      <c r="BD2384" s="386"/>
    </row>
    <row r="2385" spans="56:56" x14ac:dyDescent="0.25">
      <c r="BD2385" s="386"/>
    </row>
    <row r="2386" spans="56:56" x14ac:dyDescent="0.25">
      <c r="BD2386" s="386"/>
    </row>
    <row r="2387" spans="56:56" x14ac:dyDescent="0.25">
      <c r="BD2387" s="386"/>
    </row>
    <row r="2388" spans="56:56" x14ac:dyDescent="0.25">
      <c r="BD2388" s="386"/>
    </row>
    <row r="2389" spans="56:56" x14ac:dyDescent="0.25">
      <c r="BD2389" s="386"/>
    </row>
    <row r="2390" spans="56:56" x14ac:dyDescent="0.25">
      <c r="BD2390" s="386"/>
    </row>
    <row r="2391" spans="56:56" x14ac:dyDescent="0.25">
      <c r="BD2391" s="386"/>
    </row>
    <row r="2392" spans="56:56" x14ac:dyDescent="0.25">
      <c r="BD2392" s="386"/>
    </row>
    <row r="2393" spans="56:56" x14ac:dyDescent="0.25">
      <c r="BD2393" s="386"/>
    </row>
    <row r="2394" spans="56:56" x14ac:dyDescent="0.25">
      <c r="BD2394" s="386"/>
    </row>
    <row r="2395" spans="56:56" x14ac:dyDescent="0.25">
      <c r="BD2395" s="386"/>
    </row>
    <row r="2396" spans="56:56" x14ac:dyDescent="0.25">
      <c r="BD2396" s="386"/>
    </row>
    <row r="2397" spans="56:56" x14ac:dyDescent="0.25">
      <c r="BD2397" s="386"/>
    </row>
    <row r="2398" spans="56:56" x14ac:dyDescent="0.25">
      <c r="BD2398" s="386"/>
    </row>
    <row r="2399" spans="56:56" x14ac:dyDescent="0.25">
      <c r="BD2399" s="386"/>
    </row>
    <row r="2400" spans="56:56" x14ac:dyDescent="0.25">
      <c r="BD2400" s="386"/>
    </row>
    <row r="2401" spans="56:56" x14ac:dyDescent="0.25">
      <c r="BD2401" s="386"/>
    </row>
    <row r="2402" spans="56:56" x14ac:dyDescent="0.25">
      <c r="BD2402" s="386"/>
    </row>
    <row r="2403" spans="56:56" x14ac:dyDescent="0.25">
      <c r="BD2403" s="386"/>
    </row>
    <row r="2404" spans="56:56" x14ac:dyDescent="0.25">
      <c r="BD2404" s="386"/>
    </row>
    <row r="2405" spans="56:56" x14ac:dyDescent="0.25">
      <c r="BD2405" s="386"/>
    </row>
    <row r="2406" spans="56:56" x14ac:dyDescent="0.25">
      <c r="BD2406" s="386"/>
    </row>
    <row r="2407" spans="56:56" x14ac:dyDescent="0.25">
      <c r="BD2407" s="386"/>
    </row>
    <row r="2408" spans="56:56" x14ac:dyDescent="0.25">
      <c r="BD2408" s="386"/>
    </row>
    <row r="2409" spans="56:56" x14ac:dyDescent="0.25">
      <c r="BD2409" s="386"/>
    </row>
    <row r="2410" spans="56:56" x14ac:dyDescent="0.25">
      <c r="BD2410" s="386"/>
    </row>
    <row r="2411" spans="56:56" x14ac:dyDescent="0.25">
      <c r="BD2411" s="386"/>
    </row>
    <row r="2412" spans="56:56" x14ac:dyDescent="0.25">
      <c r="BD2412" s="386"/>
    </row>
    <row r="2413" spans="56:56" x14ac:dyDescent="0.25">
      <c r="BD2413" s="386"/>
    </row>
    <row r="2414" spans="56:56" x14ac:dyDescent="0.25">
      <c r="BD2414" s="386"/>
    </row>
    <row r="2415" spans="56:56" x14ac:dyDescent="0.25">
      <c r="BD2415" s="386"/>
    </row>
    <row r="2416" spans="56:56" x14ac:dyDescent="0.25">
      <c r="BD2416" s="386"/>
    </row>
    <row r="2417" spans="56:56" x14ac:dyDescent="0.25">
      <c r="BD2417" s="386"/>
    </row>
    <row r="2418" spans="56:56" x14ac:dyDescent="0.25">
      <c r="BD2418" s="386"/>
    </row>
    <row r="2419" spans="56:56" x14ac:dyDescent="0.25">
      <c r="BD2419" s="386"/>
    </row>
    <row r="2420" spans="56:56" x14ac:dyDescent="0.25">
      <c r="BD2420" s="386"/>
    </row>
    <row r="2421" spans="56:56" x14ac:dyDescent="0.25">
      <c r="BD2421" s="386"/>
    </row>
    <row r="2422" spans="56:56" x14ac:dyDescent="0.25">
      <c r="BD2422" s="386"/>
    </row>
    <row r="2423" spans="56:56" x14ac:dyDescent="0.25">
      <c r="BD2423" s="386"/>
    </row>
    <row r="2424" spans="56:56" x14ac:dyDescent="0.25">
      <c r="BD2424" s="386"/>
    </row>
    <row r="2425" spans="56:56" x14ac:dyDescent="0.25">
      <c r="BD2425" s="386"/>
    </row>
    <row r="2426" spans="56:56" x14ac:dyDescent="0.25">
      <c r="BD2426" s="386"/>
    </row>
    <row r="2427" spans="56:56" x14ac:dyDescent="0.25">
      <c r="BD2427" s="386"/>
    </row>
    <row r="2428" spans="56:56" x14ac:dyDescent="0.25">
      <c r="BD2428" s="386"/>
    </row>
    <row r="2429" spans="56:56" x14ac:dyDescent="0.25">
      <c r="BD2429" s="386"/>
    </row>
    <row r="2430" spans="56:56" x14ac:dyDescent="0.25">
      <c r="BD2430" s="386"/>
    </row>
    <row r="2431" spans="56:56" x14ac:dyDescent="0.25">
      <c r="BD2431" s="386"/>
    </row>
    <row r="2432" spans="56:56" x14ac:dyDescent="0.25">
      <c r="BD2432" s="386"/>
    </row>
    <row r="2433" spans="56:56" x14ac:dyDescent="0.25">
      <c r="BD2433" s="386"/>
    </row>
    <row r="2434" spans="56:56" x14ac:dyDescent="0.25">
      <c r="BD2434" s="386"/>
    </row>
    <row r="2435" spans="56:56" x14ac:dyDescent="0.25">
      <c r="BD2435" s="386"/>
    </row>
    <row r="2436" spans="56:56" x14ac:dyDescent="0.25">
      <c r="BD2436" s="386"/>
    </row>
    <row r="2437" spans="56:56" x14ac:dyDescent="0.25">
      <c r="BD2437" s="386"/>
    </row>
    <row r="2438" spans="56:56" x14ac:dyDescent="0.25">
      <c r="BD2438" s="386"/>
    </row>
    <row r="2439" spans="56:56" x14ac:dyDescent="0.25">
      <c r="BD2439" s="386"/>
    </row>
    <row r="2440" spans="56:56" x14ac:dyDescent="0.25">
      <c r="BD2440" s="386"/>
    </row>
    <row r="2441" spans="56:56" x14ac:dyDescent="0.25">
      <c r="BD2441" s="386"/>
    </row>
    <row r="2442" spans="56:56" x14ac:dyDescent="0.25">
      <c r="BD2442" s="386"/>
    </row>
    <row r="2443" spans="56:56" x14ac:dyDescent="0.25">
      <c r="BD2443" s="386"/>
    </row>
    <row r="2444" spans="56:56" x14ac:dyDescent="0.25">
      <c r="BD2444" s="386"/>
    </row>
    <row r="2445" spans="56:56" x14ac:dyDescent="0.25">
      <c r="BD2445" s="386"/>
    </row>
    <row r="2446" spans="56:56" x14ac:dyDescent="0.25">
      <c r="BD2446" s="386"/>
    </row>
    <row r="2447" spans="56:56" x14ac:dyDescent="0.25">
      <c r="BD2447" s="386"/>
    </row>
    <row r="2448" spans="56:56" x14ac:dyDescent="0.25">
      <c r="BD2448" s="386"/>
    </row>
    <row r="2449" spans="56:56" x14ac:dyDescent="0.25">
      <c r="BD2449" s="386"/>
    </row>
    <row r="2450" spans="56:56" x14ac:dyDescent="0.25">
      <c r="BD2450" s="386"/>
    </row>
    <row r="2451" spans="56:56" x14ac:dyDescent="0.25">
      <c r="BD2451" s="386"/>
    </row>
    <row r="2452" spans="56:56" x14ac:dyDescent="0.25">
      <c r="BD2452" s="386"/>
    </row>
    <row r="2453" spans="56:56" x14ac:dyDescent="0.25">
      <c r="BD2453" s="386"/>
    </row>
    <row r="2454" spans="56:56" x14ac:dyDescent="0.25">
      <c r="BD2454" s="386"/>
    </row>
    <row r="2455" spans="56:56" x14ac:dyDescent="0.25">
      <c r="BD2455" s="386"/>
    </row>
    <row r="2456" spans="56:56" x14ac:dyDescent="0.25">
      <c r="BD2456" s="386"/>
    </row>
    <row r="2457" spans="56:56" x14ac:dyDescent="0.25">
      <c r="BD2457" s="386"/>
    </row>
    <row r="2458" spans="56:56" x14ac:dyDescent="0.25">
      <c r="BD2458" s="386"/>
    </row>
    <row r="2459" spans="56:56" x14ac:dyDescent="0.25">
      <c r="BD2459" s="386"/>
    </row>
    <row r="2460" spans="56:56" x14ac:dyDescent="0.25">
      <c r="BD2460" s="386"/>
    </row>
    <row r="2461" spans="56:56" x14ac:dyDescent="0.25">
      <c r="BD2461" s="386"/>
    </row>
    <row r="2462" spans="56:56" x14ac:dyDescent="0.25">
      <c r="BD2462" s="386"/>
    </row>
    <row r="2463" spans="56:56" x14ac:dyDescent="0.25">
      <c r="BD2463" s="386"/>
    </row>
    <row r="2464" spans="56:56" x14ac:dyDescent="0.25">
      <c r="BD2464" s="386"/>
    </row>
    <row r="2465" spans="56:56" x14ac:dyDescent="0.25">
      <c r="BD2465" s="386"/>
    </row>
    <row r="2466" spans="56:56" x14ac:dyDescent="0.25">
      <c r="BD2466" s="386"/>
    </row>
    <row r="2467" spans="56:56" x14ac:dyDescent="0.25">
      <c r="BD2467" s="386"/>
    </row>
    <row r="2468" spans="56:56" x14ac:dyDescent="0.25">
      <c r="BD2468" s="386"/>
    </row>
    <row r="2469" spans="56:56" x14ac:dyDescent="0.25">
      <c r="BD2469" s="386"/>
    </row>
    <row r="2470" spans="56:56" x14ac:dyDescent="0.25">
      <c r="BD2470" s="386"/>
    </row>
    <row r="2471" spans="56:56" x14ac:dyDescent="0.25">
      <c r="BD2471" s="386"/>
    </row>
    <row r="2472" spans="56:56" x14ac:dyDescent="0.25">
      <c r="BD2472" s="386"/>
    </row>
    <row r="2473" spans="56:56" x14ac:dyDescent="0.25">
      <c r="BD2473" s="386"/>
    </row>
    <row r="2474" spans="56:56" x14ac:dyDescent="0.25">
      <c r="BD2474" s="386"/>
    </row>
    <row r="2475" spans="56:56" x14ac:dyDescent="0.25">
      <c r="BD2475" s="386"/>
    </row>
    <row r="2476" spans="56:56" x14ac:dyDescent="0.25">
      <c r="BD2476" s="386"/>
    </row>
    <row r="2477" spans="56:56" x14ac:dyDescent="0.25">
      <c r="BD2477" s="386"/>
    </row>
    <row r="2478" spans="56:56" x14ac:dyDescent="0.25">
      <c r="BD2478" s="386"/>
    </row>
    <row r="2479" spans="56:56" x14ac:dyDescent="0.25">
      <c r="BD2479" s="386"/>
    </row>
    <row r="2480" spans="56:56" x14ac:dyDescent="0.25">
      <c r="BD2480" s="386"/>
    </row>
    <row r="2481" spans="56:56" x14ac:dyDescent="0.25">
      <c r="BD2481" s="386"/>
    </row>
    <row r="2482" spans="56:56" x14ac:dyDescent="0.25">
      <c r="BD2482" s="386"/>
    </row>
    <row r="2483" spans="56:56" x14ac:dyDescent="0.25">
      <c r="BD2483" s="386"/>
    </row>
    <row r="2484" spans="56:56" x14ac:dyDescent="0.25">
      <c r="BD2484" s="386"/>
    </row>
    <row r="2485" spans="56:56" x14ac:dyDescent="0.25">
      <c r="BD2485" s="386"/>
    </row>
    <row r="2486" spans="56:56" x14ac:dyDescent="0.25">
      <c r="BD2486" s="386"/>
    </row>
    <row r="2487" spans="56:56" x14ac:dyDescent="0.25">
      <c r="BD2487" s="386"/>
    </row>
    <row r="2488" spans="56:56" x14ac:dyDescent="0.25">
      <c r="BD2488" s="386"/>
    </row>
    <row r="2489" spans="56:56" x14ac:dyDescent="0.25">
      <c r="BD2489" s="386"/>
    </row>
    <row r="2490" spans="56:56" x14ac:dyDescent="0.25">
      <c r="BD2490" s="386"/>
    </row>
    <row r="2491" spans="56:56" x14ac:dyDescent="0.25">
      <c r="BD2491" s="386"/>
    </row>
    <row r="2492" spans="56:56" x14ac:dyDescent="0.25">
      <c r="BD2492" s="386"/>
    </row>
    <row r="2493" spans="56:56" x14ac:dyDescent="0.25">
      <c r="BD2493" s="386"/>
    </row>
    <row r="2494" spans="56:56" x14ac:dyDescent="0.25">
      <c r="BD2494" s="386"/>
    </row>
    <row r="2495" spans="56:56" x14ac:dyDescent="0.25">
      <c r="BD2495" s="386"/>
    </row>
    <row r="2496" spans="56:56" x14ac:dyDescent="0.25">
      <c r="BD2496" s="386"/>
    </row>
    <row r="2497" spans="56:56" x14ac:dyDescent="0.25">
      <c r="BD2497" s="386"/>
    </row>
    <row r="2498" spans="56:56" x14ac:dyDescent="0.25">
      <c r="BD2498" s="386"/>
    </row>
    <row r="2499" spans="56:56" x14ac:dyDescent="0.25">
      <c r="BD2499" s="386"/>
    </row>
    <row r="2500" spans="56:56" x14ac:dyDescent="0.25">
      <c r="BD2500" s="386"/>
    </row>
    <row r="2501" spans="56:56" x14ac:dyDescent="0.25">
      <c r="BD2501" s="386"/>
    </row>
    <row r="2502" spans="56:56" x14ac:dyDescent="0.25">
      <c r="BD2502" s="386"/>
    </row>
    <row r="2503" spans="56:56" x14ac:dyDescent="0.25">
      <c r="BD2503" s="386"/>
    </row>
    <row r="2504" spans="56:56" x14ac:dyDescent="0.25">
      <c r="BD2504" s="386"/>
    </row>
    <row r="2505" spans="56:56" x14ac:dyDescent="0.25">
      <c r="BD2505" s="386"/>
    </row>
    <row r="2506" spans="56:56" x14ac:dyDescent="0.25">
      <c r="BD2506" s="386"/>
    </row>
    <row r="2507" spans="56:56" x14ac:dyDescent="0.25">
      <c r="BD2507" s="386"/>
    </row>
    <row r="2508" spans="56:56" x14ac:dyDescent="0.25">
      <c r="BD2508" s="386"/>
    </row>
    <row r="2509" spans="56:56" x14ac:dyDescent="0.25">
      <c r="BD2509" s="386"/>
    </row>
    <row r="2510" spans="56:56" x14ac:dyDescent="0.25">
      <c r="BD2510" s="386"/>
    </row>
    <row r="2511" spans="56:56" x14ac:dyDescent="0.25">
      <c r="BD2511" s="386"/>
    </row>
    <row r="2512" spans="56:56" x14ac:dyDescent="0.25">
      <c r="BD2512" s="386"/>
    </row>
    <row r="2513" spans="56:56" x14ac:dyDescent="0.25">
      <c r="BD2513" s="386"/>
    </row>
    <row r="2514" spans="56:56" x14ac:dyDescent="0.25">
      <c r="BD2514" s="386"/>
    </row>
    <row r="2515" spans="56:56" x14ac:dyDescent="0.25">
      <c r="BD2515" s="386"/>
    </row>
    <row r="2516" spans="56:56" x14ac:dyDescent="0.25">
      <c r="BD2516" s="386"/>
    </row>
    <row r="2517" spans="56:56" x14ac:dyDescent="0.25">
      <c r="BD2517" s="386"/>
    </row>
    <row r="2518" spans="56:56" x14ac:dyDescent="0.25">
      <c r="BD2518" s="386"/>
    </row>
    <row r="2519" spans="56:56" x14ac:dyDescent="0.25">
      <c r="BD2519" s="386"/>
    </row>
    <row r="2520" spans="56:56" x14ac:dyDescent="0.25">
      <c r="BD2520" s="386"/>
    </row>
    <row r="2521" spans="56:56" x14ac:dyDescent="0.25">
      <c r="BD2521" s="386"/>
    </row>
    <row r="2522" spans="56:56" x14ac:dyDescent="0.25">
      <c r="BD2522" s="386"/>
    </row>
    <row r="2523" spans="56:56" x14ac:dyDescent="0.25">
      <c r="BD2523" s="386"/>
    </row>
    <row r="2524" spans="56:56" x14ac:dyDescent="0.25">
      <c r="BD2524" s="386"/>
    </row>
    <row r="2525" spans="56:56" x14ac:dyDescent="0.25">
      <c r="BD2525" s="386"/>
    </row>
    <row r="2526" spans="56:56" x14ac:dyDescent="0.25">
      <c r="BD2526" s="386"/>
    </row>
    <row r="2527" spans="56:56" x14ac:dyDescent="0.25">
      <c r="BD2527" s="386"/>
    </row>
    <row r="2528" spans="56:56" x14ac:dyDescent="0.25">
      <c r="BD2528" s="386"/>
    </row>
    <row r="2529" spans="56:56" x14ac:dyDescent="0.25">
      <c r="BD2529" s="386"/>
    </row>
    <row r="2530" spans="56:56" x14ac:dyDescent="0.25">
      <c r="BD2530" s="386"/>
    </row>
    <row r="2531" spans="56:56" x14ac:dyDescent="0.25">
      <c r="BD2531" s="386"/>
    </row>
    <row r="2532" spans="56:56" x14ac:dyDescent="0.25">
      <c r="BD2532" s="386"/>
    </row>
    <row r="2533" spans="56:56" x14ac:dyDescent="0.25">
      <c r="BD2533" s="386"/>
    </row>
    <row r="2534" spans="56:56" x14ac:dyDescent="0.25">
      <c r="BD2534" s="386"/>
    </row>
    <row r="2535" spans="56:56" x14ac:dyDescent="0.25">
      <c r="BD2535" s="386"/>
    </row>
    <row r="2536" spans="56:56" x14ac:dyDescent="0.25">
      <c r="BD2536" s="386"/>
    </row>
    <row r="2537" spans="56:56" x14ac:dyDescent="0.25">
      <c r="BD2537" s="386"/>
    </row>
    <row r="2538" spans="56:56" x14ac:dyDescent="0.25">
      <c r="BD2538" s="386"/>
    </row>
    <row r="2539" spans="56:56" x14ac:dyDescent="0.25">
      <c r="BD2539" s="386"/>
    </row>
    <row r="2540" spans="56:56" x14ac:dyDescent="0.25">
      <c r="BD2540" s="386"/>
    </row>
    <row r="2541" spans="56:56" x14ac:dyDescent="0.25">
      <c r="BD2541" s="386"/>
    </row>
    <row r="2542" spans="56:56" x14ac:dyDescent="0.25">
      <c r="BD2542" s="386"/>
    </row>
    <row r="2543" spans="56:56" x14ac:dyDescent="0.25">
      <c r="BD2543" s="386"/>
    </row>
    <row r="2544" spans="56:56" x14ac:dyDescent="0.25">
      <c r="BD2544" s="386"/>
    </row>
    <row r="2545" spans="56:56" x14ac:dyDescent="0.25">
      <c r="BD2545" s="386"/>
    </row>
    <row r="2546" spans="56:56" x14ac:dyDescent="0.25">
      <c r="BD2546" s="386"/>
    </row>
    <row r="2547" spans="56:56" x14ac:dyDescent="0.25">
      <c r="BD2547" s="386"/>
    </row>
    <row r="2548" spans="56:56" x14ac:dyDescent="0.25">
      <c r="BD2548" s="386"/>
    </row>
    <row r="2549" spans="56:56" x14ac:dyDescent="0.25">
      <c r="BD2549" s="386"/>
    </row>
    <row r="2550" spans="56:56" x14ac:dyDescent="0.25">
      <c r="BD2550" s="386"/>
    </row>
    <row r="2551" spans="56:56" x14ac:dyDescent="0.25">
      <c r="BD2551" s="386"/>
    </row>
    <row r="2552" spans="56:56" x14ac:dyDescent="0.25">
      <c r="BD2552" s="386"/>
    </row>
    <row r="2553" spans="56:56" x14ac:dyDescent="0.25">
      <c r="BD2553" s="386"/>
    </row>
    <row r="2554" spans="56:56" x14ac:dyDescent="0.25">
      <c r="BD2554" s="386"/>
    </row>
    <row r="2555" spans="56:56" x14ac:dyDescent="0.25">
      <c r="BD2555" s="386"/>
    </row>
    <row r="2556" spans="56:56" x14ac:dyDescent="0.25">
      <c r="BD2556" s="386"/>
    </row>
    <row r="2557" spans="56:56" x14ac:dyDescent="0.25">
      <c r="BD2557" s="386"/>
    </row>
    <row r="2558" spans="56:56" x14ac:dyDescent="0.25">
      <c r="BD2558" s="386"/>
    </row>
    <row r="2559" spans="56:56" x14ac:dyDescent="0.25">
      <c r="BD2559" s="386"/>
    </row>
    <row r="2560" spans="56:56" x14ac:dyDescent="0.25">
      <c r="BD2560" s="386"/>
    </row>
    <row r="2561" spans="56:56" x14ac:dyDescent="0.25">
      <c r="BD2561" s="386"/>
    </row>
    <row r="2562" spans="56:56" x14ac:dyDescent="0.25">
      <c r="BD2562" s="386"/>
    </row>
    <row r="2563" spans="56:56" x14ac:dyDescent="0.25">
      <c r="BD2563" s="386"/>
    </row>
    <row r="2564" spans="56:56" x14ac:dyDescent="0.25">
      <c r="BD2564" s="386"/>
    </row>
    <row r="2565" spans="56:56" x14ac:dyDescent="0.25">
      <c r="BD2565" s="386"/>
    </row>
    <row r="2566" spans="56:56" x14ac:dyDescent="0.25">
      <c r="BD2566" s="386"/>
    </row>
    <row r="2567" spans="56:56" x14ac:dyDescent="0.25">
      <c r="BD2567" s="386"/>
    </row>
    <row r="2568" spans="56:56" x14ac:dyDescent="0.25">
      <c r="BD2568" s="386"/>
    </row>
    <row r="2569" spans="56:56" x14ac:dyDescent="0.25">
      <c r="BD2569" s="386"/>
    </row>
    <row r="2570" spans="56:56" x14ac:dyDescent="0.25">
      <c r="BD2570" s="386"/>
    </row>
    <row r="2571" spans="56:56" x14ac:dyDescent="0.25">
      <c r="BD2571" s="386"/>
    </row>
    <row r="2572" spans="56:56" x14ac:dyDescent="0.25">
      <c r="BD2572" s="386"/>
    </row>
    <row r="2573" spans="56:56" x14ac:dyDescent="0.25">
      <c r="BD2573" s="386"/>
    </row>
    <row r="2574" spans="56:56" x14ac:dyDescent="0.25">
      <c r="BD2574" s="386"/>
    </row>
    <row r="2575" spans="56:56" x14ac:dyDescent="0.25">
      <c r="BD2575" s="386"/>
    </row>
    <row r="2576" spans="56:56" x14ac:dyDescent="0.25">
      <c r="BD2576" s="386"/>
    </row>
    <row r="2577" spans="56:56" x14ac:dyDescent="0.25">
      <c r="BD2577" s="386"/>
    </row>
    <row r="2578" spans="56:56" x14ac:dyDescent="0.25">
      <c r="BD2578" s="386"/>
    </row>
    <row r="2579" spans="56:56" x14ac:dyDescent="0.25">
      <c r="BD2579" s="386"/>
    </row>
    <row r="2580" spans="56:56" x14ac:dyDescent="0.25">
      <c r="BD2580" s="386"/>
    </row>
    <row r="2581" spans="56:56" x14ac:dyDescent="0.25">
      <c r="BD2581" s="386"/>
    </row>
    <row r="2582" spans="56:56" x14ac:dyDescent="0.25">
      <c r="BD2582" s="386"/>
    </row>
    <row r="2583" spans="56:56" x14ac:dyDescent="0.25">
      <c r="BD2583" s="386"/>
    </row>
    <row r="2584" spans="56:56" x14ac:dyDescent="0.25">
      <c r="BD2584" s="386"/>
    </row>
    <row r="2585" spans="56:56" x14ac:dyDescent="0.25">
      <c r="BD2585" s="386"/>
    </row>
    <row r="2586" spans="56:56" x14ac:dyDescent="0.25">
      <c r="BD2586" s="386"/>
    </row>
    <row r="2587" spans="56:56" x14ac:dyDescent="0.25">
      <c r="BD2587" s="386"/>
    </row>
    <row r="2588" spans="56:56" x14ac:dyDescent="0.25">
      <c r="BD2588" s="386"/>
    </row>
    <row r="2589" spans="56:56" x14ac:dyDescent="0.25">
      <c r="BD2589" s="386"/>
    </row>
    <row r="2590" spans="56:56" x14ac:dyDescent="0.25">
      <c r="BD2590" s="386"/>
    </row>
    <row r="2591" spans="56:56" x14ac:dyDescent="0.25">
      <c r="BD2591" s="386"/>
    </row>
    <row r="2592" spans="56:56" x14ac:dyDescent="0.25">
      <c r="BD2592" s="386"/>
    </row>
    <row r="2593" spans="56:56" x14ac:dyDescent="0.25">
      <c r="BD2593" s="386"/>
    </row>
    <row r="2594" spans="56:56" x14ac:dyDescent="0.25">
      <c r="BD2594" s="386"/>
    </row>
    <row r="2595" spans="56:56" x14ac:dyDescent="0.25">
      <c r="BD2595" s="386"/>
    </row>
    <row r="2596" spans="56:56" x14ac:dyDescent="0.25">
      <c r="BD2596" s="386"/>
    </row>
    <row r="2597" spans="56:56" x14ac:dyDescent="0.25">
      <c r="BD2597" s="386"/>
    </row>
    <row r="2598" spans="56:56" x14ac:dyDescent="0.25">
      <c r="BD2598" s="386"/>
    </row>
    <row r="2599" spans="56:56" x14ac:dyDescent="0.25">
      <c r="BD2599" s="386"/>
    </row>
    <row r="2600" spans="56:56" x14ac:dyDescent="0.25">
      <c r="BD2600" s="386"/>
    </row>
    <row r="2601" spans="56:56" x14ac:dyDescent="0.25">
      <c r="BD2601" s="386"/>
    </row>
    <row r="2602" spans="56:56" x14ac:dyDescent="0.25">
      <c r="BD2602" s="386"/>
    </row>
    <row r="2603" spans="56:56" x14ac:dyDescent="0.25">
      <c r="BD2603" s="386"/>
    </row>
    <row r="2604" spans="56:56" x14ac:dyDescent="0.25">
      <c r="BD2604" s="386"/>
    </row>
    <row r="2605" spans="56:56" x14ac:dyDescent="0.25">
      <c r="BD2605" s="386"/>
    </row>
    <row r="2606" spans="56:56" x14ac:dyDescent="0.25">
      <c r="BD2606" s="386"/>
    </row>
    <row r="2607" spans="56:56" x14ac:dyDescent="0.25">
      <c r="BD2607" s="386"/>
    </row>
    <row r="2608" spans="56:56" x14ac:dyDescent="0.25">
      <c r="BD2608" s="386"/>
    </row>
    <row r="2609" spans="56:56" x14ac:dyDescent="0.25">
      <c r="BD2609" s="386"/>
    </row>
    <row r="2610" spans="56:56" x14ac:dyDescent="0.25">
      <c r="BD2610" s="386"/>
    </row>
    <row r="2611" spans="56:56" x14ac:dyDescent="0.25">
      <c r="BD2611" s="386"/>
    </row>
    <row r="2612" spans="56:56" x14ac:dyDescent="0.25">
      <c r="BD2612" s="386"/>
    </row>
    <row r="2613" spans="56:56" x14ac:dyDescent="0.25">
      <c r="BD2613" s="386"/>
    </row>
    <row r="2614" spans="56:56" x14ac:dyDescent="0.25">
      <c r="BD2614" s="386"/>
    </row>
    <row r="2615" spans="56:56" x14ac:dyDescent="0.25">
      <c r="BD2615" s="386"/>
    </row>
    <row r="2616" spans="56:56" x14ac:dyDescent="0.25">
      <c r="BD2616" s="386"/>
    </row>
    <row r="2617" spans="56:56" x14ac:dyDescent="0.25">
      <c r="BD2617" s="386"/>
    </row>
    <row r="2618" spans="56:56" x14ac:dyDescent="0.25">
      <c r="BD2618" s="386"/>
    </row>
    <row r="2619" spans="56:56" x14ac:dyDescent="0.25">
      <c r="BD2619" s="386"/>
    </row>
    <row r="2620" spans="56:56" x14ac:dyDescent="0.25">
      <c r="BD2620" s="386"/>
    </row>
    <row r="2621" spans="56:56" x14ac:dyDescent="0.25">
      <c r="BD2621" s="386"/>
    </row>
    <row r="2622" spans="56:56" x14ac:dyDescent="0.25">
      <c r="BD2622" s="386"/>
    </row>
    <row r="2623" spans="56:56" x14ac:dyDescent="0.25">
      <c r="BD2623" s="386"/>
    </row>
    <row r="2624" spans="56:56" x14ac:dyDescent="0.25">
      <c r="BD2624" s="386"/>
    </row>
    <row r="2625" spans="56:56" x14ac:dyDescent="0.25">
      <c r="BD2625" s="386"/>
    </row>
    <row r="2626" spans="56:56" x14ac:dyDescent="0.25">
      <c r="BD2626" s="386"/>
    </row>
    <row r="2627" spans="56:56" x14ac:dyDescent="0.25">
      <c r="BD2627" s="386"/>
    </row>
    <row r="2628" spans="56:56" x14ac:dyDescent="0.25">
      <c r="BD2628" s="386"/>
    </row>
    <row r="2629" spans="56:56" x14ac:dyDescent="0.25">
      <c r="BD2629" s="386"/>
    </row>
    <row r="2630" spans="56:56" x14ac:dyDescent="0.25">
      <c r="BD2630" s="386"/>
    </row>
    <row r="2631" spans="56:56" x14ac:dyDescent="0.25">
      <c r="BD2631" s="386"/>
    </row>
    <row r="2632" spans="56:56" x14ac:dyDescent="0.25">
      <c r="BD2632" s="386"/>
    </row>
    <row r="2633" spans="56:56" x14ac:dyDescent="0.25">
      <c r="BD2633" s="386"/>
    </row>
    <row r="2634" spans="56:56" x14ac:dyDescent="0.25">
      <c r="BD2634" s="386"/>
    </row>
    <row r="2635" spans="56:56" x14ac:dyDescent="0.25">
      <c r="BD2635" s="386"/>
    </row>
    <row r="2636" spans="56:56" x14ac:dyDescent="0.25">
      <c r="BD2636" s="386"/>
    </row>
    <row r="2637" spans="56:56" x14ac:dyDescent="0.25">
      <c r="BD2637" s="386"/>
    </row>
    <row r="2638" spans="56:56" x14ac:dyDescent="0.25">
      <c r="BD2638" s="386"/>
    </row>
    <row r="2639" spans="56:56" x14ac:dyDescent="0.25">
      <c r="BD2639" s="386"/>
    </row>
    <row r="2640" spans="56:56" x14ac:dyDescent="0.25">
      <c r="BD2640" s="386"/>
    </row>
    <row r="2641" spans="56:56" x14ac:dyDescent="0.25">
      <c r="BD2641" s="386"/>
    </row>
    <row r="2642" spans="56:56" x14ac:dyDescent="0.25">
      <c r="BD2642" s="386"/>
    </row>
    <row r="2643" spans="56:56" x14ac:dyDescent="0.25">
      <c r="BD2643" s="386"/>
    </row>
    <row r="2644" spans="56:56" x14ac:dyDescent="0.25">
      <c r="BD2644" s="386"/>
    </row>
    <row r="2645" spans="56:56" x14ac:dyDescent="0.25">
      <c r="BD2645" s="386"/>
    </row>
    <row r="2646" spans="56:56" x14ac:dyDescent="0.25">
      <c r="BD2646" s="386"/>
    </row>
    <row r="2647" spans="56:56" x14ac:dyDescent="0.25">
      <c r="BD2647" s="386"/>
    </row>
    <row r="2648" spans="56:56" x14ac:dyDescent="0.25">
      <c r="BD2648" s="386"/>
    </row>
    <row r="2649" spans="56:56" x14ac:dyDescent="0.25">
      <c r="BD2649" s="386"/>
    </row>
    <row r="2650" spans="56:56" x14ac:dyDescent="0.25">
      <c r="BD2650" s="386"/>
    </row>
    <row r="2651" spans="56:56" x14ac:dyDescent="0.25">
      <c r="BD2651" s="386"/>
    </row>
    <row r="2652" spans="56:56" x14ac:dyDescent="0.25">
      <c r="BD2652" s="386"/>
    </row>
    <row r="2653" spans="56:56" x14ac:dyDescent="0.25">
      <c r="BD2653" s="386"/>
    </row>
    <row r="2654" spans="56:56" x14ac:dyDescent="0.25">
      <c r="BD2654" s="386"/>
    </row>
    <row r="2655" spans="56:56" x14ac:dyDescent="0.25">
      <c r="BD2655" s="386"/>
    </row>
    <row r="2656" spans="56:56" x14ac:dyDescent="0.25">
      <c r="BD2656" s="386"/>
    </row>
    <row r="2657" spans="56:56" x14ac:dyDescent="0.25">
      <c r="BD2657" s="386"/>
    </row>
    <row r="2658" spans="56:56" x14ac:dyDescent="0.25">
      <c r="BD2658" s="386"/>
    </row>
    <row r="2659" spans="56:56" x14ac:dyDescent="0.25">
      <c r="BD2659" s="386"/>
    </row>
    <row r="2660" spans="56:56" x14ac:dyDescent="0.25">
      <c r="BD2660" s="386"/>
    </row>
    <row r="2661" spans="56:56" x14ac:dyDescent="0.25">
      <c r="BD2661" s="386"/>
    </row>
    <row r="2662" spans="56:56" x14ac:dyDescent="0.25">
      <c r="BD2662" s="386"/>
    </row>
    <row r="2663" spans="56:56" x14ac:dyDescent="0.25">
      <c r="BD2663" s="386"/>
    </row>
    <row r="2664" spans="56:56" x14ac:dyDescent="0.25">
      <c r="BD2664" s="386"/>
    </row>
    <row r="2665" spans="56:56" x14ac:dyDescent="0.25">
      <c r="BD2665" s="386"/>
    </row>
    <row r="2666" spans="56:56" x14ac:dyDescent="0.25">
      <c r="BD2666" s="386"/>
    </row>
    <row r="2667" spans="56:56" x14ac:dyDescent="0.25">
      <c r="BD2667" s="386"/>
    </row>
    <row r="2668" spans="56:56" x14ac:dyDescent="0.25">
      <c r="BD2668" s="386"/>
    </row>
    <row r="2669" spans="56:56" x14ac:dyDescent="0.25">
      <c r="BD2669" s="386"/>
    </row>
    <row r="2670" spans="56:56" x14ac:dyDescent="0.25">
      <c r="BD2670" s="386"/>
    </row>
    <row r="2671" spans="56:56" x14ac:dyDescent="0.25">
      <c r="BD2671" s="386"/>
    </row>
    <row r="2672" spans="56:56" x14ac:dyDescent="0.25">
      <c r="BD2672" s="386"/>
    </row>
    <row r="2673" spans="56:56" x14ac:dyDescent="0.25">
      <c r="BD2673" s="386"/>
    </row>
    <row r="2674" spans="56:56" x14ac:dyDescent="0.25">
      <c r="BD2674" s="386"/>
    </row>
    <row r="2675" spans="56:56" x14ac:dyDescent="0.25">
      <c r="BD2675" s="386"/>
    </row>
    <row r="2676" spans="56:56" x14ac:dyDescent="0.25">
      <c r="BD2676" s="386"/>
    </row>
    <row r="2677" spans="56:56" x14ac:dyDescent="0.25">
      <c r="BD2677" s="386"/>
    </row>
    <row r="2678" spans="56:56" x14ac:dyDescent="0.25">
      <c r="BD2678" s="386"/>
    </row>
    <row r="2679" spans="56:56" x14ac:dyDescent="0.25">
      <c r="BD2679" s="386"/>
    </row>
    <row r="2680" spans="56:56" x14ac:dyDescent="0.25">
      <c r="BD2680" s="386"/>
    </row>
    <row r="2681" spans="56:56" x14ac:dyDescent="0.25">
      <c r="BD2681" s="386"/>
    </row>
    <row r="2682" spans="56:56" x14ac:dyDescent="0.25">
      <c r="BD2682" s="386"/>
    </row>
    <row r="2683" spans="56:56" x14ac:dyDescent="0.25">
      <c r="BD2683" s="386"/>
    </row>
    <row r="2684" spans="56:56" x14ac:dyDescent="0.25">
      <c r="BD2684" s="386"/>
    </row>
    <row r="2685" spans="56:56" x14ac:dyDescent="0.25">
      <c r="BD2685" s="386"/>
    </row>
    <row r="2686" spans="56:56" x14ac:dyDescent="0.25">
      <c r="BD2686" s="386"/>
    </row>
    <row r="2687" spans="56:56" x14ac:dyDescent="0.25">
      <c r="BD2687" s="386"/>
    </row>
    <row r="2688" spans="56:56" x14ac:dyDescent="0.25">
      <c r="BD2688" s="386"/>
    </row>
    <row r="2689" spans="56:56" x14ac:dyDescent="0.25">
      <c r="BD2689" s="386"/>
    </row>
    <row r="2690" spans="56:56" x14ac:dyDescent="0.25">
      <c r="BD2690" s="386"/>
    </row>
    <row r="2691" spans="56:56" x14ac:dyDescent="0.25">
      <c r="BD2691" s="386"/>
    </row>
    <row r="2692" spans="56:56" x14ac:dyDescent="0.25">
      <c r="BD2692" s="386"/>
    </row>
    <row r="2693" spans="56:56" x14ac:dyDescent="0.25">
      <c r="BD2693" s="386"/>
    </row>
    <row r="2694" spans="56:56" x14ac:dyDescent="0.25">
      <c r="BD2694" s="386"/>
    </row>
    <row r="2695" spans="56:56" x14ac:dyDescent="0.25">
      <c r="BD2695" s="386"/>
    </row>
    <row r="2696" spans="56:56" x14ac:dyDescent="0.25">
      <c r="BD2696" s="386"/>
    </row>
    <row r="2697" spans="56:56" x14ac:dyDescent="0.25">
      <c r="BD2697" s="386"/>
    </row>
    <row r="2698" spans="56:56" x14ac:dyDescent="0.25">
      <c r="BD2698" s="386"/>
    </row>
    <row r="2699" spans="56:56" x14ac:dyDescent="0.25">
      <c r="BD2699" s="386"/>
    </row>
    <row r="2700" spans="56:56" x14ac:dyDescent="0.25">
      <c r="BD2700" s="386"/>
    </row>
    <row r="2701" spans="56:56" x14ac:dyDescent="0.25">
      <c r="BD2701" s="386"/>
    </row>
    <row r="2702" spans="56:56" x14ac:dyDescent="0.25">
      <c r="BD2702" s="386"/>
    </row>
    <row r="2703" spans="56:56" x14ac:dyDescent="0.25">
      <c r="BD2703" s="386"/>
    </row>
    <row r="2704" spans="56:56" x14ac:dyDescent="0.25">
      <c r="BD2704" s="386"/>
    </row>
    <row r="2705" spans="56:56" x14ac:dyDescent="0.25">
      <c r="BD2705" s="386"/>
    </row>
    <row r="2706" spans="56:56" x14ac:dyDescent="0.25">
      <c r="BD2706" s="386"/>
    </row>
    <row r="2707" spans="56:56" x14ac:dyDescent="0.25">
      <c r="BD2707" s="386"/>
    </row>
    <row r="2708" spans="56:56" x14ac:dyDescent="0.25">
      <c r="BD2708" s="386"/>
    </row>
    <row r="2709" spans="56:56" x14ac:dyDescent="0.25">
      <c r="BD2709" s="386"/>
    </row>
    <row r="2710" spans="56:56" x14ac:dyDescent="0.25">
      <c r="BD2710" s="386"/>
    </row>
    <row r="2711" spans="56:56" x14ac:dyDescent="0.25">
      <c r="BD2711" s="386"/>
    </row>
    <row r="2712" spans="56:56" x14ac:dyDescent="0.25">
      <c r="BD2712" s="386"/>
    </row>
    <row r="2713" spans="56:56" x14ac:dyDescent="0.25">
      <c r="BD2713" s="386"/>
    </row>
    <row r="2714" spans="56:56" x14ac:dyDescent="0.25">
      <c r="BD2714" s="386"/>
    </row>
    <row r="2715" spans="56:56" x14ac:dyDescent="0.25">
      <c r="BD2715" s="386"/>
    </row>
    <row r="2716" spans="56:56" x14ac:dyDescent="0.25">
      <c r="BD2716" s="386"/>
    </row>
    <row r="2717" spans="56:56" x14ac:dyDescent="0.25">
      <c r="BD2717" s="386"/>
    </row>
    <row r="2718" spans="56:56" x14ac:dyDescent="0.25">
      <c r="BD2718" s="386"/>
    </row>
    <row r="2719" spans="56:56" x14ac:dyDescent="0.25">
      <c r="BD2719" s="386"/>
    </row>
    <row r="2720" spans="56:56" x14ac:dyDescent="0.25">
      <c r="BD2720" s="386"/>
    </row>
    <row r="2721" spans="56:56" x14ac:dyDescent="0.25">
      <c r="BD2721" s="386"/>
    </row>
    <row r="2722" spans="56:56" x14ac:dyDescent="0.25">
      <c r="BD2722" s="386"/>
    </row>
    <row r="2723" spans="56:56" x14ac:dyDescent="0.25">
      <c r="BD2723" s="386"/>
    </row>
    <row r="2724" spans="56:56" x14ac:dyDescent="0.25">
      <c r="BD2724" s="386"/>
    </row>
    <row r="2725" spans="56:56" x14ac:dyDescent="0.25">
      <c r="BD2725" s="386"/>
    </row>
    <row r="2726" spans="56:56" x14ac:dyDescent="0.25">
      <c r="BD2726" s="386"/>
    </row>
    <row r="2727" spans="56:56" x14ac:dyDescent="0.25">
      <c r="BD2727" s="386"/>
    </row>
    <row r="2728" spans="56:56" x14ac:dyDescent="0.25">
      <c r="BD2728" s="386"/>
    </row>
    <row r="2729" spans="56:56" x14ac:dyDescent="0.25">
      <c r="BD2729" s="386"/>
    </row>
    <row r="2730" spans="56:56" x14ac:dyDescent="0.25">
      <c r="BD2730" s="386"/>
    </row>
    <row r="2731" spans="56:56" x14ac:dyDescent="0.25">
      <c r="BD2731" s="386"/>
    </row>
    <row r="2732" spans="56:56" x14ac:dyDescent="0.25">
      <c r="BD2732" s="386"/>
    </row>
    <row r="2733" spans="56:56" x14ac:dyDescent="0.25">
      <c r="BD2733" s="386"/>
    </row>
    <row r="2734" spans="56:56" x14ac:dyDescent="0.25">
      <c r="BD2734" s="386"/>
    </row>
    <row r="2735" spans="56:56" x14ac:dyDescent="0.25">
      <c r="BD2735" s="386"/>
    </row>
    <row r="2736" spans="56:56" x14ac:dyDescent="0.25">
      <c r="BD2736" s="386"/>
    </row>
    <row r="2737" spans="56:56" x14ac:dyDescent="0.25">
      <c r="BD2737" s="386"/>
    </row>
    <row r="2738" spans="56:56" x14ac:dyDescent="0.25">
      <c r="BD2738" s="386"/>
    </row>
    <row r="2739" spans="56:56" x14ac:dyDescent="0.25">
      <c r="BD2739" s="386"/>
    </row>
    <row r="2740" spans="56:56" x14ac:dyDescent="0.25">
      <c r="BD2740" s="386"/>
    </row>
    <row r="2741" spans="56:56" x14ac:dyDescent="0.25">
      <c r="BD2741" s="386"/>
    </row>
    <row r="2742" spans="56:56" x14ac:dyDescent="0.25">
      <c r="BD2742" s="386"/>
    </row>
    <row r="2743" spans="56:56" x14ac:dyDescent="0.25">
      <c r="BD2743" s="386"/>
    </row>
    <row r="2744" spans="56:56" x14ac:dyDescent="0.25">
      <c r="BD2744" s="386"/>
    </row>
    <row r="2745" spans="56:56" x14ac:dyDescent="0.25">
      <c r="BD2745" s="386"/>
    </row>
    <row r="2746" spans="56:56" x14ac:dyDescent="0.25">
      <c r="BD2746" s="386"/>
    </row>
    <row r="2747" spans="56:56" x14ac:dyDescent="0.25">
      <c r="BD2747" s="386"/>
    </row>
    <row r="2748" spans="56:56" x14ac:dyDescent="0.25">
      <c r="BD2748" s="386"/>
    </row>
    <row r="2749" spans="56:56" x14ac:dyDescent="0.25">
      <c r="BD2749" s="386"/>
    </row>
    <row r="2750" spans="56:56" x14ac:dyDescent="0.25">
      <c r="BD2750" s="386"/>
    </row>
    <row r="2751" spans="56:56" x14ac:dyDescent="0.25">
      <c r="BD2751" s="386"/>
    </row>
    <row r="2752" spans="56:56" x14ac:dyDescent="0.25">
      <c r="BD2752" s="386"/>
    </row>
    <row r="2753" spans="56:56" x14ac:dyDescent="0.25">
      <c r="BD2753" s="386"/>
    </row>
    <row r="2754" spans="56:56" x14ac:dyDescent="0.25">
      <c r="BD2754" s="386"/>
    </row>
    <row r="2755" spans="56:56" x14ac:dyDescent="0.25">
      <c r="BD2755" s="386"/>
    </row>
    <row r="2756" spans="56:56" x14ac:dyDescent="0.25">
      <c r="BD2756" s="386"/>
    </row>
    <row r="2757" spans="56:56" x14ac:dyDescent="0.25">
      <c r="BD2757" s="386"/>
    </row>
    <row r="2758" spans="56:56" x14ac:dyDescent="0.25">
      <c r="BD2758" s="386"/>
    </row>
    <row r="2759" spans="56:56" x14ac:dyDescent="0.25">
      <c r="BD2759" s="386"/>
    </row>
    <row r="2760" spans="56:56" x14ac:dyDescent="0.25">
      <c r="BD2760" s="386"/>
    </row>
    <row r="2761" spans="56:56" x14ac:dyDescent="0.25">
      <c r="BD2761" s="386"/>
    </row>
    <row r="2762" spans="56:56" x14ac:dyDescent="0.25">
      <c r="BD2762" s="386"/>
    </row>
    <row r="2763" spans="56:56" x14ac:dyDescent="0.25">
      <c r="BD2763" s="386"/>
    </row>
    <row r="2764" spans="56:56" x14ac:dyDescent="0.25">
      <c r="BD2764" s="386"/>
    </row>
    <row r="2765" spans="56:56" x14ac:dyDescent="0.25">
      <c r="BD2765" s="386"/>
    </row>
    <row r="2766" spans="56:56" x14ac:dyDescent="0.25">
      <c r="BD2766" s="386"/>
    </row>
    <row r="2767" spans="56:56" x14ac:dyDescent="0.25">
      <c r="BD2767" s="386"/>
    </row>
    <row r="2768" spans="56:56" x14ac:dyDescent="0.25">
      <c r="BD2768" s="386"/>
    </row>
    <row r="2769" spans="56:56" x14ac:dyDescent="0.25">
      <c r="BD2769" s="386"/>
    </row>
    <row r="2770" spans="56:56" x14ac:dyDescent="0.25">
      <c r="BD2770" s="386"/>
    </row>
    <row r="2771" spans="56:56" x14ac:dyDescent="0.25">
      <c r="BD2771" s="386"/>
    </row>
    <row r="2772" spans="56:56" x14ac:dyDescent="0.25">
      <c r="BD2772" s="386"/>
    </row>
    <row r="2773" spans="56:56" x14ac:dyDescent="0.25">
      <c r="BD2773" s="386"/>
    </row>
    <row r="2774" spans="56:56" x14ac:dyDescent="0.25">
      <c r="BD2774" s="386"/>
    </row>
    <row r="2775" spans="56:56" x14ac:dyDescent="0.25">
      <c r="BD2775" s="386"/>
    </row>
    <row r="2776" spans="56:56" x14ac:dyDescent="0.25">
      <c r="BD2776" s="386"/>
    </row>
    <row r="2777" spans="56:56" x14ac:dyDescent="0.25">
      <c r="BD2777" s="386"/>
    </row>
    <row r="2778" spans="56:56" x14ac:dyDescent="0.25">
      <c r="BD2778" s="386"/>
    </row>
    <row r="2779" spans="56:56" x14ac:dyDescent="0.25">
      <c r="BD2779" s="386"/>
    </row>
    <row r="2780" spans="56:56" x14ac:dyDescent="0.25">
      <c r="BD2780" s="386"/>
    </row>
    <row r="2781" spans="56:56" x14ac:dyDescent="0.25">
      <c r="BD2781" s="386"/>
    </row>
    <row r="2782" spans="56:56" x14ac:dyDescent="0.25">
      <c r="BD2782" s="386"/>
    </row>
    <row r="2783" spans="56:56" x14ac:dyDescent="0.25">
      <c r="BD2783" s="386"/>
    </row>
    <row r="2784" spans="56:56" x14ac:dyDescent="0.25">
      <c r="BD2784" s="386"/>
    </row>
    <row r="2785" spans="56:56" x14ac:dyDescent="0.25">
      <c r="BD2785" s="386"/>
    </row>
    <row r="2786" spans="56:56" x14ac:dyDescent="0.25">
      <c r="BD2786" s="386"/>
    </row>
    <row r="2787" spans="56:56" x14ac:dyDescent="0.25">
      <c r="BD2787" s="386"/>
    </row>
    <row r="2788" spans="56:56" x14ac:dyDescent="0.25">
      <c r="BD2788" s="386"/>
    </row>
    <row r="2789" spans="56:56" x14ac:dyDescent="0.25">
      <c r="BD2789" s="386"/>
    </row>
    <row r="2790" spans="56:56" x14ac:dyDescent="0.25">
      <c r="BD2790" s="386"/>
    </row>
    <row r="2791" spans="56:56" x14ac:dyDescent="0.25">
      <c r="BD2791" s="386"/>
    </row>
    <row r="2792" spans="56:56" x14ac:dyDescent="0.25">
      <c r="BD2792" s="386"/>
    </row>
    <row r="2793" spans="56:56" x14ac:dyDescent="0.25">
      <c r="BD2793" s="386"/>
    </row>
    <row r="2794" spans="56:56" x14ac:dyDescent="0.25">
      <c r="BD2794" s="386"/>
    </row>
    <row r="2795" spans="56:56" x14ac:dyDescent="0.25">
      <c r="BD2795" s="386"/>
    </row>
    <row r="2796" spans="56:56" x14ac:dyDescent="0.25">
      <c r="BD2796" s="386"/>
    </row>
    <row r="2797" spans="56:56" x14ac:dyDescent="0.25">
      <c r="BD2797" s="386"/>
    </row>
    <row r="2798" spans="56:56" x14ac:dyDescent="0.25">
      <c r="BD2798" s="386"/>
    </row>
    <row r="2799" spans="56:56" x14ac:dyDescent="0.25">
      <c r="BD2799" s="386"/>
    </row>
    <row r="2800" spans="56:56" x14ac:dyDescent="0.25">
      <c r="BD2800" s="386"/>
    </row>
    <row r="2801" spans="56:56" x14ac:dyDescent="0.25">
      <c r="BD2801" s="386"/>
    </row>
    <row r="2802" spans="56:56" x14ac:dyDescent="0.25">
      <c r="BD2802" s="386"/>
    </row>
    <row r="2803" spans="56:56" x14ac:dyDescent="0.25">
      <c r="BD2803" s="386"/>
    </row>
    <row r="2804" spans="56:56" x14ac:dyDescent="0.25">
      <c r="BD2804" s="386"/>
    </row>
    <row r="2805" spans="56:56" x14ac:dyDescent="0.25">
      <c r="BD2805" s="386"/>
    </row>
    <row r="2806" spans="56:56" x14ac:dyDescent="0.25">
      <c r="BD2806" s="386"/>
    </row>
    <row r="2807" spans="56:56" x14ac:dyDescent="0.25">
      <c r="BD2807" s="386"/>
    </row>
    <row r="2808" spans="56:56" x14ac:dyDescent="0.25">
      <c r="BD2808" s="386"/>
    </row>
    <row r="2809" spans="56:56" x14ac:dyDescent="0.25">
      <c r="BD2809" s="386"/>
    </row>
    <row r="2810" spans="56:56" x14ac:dyDescent="0.25">
      <c r="BD2810" s="386"/>
    </row>
    <row r="2811" spans="56:56" x14ac:dyDescent="0.25">
      <c r="BD2811" s="386"/>
    </row>
    <row r="2812" spans="56:56" x14ac:dyDescent="0.25">
      <c r="BD2812" s="386"/>
    </row>
    <row r="2813" spans="56:56" x14ac:dyDescent="0.25">
      <c r="BD2813" s="386"/>
    </row>
    <row r="2814" spans="56:56" x14ac:dyDescent="0.25">
      <c r="BD2814" s="386"/>
    </row>
    <row r="2815" spans="56:56" x14ac:dyDescent="0.25">
      <c r="BD2815" s="386"/>
    </row>
    <row r="2816" spans="56:56" x14ac:dyDescent="0.25">
      <c r="BD2816" s="386"/>
    </row>
    <row r="2817" spans="56:56" x14ac:dyDescent="0.25">
      <c r="BD2817" s="386"/>
    </row>
    <row r="2818" spans="56:56" x14ac:dyDescent="0.25">
      <c r="BD2818" s="386"/>
    </row>
    <row r="2819" spans="56:56" x14ac:dyDescent="0.25">
      <c r="BD2819" s="386"/>
    </row>
    <row r="2820" spans="56:56" x14ac:dyDescent="0.25">
      <c r="BD2820" s="386"/>
    </row>
    <row r="2821" spans="56:56" x14ac:dyDescent="0.25">
      <c r="BD2821" s="386"/>
    </row>
    <row r="2822" spans="56:56" x14ac:dyDescent="0.25">
      <c r="BD2822" s="386"/>
    </row>
    <row r="2823" spans="56:56" x14ac:dyDescent="0.25">
      <c r="BD2823" s="386"/>
    </row>
    <row r="2824" spans="56:56" x14ac:dyDescent="0.25">
      <c r="BD2824" s="386"/>
    </row>
    <row r="2825" spans="56:56" x14ac:dyDescent="0.25">
      <c r="BD2825" s="386"/>
    </row>
    <row r="2826" spans="56:56" x14ac:dyDescent="0.25">
      <c r="BD2826" s="386"/>
    </row>
    <row r="2827" spans="56:56" x14ac:dyDescent="0.25">
      <c r="BD2827" s="386"/>
    </row>
    <row r="2828" spans="56:56" x14ac:dyDescent="0.25">
      <c r="BD2828" s="386"/>
    </row>
    <row r="2829" spans="56:56" x14ac:dyDescent="0.25">
      <c r="BD2829" s="386"/>
    </row>
    <row r="2830" spans="56:56" x14ac:dyDescent="0.25">
      <c r="BD2830" s="386"/>
    </row>
    <row r="2831" spans="56:56" x14ac:dyDescent="0.25">
      <c r="BD2831" s="386"/>
    </row>
    <row r="2832" spans="56:56" x14ac:dyDescent="0.25">
      <c r="BD2832" s="386"/>
    </row>
    <row r="2833" spans="56:56" x14ac:dyDescent="0.25">
      <c r="BD2833" s="386"/>
    </row>
    <row r="2834" spans="56:56" x14ac:dyDescent="0.25">
      <c r="BD2834" s="386"/>
    </row>
    <row r="2835" spans="56:56" x14ac:dyDescent="0.25">
      <c r="BD2835" s="386"/>
    </row>
    <row r="2836" spans="56:56" x14ac:dyDescent="0.25">
      <c r="BD2836" s="386"/>
    </row>
    <row r="2837" spans="56:56" x14ac:dyDescent="0.25">
      <c r="BD2837" s="386"/>
    </row>
    <row r="2838" spans="56:56" x14ac:dyDescent="0.25">
      <c r="BD2838" s="386"/>
    </row>
    <row r="2839" spans="56:56" x14ac:dyDescent="0.25">
      <c r="BD2839" s="386"/>
    </row>
    <row r="2840" spans="56:56" x14ac:dyDescent="0.25">
      <c r="BD2840" s="386"/>
    </row>
    <row r="2841" spans="56:56" x14ac:dyDescent="0.25">
      <c r="BD2841" s="386"/>
    </row>
    <row r="2842" spans="56:56" x14ac:dyDescent="0.25">
      <c r="BD2842" s="386"/>
    </row>
    <row r="2843" spans="56:56" x14ac:dyDescent="0.25">
      <c r="BD2843" s="386"/>
    </row>
    <row r="2844" spans="56:56" x14ac:dyDescent="0.25">
      <c r="BD2844" s="386"/>
    </row>
    <row r="2845" spans="56:56" x14ac:dyDescent="0.25">
      <c r="BD2845" s="386"/>
    </row>
    <row r="2846" spans="56:56" x14ac:dyDescent="0.25">
      <c r="BD2846" s="386"/>
    </row>
    <row r="2847" spans="56:56" x14ac:dyDescent="0.25">
      <c r="BD2847" s="386"/>
    </row>
    <row r="2848" spans="56:56" x14ac:dyDescent="0.25">
      <c r="BD2848" s="386"/>
    </row>
    <row r="2849" spans="56:56" x14ac:dyDescent="0.25">
      <c r="BD2849" s="386"/>
    </row>
    <row r="2850" spans="56:56" x14ac:dyDescent="0.25">
      <c r="BD2850" s="386"/>
    </row>
    <row r="2851" spans="56:56" x14ac:dyDescent="0.25">
      <c r="BD2851" s="386"/>
    </row>
    <row r="2852" spans="56:56" x14ac:dyDescent="0.25">
      <c r="BD2852" s="386"/>
    </row>
    <row r="2853" spans="56:56" x14ac:dyDescent="0.25">
      <c r="BD2853" s="386"/>
    </row>
    <row r="2854" spans="56:56" x14ac:dyDescent="0.25">
      <c r="BD2854" s="386"/>
    </row>
    <row r="2855" spans="56:56" x14ac:dyDescent="0.25">
      <c r="BD2855" s="386"/>
    </row>
    <row r="2856" spans="56:56" x14ac:dyDescent="0.25">
      <c r="BD2856" s="386"/>
    </row>
    <row r="2857" spans="56:56" x14ac:dyDescent="0.25">
      <c r="BD2857" s="386"/>
    </row>
    <row r="2858" spans="56:56" x14ac:dyDescent="0.25">
      <c r="BD2858" s="386"/>
    </row>
    <row r="2859" spans="56:56" x14ac:dyDescent="0.25">
      <c r="BD2859" s="386"/>
    </row>
    <row r="2860" spans="56:56" x14ac:dyDescent="0.25">
      <c r="BD2860" s="386"/>
    </row>
    <row r="2861" spans="56:56" x14ac:dyDescent="0.25">
      <c r="BD2861" s="386"/>
    </row>
    <row r="2862" spans="56:56" x14ac:dyDescent="0.25">
      <c r="BD2862" s="386"/>
    </row>
    <row r="2863" spans="56:56" x14ac:dyDescent="0.25">
      <c r="BD2863" s="386"/>
    </row>
    <row r="2864" spans="56:56" x14ac:dyDescent="0.25">
      <c r="BD2864" s="386"/>
    </row>
    <row r="2865" spans="56:56" x14ac:dyDescent="0.25">
      <c r="BD2865" s="386"/>
    </row>
    <row r="2866" spans="56:56" x14ac:dyDescent="0.25">
      <c r="BD2866" s="386"/>
    </row>
    <row r="2867" spans="56:56" x14ac:dyDescent="0.25">
      <c r="BD2867" s="386"/>
    </row>
    <row r="2868" spans="56:56" x14ac:dyDescent="0.25">
      <c r="BD2868" s="386"/>
    </row>
    <row r="2869" spans="56:56" x14ac:dyDescent="0.25">
      <c r="BD2869" s="386"/>
    </row>
    <row r="2870" spans="56:56" x14ac:dyDescent="0.25">
      <c r="BD2870" s="386"/>
    </row>
    <row r="2871" spans="56:56" x14ac:dyDescent="0.25">
      <c r="BD2871" s="386"/>
    </row>
    <row r="2872" spans="56:56" x14ac:dyDescent="0.25">
      <c r="BD2872" s="386"/>
    </row>
    <row r="2873" spans="56:56" x14ac:dyDescent="0.25">
      <c r="BD2873" s="386"/>
    </row>
    <row r="2874" spans="56:56" x14ac:dyDescent="0.25">
      <c r="BD2874" s="386"/>
    </row>
    <row r="2875" spans="56:56" x14ac:dyDescent="0.25">
      <c r="BD2875" s="386"/>
    </row>
    <row r="2876" spans="56:56" x14ac:dyDescent="0.25">
      <c r="BD2876" s="386"/>
    </row>
    <row r="2877" spans="56:56" x14ac:dyDescent="0.25">
      <c r="BD2877" s="386"/>
    </row>
    <row r="2878" spans="56:56" x14ac:dyDescent="0.25">
      <c r="BD2878" s="386"/>
    </row>
    <row r="2879" spans="56:56" x14ac:dyDescent="0.25">
      <c r="BD2879" s="386"/>
    </row>
    <row r="2880" spans="56:56" x14ac:dyDescent="0.25">
      <c r="BD2880" s="386"/>
    </row>
    <row r="2881" spans="56:56" x14ac:dyDescent="0.25">
      <c r="BD2881" s="386"/>
    </row>
    <row r="2882" spans="56:56" x14ac:dyDescent="0.25">
      <c r="BD2882" s="386"/>
    </row>
    <row r="2883" spans="56:56" x14ac:dyDescent="0.25">
      <c r="BD2883" s="386"/>
    </row>
    <row r="2884" spans="56:56" x14ac:dyDescent="0.25">
      <c r="BD2884" s="386"/>
    </row>
    <row r="2885" spans="56:56" x14ac:dyDescent="0.25">
      <c r="BD2885" s="386"/>
    </row>
    <row r="2886" spans="56:56" x14ac:dyDescent="0.25">
      <c r="BD2886" s="386"/>
    </row>
    <row r="2887" spans="56:56" x14ac:dyDescent="0.25">
      <c r="BD2887" s="386"/>
    </row>
    <row r="2888" spans="56:56" x14ac:dyDescent="0.25">
      <c r="BD2888" s="386"/>
    </row>
    <row r="2889" spans="56:56" x14ac:dyDescent="0.25">
      <c r="BD2889" s="386"/>
    </row>
    <row r="2890" spans="56:56" x14ac:dyDescent="0.25">
      <c r="BD2890" s="386"/>
    </row>
    <row r="2891" spans="56:56" x14ac:dyDescent="0.25">
      <c r="BD2891" s="386"/>
    </row>
    <row r="2892" spans="56:56" x14ac:dyDescent="0.25">
      <c r="BD2892" s="386"/>
    </row>
    <row r="2893" spans="56:56" x14ac:dyDescent="0.25">
      <c r="BD2893" s="386"/>
    </row>
    <row r="2894" spans="56:56" x14ac:dyDescent="0.25">
      <c r="BD2894" s="386"/>
    </row>
    <row r="2895" spans="56:56" x14ac:dyDescent="0.25">
      <c r="BD2895" s="386"/>
    </row>
    <row r="2896" spans="56:56" x14ac:dyDescent="0.25">
      <c r="BD2896" s="386"/>
    </row>
    <row r="2897" spans="56:56" x14ac:dyDescent="0.25">
      <c r="BD2897" s="386"/>
    </row>
    <row r="2898" spans="56:56" x14ac:dyDescent="0.25">
      <c r="BD2898" s="386"/>
    </row>
    <row r="2899" spans="56:56" x14ac:dyDescent="0.25">
      <c r="BD2899" s="386"/>
    </row>
    <row r="2900" spans="56:56" x14ac:dyDescent="0.25">
      <c r="BD2900" s="386"/>
    </row>
    <row r="2901" spans="56:56" x14ac:dyDescent="0.25">
      <c r="BD2901" s="386"/>
    </row>
    <row r="2902" spans="56:56" x14ac:dyDescent="0.25">
      <c r="BD2902" s="386"/>
    </row>
    <row r="2903" spans="56:56" x14ac:dyDescent="0.25">
      <c r="BD2903" s="386"/>
    </row>
    <row r="2904" spans="56:56" x14ac:dyDescent="0.25">
      <c r="BD2904" s="386"/>
    </row>
    <row r="2905" spans="56:56" x14ac:dyDescent="0.25">
      <c r="BD2905" s="386"/>
    </row>
    <row r="2906" spans="56:56" x14ac:dyDescent="0.25">
      <c r="BD2906" s="386"/>
    </row>
    <row r="2907" spans="56:56" x14ac:dyDescent="0.25">
      <c r="BD2907" s="386"/>
    </row>
    <row r="2908" spans="56:56" x14ac:dyDescent="0.25">
      <c r="BD2908" s="386"/>
    </row>
    <row r="2909" spans="56:56" x14ac:dyDescent="0.25">
      <c r="BD2909" s="386"/>
    </row>
    <row r="2910" spans="56:56" x14ac:dyDescent="0.25">
      <c r="BD2910" s="386"/>
    </row>
    <row r="2911" spans="56:56" x14ac:dyDescent="0.25">
      <c r="BD2911" s="386"/>
    </row>
    <row r="2912" spans="56:56" x14ac:dyDescent="0.25">
      <c r="BD2912" s="386"/>
    </row>
    <row r="2913" spans="56:56" x14ac:dyDescent="0.25">
      <c r="BD2913" s="386"/>
    </row>
    <row r="2914" spans="56:56" x14ac:dyDescent="0.25">
      <c r="BD2914" s="386"/>
    </row>
    <row r="2915" spans="56:56" x14ac:dyDescent="0.25">
      <c r="BD2915" s="386"/>
    </row>
    <row r="2916" spans="56:56" x14ac:dyDescent="0.25">
      <c r="BD2916" s="386"/>
    </row>
    <row r="2917" spans="56:56" x14ac:dyDescent="0.25">
      <c r="BD2917" s="386"/>
    </row>
    <row r="2918" spans="56:56" x14ac:dyDescent="0.25">
      <c r="BD2918" s="386"/>
    </row>
    <row r="2919" spans="56:56" x14ac:dyDescent="0.25">
      <c r="BD2919" s="386"/>
    </row>
    <row r="2920" spans="56:56" x14ac:dyDescent="0.25">
      <c r="BD2920" s="386"/>
    </row>
    <row r="2921" spans="56:56" x14ac:dyDescent="0.25">
      <c r="BD2921" s="386"/>
    </row>
    <row r="2922" spans="56:56" x14ac:dyDescent="0.25">
      <c r="BD2922" s="386"/>
    </row>
    <row r="2923" spans="56:56" x14ac:dyDescent="0.25">
      <c r="BD2923" s="386"/>
    </row>
    <row r="2924" spans="56:56" x14ac:dyDescent="0.25">
      <c r="BD2924" s="386"/>
    </row>
    <row r="2925" spans="56:56" x14ac:dyDescent="0.25">
      <c r="BD2925" s="386"/>
    </row>
    <row r="2926" spans="56:56" x14ac:dyDescent="0.25">
      <c r="BD2926" s="386"/>
    </row>
    <row r="2927" spans="56:56" x14ac:dyDescent="0.25">
      <c r="BD2927" s="386"/>
    </row>
    <row r="2928" spans="56:56" x14ac:dyDescent="0.25">
      <c r="BD2928" s="386"/>
    </row>
    <row r="2929" spans="56:56" x14ac:dyDescent="0.25">
      <c r="BD2929" s="386"/>
    </row>
    <row r="2930" spans="56:56" x14ac:dyDescent="0.25">
      <c r="BD2930" s="386"/>
    </row>
    <row r="2931" spans="56:56" x14ac:dyDescent="0.25">
      <c r="BD2931" s="386"/>
    </row>
    <row r="2932" spans="56:56" x14ac:dyDescent="0.25">
      <c r="BD2932" s="386"/>
    </row>
    <row r="2933" spans="56:56" x14ac:dyDescent="0.25">
      <c r="BD2933" s="386"/>
    </row>
    <row r="2934" spans="56:56" x14ac:dyDescent="0.25">
      <c r="BD2934" s="386"/>
    </row>
    <row r="2935" spans="56:56" x14ac:dyDescent="0.25">
      <c r="BD2935" s="386"/>
    </row>
    <row r="2936" spans="56:56" x14ac:dyDescent="0.25">
      <c r="BD2936" s="386"/>
    </row>
    <row r="2937" spans="56:56" x14ac:dyDescent="0.25">
      <c r="BD2937" s="386"/>
    </row>
    <row r="2938" spans="56:56" x14ac:dyDescent="0.25">
      <c r="BD2938" s="386"/>
    </row>
    <row r="2939" spans="56:56" x14ac:dyDescent="0.25">
      <c r="BD2939" s="386"/>
    </row>
    <row r="2940" spans="56:56" x14ac:dyDescent="0.25">
      <c r="BD2940" s="386"/>
    </row>
    <row r="2941" spans="56:56" x14ac:dyDescent="0.25">
      <c r="BD2941" s="386"/>
    </row>
    <row r="2942" spans="56:56" x14ac:dyDescent="0.25">
      <c r="BD2942" s="386"/>
    </row>
    <row r="2943" spans="56:56" x14ac:dyDescent="0.25">
      <c r="BD2943" s="386"/>
    </row>
    <row r="2944" spans="56:56" x14ac:dyDescent="0.25">
      <c r="BD2944" s="386"/>
    </row>
    <row r="2945" spans="56:56" x14ac:dyDescent="0.25">
      <c r="BD2945" s="386"/>
    </row>
    <row r="2946" spans="56:56" x14ac:dyDescent="0.25">
      <c r="BD2946" s="386"/>
    </row>
    <row r="2947" spans="56:56" x14ac:dyDescent="0.25">
      <c r="BD2947" s="386"/>
    </row>
    <row r="2948" spans="56:56" x14ac:dyDescent="0.25">
      <c r="BD2948" s="386"/>
    </row>
    <row r="2949" spans="56:56" x14ac:dyDescent="0.25">
      <c r="BD2949" s="386"/>
    </row>
    <row r="2950" spans="56:56" x14ac:dyDescent="0.25">
      <c r="BD2950" s="386"/>
    </row>
    <row r="2951" spans="56:56" x14ac:dyDescent="0.25">
      <c r="BD2951" s="386"/>
    </row>
    <row r="2952" spans="56:56" x14ac:dyDescent="0.25">
      <c r="BD2952" s="386"/>
    </row>
    <row r="2953" spans="56:56" x14ac:dyDescent="0.25">
      <c r="BD2953" s="386"/>
    </row>
    <row r="2954" spans="56:56" x14ac:dyDescent="0.25">
      <c r="BD2954" s="386"/>
    </row>
    <row r="2955" spans="56:56" x14ac:dyDescent="0.25">
      <c r="BD2955" s="386"/>
    </row>
    <row r="2956" spans="56:56" x14ac:dyDescent="0.25">
      <c r="BD2956" s="386"/>
    </row>
    <row r="2957" spans="56:56" x14ac:dyDescent="0.25">
      <c r="BD2957" s="386"/>
    </row>
    <row r="2958" spans="56:56" x14ac:dyDescent="0.25">
      <c r="BD2958" s="386"/>
    </row>
    <row r="2959" spans="56:56" x14ac:dyDescent="0.25">
      <c r="BD2959" s="386"/>
    </row>
    <row r="2960" spans="56:56" x14ac:dyDescent="0.25">
      <c r="BD2960" s="386"/>
    </row>
    <row r="2961" spans="56:56" x14ac:dyDescent="0.25">
      <c r="BD2961" s="386"/>
    </row>
    <row r="2962" spans="56:56" x14ac:dyDescent="0.25">
      <c r="BD2962" s="386"/>
    </row>
    <row r="2963" spans="56:56" x14ac:dyDescent="0.25">
      <c r="BD2963" s="386"/>
    </row>
    <row r="2964" spans="56:56" x14ac:dyDescent="0.25">
      <c r="BD2964" s="386"/>
    </row>
    <row r="2965" spans="56:56" x14ac:dyDescent="0.25">
      <c r="BD2965" s="386"/>
    </row>
    <row r="2966" spans="56:56" x14ac:dyDescent="0.25">
      <c r="BD2966" s="386"/>
    </row>
    <row r="2967" spans="56:56" x14ac:dyDescent="0.25">
      <c r="BD2967" s="386"/>
    </row>
    <row r="2968" spans="56:56" x14ac:dyDescent="0.25">
      <c r="BD2968" s="386"/>
    </row>
    <row r="2969" spans="56:56" x14ac:dyDescent="0.25">
      <c r="BD2969" s="386"/>
    </row>
    <row r="2970" spans="56:56" x14ac:dyDescent="0.25">
      <c r="BD2970" s="386"/>
    </row>
    <row r="2971" spans="56:56" x14ac:dyDescent="0.25">
      <c r="BD2971" s="386"/>
    </row>
    <row r="2972" spans="56:56" x14ac:dyDescent="0.25">
      <c r="BD2972" s="386"/>
    </row>
    <row r="2973" spans="56:56" x14ac:dyDescent="0.25">
      <c r="BD2973" s="386"/>
    </row>
    <row r="2974" spans="56:56" x14ac:dyDescent="0.25">
      <c r="BD2974" s="386"/>
    </row>
    <row r="2975" spans="56:56" x14ac:dyDescent="0.25">
      <c r="BD2975" s="386"/>
    </row>
    <row r="2976" spans="56:56" x14ac:dyDescent="0.25">
      <c r="BD2976" s="386"/>
    </row>
    <row r="2977" spans="56:56" x14ac:dyDescent="0.25">
      <c r="BD2977" s="386"/>
    </row>
    <row r="2978" spans="56:56" x14ac:dyDescent="0.25">
      <c r="BD2978" s="386"/>
    </row>
    <row r="2979" spans="56:56" x14ac:dyDescent="0.25">
      <c r="BD2979" s="386"/>
    </row>
    <row r="2980" spans="56:56" x14ac:dyDescent="0.25">
      <c r="BD2980" s="386"/>
    </row>
    <row r="2981" spans="56:56" x14ac:dyDescent="0.25">
      <c r="BD2981" s="386"/>
    </row>
    <row r="2982" spans="56:56" x14ac:dyDescent="0.25">
      <c r="BD2982" s="386"/>
    </row>
    <row r="2983" spans="56:56" x14ac:dyDescent="0.25">
      <c r="BD2983" s="386"/>
    </row>
    <row r="2984" spans="56:56" x14ac:dyDescent="0.25">
      <c r="BD2984" s="386"/>
    </row>
    <row r="2985" spans="56:56" x14ac:dyDescent="0.25">
      <c r="BD2985" s="386"/>
    </row>
    <row r="2986" spans="56:56" x14ac:dyDescent="0.25">
      <c r="BD2986" s="386"/>
    </row>
    <row r="2987" spans="56:56" x14ac:dyDescent="0.25">
      <c r="BD2987" s="386"/>
    </row>
    <row r="2988" spans="56:56" x14ac:dyDescent="0.25">
      <c r="BD2988" s="386"/>
    </row>
    <row r="2989" spans="56:56" x14ac:dyDescent="0.25">
      <c r="BD2989" s="386"/>
    </row>
    <row r="2990" spans="56:56" x14ac:dyDescent="0.25">
      <c r="BD2990" s="386"/>
    </row>
    <row r="2991" spans="56:56" x14ac:dyDescent="0.25">
      <c r="BD2991" s="386"/>
    </row>
    <row r="2992" spans="56:56" x14ac:dyDescent="0.25">
      <c r="BD2992" s="386"/>
    </row>
    <row r="2993" spans="56:56" x14ac:dyDescent="0.25">
      <c r="BD2993" s="386"/>
    </row>
    <row r="2994" spans="56:56" x14ac:dyDescent="0.25">
      <c r="BD2994" s="386"/>
    </row>
    <row r="2995" spans="56:56" x14ac:dyDescent="0.25">
      <c r="BD2995" s="386"/>
    </row>
    <row r="2996" spans="56:56" x14ac:dyDescent="0.25">
      <c r="BD2996" s="386"/>
    </row>
    <row r="2997" spans="56:56" x14ac:dyDescent="0.25">
      <c r="BD2997" s="386"/>
    </row>
    <row r="2998" spans="56:56" x14ac:dyDescent="0.25">
      <c r="BD2998" s="386"/>
    </row>
    <row r="2999" spans="56:56" x14ac:dyDescent="0.25">
      <c r="BD2999" s="386"/>
    </row>
    <row r="3000" spans="56:56" x14ac:dyDescent="0.25">
      <c r="BD3000" s="386"/>
    </row>
    <row r="3001" spans="56:56" x14ac:dyDescent="0.25">
      <c r="BD3001" s="386"/>
    </row>
    <row r="3002" spans="56:56" x14ac:dyDescent="0.25">
      <c r="BD3002" s="386"/>
    </row>
    <row r="3003" spans="56:56" x14ac:dyDescent="0.25">
      <c r="BD3003" s="386"/>
    </row>
    <row r="3004" spans="56:56" x14ac:dyDescent="0.25">
      <c r="BD3004" s="386"/>
    </row>
    <row r="3005" spans="56:56" x14ac:dyDescent="0.25">
      <c r="BD3005" s="386"/>
    </row>
    <row r="3006" spans="56:56" x14ac:dyDescent="0.25">
      <c r="BD3006" s="386"/>
    </row>
    <row r="3007" spans="56:56" x14ac:dyDescent="0.25">
      <c r="BD3007" s="386"/>
    </row>
    <row r="3008" spans="56:56" x14ac:dyDescent="0.25">
      <c r="BD3008" s="386"/>
    </row>
    <row r="3009" spans="56:56" x14ac:dyDescent="0.25">
      <c r="BD3009" s="386"/>
    </row>
    <row r="3010" spans="56:56" x14ac:dyDescent="0.25">
      <c r="BD3010" s="386"/>
    </row>
    <row r="3011" spans="56:56" x14ac:dyDescent="0.25">
      <c r="BD3011" s="386"/>
    </row>
    <row r="3012" spans="56:56" x14ac:dyDescent="0.25">
      <c r="BD3012" s="386"/>
    </row>
    <row r="3013" spans="56:56" x14ac:dyDescent="0.25">
      <c r="BD3013" s="386"/>
    </row>
    <row r="3014" spans="56:56" x14ac:dyDescent="0.25">
      <c r="BD3014" s="386"/>
    </row>
    <row r="3015" spans="56:56" x14ac:dyDescent="0.25">
      <c r="BD3015" s="386"/>
    </row>
    <row r="3016" spans="56:56" x14ac:dyDescent="0.25">
      <c r="BD3016" s="386"/>
    </row>
    <row r="3017" spans="56:56" x14ac:dyDescent="0.25">
      <c r="BD3017" s="386"/>
    </row>
    <row r="3018" spans="56:56" x14ac:dyDescent="0.25">
      <c r="BD3018" s="386"/>
    </row>
    <row r="3019" spans="56:56" x14ac:dyDescent="0.25">
      <c r="BD3019" s="386"/>
    </row>
    <row r="3020" spans="56:56" x14ac:dyDescent="0.25">
      <c r="BD3020" s="386"/>
    </row>
    <row r="3021" spans="56:56" x14ac:dyDescent="0.25">
      <c r="BD3021" s="386"/>
    </row>
    <row r="3022" spans="56:56" x14ac:dyDescent="0.25">
      <c r="BD3022" s="386"/>
    </row>
    <row r="3023" spans="56:56" x14ac:dyDescent="0.25">
      <c r="BD3023" s="386"/>
    </row>
    <row r="3024" spans="56:56" x14ac:dyDescent="0.25">
      <c r="BD3024" s="386"/>
    </row>
    <row r="3025" spans="56:56" x14ac:dyDescent="0.25">
      <c r="BD3025" s="386"/>
    </row>
    <row r="3026" spans="56:56" x14ac:dyDescent="0.25">
      <c r="BD3026" s="386"/>
    </row>
    <row r="3027" spans="56:56" x14ac:dyDescent="0.25">
      <c r="BD3027" s="386"/>
    </row>
    <row r="3028" spans="56:56" x14ac:dyDescent="0.25">
      <c r="BD3028" s="386"/>
    </row>
    <row r="3029" spans="56:56" x14ac:dyDescent="0.25">
      <c r="BD3029" s="386"/>
    </row>
    <row r="3030" spans="56:56" x14ac:dyDescent="0.25">
      <c r="BD3030" s="386"/>
    </row>
    <row r="3031" spans="56:56" x14ac:dyDescent="0.25">
      <c r="BD3031" s="386"/>
    </row>
    <row r="3032" spans="56:56" x14ac:dyDescent="0.25">
      <c r="BD3032" s="386"/>
    </row>
    <row r="3033" spans="56:56" x14ac:dyDescent="0.25">
      <c r="BD3033" s="386"/>
    </row>
    <row r="3034" spans="56:56" x14ac:dyDescent="0.25">
      <c r="BD3034" s="386"/>
    </row>
    <row r="3035" spans="56:56" x14ac:dyDescent="0.25">
      <c r="BD3035" s="386"/>
    </row>
    <row r="3036" spans="56:56" x14ac:dyDescent="0.25">
      <c r="BD3036" s="386"/>
    </row>
    <row r="3037" spans="56:56" x14ac:dyDescent="0.25">
      <c r="BD3037" s="386"/>
    </row>
    <row r="3038" spans="56:56" x14ac:dyDescent="0.25">
      <c r="BD3038" s="386"/>
    </row>
    <row r="3039" spans="56:56" x14ac:dyDescent="0.25">
      <c r="BD3039" s="386"/>
    </row>
    <row r="3040" spans="56:56" x14ac:dyDescent="0.25">
      <c r="BD3040" s="386"/>
    </row>
    <row r="3041" spans="56:56" x14ac:dyDescent="0.25">
      <c r="BD3041" s="386"/>
    </row>
    <row r="3042" spans="56:56" x14ac:dyDescent="0.25">
      <c r="BD3042" s="386"/>
    </row>
    <row r="3043" spans="56:56" x14ac:dyDescent="0.25">
      <c r="BD3043" s="386"/>
    </row>
    <row r="3044" spans="56:56" x14ac:dyDescent="0.25">
      <c r="BD3044" s="386"/>
    </row>
    <row r="3045" spans="56:56" x14ac:dyDescent="0.25">
      <c r="BD3045" s="386"/>
    </row>
    <row r="3046" spans="56:56" x14ac:dyDescent="0.25">
      <c r="BD3046" s="386"/>
    </row>
    <row r="3047" spans="56:56" x14ac:dyDescent="0.25">
      <c r="BD3047" s="386"/>
    </row>
    <row r="3048" spans="56:56" x14ac:dyDescent="0.25">
      <c r="BD3048" s="386"/>
    </row>
    <row r="3049" spans="56:56" x14ac:dyDescent="0.25">
      <c r="BD3049" s="386"/>
    </row>
    <row r="3050" spans="56:56" x14ac:dyDescent="0.25">
      <c r="BD3050" s="386"/>
    </row>
    <row r="3051" spans="56:56" x14ac:dyDescent="0.25">
      <c r="BD3051" s="386"/>
    </row>
    <row r="3052" spans="56:56" x14ac:dyDescent="0.25">
      <c r="BD3052" s="386"/>
    </row>
    <row r="3053" spans="56:56" x14ac:dyDescent="0.25">
      <c r="BD3053" s="386"/>
    </row>
    <row r="3054" spans="56:56" x14ac:dyDescent="0.25">
      <c r="BD3054" s="386"/>
    </row>
    <row r="3055" spans="56:56" x14ac:dyDescent="0.25">
      <c r="BD3055" s="386"/>
    </row>
    <row r="3056" spans="56:56" x14ac:dyDescent="0.25">
      <c r="BD3056" s="386"/>
    </row>
    <row r="3057" spans="56:56" x14ac:dyDescent="0.25">
      <c r="BD3057" s="386"/>
    </row>
    <row r="3058" spans="56:56" x14ac:dyDescent="0.25">
      <c r="BD3058" s="386"/>
    </row>
    <row r="3059" spans="56:56" x14ac:dyDescent="0.25">
      <c r="BD3059" s="386"/>
    </row>
    <row r="3060" spans="56:56" x14ac:dyDescent="0.25">
      <c r="BD3060" s="386"/>
    </row>
    <row r="3061" spans="56:56" x14ac:dyDescent="0.25">
      <c r="BD3061" s="386"/>
    </row>
    <row r="3062" spans="56:56" x14ac:dyDescent="0.25">
      <c r="BD3062" s="386"/>
    </row>
    <row r="3063" spans="56:56" x14ac:dyDescent="0.25">
      <c r="BD3063" s="386"/>
    </row>
    <row r="3064" spans="56:56" x14ac:dyDescent="0.25">
      <c r="BD3064" s="386"/>
    </row>
    <row r="3065" spans="56:56" x14ac:dyDescent="0.25">
      <c r="BD3065" s="386"/>
    </row>
    <row r="3066" spans="56:56" x14ac:dyDescent="0.25">
      <c r="BD3066" s="386"/>
    </row>
    <row r="3067" spans="56:56" x14ac:dyDescent="0.25">
      <c r="BD3067" s="386"/>
    </row>
    <row r="3068" spans="56:56" x14ac:dyDescent="0.25">
      <c r="BD3068" s="386"/>
    </row>
    <row r="3069" spans="56:56" x14ac:dyDescent="0.25">
      <c r="BD3069" s="386"/>
    </row>
    <row r="3070" spans="56:56" x14ac:dyDescent="0.25">
      <c r="BD3070" s="386"/>
    </row>
    <row r="3071" spans="56:56" x14ac:dyDescent="0.25">
      <c r="BD3071" s="386"/>
    </row>
    <row r="3072" spans="56:56" x14ac:dyDescent="0.25">
      <c r="BD3072" s="386"/>
    </row>
    <row r="3073" spans="56:56" x14ac:dyDescent="0.25">
      <c r="BD3073" s="386"/>
    </row>
    <row r="3074" spans="56:56" x14ac:dyDescent="0.25">
      <c r="BD3074" s="386"/>
    </row>
    <row r="3075" spans="56:56" x14ac:dyDescent="0.25">
      <c r="BD3075" s="386"/>
    </row>
    <row r="3076" spans="56:56" x14ac:dyDescent="0.25">
      <c r="BD3076" s="386"/>
    </row>
    <row r="3077" spans="56:56" x14ac:dyDescent="0.25">
      <c r="BD3077" s="386"/>
    </row>
    <row r="3078" spans="56:56" x14ac:dyDescent="0.25">
      <c r="BD3078" s="386"/>
    </row>
    <row r="3079" spans="56:56" x14ac:dyDescent="0.25">
      <c r="BD3079" s="386"/>
    </row>
    <row r="3080" spans="56:56" x14ac:dyDescent="0.25">
      <c r="BD3080" s="386"/>
    </row>
    <row r="3081" spans="56:56" x14ac:dyDescent="0.25">
      <c r="BD3081" s="386"/>
    </row>
    <row r="3082" spans="56:56" x14ac:dyDescent="0.25">
      <c r="BD3082" s="386"/>
    </row>
    <row r="3083" spans="56:56" x14ac:dyDescent="0.25">
      <c r="BD3083" s="386"/>
    </row>
    <row r="3084" spans="56:56" x14ac:dyDescent="0.25">
      <c r="BD3084" s="386"/>
    </row>
    <row r="3085" spans="56:56" x14ac:dyDescent="0.25">
      <c r="BD3085" s="386"/>
    </row>
    <row r="3086" spans="56:56" x14ac:dyDescent="0.25">
      <c r="BD3086" s="386"/>
    </row>
    <row r="3087" spans="56:56" x14ac:dyDescent="0.25">
      <c r="BD3087" s="386"/>
    </row>
    <row r="3088" spans="56:56" x14ac:dyDescent="0.25">
      <c r="BD3088" s="386"/>
    </row>
    <row r="3089" spans="56:56" x14ac:dyDescent="0.25">
      <c r="BD3089" s="386"/>
    </row>
    <row r="3090" spans="56:56" x14ac:dyDescent="0.25">
      <c r="BD3090" s="386"/>
    </row>
    <row r="3091" spans="56:56" x14ac:dyDescent="0.25">
      <c r="BD3091" s="386"/>
    </row>
    <row r="3092" spans="56:56" x14ac:dyDescent="0.25">
      <c r="BD3092" s="386"/>
    </row>
    <row r="3093" spans="56:56" x14ac:dyDescent="0.25">
      <c r="BD3093" s="386"/>
    </row>
    <row r="3094" spans="56:56" x14ac:dyDescent="0.25">
      <c r="BD3094" s="386"/>
    </row>
    <row r="3095" spans="56:56" x14ac:dyDescent="0.25">
      <c r="BD3095" s="386"/>
    </row>
    <row r="3096" spans="56:56" x14ac:dyDescent="0.25">
      <c r="BD3096" s="386"/>
    </row>
    <row r="3097" spans="56:56" x14ac:dyDescent="0.25">
      <c r="BD3097" s="386"/>
    </row>
    <row r="3098" spans="56:56" x14ac:dyDescent="0.25">
      <c r="BD3098" s="386"/>
    </row>
    <row r="3099" spans="56:56" x14ac:dyDescent="0.25">
      <c r="BD3099" s="386"/>
    </row>
    <row r="3100" spans="56:56" x14ac:dyDescent="0.25">
      <c r="BD3100" s="386"/>
    </row>
    <row r="3101" spans="56:56" x14ac:dyDescent="0.25">
      <c r="BD3101" s="386"/>
    </row>
    <row r="3102" spans="56:56" x14ac:dyDescent="0.25">
      <c r="BD3102" s="386"/>
    </row>
    <row r="3103" spans="56:56" x14ac:dyDescent="0.25">
      <c r="BD3103" s="386"/>
    </row>
    <row r="3104" spans="56:56" x14ac:dyDescent="0.25">
      <c r="BD3104" s="386"/>
    </row>
    <row r="3105" spans="56:56" x14ac:dyDescent="0.25">
      <c r="BD3105" s="386"/>
    </row>
    <row r="3106" spans="56:56" x14ac:dyDescent="0.25">
      <c r="BD3106" s="386"/>
    </row>
    <row r="3107" spans="56:56" x14ac:dyDescent="0.25">
      <c r="BD3107" s="386"/>
    </row>
    <row r="3108" spans="56:56" x14ac:dyDescent="0.25">
      <c r="BD3108" s="386"/>
    </row>
    <row r="3109" spans="56:56" x14ac:dyDescent="0.25">
      <c r="BD3109" s="386"/>
    </row>
    <row r="3110" spans="56:56" x14ac:dyDescent="0.25">
      <c r="BD3110" s="386"/>
    </row>
    <row r="3111" spans="56:56" x14ac:dyDescent="0.25">
      <c r="BD3111" s="386"/>
    </row>
    <row r="3112" spans="56:56" x14ac:dyDescent="0.25">
      <c r="BD3112" s="386"/>
    </row>
    <row r="3113" spans="56:56" x14ac:dyDescent="0.25">
      <c r="BD3113" s="386"/>
    </row>
    <row r="3114" spans="56:56" x14ac:dyDescent="0.25">
      <c r="BD3114" s="386"/>
    </row>
    <row r="3115" spans="56:56" x14ac:dyDescent="0.25">
      <c r="BD3115" s="386"/>
    </row>
    <row r="3116" spans="56:56" x14ac:dyDescent="0.25">
      <c r="BD3116" s="386"/>
    </row>
    <row r="3117" spans="56:56" x14ac:dyDescent="0.25">
      <c r="BD3117" s="386"/>
    </row>
    <row r="3118" spans="56:56" x14ac:dyDescent="0.25">
      <c r="BD3118" s="386"/>
    </row>
    <row r="3119" spans="56:56" x14ac:dyDescent="0.25">
      <c r="BD3119" s="386"/>
    </row>
    <row r="3120" spans="56:56" x14ac:dyDescent="0.25">
      <c r="BD3120" s="386"/>
    </row>
    <row r="3121" spans="56:56" x14ac:dyDescent="0.25">
      <c r="BD3121" s="386"/>
    </row>
    <row r="3122" spans="56:56" x14ac:dyDescent="0.25">
      <c r="BD3122" s="386"/>
    </row>
    <row r="3123" spans="56:56" x14ac:dyDescent="0.25">
      <c r="BD3123" s="386"/>
    </row>
    <row r="3124" spans="56:56" x14ac:dyDescent="0.25">
      <c r="BD3124" s="386"/>
    </row>
    <row r="3125" spans="56:56" x14ac:dyDescent="0.25">
      <c r="BD3125" s="386"/>
    </row>
    <row r="3126" spans="56:56" x14ac:dyDescent="0.25">
      <c r="BD3126" s="386"/>
    </row>
    <row r="3127" spans="56:56" x14ac:dyDescent="0.25">
      <c r="BD3127" s="386"/>
    </row>
    <row r="3128" spans="56:56" x14ac:dyDescent="0.25">
      <c r="BD3128" s="386"/>
    </row>
    <row r="3129" spans="56:56" x14ac:dyDescent="0.25">
      <c r="BD3129" s="386"/>
    </row>
    <row r="3130" spans="56:56" x14ac:dyDescent="0.25">
      <c r="BD3130" s="386"/>
    </row>
    <row r="3131" spans="56:56" x14ac:dyDescent="0.25">
      <c r="BD3131" s="386"/>
    </row>
    <row r="3132" spans="56:56" x14ac:dyDescent="0.25">
      <c r="BD3132" s="386"/>
    </row>
    <row r="3133" spans="56:56" x14ac:dyDescent="0.25">
      <c r="BD3133" s="386"/>
    </row>
    <row r="3134" spans="56:56" x14ac:dyDescent="0.25">
      <c r="BD3134" s="386"/>
    </row>
    <row r="3135" spans="56:56" x14ac:dyDescent="0.25">
      <c r="BD3135" s="386"/>
    </row>
    <row r="3136" spans="56:56" x14ac:dyDescent="0.25">
      <c r="BD3136" s="386"/>
    </row>
    <row r="3137" spans="56:56" x14ac:dyDescent="0.25">
      <c r="BD3137" s="386"/>
    </row>
    <row r="3138" spans="56:56" x14ac:dyDescent="0.25">
      <c r="BD3138" s="386"/>
    </row>
    <row r="3139" spans="56:56" x14ac:dyDescent="0.25">
      <c r="BD3139" s="386"/>
    </row>
    <row r="3140" spans="56:56" x14ac:dyDescent="0.25">
      <c r="BD3140" s="386"/>
    </row>
    <row r="3141" spans="56:56" x14ac:dyDescent="0.25">
      <c r="BD3141" s="386"/>
    </row>
    <row r="3142" spans="56:56" x14ac:dyDescent="0.25">
      <c r="BD3142" s="386"/>
    </row>
    <row r="3143" spans="56:56" x14ac:dyDescent="0.25">
      <c r="BD3143" s="386"/>
    </row>
    <row r="3144" spans="56:56" x14ac:dyDescent="0.25">
      <c r="BD3144" s="386"/>
    </row>
    <row r="3145" spans="56:56" x14ac:dyDescent="0.25">
      <c r="BD3145" s="386"/>
    </row>
    <row r="3146" spans="56:56" x14ac:dyDescent="0.25">
      <c r="BD3146" s="386"/>
    </row>
    <row r="3147" spans="56:56" x14ac:dyDescent="0.25">
      <c r="BD3147" s="386"/>
    </row>
    <row r="3148" spans="56:56" x14ac:dyDescent="0.25">
      <c r="BD3148" s="386"/>
    </row>
    <row r="3149" spans="56:56" x14ac:dyDescent="0.25">
      <c r="BD3149" s="386"/>
    </row>
    <row r="3150" spans="56:56" x14ac:dyDescent="0.25">
      <c r="BD3150" s="386"/>
    </row>
    <row r="3151" spans="56:56" x14ac:dyDescent="0.25">
      <c r="BD3151" s="386"/>
    </row>
    <row r="3152" spans="56:56" x14ac:dyDescent="0.25">
      <c r="BD3152" s="386"/>
    </row>
    <row r="3153" spans="56:56" x14ac:dyDescent="0.25">
      <c r="BD3153" s="386"/>
    </row>
    <row r="3154" spans="56:56" x14ac:dyDescent="0.25">
      <c r="BD3154" s="386"/>
    </row>
    <row r="3155" spans="56:56" x14ac:dyDescent="0.25">
      <c r="BD3155" s="386"/>
    </row>
    <row r="3156" spans="56:56" x14ac:dyDescent="0.25">
      <c r="BD3156" s="386"/>
    </row>
    <row r="3157" spans="56:56" x14ac:dyDescent="0.25">
      <c r="BD3157" s="386"/>
    </row>
    <row r="3158" spans="56:56" x14ac:dyDescent="0.25">
      <c r="BD3158" s="386"/>
    </row>
    <row r="3159" spans="56:56" x14ac:dyDescent="0.25">
      <c r="BD3159" s="386"/>
    </row>
    <row r="3160" spans="56:56" x14ac:dyDescent="0.25">
      <c r="BD3160" s="386"/>
    </row>
    <row r="3161" spans="56:56" x14ac:dyDescent="0.25">
      <c r="BD3161" s="386"/>
    </row>
    <row r="3162" spans="56:56" x14ac:dyDescent="0.25">
      <c r="BD3162" s="386"/>
    </row>
    <row r="3163" spans="56:56" x14ac:dyDescent="0.25">
      <c r="BD3163" s="386"/>
    </row>
    <row r="3164" spans="56:56" x14ac:dyDescent="0.25">
      <c r="BD3164" s="386"/>
    </row>
    <row r="3165" spans="56:56" x14ac:dyDescent="0.25">
      <c r="BD3165" s="386"/>
    </row>
    <row r="3166" spans="56:56" x14ac:dyDescent="0.25">
      <c r="BD3166" s="386"/>
    </row>
    <row r="3167" spans="56:56" x14ac:dyDescent="0.25">
      <c r="BD3167" s="386"/>
    </row>
    <row r="3168" spans="56:56" x14ac:dyDescent="0.25">
      <c r="BD3168" s="386"/>
    </row>
    <row r="3169" spans="56:56" x14ac:dyDescent="0.25">
      <c r="BD3169" s="386"/>
    </row>
    <row r="3170" spans="56:56" x14ac:dyDescent="0.25">
      <c r="BD3170" s="386"/>
    </row>
    <row r="3171" spans="56:56" x14ac:dyDescent="0.25">
      <c r="BD3171" s="386"/>
    </row>
    <row r="3172" spans="56:56" x14ac:dyDescent="0.25">
      <c r="BD3172" s="386"/>
    </row>
    <row r="3173" spans="56:56" x14ac:dyDescent="0.25">
      <c r="BD3173" s="386"/>
    </row>
    <row r="3174" spans="56:56" x14ac:dyDescent="0.25">
      <c r="BD3174" s="386"/>
    </row>
    <row r="3175" spans="56:56" x14ac:dyDescent="0.25">
      <c r="BD3175" s="386"/>
    </row>
    <row r="3176" spans="56:56" x14ac:dyDescent="0.25">
      <c r="BD3176" s="386"/>
    </row>
    <row r="3177" spans="56:56" x14ac:dyDescent="0.25">
      <c r="BD3177" s="386"/>
    </row>
    <row r="3178" spans="56:56" x14ac:dyDescent="0.25">
      <c r="BD3178" s="386"/>
    </row>
    <row r="3179" spans="56:56" x14ac:dyDescent="0.25">
      <c r="BD3179" s="386"/>
    </row>
    <row r="3180" spans="56:56" x14ac:dyDescent="0.25">
      <c r="BD3180" s="386"/>
    </row>
    <row r="3181" spans="56:56" x14ac:dyDescent="0.25">
      <c r="BD3181" s="386"/>
    </row>
    <row r="3182" spans="56:56" x14ac:dyDescent="0.25">
      <c r="BD3182" s="386"/>
    </row>
    <row r="3183" spans="56:56" x14ac:dyDescent="0.25">
      <c r="BD3183" s="386"/>
    </row>
    <row r="3184" spans="56:56" x14ac:dyDescent="0.25">
      <c r="BD3184" s="386"/>
    </row>
    <row r="3185" spans="56:56" x14ac:dyDescent="0.25">
      <c r="BD3185" s="386"/>
    </row>
    <row r="3186" spans="56:56" x14ac:dyDescent="0.25">
      <c r="BD3186" s="386"/>
    </row>
    <row r="3187" spans="56:56" x14ac:dyDescent="0.25">
      <c r="BD3187" s="386"/>
    </row>
    <row r="3188" spans="56:56" x14ac:dyDescent="0.25">
      <c r="BD3188" s="386"/>
    </row>
    <row r="3189" spans="56:56" x14ac:dyDescent="0.25">
      <c r="BD3189" s="386"/>
    </row>
    <row r="3190" spans="56:56" x14ac:dyDescent="0.25">
      <c r="BD3190" s="386"/>
    </row>
    <row r="3191" spans="56:56" x14ac:dyDescent="0.25">
      <c r="BD3191" s="386"/>
    </row>
    <row r="3192" spans="56:56" x14ac:dyDescent="0.25">
      <c r="BD3192" s="386"/>
    </row>
    <row r="3193" spans="56:56" x14ac:dyDescent="0.25">
      <c r="BD3193" s="386"/>
    </row>
    <row r="3194" spans="56:56" x14ac:dyDescent="0.25">
      <c r="BD3194" s="386"/>
    </row>
    <row r="3195" spans="56:56" x14ac:dyDescent="0.25">
      <c r="BD3195" s="386"/>
    </row>
    <row r="3196" spans="56:56" x14ac:dyDescent="0.25">
      <c r="BD3196" s="386"/>
    </row>
    <row r="3197" spans="56:56" x14ac:dyDescent="0.25">
      <c r="BD3197" s="386"/>
    </row>
    <row r="3198" spans="56:56" x14ac:dyDescent="0.25">
      <c r="BD3198" s="386"/>
    </row>
    <row r="3199" spans="56:56" x14ac:dyDescent="0.25">
      <c r="BD3199" s="386"/>
    </row>
    <row r="3200" spans="56:56" x14ac:dyDescent="0.25">
      <c r="BD3200" s="386"/>
    </row>
    <row r="3201" spans="56:56" x14ac:dyDescent="0.25">
      <c r="BD3201" s="386"/>
    </row>
    <row r="3202" spans="56:56" x14ac:dyDescent="0.25">
      <c r="BD3202" s="386"/>
    </row>
    <row r="3203" spans="56:56" x14ac:dyDescent="0.25">
      <c r="BD3203" s="386"/>
    </row>
    <row r="3204" spans="56:56" x14ac:dyDescent="0.25">
      <c r="BD3204" s="386"/>
    </row>
    <row r="3205" spans="56:56" x14ac:dyDescent="0.25">
      <c r="BD3205" s="386"/>
    </row>
    <row r="3206" spans="56:56" x14ac:dyDescent="0.25">
      <c r="BD3206" s="386"/>
    </row>
    <row r="3207" spans="56:56" x14ac:dyDescent="0.25">
      <c r="BD3207" s="386"/>
    </row>
    <row r="3208" spans="56:56" x14ac:dyDescent="0.25">
      <c r="BD3208" s="386"/>
    </row>
    <row r="3209" spans="56:56" x14ac:dyDescent="0.25">
      <c r="BD3209" s="386"/>
    </row>
    <row r="3210" spans="56:56" x14ac:dyDescent="0.25">
      <c r="BD3210" s="386"/>
    </row>
    <row r="3211" spans="56:56" x14ac:dyDescent="0.25">
      <c r="BD3211" s="386"/>
    </row>
    <row r="3212" spans="56:56" x14ac:dyDescent="0.25">
      <c r="BD3212" s="386"/>
    </row>
    <row r="3213" spans="56:56" x14ac:dyDescent="0.25">
      <c r="BD3213" s="386"/>
    </row>
    <row r="3214" spans="56:56" x14ac:dyDescent="0.25">
      <c r="BD3214" s="386"/>
    </row>
    <row r="3215" spans="56:56" x14ac:dyDescent="0.25">
      <c r="BD3215" s="386"/>
    </row>
    <row r="3216" spans="56:56" x14ac:dyDescent="0.25">
      <c r="BD3216" s="386"/>
    </row>
    <row r="3217" spans="56:56" x14ac:dyDescent="0.25">
      <c r="BD3217" s="386"/>
    </row>
    <row r="3218" spans="56:56" x14ac:dyDescent="0.25">
      <c r="BD3218" s="386"/>
    </row>
    <row r="3219" spans="56:56" x14ac:dyDescent="0.25">
      <c r="BD3219" s="386"/>
    </row>
    <row r="3220" spans="56:56" x14ac:dyDescent="0.25">
      <c r="BD3220" s="386"/>
    </row>
    <row r="3221" spans="56:56" x14ac:dyDescent="0.25">
      <c r="BD3221" s="386"/>
    </row>
    <row r="3222" spans="56:56" x14ac:dyDescent="0.25">
      <c r="BD3222" s="386"/>
    </row>
    <row r="3223" spans="56:56" x14ac:dyDescent="0.25">
      <c r="BD3223" s="386"/>
    </row>
    <row r="3224" spans="56:56" x14ac:dyDescent="0.25">
      <c r="BD3224" s="386"/>
    </row>
    <row r="3225" spans="56:56" x14ac:dyDescent="0.25">
      <c r="BD3225" s="386"/>
    </row>
    <row r="3226" spans="56:56" x14ac:dyDescent="0.25">
      <c r="BD3226" s="386"/>
    </row>
    <row r="3227" spans="56:56" x14ac:dyDescent="0.25">
      <c r="BD3227" s="386"/>
    </row>
    <row r="3228" spans="56:56" x14ac:dyDescent="0.25">
      <c r="BD3228" s="386"/>
    </row>
    <row r="3229" spans="56:56" x14ac:dyDescent="0.25">
      <c r="BD3229" s="386"/>
    </row>
    <row r="3230" spans="56:56" x14ac:dyDescent="0.25">
      <c r="BD3230" s="386"/>
    </row>
    <row r="3231" spans="56:56" x14ac:dyDescent="0.25">
      <c r="BD3231" s="386"/>
    </row>
    <row r="3232" spans="56:56" x14ac:dyDescent="0.25">
      <c r="BD3232" s="386"/>
    </row>
    <row r="3233" spans="56:56" x14ac:dyDescent="0.25">
      <c r="BD3233" s="386"/>
    </row>
    <row r="3234" spans="56:56" x14ac:dyDescent="0.25">
      <c r="BD3234" s="386"/>
    </row>
    <row r="3235" spans="56:56" x14ac:dyDescent="0.25">
      <c r="BD3235" s="386"/>
    </row>
    <row r="3236" spans="56:56" x14ac:dyDescent="0.25">
      <c r="BD3236" s="386"/>
    </row>
    <row r="3237" spans="56:56" x14ac:dyDescent="0.25">
      <c r="BD3237" s="386"/>
    </row>
    <row r="3238" spans="56:56" x14ac:dyDescent="0.25">
      <c r="BD3238" s="386"/>
    </row>
    <row r="3239" spans="56:56" x14ac:dyDescent="0.25">
      <c r="BD3239" s="386"/>
    </row>
    <row r="3240" spans="56:56" x14ac:dyDescent="0.25">
      <c r="BD3240" s="386"/>
    </row>
    <row r="3241" spans="56:56" x14ac:dyDescent="0.25">
      <c r="BD3241" s="386"/>
    </row>
    <row r="3242" spans="56:56" x14ac:dyDescent="0.25">
      <c r="BD3242" s="386"/>
    </row>
    <row r="3243" spans="56:56" x14ac:dyDescent="0.25">
      <c r="BD3243" s="386"/>
    </row>
    <row r="3244" spans="56:56" x14ac:dyDescent="0.25">
      <c r="BD3244" s="386"/>
    </row>
    <row r="3245" spans="56:56" x14ac:dyDescent="0.25">
      <c r="BD3245" s="386"/>
    </row>
    <row r="3246" spans="56:56" x14ac:dyDescent="0.25">
      <c r="BD3246" s="386"/>
    </row>
    <row r="3247" spans="56:56" x14ac:dyDescent="0.25">
      <c r="BD3247" s="386"/>
    </row>
    <row r="3248" spans="56:56" x14ac:dyDescent="0.25">
      <c r="BD3248" s="386"/>
    </row>
    <row r="3249" spans="56:56" x14ac:dyDescent="0.25">
      <c r="BD3249" s="386"/>
    </row>
    <row r="3250" spans="56:56" x14ac:dyDescent="0.25">
      <c r="BD3250" s="386"/>
    </row>
    <row r="3251" spans="56:56" x14ac:dyDescent="0.25">
      <c r="BD3251" s="386"/>
    </row>
    <row r="3252" spans="56:56" x14ac:dyDescent="0.25">
      <c r="BD3252" s="386"/>
    </row>
    <row r="3253" spans="56:56" x14ac:dyDescent="0.25">
      <c r="BD3253" s="386"/>
    </row>
    <row r="3254" spans="56:56" x14ac:dyDescent="0.25">
      <c r="BD3254" s="386"/>
    </row>
    <row r="3255" spans="56:56" x14ac:dyDescent="0.25">
      <c r="BD3255" s="386"/>
    </row>
    <row r="3256" spans="56:56" x14ac:dyDescent="0.25">
      <c r="BD3256" s="386"/>
    </row>
    <row r="3257" spans="56:56" x14ac:dyDescent="0.25">
      <c r="BD3257" s="386"/>
    </row>
    <row r="3258" spans="56:56" x14ac:dyDescent="0.25">
      <c r="BD3258" s="386"/>
    </row>
    <row r="3259" spans="56:56" x14ac:dyDescent="0.25">
      <c r="BD3259" s="386"/>
    </row>
    <row r="3260" spans="56:56" x14ac:dyDescent="0.25">
      <c r="BD3260" s="386"/>
    </row>
    <row r="3261" spans="56:56" x14ac:dyDescent="0.25">
      <c r="BD3261" s="386"/>
    </row>
    <row r="3262" spans="56:56" x14ac:dyDescent="0.25">
      <c r="BD3262" s="386"/>
    </row>
    <row r="3263" spans="56:56" x14ac:dyDescent="0.25">
      <c r="BD3263" s="386"/>
    </row>
    <row r="3264" spans="56:56" x14ac:dyDescent="0.25">
      <c r="BD3264" s="386"/>
    </row>
    <row r="3265" spans="56:56" x14ac:dyDescent="0.25">
      <c r="BD3265" s="386"/>
    </row>
    <row r="3266" spans="56:56" x14ac:dyDescent="0.25">
      <c r="BD3266" s="386"/>
    </row>
    <row r="3267" spans="56:56" x14ac:dyDescent="0.25">
      <c r="BD3267" s="386"/>
    </row>
    <row r="3268" spans="56:56" x14ac:dyDescent="0.25">
      <c r="BD3268" s="386"/>
    </row>
    <row r="3269" spans="56:56" x14ac:dyDescent="0.25">
      <c r="BD3269" s="386"/>
    </row>
    <row r="3270" spans="56:56" x14ac:dyDescent="0.25">
      <c r="BD3270" s="386"/>
    </row>
    <row r="3271" spans="56:56" x14ac:dyDescent="0.25">
      <c r="BD3271" s="386"/>
    </row>
    <row r="3272" spans="56:56" x14ac:dyDescent="0.25">
      <c r="BD3272" s="386"/>
    </row>
    <row r="3273" spans="56:56" x14ac:dyDescent="0.25">
      <c r="BD3273" s="386"/>
    </row>
    <row r="3274" spans="56:56" x14ac:dyDescent="0.25">
      <c r="BD3274" s="386"/>
    </row>
    <row r="3275" spans="56:56" x14ac:dyDescent="0.25">
      <c r="BD3275" s="386"/>
    </row>
    <row r="3276" spans="56:56" x14ac:dyDescent="0.25">
      <c r="BD3276" s="386"/>
    </row>
    <row r="3277" spans="56:56" x14ac:dyDescent="0.25">
      <c r="BD3277" s="386"/>
    </row>
    <row r="3278" spans="56:56" x14ac:dyDescent="0.25">
      <c r="BD3278" s="386"/>
    </row>
    <row r="3279" spans="56:56" x14ac:dyDescent="0.25">
      <c r="BD3279" s="386"/>
    </row>
    <row r="3280" spans="56:56" x14ac:dyDescent="0.25">
      <c r="BD3280" s="386"/>
    </row>
    <row r="3281" spans="56:56" x14ac:dyDescent="0.25">
      <c r="BD3281" s="386"/>
    </row>
    <row r="3282" spans="56:56" x14ac:dyDescent="0.25">
      <c r="BD3282" s="386"/>
    </row>
    <row r="3283" spans="56:56" x14ac:dyDescent="0.25">
      <c r="BD3283" s="386"/>
    </row>
    <row r="3284" spans="56:56" x14ac:dyDescent="0.25">
      <c r="BD3284" s="386"/>
    </row>
    <row r="3285" spans="56:56" x14ac:dyDescent="0.25">
      <c r="BD3285" s="386"/>
    </row>
    <row r="3286" spans="56:56" x14ac:dyDescent="0.25">
      <c r="BD3286" s="386"/>
    </row>
    <row r="3287" spans="56:56" x14ac:dyDescent="0.25">
      <c r="BD3287" s="386"/>
    </row>
    <row r="3288" spans="56:56" x14ac:dyDescent="0.25">
      <c r="BD3288" s="386"/>
    </row>
    <row r="3289" spans="56:56" x14ac:dyDescent="0.25">
      <c r="BD3289" s="386"/>
    </row>
    <row r="3290" spans="56:56" x14ac:dyDescent="0.25">
      <c r="BD3290" s="386"/>
    </row>
    <row r="3291" spans="56:56" x14ac:dyDescent="0.25">
      <c r="BD3291" s="386"/>
    </row>
    <row r="3292" spans="56:56" x14ac:dyDescent="0.25">
      <c r="BD3292" s="386"/>
    </row>
    <row r="3293" spans="56:56" x14ac:dyDescent="0.25">
      <c r="BD3293" s="386"/>
    </row>
    <row r="3294" spans="56:56" x14ac:dyDescent="0.25">
      <c r="BD3294" s="386"/>
    </row>
    <row r="3295" spans="56:56" x14ac:dyDescent="0.25">
      <c r="BD3295" s="386"/>
    </row>
    <row r="3296" spans="56:56" x14ac:dyDescent="0.25">
      <c r="BD3296" s="386"/>
    </row>
    <row r="3297" spans="56:56" x14ac:dyDescent="0.25">
      <c r="BD3297" s="386"/>
    </row>
    <row r="3298" spans="56:56" x14ac:dyDescent="0.25">
      <c r="BD3298" s="386"/>
    </row>
    <row r="3299" spans="56:56" x14ac:dyDescent="0.25">
      <c r="BD3299" s="386"/>
    </row>
    <row r="3300" spans="56:56" x14ac:dyDescent="0.25">
      <c r="BD3300" s="386"/>
    </row>
    <row r="3301" spans="56:56" x14ac:dyDescent="0.25">
      <c r="BD3301" s="386"/>
    </row>
    <row r="3302" spans="56:56" x14ac:dyDescent="0.25">
      <c r="BD3302" s="386"/>
    </row>
    <row r="3303" spans="56:56" x14ac:dyDescent="0.25">
      <c r="BD3303" s="386"/>
    </row>
    <row r="3304" spans="56:56" x14ac:dyDescent="0.25">
      <c r="BD3304" s="386"/>
    </row>
    <row r="3305" spans="56:56" x14ac:dyDescent="0.25">
      <c r="BD3305" s="386"/>
    </row>
    <row r="3306" spans="56:56" x14ac:dyDescent="0.25">
      <c r="BD3306" s="386"/>
    </row>
    <row r="3307" spans="56:56" x14ac:dyDescent="0.25">
      <c r="BD3307" s="386"/>
    </row>
    <row r="3308" spans="56:56" x14ac:dyDescent="0.25">
      <c r="BD3308" s="386"/>
    </row>
    <row r="3309" spans="56:56" x14ac:dyDescent="0.25">
      <c r="BD3309" s="386"/>
    </row>
    <row r="3310" spans="56:56" x14ac:dyDescent="0.25">
      <c r="BD3310" s="386"/>
    </row>
    <row r="3311" spans="56:56" x14ac:dyDescent="0.25">
      <c r="BD3311" s="386"/>
    </row>
    <row r="3312" spans="56:56" x14ac:dyDescent="0.25">
      <c r="BD3312" s="386"/>
    </row>
    <row r="3313" spans="56:56" x14ac:dyDescent="0.25">
      <c r="BD3313" s="386"/>
    </row>
    <row r="3314" spans="56:56" x14ac:dyDescent="0.25">
      <c r="BD3314" s="386"/>
    </row>
    <row r="3315" spans="56:56" x14ac:dyDescent="0.25">
      <c r="BD3315" s="386"/>
    </row>
    <row r="3316" spans="56:56" x14ac:dyDescent="0.25">
      <c r="BD3316" s="386"/>
    </row>
    <row r="3317" spans="56:56" x14ac:dyDescent="0.25">
      <c r="BD3317" s="386"/>
    </row>
    <row r="3318" spans="56:56" x14ac:dyDescent="0.25">
      <c r="BD3318" s="386"/>
    </row>
    <row r="3319" spans="56:56" x14ac:dyDescent="0.25">
      <c r="BD3319" s="386"/>
    </row>
    <row r="3320" spans="56:56" x14ac:dyDescent="0.25">
      <c r="BD3320" s="386"/>
    </row>
    <row r="3321" spans="56:56" x14ac:dyDescent="0.25">
      <c r="BD3321" s="386"/>
    </row>
    <row r="3322" spans="56:56" x14ac:dyDescent="0.25">
      <c r="BD3322" s="386"/>
    </row>
    <row r="3323" spans="56:56" x14ac:dyDescent="0.25">
      <c r="BD3323" s="386"/>
    </row>
    <row r="3324" spans="56:56" x14ac:dyDescent="0.25">
      <c r="BD3324" s="386"/>
    </row>
    <row r="3325" spans="56:56" x14ac:dyDescent="0.25">
      <c r="BD3325" s="386"/>
    </row>
    <row r="3326" spans="56:56" x14ac:dyDescent="0.25">
      <c r="BD3326" s="386"/>
    </row>
    <row r="3327" spans="56:56" x14ac:dyDescent="0.25">
      <c r="BD3327" s="386"/>
    </row>
    <row r="3328" spans="56:56" x14ac:dyDescent="0.25">
      <c r="BD3328" s="386"/>
    </row>
    <row r="3329" spans="56:56" x14ac:dyDescent="0.25">
      <c r="BD3329" s="386"/>
    </row>
    <row r="3330" spans="56:56" x14ac:dyDescent="0.25">
      <c r="BD3330" s="386"/>
    </row>
    <row r="3331" spans="56:56" x14ac:dyDescent="0.25">
      <c r="BD3331" s="386"/>
    </row>
    <row r="3332" spans="56:56" x14ac:dyDescent="0.25">
      <c r="BD3332" s="386"/>
    </row>
    <row r="3333" spans="56:56" x14ac:dyDescent="0.25">
      <c r="BD3333" s="386"/>
    </row>
    <row r="3334" spans="56:56" x14ac:dyDescent="0.25">
      <c r="BD3334" s="386"/>
    </row>
    <row r="3335" spans="56:56" x14ac:dyDescent="0.25">
      <c r="BD3335" s="386"/>
    </row>
    <row r="3336" spans="56:56" x14ac:dyDescent="0.25">
      <c r="BD3336" s="386"/>
    </row>
    <row r="3337" spans="56:56" x14ac:dyDescent="0.25">
      <c r="BD3337" s="386"/>
    </row>
    <row r="3338" spans="56:56" x14ac:dyDescent="0.25">
      <c r="BD3338" s="386"/>
    </row>
    <row r="3339" spans="56:56" x14ac:dyDescent="0.25">
      <c r="BD3339" s="386"/>
    </row>
    <row r="3340" spans="56:56" x14ac:dyDescent="0.25">
      <c r="BD3340" s="386"/>
    </row>
    <row r="3341" spans="56:56" x14ac:dyDescent="0.25">
      <c r="BD3341" s="386"/>
    </row>
    <row r="3342" spans="56:56" x14ac:dyDescent="0.25">
      <c r="BD3342" s="386"/>
    </row>
    <row r="3343" spans="56:56" x14ac:dyDescent="0.25">
      <c r="BD3343" s="386"/>
    </row>
    <row r="3344" spans="56:56" x14ac:dyDescent="0.25">
      <c r="BD3344" s="386"/>
    </row>
    <row r="3345" spans="56:56" x14ac:dyDescent="0.25">
      <c r="BD3345" s="386"/>
    </row>
    <row r="3346" spans="56:56" x14ac:dyDescent="0.25">
      <c r="BD3346" s="386"/>
    </row>
    <row r="3347" spans="56:56" x14ac:dyDescent="0.25">
      <c r="BD3347" s="386"/>
    </row>
    <row r="3348" spans="56:56" x14ac:dyDescent="0.25">
      <c r="BD3348" s="386"/>
    </row>
    <row r="3349" spans="56:56" x14ac:dyDescent="0.25">
      <c r="BD3349" s="386"/>
    </row>
    <row r="3350" spans="56:56" x14ac:dyDescent="0.25">
      <c r="BD3350" s="386"/>
    </row>
    <row r="3351" spans="56:56" x14ac:dyDescent="0.25">
      <c r="BD3351" s="386"/>
    </row>
    <row r="3352" spans="56:56" x14ac:dyDescent="0.25">
      <c r="BD3352" s="386"/>
    </row>
    <row r="3353" spans="56:56" x14ac:dyDescent="0.25">
      <c r="BD3353" s="386"/>
    </row>
    <row r="3354" spans="56:56" x14ac:dyDescent="0.25">
      <c r="BD3354" s="386"/>
    </row>
    <row r="3355" spans="56:56" x14ac:dyDescent="0.25">
      <c r="BD3355" s="386"/>
    </row>
    <row r="3356" spans="56:56" x14ac:dyDescent="0.25">
      <c r="BD3356" s="386"/>
    </row>
    <row r="3357" spans="56:56" x14ac:dyDescent="0.25">
      <c r="BD3357" s="386"/>
    </row>
    <row r="3358" spans="56:56" x14ac:dyDescent="0.25">
      <c r="BD3358" s="386"/>
    </row>
    <row r="3359" spans="56:56" x14ac:dyDescent="0.25">
      <c r="BD3359" s="386"/>
    </row>
    <row r="3360" spans="56:56" x14ac:dyDescent="0.25">
      <c r="BD3360" s="386"/>
    </row>
    <row r="3361" spans="56:56" x14ac:dyDescent="0.25">
      <c r="BD3361" s="386"/>
    </row>
    <row r="3362" spans="56:56" x14ac:dyDescent="0.25">
      <c r="BD3362" s="386"/>
    </row>
    <row r="3363" spans="56:56" x14ac:dyDescent="0.25">
      <c r="BD3363" s="386"/>
    </row>
    <row r="3364" spans="56:56" x14ac:dyDescent="0.25">
      <c r="BD3364" s="386"/>
    </row>
    <row r="3365" spans="56:56" x14ac:dyDescent="0.25">
      <c r="BD3365" s="386"/>
    </row>
    <row r="3366" spans="56:56" x14ac:dyDescent="0.25">
      <c r="BD3366" s="386"/>
    </row>
    <row r="3367" spans="56:56" x14ac:dyDescent="0.25">
      <c r="BD3367" s="386"/>
    </row>
    <row r="3368" spans="56:56" x14ac:dyDescent="0.25">
      <c r="BD3368" s="386"/>
    </row>
    <row r="3369" spans="56:56" x14ac:dyDescent="0.25">
      <c r="BD3369" s="386"/>
    </row>
    <row r="3370" spans="56:56" x14ac:dyDescent="0.25">
      <c r="BD3370" s="386"/>
    </row>
    <row r="3371" spans="56:56" x14ac:dyDescent="0.25">
      <c r="BD3371" s="386"/>
    </row>
    <row r="3372" spans="56:56" x14ac:dyDescent="0.25">
      <c r="BD3372" s="386"/>
    </row>
    <row r="3373" spans="56:56" x14ac:dyDescent="0.25">
      <c r="BD3373" s="386"/>
    </row>
    <row r="3374" spans="56:56" x14ac:dyDescent="0.25">
      <c r="BD3374" s="386"/>
    </row>
    <row r="3375" spans="56:56" x14ac:dyDescent="0.25">
      <c r="BD3375" s="386"/>
    </row>
    <row r="3376" spans="56:56" x14ac:dyDescent="0.25">
      <c r="BD3376" s="386"/>
    </row>
    <row r="3377" spans="56:56" x14ac:dyDescent="0.25">
      <c r="BD3377" s="386"/>
    </row>
    <row r="3378" spans="56:56" x14ac:dyDescent="0.25">
      <c r="BD3378" s="386"/>
    </row>
    <row r="3379" spans="56:56" x14ac:dyDescent="0.25">
      <c r="BD3379" s="386"/>
    </row>
    <row r="3380" spans="56:56" x14ac:dyDescent="0.25">
      <c r="BD3380" s="386"/>
    </row>
    <row r="3381" spans="56:56" x14ac:dyDescent="0.25">
      <c r="BD3381" s="386"/>
    </row>
    <row r="3382" spans="56:56" x14ac:dyDescent="0.25">
      <c r="BD3382" s="386"/>
    </row>
    <row r="3383" spans="56:56" x14ac:dyDescent="0.25">
      <c r="BD3383" s="386"/>
    </row>
    <row r="3384" spans="56:56" x14ac:dyDescent="0.25">
      <c r="BD3384" s="386"/>
    </row>
    <row r="3385" spans="56:56" x14ac:dyDescent="0.25">
      <c r="BD3385" s="386"/>
    </row>
    <row r="3386" spans="56:56" x14ac:dyDescent="0.25">
      <c r="BD3386" s="386"/>
    </row>
    <row r="3387" spans="56:56" x14ac:dyDescent="0.25">
      <c r="BD3387" s="386"/>
    </row>
    <row r="3388" spans="56:56" x14ac:dyDescent="0.25">
      <c r="BD3388" s="386"/>
    </row>
    <row r="3389" spans="56:56" x14ac:dyDescent="0.25">
      <c r="BD3389" s="386"/>
    </row>
    <row r="3390" spans="56:56" x14ac:dyDescent="0.25">
      <c r="BD3390" s="386"/>
    </row>
    <row r="3391" spans="56:56" x14ac:dyDescent="0.25">
      <c r="BD3391" s="386"/>
    </row>
    <row r="3392" spans="56:56" x14ac:dyDescent="0.25">
      <c r="BD3392" s="386"/>
    </row>
    <row r="3393" spans="56:56" x14ac:dyDescent="0.25">
      <c r="BD3393" s="386"/>
    </row>
    <row r="3394" spans="56:56" x14ac:dyDescent="0.25">
      <c r="BD3394" s="386"/>
    </row>
    <row r="3395" spans="56:56" x14ac:dyDescent="0.25">
      <c r="BD3395" s="386"/>
    </row>
    <row r="3396" spans="56:56" x14ac:dyDescent="0.25">
      <c r="BD3396" s="386"/>
    </row>
    <row r="3397" spans="56:56" x14ac:dyDescent="0.25">
      <c r="BD3397" s="386"/>
    </row>
    <row r="3398" spans="56:56" x14ac:dyDescent="0.25">
      <c r="BD3398" s="386"/>
    </row>
    <row r="3399" spans="56:56" x14ac:dyDescent="0.25">
      <c r="BD3399" s="386"/>
    </row>
    <row r="3400" spans="56:56" x14ac:dyDescent="0.25">
      <c r="BD3400" s="386"/>
    </row>
    <row r="3401" spans="56:56" x14ac:dyDescent="0.25">
      <c r="BD3401" s="386"/>
    </row>
    <row r="3402" spans="56:56" x14ac:dyDescent="0.25">
      <c r="BD3402" s="386"/>
    </row>
    <row r="3403" spans="56:56" x14ac:dyDescent="0.25">
      <c r="BD3403" s="386"/>
    </row>
    <row r="3404" spans="56:56" x14ac:dyDescent="0.25">
      <c r="BD3404" s="386"/>
    </row>
    <row r="3405" spans="56:56" x14ac:dyDescent="0.25">
      <c r="BD3405" s="386"/>
    </row>
    <row r="3406" spans="56:56" x14ac:dyDescent="0.25">
      <c r="BD3406" s="386"/>
    </row>
    <row r="3407" spans="56:56" x14ac:dyDescent="0.25">
      <c r="BD3407" s="386"/>
    </row>
    <row r="3408" spans="56:56" x14ac:dyDescent="0.25">
      <c r="BD3408" s="386"/>
    </row>
    <row r="3409" spans="56:56" x14ac:dyDescent="0.25">
      <c r="BD3409" s="386"/>
    </row>
    <row r="3410" spans="56:56" x14ac:dyDescent="0.25">
      <c r="BD3410" s="386"/>
    </row>
    <row r="3411" spans="56:56" x14ac:dyDescent="0.25">
      <c r="BD3411" s="386"/>
    </row>
    <row r="3412" spans="56:56" x14ac:dyDescent="0.25">
      <c r="BD3412" s="386"/>
    </row>
    <row r="3413" spans="56:56" x14ac:dyDescent="0.25">
      <c r="BD3413" s="386"/>
    </row>
    <row r="3414" spans="56:56" x14ac:dyDescent="0.25">
      <c r="BD3414" s="386"/>
    </row>
    <row r="3415" spans="56:56" x14ac:dyDescent="0.25">
      <c r="BD3415" s="386"/>
    </row>
    <row r="3416" spans="56:56" x14ac:dyDescent="0.25">
      <c r="BD3416" s="386"/>
    </row>
    <row r="3417" spans="56:56" x14ac:dyDescent="0.25">
      <c r="BD3417" s="386"/>
    </row>
    <row r="3418" spans="56:56" x14ac:dyDescent="0.25">
      <c r="BD3418" s="386"/>
    </row>
    <row r="3419" spans="56:56" x14ac:dyDescent="0.25">
      <c r="BD3419" s="386"/>
    </row>
    <row r="3420" spans="56:56" x14ac:dyDescent="0.25">
      <c r="BD3420" s="386"/>
    </row>
    <row r="3421" spans="56:56" x14ac:dyDescent="0.25">
      <c r="BD3421" s="386"/>
    </row>
    <row r="3422" spans="56:56" x14ac:dyDescent="0.25">
      <c r="BD3422" s="386"/>
    </row>
    <row r="3423" spans="56:56" x14ac:dyDescent="0.25">
      <c r="BD3423" s="386"/>
    </row>
    <row r="3424" spans="56:56" x14ac:dyDescent="0.25">
      <c r="BD3424" s="386"/>
    </row>
    <row r="3425" spans="56:56" x14ac:dyDescent="0.25">
      <c r="BD3425" s="386"/>
    </row>
    <row r="3426" spans="56:56" x14ac:dyDescent="0.25">
      <c r="BD3426" s="386"/>
    </row>
    <row r="3427" spans="56:56" x14ac:dyDescent="0.25">
      <c r="BD3427" s="386"/>
    </row>
    <row r="3428" spans="56:56" x14ac:dyDescent="0.25">
      <c r="BD3428" s="386"/>
    </row>
    <row r="3429" spans="56:56" x14ac:dyDescent="0.25">
      <c r="BD3429" s="386"/>
    </row>
    <row r="3430" spans="56:56" x14ac:dyDescent="0.25">
      <c r="BD3430" s="386"/>
    </row>
    <row r="3431" spans="56:56" x14ac:dyDescent="0.25">
      <c r="BD3431" s="386"/>
    </row>
    <row r="3432" spans="56:56" x14ac:dyDescent="0.25">
      <c r="BD3432" s="386"/>
    </row>
    <row r="3433" spans="56:56" x14ac:dyDescent="0.25">
      <c r="BD3433" s="386"/>
    </row>
    <row r="3434" spans="56:56" x14ac:dyDescent="0.25">
      <c r="BD3434" s="386"/>
    </row>
    <row r="3435" spans="56:56" x14ac:dyDescent="0.25">
      <c r="BD3435" s="386"/>
    </row>
    <row r="3436" spans="56:56" x14ac:dyDescent="0.25">
      <c r="BD3436" s="386"/>
    </row>
    <row r="3437" spans="56:56" x14ac:dyDescent="0.25">
      <c r="BD3437" s="386"/>
    </row>
    <row r="3438" spans="56:56" x14ac:dyDescent="0.25">
      <c r="BD3438" s="386"/>
    </row>
    <row r="3439" spans="56:56" x14ac:dyDescent="0.25">
      <c r="BD3439" s="386"/>
    </row>
    <row r="3440" spans="56:56" x14ac:dyDescent="0.25">
      <c r="BD3440" s="386"/>
    </row>
    <row r="3441" spans="56:56" x14ac:dyDescent="0.25">
      <c r="BD3441" s="386"/>
    </row>
    <row r="3442" spans="56:56" x14ac:dyDescent="0.25">
      <c r="BD3442" s="386"/>
    </row>
    <row r="3443" spans="56:56" x14ac:dyDescent="0.25">
      <c r="BD3443" s="386"/>
    </row>
    <row r="3444" spans="56:56" x14ac:dyDescent="0.25">
      <c r="BD3444" s="386"/>
    </row>
    <row r="3445" spans="56:56" x14ac:dyDescent="0.25">
      <c r="BD3445" s="386"/>
    </row>
    <row r="3446" spans="56:56" x14ac:dyDescent="0.25">
      <c r="BD3446" s="386"/>
    </row>
    <row r="3447" spans="56:56" x14ac:dyDescent="0.25">
      <c r="BD3447" s="386"/>
    </row>
    <row r="3448" spans="56:56" x14ac:dyDescent="0.25">
      <c r="BD3448" s="386"/>
    </row>
    <row r="3449" spans="56:56" x14ac:dyDescent="0.25">
      <c r="BD3449" s="386"/>
    </row>
    <row r="3450" spans="56:56" x14ac:dyDescent="0.25">
      <c r="BD3450" s="386"/>
    </row>
    <row r="3451" spans="56:56" x14ac:dyDescent="0.25">
      <c r="BD3451" s="386"/>
    </row>
    <row r="3452" spans="56:56" x14ac:dyDescent="0.25">
      <c r="BD3452" s="386"/>
    </row>
    <row r="3453" spans="56:56" x14ac:dyDescent="0.25">
      <c r="BD3453" s="386"/>
    </row>
    <row r="3454" spans="56:56" x14ac:dyDescent="0.25">
      <c r="BD3454" s="386"/>
    </row>
    <row r="3455" spans="56:56" x14ac:dyDescent="0.25">
      <c r="BD3455" s="386"/>
    </row>
    <row r="3456" spans="56:56" x14ac:dyDescent="0.25">
      <c r="BD3456" s="386"/>
    </row>
    <row r="3457" spans="56:56" x14ac:dyDescent="0.25">
      <c r="BD3457" s="386"/>
    </row>
    <row r="3458" spans="56:56" x14ac:dyDescent="0.25">
      <c r="BD3458" s="386"/>
    </row>
    <row r="3459" spans="56:56" x14ac:dyDescent="0.25">
      <c r="BD3459" s="386"/>
    </row>
    <row r="3460" spans="56:56" x14ac:dyDescent="0.25">
      <c r="BD3460" s="386"/>
    </row>
    <row r="3461" spans="56:56" x14ac:dyDescent="0.25">
      <c r="BD3461" s="386"/>
    </row>
    <row r="3462" spans="56:56" x14ac:dyDescent="0.25">
      <c r="BD3462" s="386"/>
    </row>
    <row r="3463" spans="56:56" x14ac:dyDescent="0.25">
      <c r="BD3463" s="386"/>
    </row>
    <row r="3464" spans="56:56" x14ac:dyDescent="0.25">
      <c r="BD3464" s="386"/>
    </row>
    <row r="3465" spans="56:56" x14ac:dyDescent="0.25">
      <c r="BD3465" s="386"/>
    </row>
    <row r="3466" spans="56:56" x14ac:dyDescent="0.25">
      <c r="BD3466" s="386"/>
    </row>
    <row r="3467" spans="56:56" x14ac:dyDescent="0.25">
      <c r="BD3467" s="386"/>
    </row>
    <row r="3468" spans="56:56" x14ac:dyDescent="0.25">
      <c r="BD3468" s="386"/>
    </row>
    <row r="3469" spans="56:56" x14ac:dyDescent="0.25">
      <c r="BD3469" s="386"/>
    </row>
    <row r="3470" spans="56:56" x14ac:dyDescent="0.25">
      <c r="BD3470" s="386"/>
    </row>
    <row r="3471" spans="56:56" x14ac:dyDescent="0.25">
      <c r="BD3471" s="386"/>
    </row>
    <row r="3472" spans="56:56" x14ac:dyDescent="0.25">
      <c r="BD3472" s="386"/>
    </row>
    <row r="3473" spans="56:56" x14ac:dyDescent="0.25">
      <c r="BD3473" s="386"/>
    </row>
    <row r="3474" spans="56:56" x14ac:dyDescent="0.25">
      <c r="BD3474" s="386"/>
    </row>
    <row r="3475" spans="56:56" x14ac:dyDescent="0.25">
      <c r="BD3475" s="386"/>
    </row>
    <row r="3476" spans="56:56" x14ac:dyDescent="0.25">
      <c r="BD3476" s="386"/>
    </row>
    <row r="3477" spans="56:56" x14ac:dyDescent="0.25">
      <c r="BD3477" s="386"/>
    </row>
    <row r="3478" spans="56:56" x14ac:dyDescent="0.25">
      <c r="BD3478" s="386"/>
    </row>
    <row r="3479" spans="56:56" x14ac:dyDescent="0.25">
      <c r="BD3479" s="386"/>
    </row>
    <row r="3480" spans="56:56" x14ac:dyDescent="0.25">
      <c r="BD3480" s="386"/>
    </row>
    <row r="3481" spans="56:56" x14ac:dyDescent="0.25">
      <c r="BD3481" s="386"/>
    </row>
    <row r="3482" spans="56:56" x14ac:dyDescent="0.25">
      <c r="BD3482" s="386"/>
    </row>
    <row r="3483" spans="56:56" x14ac:dyDescent="0.25">
      <c r="BD3483" s="386"/>
    </row>
    <row r="3484" spans="56:56" x14ac:dyDescent="0.25">
      <c r="BD3484" s="386"/>
    </row>
    <row r="3485" spans="56:56" x14ac:dyDescent="0.25">
      <c r="BD3485" s="386"/>
    </row>
    <row r="3486" spans="56:56" x14ac:dyDescent="0.25">
      <c r="BD3486" s="386"/>
    </row>
    <row r="3487" spans="56:56" x14ac:dyDescent="0.25">
      <c r="BD3487" s="386"/>
    </row>
    <row r="3488" spans="56:56" x14ac:dyDescent="0.25">
      <c r="BD3488" s="386"/>
    </row>
    <row r="3489" spans="56:56" x14ac:dyDescent="0.25">
      <c r="BD3489" s="386"/>
    </row>
    <row r="3490" spans="56:56" x14ac:dyDescent="0.25">
      <c r="BD3490" s="386"/>
    </row>
    <row r="3491" spans="56:56" x14ac:dyDescent="0.25">
      <c r="BD3491" s="386"/>
    </row>
    <row r="3492" spans="56:56" x14ac:dyDescent="0.25">
      <c r="BD3492" s="386"/>
    </row>
    <row r="3493" spans="56:56" x14ac:dyDescent="0.25">
      <c r="BD3493" s="386"/>
    </row>
    <row r="3494" spans="56:56" x14ac:dyDescent="0.25">
      <c r="BD3494" s="386"/>
    </row>
    <row r="3495" spans="56:56" x14ac:dyDescent="0.25">
      <c r="BD3495" s="386"/>
    </row>
    <row r="3496" spans="56:56" x14ac:dyDescent="0.25">
      <c r="BD3496" s="386"/>
    </row>
    <row r="3497" spans="56:56" x14ac:dyDescent="0.25">
      <c r="BD3497" s="386"/>
    </row>
    <row r="3498" spans="56:56" x14ac:dyDescent="0.25">
      <c r="BD3498" s="386"/>
    </row>
    <row r="3499" spans="56:56" x14ac:dyDescent="0.25">
      <c r="BD3499" s="386"/>
    </row>
    <row r="3500" spans="56:56" x14ac:dyDescent="0.25">
      <c r="BD3500" s="386"/>
    </row>
    <row r="3501" spans="56:56" x14ac:dyDescent="0.25">
      <c r="BD3501" s="386"/>
    </row>
    <row r="3502" spans="56:56" x14ac:dyDescent="0.25">
      <c r="BD3502" s="386"/>
    </row>
    <row r="3503" spans="56:56" x14ac:dyDescent="0.25">
      <c r="BD3503" s="386"/>
    </row>
    <row r="3504" spans="56:56" x14ac:dyDescent="0.25">
      <c r="BD3504" s="386"/>
    </row>
    <row r="3505" spans="56:56" x14ac:dyDescent="0.25">
      <c r="BD3505" s="386"/>
    </row>
    <row r="3506" spans="56:56" x14ac:dyDescent="0.25">
      <c r="BD3506" s="386"/>
    </row>
    <row r="3507" spans="56:56" x14ac:dyDescent="0.25">
      <c r="BD3507" s="386"/>
    </row>
    <row r="3508" spans="56:56" x14ac:dyDescent="0.25">
      <c r="BD3508" s="386"/>
    </row>
    <row r="3509" spans="56:56" x14ac:dyDescent="0.25">
      <c r="BD3509" s="386"/>
    </row>
    <row r="3510" spans="56:56" x14ac:dyDescent="0.25">
      <c r="BD3510" s="386"/>
    </row>
    <row r="3511" spans="56:56" x14ac:dyDescent="0.25">
      <c r="BD3511" s="386"/>
    </row>
    <row r="3512" spans="56:56" x14ac:dyDescent="0.25">
      <c r="BD3512" s="386"/>
    </row>
    <row r="3513" spans="56:56" x14ac:dyDescent="0.25">
      <c r="BD3513" s="386"/>
    </row>
    <row r="3514" spans="56:56" x14ac:dyDescent="0.25">
      <c r="BD3514" s="386"/>
    </row>
    <row r="3515" spans="56:56" x14ac:dyDescent="0.25">
      <c r="BD3515" s="386"/>
    </row>
    <row r="3516" spans="56:56" x14ac:dyDescent="0.25">
      <c r="BD3516" s="386"/>
    </row>
    <row r="3517" spans="56:56" x14ac:dyDescent="0.25">
      <c r="BD3517" s="386"/>
    </row>
    <row r="3518" spans="56:56" x14ac:dyDescent="0.25">
      <c r="BD3518" s="386"/>
    </row>
    <row r="3519" spans="56:56" x14ac:dyDescent="0.25">
      <c r="BD3519" s="386"/>
    </row>
    <row r="3520" spans="56:56" x14ac:dyDescent="0.25">
      <c r="BD3520" s="386"/>
    </row>
    <row r="3521" spans="56:56" x14ac:dyDescent="0.25">
      <c r="BD3521" s="386"/>
    </row>
    <row r="3522" spans="56:56" x14ac:dyDescent="0.25">
      <c r="BD3522" s="386"/>
    </row>
    <row r="3523" spans="56:56" x14ac:dyDescent="0.25">
      <c r="BD3523" s="386"/>
    </row>
    <row r="3524" spans="56:56" x14ac:dyDescent="0.25">
      <c r="BD3524" s="386"/>
    </row>
    <row r="3525" spans="56:56" x14ac:dyDescent="0.25">
      <c r="BD3525" s="386"/>
    </row>
    <row r="3526" spans="56:56" x14ac:dyDescent="0.25">
      <c r="BD3526" s="386"/>
    </row>
    <row r="3527" spans="56:56" x14ac:dyDescent="0.25">
      <c r="BD3527" s="386"/>
    </row>
    <row r="3528" spans="56:56" x14ac:dyDescent="0.25">
      <c r="BD3528" s="386"/>
    </row>
    <row r="3529" spans="56:56" x14ac:dyDescent="0.25">
      <c r="BD3529" s="386"/>
    </row>
    <row r="3530" spans="56:56" x14ac:dyDescent="0.25">
      <c r="BD3530" s="386"/>
    </row>
    <row r="3531" spans="56:56" x14ac:dyDescent="0.25">
      <c r="BD3531" s="386"/>
    </row>
    <row r="3532" spans="56:56" x14ac:dyDescent="0.25">
      <c r="BD3532" s="386"/>
    </row>
    <row r="3533" spans="56:56" x14ac:dyDescent="0.25">
      <c r="BD3533" s="386"/>
    </row>
    <row r="3534" spans="56:56" x14ac:dyDescent="0.25">
      <c r="BD3534" s="386"/>
    </row>
    <row r="3535" spans="56:56" ht="15.75" thickBot="1" x14ac:dyDescent="0.3">
      <c r="BD3535" s="387"/>
    </row>
  </sheetData>
  <dataValidations count="6">
    <dataValidation type="list" allowBlank="1" showInputMessage="1" showErrorMessage="1" sqref="B23:B30">
      <formula1>"IMM,ASX"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U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163" hidden="1" customWidth="1" outlineLevel="1"/>
    <col min="2" max="2" width="11" style="163" hidden="1" customWidth="1" outlineLevel="1"/>
    <col min="3" max="3" width="10" style="163" hidden="1" customWidth="1" outlineLevel="1"/>
    <col min="4" max="4" width="9" style="166" hidden="1" customWidth="1" outlineLevel="1"/>
    <col min="5" max="5" width="10" style="165" hidden="1" customWidth="1" outlineLevel="1"/>
    <col min="6" max="6" width="19" style="167" hidden="1" customWidth="1" outlineLevel="1"/>
    <col min="7" max="7" width="10" style="163" hidden="1" customWidth="1" outlineLevel="1"/>
    <col min="8" max="8" width="20.28515625" style="163" hidden="1" customWidth="1" outlineLevel="1"/>
    <col min="9" max="9" width="11.5703125" style="163" hidden="1" customWidth="1" outlineLevel="1"/>
    <col min="10" max="10" width="19.28515625" style="163" hidden="1" customWidth="1" outlineLevel="1"/>
    <col min="11" max="11" width="15.140625" style="451" hidden="1" customWidth="1" outlineLevel="1"/>
    <col min="12" max="12" width="9" style="165" hidden="1" customWidth="1" outlineLevel="1"/>
    <col min="13" max="13" width="2.7109375" style="163" customWidth="1" collapsed="1"/>
    <col min="14" max="14" width="9" style="163" hidden="1" customWidth="1" outlineLevel="1"/>
    <col min="15" max="15" width="5" style="163" hidden="1" customWidth="1" outlineLevel="1"/>
    <col min="16" max="16" width="15.140625" style="451" hidden="1" customWidth="1" outlineLevel="1"/>
    <col min="17" max="17" width="9.140625" style="163" hidden="1" customWidth="1" outlineLevel="1"/>
    <col min="18" max="18" width="8.85546875" style="451" hidden="1" customWidth="1" outlineLevel="1"/>
    <col min="19" max="19" width="5" style="451" hidden="1" customWidth="1" outlineLevel="1"/>
    <col min="20" max="20" width="15.140625" style="163" hidden="1" customWidth="1" outlineLevel="1"/>
    <col min="21" max="21" width="19.28515625" style="163" bestFit="1" customWidth="1" collapsed="1"/>
    <col min="22" max="22" width="16.140625" style="163" bestFit="1" customWidth="1"/>
    <col min="23" max="23" width="9" style="163" bestFit="1" customWidth="1"/>
    <col min="24" max="25" width="17.28515625" style="163" bestFit="1" customWidth="1"/>
    <col min="26" max="26" width="10" style="163" bestFit="1" customWidth="1"/>
    <col min="27" max="27" width="2.7109375" style="163" customWidth="1"/>
    <col min="28" max="28" width="15.140625" style="163" customWidth="1"/>
    <col min="29" max="29" width="14.85546875" style="163" customWidth="1"/>
    <col min="30" max="30" width="2.7109375" style="163" customWidth="1"/>
    <col min="31" max="31" width="3" style="377" bestFit="1" customWidth="1"/>
    <col min="32" max="32" width="5" style="377" bestFit="1" customWidth="1"/>
    <col min="33" max="33" width="15.140625" style="377" bestFit="1" customWidth="1"/>
    <col min="34" max="35" width="8" style="377" bestFit="1" customWidth="1"/>
    <col min="36" max="36" width="8" style="163" bestFit="1" customWidth="1"/>
    <col min="37" max="37" width="17.28515625" style="163" bestFit="1" customWidth="1"/>
    <col min="38" max="38" width="11.7109375" style="163" customWidth="1"/>
    <col min="39" max="40" width="2.7109375" style="163" customWidth="1"/>
    <col min="41" max="41" width="3" style="163" bestFit="1" customWidth="1"/>
    <col min="42" max="44" width="17.28515625" style="163" bestFit="1" customWidth="1"/>
    <col min="45" max="45" width="9" style="163" bestFit="1" customWidth="1"/>
    <col min="46" max="16384" width="9.140625" style="163"/>
  </cols>
  <sheetData>
    <row r="1" spans="1:47" s="154" customFormat="1" ht="21.75" customHeight="1" x14ac:dyDescent="0.2">
      <c r="B1" s="155"/>
      <c r="C1" s="155"/>
      <c r="D1" s="156"/>
      <c r="E1" s="157"/>
      <c r="F1" s="158"/>
      <c r="G1" s="159"/>
      <c r="H1" s="154" t="s">
        <v>1</v>
      </c>
      <c r="I1" s="154" t="s">
        <v>6</v>
      </c>
      <c r="K1" s="434"/>
      <c r="L1" s="157"/>
      <c r="P1" s="434"/>
      <c r="R1" s="434"/>
      <c r="S1" s="434"/>
      <c r="U1" s="330" t="str">
        <f>Currency&amp;" "&amp;Tenor</f>
        <v>EUR 1M</v>
      </c>
      <c r="V1" s="331"/>
      <c r="W1" s="331"/>
      <c r="X1" s="312"/>
      <c r="Y1" s="311"/>
      <c r="Z1" s="350" t="s">
        <v>238</v>
      </c>
      <c r="AB1" s="351" t="s">
        <v>226</v>
      </c>
      <c r="AC1" s="349">
        <v>6</v>
      </c>
      <c r="AO1" s="191"/>
      <c r="AP1" s="191" t="s">
        <v>280</v>
      </c>
      <c r="AQ1" s="191" t="s">
        <v>251</v>
      </c>
      <c r="AR1" s="191" t="s">
        <v>281</v>
      </c>
      <c r="AS1" s="191" t="s">
        <v>284</v>
      </c>
      <c r="AT1" s="191" t="s">
        <v>285</v>
      </c>
      <c r="AU1" s="154" t="str">
        <f>_xll.qlEuribor(,Tenor,Currency&amp;Tenor,Permanent,Trigger,ObjectOverwrite)</f>
        <v>obj_00ace#0025</v>
      </c>
    </row>
    <row r="2" spans="1:47" s="154" customFormat="1" ht="22.5" customHeight="1" x14ac:dyDescent="0.2">
      <c r="A2" s="118" t="s">
        <v>18</v>
      </c>
      <c r="B2" s="118" t="s">
        <v>260</v>
      </c>
      <c r="C2" s="118" t="s">
        <v>261</v>
      </c>
      <c r="D2" s="118" t="s">
        <v>57</v>
      </c>
      <c r="E2" s="118" t="s">
        <v>262</v>
      </c>
      <c r="F2" s="118" t="s">
        <v>13</v>
      </c>
      <c r="G2" s="118" t="s">
        <v>263</v>
      </c>
      <c r="H2" s="118" t="s">
        <v>264</v>
      </c>
      <c r="I2" s="118" t="s">
        <v>275</v>
      </c>
      <c r="J2" s="472" t="s">
        <v>276</v>
      </c>
      <c r="K2" s="118" t="s">
        <v>44</v>
      </c>
      <c r="L2" s="118" t="s">
        <v>48</v>
      </c>
      <c r="N2" s="507" t="s">
        <v>18</v>
      </c>
      <c r="O2" s="507"/>
      <c r="P2" s="507" t="s">
        <v>44</v>
      </c>
      <c r="Q2" s="507" t="s">
        <v>48</v>
      </c>
      <c r="R2" s="507" t="s">
        <v>237</v>
      </c>
      <c r="S2" s="507" t="s">
        <v>225</v>
      </c>
      <c r="T2" s="507" t="s">
        <v>44</v>
      </c>
      <c r="U2" s="507" t="s">
        <v>80</v>
      </c>
      <c r="V2" s="508" t="s">
        <v>40</v>
      </c>
      <c r="W2" s="508"/>
      <c r="X2" s="507" t="s">
        <v>38</v>
      </c>
      <c r="Y2" s="507" t="s">
        <v>39</v>
      </c>
      <c r="Z2" s="358">
        <f t="array" ref="Z2:Z96">_xll.qlPiecewiseYieldCurveData(YieldCurve_1M,Trigger)</f>
        <v>-3.0091699291501147E-4</v>
      </c>
      <c r="AB2" s="351" t="s">
        <v>227</v>
      </c>
      <c r="AC2" s="348" t="s">
        <v>241</v>
      </c>
      <c r="AO2" s="183" t="s">
        <v>214</v>
      </c>
      <c r="AP2" s="184">
        <f>Evaluationdate</f>
        <v>42152</v>
      </c>
      <c r="AQ2" s="184">
        <f>Settlementdate</f>
        <v>42156</v>
      </c>
      <c r="AR2" s="184">
        <f>_xll.qlInterestRateIndexMaturity(Currency&amp;"ibor"&amp;$I$1,AQ2,Trigger)</f>
        <v>42186</v>
      </c>
      <c r="AS2" s="358">
        <f>_xll.qlIndexFixing($AC$5,AP2,TRUE,_xll.ohTrigger(Trigger,Quote!$V$2))</f>
        <v>-5.4000000019938099E-4</v>
      </c>
      <c r="AT2" s="358">
        <f>_xll.qlIndexFixing($AU$1,AP2,TRUE,_xll.ohTrigger(Trigger,Trigger1M))</f>
        <v>-5.7999999998914475E-4</v>
      </c>
    </row>
    <row r="3" spans="1:47" s="154" customFormat="1" ht="11.25" customHeight="1" x14ac:dyDescent="0.2">
      <c r="A3" s="388" t="s">
        <v>265</v>
      </c>
      <c r="B3" s="489" t="str">
        <f t="array" ref="B3:B20">_xll.ohFilter(Quote!J4:J102,Quote!I4:I102="DP")</f>
        <v>ON</v>
      </c>
      <c r="C3" s="490" t="str">
        <f t="array" ref="C3:C20">SUBSTITUTE(_xll.ohFilter(PastedValue!AI2:AI66,PastedValue!AE2:AE66="Dp"),"/N","N")</f>
        <v>ON</v>
      </c>
      <c r="D3" s="491" t="str">
        <f t="shared" ref="D3:D20" si="0">IF(DataSelect="Reference",$C3,$B3)</f>
        <v>ON</v>
      </c>
      <c r="E3" s="389">
        <f t="shared" ref="E3:E20" si="1">IF($D3="ON",0,IF($D3="TN",1,2))</f>
        <v>0</v>
      </c>
      <c r="F3" s="390" t="s">
        <v>268</v>
      </c>
      <c r="G3" s="391" t="b">
        <v>0</v>
      </c>
      <c r="H3" s="392" t="s">
        <v>51</v>
      </c>
      <c r="I3" s="466">
        <f t="array" ref="I3:I20">_xll.ohFilter(PastedValue!AL2:AL62,PastedValue!AE2:AE62="Dp")/100</f>
        <v>-2.9679471999999996E-4</v>
      </c>
      <c r="J3" s="124" t="str">
        <f>Currency&amp;"YC"&amp;Tenor&amp;"_"&amp;B3&amp;"D"&amp;IF(RIGHT(B3,1)="N",Tenor,"")</f>
        <v>EURYC1M_OND1M</v>
      </c>
      <c r="K3" s="502" t="str">
        <f>IFERROR(_xll.qlDepositRateHelper2(,IF(DataSelect="Reference",$I3,$J3),IF(RIGHT($D3,1)="N","1D",$D3),$E3,Calendar,$F3,$G3,$H3,,_xll.ohTrigger(Trigger,DataSelect)),"--")</f>
        <v>obj_00afe#0031</v>
      </c>
      <c r="L3" s="389" t="b">
        <f>IF(K3="--",FALSE,TRUE)</f>
        <v>1</v>
      </c>
      <c r="M3" s="155"/>
      <c r="N3" s="456" t="str">
        <f t="shared" ref="N3:N19" si="2">A3</f>
        <v>DP</v>
      </c>
      <c r="O3" s="456" t="str">
        <f t="shared" ref="O3:O19" si="3">C3</f>
        <v>ON</v>
      </c>
      <c r="P3" s="441" t="str">
        <f>K3</f>
        <v>obj_00afe#0031</v>
      </c>
      <c r="Q3" s="183" t="b">
        <f>L3</f>
        <v>1</v>
      </c>
      <c r="R3" s="441">
        <v>1</v>
      </c>
      <c r="S3" s="441">
        <v>1</v>
      </c>
      <c r="T3" s="183" t="str">
        <f t="array" ref="T3:T96">_xll.qlRateHelperSelection(_xll.ohFilter(P3:P85,Q3:Q85),_xll.ohFilter(S3:S85,Q3:Q85),$AC$1,$AC$3,$AC$4,$AC$2,_xll.ohFilter(R3:R85,Q3:Q85),Trigger)</f>
        <v>obj_00afe</v>
      </c>
      <c r="U3" s="183" t="str">
        <f>_xll.qlRateHelperQuoteName(T3)</f>
        <v/>
      </c>
      <c r="V3" s="453">
        <f>_xll.qlRateHelperRate(T3,_xll.ohTrigger(Trigger,Trigger3M))</f>
        <v>-2.9679471999999996E-4</v>
      </c>
      <c r="W3" s="453" t="str">
        <f>IFERROR(_xll.qlFuturesRateHelperConvexityAdjustment(T3,Trigger),"--")</f>
        <v>--</v>
      </c>
      <c r="X3" s="184">
        <f>_xll.qlRateHelperEarliestDate(T3,Trigger)</f>
        <v>42152</v>
      </c>
      <c r="Y3" s="184">
        <f>_xll.qlRateHelperLatestDate(T3,Trigger)</f>
        <v>42153</v>
      </c>
      <c r="Z3" s="358">
        <v>-3.0091699291501147E-4</v>
      </c>
      <c r="AB3" s="351" t="s">
        <v>239</v>
      </c>
      <c r="AC3" s="360">
        <v>0</v>
      </c>
      <c r="AD3" s="364"/>
      <c r="AO3" s="185" t="s">
        <v>214</v>
      </c>
      <c r="AP3" s="186">
        <f>_xll.qlInterestRateIndexFixingDate(Currency&amp;"ibor"&amp;$I$1,AQ3,Trigger)</f>
        <v>42153</v>
      </c>
      <c r="AQ3" s="186">
        <f>_xll.qlCalendarAdvance(Calendar,AQ2,AO3,"f",,Trigger)</f>
        <v>42157</v>
      </c>
      <c r="AR3" s="186">
        <f>_xll.qlInterestRateIndexMaturity(Currency&amp;"ibor"&amp;$I$1,AQ3,Trigger)</f>
        <v>42187</v>
      </c>
      <c r="AS3" s="359">
        <f>_xll.qlIndexFixing($AC$5,AP3,,_xll.ohTrigger(Trigger,Quote!$V$2))</f>
        <v>-5.4897235863693439E-4</v>
      </c>
      <c r="AT3" s="359">
        <f>_xll.qlIndexFixing($AU$1,AP3,TRUE,_xll.ohTrigger(Trigger,Trigger1M))</f>
        <v>-5.7443975822613069E-4</v>
      </c>
    </row>
    <row r="4" spans="1:47" s="154" customFormat="1" ht="11.25" customHeight="1" x14ac:dyDescent="0.2">
      <c r="A4" s="394" t="s">
        <v>265</v>
      </c>
      <c r="B4" s="492" t="str">
        <v>TN</v>
      </c>
      <c r="C4" s="493" t="str">
        <v>TN</v>
      </c>
      <c r="D4" s="494" t="str">
        <f t="shared" si="0"/>
        <v>TN</v>
      </c>
      <c r="E4" s="395">
        <f t="shared" si="1"/>
        <v>1</v>
      </c>
      <c r="F4" s="396" t="s">
        <v>268</v>
      </c>
      <c r="G4" s="397" t="b">
        <v>0</v>
      </c>
      <c r="H4" s="398" t="s">
        <v>51</v>
      </c>
      <c r="I4" s="467">
        <v>-3.0369818999999998E-4</v>
      </c>
      <c r="J4" s="132" t="str">
        <f>Currency&amp;"YC"&amp;Tenor&amp;"_"&amp;B4&amp;"D"&amp;IF(RIGHT(B4,1)="N",Tenor,"")</f>
        <v>EURYC1M_TND1M</v>
      </c>
      <c r="K4" s="503" t="str">
        <f>IFERROR(_xll.qlDepositRateHelper2(,IF(DataSelect="Reference",$I4,$J4),IF(RIGHT($D4,1)="N","1D",$D4),$E4,Calendar,$F4,$G4,$H4,,_xll.ohTrigger(Trigger,DataSelect)),"--")</f>
        <v>obj_00b04#0028</v>
      </c>
      <c r="L4" s="395" t="b">
        <f t="shared" ref="L4:L20" si="4">IF(K4="--",FALSE,TRUE)</f>
        <v>1</v>
      </c>
      <c r="M4" s="162"/>
      <c r="N4" s="454" t="str">
        <f t="shared" si="2"/>
        <v>DP</v>
      </c>
      <c r="O4" s="454" t="str">
        <f t="shared" si="3"/>
        <v>TN</v>
      </c>
      <c r="P4" s="455" t="str">
        <f t="shared" ref="P4:Q19" si="5">K4</f>
        <v>obj_00b04#0028</v>
      </c>
      <c r="Q4" s="185" t="b">
        <f t="shared" si="5"/>
        <v>1</v>
      </c>
      <c r="R4" s="455">
        <v>1</v>
      </c>
      <c r="S4" s="455">
        <v>1</v>
      </c>
      <c r="T4" s="185" t="str">
        <v>obj_00b04</v>
      </c>
      <c r="U4" s="185" t="str">
        <f>_xll.qlRateHelperQuoteName(T4)</f>
        <v/>
      </c>
      <c r="V4" s="452">
        <f>_xll.qlRateHelperRate(T4,_xll.ohTrigger(Trigger,Trigger3M))</f>
        <v>-3.0369818999999998E-4</v>
      </c>
      <c r="W4" s="452" t="str">
        <f>IFERROR(_xll.qlFuturesRateHelperConvexityAdjustment(T4,Trigger),"--")</f>
        <v>--</v>
      </c>
      <c r="X4" s="186">
        <f>_xll.qlRateHelperEarliestDate(T4,Trigger)</f>
        <v>42153</v>
      </c>
      <c r="Y4" s="186">
        <f>_xll.qlRateHelperLatestDate(T4,Trigger)</f>
        <v>42156</v>
      </c>
      <c r="Z4" s="359">
        <v>-3.0616670577135973E-4</v>
      </c>
      <c r="AB4" s="351" t="s">
        <v>240</v>
      </c>
      <c r="AC4" s="360">
        <v>4</v>
      </c>
      <c r="AD4" s="364"/>
      <c r="AO4" s="185" t="s">
        <v>214</v>
      </c>
      <c r="AP4" s="186">
        <f>_xll.qlInterestRateIndexFixingDate(Currency&amp;"ibor"&amp;$I$1,AQ4,Trigger)</f>
        <v>42156</v>
      </c>
      <c r="AQ4" s="186">
        <f>_xll.qlCalendarAdvance(Calendar,AQ3,AO4,"f",,Trigger)</f>
        <v>42158</v>
      </c>
      <c r="AR4" s="186">
        <f>_xll.qlInterestRateIndexMaturity(Currency&amp;"ibor"&amp;$I$1,AQ4,Trigger)</f>
        <v>42188</v>
      </c>
      <c r="AS4" s="359">
        <f>_xll.qlIndexFixing($AC$5,AP4,,_xll.ohTrigger(Trigger,Quote!$V$2))</f>
        <v>-5.5700818786963424E-4</v>
      </c>
      <c r="AT4" s="359">
        <f>_xll.qlIndexFixing($AU$1,AP4,TRUE,_xll.ohTrigger(Trigger,Trigger1M))</f>
        <v>-5.6924844598604807E-4</v>
      </c>
    </row>
    <row r="5" spans="1:47" s="154" customFormat="1" ht="11.25" customHeight="1" x14ac:dyDescent="0.2">
      <c r="A5" s="394" t="s">
        <v>265</v>
      </c>
      <c r="B5" s="492" t="str">
        <v>SN</v>
      </c>
      <c r="C5" s="493" t="str">
        <v>SN</v>
      </c>
      <c r="D5" s="494" t="str">
        <f t="shared" si="0"/>
        <v>SN</v>
      </c>
      <c r="E5" s="395">
        <f t="shared" si="1"/>
        <v>2</v>
      </c>
      <c r="F5" s="396" t="s">
        <v>268</v>
      </c>
      <c r="G5" s="397" t="b">
        <v>0</v>
      </c>
      <c r="H5" s="398" t="s">
        <v>51</v>
      </c>
      <c r="I5" s="467">
        <v>-3.1013816999999998E-4</v>
      </c>
      <c r="J5" s="132" t="str">
        <f>Currency&amp;"YC"&amp;Tenor&amp;"_"&amp;B5&amp;"D"&amp;IF(RIGHT(B5,1)="N",Tenor,"")</f>
        <v>EURYC1M_SND1M</v>
      </c>
      <c r="K5" s="503" t="str">
        <f>IFERROR(_xll.qlDepositRateHelper2(,IF(DataSelect="Reference",$I5,$J5),IF(RIGHT($D5,1)="N","1D",$D5),$E5,Calendar,$F5,$G5,$H5,,_xll.ohTrigger(Trigger,DataSelect)),"--")</f>
        <v>obj_00b06#0027</v>
      </c>
      <c r="L5" s="395" t="b">
        <f t="shared" si="4"/>
        <v>1</v>
      </c>
      <c r="M5" s="162"/>
      <c r="N5" s="454" t="str">
        <f t="shared" si="2"/>
        <v>DP</v>
      </c>
      <c r="O5" s="454" t="str">
        <f t="shared" si="3"/>
        <v>SN</v>
      </c>
      <c r="P5" s="455" t="str">
        <f t="shared" si="5"/>
        <v>obj_00b06#0027</v>
      </c>
      <c r="Q5" s="185" t="b">
        <f t="shared" si="5"/>
        <v>1</v>
      </c>
      <c r="R5" s="455">
        <v>1</v>
      </c>
      <c r="S5" s="455">
        <v>1</v>
      </c>
      <c r="T5" s="185" t="str">
        <v>obj_00b06</v>
      </c>
      <c r="U5" s="185" t="str">
        <f>_xll.qlRateHelperQuoteName(T5)</f>
        <v/>
      </c>
      <c r="V5" s="452">
        <f>_xll.qlRateHelperRate(T5,_xll.ohTrigger(Trigger,Trigger3M))</f>
        <v>-3.1013816999999998E-4</v>
      </c>
      <c r="W5" s="452" t="str">
        <f>IFERROR(_xll.qlFuturesRateHelperConvexityAdjustment(T5,Trigger),"--")</f>
        <v>--</v>
      </c>
      <c r="X5" s="186">
        <f>_xll.qlRateHelperEarliestDate(T5,Trigger)</f>
        <v>42156</v>
      </c>
      <c r="Y5" s="186">
        <f>_xll.qlRateHelperLatestDate(T5,Trigger)</f>
        <v>42157</v>
      </c>
      <c r="Z5" s="359">
        <v>-3.0782252061678636E-4</v>
      </c>
      <c r="AB5" s="351" t="s">
        <v>9</v>
      </c>
      <c r="AC5" s="360" t="str">
        <f>_xll.qlEuribor(,Tenor,YieldCurve_1M,Permanent,YieldCurve_1M,ObjectOverwrite)</f>
        <v>obj_00b01#0027</v>
      </c>
      <c r="AD5" s="364"/>
      <c r="AO5" s="185" t="s">
        <v>214</v>
      </c>
      <c r="AP5" s="186">
        <f>_xll.qlInterestRateIndexFixingDate(Currency&amp;"ibor"&amp;$I$1,AQ5,Trigger)</f>
        <v>42157</v>
      </c>
      <c r="AQ5" s="186">
        <f>_xll.qlCalendarAdvance(Calendar,AQ4,AO5,"f",,Trigger)</f>
        <v>42159</v>
      </c>
      <c r="AR5" s="186">
        <f>_xll.qlInterestRateIndexMaturity(Currency&amp;"ibor"&amp;$I$1,AQ5,Trigger)</f>
        <v>42191</v>
      </c>
      <c r="AS5" s="359">
        <f>_xll.qlIndexFixing($AC$5,AP5,,_xll.ohTrigger(Trigger,Quote!$V$2))</f>
        <v>-5.6649538247979803E-4</v>
      </c>
      <c r="AT5" s="359">
        <f>_xll.qlIndexFixing($AU$1,AP5,TRUE,_xll.ohTrigger(Trigger,Trigger1M))</f>
        <v>-5.6239354277065612E-4</v>
      </c>
    </row>
    <row r="6" spans="1:47" s="154" customFormat="1" ht="11.25" customHeight="1" x14ac:dyDescent="0.2">
      <c r="A6" s="394" t="s">
        <v>265</v>
      </c>
      <c r="B6" s="492" t="str">
        <v>1W</v>
      </c>
      <c r="C6" s="493" t="str">
        <v>1W</v>
      </c>
      <c r="D6" s="494" t="str">
        <f t="shared" si="0"/>
        <v>1W</v>
      </c>
      <c r="E6" s="395">
        <f t="shared" si="1"/>
        <v>2</v>
      </c>
      <c r="F6" s="396" t="s">
        <v>268</v>
      </c>
      <c r="G6" s="397" t="b">
        <v>0</v>
      </c>
      <c r="H6" s="398" t="s">
        <v>51</v>
      </c>
      <c r="I6" s="467">
        <v>-3.6499999999999998E-4</v>
      </c>
      <c r="J6" s="132" t="str">
        <f>Currency&amp;"YC"&amp;Tenor&amp;"_"&amp;B6&amp;"D"&amp;IF(RIGHT(B6,1)="N",Tenor,"")</f>
        <v>EURYC1M_1WD</v>
      </c>
      <c r="K6" s="503" t="str">
        <f>IFERROR(_xll.qlDepositRateHelper2(,IF(DataSelect="Reference",$I6,$J6),IF(RIGHT($D6,1)="N","1D",$D6),$E6,Calendar,$F6,$G6,$H6,,_xll.ohTrigger(Trigger,DataSelect)),"--")</f>
        <v>obj_00b03#0026</v>
      </c>
      <c r="L6" s="395" t="b">
        <f t="shared" si="4"/>
        <v>1</v>
      </c>
      <c r="M6" s="162"/>
      <c r="N6" s="454" t="str">
        <f t="shared" si="2"/>
        <v>DP</v>
      </c>
      <c r="O6" s="454" t="str">
        <f t="shared" si="3"/>
        <v>1W</v>
      </c>
      <c r="P6" s="455" t="str">
        <f t="shared" si="5"/>
        <v>obj_00b03#0026</v>
      </c>
      <c r="Q6" s="185" t="b">
        <f t="shared" si="5"/>
        <v>1</v>
      </c>
      <c r="R6" s="455">
        <v>1</v>
      </c>
      <c r="S6" s="455">
        <v>1</v>
      </c>
      <c r="T6" s="185" t="str">
        <v>obj_00b03</v>
      </c>
      <c r="U6" s="185" t="str">
        <f>_xll.qlRateHelperQuoteName(T6)</f>
        <v/>
      </c>
      <c r="V6" s="452">
        <f>_xll.qlRateHelperRate(T6,_xll.ohTrigger(Trigger,Trigger3M))</f>
        <v>-3.6499999999999998E-4</v>
      </c>
      <c r="W6" s="452" t="str">
        <f>IFERROR(_xll.qlFuturesRateHelperConvexityAdjustment(T6,Trigger),"--")</f>
        <v>--</v>
      </c>
      <c r="X6" s="186">
        <f>_xll.qlRateHelperEarliestDate(T6,Trigger)</f>
        <v>42156</v>
      </c>
      <c r="Y6" s="186">
        <f>_xll.qlRateHelperLatestDate(T6,Trigger)</f>
        <v>42163</v>
      </c>
      <c r="Z6" s="359">
        <v>-3.4683292081641524E-4</v>
      </c>
      <c r="AD6" s="364"/>
      <c r="AO6" s="185" t="s">
        <v>214</v>
      </c>
      <c r="AP6" s="186">
        <f>_xll.qlInterestRateIndexFixingDate(Currency&amp;"ibor"&amp;$I$1,AQ6,Trigger)</f>
        <v>42158</v>
      </c>
      <c r="AQ6" s="186">
        <f>_xll.qlCalendarAdvance(Calendar,AQ5,AO6,"f",,Trigger)</f>
        <v>42160</v>
      </c>
      <c r="AR6" s="186">
        <f>_xll.qlInterestRateIndexMaturity(Currency&amp;"ibor"&amp;$I$1,AQ6,Trigger)</f>
        <v>42191</v>
      </c>
      <c r="AS6" s="359">
        <f>_xll.qlIndexFixing($AC$5,AP6,,_xll.ohTrigger(Trigger,Quote!$V$2))</f>
        <v>-5.7290768095897085E-4</v>
      </c>
      <c r="AT6" s="359">
        <f>_xll.qlIndexFixing($AU$1,AP6,TRUE,_xll.ohTrigger(Trigger,Trigger1M))</f>
        <v>-5.5937488326361954E-4</v>
      </c>
    </row>
    <row r="7" spans="1:47" s="154" customFormat="1" ht="11.25" customHeight="1" x14ac:dyDescent="0.2">
      <c r="A7" s="394" t="s">
        <v>265</v>
      </c>
      <c r="B7" s="492" t="str">
        <v>2W</v>
      </c>
      <c r="C7" s="493" t="str">
        <v>2W</v>
      </c>
      <c r="D7" s="494" t="str">
        <f t="shared" si="0"/>
        <v>2W</v>
      </c>
      <c r="E7" s="395">
        <f t="shared" si="1"/>
        <v>2</v>
      </c>
      <c r="F7" s="396" t="s">
        <v>268</v>
      </c>
      <c r="G7" s="397" t="b">
        <v>0</v>
      </c>
      <c r="H7" s="398" t="s">
        <v>51</v>
      </c>
      <c r="I7" s="467">
        <v>-4.8099999999999998E-4</v>
      </c>
      <c r="J7" s="132" t="str">
        <f>Currency&amp;"YC"&amp;Tenor&amp;"_"&amp;B7&amp;"D"&amp;IF(RIGHT(B7,1)="N",Tenor,"")</f>
        <v>EURYC1M_2WD</v>
      </c>
      <c r="K7" s="503" t="str">
        <f>IFERROR(_xll.qlDepositRateHelper2(,IF(DataSelect="Reference",$I7,$J7),IF(RIGHT($D7,1)="N","1D",$D7),$E7,Calendar,$F7,$G7,$H7,,_xll.ohTrigger(Trigger,DataSelect)),"--")</f>
        <v>obj_00b02#0026</v>
      </c>
      <c r="L7" s="395" t="b">
        <f t="shared" si="4"/>
        <v>1</v>
      </c>
      <c r="M7" s="162"/>
      <c r="N7" s="454" t="str">
        <f t="shared" si="2"/>
        <v>DP</v>
      </c>
      <c r="O7" s="454" t="str">
        <f t="shared" si="3"/>
        <v>2W</v>
      </c>
      <c r="P7" s="455" t="str">
        <f t="shared" si="5"/>
        <v>obj_00b02#0026</v>
      </c>
      <c r="Q7" s="185" t="b">
        <f t="shared" si="5"/>
        <v>1</v>
      </c>
      <c r="R7" s="455">
        <v>1</v>
      </c>
      <c r="S7" s="455">
        <v>1</v>
      </c>
      <c r="T7" s="185" t="str">
        <v>obj_00b02</v>
      </c>
      <c r="U7" s="185" t="str">
        <f>_xll.qlRateHelperQuoteName(T7)</f>
        <v/>
      </c>
      <c r="V7" s="452">
        <f>_xll.qlRateHelperRate(T7,_xll.ohTrigger(Trigger,Trigger3M))</f>
        <v>-4.8099999999999998E-4</v>
      </c>
      <c r="W7" s="452" t="str">
        <f>IFERROR(_xll.qlFuturesRateHelperConvexityAdjustment(T7,Trigger),"--")</f>
        <v>--</v>
      </c>
      <c r="X7" s="186">
        <f>_xll.qlRateHelperEarliestDate(T7,Trigger)</f>
        <v>42156</v>
      </c>
      <c r="Y7" s="186">
        <f>_xll.qlRateHelperLatestDate(T7,Trigger)</f>
        <v>42170</v>
      </c>
      <c r="Z7" s="359">
        <v>-4.4734769211117909E-4</v>
      </c>
      <c r="AD7" s="364"/>
      <c r="AO7" s="185" t="s">
        <v>214</v>
      </c>
      <c r="AP7" s="186">
        <f>_xll.qlInterestRateIndexFixingDate(Currency&amp;"ibor"&amp;$I$1,AQ7,Trigger)</f>
        <v>42159</v>
      </c>
      <c r="AQ7" s="186">
        <f>_xll.qlCalendarAdvance(Calendar,AQ6,AO7,"f",,Trigger)</f>
        <v>42163</v>
      </c>
      <c r="AR7" s="186">
        <f>_xll.qlInterestRateIndexMaturity(Currency&amp;"ibor"&amp;$I$1,AQ7,Trigger)</f>
        <v>42193</v>
      </c>
      <c r="AS7" s="359">
        <f>_xll.qlIndexFixing($AC$5,AP7,,_xll.ohTrigger(Trigger,Quote!$V$2))</f>
        <v>-5.9269805787165453E-4</v>
      </c>
      <c r="AT7" s="359">
        <f>_xll.qlIndexFixing($AU$1,AP7,TRUE,_xll.ohTrigger(Trigger,Trigger1M))</f>
        <v>-5.4970738852855305E-4</v>
      </c>
    </row>
    <row r="8" spans="1:47" s="154" customFormat="1" ht="11.25" customHeight="1" x14ac:dyDescent="0.2">
      <c r="A8" s="394" t="s">
        <v>265</v>
      </c>
      <c r="B8" s="492" t="str">
        <v>3W</v>
      </c>
      <c r="C8" s="493" t="str">
        <v>3W</v>
      </c>
      <c r="D8" s="494" t="str">
        <f t="shared" si="0"/>
        <v>3W</v>
      </c>
      <c r="E8" s="395">
        <f t="shared" si="1"/>
        <v>2</v>
      </c>
      <c r="F8" s="396" t="s">
        <v>268</v>
      </c>
      <c r="G8" s="397" t="b">
        <v>0</v>
      </c>
      <c r="H8" s="398" t="s">
        <v>51</v>
      </c>
      <c r="I8" s="467">
        <v>-5.0000000000000001E-4</v>
      </c>
      <c r="J8" s="132" t="str">
        <f>Currency&amp;"YC"&amp;Tenor&amp;"_"&amp;B8&amp;"D"&amp;IF(RIGHT(B8,1)="N",Tenor,"")</f>
        <v>EURYC1M_3WD</v>
      </c>
      <c r="K8" s="503" t="str">
        <f>IFERROR(_xll.qlDepositRateHelper2(,IF(DataSelect="Reference",$I8,$J8),IF(RIGHT($D8,1)="N","1D",$D8),$E8,Calendar,$F8,$G8,$H8,,_xll.ohTrigger(Trigger,DataSelect)),"--")</f>
        <v>obj_00aff#0034</v>
      </c>
      <c r="L8" s="395" t="b">
        <f t="shared" si="4"/>
        <v>1</v>
      </c>
      <c r="M8" s="162"/>
      <c r="N8" s="454" t="str">
        <f t="shared" si="2"/>
        <v>DP</v>
      </c>
      <c r="O8" s="454" t="str">
        <f t="shared" si="3"/>
        <v>3W</v>
      </c>
      <c r="P8" s="455" t="str">
        <f t="shared" si="5"/>
        <v>obj_00aff#0034</v>
      </c>
      <c r="Q8" s="185" t="b">
        <f t="shared" si="5"/>
        <v>1</v>
      </c>
      <c r="R8" s="455">
        <v>1</v>
      </c>
      <c r="S8" s="455">
        <v>1</v>
      </c>
      <c r="T8" s="185" t="str">
        <v>obj_00aff</v>
      </c>
      <c r="U8" s="185" t="str">
        <f>_xll.qlRateHelperQuoteName(T8)</f>
        <v/>
      </c>
      <c r="V8" s="452">
        <f>_xll.qlRateHelperRate(T8,_xll.ohTrigger(Trigger,Trigger3M))</f>
        <v>-5.0000000000000001E-4</v>
      </c>
      <c r="W8" s="452" t="str">
        <f>IFERROR(_xll.qlFuturesRateHelperConvexityAdjustment(T8,Trigger),"--")</f>
        <v>--</v>
      </c>
      <c r="X8" s="186">
        <f>_xll.qlRateHelperEarliestDate(T8,Trigger)</f>
        <v>42156</v>
      </c>
      <c r="Y8" s="186">
        <f>_xll.qlRateHelperLatestDate(T8,Trigger)</f>
        <v>42177</v>
      </c>
      <c r="Z8" s="359">
        <v>-4.7482621666881963E-4</v>
      </c>
      <c r="AD8" s="364"/>
      <c r="AO8" s="185" t="s">
        <v>214</v>
      </c>
      <c r="AP8" s="186">
        <f>_xll.qlInterestRateIndexFixingDate(Currency&amp;"ibor"&amp;$I$1,AQ8,Trigger)</f>
        <v>42160</v>
      </c>
      <c r="AQ8" s="186">
        <f>_xll.qlCalendarAdvance(Calendar,AQ7,AO8,"f",,Trigger)</f>
        <v>42164</v>
      </c>
      <c r="AR8" s="186">
        <f>_xll.qlInterestRateIndexMaturity(Currency&amp;"ibor"&amp;$I$1,AQ8,Trigger)</f>
        <v>42194</v>
      </c>
      <c r="AS8" s="359">
        <f>_xll.qlIndexFixing($AC$5,AP8,,_xll.ohTrigger(Trigger,Quote!$V$2))</f>
        <v>-5.9583838173526971E-4</v>
      </c>
      <c r="AT8" s="359">
        <f>_xll.qlIndexFixing($AU$1,AP8,TRUE,_xll.ohTrigger(Trigger,Trigger1M))</f>
        <v>-5.4749862480996114E-4</v>
      </c>
    </row>
    <row r="9" spans="1:47" s="154" customFormat="1" ht="11.25" customHeight="1" x14ac:dyDescent="0.2">
      <c r="A9" s="394" t="s">
        <v>265</v>
      </c>
      <c r="B9" s="492" t="str">
        <v>1M</v>
      </c>
      <c r="C9" s="493" t="str">
        <v>1M</v>
      </c>
      <c r="D9" s="494" t="str">
        <f t="shared" si="0"/>
        <v>1M</v>
      </c>
      <c r="E9" s="395">
        <f t="shared" si="1"/>
        <v>2</v>
      </c>
      <c r="F9" s="396" t="s">
        <v>15</v>
      </c>
      <c r="G9" s="397" t="b">
        <v>1</v>
      </c>
      <c r="H9" s="398" t="s">
        <v>51</v>
      </c>
      <c r="I9" s="467">
        <v>-5.4000000000000001E-4</v>
      </c>
      <c r="J9" s="132" t="str">
        <f>Currency&amp;"YC"&amp;Tenor&amp;"_"&amp;B9&amp;"D"&amp;IF(RIGHT(B9,1)="N",Tenor,"")</f>
        <v>EURYC1M_1MD</v>
      </c>
      <c r="K9" s="503" t="str">
        <f>IFERROR(_xll.qlDepositRateHelper2(,IF(DataSelect="Reference",$I9,$J9),IF(RIGHT($D9,1)="N","1D",$D9),$E9,Calendar,$F9,$G9,$H9,,_xll.ohTrigger(Trigger,DataSelect)),"--")</f>
        <v>obj_00b05#0026</v>
      </c>
      <c r="L9" s="395" t="b">
        <f t="shared" si="4"/>
        <v>1</v>
      </c>
      <c r="M9" s="162"/>
      <c r="N9" s="454" t="str">
        <f t="shared" si="2"/>
        <v>DP</v>
      </c>
      <c r="O9" s="454" t="str">
        <f t="shared" si="3"/>
        <v>1M</v>
      </c>
      <c r="P9" s="455" t="str">
        <f t="shared" si="5"/>
        <v>obj_00b05#0026</v>
      </c>
      <c r="Q9" s="185" t="b">
        <f t="shared" si="5"/>
        <v>1</v>
      </c>
      <c r="R9" s="455">
        <v>1</v>
      </c>
      <c r="S9" s="455">
        <v>1</v>
      </c>
      <c r="T9" s="185" t="str">
        <v>obj_00b05</v>
      </c>
      <c r="U9" s="185" t="str">
        <f>_xll.qlRateHelperQuoteName(T9)</f>
        <v/>
      </c>
      <c r="V9" s="452">
        <f>_xll.qlRateHelperRate(T9,_xll.ohTrigger(Trigger,Trigger3M))</f>
        <v>-5.4000000000000001E-4</v>
      </c>
      <c r="W9" s="452" t="str">
        <f>IFERROR(_xll.qlFuturesRateHelperConvexityAdjustment(T9,Trigger),"--")</f>
        <v>--</v>
      </c>
      <c r="X9" s="186">
        <f>_xll.qlRateHelperEarliestDate(T9,Trigger)</f>
        <v>42156</v>
      </c>
      <c r="Y9" s="186">
        <f>_xll.qlRateHelperLatestDate(T9,Trigger)</f>
        <v>42186</v>
      </c>
      <c r="Z9" s="359">
        <v>-5.1911871772695431E-4</v>
      </c>
      <c r="AD9" s="364"/>
      <c r="AO9" s="185" t="s">
        <v>214</v>
      </c>
      <c r="AP9" s="186">
        <f>_xll.qlInterestRateIndexFixingDate(Currency&amp;"ibor"&amp;$I$1,AQ9,Trigger)</f>
        <v>42163</v>
      </c>
      <c r="AQ9" s="186">
        <f>_xll.qlCalendarAdvance(Calendar,AQ8,AO9,"f",,Trigger)</f>
        <v>42165</v>
      </c>
      <c r="AR9" s="186">
        <f>_xll.qlInterestRateIndexMaturity(Currency&amp;"ibor"&amp;$I$1,AQ9,Trigger)</f>
        <v>42195</v>
      </c>
      <c r="AS9" s="359">
        <f>_xll.qlIndexFixing($AC$5,AP9,,_xll.ohTrigger(Trigger,Quote!$V$2))</f>
        <v>-5.9816279211544199E-4</v>
      </c>
      <c r="AT9" s="359">
        <f>_xll.qlIndexFixing($AU$1,AP9,TRUE,_xll.ohTrigger(Trigger,Trigger1M))</f>
        <v>-5.4639272297585251E-4</v>
      </c>
    </row>
    <row r="10" spans="1:47" s="154" customFormat="1" ht="11.25" customHeight="1" x14ac:dyDescent="0.2">
      <c r="A10" s="394" t="s">
        <v>265</v>
      </c>
      <c r="B10" s="492" t="e">
        <v>#N/A</v>
      </c>
      <c r="C10" s="493" t="e">
        <v>#N/A</v>
      </c>
      <c r="D10" s="494" t="e">
        <f t="shared" si="0"/>
        <v>#N/A</v>
      </c>
      <c r="E10" s="395" t="e">
        <f t="shared" si="1"/>
        <v>#N/A</v>
      </c>
      <c r="F10" s="396" t="s">
        <v>15</v>
      </c>
      <c r="G10" s="397" t="b">
        <v>1</v>
      </c>
      <c r="H10" s="398" t="s">
        <v>51</v>
      </c>
      <c r="I10" s="467" t="e">
        <v>#N/A</v>
      </c>
      <c r="J10" s="132" t="e">
        <f>Currency&amp;"YC"&amp;Tenor&amp;"_"&amp;B10&amp;"D"&amp;IF(RIGHT(B10,1)="N",Tenor,"")</f>
        <v>#N/A</v>
      </c>
      <c r="K10" s="503" t="str">
        <f>IFERROR(_xll.qlDepositRateHelper2(,IF(DataSelect="Reference",$I10,$J10),IF(RIGHT($D10,1)="N","1D",$D10),$E10,Calendar,$F10,$G10,$H10,,_xll.ohTrigger(Trigger,DataSelect)),"--")</f>
        <v>--</v>
      </c>
      <c r="L10" s="395" t="b">
        <f t="shared" si="4"/>
        <v>0</v>
      </c>
      <c r="M10" s="162"/>
      <c r="N10" s="454" t="str">
        <f t="shared" si="2"/>
        <v>DP</v>
      </c>
      <c r="O10" s="454" t="e">
        <f t="shared" si="3"/>
        <v>#N/A</v>
      </c>
      <c r="P10" s="455" t="str">
        <f t="shared" si="5"/>
        <v>--</v>
      </c>
      <c r="Q10" s="185" t="b">
        <f t="shared" si="5"/>
        <v>0</v>
      </c>
      <c r="R10" s="455">
        <v>1</v>
      </c>
      <c r="S10" s="455">
        <v>1</v>
      </c>
      <c r="T10" s="185" t="str">
        <v>obj_00acf</v>
      </c>
      <c r="U10" s="185" t="str">
        <f>_xll.qlRateHelperQuoteName(T10)</f>
        <v/>
      </c>
      <c r="V10" s="452">
        <f>_xll.qlRateHelperRate(T10,_xll.ohTrigger(Trigger,Trigger3M))</f>
        <v>-6.2170759999999998E-4</v>
      </c>
      <c r="W10" s="452" t="str">
        <f>IFERROR(_xll.qlFuturesRateHelperConvexityAdjustment(T10,Trigger),"--")</f>
        <v>--</v>
      </c>
      <c r="X10" s="186">
        <f>_xll.qlRateHelperEarliestDate(T10,Trigger)</f>
        <v>42156</v>
      </c>
      <c r="Y10" s="186">
        <f>_xll.qlRateHelperLatestDate(T10,Trigger)</f>
        <v>42219</v>
      </c>
      <c r="Z10" s="359">
        <v>-5.8346747471896092E-4</v>
      </c>
      <c r="AD10" s="364"/>
      <c r="AO10" s="185" t="s">
        <v>214</v>
      </c>
      <c r="AP10" s="186">
        <f>_xll.qlInterestRateIndexFixingDate(Currency&amp;"ibor"&amp;$I$1,AQ10,Trigger)</f>
        <v>42164</v>
      </c>
      <c r="AQ10" s="186">
        <f>_xll.qlCalendarAdvance(Calendar,AQ9,AO10,"f",,Trigger)</f>
        <v>42166</v>
      </c>
      <c r="AR10" s="186">
        <f>_xll.qlInterestRateIndexMaturity(Currency&amp;"ibor"&amp;$I$1,AQ10,Trigger)</f>
        <v>42198</v>
      </c>
      <c r="AS10" s="359">
        <f>_xll.qlIndexFixing($AC$5,AP10,,_xll.ohTrigger(Trigger,Quote!$V$2))</f>
        <v>-6.0092167741582214E-4</v>
      </c>
      <c r="AT10" s="359">
        <f>_xll.qlIndexFixing($AU$1,AP10,TRUE,_xll.ohTrigger(Trigger,Trigger1M))</f>
        <v>-5.5192567691278449E-4</v>
      </c>
    </row>
    <row r="11" spans="1:47" s="154" customFormat="1" ht="11.25" customHeight="1" x14ac:dyDescent="0.2">
      <c r="A11" s="394" t="s">
        <v>265</v>
      </c>
      <c r="B11" s="492" t="e">
        <v>#N/A</v>
      </c>
      <c r="C11" s="493" t="e">
        <v>#N/A</v>
      </c>
      <c r="D11" s="494" t="e">
        <f t="shared" si="0"/>
        <v>#N/A</v>
      </c>
      <c r="E11" s="395" t="e">
        <f t="shared" si="1"/>
        <v>#N/A</v>
      </c>
      <c r="F11" s="396" t="s">
        <v>15</v>
      </c>
      <c r="G11" s="397" t="b">
        <v>1</v>
      </c>
      <c r="H11" s="398" t="s">
        <v>51</v>
      </c>
      <c r="I11" s="467" t="e">
        <v>#N/A</v>
      </c>
      <c r="J11" s="132" t="e">
        <f>Currency&amp;"YC"&amp;Tenor&amp;"_"&amp;B11&amp;"D"&amp;IF(RIGHT(B11,1)="N",Tenor,"")</f>
        <v>#N/A</v>
      </c>
      <c r="K11" s="503" t="str">
        <f>IFERROR(_xll.qlDepositRateHelper2(,IF(DataSelect="Reference",$I11,$J11),IF(RIGHT($D11,1)="N","1D",$D11),$E11,Calendar,$F11,$G11,$H11,,_xll.ohTrigger(Trigger,DataSelect)),"--")</f>
        <v>--</v>
      </c>
      <c r="L11" s="395" t="b">
        <f t="shared" si="4"/>
        <v>0</v>
      </c>
      <c r="M11" s="162"/>
      <c r="N11" s="454" t="str">
        <f t="shared" si="2"/>
        <v>DP</v>
      </c>
      <c r="O11" s="454" t="e">
        <f t="shared" si="3"/>
        <v>#N/A</v>
      </c>
      <c r="P11" s="455" t="str">
        <f t="shared" si="5"/>
        <v>--</v>
      </c>
      <c r="Q11" s="185" t="b">
        <f t="shared" si="5"/>
        <v>0</v>
      </c>
      <c r="R11" s="455">
        <v>1</v>
      </c>
      <c r="S11" s="455">
        <v>1</v>
      </c>
      <c r="T11" s="185" t="str">
        <v>obj_00afb</v>
      </c>
      <c r="U11" s="185" t="str">
        <f>_xll.qlRateHelperQuoteName(T11)</f>
        <v/>
      </c>
      <c r="V11" s="452">
        <f>_xll.qlRateHelperRate(T11,_xll.ohTrigger(Trigger,Trigger3M))</f>
        <v>-6.5874187000000001E-4</v>
      </c>
      <c r="W11" s="452" t="str">
        <f>IFERROR(_xll.qlFuturesRateHelperConvexityAdjustment(T11,Trigger),"--")</f>
        <v>--</v>
      </c>
      <c r="X11" s="186">
        <f>_xll.qlRateHelperEarliestDate(T11,Trigger)</f>
        <v>42156</v>
      </c>
      <c r="Y11" s="186">
        <f>_xll.qlRateHelperLatestDate(T11,Trigger)</f>
        <v>42248</v>
      </c>
      <c r="Z11" s="359">
        <v>-6.263118060694466E-4</v>
      </c>
      <c r="AD11" s="364"/>
      <c r="AO11" s="185" t="s">
        <v>214</v>
      </c>
      <c r="AP11" s="186">
        <f>_xll.qlInterestRateIndexFixingDate(Currency&amp;"ibor"&amp;$I$1,AQ11,Trigger)</f>
        <v>42165</v>
      </c>
      <c r="AQ11" s="186">
        <f>_xll.qlCalendarAdvance(Calendar,AQ10,AO11,"f",,Trigger)</f>
        <v>42167</v>
      </c>
      <c r="AR11" s="186">
        <f>_xll.qlInterestRateIndexMaturity(Currency&amp;"ibor"&amp;$I$1,AQ11,Trigger)</f>
        <v>42198</v>
      </c>
      <c r="AS11" s="359">
        <f>_xll.qlIndexFixing($AC$5,AP11,,_xll.ohTrigger(Trigger,Quote!$V$2))</f>
        <v>-6.0104894740899541E-4</v>
      </c>
      <c r="AT11" s="359">
        <f>_xll.qlIndexFixing($AU$1,AP11,TRUE,_xll.ohTrigger(Trigger,Trigger1M))</f>
        <v>-5.5051697996115609E-4</v>
      </c>
    </row>
    <row r="12" spans="1:47" s="154" customFormat="1" ht="11.25" customHeight="1" x14ac:dyDescent="0.2">
      <c r="A12" s="394" t="s">
        <v>265</v>
      </c>
      <c r="B12" s="492" t="e">
        <v>#N/A</v>
      </c>
      <c r="C12" s="493" t="e">
        <v>#N/A</v>
      </c>
      <c r="D12" s="494" t="e">
        <f t="shared" si="0"/>
        <v>#N/A</v>
      </c>
      <c r="E12" s="395" t="e">
        <f t="shared" si="1"/>
        <v>#N/A</v>
      </c>
      <c r="F12" s="396" t="s">
        <v>15</v>
      </c>
      <c r="G12" s="397" t="b">
        <v>1</v>
      </c>
      <c r="H12" s="398" t="s">
        <v>51</v>
      </c>
      <c r="I12" s="467" t="e">
        <v>#N/A</v>
      </c>
      <c r="J12" s="132" t="e">
        <f>Currency&amp;"YC"&amp;Tenor&amp;"_"&amp;B12&amp;"D"&amp;IF(RIGHT(B12,1)="N",Tenor,"")</f>
        <v>#N/A</v>
      </c>
      <c r="K12" s="503" t="str">
        <f>IFERROR(_xll.qlDepositRateHelper2(,IF(DataSelect="Reference",$I12,$J12),IF(RIGHT($D12,1)="N","1D",$D12),$E12,Calendar,$F12,$G12,$H12,,_xll.ohTrigger(Trigger,DataSelect)),"--")</f>
        <v>--</v>
      </c>
      <c r="L12" s="395" t="b">
        <f t="shared" si="4"/>
        <v>0</v>
      </c>
      <c r="M12" s="162"/>
      <c r="N12" s="454" t="str">
        <f t="shared" si="2"/>
        <v>DP</v>
      </c>
      <c r="O12" s="454" t="e">
        <f t="shared" si="3"/>
        <v>#N/A</v>
      </c>
      <c r="P12" s="455" t="str">
        <f t="shared" si="5"/>
        <v>--</v>
      </c>
      <c r="Q12" s="185" t="b">
        <f t="shared" si="5"/>
        <v>0</v>
      </c>
      <c r="R12" s="455">
        <v>1</v>
      </c>
      <c r="S12" s="455">
        <v>1</v>
      </c>
      <c r="T12" s="185" t="str">
        <v>obj_00ae2</v>
      </c>
      <c r="U12" s="185" t="str">
        <f>_xll.qlRateHelperQuoteName(T12)</f>
        <v/>
      </c>
      <c r="V12" s="452">
        <f>_xll.qlRateHelperRate(T12,_xll.ohTrigger(Trigger,Trigger3M))</f>
        <v>-6.6932226999999998E-4</v>
      </c>
      <c r="W12" s="452" t="str">
        <f>IFERROR(_xll.qlFuturesRateHelperConvexityAdjustment(T12,Trigger),"--")</f>
        <v>--</v>
      </c>
      <c r="X12" s="186">
        <f>_xll.qlRateHelperEarliestDate(T12,Trigger)</f>
        <v>42156</v>
      </c>
      <c r="Y12" s="186">
        <f>_xll.qlRateHelperLatestDate(T12,Trigger)</f>
        <v>42278</v>
      </c>
      <c r="Z12" s="359">
        <v>-6.4648564656173007E-4</v>
      </c>
      <c r="AD12" s="364"/>
      <c r="AO12" s="185" t="s">
        <v>214</v>
      </c>
      <c r="AP12" s="186">
        <f>_xll.qlInterestRateIndexFixingDate(Currency&amp;"ibor"&amp;$I$1,AQ12,Trigger)</f>
        <v>42166</v>
      </c>
      <c r="AQ12" s="186">
        <f>_xll.qlCalendarAdvance(Calendar,AQ11,AO12,"f",,Trigger)</f>
        <v>42170</v>
      </c>
      <c r="AR12" s="186">
        <f>_xll.qlInterestRateIndexMaturity(Currency&amp;"ibor"&amp;$I$1,AQ12,Trigger)</f>
        <v>42200</v>
      </c>
      <c r="AS12" s="359">
        <f>_xll.qlIndexFixing($AC$5,AP12,,_xll.ohTrigger(Trigger,Quote!$V$2))</f>
        <v>-5.9754615254670185E-4</v>
      </c>
      <c r="AT12" s="359">
        <f>_xll.qlIndexFixing($AU$1,AP12,TRUE,_xll.ohTrigger(Trigger,Trigger1M))</f>
        <v>-5.5512022710058062E-4</v>
      </c>
    </row>
    <row r="13" spans="1:47" s="154" customFormat="1" ht="11.25" customHeight="1" x14ac:dyDescent="0.2">
      <c r="A13" s="394" t="s">
        <v>265</v>
      </c>
      <c r="B13" s="492" t="e">
        <v>#N/A</v>
      </c>
      <c r="C13" s="493" t="e">
        <v>#N/A</v>
      </c>
      <c r="D13" s="494" t="e">
        <f t="shared" si="0"/>
        <v>#N/A</v>
      </c>
      <c r="E13" s="395" t="e">
        <f t="shared" si="1"/>
        <v>#N/A</v>
      </c>
      <c r="F13" s="396" t="s">
        <v>15</v>
      </c>
      <c r="G13" s="397" t="b">
        <v>1</v>
      </c>
      <c r="H13" s="398" t="s">
        <v>51</v>
      </c>
      <c r="I13" s="467" t="e">
        <v>#N/A</v>
      </c>
      <c r="J13" s="132" t="e">
        <f>Currency&amp;"YC"&amp;Tenor&amp;"_"&amp;B13&amp;"D"&amp;IF(RIGHT(B13,1)="N",Tenor,"")</f>
        <v>#N/A</v>
      </c>
      <c r="K13" s="503" t="str">
        <f>IFERROR(_xll.qlDepositRateHelper2(,IF(DataSelect="Reference",$I13,$J13),IF(RIGHT($D13,1)="N","1D",$D13),$E13,Calendar,$F13,$G13,$H13,,_xll.ohTrigger(Trigger,DataSelect)),"--")</f>
        <v>--</v>
      </c>
      <c r="L13" s="395" t="b">
        <f t="shared" si="4"/>
        <v>0</v>
      </c>
      <c r="M13" s="162"/>
      <c r="N13" s="454" t="str">
        <f t="shared" si="2"/>
        <v>DP</v>
      </c>
      <c r="O13" s="454" t="e">
        <f t="shared" si="3"/>
        <v>#N/A</v>
      </c>
      <c r="P13" s="455" t="str">
        <f t="shared" si="5"/>
        <v>--</v>
      </c>
      <c r="Q13" s="185" t="b">
        <f t="shared" si="5"/>
        <v>0</v>
      </c>
      <c r="R13" s="455">
        <v>1</v>
      </c>
      <c r="S13" s="455">
        <v>1</v>
      </c>
      <c r="T13" s="185" t="str">
        <v>obj_00ae0</v>
      </c>
      <c r="U13" s="185" t="str">
        <f>_xll.qlRateHelperQuoteName(T13)</f>
        <v/>
      </c>
      <c r="V13" s="452">
        <f>_xll.qlRateHelperRate(T13,_xll.ohTrigger(Trigger,Trigger3M))</f>
        <v>-6.7973487999999993E-4</v>
      </c>
      <c r="W13" s="452" t="str">
        <f>IFERROR(_xll.qlFuturesRateHelperConvexityAdjustment(T13,Trigger),"--")</f>
        <v>--</v>
      </c>
      <c r="X13" s="186">
        <f>_xll.qlRateHelperEarliestDate(T13,Trigger)</f>
        <v>42156</v>
      </c>
      <c r="Y13" s="186">
        <f>_xll.qlRateHelperLatestDate(T13,Trigger)</f>
        <v>42310</v>
      </c>
      <c r="Z13" s="359">
        <v>-6.5885239992068297E-4</v>
      </c>
      <c r="AD13" s="364"/>
      <c r="AO13" s="185" t="s">
        <v>214</v>
      </c>
      <c r="AP13" s="186">
        <f>_xll.qlInterestRateIndexFixingDate(Currency&amp;"ibor"&amp;$I$1,AQ13,Trigger)</f>
        <v>42167</v>
      </c>
      <c r="AQ13" s="186">
        <f>_xll.qlCalendarAdvance(Calendar,AQ12,AO13,"f",,Trigger)</f>
        <v>42171</v>
      </c>
      <c r="AR13" s="186">
        <f>_xll.qlInterestRateIndexMaturity(Currency&amp;"ibor"&amp;$I$1,AQ13,Trigger)</f>
        <v>42201</v>
      </c>
      <c r="AS13" s="359">
        <f>_xll.qlIndexFixing($AC$5,AP13,,_xll.ohTrigger(Trigger,Quote!$V$2))</f>
        <v>-6.0149228150097045E-4</v>
      </c>
      <c r="AT13" s="359">
        <f>_xll.qlIndexFixing($AU$1,AP13,TRUE,_xll.ohTrigger(Trigger,Trigger1M))</f>
        <v>-5.5845850923397222E-4</v>
      </c>
    </row>
    <row r="14" spans="1:47" s="154" customFormat="1" ht="11.25" customHeight="1" x14ac:dyDescent="0.2">
      <c r="A14" s="394" t="s">
        <v>265</v>
      </c>
      <c r="B14" s="492" t="e">
        <v>#N/A</v>
      </c>
      <c r="C14" s="493" t="e">
        <v>#N/A</v>
      </c>
      <c r="D14" s="494" t="e">
        <f t="shared" si="0"/>
        <v>#N/A</v>
      </c>
      <c r="E14" s="395" t="e">
        <f t="shared" si="1"/>
        <v>#N/A</v>
      </c>
      <c r="F14" s="396" t="s">
        <v>15</v>
      </c>
      <c r="G14" s="397" t="b">
        <v>1</v>
      </c>
      <c r="H14" s="398" t="s">
        <v>51</v>
      </c>
      <c r="I14" s="467" t="e">
        <v>#N/A</v>
      </c>
      <c r="J14" s="132" t="e">
        <f>Currency&amp;"YC"&amp;Tenor&amp;"_"&amp;B14&amp;"D"&amp;IF(RIGHT(B14,1)="N",Tenor,"")</f>
        <v>#N/A</v>
      </c>
      <c r="K14" s="503" t="str">
        <f>IFERROR(_xll.qlDepositRateHelper2(,IF(DataSelect="Reference",$I14,$J14),IF(RIGHT($D14,1)="N","1D",$D14),$E14,Calendar,$F14,$G14,$H14,,_xll.ohTrigger(Trigger,DataSelect)),"--")</f>
        <v>--</v>
      </c>
      <c r="L14" s="395" t="b">
        <f t="shared" si="4"/>
        <v>0</v>
      </c>
      <c r="M14" s="162"/>
      <c r="N14" s="454" t="str">
        <f t="shared" si="2"/>
        <v>DP</v>
      </c>
      <c r="O14" s="454" t="e">
        <f t="shared" si="3"/>
        <v>#N/A</v>
      </c>
      <c r="P14" s="455" t="str">
        <f t="shared" si="5"/>
        <v>--</v>
      </c>
      <c r="Q14" s="185" t="b">
        <f t="shared" si="5"/>
        <v>0</v>
      </c>
      <c r="R14" s="455">
        <v>1</v>
      </c>
      <c r="S14" s="455">
        <v>1</v>
      </c>
      <c r="T14" s="185" t="str">
        <v>obj_00ad3</v>
      </c>
      <c r="U14" s="185" t="str">
        <f>_xll.qlRateHelperQuoteName(T14)</f>
        <v/>
      </c>
      <c r="V14" s="452">
        <f>_xll.qlRateHelperRate(T14,_xll.ohTrigger(Trigger,Trigger3M))</f>
        <v>-6.9942989999999998E-4</v>
      </c>
      <c r="W14" s="452" t="str">
        <f>IFERROR(_xll.qlFuturesRateHelperConvexityAdjustment(T14,Trigger),"--")</f>
        <v>--</v>
      </c>
      <c r="X14" s="186">
        <f>_xll.qlRateHelperEarliestDate(T14,Trigger)</f>
        <v>42156</v>
      </c>
      <c r="Y14" s="186">
        <f>_xll.qlRateHelperLatestDate(T14,Trigger)</f>
        <v>42339</v>
      </c>
      <c r="Z14" s="359">
        <v>-6.8284271277384821E-4</v>
      </c>
      <c r="AD14" s="364"/>
      <c r="AO14" s="185" t="s">
        <v>214</v>
      </c>
      <c r="AP14" s="186">
        <f>_xll.qlInterestRateIndexFixingDate(Currency&amp;"ibor"&amp;$I$1,AQ14,Trigger)</f>
        <v>42170</v>
      </c>
      <c r="AQ14" s="186">
        <f>_xll.qlCalendarAdvance(Calendar,AQ13,AO14,"f",,Trigger)</f>
        <v>42172</v>
      </c>
      <c r="AR14" s="186">
        <f>_xll.qlInterestRateIndexMaturity(Currency&amp;"ibor"&amp;$I$1,AQ14,Trigger)</f>
        <v>42202</v>
      </c>
      <c r="AS14" s="359">
        <f>_xll.qlIndexFixing($AC$5,AP14,,_xll.ohTrigger(Trigger,Quote!$V$2))</f>
        <v>-6.053085171151551E-4</v>
      </c>
      <c r="AT14" s="359">
        <f>_xll.qlIndexFixing($AU$1,AP14,TRUE,_xll.ohTrigger(Trigger,Trigger1M))</f>
        <v>-5.6218268550800587E-4</v>
      </c>
    </row>
    <row r="15" spans="1:47" s="154" customFormat="1" ht="11.25" customHeight="1" x14ac:dyDescent="0.2">
      <c r="A15" s="394" t="s">
        <v>265</v>
      </c>
      <c r="B15" s="492" t="e">
        <v>#N/A</v>
      </c>
      <c r="C15" s="493" t="e">
        <v>#N/A</v>
      </c>
      <c r="D15" s="494" t="e">
        <f t="shared" si="0"/>
        <v>#N/A</v>
      </c>
      <c r="E15" s="395" t="e">
        <f t="shared" si="1"/>
        <v>#N/A</v>
      </c>
      <c r="F15" s="396" t="s">
        <v>15</v>
      </c>
      <c r="G15" s="397" t="b">
        <v>1</v>
      </c>
      <c r="H15" s="398" t="s">
        <v>51</v>
      </c>
      <c r="I15" s="467" t="e">
        <v>#N/A</v>
      </c>
      <c r="J15" s="132" t="e">
        <f>Currency&amp;"YC"&amp;Tenor&amp;"_"&amp;B15&amp;"D"&amp;IF(RIGHT(B15,1)="N",Tenor,"")</f>
        <v>#N/A</v>
      </c>
      <c r="K15" s="503" t="str">
        <f>IFERROR(_xll.qlDepositRateHelper2(,IF(DataSelect="Reference",$I15,$J15),IF(RIGHT($D15,1)="N","1D",$D15),$E15,Calendar,$F15,$G15,$H15,,_xll.ohTrigger(Trigger,DataSelect)),"--")</f>
        <v>--</v>
      </c>
      <c r="L15" s="395" t="b">
        <f t="shared" si="4"/>
        <v>0</v>
      </c>
      <c r="M15" s="162"/>
      <c r="N15" s="454" t="str">
        <f t="shared" si="2"/>
        <v>DP</v>
      </c>
      <c r="O15" s="454" t="e">
        <f t="shared" si="3"/>
        <v>#N/A</v>
      </c>
      <c r="P15" s="455" t="str">
        <f t="shared" si="5"/>
        <v>--</v>
      </c>
      <c r="Q15" s="185" t="b">
        <f t="shared" si="5"/>
        <v>0</v>
      </c>
      <c r="R15" s="455">
        <v>1</v>
      </c>
      <c r="S15" s="455">
        <v>1</v>
      </c>
      <c r="T15" s="185" t="str">
        <v>obj_00ad1</v>
      </c>
      <c r="U15" s="185" t="str">
        <f>_xll.qlRateHelperQuoteName(T15)</f>
        <v/>
      </c>
      <c r="V15" s="452">
        <f>_xll.qlRateHelperRate(T15,_xll.ohTrigger(Trigger,Trigger3M))</f>
        <v>-7.2001308000000004E-4</v>
      </c>
      <c r="W15" s="452" t="str">
        <f>IFERROR(_xll.qlFuturesRateHelperConvexityAdjustment(T15,Trigger),"--")</f>
        <v>--</v>
      </c>
      <c r="X15" s="186">
        <f>_xll.qlRateHelperEarliestDate(T15,Trigger)</f>
        <v>42156</v>
      </c>
      <c r="Y15" s="186">
        <f>_xll.qlRateHelperLatestDate(T15,Trigger)</f>
        <v>42373</v>
      </c>
      <c r="Z15" s="359">
        <v>-7.0387611077002248E-4</v>
      </c>
      <c r="AD15" s="364"/>
      <c r="AO15" s="185" t="s">
        <v>214</v>
      </c>
      <c r="AP15" s="186">
        <f>_xll.qlInterestRateIndexFixingDate(Currency&amp;"ibor"&amp;$I$1,AQ15,Trigger)</f>
        <v>42171</v>
      </c>
      <c r="AQ15" s="186">
        <f>_xll.qlCalendarAdvance(Calendar,AQ14,AO15,"f",,Trigger)</f>
        <v>42173</v>
      </c>
      <c r="AR15" s="186">
        <f>_xll.qlInterestRateIndexMaturity(Currency&amp;"ibor"&amp;$I$1,AQ15,Trigger)</f>
        <v>42205</v>
      </c>
      <c r="AS15" s="359">
        <f>_xll.qlIndexFixing($AC$5,AP15,,_xll.ohTrigger(Trigger,Quote!$V$2))</f>
        <v>-6.1134524709821614E-4</v>
      </c>
      <c r="AT15" s="359">
        <f>_xll.qlIndexFixing($AU$1,AP15,TRUE,_xll.ohTrigger(Trigger,Trigger1M))</f>
        <v>-5.7705336709013011E-4</v>
      </c>
    </row>
    <row r="16" spans="1:47" s="154" customFormat="1" ht="11.25" customHeight="1" x14ac:dyDescent="0.2">
      <c r="A16" s="394" t="s">
        <v>265</v>
      </c>
      <c r="B16" s="492" t="e">
        <v>#N/A</v>
      </c>
      <c r="C16" s="493" t="e">
        <v>#N/A</v>
      </c>
      <c r="D16" s="494" t="e">
        <f t="shared" si="0"/>
        <v>#N/A</v>
      </c>
      <c r="E16" s="395" t="e">
        <f t="shared" si="1"/>
        <v>#N/A</v>
      </c>
      <c r="F16" s="396" t="s">
        <v>15</v>
      </c>
      <c r="G16" s="397" t="b">
        <v>1</v>
      </c>
      <c r="H16" s="398" t="s">
        <v>51</v>
      </c>
      <c r="I16" s="467" t="e">
        <v>#N/A</v>
      </c>
      <c r="J16" s="132" t="e">
        <f>Currency&amp;"YC"&amp;Tenor&amp;"_"&amp;B16&amp;"D"&amp;IF(RIGHT(B16,1)="N",Tenor,"")</f>
        <v>#N/A</v>
      </c>
      <c r="K16" s="503" t="str">
        <f>IFERROR(_xll.qlDepositRateHelper2(,IF(DataSelect="Reference",$I16,$J16),IF(RIGHT($D16,1)="N","1D",$D16),$E16,Calendar,$F16,$G16,$H16,,_xll.ohTrigger(Trigger,DataSelect)),"--")</f>
        <v>--</v>
      </c>
      <c r="L16" s="395" t="b">
        <f t="shared" si="4"/>
        <v>0</v>
      </c>
      <c r="M16" s="162"/>
      <c r="N16" s="454" t="str">
        <f t="shared" si="2"/>
        <v>DP</v>
      </c>
      <c r="O16" s="454" t="e">
        <f t="shared" si="3"/>
        <v>#N/A</v>
      </c>
      <c r="P16" s="455" t="str">
        <f t="shared" si="5"/>
        <v>--</v>
      </c>
      <c r="Q16" s="185" t="b">
        <f t="shared" si="5"/>
        <v>0</v>
      </c>
      <c r="R16" s="455">
        <v>1</v>
      </c>
      <c r="S16" s="455">
        <v>1</v>
      </c>
      <c r="T16" s="185" t="str">
        <v>obj_00ad2</v>
      </c>
      <c r="U16" s="185" t="str">
        <f>_xll.qlRateHelperQuoteName(T16)</f>
        <v/>
      </c>
      <c r="V16" s="452">
        <f>_xll.qlRateHelperRate(T16,_xll.ohTrigger(Trigger,Trigger3M))</f>
        <v>-7.1962357000000007E-4</v>
      </c>
      <c r="W16" s="452" t="str">
        <f>IFERROR(_xll.qlFuturesRateHelperConvexityAdjustment(T16,Trigger),"--")</f>
        <v>--</v>
      </c>
      <c r="X16" s="186">
        <f>_xll.qlRateHelperEarliestDate(T16,Trigger)</f>
        <v>42156</v>
      </c>
      <c r="Y16" s="186">
        <f>_xll.qlRateHelperLatestDate(T16,Trigger)</f>
        <v>42401</v>
      </c>
      <c r="Z16" s="359">
        <v>-7.0356434592856341E-4</v>
      </c>
      <c r="AD16" s="364"/>
      <c r="AO16" s="185" t="s">
        <v>214</v>
      </c>
      <c r="AP16" s="186">
        <f>_xll.qlInterestRateIndexFixingDate(Currency&amp;"ibor"&amp;$I$1,AQ16,Trigger)</f>
        <v>42172</v>
      </c>
      <c r="AQ16" s="186">
        <f>_xll.qlCalendarAdvance(Calendar,AQ15,AO16,"f",,Trigger)</f>
        <v>42174</v>
      </c>
      <c r="AR16" s="186">
        <f>_xll.qlInterestRateIndexMaturity(Currency&amp;"ibor"&amp;$I$1,AQ16,Trigger)</f>
        <v>42205</v>
      </c>
      <c r="AS16" s="359">
        <f>_xll.qlIndexFixing($AC$5,AP16,,_xll.ohTrigger(Trigger,Quote!$V$2))</f>
        <v>-6.1371173751708394E-4</v>
      </c>
      <c r="AT16" s="359">
        <f>_xll.qlIndexFixing($AU$1,AP16,TRUE,_xll.ohTrigger(Trigger,Trigger1M))</f>
        <v>-5.7658296817804963E-4</v>
      </c>
    </row>
    <row r="17" spans="1:46" s="154" customFormat="1" ht="11.25" customHeight="1" x14ac:dyDescent="0.2">
      <c r="A17" s="394" t="s">
        <v>265</v>
      </c>
      <c r="B17" s="492" t="e">
        <v>#N/A</v>
      </c>
      <c r="C17" s="493" t="e">
        <v>#N/A</v>
      </c>
      <c r="D17" s="494" t="e">
        <f t="shared" si="0"/>
        <v>#N/A</v>
      </c>
      <c r="E17" s="395" t="e">
        <f t="shared" si="1"/>
        <v>#N/A</v>
      </c>
      <c r="F17" s="396" t="s">
        <v>15</v>
      </c>
      <c r="G17" s="397" t="b">
        <v>1</v>
      </c>
      <c r="H17" s="398" t="s">
        <v>51</v>
      </c>
      <c r="I17" s="467" t="e">
        <v>#N/A</v>
      </c>
      <c r="J17" s="132" t="e">
        <f>Currency&amp;"YC"&amp;Tenor&amp;"_"&amp;B17&amp;"D"&amp;IF(RIGHT(B17,1)="N",Tenor,"")</f>
        <v>#N/A</v>
      </c>
      <c r="K17" s="503" t="str">
        <f>IFERROR(_xll.qlDepositRateHelper2(,IF(DataSelect="Reference",$I17,$J17),IF(RIGHT($D17,1)="N","1D",$D17),$E17,Calendar,$F17,$G17,$H17,,_xll.ohTrigger(Trigger,DataSelect)),"--")</f>
        <v>--</v>
      </c>
      <c r="L17" s="395" t="b">
        <f t="shared" si="4"/>
        <v>0</v>
      </c>
      <c r="M17" s="162"/>
      <c r="N17" s="454" t="str">
        <f t="shared" si="2"/>
        <v>DP</v>
      </c>
      <c r="O17" s="454" t="e">
        <f t="shared" si="3"/>
        <v>#N/A</v>
      </c>
      <c r="P17" s="455" t="str">
        <f t="shared" si="5"/>
        <v>--</v>
      </c>
      <c r="Q17" s="185" t="b">
        <f t="shared" si="5"/>
        <v>0</v>
      </c>
      <c r="R17" s="455">
        <v>1</v>
      </c>
      <c r="S17" s="455">
        <v>1</v>
      </c>
      <c r="T17" s="185" t="str">
        <v>obj_00ade</v>
      </c>
      <c r="U17" s="185" t="str">
        <f>_xll.qlRateHelperQuoteName(T17)</f>
        <v/>
      </c>
      <c r="V17" s="452">
        <f>_xll.qlRateHelperRate(T17,_xll.ohTrigger(Trigger,Trigger3M))</f>
        <v>-7.2969613000000008E-4</v>
      </c>
      <c r="W17" s="452" t="str">
        <f>IFERROR(_xll.qlFuturesRateHelperConvexityAdjustment(T17,Trigger),"--")</f>
        <v>--</v>
      </c>
      <c r="X17" s="186">
        <f>_xll.qlRateHelperEarliestDate(T17,Trigger)</f>
        <v>42156</v>
      </c>
      <c r="Y17" s="186">
        <f>_xll.qlRateHelperLatestDate(T17,Trigger)</f>
        <v>42430</v>
      </c>
      <c r="Z17" s="359">
        <v>-7.1889912615235956E-4</v>
      </c>
      <c r="AD17" s="364"/>
      <c r="AO17" s="185" t="s">
        <v>214</v>
      </c>
      <c r="AP17" s="186">
        <f>_xll.qlInterestRateIndexFixingDate(Currency&amp;"ibor"&amp;$I$1,AQ17,Trigger)</f>
        <v>42173</v>
      </c>
      <c r="AQ17" s="186">
        <f>_xll.qlCalendarAdvance(Calendar,AQ16,AO17,"f",,Trigger)</f>
        <v>42177</v>
      </c>
      <c r="AR17" s="186">
        <f>_xll.qlInterestRateIndexMaturity(Currency&amp;"ibor"&amp;$I$1,AQ17,Trigger)</f>
        <v>42207</v>
      </c>
      <c r="AS17" s="359">
        <f>_xll.qlIndexFixing($AC$5,AP17,,_xll.ohTrigger(Trigger,Quote!$V$2))</f>
        <v>-6.2244129922950364E-4</v>
      </c>
      <c r="AT17" s="359">
        <f>_xll.qlIndexFixing($AU$1,AP17,TRUE,_xll.ohTrigger(Trigger,Trigger1M))</f>
        <v>-5.8895768153099937E-4</v>
      </c>
    </row>
    <row r="18" spans="1:46" s="154" customFormat="1" ht="11.25" customHeight="1" x14ac:dyDescent="0.2">
      <c r="A18" s="394" t="s">
        <v>265</v>
      </c>
      <c r="B18" s="492" t="e">
        <v>#N/A</v>
      </c>
      <c r="C18" s="493" t="e">
        <v>#N/A</v>
      </c>
      <c r="D18" s="494" t="e">
        <f t="shared" si="0"/>
        <v>#N/A</v>
      </c>
      <c r="E18" s="395" t="e">
        <f t="shared" si="1"/>
        <v>#N/A</v>
      </c>
      <c r="F18" s="396" t="s">
        <v>15</v>
      </c>
      <c r="G18" s="397" t="b">
        <v>1</v>
      </c>
      <c r="H18" s="398" t="s">
        <v>51</v>
      </c>
      <c r="I18" s="467" t="e">
        <v>#N/A</v>
      </c>
      <c r="J18" s="132" t="e">
        <f>Currency&amp;"YC"&amp;Tenor&amp;"_"&amp;B18&amp;"D"&amp;IF(RIGHT(B18,1)="N",Tenor,"")</f>
        <v>#N/A</v>
      </c>
      <c r="K18" s="503" t="str">
        <f>IFERROR(_xll.qlDepositRateHelper2(,IF(DataSelect="Reference",$I18,$J18),IF(RIGHT($D18,1)="N","1D",$D18),$E18,Calendar,$F18,$G18,$H18,,_xll.ohTrigger(Trigger,DataSelect)),"--")</f>
        <v>--</v>
      </c>
      <c r="L18" s="395" t="b">
        <f t="shared" si="4"/>
        <v>0</v>
      </c>
      <c r="M18" s="164"/>
      <c r="N18" s="454" t="str">
        <f t="shared" si="2"/>
        <v>DP</v>
      </c>
      <c r="O18" s="454" t="e">
        <f t="shared" si="3"/>
        <v>#N/A</v>
      </c>
      <c r="P18" s="455" t="str">
        <f t="shared" si="5"/>
        <v>--</v>
      </c>
      <c r="Q18" s="185" t="b">
        <f t="shared" si="5"/>
        <v>0</v>
      </c>
      <c r="R18" s="455">
        <v>1</v>
      </c>
      <c r="S18" s="455">
        <v>1</v>
      </c>
      <c r="T18" s="185" t="str">
        <v>obj_00ae9</v>
      </c>
      <c r="U18" s="185" t="str">
        <f>_xll.qlRateHelperQuoteName(T18)</f>
        <v/>
      </c>
      <c r="V18" s="452">
        <f>_xll.qlRateHelperRate(T18,_xll.ohTrigger(Trigger,Trigger3M))</f>
        <v>-7.4013926999999991E-4</v>
      </c>
      <c r="W18" s="452" t="str">
        <f>IFERROR(_xll.qlFuturesRateHelperConvexityAdjustment(T18,Trigger),"--")</f>
        <v>--</v>
      </c>
      <c r="X18" s="186">
        <f>_xll.qlRateHelperEarliestDate(T18,Trigger)</f>
        <v>42156</v>
      </c>
      <c r="Y18" s="186">
        <f>_xll.qlRateHelperLatestDate(T18,Trigger)</f>
        <v>42461</v>
      </c>
      <c r="Z18" s="359">
        <v>-7.2896043816721287E-4</v>
      </c>
      <c r="AD18" s="373"/>
      <c r="AO18" s="185" t="s">
        <v>214</v>
      </c>
      <c r="AP18" s="186">
        <f>_xll.qlInterestRateIndexFixingDate(Currency&amp;"ibor"&amp;$I$1,AQ18,Trigger)</f>
        <v>42174</v>
      </c>
      <c r="AQ18" s="186">
        <f>_xll.qlCalendarAdvance(Calendar,AQ17,AO18,"f",,Trigger)</f>
        <v>42178</v>
      </c>
      <c r="AR18" s="186">
        <f>_xll.qlInterestRateIndexMaturity(Currency&amp;"ibor"&amp;$I$1,AQ18,Trigger)</f>
        <v>42208</v>
      </c>
      <c r="AS18" s="359">
        <f>_xll.qlIndexFixing($AC$5,AP18,,_xll.ohTrigger(Trigger,Quote!$V$2))</f>
        <v>-6.2462694411857811E-4</v>
      </c>
      <c r="AT18" s="359">
        <f>_xll.qlIndexFixing($AU$1,AP18,TRUE,_xll.ohTrigger(Trigger,Trigger1M))</f>
        <v>-5.967044727088755E-4</v>
      </c>
    </row>
    <row r="19" spans="1:46" s="154" customFormat="1" ht="11.25" customHeight="1" x14ac:dyDescent="0.2">
      <c r="A19" s="394" t="s">
        <v>265</v>
      </c>
      <c r="B19" s="492" t="e">
        <v>#N/A</v>
      </c>
      <c r="C19" s="493" t="e">
        <v>#N/A</v>
      </c>
      <c r="D19" s="494" t="e">
        <f t="shared" si="0"/>
        <v>#N/A</v>
      </c>
      <c r="E19" s="395" t="e">
        <f t="shared" si="1"/>
        <v>#N/A</v>
      </c>
      <c r="F19" s="396" t="s">
        <v>15</v>
      </c>
      <c r="G19" s="397" t="b">
        <v>1</v>
      </c>
      <c r="H19" s="398" t="s">
        <v>51</v>
      </c>
      <c r="I19" s="467" t="e">
        <v>#N/A</v>
      </c>
      <c r="J19" s="132" t="e">
        <f>Currency&amp;"YC"&amp;Tenor&amp;"_"&amp;B19&amp;"D"&amp;IF(RIGHT(B19,1)="N",Tenor,"")</f>
        <v>#N/A</v>
      </c>
      <c r="K19" s="503" t="str">
        <f>IFERROR(_xll.qlDepositRateHelper2(,IF(DataSelect="Reference",$I19,$J19),IF(RIGHT($D19,1)="N","1D",$D19),$E19,Calendar,$F19,$G19,$H19,,_xll.ohTrigger(Trigger,DataSelect)),"--")</f>
        <v>--</v>
      </c>
      <c r="L19" s="395" t="b">
        <f t="shared" si="4"/>
        <v>0</v>
      </c>
      <c r="M19" s="162"/>
      <c r="N19" s="459" t="str">
        <f t="shared" si="2"/>
        <v>DP</v>
      </c>
      <c r="O19" s="459" t="e">
        <f t="shared" si="3"/>
        <v>#N/A</v>
      </c>
      <c r="P19" s="461" t="str">
        <f t="shared" si="5"/>
        <v>--</v>
      </c>
      <c r="Q19" s="196" t="b">
        <f t="shared" si="5"/>
        <v>0</v>
      </c>
      <c r="R19" s="455">
        <v>1</v>
      </c>
      <c r="S19" s="455">
        <v>1</v>
      </c>
      <c r="T19" s="185" t="str">
        <v>obj_00ae7</v>
      </c>
      <c r="U19" s="185" t="str">
        <f>_xll.qlRateHelperQuoteName(T19)</f>
        <v/>
      </c>
      <c r="V19" s="452">
        <f>_xll.qlRateHelperRate(T19,_xll.ohTrigger(Trigger,Trigger3M))</f>
        <v>-7.3980359999999991E-4</v>
      </c>
      <c r="W19" s="452" t="str">
        <f>IFERROR(_xll.qlFuturesRateHelperConvexityAdjustment(T19,Trigger),"--")</f>
        <v>--</v>
      </c>
      <c r="X19" s="186">
        <f>_xll.qlRateHelperEarliestDate(T19,Trigger)</f>
        <v>42156</v>
      </c>
      <c r="Y19" s="186">
        <f>_xll.qlRateHelperLatestDate(T19,Trigger)</f>
        <v>42492</v>
      </c>
      <c r="Z19" s="359">
        <v>-7.3065638155754998E-4</v>
      </c>
      <c r="AD19" s="373"/>
      <c r="AO19" s="185" t="s">
        <v>214</v>
      </c>
      <c r="AP19" s="186">
        <f>_xll.qlInterestRateIndexFixingDate(Currency&amp;"ibor"&amp;$I$1,AQ19,Trigger)</f>
        <v>42177</v>
      </c>
      <c r="AQ19" s="186">
        <f>_xll.qlCalendarAdvance(Calendar,AQ18,AO19,"f",,Trigger)</f>
        <v>42179</v>
      </c>
      <c r="AR19" s="186">
        <f>_xll.qlInterestRateIndexMaturity(Currency&amp;"ibor"&amp;$I$1,AQ19,Trigger)</f>
        <v>42209</v>
      </c>
      <c r="AS19" s="359">
        <f>_xll.qlIndexFixing($AC$5,AP19,,_xll.ohTrigger(Trigger,Quote!$V$2))</f>
        <v>-6.2661721733014986E-4</v>
      </c>
      <c r="AT19" s="359">
        <f>_xll.qlIndexFixing($AU$1,AP19,TRUE,_xll.ohTrigger(Trigger,Trigger1M))</f>
        <v>-6.0538093659356917E-4</v>
      </c>
    </row>
    <row r="20" spans="1:46" s="154" customFormat="1" ht="11.25" customHeight="1" x14ac:dyDescent="0.2">
      <c r="A20" s="400" t="s">
        <v>265</v>
      </c>
      <c r="B20" s="495" t="e">
        <v>#N/A</v>
      </c>
      <c r="C20" s="496" t="e">
        <v>#N/A</v>
      </c>
      <c r="D20" s="497" t="e">
        <f t="shared" si="0"/>
        <v>#N/A</v>
      </c>
      <c r="E20" s="401" t="e">
        <f t="shared" si="1"/>
        <v>#N/A</v>
      </c>
      <c r="F20" s="402" t="s">
        <v>15</v>
      </c>
      <c r="G20" s="403" t="b">
        <v>1</v>
      </c>
      <c r="H20" s="404" t="s">
        <v>51</v>
      </c>
      <c r="I20" s="468" t="e">
        <v>#N/A</v>
      </c>
      <c r="J20" s="132" t="e">
        <f>Currency&amp;"YC"&amp;Tenor&amp;"_"&amp;B20&amp;"D"&amp;IF(RIGHT(B20,1)="N",Tenor,"")</f>
        <v>#N/A</v>
      </c>
      <c r="K20" s="504" t="str">
        <f>IFERROR(_xll.qlDepositRateHelper2(,IF(DataSelect="Reference",$I20,$J20),IF(RIGHT($D20,1)="N","1D",$D20),$E20,Calendar,$F20,$G20,$H20,,_xll.ohTrigger(Trigger,DataSelect)),"--")</f>
        <v>--</v>
      </c>
      <c r="L20" s="401" t="b">
        <f t="shared" si="4"/>
        <v>0</v>
      </c>
      <c r="M20" s="162"/>
      <c r="N20" s="454" t="str">
        <f>A24</f>
        <v>SW</v>
      </c>
      <c r="O20" s="454" t="str">
        <f>B24</f>
        <v>2M</v>
      </c>
      <c r="P20" s="458" t="str">
        <f>K24</f>
        <v>obj_00acf#0038</v>
      </c>
      <c r="Q20" s="454" t="b">
        <f>L24</f>
        <v>1</v>
      </c>
      <c r="R20" s="462">
        <v>1</v>
      </c>
      <c r="S20" s="462">
        <v>1</v>
      </c>
      <c r="T20" s="185" t="str">
        <v>obj_00ad4</v>
      </c>
      <c r="U20" s="185" t="str">
        <f>_xll.qlRateHelperQuoteName(T20)</f>
        <v/>
      </c>
      <c r="V20" s="452">
        <f>_xll.qlRateHelperRate(T20,_xll.ohTrigger(Trigger,Trigger3M))</f>
        <v>-7.295093599999999E-4</v>
      </c>
      <c r="W20" s="452" t="str">
        <f>IFERROR(_xll.qlFuturesRateHelperConvexityAdjustment(T20,Trigger),"--")</f>
        <v>--</v>
      </c>
      <c r="X20" s="186">
        <f>_xll.qlRateHelperEarliestDate(T20,Trigger)</f>
        <v>42156</v>
      </c>
      <c r="Y20" s="186">
        <f>_xll.qlRateHelperLatestDate(T20,Trigger)</f>
        <v>42522</v>
      </c>
      <c r="Z20" s="359">
        <v>-7.2012277608263383E-4</v>
      </c>
      <c r="AD20" s="373"/>
      <c r="AO20" s="185" t="s">
        <v>214</v>
      </c>
      <c r="AP20" s="186">
        <f>_xll.qlInterestRateIndexFixingDate(Currency&amp;"ibor"&amp;$I$1,AQ20,Trigger)</f>
        <v>42178</v>
      </c>
      <c r="AQ20" s="186">
        <f>_xll.qlCalendarAdvance(Calendar,AQ19,AO20,"f",,Trigger)</f>
        <v>42180</v>
      </c>
      <c r="AR20" s="186">
        <f>_xll.qlInterestRateIndexMaturity(Currency&amp;"ibor"&amp;$I$1,AQ20,Trigger)</f>
        <v>42212</v>
      </c>
      <c r="AS20" s="359">
        <f>_xll.qlIndexFixing($AC$5,AP20,,_xll.ohTrigger(Trigger,Quote!$V$2))</f>
        <v>-6.3123161235523195E-4</v>
      </c>
      <c r="AT20" s="359">
        <f>_xll.qlIndexFixing($AU$1,AP20,TRUE,_xll.ohTrigger(Trigger,Trigger1M))</f>
        <v>-6.2706099502249368E-4</v>
      </c>
    </row>
    <row r="21" spans="1:46" s="154" customFormat="1" ht="11.25" customHeight="1" x14ac:dyDescent="0.2">
      <c r="A21" s="163"/>
      <c r="B21" s="163"/>
      <c r="C21" s="163"/>
      <c r="D21" s="163"/>
      <c r="E21" s="451"/>
      <c r="F21" s="163"/>
      <c r="G21" s="163"/>
      <c r="H21" s="163"/>
      <c r="I21" s="163"/>
      <c r="J21" s="163"/>
      <c r="K21" s="451"/>
      <c r="L21" s="165"/>
      <c r="M21" s="162"/>
      <c r="N21" s="454" t="str">
        <f>A25</f>
        <v>SW</v>
      </c>
      <c r="O21" s="454" t="str">
        <f>B25</f>
        <v>3M</v>
      </c>
      <c r="P21" s="458" t="str">
        <f>K25</f>
        <v>obj_00afb#0037</v>
      </c>
      <c r="Q21" s="454" t="b">
        <f>L25</f>
        <v>1</v>
      </c>
      <c r="R21" s="462">
        <v>1</v>
      </c>
      <c r="S21" s="462">
        <v>1</v>
      </c>
      <c r="T21" s="185" t="str">
        <v>obj_00adf</v>
      </c>
      <c r="U21" s="185" t="str">
        <f>_xll.qlRateHelperQuoteName(T21)</f>
        <v/>
      </c>
      <c r="V21" s="452">
        <f>_xll.qlRateHelperRate(T21,_xll.ohTrigger(Trigger,Trigger3M))</f>
        <v>-7.1580230999999993E-4</v>
      </c>
      <c r="W21" s="452" t="str">
        <f>IFERROR(_xll.qlFuturesRateHelperConvexityAdjustment(T21,Trigger),"--")</f>
        <v>--</v>
      </c>
      <c r="X21" s="186">
        <f>_xll.qlRateHelperEarliestDate(T21,Trigger)</f>
        <v>42156</v>
      </c>
      <c r="Y21" s="186">
        <f>_xll.qlRateHelperLatestDate(T21,Trigger)</f>
        <v>42614</v>
      </c>
      <c r="Z21" s="359">
        <v>-7.0728543649384713E-4</v>
      </c>
      <c r="AD21" s="373"/>
      <c r="AO21" s="185" t="s">
        <v>214</v>
      </c>
      <c r="AP21" s="186">
        <f>_xll.qlInterestRateIndexFixingDate(Currency&amp;"ibor"&amp;$I$1,AQ21,Trigger)</f>
        <v>42179</v>
      </c>
      <c r="AQ21" s="186">
        <f>_xll.qlCalendarAdvance(Calendar,AQ20,AO21,"f",,Trigger)</f>
        <v>42181</v>
      </c>
      <c r="AR21" s="186">
        <f>_xll.qlInterestRateIndexMaturity(Currency&amp;"ibor"&amp;$I$1,AQ21,Trigger)</f>
        <v>42212</v>
      </c>
      <c r="AS21" s="359">
        <f>_xll.qlIndexFixing($AC$5,AP21,,_xll.ohTrigger(Trigger,Quote!$V$2))</f>
        <v>-6.3147732815439111E-4</v>
      </c>
      <c r="AT21" s="359">
        <f>_xll.qlIndexFixing($AU$1,AP21,TRUE,_xll.ohTrigger(Trigger,Trigger1M))</f>
        <v>-6.3119597130560417E-4</v>
      </c>
    </row>
    <row r="22" spans="1:46" s="154" customFormat="1" ht="11.25" customHeight="1" x14ac:dyDescent="0.2">
      <c r="A22" s="163"/>
      <c r="B22" s="163"/>
      <c r="C22" s="163"/>
      <c r="D22" s="163"/>
      <c r="E22" s="451"/>
      <c r="F22" s="163"/>
      <c r="G22" s="163"/>
      <c r="H22" s="160"/>
      <c r="I22" s="118" t="s">
        <v>9</v>
      </c>
      <c r="J22" s="118"/>
      <c r="K22" s="6" t="str">
        <f>_xll.qlEuribor(,Tenor,,,Trigger)</f>
        <v>obj_00acd#0020</v>
      </c>
      <c r="M22" s="162"/>
      <c r="N22" s="454" t="str">
        <f>A26</f>
        <v>SW</v>
      </c>
      <c r="O22" s="454" t="str">
        <f>B26</f>
        <v>4M</v>
      </c>
      <c r="P22" s="458" t="str">
        <f>K26</f>
        <v>obj_00ae2#0037</v>
      </c>
      <c r="Q22" s="454" t="b">
        <f>L26</f>
        <v>1</v>
      </c>
      <c r="R22" s="462">
        <v>1</v>
      </c>
      <c r="S22" s="462">
        <v>1</v>
      </c>
      <c r="T22" s="185" t="str">
        <v>obj_00af0</v>
      </c>
      <c r="U22" s="185" t="str">
        <f>_xll.qlRateHelperQuoteName(T22)</f>
        <v/>
      </c>
      <c r="V22" s="452">
        <f>_xll.qlRateHelperRate(T22,_xll.ohTrigger(Trigger,Trigger3M))</f>
        <v>-6.8877902000000007E-4</v>
      </c>
      <c r="W22" s="452" t="str">
        <f>IFERROR(_xll.qlFuturesRateHelperConvexityAdjustment(T22,Trigger),"--")</f>
        <v>--</v>
      </c>
      <c r="X22" s="186">
        <f>_xll.qlRateHelperEarliestDate(T22,Trigger)</f>
        <v>42156</v>
      </c>
      <c r="Y22" s="186">
        <f>_xll.qlRateHelperLatestDate(T22,Trigger)</f>
        <v>42705</v>
      </c>
      <c r="Z22" s="359">
        <v>-6.823010663697508E-4</v>
      </c>
      <c r="AD22" s="373"/>
      <c r="AO22" s="185" t="s">
        <v>214</v>
      </c>
      <c r="AP22" s="186">
        <f>_xll.qlInterestRateIndexFixingDate(Currency&amp;"ibor"&amp;$I$1,AQ22,Trigger)</f>
        <v>42180</v>
      </c>
      <c r="AQ22" s="186">
        <f>_xll.qlCalendarAdvance(Calendar,AQ21,AO22,"f",,Trigger)</f>
        <v>42184</v>
      </c>
      <c r="AR22" s="186">
        <f>_xll.qlInterestRateIndexMaturity(Currency&amp;"ibor"&amp;$I$1,AQ22,Trigger)</f>
        <v>42214</v>
      </c>
      <c r="AS22" s="359">
        <f>_xll.qlIndexFixing($AC$5,AP22,,_xll.ohTrigger(Trigger,Quote!$V$2))</f>
        <v>-6.3363801135629672E-4</v>
      </c>
      <c r="AT22" s="359">
        <f>_xll.qlIndexFixing($AU$1,AP22,TRUE,_xll.ohTrigger(Trigger,Trigger1M))</f>
        <v>-6.5883743051964316E-4</v>
      </c>
    </row>
    <row r="23" spans="1:46" s="154" customFormat="1" ht="11.25" customHeight="1" x14ac:dyDescent="0.2">
      <c r="A23" s="118" t="s">
        <v>18</v>
      </c>
      <c r="B23" s="118" t="s">
        <v>260</v>
      </c>
      <c r="C23" s="118" t="s">
        <v>261</v>
      </c>
      <c r="D23" s="118" t="s">
        <v>57</v>
      </c>
      <c r="E23" s="118" t="s">
        <v>273</v>
      </c>
      <c r="F23" s="118" t="s">
        <v>277</v>
      </c>
      <c r="G23" s="118" t="s">
        <v>12</v>
      </c>
      <c r="H23" s="118" t="s">
        <v>278</v>
      </c>
      <c r="I23" s="118" t="s">
        <v>275</v>
      </c>
      <c r="J23" s="118" t="s">
        <v>276</v>
      </c>
      <c r="K23" s="118" t="s">
        <v>44</v>
      </c>
      <c r="L23" s="118" t="s">
        <v>48</v>
      </c>
      <c r="M23" s="162"/>
      <c r="N23" s="454" t="str">
        <f>A27</f>
        <v>SW</v>
      </c>
      <c r="O23" s="454" t="str">
        <f>B27</f>
        <v>5M</v>
      </c>
      <c r="P23" s="458" t="str">
        <f>K27</f>
        <v>obj_00ae0#0037</v>
      </c>
      <c r="Q23" s="454" t="b">
        <f>L27</f>
        <v>1</v>
      </c>
      <c r="R23" s="462">
        <v>1</v>
      </c>
      <c r="S23" s="462">
        <v>1</v>
      </c>
      <c r="T23" s="185" t="str">
        <v>obj_00aea</v>
      </c>
      <c r="U23" s="185" t="str">
        <f>_xll.qlRateHelperQuoteName(T23)</f>
        <v/>
      </c>
      <c r="V23" s="452">
        <f>_xll.qlRateHelperRate(T23,_xll.ohTrigger(Trigger,Trigger3M))</f>
        <v>-6.4259925999999993E-4</v>
      </c>
      <c r="W23" s="452" t="str">
        <f>IFERROR(_xll.qlFuturesRateHelperConvexityAdjustment(T23,Trigger),"--")</f>
        <v>--</v>
      </c>
      <c r="X23" s="186">
        <f>_xll.qlRateHelperEarliestDate(T23,Trigger)</f>
        <v>42156</v>
      </c>
      <c r="Y23" s="186">
        <f>_xll.qlRateHelperLatestDate(T23,Trigger)</f>
        <v>42795</v>
      </c>
      <c r="Z23" s="359">
        <v>-6.3874799211216971E-4</v>
      </c>
      <c r="AD23" s="373"/>
      <c r="AO23" s="185" t="s">
        <v>214</v>
      </c>
      <c r="AP23" s="186">
        <f>_xll.qlInterestRateIndexFixingDate(Currency&amp;"ibor"&amp;$I$1,AQ23,Trigger)</f>
        <v>42181</v>
      </c>
      <c r="AQ23" s="186">
        <f>_xll.qlCalendarAdvance(Calendar,AQ22,AO23,"f",,Trigger)</f>
        <v>42185</v>
      </c>
      <c r="AR23" s="186">
        <f>_xll.qlInterestRateIndexMaturity(Currency&amp;"ibor"&amp;$I$1,AQ23,Trigger)</f>
        <v>42216</v>
      </c>
      <c r="AS23" s="359">
        <f>_xll.qlIndexFixing($AC$5,AP23,,_xll.ohTrigger(Trigger,Quote!$V$2))</f>
        <v>-6.3627465476261266E-4</v>
      </c>
      <c r="AT23" s="359">
        <f>_xll.qlIndexFixing($AU$1,AP23,TRUE,_xll.ohTrigger(Trigger,Trigger1M))</f>
        <v>-6.7546368806495067E-4</v>
      </c>
    </row>
    <row r="24" spans="1:46" s="154" customFormat="1" ht="11.25" customHeight="1" x14ac:dyDescent="0.2">
      <c r="A24" s="393" t="s">
        <v>267</v>
      </c>
      <c r="B24" s="425" t="str">
        <f t="array" ref="B24:B100">_xll.ohFilter(Quote!J4:J102,Quote!I4:I102="SW")</f>
        <v>2M</v>
      </c>
      <c r="C24" s="486" t="str">
        <f t="array" ref="C24:C100">_xll.ohFilter(PastedValue!AI2:AI66,PastedValue!AE2:AE66="Sw")</f>
        <v>2M</v>
      </c>
      <c r="D24" s="486" t="str">
        <f>IF(DataSelect="Reference",$C24,$B24)</f>
        <v>2M</v>
      </c>
      <c r="E24" s="441" t="s">
        <v>14</v>
      </c>
      <c r="F24" s="435" t="s">
        <v>15</v>
      </c>
      <c r="G24" s="392" t="s">
        <v>16</v>
      </c>
      <c r="H24" s="435" t="s">
        <v>17</v>
      </c>
      <c r="I24" s="436">
        <f t="array" ref="I24:I100">_xll.ohFilter(PastedValue!AL2:AL66,PastedValue!AE2:AE66="Sw")/100</f>
        <v>-6.2170759999999998E-4</v>
      </c>
      <c r="J24" s="436" t="str">
        <f>Currency&amp;"X1S"&amp;B24&amp;"="</f>
        <v>EURX1S2M=</v>
      </c>
      <c r="K24" s="392" t="str">
        <f>IFERROR(_xll.qlSwapRateHelper2(,IF(DataSelect="Reference",$I24,J24),,$D24,Calendar,$G24,$F24,$H24,$K$22,0,E24,Discounting,Permanent,_xll.ohTrigger(Trigger,DataSelect),ObjectOverwrite),"--")</f>
        <v>obj_00acf#0038</v>
      </c>
      <c r="L24" s="389" t="b">
        <f>IF(K24="--",FALSE,TRUE)</f>
        <v>1</v>
      </c>
      <c r="M24" s="162"/>
      <c r="N24" s="454" t="str">
        <f>A28</f>
        <v>SW</v>
      </c>
      <c r="O24" s="454" t="str">
        <f>B28</f>
        <v>6M</v>
      </c>
      <c r="P24" s="458" t="str">
        <f>K28</f>
        <v>obj_00ad3#0037</v>
      </c>
      <c r="Q24" s="454" t="b">
        <f>L28</f>
        <v>1</v>
      </c>
      <c r="R24" s="462">
        <v>1</v>
      </c>
      <c r="S24" s="462">
        <v>1</v>
      </c>
      <c r="T24" s="185" t="str">
        <v>obj_00aeb</v>
      </c>
      <c r="U24" s="185" t="str">
        <f>_xll.qlRateHelperQuoteName(T24)</f>
        <v/>
      </c>
      <c r="V24" s="452">
        <f>_xll.qlRateHelperRate(T24,_xll.ohTrigger(Trigger,Trigger3M))</f>
        <v>-5.6999999999999998E-4</v>
      </c>
      <c r="W24" s="452" t="str">
        <f>IFERROR(_xll.qlFuturesRateHelperConvexityAdjustment(T24,Trigger),"--")</f>
        <v>--</v>
      </c>
      <c r="X24" s="186">
        <f>_xll.qlRateHelperEarliestDate(T24,Trigger)</f>
        <v>42156</v>
      </c>
      <c r="Y24" s="186">
        <f>_xll.qlRateHelperLatestDate(T24,Trigger)</f>
        <v>42887</v>
      </c>
      <c r="Z24" s="359">
        <v>-5.6655710382123089E-4</v>
      </c>
      <c r="AD24" s="364"/>
      <c r="AO24" s="185" t="s">
        <v>214</v>
      </c>
      <c r="AP24" s="186">
        <f>_xll.qlInterestRateIndexFixingDate(Currency&amp;"ibor"&amp;$I$1,AQ24,Trigger)</f>
        <v>42184</v>
      </c>
      <c r="AQ24" s="186">
        <f>_xll.qlCalendarAdvance(Calendar,AQ23,AO24,"f",,Trigger)</f>
        <v>42186</v>
      </c>
      <c r="AR24" s="186">
        <f>_xll.qlInterestRateIndexMaturity(Currency&amp;"ibor"&amp;$I$1,AQ24,Trigger)</f>
        <v>42219</v>
      </c>
      <c r="AS24" s="359">
        <f>_xll.qlIndexFixing($AC$5,AP24,,_xll.ohTrigger(Trigger,Quote!$V$2))</f>
        <v>-6.4084646351244862E-4</v>
      </c>
      <c r="AT24" s="359">
        <f>_xll.qlIndexFixing($AU$1,AP24,TRUE,_xll.ohTrigger(Trigger,Trigger1M))</f>
        <v>-6.9460701948666854E-4</v>
      </c>
    </row>
    <row r="25" spans="1:46" s="154" customFormat="1" ht="11.25" customHeight="1" x14ac:dyDescent="0.2">
      <c r="A25" s="399" t="s">
        <v>267</v>
      </c>
      <c r="B25" s="427" t="str">
        <v>3M</v>
      </c>
      <c r="C25" s="487" t="str">
        <v>3M</v>
      </c>
      <c r="D25" s="487" t="str">
        <f t="shared" ref="D25:D89" si="6">IF(DataSelect="Reference",$C25,$B25)</f>
        <v>3M</v>
      </c>
      <c r="E25" s="398" t="s">
        <v>14</v>
      </c>
      <c r="F25" s="438" t="s">
        <v>15</v>
      </c>
      <c r="G25" s="398" t="s">
        <v>16</v>
      </c>
      <c r="H25" s="438" t="s">
        <v>17</v>
      </c>
      <c r="I25" s="439">
        <v>-6.5874187000000001E-4</v>
      </c>
      <c r="J25" s="439" t="str">
        <f>Currency&amp;"X1S"&amp;B25&amp;"="</f>
        <v>EURX1S3M=</v>
      </c>
      <c r="K25" s="398" t="str">
        <f>IFERROR(_xll.qlSwapRateHelper2(,IF(DataSelect="Reference",$I25,J25),,$D25,Calendar,$G25,$F25,$H25,$K$22,0,E25,Discounting,Permanent,_xll.ohTrigger(Trigger,DataSelect),ObjectOverwrite),"--")</f>
        <v>obj_00afb#0037</v>
      </c>
      <c r="L25" s="395" t="b">
        <f t="shared" ref="L25:L88" si="7">IF(K25="--",FALSE,TRUE)</f>
        <v>1</v>
      </c>
      <c r="M25" s="162"/>
      <c r="N25" s="454" t="str">
        <f>A29</f>
        <v>SW</v>
      </c>
      <c r="O25" s="454" t="str">
        <f>B29</f>
        <v>7M</v>
      </c>
      <c r="P25" s="458" t="str">
        <f>K29</f>
        <v>obj_00ad1#0037</v>
      </c>
      <c r="Q25" s="454" t="b">
        <f>L29</f>
        <v>1</v>
      </c>
      <c r="R25" s="462">
        <v>1</v>
      </c>
      <c r="S25" s="462">
        <v>1</v>
      </c>
      <c r="T25" s="185" t="str">
        <v>obj_00af3</v>
      </c>
      <c r="U25" s="185" t="str">
        <f>_xll.qlRateHelperQuoteName(T25)</f>
        <v/>
      </c>
      <c r="V25" s="452">
        <f>_xll.qlRateHelperRate(T25,_xll.ohTrigger(Trigger,Trigger3M))</f>
        <v>-4.7036956999999999E-4</v>
      </c>
      <c r="W25" s="452" t="str">
        <f>IFERROR(_xll.qlFuturesRateHelperConvexityAdjustment(T25,Trigger),"--")</f>
        <v>--</v>
      </c>
      <c r="X25" s="186">
        <f>_xll.qlRateHelperEarliestDate(T25,Trigger)</f>
        <v>42156</v>
      </c>
      <c r="Y25" s="186">
        <f>_xll.qlRateHelperLatestDate(T25,Trigger)</f>
        <v>42979</v>
      </c>
      <c r="Z25" s="359">
        <v>-4.6748667328554985E-4</v>
      </c>
      <c r="AD25" s="364"/>
      <c r="AO25" s="185" t="s">
        <v>214</v>
      </c>
      <c r="AP25" s="186">
        <f>_xll.qlInterestRateIndexFixingDate(Currency&amp;"ibor"&amp;$I$1,AQ25,Trigger)</f>
        <v>42185</v>
      </c>
      <c r="AQ25" s="186">
        <f>_xll.qlCalendarAdvance(Calendar,AQ24,AO25,"f",,Trigger)</f>
        <v>42187</v>
      </c>
      <c r="AR25" s="186">
        <f>_xll.qlInterestRateIndexMaturity(Currency&amp;"ibor"&amp;$I$1,AQ25,Trigger)</f>
        <v>42219</v>
      </c>
      <c r="AS25" s="359">
        <f>_xll.qlIndexFixing($AC$5,AP25,,_xll.ohTrigger(Trigger,Quote!$V$2))</f>
        <v>-6.4277017471955911E-4</v>
      </c>
      <c r="AT25" s="359">
        <f>_xll.qlIndexFixing($AU$1,AP25,TRUE,_xll.ohTrigger(Trigger,Trigger1M))</f>
        <v>-7.0102729848836587E-4</v>
      </c>
    </row>
    <row r="26" spans="1:46" s="154" customFormat="1" ht="11.25" customHeight="1" x14ac:dyDescent="0.2">
      <c r="A26" s="399" t="s">
        <v>267</v>
      </c>
      <c r="B26" s="427" t="str">
        <v>4M</v>
      </c>
      <c r="C26" s="487" t="str">
        <v>4M</v>
      </c>
      <c r="D26" s="487" t="str">
        <f t="shared" si="6"/>
        <v>4M</v>
      </c>
      <c r="E26" s="398" t="s">
        <v>14</v>
      </c>
      <c r="F26" s="438" t="s">
        <v>15</v>
      </c>
      <c r="G26" s="398" t="s">
        <v>16</v>
      </c>
      <c r="H26" s="438" t="s">
        <v>17</v>
      </c>
      <c r="I26" s="439">
        <v>-6.6932226999999998E-4</v>
      </c>
      <c r="J26" s="439" t="str">
        <f>Currency&amp;"X1S"&amp;B26&amp;"="</f>
        <v>EURX1S4M=</v>
      </c>
      <c r="K26" s="398" t="str">
        <f>IFERROR(_xll.qlSwapRateHelper2(,IF(DataSelect="Reference",$I26,J26),,$D26,Calendar,$G26,$F26,$H26,$K$22,0,E26,Discounting,Permanent,_xll.ohTrigger(Trigger,DataSelect),ObjectOverwrite),"--")</f>
        <v>obj_00ae2#0037</v>
      </c>
      <c r="L26" s="395" t="b">
        <f t="shared" si="7"/>
        <v>1</v>
      </c>
      <c r="M26" s="162"/>
      <c r="N26" s="454" t="str">
        <f>A30</f>
        <v>SW</v>
      </c>
      <c r="O26" s="454" t="str">
        <f>B30</f>
        <v>8M</v>
      </c>
      <c r="P26" s="458" t="str">
        <f>K30</f>
        <v>obj_00ad2#0037</v>
      </c>
      <c r="Q26" s="454" t="b">
        <f>L30</f>
        <v>1</v>
      </c>
      <c r="R26" s="462">
        <v>1</v>
      </c>
      <c r="S26" s="462">
        <v>1</v>
      </c>
      <c r="T26" s="185" t="str">
        <v>obj_00afc</v>
      </c>
      <c r="U26" s="185" t="str">
        <f>_xll.qlRateHelperQuoteName(T26)</f>
        <v/>
      </c>
      <c r="V26" s="452">
        <f>_xll.qlRateHelperRate(T26,_xll.ohTrigger(Trigger,Trigger3M))</f>
        <v>-3.4674814E-4</v>
      </c>
      <c r="W26" s="452" t="str">
        <f>IFERROR(_xll.qlFuturesRateHelperConvexityAdjustment(T26,Trigger),"--")</f>
        <v>--</v>
      </c>
      <c r="X26" s="186">
        <f>_xll.qlRateHelperEarliestDate(T26,Trigger)</f>
        <v>42156</v>
      </c>
      <c r="Y26" s="186">
        <f>_xll.qlRateHelperLatestDate(T26,Trigger)</f>
        <v>43070</v>
      </c>
      <c r="Z26" s="359">
        <v>-3.450604602266309E-4</v>
      </c>
      <c r="AD26" s="364"/>
      <c r="AO26" s="185" t="s">
        <v>214</v>
      </c>
      <c r="AP26" s="186">
        <f>_xll.qlInterestRateIndexFixingDate(Currency&amp;"ibor"&amp;$I$1,AQ26,Trigger)</f>
        <v>42186</v>
      </c>
      <c r="AQ26" s="186">
        <f>_xll.qlCalendarAdvance(Calendar,AQ25,AO26,"f",,Trigger)</f>
        <v>42188</v>
      </c>
      <c r="AR26" s="186">
        <f>_xll.qlInterestRateIndexMaturity(Currency&amp;"ibor"&amp;$I$1,AQ26,Trigger)</f>
        <v>42219</v>
      </c>
      <c r="AS26" s="359">
        <f>_xll.qlIndexFixing($AC$5,AP26,,_xll.ohTrigger(Trigger,Quote!$V$2))</f>
        <v>-6.4469389246445802E-4</v>
      </c>
      <c r="AT26" s="359">
        <f>_xll.qlIndexFixing($AU$1,AP26,TRUE,_xll.ohTrigger(Trigger,Trigger1M))</f>
        <v>-7.0750474135810606E-4</v>
      </c>
    </row>
    <row r="27" spans="1:46" s="154" customFormat="1" ht="11.25" customHeight="1" x14ac:dyDescent="0.2">
      <c r="A27" s="399" t="s">
        <v>267</v>
      </c>
      <c r="B27" s="427" t="str">
        <v>5M</v>
      </c>
      <c r="C27" s="487" t="str">
        <v>5M</v>
      </c>
      <c r="D27" s="487" t="str">
        <f t="shared" si="6"/>
        <v>5M</v>
      </c>
      <c r="E27" s="398" t="s">
        <v>14</v>
      </c>
      <c r="F27" s="438" t="s">
        <v>15</v>
      </c>
      <c r="G27" s="398" t="s">
        <v>16</v>
      </c>
      <c r="H27" s="438" t="s">
        <v>17</v>
      </c>
      <c r="I27" s="439">
        <v>-6.7973487999999993E-4</v>
      </c>
      <c r="J27" s="439" t="str">
        <f>Currency&amp;"X1S"&amp;B27&amp;"="</f>
        <v>EURX1S5M=</v>
      </c>
      <c r="K27" s="398" t="str">
        <f>IFERROR(_xll.qlSwapRateHelper2(,IF(DataSelect="Reference",$I27,J27),,$D27,Calendar,$G27,$F27,$H27,$K$22,0,E27,Discounting,Permanent,_xll.ohTrigger(Trigger,DataSelect),ObjectOverwrite),"--")</f>
        <v>obj_00ae0#0037</v>
      </c>
      <c r="L27" s="395" t="b">
        <f t="shared" si="7"/>
        <v>1</v>
      </c>
      <c r="M27" s="162"/>
      <c r="N27" s="454" t="str">
        <f>A31</f>
        <v>SW</v>
      </c>
      <c r="O27" s="454" t="str">
        <f>B31</f>
        <v>9M</v>
      </c>
      <c r="P27" s="458" t="str">
        <f>K31</f>
        <v>obj_00ade#0037</v>
      </c>
      <c r="Q27" s="454" t="b">
        <f>L31</f>
        <v>1</v>
      </c>
      <c r="R27" s="462">
        <v>1</v>
      </c>
      <c r="S27" s="462">
        <v>1</v>
      </c>
      <c r="T27" s="185" t="str">
        <v>obj_00ae5</v>
      </c>
      <c r="U27" s="185" t="str">
        <f>_xll.qlRateHelperQuoteName(T27)</f>
        <v/>
      </c>
      <c r="V27" s="452">
        <f>_xll.qlRateHelperRate(T27,_xll.ohTrigger(Trigger,Trigger3M))</f>
        <v>-2.0223255999999998E-4</v>
      </c>
      <c r="W27" s="452" t="str">
        <f>IFERROR(_xll.qlFuturesRateHelperConvexityAdjustment(T27,Trigger),"--")</f>
        <v>--</v>
      </c>
      <c r="X27" s="186">
        <f>_xll.qlRateHelperEarliestDate(T27,Trigger)</f>
        <v>42156</v>
      </c>
      <c r="Y27" s="186">
        <f>_xll.qlRateHelperLatestDate(T27,Trigger)</f>
        <v>43160</v>
      </c>
      <c r="Z27" s="359">
        <v>-2.017917593201385E-4</v>
      </c>
      <c r="AD27" s="364"/>
      <c r="AO27" s="185" t="s">
        <v>214</v>
      </c>
      <c r="AP27" s="186">
        <f>_xll.qlInterestRateIndexFixingDate(Currency&amp;"ibor"&amp;$I$1,AQ27,Trigger)</f>
        <v>42187</v>
      </c>
      <c r="AQ27" s="186">
        <f>_xll.qlCalendarAdvance(Calendar,AQ26,AO27,"f",,Trigger)</f>
        <v>42191</v>
      </c>
      <c r="AR27" s="186">
        <f>_xll.qlInterestRateIndexMaturity(Currency&amp;"ibor"&amp;$I$1,AQ27,Trigger)</f>
        <v>42222</v>
      </c>
      <c r="AS27" s="359">
        <f>_xll.qlIndexFixing($AC$5,AP27,,_xll.ohTrigger(Trigger,Quote!$V$2))</f>
        <v>-6.5307548907347999E-4</v>
      </c>
      <c r="AT27" s="359">
        <f>_xll.qlIndexFixing($AU$1,AP27,TRUE,_xll.ohTrigger(Trigger,Trigger1M))</f>
        <v>-7.3452312797385498E-4</v>
      </c>
    </row>
    <row r="28" spans="1:46" s="154" customFormat="1" ht="11.25" customHeight="1" x14ac:dyDescent="0.2">
      <c r="A28" s="399" t="s">
        <v>267</v>
      </c>
      <c r="B28" s="427" t="str">
        <v>6M</v>
      </c>
      <c r="C28" s="487" t="str">
        <v>6M</v>
      </c>
      <c r="D28" s="487" t="str">
        <f t="shared" si="6"/>
        <v>6M</v>
      </c>
      <c r="E28" s="398" t="s">
        <v>14</v>
      </c>
      <c r="F28" s="438" t="s">
        <v>15</v>
      </c>
      <c r="G28" s="398" t="s">
        <v>16</v>
      </c>
      <c r="H28" s="438" t="s">
        <v>17</v>
      </c>
      <c r="I28" s="439">
        <v>-6.9942989999999998E-4</v>
      </c>
      <c r="J28" s="439" t="str">
        <f>Currency&amp;"X1S"&amp;B28&amp;"="</f>
        <v>EURX1S6M=</v>
      </c>
      <c r="K28" s="398" t="str">
        <f>IFERROR(_xll.qlSwapRateHelper2(,IF(DataSelect="Reference",$I28,J28),,$D28,Calendar,$G28,$F28,$H28,$K$22,0,E28,Discounting,Permanent,_xll.ohTrigger(Trigger,DataSelect),ObjectOverwrite),"--")</f>
        <v>obj_00ad3#0037</v>
      </c>
      <c r="L28" s="395" t="b">
        <f t="shared" si="7"/>
        <v>1</v>
      </c>
      <c r="M28" s="162"/>
      <c r="N28" s="454" t="str">
        <f>A32</f>
        <v>SW</v>
      </c>
      <c r="O28" s="454" t="str">
        <f>B32</f>
        <v>10M</v>
      </c>
      <c r="P28" s="458" t="str">
        <f>K32</f>
        <v>obj_00ae9#0037</v>
      </c>
      <c r="Q28" s="454" t="b">
        <f>L32</f>
        <v>1</v>
      </c>
      <c r="R28" s="462">
        <v>1</v>
      </c>
      <c r="S28" s="462">
        <v>1</v>
      </c>
      <c r="T28" s="185" t="str">
        <v>obj_00ada</v>
      </c>
      <c r="U28" s="185" t="str">
        <f>_xll.qlRateHelperQuoteName(T28)</f>
        <v/>
      </c>
      <c r="V28" s="452">
        <f>_xll.qlRateHelperRate(T28,_xll.ohTrigger(Trigger,Trigger3M))</f>
        <v>-4.0000000000000003E-5</v>
      </c>
      <c r="W28" s="452" t="str">
        <f>IFERROR(_xll.qlFuturesRateHelperConvexityAdjustment(T28,Trigger),"--")</f>
        <v>--</v>
      </c>
      <c r="X28" s="186">
        <f>_xll.qlRateHelperEarliestDate(T28,Trigger)</f>
        <v>42156</v>
      </c>
      <c r="Y28" s="186">
        <f>_xll.qlRateHelperLatestDate(T28,Trigger)</f>
        <v>43252</v>
      </c>
      <c r="Z28" s="359">
        <v>-4.0239308194075111E-5</v>
      </c>
      <c r="AD28" s="364"/>
      <c r="AO28" s="185" t="s">
        <v>214</v>
      </c>
      <c r="AP28" s="186">
        <f>_xll.qlInterestRateIndexFixingDate(Currency&amp;"ibor"&amp;$I$1,AQ28,Trigger)</f>
        <v>42188</v>
      </c>
      <c r="AQ28" s="186">
        <f>_xll.qlCalendarAdvance(Calendar,AQ27,AO28,"f",,Trigger)</f>
        <v>42192</v>
      </c>
      <c r="AR28" s="186">
        <f>_xll.qlInterestRateIndexMaturity(Currency&amp;"ibor"&amp;$I$1,AQ28,Trigger)</f>
        <v>42223</v>
      </c>
      <c r="AS28" s="359">
        <f>_xll.qlIndexFixing($AC$5,AP28,,_xll.ohTrigger(Trigger,Quote!$V$2))</f>
        <v>-6.5580921498492779E-4</v>
      </c>
      <c r="AT28" s="359">
        <f>_xll.qlIndexFixing($AU$1,AP28,TRUE,_xll.ohTrigger(Trigger,Trigger1M))</f>
        <v>-7.4223127304962771E-4</v>
      </c>
    </row>
    <row r="29" spans="1:46" s="154" customFormat="1" ht="11.25" customHeight="1" x14ac:dyDescent="0.2">
      <c r="A29" s="399" t="s">
        <v>267</v>
      </c>
      <c r="B29" s="427" t="str">
        <v>7M</v>
      </c>
      <c r="C29" s="487" t="str">
        <v>7M</v>
      </c>
      <c r="D29" s="487" t="str">
        <f t="shared" si="6"/>
        <v>7M</v>
      </c>
      <c r="E29" s="398" t="s">
        <v>14</v>
      </c>
      <c r="F29" s="438" t="s">
        <v>15</v>
      </c>
      <c r="G29" s="398" t="s">
        <v>16</v>
      </c>
      <c r="H29" s="438" t="s">
        <v>17</v>
      </c>
      <c r="I29" s="439">
        <v>-7.2001308000000004E-4</v>
      </c>
      <c r="J29" s="439" t="str">
        <f>Currency&amp;"X1S"&amp;B29&amp;"="</f>
        <v>EURX1S7M=</v>
      </c>
      <c r="K29" s="398" t="str">
        <f>IFERROR(_xll.qlSwapRateHelper2(,IF(DataSelect="Reference",$I29,J29),,$D29,Calendar,$G29,$F29,$H29,$K$22,0,E29,Discounting,Permanent,_xll.ohTrigger(Trigger,DataSelect),ObjectOverwrite),"--")</f>
        <v>obj_00ad1#0037</v>
      </c>
      <c r="L29" s="395" t="b">
        <f t="shared" si="7"/>
        <v>1</v>
      </c>
      <c r="M29" s="162"/>
      <c r="N29" s="454" t="str">
        <f>A33</f>
        <v>SW</v>
      </c>
      <c r="O29" s="454" t="str">
        <f>B33</f>
        <v>11M</v>
      </c>
      <c r="P29" s="458" t="str">
        <f>K33</f>
        <v>obj_00ae7#0037</v>
      </c>
      <c r="Q29" s="454" t="b">
        <f>L33</f>
        <v>1</v>
      </c>
      <c r="R29" s="462">
        <v>1</v>
      </c>
      <c r="S29" s="462">
        <v>1</v>
      </c>
      <c r="T29" s="185" t="str">
        <v>obj_00af5</v>
      </c>
      <c r="U29" s="185" t="str">
        <f>_xll.qlRateHelperQuoteName(T29)</f>
        <v/>
      </c>
      <c r="V29" s="452">
        <f>_xll.qlRateHelperRate(T29,_xll.ohTrigger(Trigger,Trigger3M))</f>
        <v>7.7999999999999999E-4</v>
      </c>
      <c r="W29" s="452" t="str">
        <f>IFERROR(_xll.qlFuturesRateHelperConvexityAdjustment(T29,Trigger),"--")</f>
        <v>--</v>
      </c>
      <c r="X29" s="186">
        <f>_xll.qlRateHelperEarliestDate(T29,Trigger)</f>
        <v>42156</v>
      </c>
      <c r="Y29" s="186">
        <f>_xll.qlRateHelperLatestDate(T29,Trigger)</f>
        <v>43619</v>
      </c>
      <c r="Z29" s="359">
        <v>7.7740648363360833E-4</v>
      </c>
      <c r="AD29" s="364"/>
      <c r="AO29" s="185" t="s">
        <v>214</v>
      </c>
      <c r="AP29" s="186">
        <f>_xll.qlInterestRateIndexFixingDate(Currency&amp;"ibor"&amp;$I$1,AQ29,Trigger)</f>
        <v>42191</v>
      </c>
      <c r="AQ29" s="186">
        <f>_xll.qlCalendarAdvance(Calendar,AQ28,AO29,"f",,Trigger)</f>
        <v>42193</v>
      </c>
      <c r="AR29" s="186">
        <f>_xll.qlInterestRateIndexMaturity(Currency&amp;"ibor"&amp;$I$1,AQ29,Trigger)</f>
        <v>42226</v>
      </c>
      <c r="AS29" s="359">
        <f>_xll.qlIndexFixing($AC$5,AP29,,_xll.ohTrigger(Trigger,Quote!$V$2))</f>
        <v>-6.6045447485674202E-4</v>
      </c>
      <c r="AT29" s="359">
        <f>_xll.qlIndexFixing($AU$1,AP29,TRUE,_xll.ohTrigger(Trigger,Trigger1M))</f>
        <v>-7.5078850415597679E-4</v>
      </c>
    </row>
    <row r="30" spans="1:46" s="154" customFormat="1" ht="11.25" customHeight="1" x14ac:dyDescent="0.2">
      <c r="A30" s="399" t="s">
        <v>267</v>
      </c>
      <c r="B30" s="427" t="str">
        <v>8M</v>
      </c>
      <c r="C30" s="487" t="str">
        <v>8M</v>
      </c>
      <c r="D30" s="487" t="str">
        <f t="shared" si="6"/>
        <v>8M</v>
      </c>
      <c r="E30" s="398" t="s">
        <v>14</v>
      </c>
      <c r="F30" s="438" t="s">
        <v>15</v>
      </c>
      <c r="G30" s="398" t="s">
        <v>16</v>
      </c>
      <c r="H30" s="438" t="s">
        <v>17</v>
      </c>
      <c r="I30" s="439">
        <v>-7.1962357000000007E-4</v>
      </c>
      <c r="J30" s="439" t="str">
        <f>Currency&amp;"X1S"&amp;B30&amp;"="</f>
        <v>EURX1S8M=</v>
      </c>
      <c r="K30" s="398" t="str">
        <f>IFERROR(_xll.qlSwapRateHelper2(,IF(DataSelect="Reference",$I30,J30),,$D30,Calendar,$G30,$F30,$H30,$K$22,0,E30,Discounting,Permanent,_xll.ohTrigger(Trigger,DataSelect),ObjectOverwrite),"--")</f>
        <v>obj_00ad2#0037</v>
      </c>
      <c r="L30" s="395" t="b">
        <f t="shared" si="7"/>
        <v>1</v>
      </c>
      <c r="M30" s="162"/>
      <c r="N30" s="454" t="str">
        <f>A34</f>
        <v>SW</v>
      </c>
      <c r="O30" s="454" t="str">
        <f>B34</f>
        <v>12M</v>
      </c>
      <c r="P30" s="458" t="str">
        <f>K34</f>
        <v>obj_00ad4#0037</v>
      </c>
      <c r="Q30" s="454" t="b">
        <f>L34</f>
        <v>1</v>
      </c>
      <c r="R30" s="462">
        <v>1</v>
      </c>
      <c r="S30" s="462">
        <v>1</v>
      </c>
      <c r="T30" s="185" t="str">
        <v>obj_00ad5</v>
      </c>
      <c r="U30" s="185" t="str">
        <f>_xll.qlRateHelperQuoteName(T30)</f>
        <v/>
      </c>
      <c r="V30" s="452">
        <f>_xll.qlRateHelperRate(T30,_xll.ohTrigger(Trigger,Trigger3M))</f>
        <v>1.81E-3</v>
      </c>
      <c r="W30" s="452" t="str">
        <f>IFERROR(_xll.qlFuturesRateHelperConvexityAdjustment(T30,Trigger),"--")</f>
        <v>--</v>
      </c>
      <c r="X30" s="186">
        <f>_xll.qlRateHelperEarliestDate(T30,Trigger)</f>
        <v>42156</v>
      </c>
      <c r="Y30" s="186">
        <f>_xll.qlRateHelperLatestDate(T30,Trigger)</f>
        <v>43983</v>
      </c>
      <c r="Z30" s="359">
        <v>1.8068419348107312E-3</v>
      </c>
      <c r="AD30" s="364"/>
      <c r="AO30" s="185" t="s">
        <v>214</v>
      </c>
      <c r="AP30" s="186">
        <f>_xll.qlInterestRateIndexFixingDate(Currency&amp;"ibor"&amp;$I$1,AQ30,Trigger)</f>
        <v>42192</v>
      </c>
      <c r="AQ30" s="186">
        <f>_xll.qlCalendarAdvance(Calendar,AQ29,AO30,"f",,Trigger)</f>
        <v>42194</v>
      </c>
      <c r="AR30" s="186">
        <f>_xll.qlInterestRateIndexMaturity(Currency&amp;"ibor"&amp;$I$1,AQ30,Trigger)</f>
        <v>42226</v>
      </c>
      <c r="AS30" s="359">
        <f>_xll.qlIndexFixing($AC$5,AP30,,_xll.ohTrigger(Trigger,Quote!$V$2))</f>
        <v>-6.6214959640945037E-4</v>
      </c>
      <c r="AT30" s="359">
        <f>_xll.qlIndexFixing($AU$1,AP30,TRUE,_xll.ohTrigger(Trigger,Trigger1M))</f>
        <v>-7.5608692500520047E-4</v>
      </c>
    </row>
    <row r="31" spans="1:46" s="154" customFormat="1" ht="11.25" customHeight="1" x14ac:dyDescent="0.2">
      <c r="A31" s="399" t="s">
        <v>267</v>
      </c>
      <c r="B31" s="427" t="str">
        <v>9M</v>
      </c>
      <c r="C31" s="487" t="str">
        <v>9M</v>
      </c>
      <c r="D31" s="487" t="str">
        <f t="shared" si="6"/>
        <v>9M</v>
      </c>
      <c r="E31" s="398" t="s">
        <v>14</v>
      </c>
      <c r="F31" s="438" t="s">
        <v>15</v>
      </c>
      <c r="G31" s="398" t="s">
        <v>16</v>
      </c>
      <c r="H31" s="438" t="s">
        <v>17</v>
      </c>
      <c r="I31" s="439">
        <v>-7.2969613000000008E-4</v>
      </c>
      <c r="J31" s="439" t="str">
        <f>Currency&amp;"X1S"&amp;B31&amp;"="</f>
        <v>EURX1S9M=</v>
      </c>
      <c r="K31" s="398" t="str">
        <f>IFERROR(_xll.qlSwapRateHelper2(,IF(DataSelect="Reference",$I31,J31),,$D31,Calendar,$G31,$F31,$H31,$K$22,0,E31,Discounting,Permanent,_xll.ohTrigger(Trigger,DataSelect),ObjectOverwrite),"--")</f>
        <v>obj_00ade#0037</v>
      </c>
      <c r="L31" s="395" t="b">
        <f t="shared" si="7"/>
        <v>1</v>
      </c>
      <c r="M31" s="162"/>
      <c r="N31" s="454" t="str">
        <f>A35</f>
        <v>SW</v>
      </c>
      <c r="O31" s="454" t="str">
        <f>B35</f>
        <v>1Y</v>
      </c>
      <c r="P31" s="458" t="str">
        <f>K35</f>
        <v>obj_00adf#0036</v>
      </c>
      <c r="Q31" s="454" t="b">
        <f>L35</f>
        <v>1</v>
      </c>
      <c r="R31" s="462">
        <v>1</v>
      </c>
      <c r="S31" s="462">
        <v>1</v>
      </c>
      <c r="T31" s="185" t="str">
        <v>obj_00add</v>
      </c>
      <c r="U31" s="185" t="str">
        <f>_xll.qlRateHelperQuoteName(T31)</f>
        <v/>
      </c>
      <c r="V31" s="452">
        <f>_xll.qlRateHelperRate(T31,_xll.ohTrigger(Trigger,Trigger3M))</f>
        <v>2.97E-3</v>
      </c>
      <c r="W31" s="452" t="str">
        <f>IFERROR(_xll.qlFuturesRateHelperConvexityAdjustment(T31,Trigger),"--")</f>
        <v>--</v>
      </c>
      <c r="X31" s="186">
        <f>_xll.qlRateHelperEarliestDate(T31,Trigger)</f>
        <v>42156</v>
      </c>
      <c r="Y31" s="186">
        <f>_xll.qlRateHelperLatestDate(T31,Trigger)</f>
        <v>44348</v>
      </c>
      <c r="Z31" s="359">
        <v>2.9717759351174404E-3</v>
      </c>
      <c r="AD31" s="364"/>
      <c r="AO31" s="185" t="s">
        <v>214</v>
      </c>
      <c r="AP31" s="186">
        <f>_xll.qlInterestRateIndexFixingDate(Currency&amp;"ibor"&amp;$I$1,AQ31,Trigger)</f>
        <v>42193</v>
      </c>
      <c r="AQ31" s="186">
        <f>_xll.qlCalendarAdvance(Calendar,AQ30,AO31,"f",,Trigger)</f>
        <v>42195</v>
      </c>
      <c r="AR31" s="186">
        <f>_xll.qlInterestRateIndexMaturity(Currency&amp;"ibor"&amp;$I$1,AQ31,Trigger)</f>
        <v>42226</v>
      </c>
      <c r="AS31" s="359">
        <f>_xll.qlIndexFixing($AC$5,AP31,,_xll.ohTrigger(Trigger,Quote!$V$2))</f>
        <v>-6.6382997412952542E-4</v>
      </c>
      <c r="AT31" s="359">
        <f>_xll.qlIndexFixing($AU$1,AP31,TRUE,_xll.ohTrigger(Trigger,Trigger1M))</f>
        <v>-7.6124009368975121E-4</v>
      </c>
    </row>
    <row r="32" spans="1:46" s="154" customFormat="1" ht="11.25" customHeight="1" x14ac:dyDescent="0.2">
      <c r="A32" s="399" t="s">
        <v>267</v>
      </c>
      <c r="B32" s="427" t="str">
        <v>10M</v>
      </c>
      <c r="C32" s="487" t="str">
        <v>10M</v>
      </c>
      <c r="D32" s="487" t="str">
        <f t="shared" si="6"/>
        <v>10M</v>
      </c>
      <c r="E32" s="398" t="s">
        <v>14</v>
      </c>
      <c r="F32" s="438" t="s">
        <v>15</v>
      </c>
      <c r="G32" s="398" t="s">
        <v>16</v>
      </c>
      <c r="H32" s="438" t="s">
        <v>17</v>
      </c>
      <c r="I32" s="439">
        <v>-7.4013926999999991E-4</v>
      </c>
      <c r="J32" s="439" t="str">
        <f>Currency&amp;"X1S"&amp;B32&amp;"="</f>
        <v>EURX1S10M=</v>
      </c>
      <c r="K32" s="398" t="str">
        <f>IFERROR(_xll.qlSwapRateHelper2(,IF(DataSelect="Reference",$I32,J32),,$D32,Calendar,$G32,$F32,$H32,$K$22,0,E32,Discounting,Permanent,_xll.ohTrigger(Trigger,DataSelect),ObjectOverwrite),"--")</f>
        <v>obj_00ae9#0037</v>
      </c>
      <c r="L32" s="395" t="b">
        <f t="shared" si="7"/>
        <v>1</v>
      </c>
      <c r="M32" s="162"/>
      <c r="N32" s="454" t="str">
        <f>A36</f>
        <v>SW</v>
      </c>
      <c r="O32" s="454" t="str">
        <f>B36</f>
        <v>1Y3M</v>
      </c>
      <c r="P32" s="458" t="str">
        <f>K36</f>
        <v>obj_00af0#0036</v>
      </c>
      <c r="Q32" s="454" t="b">
        <f>L36</f>
        <v>1</v>
      </c>
      <c r="R32" s="462">
        <v>1</v>
      </c>
      <c r="S32" s="462">
        <v>1</v>
      </c>
      <c r="T32" s="185" t="str">
        <v>obj_00afd</v>
      </c>
      <c r="U32" s="185" t="str">
        <f>_xll.qlRateHelperQuoteName(T32)</f>
        <v/>
      </c>
      <c r="V32" s="452">
        <f>_xll.qlRateHelperRate(T32,_xll.ohTrigger(Trigger,Trigger3M))</f>
        <v>4.13E-3</v>
      </c>
      <c r="W32" s="452" t="str">
        <f>IFERROR(_xll.qlFuturesRateHelperConvexityAdjustment(T32,Trigger),"--")</f>
        <v>--</v>
      </c>
      <c r="X32" s="186">
        <f>_xll.qlRateHelperEarliestDate(T32,Trigger)</f>
        <v>42156</v>
      </c>
      <c r="Y32" s="186">
        <f>_xll.qlRateHelperLatestDate(T32,Trigger)</f>
        <v>44713</v>
      </c>
      <c r="Z32" s="359">
        <v>4.1427033383557698E-3</v>
      </c>
      <c r="AD32" s="364"/>
      <c r="AO32" s="185" t="s">
        <v>214</v>
      </c>
      <c r="AP32" s="186">
        <f>_xll.qlInterestRateIndexFixingDate(Currency&amp;"ibor"&amp;$I$1,AQ32,Trigger)</f>
        <v>42194</v>
      </c>
      <c r="AQ32" s="186">
        <f>_xll.qlCalendarAdvance(Calendar,AQ31,AO32,"f",,Trigger)</f>
        <v>42198</v>
      </c>
      <c r="AR32" s="186">
        <f>_xll.qlInterestRateIndexMaturity(Currency&amp;"ibor"&amp;$I$1,AQ32,Trigger)</f>
        <v>42229</v>
      </c>
      <c r="AS32" s="359">
        <f>_xll.qlIndexFixing($AC$5,AP32,,_xll.ohTrigger(Trigger,Quote!$V$2))</f>
        <v>-6.7158010583108724E-4</v>
      </c>
      <c r="AT32" s="359">
        <f>_xll.qlIndexFixing($AU$1,AP32,TRUE,_xll.ohTrigger(Trigger,Trigger1M))</f>
        <v>-7.7394491401972323E-4</v>
      </c>
    </row>
    <row r="33" spans="1:46" s="154" customFormat="1" ht="11.25" customHeight="1" x14ac:dyDescent="0.2">
      <c r="A33" s="399" t="s">
        <v>267</v>
      </c>
      <c r="B33" s="427" t="str">
        <v>11M</v>
      </c>
      <c r="C33" s="487" t="str">
        <v>11M</v>
      </c>
      <c r="D33" s="487" t="str">
        <f t="shared" si="6"/>
        <v>11M</v>
      </c>
      <c r="E33" s="398" t="s">
        <v>14</v>
      </c>
      <c r="F33" s="438" t="s">
        <v>15</v>
      </c>
      <c r="G33" s="398" t="s">
        <v>16</v>
      </c>
      <c r="H33" s="438" t="s">
        <v>17</v>
      </c>
      <c r="I33" s="439">
        <v>-7.3980359999999991E-4</v>
      </c>
      <c r="J33" s="439" t="str">
        <f>Currency&amp;"X1S"&amp;B33&amp;"="</f>
        <v>EURX1S11M=</v>
      </c>
      <c r="K33" s="398" t="str">
        <f>IFERROR(_xll.qlSwapRateHelper2(,IF(DataSelect="Reference",$I33,J33),,$D33,Calendar,$G33,$F33,$H33,$K$22,0,E33,Discounting,Permanent,_xll.ohTrigger(Trigger,DataSelect),ObjectOverwrite),"--")</f>
        <v>obj_00ae7#0037</v>
      </c>
      <c r="L33" s="395" t="b">
        <f t="shared" si="7"/>
        <v>1</v>
      </c>
      <c r="N33" s="454" t="str">
        <f>A37</f>
        <v>SW</v>
      </c>
      <c r="O33" s="454" t="str">
        <f>B37</f>
        <v>1Y6M</v>
      </c>
      <c r="P33" s="458" t="str">
        <f>K37</f>
        <v>obj_00aea#0036</v>
      </c>
      <c r="Q33" s="454" t="b">
        <f>L37</f>
        <v>1</v>
      </c>
      <c r="R33" s="462">
        <v>1</v>
      </c>
      <c r="S33" s="462">
        <v>1</v>
      </c>
      <c r="T33" s="185" t="str">
        <v>obj_00ad7</v>
      </c>
      <c r="U33" s="185" t="str">
        <f>_xll.qlRateHelperQuoteName(T33)</f>
        <v/>
      </c>
      <c r="V33" s="452">
        <f>_xll.qlRateHelperRate(T33,_xll.ohTrigger(Trigger,Trigger3M))</f>
        <v>5.2700000000000004E-3</v>
      </c>
      <c r="W33" s="452" t="str">
        <f>IFERROR(_xll.qlFuturesRateHelperConvexityAdjustment(T33,Trigger),"--")</f>
        <v>--</v>
      </c>
      <c r="X33" s="186">
        <f>_xll.qlRateHelperEarliestDate(T33,Trigger)</f>
        <v>42156</v>
      </c>
      <c r="Y33" s="186">
        <f>_xll.qlRateHelperLatestDate(T33,Trigger)</f>
        <v>45078</v>
      </c>
      <c r="Z33" s="359">
        <v>5.3001275876222321E-3</v>
      </c>
      <c r="AD33" s="364"/>
      <c r="AO33" s="185" t="s">
        <v>214</v>
      </c>
      <c r="AP33" s="186">
        <f>_xll.qlInterestRateIndexFixingDate(Currency&amp;"ibor"&amp;$I$1,AQ33,Trigger)</f>
        <v>42195</v>
      </c>
      <c r="AQ33" s="186">
        <f>_xll.qlCalendarAdvance(Calendar,AQ32,AO33,"f",,Trigger)</f>
        <v>42199</v>
      </c>
      <c r="AR33" s="186">
        <f>_xll.qlInterestRateIndexMaturity(Currency&amp;"ibor"&amp;$I$1,AQ33,Trigger)</f>
        <v>42230</v>
      </c>
      <c r="AS33" s="359">
        <f>_xll.qlIndexFixing($AC$5,AP33,,_xll.ohTrigger(Trigger,Quote!$V$2))</f>
        <v>-6.7410334372584109E-4</v>
      </c>
      <c r="AT33" s="359">
        <f>_xll.qlIndexFixing($AU$1,AP33,TRUE,_xll.ohTrigger(Trigger,Trigger1M))</f>
        <v>-7.7678584368285329E-4</v>
      </c>
    </row>
    <row r="34" spans="1:46" s="154" customFormat="1" ht="11.25" customHeight="1" x14ac:dyDescent="0.2">
      <c r="A34" s="498" t="s">
        <v>267</v>
      </c>
      <c r="B34" s="429" t="str">
        <v>12M</v>
      </c>
      <c r="C34" s="499" t="str">
        <v>12M</v>
      </c>
      <c r="D34" s="499" t="str">
        <f t="shared" si="6"/>
        <v>12M</v>
      </c>
      <c r="E34" s="404" t="s">
        <v>14</v>
      </c>
      <c r="F34" s="445" t="s">
        <v>15</v>
      </c>
      <c r="G34" s="404" t="s">
        <v>16</v>
      </c>
      <c r="H34" s="445" t="s">
        <v>17</v>
      </c>
      <c r="I34" s="500">
        <v>-7.295093599999999E-4</v>
      </c>
      <c r="J34" s="500" t="str">
        <f>Currency&amp;"X1S"&amp;B34&amp;"="</f>
        <v>EURX1S12M=</v>
      </c>
      <c r="K34" s="404" t="str">
        <f>IFERROR(_xll.qlSwapRateHelper2(,IF(DataSelect="Reference",$I34,J34),,$D34,Calendar,$G34,$F34,$H34,$K$22,0,E34,Discounting,Permanent,_xll.ohTrigger(Trigger,DataSelect),ObjectOverwrite),"--")</f>
        <v>obj_00ad4#0037</v>
      </c>
      <c r="L34" s="401" t="b">
        <f t="shared" si="7"/>
        <v>1</v>
      </c>
      <c r="N34" s="454" t="str">
        <f>A38</f>
        <v>SW</v>
      </c>
      <c r="O34" s="454" t="str">
        <f>B38</f>
        <v>1Y9M</v>
      </c>
      <c r="P34" s="458" t="str">
        <f>K38</f>
        <v>obj_00aeb#0036</v>
      </c>
      <c r="Q34" s="454" t="b">
        <f>L38</f>
        <v>1</v>
      </c>
      <c r="R34" s="462">
        <v>1</v>
      </c>
      <c r="S34" s="462">
        <v>1</v>
      </c>
      <c r="T34" s="185" t="str">
        <v>obj_00ae3</v>
      </c>
      <c r="U34" s="185" t="str">
        <f>_xll.qlRateHelperQuoteName(T34)</f>
        <v/>
      </c>
      <c r="V34" s="452">
        <f>_xll.qlRateHelperRate(T34,_xll.ohTrigger(Trigger,Trigger3M))</f>
        <v>6.3E-3</v>
      </c>
      <c r="W34" s="452" t="str">
        <f>IFERROR(_xll.qlFuturesRateHelperConvexityAdjustment(T34,Trigger),"--")</f>
        <v>--</v>
      </c>
      <c r="X34" s="186">
        <f>_xll.qlRateHelperEarliestDate(T34,Trigger)</f>
        <v>42156</v>
      </c>
      <c r="Y34" s="186">
        <f>_xll.qlRateHelperLatestDate(T34,Trigger)</f>
        <v>45446</v>
      </c>
      <c r="Z34" s="359">
        <v>6.3499830223633239E-3</v>
      </c>
      <c r="AD34" s="364"/>
      <c r="AO34" s="185" t="s">
        <v>214</v>
      </c>
      <c r="AP34" s="186">
        <f>_xll.qlInterestRateIndexFixingDate(Currency&amp;"ibor"&amp;$I$1,AQ34,Trigger)</f>
        <v>42198</v>
      </c>
      <c r="AQ34" s="186">
        <f>_xll.qlCalendarAdvance(Calendar,AQ33,AO34,"f",,Trigger)</f>
        <v>42200</v>
      </c>
      <c r="AR34" s="186">
        <f>_xll.qlInterestRateIndexMaturity(Currency&amp;"ibor"&amp;$I$1,AQ34,Trigger)</f>
        <v>42233</v>
      </c>
      <c r="AS34" s="359">
        <f>_xll.qlIndexFixing($AC$5,AP34,,_xll.ohTrigger(Trigger,Quote!$V$2))</f>
        <v>-6.7867836729669636E-4</v>
      </c>
      <c r="AT34" s="359">
        <f>_xll.qlIndexFixing($AU$1,AP34,TRUE,_xll.ohTrigger(Trigger,Trigger1M))</f>
        <v>-7.7609446385583749E-4</v>
      </c>
    </row>
    <row r="35" spans="1:46" s="154" customFormat="1" ht="11.25" customHeight="1" x14ac:dyDescent="0.2">
      <c r="A35" s="399" t="s">
        <v>267</v>
      </c>
      <c r="B35" s="427" t="str">
        <v>1Y</v>
      </c>
      <c r="C35" s="487" t="str">
        <v>1Y3M</v>
      </c>
      <c r="D35" s="487" t="str">
        <f t="shared" si="6"/>
        <v>1Y3M</v>
      </c>
      <c r="E35" s="398" t="s">
        <v>14</v>
      </c>
      <c r="F35" s="438" t="s">
        <v>15</v>
      </c>
      <c r="G35" s="398" t="s">
        <v>16</v>
      </c>
      <c r="H35" s="438" t="s">
        <v>17</v>
      </c>
      <c r="I35" s="439">
        <v>-7.1580230999999993E-4</v>
      </c>
      <c r="J35" s="439" t="str">
        <f>Currency&amp;"YC"&amp;Tenor&amp;"_AB1E_"&amp;B35</f>
        <v>EURYC1M_AB1E_1Y</v>
      </c>
      <c r="K35" s="398" t="str">
        <f>IFERROR(_xll.qlSwapRateHelper2(,IF(DataSelect="Reference",$I35,J35),,$D35,Calendar,$G35,$F35,$H35,$K$22,0,E35,Discounting,Permanent,_xll.ohTrigger(Trigger,DataSelect),ObjectOverwrite),"--")</f>
        <v>obj_00adf#0036</v>
      </c>
      <c r="L35" s="395" t="b">
        <f t="shared" si="7"/>
        <v>1</v>
      </c>
      <c r="N35" s="454" t="str">
        <f>A39</f>
        <v>SW</v>
      </c>
      <c r="O35" s="454" t="str">
        <f>B39</f>
        <v>2Y</v>
      </c>
      <c r="P35" s="458" t="str">
        <f>K39</f>
        <v>obj_00af3#0036</v>
      </c>
      <c r="Q35" s="454" t="b">
        <f>L39</f>
        <v>1</v>
      </c>
      <c r="R35" s="462">
        <v>1</v>
      </c>
      <c r="S35" s="462">
        <v>1</v>
      </c>
      <c r="T35" s="185" t="str">
        <v>obj_00ad9</v>
      </c>
      <c r="U35" s="185" t="str">
        <f>_xll.qlRateHelperQuoteName(T35)</f>
        <v/>
      </c>
      <c r="V35" s="452">
        <f>_xll.qlRateHelperRate(T35,_xll.ohTrigger(Trigger,Trigger3M))</f>
        <v>7.1799999999999998E-3</v>
      </c>
      <c r="W35" s="452" t="str">
        <f>IFERROR(_xll.qlFuturesRateHelperConvexityAdjustment(T35,Trigger),"--")</f>
        <v>--</v>
      </c>
      <c r="X35" s="186">
        <f>_xll.qlRateHelperEarliestDate(T35,Trigger)</f>
        <v>42156</v>
      </c>
      <c r="Y35" s="186">
        <f>_xll.qlRateHelperLatestDate(T35,Trigger)</f>
        <v>45810</v>
      </c>
      <c r="Z35" s="359">
        <v>7.2532818518339518E-3</v>
      </c>
      <c r="AD35" s="364"/>
      <c r="AO35" s="185" t="s">
        <v>214</v>
      </c>
      <c r="AP35" s="186">
        <f>_xll.qlInterestRateIndexFixingDate(Currency&amp;"ibor"&amp;$I$1,AQ35,Trigger)</f>
        <v>42199</v>
      </c>
      <c r="AQ35" s="186">
        <f>_xll.qlCalendarAdvance(Calendar,AQ34,AO35,"f",,Trigger)</f>
        <v>42201</v>
      </c>
      <c r="AR35" s="186">
        <f>_xll.qlInterestRateIndexMaturity(Currency&amp;"ibor"&amp;$I$1,AQ35,Trigger)</f>
        <v>42233</v>
      </c>
      <c r="AS35" s="359">
        <f>_xll.qlIndexFixing($AC$5,AP35,,_xll.ohTrigger(Trigger,Quote!$V$2))</f>
        <v>-6.8010164593262923E-4</v>
      </c>
      <c r="AT35" s="359">
        <f>_xll.qlIndexFixing($AU$1,AP35,TRUE,_xll.ohTrigger(Trigger,Trigger1M))</f>
        <v>-7.7883721525312533E-4</v>
      </c>
    </row>
    <row r="36" spans="1:46" s="154" customFormat="1" ht="11.25" customHeight="1" x14ac:dyDescent="0.2">
      <c r="A36" s="399" t="s">
        <v>267</v>
      </c>
      <c r="B36" s="427" t="str">
        <v>1Y3M</v>
      </c>
      <c r="C36" s="487" t="str">
        <v>1Y6M</v>
      </c>
      <c r="D36" s="487" t="str">
        <f t="shared" si="6"/>
        <v>1Y6M</v>
      </c>
      <c r="E36" s="398" t="s">
        <v>14</v>
      </c>
      <c r="F36" s="438" t="s">
        <v>15</v>
      </c>
      <c r="G36" s="398" t="s">
        <v>16</v>
      </c>
      <c r="H36" s="438" t="s">
        <v>17</v>
      </c>
      <c r="I36" s="439">
        <v>-6.8877902000000007E-4</v>
      </c>
      <c r="J36" s="439" t="str">
        <f>Currency&amp;"YC"&amp;Tenor&amp;"_AB1E_"&amp;B36</f>
        <v>EURYC1M_AB1E_1Y3M</v>
      </c>
      <c r="K36" s="398" t="str">
        <f>IFERROR(_xll.qlSwapRateHelper2(,IF(DataSelect="Reference",$I36,J36),,$D36,Calendar,$G36,$F36,$H36,$K$22,0,E36,Discounting,Permanent,_xll.ohTrigger(Trigger,DataSelect),ObjectOverwrite),"--")</f>
        <v>obj_00af0#0036</v>
      </c>
      <c r="L36" s="395" t="b">
        <f t="shared" si="7"/>
        <v>1</v>
      </c>
      <c r="N36" s="454" t="str">
        <f>A40</f>
        <v>SW</v>
      </c>
      <c r="O36" s="454" t="str">
        <f>B40</f>
        <v>2Y3M</v>
      </c>
      <c r="P36" s="458" t="str">
        <f>K40</f>
        <v>obj_00afc#0036</v>
      </c>
      <c r="Q36" s="454" t="b">
        <f>L40</f>
        <v>1</v>
      </c>
      <c r="R36" s="462">
        <v>1</v>
      </c>
      <c r="S36" s="462">
        <v>1</v>
      </c>
      <c r="T36" s="185" t="str">
        <v>obj_00aed</v>
      </c>
      <c r="U36" s="185" t="str">
        <f>_xll.qlRateHelperQuoteName(T36)</f>
        <v/>
      </c>
      <c r="V36" s="452">
        <f>_xll.qlRateHelperRate(T36,_xll.ohTrigger(Trigger,Trigger3M))</f>
        <v>7.9635181800000003E-3</v>
      </c>
      <c r="W36" s="452" t="str">
        <f>IFERROR(_xll.qlFuturesRateHelperConvexityAdjustment(T36,Trigger),"--")</f>
        <v>--</v>
      </c>
      <c r="X36" s="186">
        <f>_xll.qlRateHelperEarliestDate(T36,Trigger)</f>
        <v>42156</v>
      </c>
      <c r="Y36" s="186">
        <f>_xll.qlRateHelperLatestDate(T36,Trigger)</f>
        <v>46174</v>
      </c>
      <c r="Z36" s="359">
        <v>8.0618751904683629E-3</v>
      </c>
      <c r="AD36" s="364"/>
      <c r="AO36" s="185" t="s">
        <v>214</v>
      </c>
      <c r="AP36" s="186">
        <f>_xll.qlInterestRateIndexFixingDate(Currency&amp;"ibor"&amp;$I$1,AQ36,Trigger)</f>
        <v>42200</v>
      </c>
      <c r="AQ36" s="186">
        <f>_xll.qlCalendarAdvance(Calendar,AQ35,AO36,"f",,Trigger)</f>
        <v>42202</v>
      </c>
      <c r="AR36" s="186">
        <f>_xll.qlInterestRateIndexMaturity(Currency&amp;"ibor"&amp;$I$1,AQ36,Trigger)</f>
        <v>42233</v>
      </c>
      <c r="AS36" s="359">
        <f>_xll.qlIndexFixing($AC$5,AP36,,_xll.ohTrigger(Trigger,Quote!$V$2))</f>
        <v>-6.8149263968031448E-4</v>
      </c>
      <c r="AT36" s="359">
        <f>_xll.qlIndexFixing($AU$1,AP36,TRUE,_xll.ohTrigger(Trigger,Trigger1M))</f>
        <v>-7.8128184618992032E-4</v>
      </c>
    </row>
    <row r="37" spans="1:46" s="154" customFormat="1" ht="11.25" customHeight="1" x14ac:dyDescent="0.2">
      <c r="A37" s="399" t="s">
        <v>267</v>
      </c>
      <c r="B37" s="427" t="str">
        <v>1Y6M</v>
      </c>
      <c r="C37" s="487" t="str">
        <v>1Y9M</v>
      </c>
      <c r="D37" s="487" t="str">
        <f t="shared" si="6"/>
        <v>1Y9M</v>
      </c>
      <c r="E37" s="398" t="s">
        <v>14</v>
      </c>
      <c r="F37" s="438" t="s">
        <v>15</v>
      </c>
      <c r="G37" s="398" t="s">
        <v>16</v>
      </c>
      <c r="H37" s="438" t="s">
        <v>17</v>
      </c>
      <c r="I37" s="439">
        <v>-6.4259925999999993E-4</v>
      </c>
      <c r="J37" s="439" t="str">
        <f>Currency&amp;"YC"&amp;Tenor&amp;"_AB1E_"&amp;B37</f>
        <v>EURYC1M_AB1E_1Y6M</v>
      </c>
      <c r="K37" s="398" t="str">
        <f>IFERROR(_xll.qlSwapRateHelper2(,IF(DataSelect="Reference",$I37,J37),,$D37,Calendar,$G37,$F37,$H37,$K$22,0,E37,Discounting,Permanent,_xll.ohTrigger(Trigger,DataSelect),ObjectOverwrite),"--")</f>
        <v>obj_00aea#0036</v>
      </c>
      <c r="L37" s="395" t="b">
        <f t="shared" si="7"/>
        <v>1</v>
      </c>
      <c r="N37" s="454" t="str">
        <f>A41</f>
        <v>SW</v>
      </c>
      <c r="O37" s="454" t="str">
        <f>B41</f>
        <v>2Y6M</v>
      </c>
      <c r="P37" s="458" t="str">
        <f>K41</f>
        <v>obj_00ae5#0036</v>
      </c>
      <c r="Q37" s="454" t="b">
        <f>L41</f>
        <v>1</v>
      </c>
      <c r="R37" s="462">
        <v>1</v>
      </c>
      <c r="S37" s="462">
        <v>1</v>
      </c>
      <c r="T37" s="185" t="str">
        <v>obj_00af4</v>
      </c>
      <c r="U37" s="185" t="str">
        <f>_xll.qlRateHelperQuoteName(T37)</f>
        <v/>
      </c>
      <c r="V37" s="452">
        <f>_xll.qlRateHelperRate(T37,_xll.ohTrigger(Trigger,Trigger3M))</f>
        <v>8.6599999999999993E-3</v>
      </c>
      <c r="W37" s="452" t="str">
        <f>IFERROR(_xll.qlFuturesRateHelperConvexityAdjustment(T37,Trigger),"--")</f>
        <v>--</v>
      </c>
      <c r="X37" s="186">
        <f>_xll.qlRateHelperEarliestDate(T37,Trigger)</f>
        <v>42156</v>
      </c>
      <c r="Y37" s="186">
        <f>_xll.qlRateHelperLatestDate(T37,Trigger)</f>
        <v>46539</v>
      </c>
      <c r="Z37" s="359">
        <v>8.7843175516749191E-3</v>
      </c>
      <c r="AD37" s="364"/>
      <c r="AO37" s="185" t="s">
        <v>214</v>
      </c>
      <c r="AP37" s="186">
        <f>_xll.qlInterestRateIndexFixingDate(Currency&amp;"ibor"&amp;$I$1,AQ37,Trigger)</f>
        <v>42201</v>
      </c>
      <c r="AQ37" s="186">
        <f>_xll.qlCalendarAdvance(Calendar,AQ36,AO37,"f",,Trigger)</f>
        <v>42205</v>
      </c>
      <c r="AR37" s="186">
        <f>_xll.qlInterestRateIndexMaturity(Currency&amp;"ibor"&amp;$I$1,AQ37,Trigger)</f>
        <v>42236</v>
      </c>
      <c r="AS37" s="359">
        <f>_xll.qlIndexFixing($AC$5,AP37,,_xll.ohTrigger(Trigger,Quote!$V$2))</f>
        <v>-6.886113094243144E-4</v>
      </c>
      <c r="AT37" s="359">
        <f>_xll.qlIndexFixing($AU$1,AP37,TRUE,_xll.ohTrigger(Trigger,Trigger1M))</f>
        <v>-7.8017245047527187E-4</v>
      </c>
    </row>
    <row r="38" spans="1:46" s="154" customFormat="1" ht="11.25" customHeight="1" x14ac:dyDescent="0.2">
      <c r="A38" s="399" t="s">
        <v>267</v>
      </c>
      <c r="B38" s="427" t="str">
        <v>1Y9M</v>
      </c>
      <c r="C38" s="487" t="str">
        <v>2Y</v>
      </c>
      <c r="D38" s="487" t="str">
        <f t="shared" si="6"/>
        <v>2Y</v>
      </c>
      <c r="E38" s="398" t="s">
        <v>14</v>
      </c>
      <c r="F38" s="438" t="s">
        <v>15</v>
      </c>
      <c r="G38" s="398" t="s">
        <v>16</v>
      </c>
      <c r="H38" s="438" t="s">
        <v>17</v>
      </c>
      <c r="I38" s="439">
        <v>-5.6999999999999998E-4</v>
      </c>
      <c r="J38" s="439" t="str">
        <f>Currency&amp;"YC"&amp;Tenor&amp;"_AB1E_"&amp;B38</f>
        <v>EURYC1M_AB1E_1Y9M</v>
      </c>
      <c r="K38" s="398" t="str">
        <f>IFERROR(_xll.qlSwapRateHelper2(,IF(DataSelect="Reference",$I38,J38),,$D38,Calendar,$G38,$F38,$H38,$K$22,0,E38,Discounting,Permanent,_xll.ohTrigger(Trigger,DataSelect),ObjectOverwrite),"--")</f>
        <v>obj_00aeb#0036</v>
      </c>
      <c r="L38" s="395" t="b">
        <f t="shared" si="7"/>
        <v>1</v>
      </c>
      <c r="N38" s="454" t="str">
        <f>A42</f>
        <v>SW</v>
      </c>
      <c r="O38" s="454" t="str">
        <f>B42</f>
        <v>2Y9M</v>
      </c>
      <c r="P38" s="458" t="str">
        <f>K42</f>
        <v>obj_00ada#0036</v>
      </c>
      <c r="Q38" s="454" t="b">
        <f>L42</f>
        <v>1</v>
      </c>
      <c r="R38" s="462">
        <v>1</v>
      </c>
      <c r="S38" s="462">
        <v>1</v>
      </c>
      <c r="T38" s="185" t="str">
        <v>obj_00ad6</v>
      </c>
      <c r="U38" s="185" t="str">
        <f>_xll.qlRateHelperQuoteName(T38)</f>
        <v/>
      </c>
      <c r="V38" s="452">
        <f>_xll.qlRateHelperRate(T38,_xll.ohTrigger(Trigger,Trigger3M))</f>
        <v>9.2567013600000012E-3</v>
      </c>
      <c r="W38" s="452" t="str">
        <f>IFERROR(_xll.qlFuturesRateHelperConvexityAdjustment(T38,Trigger),"--")</f>
        <v>--</v>
      </c>
      <c r="X38" s="186">
        <f>_xll.qlRateHelperEarliestDate(T38,Trigger)</f>
        <v>42156</v>
      </c>
      <c r="Y38" s="186">
        <f>_xll.qlRateHelperLatestDate(T38,Trigger)</f>
        <v>46905</v>
      </c>
      <c r="Z38" s="359">
        <v>9.4036358318749305E-3</v>
      </c>
      <c r="AD38" s="364"/>
      <c r="AO38" s="185" t="s">
        <v>214</v>
      </c>
      <c r="AP38" s="186">
        <f>_xll.qlInterestRateIndexFixingDate(Currency&amp;"ibor"&amp;$I$1,AQ38,Trigger)</f>
        <v>42202</v>
      </c>
      <c r="AQ38" s="186">
        <f>_xll.qlCalendarAdvance(Calendar,AQ37,AO38,"f",,Trigger)</f>
        <v>42206</v>
      </c>
      <c r="AR38" s="186">
        <f>_xll.qlInterestRateIndexMaturity(Currency&amp;"ibor"&amp;$I$1,AQ38,Trigger)</f>
        <v>42237</v>
      </c>
      <c r="AS38" s="359">
        <f>_xll.qlIndexFixing($AC$5,AP38,,_xll.ohTrigger(Trigger,Quote!$V$2))</f>
        <v>-6.9092406027063211E-4</v>
      </c>
      <c r="AT38" s="359">
        <f>_xll.qlIndexFixing($AU$1,AP38,TRUE,_xll.ohTrigger(Trigger,Trigger1M))</f>
        <v>-7.7868952200750802E-4</v>
      </c>
    </row>
    <row r="39" spans="1:46" s="154" customFormat="1" ht="11.25" customHeight="1" x14ac:dyDescent="0.2">
      <c r="A39" s="399" t="s">
        <v>267</v>
      </c>
      <c r="B39" s="427" t="str">
        <v>2Y</v>
      </c>
      <c r="C39" s="487" t="str">
        <v>2Y3M</v>
      </c>
      <c r="D39" s="487" t="str">
        <f t="shared" si="6"/>
        <v>2Y3M</v>
      </c>
      <c r="E39" s="398" t="s">
        <v>14</v>
      </c>
      <c r="F39" s="438" t="s">
        <v>15</v>
      </c>
      <c r="G39" s="398" t="s">
        <v>16</v>
      </c>
      <c r="H39" s="438" t="s">
        <v>17</v>
      </c>
      <c r="I39" s="439">
        <v>-4.7036956999999999E-4</v>
      </c>
      <c r="J39" s="439" t="str">
        <f>Currency&amp;"YC"&amp;Tenor&amp;"_AB1E_"&amp;B39</f>
        <v>EURYC1M_AB1E_2Y</v>
      </c>
      <c r="K39" s="398" t="str">
        <f>IFERROR(_xll.qlSwapRateHelper2(,IF(DataSelect="Reference",$I39,J39),,$D39,Calendar,$G39,$F39,$H39,$K$22,0,E39,Discounting,Permanent,_xll.ohTrigger(Trigger,DataSelect),ObjectOverwrite),"--")</f>
        <v>obj_00af3#0036</v>
      </c>
      <c r="L39" s="395" t="b">
        <f t="shared" si="7"/>
        <v>1</v>
      </c>
      <c r="N39" s="454" t="str">
        <f>A43</f>
        <v>SW</v>
      </c>
      <c r="O39" s="454" t="str">
        <f>B43</f>
        <v>3Y</v>
      </c>
      <c r="P39" s="458" t="str">
        <f>K43</f>
        <v>obj_00af5#0036</v>
      </c>
      <c r="Q39" s="454" t="b">
        <f>L43</f>
        <v>1</v>
      </c>
      <c r="R39" s="462">
        <v>1</v>
      </c>
      <c r="S39" s="462">
        <v>1</v>
      </c>
      <c r="T39" s="185" t="str">
        <v>obj_00af2</v>
      </c>
      <c r="U39" s="185" t="str">
        <f>_xll.qlRateHelperQuoteName(T39)</f>
        <v/>
      </c>
      <c r="V39" s="452">
        <f>_xll.qlRateHelperRate(T39,_xll.ohTrigger(Trigger,Trigger3M))</f>
        <v>9.770602619999999E-3</v>
      </c>
      <c r="W39" s="452" t="str">
        <f>IFERROR(_xll.qlFuturesRateHelperConvexityAdjustment(T39,Trigger),"--")</f>
        <v>--</v>
      </c>
      <c r="X39" s="186">
        <f>_xll.qlRateHelperEarliestDate(T39,Trigger)</f>
        <v>42156</v>
      </c>
      <c r="Y39" s="186">
        <f>_xll.qlRateHelperLatestDate(T39,Trigger)</f>
        <v>47270</v>
      </c>
      <c r="Z39" s="359">
        <v>9.9404417042234117E-3</v>
      </c>
      <c r="AD39" s="364"/>
      <c r="AO39" s="185" t="s">
        <v>214</v>
      </c>
      <c r="AP39" s="186">
        <f>_xll.qlInterestRateIndexFixingDate(Currency&amp;"ibor"&amp;$I$1,AQ39,Trigger)</f>
        <v>42205</v>
      </c>
      <c r="AQ39" s="186">
        <f>_xll.qlCalendarAdvance(Calendar,AQ38,AO39,"f",,Trigger)</f>
        <v>42207</v>
      </c>
      <c r="AR39" s="186">
        <f>_xll.qlInterestRateIndexMaturity(Currency&amp;"ibor"&amp;$I$1,AQ39,Trigger)</f>
        <v>42240</v>
      </c>
      <c r="AS39" s="359">
        <f>_xll.qlIndexFixing($AC$5,AP39,,_xll.ohTrigger(Trigger,Quote!$V$2))</f>
        <v>-6.9551814777100355E-4</v>
      </c>
      <c r="AT39" s="359">
        <f>_xll.qlIndexFixing($AU$1,AP39,TRUE,_xll.ohTrigger(Trigger,Trigger1M))</f>
        <v>-7.7222967988783097E-4</v>
      </c>
    </row>
    <row r="40" spans="1:46" s="154" customFormat="1" ht="11.25" customHeight="1" x14ac:dyDescent="0.2">
      <c r="A40" s="399" t="s">
        <v>267</v>
      </c>
      <c r="B40" s="427" t="str">
        <v>2Y3M</v>
      </c>
      <c r="C40" s="487" t="str">
        <v>2Y6M</v>
      </c>
      <c r="D40" s="487" t="str">
        <f t="shared" si="6"/>
        <v>2Y6M</v>
      </c>
      <c r="E40" s="398" t="s">
        <v>14</v>
      </c>
      <c r="F40" s="438" t="s">
        <v>15</v>
      </c>
      <c r="G40" s="398" t="s">
        <v>16</v>
      </c>
      <c r="H40" s="438" t="s">
        <v>17</v>
      </c>
      <c r="I40" s="439">
        <v>-3.4674814E-4</v>
      </c>
      <c r="J40" s="439" t="str">
        <f>Currency&amp;"YC"&amp;Tenor&amp;"_AB1E_"&amp;B40</f>
        <v>EURYC1M_AB1E_2Y3M</v>
      </c>
      <c r="K40" s="398" t="str">
        <f>IFERROR(_xll.qlSwapRateHelper2(,IF(DataSelect="Reference",$I40,J40),,$D40,Calendar,$G40,$F40,$H40,$K$22,0,E40,Discounting,Permanent,_xll.ohTrigger(Trigger,DataSelect),ObjectOverwrite),"--")</f>
        <v>obj_00afc#0036</v>
      </c>
      <c r="L40" s="395" t="b">
        <f t="shared" si="7"/>
        <v>1</v>
      </c>
      <c r="N40" s="454" t="str">
        <f>A44</f>
        <v>SW</v>
      </c>
      <c r="O40" s="454" t="str">
        <f>B44</f>
        <v>4Y</v>
      </c>
      <c r="P40" s="458" t="str">
        <f>K44</f>
        <v>obj_00ad5#0036</v>
      </c>
      <c r="Q40" s="454" t="b">
        <f>L44</f>
        <v>1</v>
      </c>
      <c r="R40" s="462">
        <v>1</v>
      </c>
      <c r="S40" s="462">
        <v>1</v>
      </c>
      <c r="T40" s="185" t="str">
        <v>obj_00ae4</v>
      </c>
      <c r="U40" s="185" t="str">
        <f>_xll.qlRateHelperQuoteName(T40)</f>
        <v/>
      </c>
      <c r="V40" s="452">
        <f>_xll.qlRateHelperRate(T40,_xll.ohTrigger(Trigger,Trigger3M))</f>
        <v>1.0209999999999999E-2</v>
      </c>
      <c r="W40" s="452" t="str">
        <f>IFERROR(_xll.qlFuturesRateHelperConvexityAdjustment(T40,Trigger),"--")</f>
        <v>--</v>
      </c>
      <c r="X40" s="186">
        <f>_xll.qlRateHelperEarliestDate(T40,Trigger)</f>
        <v>42156</v>
      </c>
      <c r="Y40" s="186">
        <f>_xll.qlRateHelperLatestDate(T40,Trigger)</f>
        <v>47637</v>
      </c>
      <c r="Z40" s="359">
        <v>1.0400362490483416E-2</v>
      </c>
      <c r="AD40" s="364"/>
      <c r="AO40" s="185" t="s">
        <v>214</v>
      </c>
      <c r="AP40" s="186">
        <f>_xll.qlInterestRateIndexFixingDate(Currency&amp;"ibor"&amp;$I$1,AQ40,Trigger)</f>
        <v>42206</v>
      </c>
      <c r="AQ40" s="186">
        <f>_xll.qlCalendarAdvance(Calendar,AQ39,AO40,"f",,Trigger)</f>
        <v>42208</v>
      </c>
      <c r="AR40" s="186">
        <f>_xll.qlInterestRateIndexMaturity(Currency&amp;"ibor"&amp;$I$1,AQ40,Trigger)</f>
        <v>42240</v>
      </c>
      <c r="AS40" s="359">
        <f>_xll.qlIndexFixing($AC$5,AP40,,_xll.ohTrigger(Trigger,Quote!$V$2))</f>
        <v>-6.9662633012113062E-4</v>
      </c>
      <c r="AT40" s="359">
        <f>_xll.qlIndexFixing($AU$1,AP40,TRUE,_xll.ohTrigger(Trigger,Trigger1M))</f>
        <v>-7.7199951683315504E-4</v>
      </c>
    </row>
    <row r="41" spans="1:46" s="154" customFormat="1" ht="11.25" customHeight="1" x14ac:dyDescent="0.2">
      <c r="A41" s="399" t="s">
        <v>267</v>
      </c>
      <c r="B41" s="427" t="str">
        <v>2Y6M</v>
      </c>
      <c r="C41" s="487" t="str">
        <v>2Y9M</v>
      </c>
      <c r="D41" s="487" t="str">
        <f t="shared" si="6"/>
        <v>2Y9M</v>
      </c>
      <c r="E41" s="398" t="s">
        <v>14</v>
      </c>
      <c r="F41" s="438" t="s">
        <v>15</v>
      </c>
      <c r="G41" s="398" t="s">
        <v>16</v>
      </c>
      <c r="H41" s="438" t="s">
        <v>17</v>
      </c>
      <c r="I41" s="439">
        <v>-2.0223255999999998E-4</v>
      </c>
      <c r="J41" s="439" t="str">
        <f>Currency&amp;"YC"&amp;Tenor&amp;"_AB1E_"&amp;B41</f>
        <v>EURYC1M_AB1E_2Y6M</v>
      </c>
      <c r="K41" s="398" t="str">
        <f>IFERROR(_xll.qlSwapRateHelper2(,IF(DataSelect="Reference",$I41,J41),,$D41,Calendar,$G41,$F41,$H41,$K$22,0,E41,Discounting,Permanent,_xll.ohTrigger(Trigger,DataSelect),ObjectOverwrite),"--")</f>
        <v>obj_00ae5#0036</v>
      </c>
      <c r="L41" s="395" t="b">
        <f t="shared" si="7"/>
        <v>1</v>
      </c>
      <c r="N41" s="454" t="str">
        <f>A45</f>
        <v>SW</v>
      </c>
      <c r="O41" s="454" t="str">
        <f>B45</f>
        <v>5Y</v>
      </c>
      <c r="P41" s="458" t="str">
        <f>K45</f>
        <v>obj_00add#0036</v>
      </c>
      <c r="Q41" s="454" t="b">
        <f>L45</f>
        <v>1</v>
      </c>
      <c r="R41" s="462">
        <v>1</v>
      </c>
      <c r="S41" s="462">
        <v>1</v>
      </c>
      <c r="T41" s="185" t="str">
        <v>obj_00aef</v>
      </c>
      <c r="U41" s="185" t="str">
        <f>_xll.qlRateHelperQuoteName(T41)</f>
        <v/>
      </c>
      <c r="V41" s="452">
        <f>_xll.qlRateHelperRate(T41,_xll.ohTrigger(Trigger,Trigger3M))</f>
        <v>1.058298148E-2</v>
      </c>
      <c r="W41" s="452" t="str">
        <f>IFERROR(_xll.qlFuturesRateHelperConvexityAdjustment(T41,Trigger),"--")</f>
        <v>--</v>
      </c>
      <c r="X41" s="186">
        <f>_xll.qlRateHelperEarliestDate(T41,Trigger)</f>
        <v>42156</v>
      </c>
      <c r="Y41" s="186">
        <f>_xll.qlRateHelperLatestDate(T41,Trigger)</f>
        <v>48001</v>
      </c>
      <c r="Z41" s="359">
        <v>1.0791240363169254E-2</v>
      </c>
      <c r="AD41" s="364"/>
      <c r="AO41" s="185" t="s">
        <v>214</v>
      </c>
      <c r="AP41" s="186">
        <f>_xll.qlInterestRateIndexFixingDate(Currency&amp;"ibor"&amp;$I$1,AQ41,Trigger)</f>
        <v>42207</v>
      </c>
      <c r="AQ41" s="186">
        <f>_xll.qlCalendarAdvance(Calendar,AQ40,AO41,"f",,Trigger)</f>
        <v>42209</v>
      </c>
      <c r="AR41" s="186">
        <f>_xll.qlInterestRateIndexMaturity(Currency&amp;"ibor"&amp;$I$1,AQ41,Trigger)</f>
        <v>42240</v>
      </c>
      <c r="AS41" s="359">
        <f>_xll.qlIndexFixing($AC$5,AP41,,_xll.ohTrigger(Trigger,Quote!$V$2))</f>
        <v>-6.9768189584305763E-4</v>
      </c>
      <c r="AT41" s="359">
        <f>_xll.qlIndexFixing($AU$1,AP41,TRUE,_xll.ohTrigger(Trigger,Trigger1M))</f>
        <v>-7.7143350067662979E-4</v>
      </c>
    </row>
    <row r="42" spans="1:46" s="154" customFormat="1" ht="11.25" customHeight="1" x14ac:dyDescent="0.2">
      <c r="A42" s="399" t="s">
        <v>267</v>
      </c>
      <c r="B42" s="427" t="str">
        <v>2Y9M</v>
      </c>
      <c r="C42" s="487" t="str">
        <v>3Y</v>
      </c>
      <c r="D42" s="487" t="str">
        <f t="shared" si="6"/>
        <v>3Y</v>
      </c>
      <c r="E42" s="398" t="s">
        <v>14</v>
      </c>
      <c r="F42" s="438" t="s">
        <v>15</v>
      </c>
      <c r="G42" s="398" t="s">
        <v>16</v>
      </c>
      <c r="H42" s="438" t="s">
        <v>17</v>
      </c>
      <c r="I42" s="439">
        <v>-4.0000000000000003E-5</v>
      </c>
      <c r="J42" s="439" t="str">
        <f>Currency&amp;"YC"&amp;Tenor&amp;"_AB1E_"&amp;B42</f>
        <v>EURYC1M_AB1E_2Y9M</v>
      </c>
      <c r="K42" s="398" t="str">
        <f>IFERROR(_xll.qlSwapRateHelper2(,IF(DataSelect="Reference",$I42,J42),,$D42,Calendar,$G42,$F42,$H42,$K$22,0,E42,Discounting,Permanent,_xll.ohTrigger(Trigger,DataSelect),ObjectOverwrite),"--")</f>
        <v>obj_00ada#0036</v>
      </c>
      <c r="L42" s="395" t="b">
        <f t="shared" si="7"/>
        <v>1</v>
      </c>
      <c r="N42" s="454" t="str">
        <f>A46</f>
        <v>SW</v>
      </c>
      <c r="O42" s="454" t="str">
        <f>B46</f>
        <v>6Y</v>
      </c>
      <c r="P42" s="458" t="str">
        <f>K46</f>
        <v>obj_00afd#0036</v>
      </c>
      <c r="Q42" s="454" t="b">
        <f>L46</f>
        <v>1</v>
      </c>
      <c r="R42" s="462">
        <v>1</v>
      </c>
      <c r="S42" s="462">
        <v>1</v>
      </c>
      <c r="T42" s="185" t="str">
        <v>obj_00adc</v>
      </c>
      <c r="U42" s="185" t="str">
        <f>_xll.qlRateHelperQuoteName(T42)</f>
        <v/>
      </c>
      <c r="V42" s="452">
        <f>_xll.qlRateHelperRate(T42,_xll.ohTrigger(Trigger,Trigger3M))</f>
        <v>1.09013897E-2</v>
      </c>
      <c r="W42" s="452" t="str">
        <f>IFERROR(_xll.qlFuturesRateHelperConvexityAdjustment(T42,Trigger),"--")</f>
        <v>--</v>
      </c>
      <c r="X42" s="186">
        <f>_xll.qlRateHelperEarliestDate(T42,Trigger)</f>
        <v>42156</v>
      </c>
      <c r="Y42" s="186">
        <f>_xll.qlRateHelperLatestDate(T42,Trigger)</f>
        <v>48366</v>
      </c>
      <c r="Z42" s="359">
        <v>1.1123236545697341E-2</v>
      </c>
      <c r="AD42" s="364"/>
      <c r="AO42" s="185" t="s">
        <v>214</v>
      </c>
      <c r="AP42" s="186">
        <f>_xll.qlInterestRateIndexFixingDate(Currency&amp;"ibor"&amp;$I$1,AQ42,Trigger)</f>
        <v>42208</v>
      </c>
      <c r="AQ42" s="186">
        <f>_xll.qlCalendarAdvance(Calendar,AQ41,AO42,"f",,Trigger)</f>
        <v>42212</v>
      </c>
      <c r="AR42" s="186">
        <f>_xll.qlInterestRateIndexMaturity(Currency&amp;"ibor"&amp;$I$1,AQ42,Trigger)</f>
        <v>42243</v>
      </c>
      <c r="AS42" s="359">
        <f>_xll.qlIndexFixing($AC$5,AP42,,_xll.ohTrigger(Trigger,Quote!$V$2))</f>
        <v>-7.0416910634087517E-4</v>
      </c>
      <c r="AT42" s="359">
        <f>_xll.qlIndexFixing($AU$1,AP42,TRUE,_xll.ohTrigger(Trigger,Trigger1M))</f>
        <v>-7.6096677561448211E-4</v>
      </c>
    </row>
    <row r="43" spans="1:46" s="154" customFormat="1" ht="11.25" customHeight="1" x14ac:dyDescent="0.2">
      <c r="A43" s="399" t="s">
        <v>267</v>
      </c>
      <c r="B43" s="427" t="str">
        <v>3Y</v>
      </c>
      <c r="C43" s="487" t="str">
        <v>4Y</v>
      </c>
      <c r="D43" s="487" t="str">
        <f t="shared" si="6"/>
        <v>4Y</v>
      </c>
      <c r="E43" s="398" t="s">
        <v>14</v>
      </c>
      <c r="F43" s="438" t="s">
        <v>15</v>
      </c>
      <c r="G43" s="398" t="s">
        <v>16</v>
      </c>
      <c r="H43" s="438" t="s">
        <v>17</v>
      </c>
      <c r="I43" s="439">
        <v>7.7999999999999999E-4</v>
      </c>
      <c r="J43" s="439" t="str">
        <f>Currency&amp;"YC"&amp;Tenor&amp;"_AB1E_"&amp;B43</f>
        <v>EURYC1M_AB1E_3Y</v>
      </c>
      <c r="K43" s="398" t="str">
        <f>IFERROR(_xll.qlSwapRateHelper2(,IF(DataSelect="Reference",$I43,J43),,$D43,Calendar,$G43,$F43,$H43,$K$22,0,E43,Discounting,Permanent,_xll.ohTrigger(Trigger,DataSelect),ObjectOverwrite),"--")</f>
        <v>obj_00af5#0036</v>
      </c>
      <c r="L43" s="395" t="b">
        <f t="shared" si="7"/>
        <v>1</v>
      </c>
      <c r="N43" s="454" t="str">
        <f>A47</f>
        <v>SW</v>
      </c>
      <c r="O43" s="454" t="str">
        <f>B47</f>
        <v>7Y</v>
      </c>
      <c r="P43" s="458" t="str">
        <f>K47</f>
        <v>obj_00ad7#0036</v>
      </c>
      <c r="Q43" s="454" t="b">
        <f>L47</f>
        <v>1</v>
      </c>
      <c r="R43" s="462">
        <v>1</v>
      </c>
      <c r="S43" s="462">
        <v>1</v>
      </c>
      <c r="T43" s="185" t="str">
        <v>obj_00ae1</v>
      </c>
      <c r="U43" s="185" t="str">
        <f>_xll.qlRateHelperQuoteName(T43)</f>
        <v/>
      </c>
      <c r="V43" s="452">
        <f>_xll.qlRateHelperRate(T43,_xll.ohTrigger(Trigger,Trigger3M))</f>
        <v>1.1161384260000001E-2</v>
      </c>
      <c r="W43" s="452" t="str">
        <f>IFERROR(_xll.qlFuturesRateHelperConvexityAdjustment(T43,Trigger),"--")</f>
        <v>--</v>
      </c>
      <c r="X43" s="186">
        <f>_xll.qlRateHelperEarliestDate(T43,Trigger)</f>
        <v>42156</v>
      </c>
      <c r="Y43" s="186">
        <f>_xll.qlRateHelperLatestDate(T43,Trigger)</f>
        <v>48731</v>
      </c>
      <c r="Z43" s="359">
        <v>1.139489625535022E-2</v>
      </c>
      <c r="AD43" s="364"/>
      <c r="AO43" s="185" t="s">
        <v>214</v>
      </c>
      <c r="AP43" s="186">
        <f>_xll.qlInterestRateIndexFixingDate(Currency&amp;"ibor"&amp;$I$1,AQ43,Trigger)</f>
        <v>42209</v>
      </c>
      <c r="AQ43" s="186">
        <f>_xll.qlCalendarAdvance(Calendar,AQ42,AO43,"f",,Trigger)</f>
        <v>42213</v>
      </c>
      <c r="AR43" s="186">
        <f>_xll.qlInterestRateIndexMaturity(Currency&amp;"ibor"&amp;$I$1,AQ43,Trigger)</f>
        <v>42244</v>
      </c>
      <c r="AS43" s="359">
        <f>_xll.qlIndexFixing($AC$5,AP43,,_xll.ohTrigger(Trigger,Quote!$V$2))</f>
        <v>-7.0627137101547492E-4</v>
      </c>
      <c r="AT43" s="359">
        <f>_xll.qlIndexFixing($AU$1,AP43,TRUE,_xll.ohTrigger(Trigger,Trigger1M))</f>
        <v>-7.5702253036020529E-4</v>
      </c>
    </row>
    <row r="44" spans="1:46" s="154" customFormat="1" ht="11.25" customHeight="1" x14ac:dyDescent="0.2">
      <c r="A44" s="399" t="s">
        <v>267</v>
      </c>
      <c r="B44" s="427" t="str">
        <v>4Y</v>
      </c>
      <c r="C44" s="487" t="str">
        <v>5Y</v>
      </c>
      <c r="D44" s="487" t="str">
        <f t="shared" si="6"/>
        <v>5Y</v>
      </c>
      <c r="E44" s="398" t="s">
        <v>14</v>
      </c>
      <c r="F44" s="438" t="s">
        <v>15</v>
      </c>
      <c r="G44" s="398" t="s">
        <v>16</v>
      </c>
      <c r="H44" s="438" t="s">
        <v>17</v>
      </c>
      <c r="I44" s="439">
        <v>1.81E-3</v>
      </c>
      <c r="J44" s="439" t="str">
        <f>Currency&amp;"YC"&amp;Tenor&amp;"_AB1E_"&amp;B44</f>
        <v>EURYC1M_AB1E_4Y</v>
      </c>
      <c r="K44" s="398" t="str">
        <f>IFERROR(_xll.qlSwapRateHelper2(,IF(DataSelect="Reference",$I44,J44),,$D44,Calendar,$G44,$F44,$H44,$K$22,0,E44,Discounting,Permanent,_xll.ohTrigger(Trigger,DataSelect),ObjectOverwrite),"--")</f>
        <v>obj_00ad5#0036</v>
      </c>
      <c r="L44" s="395" t="b">
        <f t="shared" si="7"/>
        <v>1</v>
      </c>
      <c r="N44" s="454" t="str">
        <f>A48</f>
        <v>SW</v>
      </c>
      <c r="O44" s="454" t="str">
        <f>B48</f>
        <v>8Y</v>
      </c>
      <c r="P44" s="458" t="str">
        <f>K48</f>
        <v>obj_00ae3#0036</v>
      </c>
      <c r="Q44" s="454" t="b">
        <f>L48</f>
        <v>1</v>
      </c>
      <c r="R44" s="462">
        <v>1</v>
      </c>
      <c r="S44" s="462">
        <v>1</v>
      </c>
      <c r="T44" s="185" t="str">
        <v>obj_00af6</v>
      </c>
      <c r="U44" s="185" t="str">
        <f>_xll.qlRateHelperQuoteName(T44)</f>
        <v/>
      </c>
      <c r="V44" s="452">
        <f>_xll.qlRateHelperRate(T44,_xll.ohTrigger(Trigger,Trigger3M))</f>
        <v>1.137657431E-2</v>
      </c>
      <c r="W44" s="452" t="str">
        <f>IFERROR(_xll.qlFuturesRateHelperConvexityAdjustment(T44,Trigger),"--")</f>
        <v>--</v>
      </c>
      <c r="X44" s="186">
        <f>_xll.qlRateHelperEarliestDate(T44,Trigger)</f>
        <v>42156</v>
      </c>
      <c r="Y44" s="186">
        <f>_xll.qlRateHelperLatestDate(T44,Trigger)</f>
        <v>49096</v>
      </c>
      <c r="Z44" s="359">
        <v>1.1618876091356433E-2</v>
      </c>
      <c r="AD44" s="364"/>
      <c r="AO44" s="185" t="s">
        <v>214</v>
      </c>
      <c r="AP44" s="186">
        <f>_xll.qlInterestRateIndexFixingDate(Currency&amp;"ibor"&amp;$I$1,AQ44,Trigger)</f>
        <v>42212</v>
      </c>
      <c r="AQ44" s="186">
        <f>_xll.qlCalendarAdvance(Calendar,AQ43,AO44,"f",,Trigger)</f>
        <v>42214</v>
      </c>
      <c r="AR44" s="186">
        <f>_xll.qlInterestRateIndexMaturity(Currency&amp;"ibor"&amp;$I$1,AQ44,Trigger)</f>
        <v>42247</v>
      </c>
      <c r="AS44" s="359">
        <f>_xll.qlIndexFixing($AC$5,AP44,,_xll.ohTrigger(Trigger,Quote!$V$2))</f>
        <v>-7.10973822687871E-4</v>
      </c>
      <c r="AT44" s="359">
        <f>_xll.qlIndexFixing($AU$1,AP44,TRUE,_xll.ohTrigger(Trigger,Trigger1M))</f>
        <v>-7.4957352201199257E-4</v>
      </c>
    </row>
    <row r="45" spans="1:46" s="154" customFormat="1" ht="11.25" customHeight="1" x14ac:dyDescent="0.2">
      <c r="A45" s="399" t="s">
        <v>267</v>
      </c>
      <c r="B45" s="427" t="str">
        <v>5Y</v>
      </c>
      <c r="C45" s="487" t="str">
        <v>6Y</v>
      </c>
      <c r="D45" s="487" t="str">
        <f t="shared" si="6"/>
        <v>6Y</v>
      </c>
      <c r="E45" s="398" t="s">
        <v>14</v>
      </c>
      <c r="F45" s="438" t="s">
        <v>15</v>
      </c>
      <c r="G45" s="398" t="s">
        <v>16</v>
      </c>
      <c r="H45" s="438" t="s">
        <v>17</v>
      </c>
      <c r="I45" s="439">
        <v>2.97E-3</v>
      </c>
      <c r="J45" s="439" t="str">
        <f>Currency&amp;"YC"&amp;Tenor&amp;"_AB1E_"&amp;B45</f>
        <v>EURYC1M_AB1E_5Y</v>
      </c>
      <c r="K45" s="398" t="str">
        <f>IFERROR(_xll.qlSwapRateHelper2(,IF(DataSelect="Reference",$I45,J45),,$D45,Calendar,$G45,$F45,$H45,$K$22,0,E45,Discounting,Permanent,_xll.ohTrigger(Trigger,DataSelect),ObjectOverwrite),"--")</f>
        <v>obj_00add#0036</v>
      </c>
      <c r="L45" s="395" t="b">
        <f t="shared" si="7"/>
        <v>1</v>
      </c>
      <c r="N45" s="454" t="str">
        <f>A49</f>
        <v>SW</v>
      </c>
      <c r="O45" s="454" t="str">
        <f>B49</f>
        <v>9Y</v>
      </c>
      <c r="P45" s="458" t="str">
        <f>K49</f>
        <v>obj_00ad9#0036</v>
      </c>
      <c r="Q45" s="454" t="b">
        <f>L49</f>
        <v>1</v>
      </c>
      <c r="R45" s="462">
        <v>1</v>
      </c>
      <c r="S45" s="462">
        <v>1</v>
      </c>
      <c r="T45" s="185" t="str">
        <v>obj_00ad8</v>
      </c>
      <c r="U45" s="185" t="str">
        <f>_xll.qlRateHelperQuoteName(T45)</f>
        <v/>
      </c>
      <c r="V45" s="452">
        <f>_xll.qlRateHelperRate(T45,_xll.ohTrigger(Trigger,Trigger3M))</f>
        <v>1.155E-2</v>
      </c>
      <c r="W45" s="452" t="str">
        <f>IFERROR(_xll.qlFuturesRateHelperConvexityAdjustment(T45,Trigger),"--")</f>
        <v>--</v>
      </c>
      <c r="X45" s="186">
        <f>_xll.qlRateHelperEarliestDate(T45,Trigger)</f>
        <v>42156</v>
      </c>
      <c r="Y45" s="186">
        <f>_xll.qlRateHelperLatestDate(T45,Trigger)</f>
        <v>49461</v>
      </c>
      <c r="Z45" s="359">
        <v>1.1797880797475088E-2</v>
      </c>
      <c r="AD45" s="364"/>
      <c r="AO45" s="185" t="s">
        <v>214</v>
      </c>
      <c r="AP45" s="186">
        <f>_xll.qlInterestRateIndexFixingDate(Currency&amp;"ibor"&amp;$I$1,AQ45,Trigger)</f>
        <v>42213</v>
      </c>
      <c r="AQ45" s="186">
        <f>_xll.qlCalendarAdvance(Calendar,AQ44,AO45,"f",,Trigger)</f>
        <v>42215</v>
      </c>
      <c r="AR45" s="186">
        <f>_xll.qlInterestRateIndexMaturity(Currency&amp;"ibor"&amp;$I$1,AQ45,Trigger)</f>
        <v>42247</v>
      </c>
      <c r="AS45" s="359">
        <f>_xll.qlIndexFixing($AC$5,AP45,,_xll.ohTrigger(Trigger,Quote!$V$2))</f>
        <v>-7.117236552674211E-4</v>
      </c>
      <c r="AT45" s="359">
        <f>_xll.qlIndexFixing($AU$1,AP45,TRUE,_xll.ohTrigger(Trigger,Trigger1M))</f>
        <v>-7.4724087386485172E-4</v>
      </c>
    </row>
    <row r="46" spans="1:46" s="154" customFormat="1" ht="11.25" customHeight="1" x14ac:dyDescent="0.2">
      <c r="A46" s="399" t="s">
        <v>267</v>
      </c>
      <c r="B46" s="427" t="str">
        <v>6Y</v>
      </c>
      <c r="C46" s="487" t="str">
        <v>7Y</v>
      </c>
      <c r="D46" s="487" t="str">
        <f t="shared" si="6"/>
        <v>7Y</v>
      </c>
      <c r="E46" s="398" t="s">
        <v>14</v>
      </c>
      <c r="F46" s="438" t="s">
        <v>15</v>
      </c>
      <c r="G46" s="398" t="s">
        <v>16</v>
      </c>
      <c r="H46" s="438" t="s">
        <v>17</v>
      </c>
      <c r="I46" s="439">
        <v>4.13E-3</v>
      </c>
      <c r="J46" s="439" t="str">
        <f>Currency&amp;"YC"&amp;Tenor&amp;"_AB1E_"&amp;B46</f>
        <v>EURYC1M_AB1E_6Y</v>
      </c>
      <c r="K46" s="398" t="str">
        <f>IFERROR(_xll.qlSwapRateHelper2(,IF(DataSelect="Reference",$I46,J46),,$D46,Calendar,$G46,$F46,$H46,$K$22,0,E46,Discounting,Permanent,_xll.ohTrigger(Trigger,DataSelect),ObjectOverwrite),"--")</f>
        <v>obj_00afd#0036</v>
      </c>
      <c r="L46" s="395" t="b">
        <f t="shared" si="7"/>
        <v>1</v>
      </c>
      <c r="N46" s="454" t="str">
        <f>A50</f>
        <v>SW</v>
      </c>
      <c r="O46" s="454" t="str">
        <f>B50</f>
        <v>10Y</v>
      </c>
      <c r="P46" s="458" t="str">
        <f>K50</f>
        <v>obj_00aed#0036</v>
      </c>
      <c r="Q46" s="454" t="b">
        <f>L50</f>
        <v>1</v>
      </c>
      <c r="R46" s="462">
        <v>1</v>
      </c>
      <c r="S46" s="462">
        <v>1</v>
      </c>
      <c r="T46" s="185" t="str">
        <v>obj_00aec</v>
      </c>
      <c r="U46" s="185" t="str">
        <f>_xll.qlRateHelperQuoteName(T46)</f>
        <v/>
      </c>
      <c r="V46" s="452">
        <f>_xll.qlRateHelperRate(T46,_xll.ohTrigger(Trigger,Trigger3M))</f>
        <v>1.1687424010000001E-2</v>
      </c>
      <c r="W46" s="452" t="str">
        <f>IFERROR(_xll.qlFuturesRateHelperConvexityAdjustment(T46,Trigger),"--")</f>
        <v>--</v>
      </c>
      <c r="X46" s="186">
        <f>_xll.qlRateHelperEarliestDate(T46,Trigger)</f>
        <v>42156</v>
      </c>
      <c r="Y46" s="186">
        <f>_xll.qlRateHelperLatestDate(T46,Trigger)</f>
        <v>49828</v>
      </c>
      <c r="Z46" s="359">
        <v>1.1936390833899782E-2</v>
      </c>
      <c r="AD46" s="364"/>
      <c r="AO46" s="185" t="s">
        <v>214</v>
      </c>
      <c r="AP46" s="186">
        <f>_xll.qlInterestRateIndexFixingDate(Currency&amp;"ibor"&amp;$I$1,AQ46,Trigger)</f>
        <v>42214</v>
      </c>
      <c r="AQ46" s="186">
        <f>_xll.qlCalendarAdvance(Calendar,AQ45,AO46,"f",,Trigger)</f>
        <v>42216</v>
      </c>
      <c r="AR46" s="186">
        <f>_xll.qlInterestRateIndexMaturity(Currency&amp;"ibor"&amp;$I$1,AQ46,Trigger)</f>
        <v>42247</v>
      </c>
      <c r="AS46" s="359">
        <f>_xll.qlIndexFixing($AC$5,AP46,,_xll.ohTrigger(Trigger,Quote!$V$2))</f>
        <v>-7.1239774878314565E-4</v>
      </c>
      <c r="AT46" s="359">
        <f>_xll.qlIndexFixing($AU$1,AP46,TRUE,_xll.ohTrigger(Trigger,Trigger1M))</f>
        <v>-7.4473285840139718E-4</v>
      </c>
    </row>
    <row r="47" spans="1:46" s="154" customFormat="1" ht="11.25" customHeight="1" x14ac:dyDescent="0.2">
      <c r="A47" s="399" t="s">
        <v>267</v>
      </c>
      <c r="B47" s="427" t="str">
        <v>7Y</v>
      </c>
      <c r="C47" s="487" t="str">
        <v>8Y</v>
      </c>
      <c r="D47" s="487" t="str">
        <f t="shared" si="6"/>
        <v>8Y</v>
      </c>
      <c r="E47" s="398" t="s">
        <v>14</v>
      </c>
      <c r="F47" s="438" t="s">
        <v>15</v>
      </c>
      <c r="G47" s="398" t="s">
        <v>16</v>
      </c>
      <c r="H47" s="438" t="s">
        <v>17</v>
      </c>
      <c r="I47" s="439">
        <v>5.2700000000000004E-3</v>
      </c>
      <c r="J47" s="439" t="str">
        <f>Currency&amp;"YC"&amp;Tenor&amp;"_AB1E_"&amp;B47</f>
        <v>EURYC1M_AB1E_7Y</v>
      </c>
      <c r="K47" s="398" t="str">
        <f>IFERROR(_xll.qlSwapRateHelper2(,IF(DataSelect="Reference",$I47,J47),,$D47,Calendar,$G47,$F47,$H47,$K$22,0,E47,Discounting,Permanent,_xll.ohTrigger(Trigger,DataSelect),ObjectOverwrite),"--")</f>
        <v>obj_00ad7#0036</v>
      </c>
      <c r="L47" s="395" t="b">
        <f t="shared" si="7"/>
        <v>1</v>
      </c>
      <c r="N47" s="454" t="str">
        <f>A51</f>
        <v>SW</v>
      </c>
      <c r="O47" s="454" t="str">
        <f>B51</f>
        <v>11Y</v>
      </c>
      <c r="P47" s="458" t="str">
        <f>K51</f>
        <v>obj_00af4#0036</v>
      </c>
      <c r="Q47" s="454" t="b">
        <f>L51</f>
        <v>1</v>
      </c>
      <c r="R47" s="462">
        <v>1</v>
      </c>
      <c r="S47" s="462">
        <v>1</v>
      </c>
      <c r="T47" s="185" t="str">
        <v>obj_00afa</v>
      </c>
      <c r="U47" s="185" t="str">
        <f>_xll.qlRateHelperQuoteName(T47)</f>
        <v/>
      </c>
      <c r="V47" s="452">
        <f>_xll.qlRateHelperRate(T47,_xll.ohTrigger(Trigger,Trigger3M))</f>
        <v>1.179432836E-2</v>
      </c>
      <c r="W47" s="452" t="str">
        <f>IFERROR(_xll.qlFuturesRateHelperConvexityAdjustment(T47,Trigger),"--")</f>
        <v>--</v>
      </c>
      <c r="X47" s="186">
        <f>_xll.qlRateHelperEarliestDate(T47,Trigger)</f>
        <v>42156</v>
      </c>
      <c r="Y47" s="186">
        <f>_xll.qlRateHelperLatestDate(T47,Trigger)</f>
        <v>50192</v>
      </c>
      <c r="Z47" s="359">
        <v>1.2043429535880844E-2</v>
      </c>
      <c r="AD47" s="364"/>
      <c r="AO47" s="185" t="s">
        <v>214</v>
      </c>
      <c r="AP47" s="186">
        <f>_xll.qlInterestRateIndexFixingDate(Currency&amp;"ibor"&amp;$I$1,AQ47,Trigger)</f>
        <v>42215</v>
      </c>
      <c r="AQ47" s="186">
        <f>_xll.qlCalendarAdvance(Calendar,AQ46,AO47,"f",,Trigger)</f>
        <v>42219</v>
      </c>
      <c r="AR47" s="186">
        <f>_xll.qlInterestRateIndexMaturity(Currency&amp;"ibor"&amp;$I$1,AQ47,Trigger)</f>
        <v>42250</v>
      </c>
      <c r="AS47" s="359">
        <f>_xll.qlIndexFixing($AC$5,AP47,,_xll.ohTrigger(Trigger,Quote!$V$2))</f>
        <v>-7.1323429640657657E-4</v>
      </c>
      <c r="AT47" s="359">
        <f>_xll.qlIndexFixing($AU$1,AP47,TRUE,_xll.ohTrigger(Trigger,Trigger1M))</f>
        <v>-7.332788544431939E-4</v>
      </c>
    </row>
    <row r="48" spans="1:46" s="154" customFormat="1" ht="11.25" customHeight="1" x14ac:dyDescent="0.2">
      <c r="A48" s="399" t="s">
        <v>267</v>
      </c>
      <c r="B48" s="427" t="str">
        <v>8Y</v>
      </c>
      <c r="C48" s="487" t="str">
        <v>9Y</v>
      </c>
      <c r="D48" s="487" t="str">
        <f t="shared" si="6"/>
        <v>9Y</v>
      </c>
      <c r="E48" s="398" t="s">
        <v>14</v>
      </c>
      <c r="F48" s="438" t="s">
        <v>15</v>
      </c>
      <c r="G48" s="398" t="s">
        <v>16</v>
      </c>
      <c r="H48" s="438" t="s">
        <v>17</v>
      </c>
      <c r="I48" s="439">
        <v>6.3E-3</v>
      </c>
      <c r="J48" s="439" t="str">
        <f>Currency&amp;"YC"&amp;Tenor&amp;"_AB1E_"&amp;B48</f>
        <v>EURYC1M_AB1E_8Y</v>
      </c>
      <c r="K48" s="398" t="str">
        <f>IFERROR(_xll.qlSwapRateHelper2(,IF(DataSelect="Reference",$I48,J48),,$D48,Calendar,$G48,$F48,$H48,$K$22,0,E48,Discounting,Permanent,_xll.ohTrigger(Trigger,DataSelect),ObjectOverwrite),"--")</f>
        <v>obj_00ae3#0036</v>
      </c>
      <c r="L48" s="395" t="b">
        <f t="shared" si="7"/>
        <v>1</v>
      </c>
      <c r="N48" s="454" t="str">
        <f>A52</f>
        <v>SW</v>
      </c>
      <c r="O48" s="454" t="str">
        <f>B52</f>
        <v>12Y</v>
      </c>
      <c r="P48" s="458" t="str">
        <f>K52</f>
        <v>obj_00ad6#0036</v>
      </c>
      <c r="Q48" s="454" t="b">
        <f>L52</f>
        <v>1</v>
      </c>
      <c r="R48" s="462">
        <v>1</v>
      </c>
      <c r="S48" s="462">
        <v>1</v>
      </c>
      <c r="T48" s="185" t="str">
        <v>obj_00af7</v>
      </c>
      <c r="U48" s="185" t="str">
        <f>_xll.qlRateHelperQuoteName(T48)</f>
        <v/>
      </c>
      <c r="V48" s="452">
        <f>_xll.qlRateHelperRate(T48,_xll.ohTrigger(Trigger,Trigger3M))</f>
        <v>1.188134781E-2</v>
      </c>
      <c r="W48" s="452" t="str">
        <f>IFERROR(_xll.qlFuturesRateHelperConvexityAdjustment(T48,Trigger),"--")</f>
        <v>--</v>
      </c>
      <c r="X48" s="186">
        <f>_xll.qlRateHelperEarliestDate(T48,Trigger)</f>
        <v>42156</v>
      </c>
      <c r="Y48" s="186">
        <f>_xll.qlRateHelperLatestDate(T48,Trigger)</f>
        <v>50557</v>
      </c>
      <c r="Z48" s="359">
        <v>1.2129084191045006E-2</v>
      </c>
      <c r="AD48" s="364"/>
      <c r="AO48" s="185" t="s">
        <v>214</v>
      </c>
      <c r="AP48" s="186">
        <f>_xll.qlInterestRateIndexFixingDate(Currency&amp;"ibor"&amp;$I$1,AQ48,Trigger)</f>
        <v>42216</v>
      </c>
      <c r="AQ48" s="186">
        <f>_xll.qlCalendarAdvance(Calendar,AQ47,AO48,"f",,Trigger)</f>
        <v>42220</v>
      </c>
      <c r="AR48" s="186">
        <f>_xll.qlInterestRateIndexMaturity(Currency&amp;"ibor"&amp;$I$1,AQ48,Trigger)</f>
        <v>42251</v>
      </c>
      <c r="AS48" s="359">
        <f>_xll.qlIndexFixing($AC$5,AP48,,_xll.ohTrigger(Trigger,Quote!$V$2))</f>
        <v>-7.13561994235449E-4</v>
      </c>
      <c r="AT48" s="359">
        <f>_xll.qlIndexFixing($AU$1,AP48,TRUE,_xll.ohTrigger(Trigger,Trigger1M))</f>
        <v>-7.2994426035975378E-4</v>
      </c>
    </row>
    <row r="49" spans="1:46" s="154" customFormat="1" ht="11.25" customHeight="1" x14ac:dyDescent="0.2">
      <c r="A49" s="399" t="s">
        <v>267</v>
      </c>
      <c r="B49" s="427" t="str">
        <v>9Y</v>
      </c>
      <c r="C49" s="487" t="str">
        <v>10Y</v>
      </c>
      <c r="D49" s="487" t="str">
        <f t="shared" si="6"/>
        <v>10Y</v>
      </c>
      <c r="E49" s="398" t="s">
        <v>14</v>
      </c>
      <c r="F49" s="438" t="s">
        <v>15</v>
      </c>
      <c r="G49" s="398" t="s">
        <v>16</v>
      </c>
      <c r="H49" s="438" t="s">
        <v>17</v>
      </c>
      <c r="I49" s="439">
        <v>7.1799999999999998E-3</v>
      </c>
      <c r="J49" s="439" t="str">
        <f>Currency&amp;"YC"&amp;Tenor&amp;"_AB1E_"&amp;B49</f>
        <v>EURYC1M_AB1E_9Y</v>
      </c>
      <c r="K49" s="398" t="str">
        <f>IFERROR(_xll.qlSwapRateHelper2(,IF(DataSelect="Reference",$I49,J49),,$D49,Calendar,$G49,$F49,$H49,$K$22,0,E49,Discounting,Permanent,_xll.ohTrigger(Trigger,DataSelect),ObjectOverwrite),"--")</f>
        <v>obj_00ad9#0036</v>
      </c>
      <c r="L49" s="395" t="b">
        <f t="shared" si="7"/>
        <v>1</v>
      </c>
      <c r="N49" s="454" t="str">
        <f>A53</f>
        <v>SW</v>
      </c>
      <c r="O49" s="454" t="str">
        <f>B53</f>
        <v>13Y</v>
      </c>
      <c r="P49" s="458" t="str">
        <f>K53</f>
        <v>obj_00af2#0036</v>
      </c>
      <c r="Q49" s="454" t="b">
        <f>L53</f>
        <v>1</v>
      </c>
      <c r="R49" s="462">
        <v>1</v>
      </c>
      <c r="S49" s="462">
        <v>1</v>
      </c>
      <c r="T49" s="185" t="str">
        <v>obj_00ad0</v>
      </c>
      <c r="U49" s="185" t="str">
        <f>_xll.qlRateHelperQuoteName(T49)</f>
        <v/>
      </c>
      <c r="V49" s="452">
        <f>_xll.qlRateHelperRate(T49,_xll.ohTrigger(Trigger,Trigger3M))</f>
        <v>1.1953198759999999E-2</v>
      </c>
      <c r="W49" s="452" t="str">
        <f>IFERROR(_xll.qlFuturesRateHelperConvexityAdjustment(T49,Trigger),"--")</f>
        <v>--</v>
      </c>
      <c r="X49" s="186">
        <f>_xll.qlRateHelperEarliestDate(T49,Trigger)</f>
        <v>42156</v>
      </c>
      <c r="Y49" s="186">
        <f>_xll.qlRateHelperLatestDate(T49,Trigger)</f>
        <v>50922</v>
      </c>
      <c r="Z49" s="359">
        <v>1.2198475382635394E-2</v>
      </c>
      <c r="AD49" s="364"/>
      <c r="AO49" s="185" t="s">
        <v>214</v>
      </c>
      <c r="AP49" s="186">
        <f>_xll.qlInterestRateIndexFixingDate(Currency&amp;"ibor"&amp;$I$1,AQ49,Trigger)</f>
        <v>42219</v>
      </c>
      <c r="AQ49" s="186">
        <f>_xll.qlCalendarAdvance(Calendar,AQ48,AO49,"f",,Trigger)</f>
        <v>42221</v>
      </c>
      <c r="AR49" s="186">
        <f>_xll.qlInterestRateIndexMaturity(Currency&amp;"ibor"&amp;$I$1,AQ49,Trigger)</f>
        <v>42254</v>
      </c>
      <c r="AS49" s="359">
        <f>_xll.qlIndexFixing($AC$5,AP49,,_xll.ohTrigger(Trigger,Quote!$V$2))</f>
        <v>-7.1227208540944082E-4</v>
      </c>
      <c r="AT49" s="359">
        <f>_xll.qlIndexFixing($AU$1,AP49,TRUE,_xll.ohTrigger(Trigger,Trigger1M))</f>
        <v>-7.2602938719811374E-4</v>
      </c>
    </row>
    <row r="50" spans="1:46" s="154" customFormat="1" ht="11.25" customHeight="1" x14ac:dyDescent="0.2">
      <c r="A50" s="399" t="s">
        <v>267</v>
      </c>
      <c r="B50" s="427" t="str">
        <v>10Y</v>
      </c>
      <c r="C50" s="487" t="str">
        <v>11Y</v>
      </c>
      <c r="D50" s="487" t="str">
        <f t="shared" si="6"/>
        <v>11Y</v>
      </c>
      <c r="E50" s="398" t="s">
        <v>14</v>
      </c>
      <c r="F50" s="438" t="s">
        <v>15</v>
      </c>
      <c r="G50" s="398" t="s">
        <v>16</v>
      </c>
      <c r="H50" s="438" t="s">
        <v>17</v>
      </c>
      <c r="I50" s="439">
        <v>7.9635181800000003E-3</v>
      </c>
      <c r="J50" s="439" t="str">
        <f>Currency&amp;"YC"&amp;Tenor&amp;"_AB1E_"&amp;B50</f>
        <v>EURYC1M_AB1E_10Y</v>
      </c>
      <c r="K50" s="398" t="str">
        <f>IFERROR(_xll.qlSwapRateHelper2(,IF(DataSelect="Reference",$I50,J50),,$D50,Calendar,$G50,$F50,$H50,$K$22,0,E50,Discounting,Permanent,_xll.ohTrigger(Trigger,DataSelect),ObjectOverwrite),"--")</f>
        <v>obj_00aed#0036</v>
      </c>
      <c r="L50" s="395" t="b">
        <f t="shared" si="7"/>
        <v>1</v>
      </c>
      <c r="N50" s="454" t="str">
        <f>A54</f>
        <v>SW</v>
      </c>
      <c r="O50" s="454" t="str">
        <f>B54</f>
        <v>14Y</v>
      </c>
      <c r="P50" s="458" t="str">
        <f>K54</f>
        <v>obj_00ae4#0036</v>
      </c>
      <c r="Q50" s="454" t="b">
        <f>L54</f>
        <v>1</v>
      </c>
      <c r="R50" s="462">
        <v>1</v>
      </c>
      <c r="S50" s="462">
        <v>1</v>
      </c>
      <c r="T50" s="185" t="str">
        <v>obj_00af1</v>
      </c>
      <c r="U50" s="185" t="str">
        <f>_xll.qlRateHelperQuoteName(T50)</f>
        <v/>
      </c>
      <c r="V50" s="452">
        <f>_xll.qlRateHelperRate(T50,_xll.ohTrigger(Trigger,Trigger3M))</f>
        <v>1.2019999999999999E-2</v>
      </c>
      <c r="W50" s="452" t="str">
        <f>IFERROR(_xll.qlFuturesRateHelperConvexityAdjustment(T50,Trigger),"--")</f>
        <v>--</v>
      </c>
      <c r="X50" s="186">
        <f>_xll.qlRateHelperEarliestDate(T50,Trigger)</f>
        <v>42156</v>
      </c>
      <c r="Y50" s="186">
        <f>_xll.qlRateHelperLatestDate(T50,Trigger)</f>
        <v>51288</v>
      </c>
      <c r="Z50" s="359">
        <v>1.2261735035086586E-2</v>
      </c>
      <c r="AD50" s="364"/>
      <c r="AO50" s="185" t="s">
        <v>214</v>
      </c>
      <c r="AP50" s="186">
        <f>_xll.qlInterestRateIndexFixingDate(Currency&amp;"ibor"&amp;$I$1,AQ50,Trigger)</f>
        <v>42220</v>
      </c>
      <c r="AQ50" s="186">
        <f>_xll.qlCalendarAdvance(Calendar,AQ49,AO50,"f",,Trigger)</f>
        <v>42222</v>
      </c>
      <c r="AR50" s="186">
        <f>_xll.qlInterestRateIndexMaturity(Currency&amp;"ibor"&amp;$I$1,AQ50,Trigger)</f>
        <v>42254</v>
      </c>
      <c r="AS50" s="359">
        <f>_xll.qlIndexFixing($AC$5,AP50,,_xll.ohTrigger(Trigger,Quote!$V$2))</f>
        <v>-7.1326977653968227E-4</v>
      </c>
      <c r="AT50" s="359">
        <f>_xll.qlIndexFixing($AU$1,AP50,TRUE,_xll.ohTrigger(Trigger,Trigger1M))</f>
        <v>-7.237916049432358E-4</v>
      </c>
    </row>
    <row r="51" spans="1:46" s="154" customFormat="1" ht="11.25" customHeight="1" x14ac:dyDescent="0.2">
      <c r="A51" s="399" t="s">
        <v>267</v>
      </c>
      <c r="B51" s="427" t="str">
        <v>11Y</v>
      </c>
      <c r="C51" s="487" t="str">
        <v>12Y</v>
      </c>
      <c r="D51" s="487" t="str">
        <f t="shared" si="6"/>
        <v>12Y</v>
      </c>
      <c r="E51" s="398" t="s">
        <v>14</v>
      </c>
      <c r="F51" s="438" t="s">
        <v>15</v>
      </c>
      <c r="G51" s="398" t="s">
        <v>16</v>
      </c>
      <c r="H51" s="438" t="s">
        <v>17</v>
      </c>
      <c r="I51" s="439">
        <v>8.6599999999999993E-3</v>
      </c>
      <c r="J51" s="439" t="str">
        <f>Currency&amp;"YC"&amp;Tenor&amp;"_AB1E_"&amp;B51</f>
        <v>EURYC1M_AB1E_11Y</v>
      </c>
      <c r="K51" s="398" t="str">
        <f>IFERROR(_xll.qlSwapRateHelper2(,IF(DataSelect="Reference",$I51,J51),,$D51,Calendar,$G51,$F51,$H51,$K$22,0,E51,Discounting,Permanent,_xll.ohTrigger(Trigger,DataSelect),ObjectOverwrite),"--")</f>
        <v>obj_00af4#0036</v>
      </c>
      <c r="L51" s="395" t="b">
        <f t="shared" si="7"/>
        <v>1</v>
      </c>
      <c r="N51" s="454" t="str">
        <f>A55</f>
        <v>SW</v>
      </c>
      <c r="O51" s="454" t="str">
        <f>B55</f>
        <v>15Y</v>
      </c>
      <c r="P51" s="458" t="str">
        <f>K55</f>
        <v>obj_00aef#0036</v>
      </c>
      <c r="Q51" s="454" t="b">
        <f>L55</f>
        <v>1</v>
      </c>
      <c r="R51" s="462">
        <v>1</v>
      </c>
      <c r="S51" s="462">
        <v>1</v>
      </c>
      <c r="T51" s="185" t="str">
        <v>obj_00af9</v>
      </c>
      <c r="U51" s="185" t="str">
        <f>_xll.qlRateHelperQuoteName(T51)</f>
        <v/>
      </c>
      <c r="V51" s="452">
        <f>_xll.qlRateHelperRate(T51,_xll.ohTrigger(Trigger,Trigger3M))</f>
        <v>1.2082332039999999E-2</v>
      </c>
      <c r="W51" s="452" t="str">
        <f>IFERROR(_xll.qlFuturesRateHelperConvexityAdjustment(T51,Trigger),"--")</f>
        <v>--</v>
      </c>
      <c r="X51" s="186">
        <f>_xll.qlRateHelperEarliestDate(T51,Trigger)</f>
        <v>42156</v>
      </c>
      <c r="Y51" s="186">
        <f>_xll.qlRateHelperLatestDate(T51,Trigger)</f>
        <v>51655</v>
      </c>
      <c r="Z51" s="359">
        <v>1.2322084338028739E-2</v>
      </c>
      <c r="AD51" s="364"/>
      <c r="AO51" s="185" t="s">
        <v>214</v>
      </c>
      <c r="AP51" s="186">
        <f>_xll.qlInterestRateIndexFixingDate(Currency&amp;"ibor"&amp;$I$1,AQ51,Trigger)</f>
        <v>42221</v>
      </c>
      <c r="AQ51" s="186">
        <f>_xll.qlCalendarAdvance(Calendar,AQ50,AO51,"f",,Trigger)</f>
        <v>42223</v>
      </c>
      <c r="AR51" s="186">
        <f>_xll.qlInterestRateIndexMaturity(Currency&amp;"ibor"&amp;$I$1,AQ51,Trigger)</f>
        <v>42254</v>
      </c>
      <c r="AS51" s="359">
        <f>_xll.qlIndexFixing($AC$5,AP51,,_xll.ohTrigger(Trigger,Quote!$V$2))</f>
        <v>-7.1423778930309711E-4</v>
      </c>
      <c r="AT51" s="359">
        <f>_xll.qlIndexFixing($AU$1,AP51,TRUE,_xll.ohTrigger(Trigger,Trigger1M))</f>
        <v>-7.2162341602748938E-4</v>
      </c>
    </row>
    <row r="52" spans="1:46" s="154" customFormat="1" ht="11.25" customHeight="1" x14ac:dyDescent="0.2">
      <c r="A52" s="399" t="s">
        <v>267</v>
      </c>
      <c r="B52" s="427" t="str">
        <v>12Y</v>
      </c>
      <c r="C52" s="487" t="str">
        <v>13Y</v>
      </c>
      <c r="D52" s="487" t="str">
        <f t="shared" si="6"/>
        <v>13Y</v>
      </c>
      <c r="E52" s="398" t="s">
        <v>14</v>
      </c>
      <c r="F52" s="438" t="s">
        <v>15</v>
      </c>
      <c r="G52" s="398" t="s">
        <v>16</v>
      </c>
      <c r="H52" s="438" t="s">
        <v>17</v>
      </c>
      <c r="I52" s="439">
        <v>9.2567013600000012E-3</v>
      </c>
      <c r="J52" s="439" t="str">
        <f>Currency&amp;"YC"&amp;Tenor&amp;"_AB1E_"&amp;B52</f>
        <v>EURYC1M_AB1E_12Y</v>
      </c>
      <c r="K52" s="398" t="str">
        <f>IFERROR(_xll.qlSwapRateHelper2(,IF(DataSelect="Reference",$I52,J52),,$D52,Calendar,$G52,$F52,$H52,$K$22,0,E52,Discounting,Permanent,_xll.ohTrigger(Trigger,DataSelect),ObjectOverwrite),"--")</f>
        <v>obj_00ad6#0036</v>
      </c>
      <c r="L52" s="395" t="b">
        <f t="shared" si="7"/>
        <v>1</v>
      </c>
      <c r="N52" s="454" t="str">
        <f>A56</f>
        <v>SW</v>
      </c>
      <c r="O52" s="454" t="str">
        <f>B56</f>
        <v>16Y</v>
      </c>
      <c r="P52" s="458" t="str">
        <f>K56</f>
        <v>obj_00adc#0036</v>
      </c>
      <c r="Q52" s="454" t="b">
        <f>L56</f>
        <v>1</v>
      </c>
      <c r="R52" s="462">
        <v>1</v>
      </c>
      <c r="S52" s="462">
        <v>1</v>
      </c>
      <c r="T52" s="185" t="str">
        <v>obj_00b20</v>
      </c>
      <c r="U52" s="185" t="str">
        <f>_xll.qlRateHelperQuoteName(T52)</f>
        <v/>
      </c>
      <c r="V52" s="452">
        <f>_xll.qlRateHelperRate(T52,_xll.ohTrigger(Trigger,Trigger3M))</f>
        <v>1.2142758819999998E-2</v>
      </c>
      <c r="W52" s="452" t="str">
        <f>IFERROR(_xll.qlFuturesRateHelperConvexityAdjustment(T52,Trigger),"--")</f>
        <v>--</v>
      </c>
      <c r="X52" s="186">
        <f>_xll.qlRateHelperEarliestDate(T52,Trigger)</f>
        <v>42156</v>
      </c>
      <c r="Y52" s="186">
        <f>_xll.qlRateHelperLatestDate(T52,Trigger)</f>
        <v>52019</v>
      </c>
      <c r="Z52" s="359">
        <v>1.2381126507485633E-2</v>
      </c>
      <c r="AD52" s="364"/>
      <c r="AO52" s="185" t="s">
        <v>214</v>
      </c>
      <c r="AP52" s="186">
        <f>_xll.qlInterestRateIndexFixingDate(Currency&amp;"ibor"&amp;$I$1,AQ52,Trigger)</f>
        <v>42222</v>
      </c>
      <c r="AQ52" s="186">
        <f>_xll.qlCalendarAdvance(Calendar,AQ51,AO52,"f",,Trigger)</f>
        <v>42226</v>
      </c>
      <c r="AR52" s="186">
        <f>_xll.qlInterestRateIndexMaturity(Currency&amp;"ibor"&amp;$I$1,AQ52,Trigger)</f>
        <v>42257</v>
      </c>
      <c r="AS52" s="359">
        <f>_xll.qlIndexFixing($AC$5,AP52,,_xll.ohTrigger(Trigger,Quote!$V$2))</f>
        <v>-7.1445263678741649E-4</v>
      </c>
      <c r="AT52" s="359">
        <f>_xll.qlIndexFixing($AU$1,AP52,TRUE,_xll.ohTrigger(Trigger,Trigger1M))</f>
        <v>-7.1571706837523662E-4</v>
      </c>
    </row>
    <row r="53" spans="1:46" s="154" customFormat="1" ht="11.25" customHeight="1" x14ac:dyDescent="0.2">
      <c r="A53" s="399" t="s">
        <v>267</v>
      </c>
      <c r="B53" s="427" t="str">
        <v>13Y</v>
      </c>
      <c r="C53" s="487" t="str">
        <v>14Y</v>
      </c>
      <c r="D53" s="487" t="str">
        <f t="shared" si="6"/>
        <v>14Y</v>
      </c>
      <c r="E53" s="398" t="s">
        <v>14</v>
      </c>
      <c r="F53" s="438" t="s">
        <v>15</v>
      </c>
      <c r="G53" s="398" t="s">
        <v>16</v>
      </c>
      <c r="H53" s="438" t="s">
        <v>17</v>
      </c>
      <c r="I53" s="439">
        <v>9.770602619999999E-3</v>
      </c>
      <c r="J53" s="439" t="str">
        <f>Currency&amp;"YC"&amp;Tenor&amp;"_AB1E_"&amp;B53</f>
        <v>EURYC1M_AB1E_13Y</v>
      </c>
      <c r="K53" s="398" t="str">
        <f>IFERROR(_xll.qlSwapRateHelper2(,IF(DataSelect="Reference",$I53,J53),,$D53,Calendar,$G53,$F53,$H53,$K$22,0,E53,Discounting,Permanent,_xll.ohTrigger(Trigger,DataSelect),ObjectOverwrite),"--")</f>
        <v>obj_00af2#0036</v>
      </c>
      <c r="L53" s="395" t="b">
        <f t="shared" si="7"/>
        <v>1</v>
      </c>
      <c r="N53" s="454" t="str">
        <f>A57</f>
        <v>SW</v>
      </c>
      <c r="O53" s="454" t="str">
        <f>B57</f>
        <v>17Y</v>
      </c>
      <c r="P53" s="458" t="str">
        <f>K57</f>
        <v>obj_00ae1#0036</v>
      </c>
      <c r="Q53" s="454" t="b">
        <f>L57</f>
        <v>1</v>
      </c>
      <c r="R53" s="462">
        <v>1</v>
      </c>
      <c r="S53" s="462">
        <v>1</v>
      </c>
      <c r="T53" s="185" t="str">
        <v>obj_00b13</v>
      </c>
      <c r="U53" s="185" t="str">
        <f>_xll.qlRateHelperQuoteName(T53)</f>
        <v/>
      </c>
      <c r="V53" s="452">
        <f>_xll.qlRateHelperRate(T53,_xll.ohTrigger(Trigger,Trigger3M))</f>
        <v>1.2201960329999999E-2</v>
      </c>
      <c r="W53" s="452" t="str">
        <f>IFERROR(_xll.qlFuturesRateHelperConvexityAdjustment(T53,Trigger),"--")</f>
        <v>--</v>
      </c>
      <c r="X53" s="186">
        <f>_xll.qlRateHelperEarliestDate(T53,Trigger)</f>
        <v>42156</v>
      </c>
      <c r="Y53" s="186">
        <f>_xll.qlRateHelperLatestDate(T53,Trigger)</f>
        <v>52383</v>
      </c>
      <c r="Z53" s="359">
        <v>1.2439545446263323E-2</v>
      </c>
      <c r="AD53" s="364"/>
      <c r="AO53" s="185" t="s">
        <v>214</v>
      </c>
      <c r="AP53" s="186">
        <f>_xll.qlInterestRateIndexFixingDate(Currency&amp;"ibor"&amp;$I$1,AQ53,Trigger)</f>
        <v>42223</v>
      </c>
      <c r="AQ53" s="186">
        <f>_xll.qlCalendarAdvance(Calendar,AQ52,AO53,"f",,Trigger)</f>
        <v>42227</v>
      </c>
      <c r="AR53" s="186">
        <f>_xll.qlInterestRateIndexMaturity(Currency&amp;"ibor"&amp;$I$1,AQ53,Trigger)</f>
        <v>42258</v>
      </c>
      <c r="AS53" s="359">
        <f>_xll.qlIndexFixing($AC$5,AP53,,_xll.ohTrigger(Trigger,Quote!$V$2))</f>
        <v>-7.144218198281095E-4</v>
      </c>
      <c r="AT53" s="359">
        <f>_xll.qlIndexFixing($AU$1,AP53,TRUE,_xll.ohTrigger(Trigger,Trigger1M))</f>
        <v>-7.1424891657381479E-4</v>
      </c>
    </row>
    <row r="54" spans="1:46" s="154" customFormat="1" ht="11.25" customHeight="1" x14ac:dyDescent="0.2">
      <c r="A54" s="399" t="s">
        <v>267</v>
      </c>
      <c r="B54" s="427" t="str">
        <v>14Y</v>
      </c>
      <c r="C54" s="487" t="str">
        <v>15Y</v>
      </c>
      <c r="D54" s="487" t="str">
        <f t="shared" si="6"/>
        <v>15Y</v>
      </c>
      <c r="E54" s="398" t="s">
        <v>14</v>
      </c>
      <c r="F54" s="438" t="s">
        <v>15</v>
      </c>
      <c r="G54" s="398" t="s">
        <v>16</v>
      </c>
      <c r="H54" s="438" t="s">
        <v>17</v>
      </c>
      <c r="I54" s="439">
        <v>1.0209999999999999E-2</v>
      </c>
      <c r="J54" s="439" t="str">
        <f>Currency&amp;"YC"&amp;Tenor&amp;"_AB1E_"&amp;B54</f>
        <v>EURYC1M_AB1E_14Y</v>
      </c>
      <c r="K54" s="398" t="str">
        <f>IFERROR(_xll.qlSwapRateHelper2(,IF(DataSelect="Reference",$I54,J54),,$D54,Calendar,$G54,$F54,$H54,$K$22,0,E54,Discounting,Permanent,_xll.ohTrigger(Trigger,DataSelect),ObjectOverwrite),"--")</f>
        <v>obj_00ae4#0036</v>
      </c>
      <c r="L54" s="395" t="b">
        <f t="shared" si="7"/>
        <v>1</v>
      </c>
      <c r="N54" s="454" t="str">
        <f>A58</f>
        <v>SW</v>
      </c>
      <c r="O54" s="454" t="str">
        <f>B58</f>
        <v>18Y</v>
      </c>
      <c r="P54" s="458" t="str">
        <f>K58</f>
        <v>obj_00af6#0036</v>
      </c>
      <c r="Q54" s="454" t="b">
        <f>L58</f>
        <v>1</v>
      </c>
      <c r="R54" s="462">
        <v>1</v>
      </c>
      <c r="S54" s="462">
        <v>1</v>
      </c>
      <c r="T54" s="185" t="str">
        <v>obj_00b18</v>
      </c>
      <c r="U54" s="185" t="str">
        <f>_xll.qlRateHelperQuoteName(T54)</f>
        <v/>
      </c>
      <c r="V54" s="452">
        <f>_xll.qlRateHelperRate(T54,_xll.ohTrigger(Trigger,Trigger3M))</f>
        <v>1.2261775900000001E-2</v>
      </c>
      <c r="W54" s="452" t="str">
        <f>IFERROR(_xll.qlFuturesRateHelperConvexityAdjustment(T54,Trigger),"--")</f>
        <v>--</v>
      </c>
      <c r="X54" s="186">
        <f>_xll.qlRateHelperEarliestDate(T54,Trigger)</f>
        <v>42156</v>
      </c>
      <c r="Y54" s="186">
        <f>_xll.qlRateHelperLatestDate(T54,Trigger)</f>
        <v>52749</v>
      </c>
      <c r="Z54" s="359">
        <v>1.2498162215290562E-2</v>
      </c>
      <c r="AD54" s="364"/>
      <c r="AO54" s="185" t="s">
        <v>214</v>
      </c>
      <c r="AP54" s="186">
        <f>_xll.qlInterestRateIndexFixingDate(Currency&amp;"ibor"&amp;$I$1,AQ54,Trigger)</f>
        <v>42226</v>
      </c>
      <c r="AQ54" s="186">
        <f>_xll.qlCalendarAdvance(Calendar,AQ53,AO54,"f",,Trigger)</f>
        <v>42228</v>
      </c>
      <c r="AR54" s="186">
        <f>_xll.qlInterestRateIndexMaturity(Currency&amp;"ibor"&amp;$I$1,AQ54,Trigger)</f>
        <v>42261</v>
      </c>
      <c r="AS54" s="359">
        <f>_xll.qlIndexFixing($AC$5,AP54,,_xll.ohTrigger(Trigger,Quote!$V$2))</f>
        <v>-7.1330573235808077E-4</v>
      </c>
      <c r="AT54" s="359">
        <f>_xll.qlIndexFixing($AU$1,AP54,TRUE,_xll.ohTrigger(Trigger,Trigger1M))</f>
        <v>-7.1349244690130126E-4</v>
      </c>
    </row>
    <row r="55" spans="1:46" s="154" customFormat="1" ht="11.25" customHeight="1" x14ac:dyDescent="0.2">
      <c r="A55" s="399" t="s">
        <v>267</v>
      </c>
      <c r="B55" s="427" t="str">
        <v>15Y</v>
      </c>
      <c r="C55" s="487" t="str">
        <v>16Y</v>
      </c>
      <c r="D55" s="487" t="str">
        <f t="shared" si="6"/>
        <v>16Y</v>
      </c>
      <c r="E55" s="398" t="s">
        <v>14</v>
      </c>
      <c r="F55" s="438" t="s">
        <v>15</v>
      </c>
      <c r="G55" s="398" t="s">
        <v>16</v>
      </c>
      <c r="H55" s="438" t="s">
        <v>17</v>
      </c>
      <c r="I55" s="439">
        <v>1.058298148E-2</v>
      </c>
      <c r="J55" s="439" t="str">
        <f>Currency&amp;"YC"&amp;Tenor&amp;"_AB1E_"&amp;B55</f>
        <v>EURYC1M_AB1E_15Y</v>
      </c>
      <c r="K55" s="398" t="str">
        <f>IFERROR(_xll.qlSwapRateHelper2(,IF(DataSelect="Reference",$I55,J55),,$D55,Calendar,$G55,$F55,$H55,$K$22,0,E55,Discounting,Permanent,_xll.ohTrigger(Trigger,DataSelect),ObjectOverwrite),"--")</f>
        <v>obj_00aef#0036</v>
      </c>
      <c r="L55" s="395" t="b">
        <f t="shared" si="7"/>
        <v>1</v>
      </c>
      <c r="N55" s="454" t="str">
        <f>A59</f>
        <v>SW</v>
      </c>
      <c r="O55" s="454" t="str">
        <f>B59</f>
        <v>19Y</v>
      </c>
      <c r="P55" s="458" t="str">
        <f>K59</f>
        <v>obj_00ad8#0036</v>
      </c>
      <c r="Q55" s="454" t="b">
        <f>L59</f>
        <v>1</v>
      </c>
      <c r="R55" s="462">
        <v>1</v>
      </c>
      <c r="S55" s="462">
        <v>1</v>
      </c>
      <c r="T55" s="185" t="str">
        <v>obj_00b12</v>
      </c>
      <c r="U55" s="185" t="str">
        <f>_xll.qlRateHelperQuoteName(T55)</f>
        <v/>
      </c>
      <c r="V55" s="452">
        <f>_xll.qlRateHelperRate(T55,_xll.ohTrigger(Trigger,Trigger3M))</f>
        <v>1.2319999999999999E-2</v>
      </c>
      <c r="W55" s="452" t="str">
        <f>IFERROR(_xll.qlFuturesRateHelperConvexityAdjustment(T55,Trigger),"--")</f>
        <v>--</v>
      </c>
      <c r="X55" s="186">
        <f>_xll.qlRateHelperEarliestDate(T55,Trigger)</f>
        <v>42156</v>
      </c>
      <c r="Y55" s="186">
        <f>_xll.qlRateHelperLatestDate(T55,Trigger)</f>
        <v>53114</v>
      </c>
      <c r="Z55" s="359">
        <v>1.2556847328324496E-2</v>
      </c>
      <c r="AD55" s="364"/>
      <c r="AO55" s="185" t="s">
        <v>214</v>
      </c>
      <c r="AP55" s="186">
        <f>_xll.qlInterestRateIndexFixingDate(Currency&amp;"ibor"&amp;$I$1,AQ55,Trigger)</f>
        <v>42227</v>
      </c>
      <c r="AQ55" s="186">
        <f>_xll.qlCalendarAdvance(Calendar,AQ54,AO55,"f",,Trigger)</f>
        <v>42229</v>
      </c>
      <c r="AR55" s="186">
        <f>_xll.qlInterestRateIndexMaturity(Currency&amp;"ibor"&amp;$I$1,AQ55,Trigger)</f>
        <v>42261</v>
      </c>
      <c r="AS55" s="359">
        <f>_xll.qlIndexFixing($AC$5,AP55,,_xll.ohTrigger(Trigger,Quote!$V$2))</f>
        <v>-7.1369826320957785E-4</v>
      </c>
      <c r="AT55" s="359">
        <f>_xll.qlIndexFixing($AU$1,AP55,TRUE,_xll.ohTrigger(Trigger,Trigger1M))</f>
        <v>-7.1228529821332209E-4</v>
      </c>
    </row>
    <row r="56" spans="1:46" s="154" customFormat="1" ht="11.25" customHeight="1" x14ac:dyDescent="0.2">
      <c r="A56" s="399" t="s">
        <v>267</v>
      </c>
      <c r="B56" s="427" t="str">
        <v>16Y</v>
      </c>
      <c r="C56" s="487" t="str">
        <v>17Y</v>
      </c>
      <c r="D56" s="487" t="str">
        <f t="shared" si="6"/>
        <v>17Y</v>
      </c>
      <c r="E56" s="398" t="s">
        <v>14</v>
      </c>
      <c r="F56" s="438" t="s">
        <v>15</v>
      </c>
      <c r="G56" s="398" t="s">
        <v>16</v>
      </c>
      <c r="H56" s="438" t="s">
        <v>17</v>
      </c>
      <c r="I56" s="439">
        <v>1.09013897E-2</v>
      </c>
      <c r="J56" s="439" t="str">
        <f>Currency&amp;"YC"&amp;Tenor&amp;"_AB1E_"&amp;B56</f>
        <v>EURYC1M_AB1E_16Y</v>
      </c>
      <c r="K56" s="398" t="str">
        <f>IFERROR(_xll.qlSwapRateHelper2(,IF(DataSelect="Reference",$I56,J56),,$D56,Calendar,$G56,$F56,$H56,$K$22,0,E56,Discounting,Permanent,_xll.ohTrigger(Trigger,DataSelect),ObjectOverwrite),"--")</f>
        <v>obj_00adc#0036</v>
      </c>
      <c r="L56" s="395" t="b">
        <f t="shared" si="7"/>
        <v>1</v>
      </c>
      <c r="N56" s="454" t="str">
        <f>A60</f>
        <v>SW</v>
      </c>
      <c r="O56" s="454" t="str">
        <f>B60</f>
        <v>20Y</v>
      </c>
      <c r="P56" s="458" t="str">
        <f>K60</f>
        <v>obj_00aec#0036</v>
      </c>
      <c r="Q56" s="454" t="b">
        <f>L60</f>
        <v>1</v>
      </c>
      <c r="R56" s="462">
        <v>1</v>
      </c>
      <c r="S56" s="462">
        <v>1</v>
      </c>
      <c r="T56" s="185" t="str">
        <v>obj_00b1e</v>
      </c>
      <c r="U56" s="185" t="str">
        <f>_xll.qlRateHelperQuoteName(T56)</f>
        <v/>
      </c>
      <c r="V56" s="452">
        <f>_xll.qlRateHelperRate(T56,_xll.ohTrigger(Trigger,Trigger3M))</f>
        <v>1.2378207400000001E-2</v>
      </c>
      <c r="W56" s="452" t="str">
        <f>IFERROR(_xll.qlFuturesRateHelperConvexityAdjustment(T56,Trigger),"--")</f>
        <v>--</v>
      </c>
      <c r="X56" s="186">
        <f>_xll.qlRateHelperEarliestDate(T56,Trigger)</f>
        <v>42156</v>
      </c>
      <c r="Y56" s="186">
        <f>_xll.qlRateHelperLatestDate(T56,Trigger)</f>
        <v>53479</v>
      </c>
      <c r="Z56" s="359">
        <v>1.2616135206393391E-2</v>
      </c>
      <c r="AD56" s="364"/>
      <c r="AO56" s="185" t="s">
        <v>214</v>
      </c>
      <c r="AP56" s="186">
        <f>_xll.qlInterestRateIndexFixingDate(Currency&amp;"ibor"&amp;$I$1,AQ56,Trigger)</f>
        <v>42228</v>
      </c>
      <c r="AQ56" s="186">
        <f>_xll.qlCalendarAdvance(Calendar,AQ55,AO56,"f",,Trigger)</f>
        <v>42230</v>
      </c>
      <c r="AR56" s="186">
        <f>_xll.qlInterestRateIndexMaturity(Currency&amp;"ibor"&amp;$I$1,AQ56,Trigger)</f>
        <v>42261</v>
      </c>
      <c r="AS56" s="359">
        <f>_xll.qlIndexFixing($AC$5,AP56,,_xll.ohTrigger(Trigger,Quote!$V$2))</f>
        <v>-7.1402207056989815E-4</v>
      </c>
      <c r="AT56" s="359">
        <f>_xll.qlIndexFixing($AU$1,AP56,TRUE,_xll.ohTrigger(Trigger,Trigger1M))</f>
        <v>-7.1119545788920645E-4</v>
      </c>
    </row>
    <row r="57" spans="1:46" s="154" customFormat="1" ht="11.25" customHeight="1" x14ac:dyDescent="0.2">
      <c r="A57" s="399" t="s">
        <v>267</v>
      </c>
      <c r="B57" s="427" t="str">
        <v>17Y</v>
      </c>
      <c r="C57" s="487" t="str">
        <v>18Y</v>
      </c>
      <c r="D57" s="487" t="str">
        <f t="shared" si="6"/>
        <v>18Y</v>
      </c>
      <c r="E57" s="398" t="s">
        <v>14</v>
      </c>
      <c r="F57" s="438" t="s">
        <v>15</v>
      </c>
      <c r="G57" s="398" t="s">
        <v>16</v>
      </c>
      <c r="H57" s="438" t="s">
        <v>17</v>
      </c>
      <c r="I57" s="439">
        <v>1.1161384260000001E-2</v>
      </c>
      <c r="J57" s="439" t="str">
        <f>Currency&amp;"YC"&amp;Tenor&amp;"_AB1E_"&amp;B57</f>
        <v>EURYC1M_AB1E_17Y</v>
      </c>
      <c r="K57" s="398" t="str">
        <f>IFERROR(_xll.qlSwapRateHelper2(,IF(DataSelect="Reference",$I57,J57),,$D57,Calendar,$G57,$F57,$H57,$K$22,0,E57,Discounting,Permanent,_xll.ohTrigger(Trigger,DataSelect),ObjectOverwrite),"--")</f>
        <v>obj_00ae1#0036</v>
      </c>
      <c r="L57" s="395" t="b">
        <f t="shared" si="7"/>
        <v>1</v>
      </c>
      <c r="N57" s="454" t="str">
        <f>A61</f>
        <v>SW</v>
      </c>
      <c r="O57" s="454" t="str">
        <f>B61</f>
        <v>21Y</v>
      </c>
      <c r="P57" s="458" t="str">
        <f>K61</f>
        <v>obj_00afa#0036</v>
      </c>
      <c r="Q57" s="454" t="b">
        <f>L61</f>
        <v>1</v>
      </c>
      <c r="R57" s="462">
        <v>1</v>
      </c>
      <c r="S57" s="462">
        <v>1</v>
      </c>
      <c r="T57" s="185" t="str">
        <v>obj_00b17</v>
      </c>
      <c r="U57" s="185" t="str">
        <f>_xll.qlRateHelperQuoteName(T57)</f>
        <v/>
      </c>
      <c r="V57" s="452">
        <f>_xll.qlRateHelperRate(T57,_xll.ohTrigger(Trigger,Trigger3M))</f>
        <v>1.2434546920000001E-2</v>
      </c>
      <c r="W57" s="452" t="str">
        <f>IFERROR(_xll.qlFuturesRateHelperConvexityAdjustment(T57,Trigger),"--")</f>
        <v>--</v>
      </c>
      <c r="X57" s="186">
        <f>_xll.qlRateHelperEarliestDate(T57,Trigger)</f>
        <v>42156</v>
      </c>
      <c r="Y57" s="186">
        <f>_xll.qlRateHelperLatestDate(T57,Trigger)</f>
        <v>53846</v>
      </c>
      <c r="Z57" s="359">
        <v>1.2673756381906905E-2</v>
      </c>
      <c r="AD57" s="364"/>
      <c r="AO57" s="185" t="s">
        <v>214</v>
      </c>
      <c r="AP57" s="186">
        <f>_xll.qlInterestRateIndexFixingDate(Currency&amp;"ibor"&amp;$I$1,AQ57,Trigger)</f>
        <v>42229</v>
      </c>
      <c r="AQ57" s="186">
        <f>_xll.qlCalendarAdvance(Calendar,AQ56,AO57,"f",,Trigger)</f>
        <v>42233</v>
      </c>
      <c r="AR57" s="186">
        <f>_xll.qlInterestRateIndexMaturity(Currency&amp;"ibor"&amp;$I$1,AQ57,Trigger)</f>
        <v>42264</v>
      </c>
      <c r="AS57" s="359">
        <f>_xll.qlIndexFixing($AC$5,AP57,,_xll.ohTrigger(Trigger,Quote!$V$2))</f>
        <v>-7.1316137370515083E-4</v>
      </c>
      <c r="AT57" s="359">
        <f>_xll.qlIndexFixing($AU$1,AP57,TRUE,_xll.ohTrigger(Trigger,Trigger1M))</f>
        <v>-7.0987746612573689E-4</v>
      </c>
    </row>
    <row r="58" spans="1:46" s="154" customFormat="1" ht="11.25" customHeight="1" x14ac:dyDescent="0.2">
      <c r="A58" s="399" t="s">
        <v>267</v>
      </c>
      <c r="B58" s="427" t="str">
        <v>18Y</v>
      </c>
      <c r="C58" s="487" t="str">
        <v>19Y</v>
      </c>
      <c r="D58" s="487" t="str">
        <f t="shared" si="6"/>
        <v>19Y</v>
      </c>
      <c r="E58" s="398" t="s">
        <v>14</v>
      </c>
      <c r="F58" s="438" t="s">
        <v>15</v>
      </c>
      <c r="G58" s="398" t="s">
        <v>16</v>
      </c>
      <c r="H58" s="438" t="s">
        <v>17</v>
      </c>
      <c r="I58" s="439">
        <v>1.137657431E-2</v>
      </c>
      <c r="J58" s="439" t="str">
        <f>Currency&amp;"YC"&amp;Tenor&amp;"_AB1E_"&amp;B58</f>
        <v>EURYC1M_AB1E_18Y</v>
      </c>
      <c r="K58" s="398" t="str">
        <f>IFERROR(_xll.qlSwapRateHelper2(,IF(DataSelect="Reference",$I58,J58),,$D58,Calendar,$G58,$F58,$H58,$K$22,0,E58,Discounting,Permanent,_xll.ohTrigger(Trigger,DataSelect),ObjectOverwrite),"--")</f>
        <v>obj_00af6#0036</v>
      </c>
      <c r="L58" s="395" t="b">
        <f t="shared" si="7"/>
        <v>1</v>
      </c>
      <c r="N58" s="454" t="str">
        <f>A62</f>
        <v>SW</v>
      </c>
      <c r="O58" s="454" t="str">
        <f>B62</f>
        <v>22Y</v>
      </c>
      <c r="P58" s="458" t="str">
        <f>K62</f>
        <v>obj_00af7#0036</v>
      </c>
      <c r="Q58" s="454" t="b">
        <f>L62</f>
        <v>1</v>
      </c>
      <c r="R58" s="462">
        <v>1</v>
      </c>
      <c r="S58" s="462">
        <v>1</v>
      </c>
      <c r="T58" s="185" t="str">
        <v>obj_00b11</v>
      </c>
      <c r="U58" s="185" t="str">
        <f>_xll.qlRateHelperQuoteName(T58)</f>
        <v/>
      </c>
      <c r="V58" s="452">
        <f>_xll.qlRateHelperRate(T58,_xll.ohTrigger(Trigger,Trigger3M))</f>
        <v>1.24881135E-2</v>
      </c>
      <c r="W58" s="452" t="str">
        <f>IFERROR(_xll.qlFuturesRateHelperConvexityAdjustment(T58,Trigger),"--")</f>
        <v>--</v>
      </c>
      <c r="X58" s="186">
        <f>_xll.qlRateHelperEarliestDate(T58,Trigger)</f>
        <v>42156</v>
      </c>
      <c r="Y58" s="186">
        <f>_xll.qlRateHelperLatestDate(T58,Trigger)</f>
        <v>54210</v>
      </c>
      <c r="Z58" s="359">
        <v>1.2727642462025577E-2</v>
      </c>
      <c r="AD58" s="364"/>
      <c r="AO58" s="185" t="s">
        <v>214</v>
      </c>
      <c r="AP58" s="186">
        <f>_xll.qlInterestRateIndexFixingDate(Currency&amp;"ibor"&amp;$I$1,AQ58,Trigger)</f>
        <v>42230</v>
      </c>
      <c r="AQ58" s="186">
        <f>_xll.qlCalendarAdvance(Calendar,AQ57,AO58,"f",,Trigger)</f>
        <v>42234</v>
      </c>
      <c r="AR58" s="186">
        <f>_xll.qlInterestRateIndexMaturity(Currency&amp;"ibor"&amp;$I$1,AQ58,Trigger)</f>
        <v>42265</v>
      </c>
      <c r="AS58" s="359">
        <f>_xll.qlIndexFixing($AC$5,AP58,,_xll.ohTrigger(Trigger,Quote!$V$2))</f>
        <v>-7.1277204193316796E-4</v>
      </c>
      <c r="AT58" s="359">
        <f>_xll.qlIndexFixing($AU$1,AP58,TRUE,_xll.ohTrigger(Trigger,Trigger1M))</f>
        <v>-7.0974762244799174E-4</v>
      </c>
    </row>
    <row r="59" spans="1:46" s="154" customFormat="1" ht="11.25" customHeight="1" x14ac:dyDescent="0.2">
      <c r="A59" s="399" t="s">
        <v>267</v>
      </c>
      <c r="B59" s="427" t="str">
        <v>19Y</v>
      </c>
      <c r="C59" s="487" t="str">
        <v>20Y</v>
      </c>
      <c r="D59" s="487" t="str">
        <f t="shared" si="6"/>
        <v>20Y</v>
      </c>
      <c r="E59" s="398" t="s">
        <v>14</v>
      </c>
      <c r="F59" s="438" t="s">
        <v>15</v>
      </c>
      <c r="G59" s="398" t="s">
        <v>16</v>
      </c>
      <c r="H59" s="438" t="s">
        <v>17</v>
      </c>
      <c r="I59" s="439">
        <v>1.155E-2</v>
      </c>
      <c r="J59" s="439" t="str">
        <f>Currency&amp;"YC"&amp;Tenor&amp;"_AB1E_"&amp;B59</f>
        <v>EURYC1M_AB1E_19Y</v>
      </c>
      <c r="K59" s="398" t="str">
        <f>IFERROR(_xll.qlSwapRateHelper2(,IF(DataSelect="Reference",$I59,J59),,$D59,Calendar,$G59,$F59,$H59,$K$22,0,E59,Discounting,Permanent,_xll.ohTrigger(Trigger,DataSelect),ObjectOverwrite),"--")</f>
        <v>obj_00ad8#0036</v>
      </c>
      <c r="L59" s="395" t="b">
        <f t="shared" si="7"/>
        <v>1</v>
      </c>
      <c r="N59" s="454" t="str">
        <f>A63</f>
        <v>SW</v>
      </c>
      <c r="O59" s="454" t="str">
        <f>B63</f>
        <v>23Y</v>
      </c>
      <c r="P59" s="458" t="str">
        <f>K63</f>
        <v>obj_00ad0#0036</v>
      </c>
      <c r="Q59" s="454" t="b">
        <f>L63</f>
        <v>1</v>
      </c>
      <c r="R59" s="462">
        <v>1</v>
      </c>
      <c r="S59" s="462">
        <v>1</v>
      </c>
      <c r="T59" s="185" t="str">
        <v>obj_00b14</v>
      </c>
      <c r="U59" s="185" t="str">
        <f>_xll.qlRateHelperQuoteName(T59)</f>
        <v/>
      </c>
      <c r="V59" s="452">
        <f>_xll.qlRateHelperRate(T59,_xll.ohTrigger(Trigger,Trigger3M))</f>
        <v>1.253557686E-2</v>
      </c>
      <c r="W59" s="452" t="str">
        <f>IFERROR(_xll.qlFuturesRateHelperConvexityAdjustment(T59,Trigger),"--")</f>
        <v>--</v>
      </c>
      <c r="X59" s="186">
        <f>_xll.qlRateHelperEarliestDate(T59,Trigger)</f>
        <v>42156</v>
      </c>
      <c r="Y59" s="186">
        <f>_xll.qlRateHelperLatestDate(T59,Trigger)</f>
        <v>54575</v>
      </c>
      <c r="Z59" s="359">
        <v>1.2775802281608455E-2</v>
      </c>
      <c r="AD59" s="364"/>
      <c r="AO59" s="185" t="s">
        <v>214</v>
      </c>
      <c r="AP59" s="186">
        <f>_xll.qlInterestRateIndexFixingDate(Currency&amp;"ibor"&amp;$I$1,AQ59,Trigger)</f>
        <v>42233</v>
      </c>
      <c r="AQ59" s="186">
        <f>_xll.qlCalendarAdvance(Calendar,AQ58,AO59,"f",,Trigger)</f>
        <v>42235</v>
      </c>
      <c r="AR59" s="186">
        <f>_xll.qlInterestRateIndexMaturity(Currency&amp;"ibor"&amp;$I$1,AQ59,Trigger)</f>
        <v>42268</v>
      </c>
      <c r="AS59" s="359">
        <f>_xll.qlIndexFixing($AC$5,AP59,,_xll.ohTrigger(Trigger,Quote!$V$2))</f>
        <v>-7.1198188213348538E-4</v>
      </c>
      <c r="AT59" s="359">
        <f>_xll.qlIndexFixing($AU$1,AP59,TRUE,_xll.ohTrigger(Trigger,Trigger1M))</f>
        <v>-7.1019460673792491E-4</v>
      </c>
    </row>
    <row r="60" spans="1:46" s="154" customFormat="1" ht="11.25" customHeight="1" x14ac:dyDescent="0.2">
      <c r="A60" s="399" t="s">
        <v>267</v>
      </c>
      <c r="B60" s="427" t="str">
        <v>20Y</v>
      </c>
      <c r="C60" s="487" t="str">
        <v>21Y</v>
      </c>
      <c r="D60" s="487" t="str">
        <f t="shared" si="6"/>
        <v>21Y</v>
      </c>
      <c r="E60" s="398" t="s">
        <v>14</v>
      </c>
      <c r="F60" s="438" t="s">
        <v>15</v>
      </c>
      <c r="G60" s="398" t="s">
        <v>16</v>
      </c>
      <c r="H60" s="438" t="s">
        <v>17</v>
      </c>
      <c r="I60" s="439">
        <v>1.1687424010000001E-2</v>
      </c>
      <c r="J60" s="439" t="str">
        <f>Currency&amp;"YC"&amp;Tenor&amp;"_AB1E_"&amp;B60</f>
        <v>EURYC1M_AB1E_20Y</v>
      </c>
      <c r="K60" s="398" t="str">
        <f>IFERROR(_xll.qlSwapRateHelper2(,IF(DataSelect="Reference",$I60,J60),,$D60,Calendar,$G60,$F60,$H60,$K$22,0,E60,Discounting,Permanent,_xll.ohTrigger(Trigger,DataSelect),ObjectOverwrite),"--")</f>
        <v>obj_00aec#0036</v>
      </c>
      <c r="L60" s="395" t="b">
        <f t="shared" si="7"/>
        <v>1</v>
      </c>
      <c r="N60" s="454" t="str">
        <f>A64</f>
        <v>SW</v>
      </c>
      <c r="O60" s="454" t="str">
        <f>B64</f>
        <v>24Y</v>
      </c>
      <c r="P60" s="458" t="str">
        <f>K64</f>
        <v>obj_00af1#0036</v>
      </c>
      <c r="Q60" s="454" t="b">
        <f>L64</f>
        <v>1</v>
      </c>
      <c r="R60" s="462">
        <v>1</v>
      </c>
      <c r="S60" s="462">
        <v>1</v>
      </c>
      <c r="T60" s="185" t="str">
        <v>obj_00b1c</v>
      </c>
      <c r="U60" s="185" t="str">
        <f>_xll.qlRateHelperQuoteName(T60)</f>
        <v/>
      </c>
      <c r="V60" s="452">
        <f>_xll.qlRateHelperRate(T60,_xll.ohTrigger(Trigger,Trigger3M))</f>
        <v>1.257516539E-2</v>
      </c>
      <c r="W60" s="452" t="str">
        <f>IFERROR(_xll.qlFuturesRateHelperConvexityAdjustment(T60,Trigger),"--")</f>
        <v>--</v>
      </c>
      <c r="X60" s="186">
        <f>_xll.qlRateHelperEarliestDate(T60,Trigger)</f>
        <v>42156</v>
      </c>
      <c r="Y60" s="186">
        <f>_xll.qlRateHelperLatestDate(T60,Trigger)</f>
        <v>54940</v>
      </c>
      <c r="Z60" s="359">
        <v>1.2814987773459999E-2</v>
      </c>
      <c r="AD60" s="364"/>
      <c r="AO60" s="185" t="s">
        <v>214</v>
      </c>
      <c r="AP60" s="186">
        <f>_xll.qlInterestRateIndexFixingDate(Currency&amp;"ibor"&amp;$I$1,AQ60,Trigger)</f>
        <v>42234</v>
      </c>
      <c r="AQ60" s="186">
        <f>_xll.qlCalendarAdvance(Calendar,AQ59,AO60,"f",,Trigger)</f>
        <v>42236</v>
      </c>
      <c r="AR60" s="186">
        <f>_xll.qlInterestRateIndexMaturity(Currency&amp;"ibor"&amp;$I$1,AQ60,Trigger)</f>
        <v>42268</v>
      </c>
      <c r="AS60" s="359">
        <f>_xll.qlIndexFixing($AC$5,AP60,,_xll.ohTrigger(Trigger,Quote!$V$2))</f>
        <v>-7.1169557613340317E-4</v>
      </c>
      <c r="AT60" s="359">
        <f>_xll.qlIndexFixing($AU$1,AP60,TRUE,_xll.ohTrigger(Trigger,Trigger1M))</f>
        <v>-7.1004459548495991E-4</v>
      </c>
    </row>
    <row r="61" spans="1:46" s="154" customFormat="1" ht="11.25" customHeight="1" x14ac:dyDescent="0.2">
      <c r="A61" s="399" t="s">
        <v>267</v>
      </c>
      <c r="B61" s="427" t="str">
        <v>21Y</v>
      </c>
      <c r="C61" s="487" t="str">
        <v>22Y</v>
      </c>
      <c r="D61" s="487" t="str">
        <f t="shared" si="6"/>
        <v>22Y</v>
      </c>
      <c r="E61" s="398" t="s">
        <v>14</v>
      </c>
      <c r="F61" s="438" t="s">
        <v>15</v>
      </c>
      <c r="G61" s="398" t="s">
        <v>16</v>
      </c>
      <c r="H61" s="438" t="s">
        <v>17</v>
      </c>
      <c r="I61" s="439">
        <v>1.179432836E-2</v>
      </c>
      <c r="J61" s="439" t="str">
        <f>Currency&amp;"YC"&amp;Tenor&amp;"_AB1E_"&amp;B61</f>
        <v>EURYC1M_AB1E_21Y</v>
      </c>
      <c r="K61" s="398" t="str">
        <f>IFERROR(_xll.qlSwapRateHelper2(,IF(DataSelect="Reference",$I61,J61),,$D61,Calendar,$G61,$F61,$H61,$K$22,0,E61,Discounting,Permanent,_xll.ohTrigger(Trigger,DataSelect),ObjectOverwrite),"--")</f>
        <v>obj_00afa#0036</v>
      </c>
      <c r="L61" s="395" t="b">
        <f t="shared" si="7"/>
        <v>1</v>
      </c>
      <c r="N61" s="454" t="str">
        <f>A65</f>
        <v>SW</v>
      </c>
      <c r="O61" s="454" t="str">
        <f>B65</f>
        <v>25Y</v>
      </c>
      <c r="P61" s="458" t="str">
        <f>K65</f>
        <v>obj_00af9#0036</v>
      </c>
      <c r="Q61" s="454" t="b">
        <f>L65</f>
        <v>1</v>
      </c>
      <c r="R61" s="462">
        <v>1</v>
      </c>
      <c r="S61" s="462">
        <v>1</v>
      </c>
      <c r="T61" s="185" t="str">
        <v>obj_00b1a</v>
      </c>
      <c r="U61" s="185" t="str">
        <f>_xll.qlRateHelperQuoteName(T61)</f>
        <v/>
      </c>
      <c r="V61" s="452">
        <f>_xll.qlRateHelperRate(T61,_xll.ohTrigger(Trigger,Trigger3M))</f>
        <v>1.260764445E-2</v>
      </c>
      <c r="W61" s="452" t="str">
        <f>IFERROR(_xll.qlFuturesRateHelperConvexityAdjustment(T61,Trigger),"--")</f>
        <v>--</v>
      </c>
      <c r="X61" s="186">
        <f>_xll.qlRateHelperEarliestDate(T61,Trigger)</f>
        <v>42156</v>
      </c>
      <c r="Y61" s="186">
        <f>_xll.qlRateHelperLatestDate(T61,Trigger)</f>
        <v>55305</v>
      </c>
      <c r="Z61" s="359">
        <v>1.2846019133501077E-2</v>
      </c>
      <c r="AD61" s="364"/>
      <c r="AO61" s="185" t="s">
        <v>214</v>
      </c>
      <c r="AP61" s="186">
        <f>_xll.qlInterestRateIndexFixingDate(Currency&amp;"ibor"&amp;$I$1,AQ61,Trigger)</f>
        <v>42235</v>
      </c>
      <c r="AQ61" s="186">
        <f>_xll.qlCalendarAdvance(Calendar,AQ60,AO61,"f",,Trigger)</f>
        <v>42237</v>
      </c>
      <c r="AR61" s="186">
        <f>_xll.qlInterestRateIndexMaturity(Currency&amp;"ibor"&amp;$I$1,AQ61,Trigger)</f>
        <v>42268</v>
      </c>
      <c r="AS61" s="359">
        <f>_xll.qlIndexFixing($AC$5,AP61,,_xll.ohTrigger(Trigger,Quote!$V$2))</f>
        <v>-7.1129674809252807E-4</v>
      </c>
      <c r="AT61" s="359">
        <f>_xll.qlIndexFixing($AU$1,AP61,TRUE,_xll.ohTrigger(Trigger,Trigger1M))</f>
        <v>-7.1001491198559178E-4</v>
      </c>
    </row>
    <row r="62" spans="1:46" s="154" customFormat="1" ht="11.25" customHeight="1" x14ac:dyDescent="0.2">
      <c r="A62" s="399" t="s">
        <v>267</v>
      </c>
      <c r="B62" s="427" t="str">
        <v>22Y</v>
      </c>
      <c r="C62" s="487" t="str">
        <v>23Y</v>
      </c>
      <c r="D62" s="487" t="str">
        <f t="shared" si="6"/>
        <v>23Y</v>
      </c>
      <c r="E62" s="398" t="s">
        <v>14</v>
      </c>
      <c r="F62" s="438" t="s">
        <v>15</v>
      </c>
      <c r="G62" s="398" t="s">
        <v>16</v>
      </c>
      <c r="H62" s="438" t="s">
        <v>17</v>
      </c>
      <c r="I62" s="439">
        <v>1.188134781E-2</v>
      </c>
      <c r="J62" s="439" t="str">
        <f>Currency&amp;"YC"&amp;Tenor&amp;"_AB1E_"&amp;B62</f>
        <v>EURYC1M_AB1E_22Y</v>
      </c>
      <c r="K62" s="398" t="str">
        <f>IFERROR(_xll.qlSwapRateHelper2(,IF(DataSelect="Reference",$I62,J62),,$D62,Calendar,$G62,$F62,$H62,$K$22,0,E62,Discounting,Permanent,_xll.ohTrigger(Trigger,DataSelect),ObjectOverwrite),"--")</f>
        <v>obj_00af7#0036</v>
      </c>
      <c r="L62" s="395" t="b">
        <f t="shared" si="7"/>
        <v>1</v>
      </c>
      <c r="N62" s="454" t="str">
        <f>A66</f>
        <v>SW</v>
      </c>
      <c r="O62" s="454" t="str">
        <f>B66</f>
        <v>26Y</v>
      </c>
      <c r="P62" s="458" t="str">
        <f>K66</f>
        <v>obj_00b20#0021</v>
      </c>
      <c r="Q62" s="454" t="b">
        <f>L66</f>
        <v>1</v>
      </c>
      <c r="R62" s="462">
        <v>1</v>
      </c>
      <c r="S62" s="462">
        <v>1</v>
      </c>
      <c r="T62" s="185" t="str">
        <v>obj_00b1f</v>
      </c>
      <c r="U62" s="185" t="str">
        <f>_xll.qlRateHelperQuoteName(T62)</f>
        <v/>
      </c>
      <c r="V62" s="452">
        <f>_xll.qlRateHelperRate(T62,_xll.ohTrigger(Trigger,Trigger3M))</f>
        <v>1.263200425E-2</v>
      </c>
      <c r="W62" s="452" t="str">
        <f>IFERROR(_xll.qlFuturesRateHelperConvexityAdjustment(T62,Trigger),"--")</f>
        <v>--</v>
      </c>
      <c r="X62" s="186">
        <f>_xll.qlRateHelperEarliestDate(T62,Trigger)</f>
        <v>42156</v>
      </c>
      <c r="Y62" s="186">
        <f>_xll.qlRateHelperLatestDate(T62,Trigger)</f>
        <v>55673</v>
      </c>
      <c r="Z62" s="359">
        <v>1.2866628000428324E-2</v>
      </c>
      <c r="AD62" s="364"/>
      <c r="AO62" s="185" t="s">
        <v>214</v>
      </c>
      <c r="AP62" s="186">
        <f>_xll.qlInterestRateIndexFixingDate(Currency&amp;"ibor"&amp;$I$1,AQ62,Trigger)</f>
        <v>42236</v>
      </c>
      <c r="AQ62" s="186">
        <f>_xll.qlCalendarAdvance(Calendar,AQ61,AO62,"f",,Trigger)</f>
        <v>42240</v>
      </c>
      <c r="AR62" s="186">
        <f>_xll.qlInterestRateIndexMaturity(Currency&amp;"ibor"&amp;$I$1,AQ62,Trigger)</f>
        <v>42271</v>
      </c>
      <c r="AS62" s="359">
        <f>_xll.qlIndexFixing($AC$5,AP62,,_xll.ohTrigger(Trigger,Quote!$V$2))</f>
        <v>-7.0936050632302954E-4</v>
      </c>
      <c r="AT62" s="359">
        <f>_xll.qlIndexFixing($AU$1,AP62,TRUE,_xll.ohTrigger(Trigger,Trigger1M))</f>
        <v>-7.1079528812220596E-4</v>
      </c>
    </row>
    <row r="63" spans="1:46" s="154" customFormat="1" ht="11.25" customHeight="1" x14ac:dyDescent="0.2">
      <c r="A63" s="399" t="s">
        <v>267</v>
      </c>
      <c r="B63" s="427" t="str">
        <v>23Y</v>
      </c>
      <c r="C63" s="487" t="str">
        <v>24Y</v>
      </c>
      <c r="D63" s="487" t="str">
        <f t="shared" si="6"/>
        <v>24Y</v>
      </c>
      <c r="E63" s="398" t="s">
        <v>14</v>
      </c>
      <c r="F63" s="438" t="s">
        <v>15</v>
      </c>
      <c r="G63" s="398" t="s">
        <v>16</v>
      </c>
      <c r="H63" s="438" t="s">
        <v>17</v>
      </c>
      <c r="I63" s="439">
        <v>1.1953198759999999E-2</v>
      </c>
      <c r="J63" s="439" t="str">
        <f>Currency&amp;"YC"&amp;Tenor&amp;"_AB1E_"&amp;B63</f>
        <v>EURYC1M_AB1E_23Y</v>
      </c>
      <c r="K63" s="398" t="str">
        <f>IFERROR(_xll.qlSwapRateHelper2(,IF(DataSelect="Reference",$I63,J63),,$D63,Calendar,$G63,$F63,$H63,$K$22,0,E63,Discounting,Permanent,_xll.ohTrigger(Trigger,DataSelect),ObjectOverwrite),"--")</f>
        <v>obj_00ad0#0036</v>
      </c>
      <c r="L63" s="395" t="b">
        <f t="shared" si="7"/>
        <v>1</v>
      </c>
      <c r="N63" s="454" t="str">
        <f>A67</f>
        <v>SW</v>
      </c>
      <c r="O63" s="454" t="str">
        <f>B67</f>
        <v>27Y</v>
      </c>
      <c r="P63" s="458" t="str">
        <f>K67</f>
        <v>obj_00b13#0021</v>
      </c>
      <c r="Q63" s="454" t="b">
        <f>L67</f>
        <v>1</v>
      </c>
      <c r="R63" s="462">
        <v>1</v>
      </c>
      <c r="S63" s="462">
        <v>1</v>
      </c>
      <c r="T63" s="185" t="str">
        <v>obj_00b15</v>
      </c>
      <c r="U63" s="185" t="str">
        <f>_xll.qlRateHelperQuoteName(T63)</f>
        <v/>
      </c>
      <c r="V63" s="452">
        <f>_xll.qlRateHelperRate(T63,_xll.ohTrigger(Trigger,Trigger3M))</f>
        <v>1.2645649260000001E-2</v>
      </c>
      <c r="W63" s="452" t="str">
        <f>IFERROR(_xll.qlFuturesRateHelperConvexityAdjustment(T63,Trigger),"--")</f>
        <v>--</v>
      </c>
      <c r="X63" s="186">
        <f>_xll.qlRateHelperEarliestDate(T63,Trigger)</f>
        <v>42156</v>
      </c>
      <c r="Y63" s="186">
        <f>_xll.qlRateHelperLatestDate(T63,Trigger)</f>
        <v>56037</v>
      </c>
      <c r="Z63" s="359">
        <v>1.2875601152942447E-2</v>
      </c>
      <c r="AD63" s="364"/>
      <c r="AO63" s="185" t="s">
        <v>214</v>
      </c>
      <c r="AP63" s="186">
        <f>_xll.qlInterestRateIndexFixingDate(Currency&amp;"ibor"&amp;$I$1,AQ63,Trigger)</f>
        <v>42237</v>
      </c>
      <c r="AQ63" s="186">
        <f>_xll.qlCalendarAdvance(Calendar,AQ62,AO63,"f",,Trigger)</f>
        <v>42241</v>
      </c>
      <c r="AR63" s="186">
        <f>_xll.qlInterestRateIndexMaturity(Currency&amp;"ibor"&amp;$I$1,AQ63,Trigger)</f>
        <v>42272</v>
      </c>
      <c r="AS63" s="359">
        <f>_xll.qlIndexFixing($AC$5,AP63,,_xll.ohTrigger(Trigger,Quote!$V$2))</f>
        <v>-7.0861265948824815E-4</v>
      </c>
      <c r="AT63" s="359">
        <f>_xll.qlIndexFixing($AU$1,AP63,TRUE,_xll.ohTrigger(Trigger,Trigger1M))</f>
        <v>-7.1105301243248604E-4</v>
      </c>
    </row>
    <row r="64" spans="1:46" s="154" customFormat="1" ht="11.25" customHeight="1" x14ac:dyDescent="0.2">
      <c r="A64" s="399" t="s">
        <v>267</v>
      </c>
      <c r="B64" s="427" t="str">
        <v>24Y</v>
      </c>
      <c r="C64" s="487" t="str">
        <v>25Y</v>
      </c>
      <c r="D64" s="487" t="str">
        <f t="shared" si="6"/>
        <v>25Y</v>
      </c>
      <c r="E64" s="398" t="s">
        <v>14</v>
      </c>
      <c r="F64" s="438" t="s">
        <v>15</v>
      </c>
      <c r="G64" s="398" t="s">
        <v>16</v>
      </c>
      <c r="H64" s="438" t="s">
        <v>17</v>
      </c>
      <c r="I64" s="439">
        <v>1.2019999999999999E-2</v>
      </c>
      <c r="J64" s="439" t="str">
        <f>Currency&amp;"YC"&amp;Tenor&amp;"_AB1E_"&amp;B64</f>
        <v>EURYC1M_AB1E_24Y</v>
      </c>
      <c r="K64" s="398" t="str">
        <f>IFERROR(_xll.qlSwapRateHelper2(,IF(DataSelect="Reference",$I64,J64),,$D64,Calendar,$G64,$F64,$H64,$K$22,0,E64,Discounting,Permanent,_xll.ohTrigger(Trigger,DataSelect),ObjectOverwrite),"--")</f>
        <v>obj_00af1#0036</v>
      </c>
      <c r="L64" s="395" t="b">
        <f t="shared" si="7"/>
        <v>1</v>
      </c>
      <c r="N64" s="454" t="str">
        <f>A68</f>
        <v>SW</v>
      </c>
      <c r="O64" s="454" t="str">
        <f>B68</f>
        <v>28Y</v>
      </c>
      <c r="P64" s="458" t="str">
        <f>K68</f>
        <v>obj_00b18#0021</v>
      </c>
      <c r="Q64" s="454" t="b">
        <f>L68</f>
        <v>1</v>
      </c>
      <c r="R64" s="462">
        <v>1</v>
      </c>
      <c r="S64" s="462">
        <v>1</v>
      </c>
      <c r="T64" s="185" t="str">
        <v>obj_00b1d</v>
      </c>
      <c r="U64" s="185" t="str">
        <f>_xll.qlRateHelperQuoteName(T64)</f>
        <v/>
      </c>
      <c r="V64" s="452">
        <f>_xll.qlRateHelperRate(T64,_xll.ohTrigger(Trigger,Trigger3M))</f>
        <v>1.264858359E-2</v>
      </c>
      <c r="W64" s="452" t="str">
        <f>IFERROR(_xll.qlFuturesRateHelperConvexityAdjustment(T64,Trigger),"--")</f>
        <v>--</v>
      </c>
      <c r="X64" s="186">
        <f>_xll.qlRateHelperEarliestDate(T64,Trigger)</f>
        <v>42156</v>
      </c>
      <c r="Y64" s="186">
        <f>_xll.qlRateHelperLatestDate(T64,Trigger)</f>
        <v>56401</v>
      </c>
      <c r="Z64" s="185">
        <v>1.2871865775337357E-2</v>
      </c>
      <c r="AO64" s="185" t="s">
        <v>214</v>
      </c>
      <c r="AP64" s="186">
        <f>_xll.qlInterestRateIndexFixingDate(Currency&amp;"ibor"&amp;$I$1,AQ64,Trigger)</f>
        <v>42240</v>
      </c>
      <c r="AQ64" s="186">
        <f>_xll.qlCalendarAdvance(Calendar,AQ63,AO64,"f",,Trigger)</f>
        <v>42242</v>
      </c>
      <c r="AR64" s="186">
        <f>_xll.qlInterestRateIndexMaturity(Currency&amp;"ibor"&amp;$I$1,AQ64,Trigger)</f>
        <v>42275</v>
      </c>
      <c r="AS64" s="359">
        <f>_xll.qlIndexFixing($AC$5,AP64,,_xll.ohTrigger(Trigger,Quote!$V$2))</f>
        <v>-7.083005338733144E-4</v>
      </c>
      <c r="AT64" s="359">
        <f>_xll.qlIndexFixing($AU$1,AP64,TRUE,_xll.ohTrigger(Trigger,Trigger1M))</f>
        <v>-7.1049434065682186E-4</v>
      </c>
    </row>
    <row r="65" spans="1:46" s="154" customFormat="1" ht="11.25" customHeight="1" x14ac:dyDescent="0.2">
      <c r="A65" s="399" t="s">
        <v>267</v>
      </c>
      <c r="B65" s="427" t="str">
        <v>25Y</v>
      </c>
      <c r="C65" s="487" t="str">
        <v>26Y</v>
      </c>
      <c r="D65" s="487" t="str">
        <f t="shared" si="6"/>
        <v>26Y</v>
      </c>
      <c r="E65" s="398" t="s">
        <v>14</v>
      </c>
      <c r="F65" s="438" t="s">
        <v>15</v>
      </c>
      <c r="G65" s="398" t="s">
        <v>16</v>
      </c>
      <c r="H65" s="438" t="s">
        <v>17</v>
      </c>
      <c r="I65" s="439">
        <v>1.2082332039999999E-2</v>
      </c>
      <c r="J65" s="439" t="str">
        <f>Currency&amp;"YC"&amp;Tenor&amp;"_AB1E_"&amp;B65</f>
        <v>EURYC1M_AB1E_25Y</v>
      </c>
      <c r="K65" s="398" t="str">
        <f>IFERROR(_xll.qlSwapRateHelper2(,IF(DataSelect="Reference",$I65,J65),,$D65,Calendar,$G65,$F65,$H65,$K$22,0,E65,Discounting,Permanent,_xll.ohTrigger(Trigger,DataSelect),ObjectOverwrite),"--")</f>
        <v>obj_00af9#0036</v>
      </c>
      <c r="L65" s="395" t="b">
        <f t="shared" si="7"/>
        <v>1</v>
      </c>
      <c r="N65" s="454" t="str">
        <f>A69</f>
        <v>SW</v>
      </c>
      <c r="O65" s="454" t="str">
        <f>B69</f>
        <v>29Y</v>
      </c>
      <c r="P65" s="458" t="str">
        <f>K69</f>
        <v>obj_00b12#0021</v>
      </c>
      <c r="Q65" s="454" t="b">
        <f>L69</f>
        <v>1</v>
      </c>
      <c r="R65" s="462">
        <v>1</v>
      </c>
      <c r="S65" s="462">
        <v>1</v>
      </c>
      <c r="T65" s="185" t="str">
        <v>obj_00b16</v>
      </c>
      <c r="U65" s="185" t="str">
        <f>_xll.qlRateHelperQuoteName(T65)</f>
        <v/>
      </c>
      <c r="V65" s="452">
        <f>_xll.qlRateHelperRate(T65,_xll.ohTrigger(Trigger,Trigger3M))</f>
        <v>1.264E-2</v>
      </c>
      <c r="W65" s="452" t="str">
        <f>IFERROR(_xll.qlFuturesRateHelperConvexityAdjustment(T65,Trigger),"--")</f>
        <v>--</v>
      </c>
      <c r="X65" s="186">
        <f>_xll.qlRateHelperEarliestDate(T65,Trigger)</f>
        <v>42156</v>
      </c>
      <c r="Y65" s="186">
        <f>_xll.qlRateHelperLatestDate(T65,Trigger)</f>
        <v>56766</v>
      </c>
      <c r="Z65" s="185">
        <v>1.2854372204095132E-2</v>
      </c>
      <c r="AO65" s="185" t="s">
        <v>214</v>
      </c>
      <c r="AP65" s="186">
        <f>_xll.qlInterestRateIndexFixingDate(Currency&amp;"ibor"&amp;$I$1,AQ65,Trigger)</f>
        <v>42241</v>
      </c>
      <c r="AQ65" s="186">
        <f>_xll.qlCalendarAdvance(Calendar,AQ64,AO65,"f",,Trigger)</f>
        <v>42243</v>
      </c>
      <c r="AR65" s="186">
        <f>_xll.qlInterestRateIndexMaturity(Currency&amp;"ibor"&amp;$I$1,AQ65,Trigger)</f>
        <v>42275</v>
      </c>
      <c r="AS65" s="359">
        <f>_xll.qlIndexFixing($AC$5,AP65,,_xll.ohTrigger(Trigger,Quote!$V$2))</f>
        <v>-7.0726171400969928E-4</v>
      </c>
      <c r="AT65" s="359">
        <f>_xll.qlIndexFixing($AU$1,AP65,TRUE,_xll.ohTrigger(Trigger,Trigger1M))</f>
        <v>-7.1093698270158212E-4</v>
      </c>
    </row>
    <row r="66" spans="1:46" s="154" customFormat="1" ht="11.25" customHeight="1" x14ac:dyDescent="0.2">
      <c r="A66" s="399" t="s">
        <v>267</v>
      </c>
      <c r="B66" s="427" t="str">
        <v>26Y</v>
      </c>
      <c r="C66" s="487" t="str">
        <v>27Y</v>
      </c>
      <c r="D66" s="487" t="str">
        <f t="shared" si="6"/>
        <v>27Y</v>
      </c>
      <c r="E66" s="398" t="s">
        <v>14</v>
      </c>
      <c r="F66" s="438" t="s">
        <v>15</v>
      </c>
      <c r="G66" s="398" t="s">
        <v>16</v>
      </c>
      <c r="H66" s="438" t="s">
        <v>17</v>
      </c>
      <c r="I66" s="439">
        <v>1.2142758819999998E-2</v>
      </c>
      <c r="J66" s="439" t="str">
        <f>Currency&amp;"YC"&amp;Tenor&amp;"_AB1E_"&amp;B66</f>
        <v>EURYC1M_AB1E_26Y</v>
      </c>
      <c r="K66" s="398" t="str">
        <f>IFERROR(_xll.qlSwapRateHelper2(,IF(DataSelect="Reference",$I66,J66),,$D66,Calendar,$G66,$F66,$H66,$K$22,0,E66,Discounting,Permanent,_xll.ohTrigger(Trigger,DataSelect),ObjectOverwrite),"--")</f>
        <v>obj_00b20#0021</v>
      </c>
      <c r="L66" s="395" t="b">
        <f t="shared" si="7"/>
        <v>1</v>
      </c>
      <c r="N66" s="454" t="str">
        <f>A70</f>
        <v>SW</v>
      </c>
      <c r="O66" s="454" t="str">
        <f>B70</f>
        <v>30Y</v>
      </c>
      <c r="P66" s="458" t="str">
        <f>K70</f>
        <v>obj_00b1e#0021</v>
      </c>
      <c r="Q66" s="454" t="b">
        <f>L70</f>
        <v>1</v>
      </c>
      <c r="R66" s="462">
        <v>1</v>
      </c>
      <c r="S66" s="462">
        <v>1</v>
      </c>
      <c r="T66" s="185" t="str">
        <v>obj_00b19</v>
      </c>
      <c r="U66" s="185" t="str">
        <f>_xll.qlRateHelperQuoteName(T66)</f>
        <v/>
      </c>
      <c r="V66" s="452">
        <f>_xll.qlRateHelperRate(T66,_xll.ohTrigger(Trigger,Trigger3M))</f>
        <v>1.2279999999999999E-2</v>
      </c>
      <c r="W66" s="452" t="str">
        <f>IFERROR(_xll.qlFuturesRateHelperConvexityAdjustment(T66,Trigger),"--")</f>
        <v>--</v>
      </c>
      <c r="X66" s="186">
        <f>_xll.qlRateHelperEarliestDate(T66,Trigger)</f>
        <v>42156</v>
      </c>
      <c r="Y66" s="186">
        <f>_xll.qlRateHelperLatestDate(T66,Trigger)</f>
        <v>60419</v>
      </c>
      <c r="Z66" s="185">
        <v>1.2357967122656391E-2</v>
      </c>
      <c r="AO66" s="185" t="s">
        <v>214</v>
      </c>
      <c r="AP66" s="186">
        <f>_xll.qlInterestRateIndexFixingDate(Currency&amp;"ibor"&amp;$I$1,AQ66,Trigger)</f>
        <v>42242</v>
      </c>
      <c r="AQ66" s="186">
        <f>_xll.qlCalendarAdvance(Calendar,AQ65,AO66,"f",,Trigger)</f>
        <v>42244</v>
      </c>
      <c r="AR66" s="186">
        <f>_xll.qlInterestRateIndexMaturity(Currency&amp;"ibor"&amp;$I$1,AQ66,Trigger)</f>
        <v>42275</v>
      </c>
      <c r="AS66" s="359">
        <f>_xll.qlIndexFixing($AC$5,AP66,,_xll.ohTrigger(Trigger,Quote!$V$2))</f>
        <v>-7.060618201085257E-4</v>
      </c>
      <c r="AT66" s="359">
        <f>_xll.qlIndexFixing($AU$1,AP66,TRUE,_xll.ohTrigger(Trigger,Trigger1M))</f>
        <v>-7.1142659867829577E-4</v>
      </c>
    </row>
    <row r="67" spans="1:46" s="154" customFormat="1" ht="11.25" customHeight="1" x14ac:dyDescent="0.2">
      <c r="A67" s="399" t="s">
        <v>267</v>
      </c>
      <c r="B67" s="427" t="str">
        <v>27Y</v>
      </c>
      <c r="C67" s="487" t="str">
        <v>28Y</v>
      </c>
      <c r="D67" s="487" t="str">
        <f t="shared" si="6"/>
        <v>28Y</v>
      </c>
      <c r="E67" s="398" t="s">
        <v>14</v>
      </c>
      <c r="F67" s="438" t="s">
        <v>15</v>
      </c>
      <c r="G67" s="398" t="s">
        <v>16</v>
      </c>
      <c r="H67" s="438" t="s">
        <v>17</v>
      </c>
      <c r="I67" s="439">
        <v>1.2201960329999999E-2</v>
      </c>
      <c r="J67" s="439" t="str">
        <f>Currency&amp;"YC"&amp;Tenor&amp;"_AB1E_"&amp;B67</f>
        <v>EURYC1M_AB1E_27Y</v>
      </c>
      <c r="K67" s="398" t="str">
        <f>IFERROR(_xll.qlSwapRateHelper2(,IF(DataSelect="Reference",$I67,J67),,$D67,Calendar,$G67,$F67,$H67,$K$22,0,E67,Discounting,Permanent,_xll.ohTrigger(Trigger,DataSelect),ObjectOverwrite),"--")</f>
        <v>obj_00b13#0021</v>
      </c>
      <c r="L67" s="395" t="b">
        <f t="shared" si="7"/>
        <v>1</v>
      </c>
      <c r="N67" s="454" t="str">
        <f>A71</f>
        <v>SW</v>
      </c>
      <c r="O67" s="454" t="str">
        <f>B71</f>
        <v>31Y</v>
      </c>
      <c r="P67" s="458" t="str">
        <f>K71</f>
        <v>obj_00b17#0021</v>
      </c>
      <c r="Q67" s="454" t="b">
        <f>L71</f>
        <v>1</v>
      </c>
      <c r="R67" s="462">
        <v>1</v>
      </c>
      <c r="S67" s="462">
        <v>1</v>
      </c>
      <c r="T67" s="185" t="str">
        <v>obj_00b1b</v>
      </c>
      <c r="U67" s="185" t="str">
        <f>_xll.qlRateHelperQuoteName(T67)</f>
        <v/>
      </c>
      <c r="V67" s="452">
        <f>_xll.qlRateHelperRate(T67,_xll.ohTrigger(Trigger,Trigger3M))</f>
        <v>1.221E-2</v>
      </c>
      <c r="W67" s="452" t="str">
        <f>IFERROR(_xll.qlFuturesRateHelperConvexityAdjustment(T67,Trigger),"--")</f>
        <v>--</v>
      </c>
      <c r="X67" s="186">
        <f>_xll.qlRateHelperEarliestDate(T67,Trigger)</f>
        <v>42156</v>
      </c>
      <c r="Y67" s="186">
        <f>_xll.qlRateHelperLatestDate(T67,Trigger)</f>
        <v>64073</v>
      </c>
      <c r="Z67" s="185">
        <v>1.2247688815128123E-2</v>
      </c>
      <c r="AO67" s="185" t="s">
        <v>214</v>
      </c>
      <c r="AP67" s="186">
        <f>_xll.qlInterestRateIndexFixingDate(Currency&amp;"ibor"&amp;$I$1,AQ67,Trigger)</f>
        <v>42243</v>
      </c>
      <c r="AQ67" s="186">
        <f>_xll.qlCalendarAdvance(Calendar,AQ66,AO67,"f",,Trigger)</f>
        <v>42247</v>
      </c>
      <c r="AR67" s="186">
        <f>_xll.qlInterestRateIndexMaturity(Currency&amp;"ibor"&amp;$I$1,AQ67,Trigger)</f>
        <v>42277</v>
      </c>
      <c r="AS67" s="359">
        <f>_xll.qlIndexFixing($AC$5,AP67,,_xll.ohTrigger(Trigger,Quote!$V$2))</f>
        <v>-7.0246860084433038E-4</v>
      </c>
      <c r="AT67" s="359">
        <f>_xll.qlIndexFixing($AU$1,AP67,TRUE,_xll.ohTrigger(Trigger,Trigger1M))</f>
        <v>-7.1147480531186247E-4</v>
      </c>
    </row>
    <row r="68" spans="1:46" s="154" customFormat="1" ht="11.25" customHeight="1" x14ac:dyDescent="0.2">
      <c r="A68" s="399" t="s">
        <v>267</v>
      </c>
      <c r="B68" s="427" t="str">
        <v>28Y</v>
      </c>
      <c r="C68" s="487" t="str">
        <v>29Y</v>
      </c>
      <c r="D68" s="487" t="str">
        <f t="shared" si="6"/>
        <v>29Y</v>
      </c>
      <c r="E68" s="398" t="s">
        <v>14</v>
      </c>
      <c r="F68" s="438" t="s">
        <v>15</v>
      </c>
      <c r="G68" s="398" t="s">
        <v>16</v>
      </c>
      <c r="H68" s="438" t="s">
        <v>17</v>
      </c>
      <c r="I68" s="439">
        <v>1.2261775900000001E-2</v>
      </c>
      <c r="J68" s="439" t="str">
        <f>Currency&amp;"YC"&amp;Tenor&amp;"_AB1E_"&amp;B68</f>
        <v>EURYC1M_AB1E_28Y</v>
      </c>
      <c r="K68" s="398" t="str">
        <f>IFERROR(_xll.qlSwapRateHelper2(,IF(DataSelect="Reference",$I68,J68),,$D68,Calendar,$G68,$F68,$H68,$K$22,0,E68,Discounting,Permanent,_xll.ohTrigger(Trigger,DataSelect),ObjectOverwrite),"--")</f>
        <v>obj_00b18#0021</v>
      </c>
      <c r="L68" s="395" t="b">
        <f t="shared" si="7"/>
        <v>1</v>
      </c>
      <c r="N68" s="454" t="str">
        <f>A72</f>
        <v>SW</v>
      </c>
      <c r="O68" s="454" t="str">
        <f>B72</f>
        <v>32Y</v>
      </c>
      <c r="P68" s="458" t="str">
        <f>K72</f>
        <v>obj_00b11#0021</v>
      </c>
      <c r="Q68" s="454" t="b">
        <f>L72</f>
        <v>1</v>
      </c>
      <c r="R68" s="462">
        <v>1</v>
      </c>
      <c r="S68" s="462">
        <v>1</v>
      </c>
      <c r="T68" s="185" t="e">
        <v>#N/A</v>
      </c>
      <c r="U68" s="185" t="e">
        <f>_xll.qlRateHelperQuoteName(T68)</f>
        <v>#VALUE!</v>
      </c>
      <c r="V68" s="452" t="e">
        <f>_xll.qlRateHelperRate(T68,_xll.ohTrigger(Trigger,Trigger3M))</f>
        <v>#VALUE!</v>
      </c>
      <c r="W68" s="452" t="str">
        <f>IFERROR(_xll.qlFuturesRateHelperConvexityAdjustment(T68,Trigger),"--")</f>
        <v>--</v>
      </c>
      <c r="X68" s="186" t="e">
        <f>_xll.qlRateHelperEarliestDate(T68,Trigger)</f>
        <v>#VALUE!</v>
      </c>
      <c r="Y68" s="186" t="e">
        <f>_xll.qlRateHelperLatestDate(T68,Trigger)</f>
        <v>#VALUE!</v>
      </c>
      <c r="Z68" s="185" t="e">
        <v>#N/A</v>
      </c>
      <c r="AO68" s="185" t="s">
        <v>214</v>
      </c>
      <c r="AP68" s="186">
        <f>_xll.qlInterestRateIndexFixingDate(Currency&amp;"ibor"&amp;$I$1,AQ68,Trigger)</f>
        <v>42244</v>
      </c>
      <c r="AQ68" s="186">
        <f>_xll.qlCalendarAdvance(Calendar,AQ67,AO68,"f",,Trigger)</f>
        <v>42248</v>
      </c>
      <c r="AR68" s="186">
        <f>_xll.qlInterestRateIndexMaturity(Currency&amp;"ibor"&amp;$I$1,AQ68,Trigger)</f>
        <v>42278</v>
      </c>
      <c r="AS68" s="359">
        <f>_xll.qlIndexFixing($AC$5,AP68,,_xll.ohTrigger(Trigger,Quote!$V$2))</f>
        <v>-7.012811433759758E-4</v>
      </c>
      <c r="AT68" s="359">
        <f>_xll.qlIndexFixing($AU$1,AP68,TRUE,_xll.ohTrigger(Trigger,Trigger1M))</f>
        <v>-7.1090309465704493E-4</v>
      </c>
    </row>
    <row r="69" spans="1:46" s="154" customFormat="1" ht="11.25" customHeight="1" x14ac:dyDescent="0.2">
      <c r="A69" s="187" t="s">
        <v>267</v>
      </c>
      <c r="B69" s="443" t="str">
        <v>29Y</v>
      </c>
      <c r="C69" s="443" t="str">
        <v>30Y</v>
      </c>
      <c r="D69" s="488" t="str">
        <f t="shared" si="6"/>
        <v>30Y</v>
      </c>
      <c r="E69" s="442" t="s">
        <v>14</v>
      </c>
      <c r="F69" s="438" t="s">
        <v>15</v>
      </c>
      <c r="G69" s="398" t="s">
        <v>16</v>
      </c>
      <c r="H69" s="438" t="s">
        <v>17</v>
      </c>
      <c r="I69" s="505">
        <v>1.2319999999999999E-2</v>
      </c>
      <c r="J69" s="443" t="str">
        <f>Currency&amp;"YC"&amp;Tenor&amp;"_AB1E_"&amp;B69</f>
        <v>EURYC1M_AB1E_29Y</v>
      </c>
      <c r="K69" s="447" t="str">
        <f>IFERROR(_xll.qlSwapRateHelper2(,IF(DataSelect="Reference",$I69,J69),,$D69,Calendar,$G69,$F69,$H69,$K$22,0,E69,Discounting,Permanent,_xll.ohTrigger(Trigger,DataSelect),ObjectOverwrite),"--")</f>
        <v>obj_00b12#0021</v>
      </c>
      <c r="L69" s="442" t="b">
        <f t="shared" si="7"/>
        <v>1</v>
      </c>
      <c r="N69" s="454" t="str">
        <f>A73</f>
        <v>SW</v>
      </c>
      <c r="O69" s="454" t="str">
        <f>B73</f>
        <v>33Y</v>
      </c>
      <c r="P69" s="458" t="str">
        <f>K73</f>
        <v>obj_00b14#0021</v>
      </c>
      <c r="Q69" s="454" t="b">
        <f>L73</f>
        <v>1</v>
      </c>
      <c r="R69" s="462">
        <v>1</v>
      </c>
      <c r="S69" s="462">
        <v>1</v>
      </c>
      <c r="T69" s="185" t="e">
        <v>#N/A</v>
      </c>
      <c r="U69" s="185" t="e">
        <f>_xll.qlRateHelperQuoteName(T69)</f>
        <v>#VALUE!</v>
      </c>
      <c r="V69" s="452" t="e">
        <f>_xll.qlRateHelperRate(T69,_xll.ohTrigger(Trigger,Trigger3M))</f>
        <v>#VALUE!</v>
      </c>
      <c r="W69" s="452" t="str">
        <f>IFERROR(_xll.qlFuturesRateHelperConvexityAdjustment(T69,Trigger),"--")</f>
        <v>--</v>
      </c>
      <c r="X69" s="186" t="e">
        <f>_xll.qlRateHelperEarliestDate(T69,Trigger)</f>
        <v>#VALUE!</v>
      </c>
      <c r="Y69" s="186" t="e">
        <f>_xll.qlRateHelperLatestDate(T69,Trigger)</f>
        <v>#VALUE!</v>
      </c>
      <c r="Z69" s="185" t="e">
        <v>#N/A</v>
      </c>
      <c r="AD69" s="163"/>
      <c r="AO69" s="185" t="s">
        <v>214</v>
      </c>
      <c r="AP69" s="186">
        <f>_xll.qlInterestRateIndexFixingDate(Currency&amp;"ibor"&amp;$I$1,AQ69,Trigger)</f>
        <v>42247</v>
      </c>
      <c r="AQ69" s="186">
        <f>_xll.qlCalendarAdvance(Calendar,AQ68,AO69,"f",,Trigger)</f>
        <v>42249</v>
      </c>
      <c r="AR69" s="186">
        <f>_xll.qlInterestRateIndexMaturity(Currency&amp;"ibor"&amp;$I$1,AQ69,Trigger)</f>
        <v>42279</v>
      </c>
      <c r="AS69" s="359">
        <f>_xll.qlIndexFixing($AC$5,AP69,,_xll.ohTrigger(Trigger,Quote!$V$2))</f>
        <v>-7.014134855132248E-4</v>
      </c>
      <c r="AT69" s="359">
        <f>_xll.qlIndexFixing($AU$1,AP69,TRUE,_xll.ohTrigger(Trigger,Trigger1M))</f>
        <v>-7.1015710512556396E-4</v>
      </c>
    </row>
    <row r="70" spans="1:46" s="154" customFormat="1" ht="11.25" customHeight="1" x14ac:dyDescent="0.2">
      <c r="A70" s="187" t="s">
        <v>267</v>
      </c>
      <c r="B70" s="443" t="str">
        <v>30Y</v>
      </c>
      <c r="C70" s="443" t="str">
        <v>31Y</v>
      </c>
      <c r="D70" s="488" t="str">
        <f t="shared" si="6"/>
        <v>31Y</v>
      </c>
      <c r="E70" s="442" t="s">
        <v>14</v>
      </c>
      <c r="F70" s="438" t="s">
        <v>15</v>
      </c>
      <c r="G70" s="398" t="s">
        <v>16</v>
      </c>
      <c r="H70" s="438" t="s">
        <v>17</v>
      </c>
      <c r="I70" s="505">
        <v>1.2378207400000001E-2</v>
      </c>
      <c r="J70" s="443" t="str">
        <f>Currency&amp;"YC"&amp;Tenor&amp;"_AB1E_"&amp;B70</f>
        <v>EURYC1M_AB1E_30Y</v>
      </c>
      <c r="K70" s="447" t="str">
        <f>IFERROR(_xll.qlSwapRateHelper2(,IF(DataSelect="Reference",$I70,J70),,$D70,Calendar,$G70,$F70,$H70,$K$22,0,E70,Discounting,Permanent,_xll.ohTrigger(Trigger,DataSelect),ObjectOverwrite),"--")</f>
        <v>obj_00b1e#0021</v>
      </c>
      <c r="L70" s="442" t="b">
        <f t="shared" si="7"/>
        <v>1</v>
      </c>
      <c r="N70" s="454" t="str">
        <f>A74</f>
        <v>SW</v>
      </c>
      <c r="O70" s="454" t="str">
        <f>B74</f>
        <v>34Y</v>
      </c>
      <c r="P70" s="458" t="str">
        <f>K74</f>
        <v>obj_00b1c#0021</v>
      </c>
      <c r="Q70" s="454" t="b">
        <f>L74</f>
        <v>1</v>
      </c>
      <c r="R70" s="462">
        <v>1</v>
      </c>
      <c r="S70" s="462">
        <v>1</v>
      </c>
      <c r="T70" s="185" t="e">
        <v>#N/A</v>
      </c>
      <c r="U70" s="185" t="e">
        <f>_xll.qlRateHelperQuoteName(T70)</f>
        <v>#VALUE!</v>
      </c>
      <c r="V70" s="452" t="e">
        <f>_xll.qlRateHelperRate(T70,_xll.ohTrigger(Trigger,Trigger3M))</f>
        <v>#VALUE!</v>
      </c>
      <c r="W70" s="452" t="str">
        <f>IFERROR(_xll.qlFuturesRateHelperConvexityAdjustment(T70,Trigger),"--")</f>
        <v>--</v>
      </c>
      <c r="X70" s="186" t="e">
        <f>_xll.qlRateHelperEarliestDate(T70,Trigger)</f>
        <v>#VALUE!</v>
      </c>
      <c r="Y70" s="186" t="e">
        <f>_xll.qlRateHelperLatestDate(T70,Trigger)</f>
        <v>#VALUE!</v>
      </c>
      <c r="Z70" s="185" t="e">
        <v>#N/A</v>
      </c>
      <c r="AD70" s="163"/>
      <c r="AO70" s="185" t="s">
        <v>214</v>
      </c>
      <c r="AP70" s="186">
        <f>_xll.qlInterestRateIndexFixingDate(Currency&amp;"ibor"&amp;$I$1,AQ70,Trigger)</f>
        <v>42248</v>
      </c>
      <c r="AQ70" s="186">
        <f>_xll.qlCalendarAdvance(Calendar,AQ69,AO70,"f",,Trigger)</f>
        <v>42250</v>
      </c>
      <c r="AR70" s="186">
        <f>_xll.qlInterestRateIndexMaturity(Currency&amp;"ibor"&amp;$I$1,AQ70,Trigger)</f>
        <v>42282</v>
      </c>
      <c r="AS70" s="359">
        <f>_xll.qlIndexFixing($AC$5,AP70,,_xll.ohTrigger(Trigger,Quote!$V$2))</f>
        <v>-7.0067547167068644E-4</v>
      </c>
      <c r="AT70" s="359">
        <f>_xll.qlIndexFixing($AU$1,AP70,TRUE,_xll.ohTrigger(Trigger,Trigger1M))</f>
        <v>-7.0749912952569605E-4</v>
      </c>
    </row>
    <row r="71" spans="1:46" s="154" customFormat="1" ht="11.25" customHeight="1" x14ac:dyDescent="0.2">
      <c r="A71" s="187" t="s">
        <v>267</v>
      </c>
      <c r="B71" s="443" t="str">
        <v>31Y</v>
      </c>
      <c r="C71" s="443" t="str">
        <v>32Y</v>
      </c>
      <c r="D71" s="488" t="str">
        <f t="shared" si="6"/>
        <v>32Y</v>
      </c>
      <c r="E71" s="442" t="s">
        <v>14</v>
      </c>
      <c r="F71" s="438" t="s">
        <v>15</v>
      </c>
      <c r="G71" s="398" t="s">
        <v>16</v>
      </c>
      <c r="H71" s="438" t="s">
        <v>17</v>
      </c>
      <c r="I71" s="505">
        <v>1.2434546920000001E-2</v>
      </c>
      <c r="J71" s="443" t="str">
        <f>Currency&amp;"YC"&amp;Tenor&amp;"_AB1E_"&amp;B71</f>
        <v>EURYC1M_AB1E_31Y</v>
      </c>
      <c r="K71" s="447" t="str">
        <f>IFERROR(_xll.qlSwapRateHelper2(,IF(DataSelect="Reference",$I71,J71),,$D71,Calendar,$G71,$F71,$H71,$K$22,0,E71,Discounting,Permanent,_xll.ohTrigger(Trigger,DataSelect),ObjectOverwrite),"--")</f>
        <v>obj_00b17#0021</v>
      </c>
      <c r="L71" s="442" t="b">
        <f t="shared" si="7"/>
        <v>1</v>
      </c>
      <c r="N71" s="454" t="str">
        <f>A75</f>
        <v>SW</v>
      </c>
      <c r="O71" s="454" t="str">
        <f>B75</f>
        <v>35Y</v>
      </c>
      <c r="P71" s="458" t="str">
        <f>K75</f>
        <v>obj_00b1a#0021</v>
      </c>
      <c r="Q71" s="454" t="b">
        <f>L75</f>
        <v>1</v>
      </c>
      <c r="R71" s="462">
        <v>1</v>
      </c>
      <c r="S71" s="462">
        <v>1</v>
      </c>
      <c r="T71" s="185" t="e">
        <v>#N/A</v>
      </c>
      <c r="U71" s="185" t="e">
        <f>_xll.qlRateHelperQuoteName(T71)</f>
        <v>#VALUE!</v>
      </c>
      <c r="V71" s="452" t="e">
        <f>_xll.qlRateHelperRate(T71,_xll.ohTrigger(Trigger,Trigger3M))</f>
        <v>#VALUE!</v>
      </c>
      <c r="W71" s="452" t="str">
        <f>IFERROR(_xll.qlFuturesRateHelperConvexityAdjustment(T71,Trigger),"--")</f>
        <v>--</v>
      </c>
      <c r="X71" s="186" t="e">
        <f>_xll.qlRateHelperEarliestDate(T71,Trigger)</f>
        <v>#VALUE!</v>
      </c>
      <c r="Y71" s="186" t="e">
        <f>_xll.qlRateHelperLatestDate(T71,Trigger)</f>
        <v>#VALUE!</v>
      </c>
      <c r="Z71" s="185" t="e">
        <v>#N/A</v>
      </c>
      <c r="AD71" s="163"/>
      <c r="AO71" s="185" t="s">
        <v>214</v>
      </c>
      <c r="AP71" s="186">
        <f>_xll.qlInterestRateIndexFixingDate(Currency&amp;"ibor"&amp;$I$1,AQ71,Trigger)</f>
        <v>42249</v>
      </c>
      <c r="AQ71" s="186">
        <f>_xll.qlCalendarAdvance(Calendar,AQ70,AO71,"f",,Trigger)</f>
        <v>42251</v>
      </c>
      <c r="AR71" s="186">
        <f>_xll.qlInterestRateIndexMaturity(Currency&amp;"ibor"&amp;$I$1,AQ71,Trigger)</f>
        <v>42282</v>
      </c>
      <c r="AS71" s="359">
        <f>_xll.qlIndexFixing($AC$5,AP71,,_xll.ohTrigger(Trigger,Quote!$V$2))</f>
        <v>-7.0119150617315427E-4</v>
      </c>
      <c r="AT71" s="359">
        <f>_xll.qlIndexFixing($AU$1,AP71,TRUE,_xll.ohTrigger(Trigger,Trigger1M))</f>
        <v>-7.0750213124726896E-4</v>
      </c>
    </row>
    <row r="72" spans="1:46" ht="11.25" customHeight="1" x14ac:dyDescent="0.25">
      <c r="A72" s="187" t="s">
        <v>267</v>
      </c>
      <c r="B72" s="443" t="str">
        <v>32Y</v>
      </c>
      <c r="C72" s="443" t="str">
        <v>33Y</v>
      </c>
      <c r="D72" s="488" t="str">
        <f t="shared" si="6"/>
        <v>33Y</v>
      </c>
      <c r="E72" s="442" t="s">
        <v>14</v>
      </c>
      <c r="F72" s="438" t="s">
        <v>15</v>
      </c>
      <c r="G72" s="398" t="s">
        <v>16</v>
      </c>
      <c r="H72" s="438" t="s">
        <v>17</v>
      </c>
      <c r="I72" s="505">
        <v>1.24881135E-2</v>
      </c>
      <c r="J72" s="443" t="str">
        <f>Currency&amp;"YC"&amp;Tenor&amp;"_AB1E_"&amp;B72</f>
        <v>EURYC1M_AB1E_32Y</v>
      </c>
      <c r="K72" s="447" t="str">
        <f>IFERROR(_xll.qlSwapRateHelper2(,IF(DataSelect="Reference",$I72,J72),,$D72,Calendar,$G72,$F72,$H72,$K$22,0,E72,Discounting,Permanent,_xll.ohTrigger(Trigger,DataSelect),ObjectOverwrite),"--")</f>
        <v>obj_00b11#0021</v>
      </c>
      <c r="L72" s="442" t="b">
        <f t="shared" si="7"/>
        <v>1</v>
      </c>
      <c r="M72" s="154"/>
      <c r="N72" s="454" t="str">
        <f>A76</f>
        <v>SW</v>
      </c>
      <c r="O72" s="454" t="str">
        <f>B76</f>
        <v>36Y</v>
      </c>
      <c r="P72" s="458" t="str">
        <f>K76</f>
        <v>obj_00b1f#0021</v>
      </c>
      <c r="Q72" s="454" t="b">
        <f>L76</f>
        <v>1</v>
      </c>
      <c r="R72" s="462">
        <v>1</v>
      </c>
      <c r="S72" s="462">
        <v>1</v>
      </c>
      <c r="T72" s="187" t="e">
        <v>#N/A</v>
      </c>
      <c r="U72" s="185" t="e">
        <f>_xll.qlRateHelperQuoteName(T72)</f>
        <v>#VALUE!</v>
      </c>
      <c r="V72" s="452" t="e">
        <f>_xll.qlRateHelperRate(T72,_xll.ohTrigger(Trigger,Trigger3M))</f>
        <v>#VALUE!</v>
      </c>
      <c r="W72" s="452" t="str">
        <f>IFERROR(_xll.qlFuturesRateHelperConvexityAdjustment(T72,Trigger),"--")</f>
        <v>--</v>
      </c>
      <c r="X72" s="186" t="e">
        <f>_xll.qlRateHelperEarliestDate(T72,Trigger)</f>
        <v>#VALUE!</v>
      </c>
      <c r="Y72" s="186" t="e">
        <f>_xll.qlRateHelperLatestDate(T72,Trigger)</f>
        <v>#VALUE!</v>
      </c>
      <c r="Z72" s="187" t="e">
        <v>#N/A</v>
      </c>
      <c r="AO72" s="185" t="s">
        <v>214</v>
      </c>
      <c r="AP72" s="186">
        <f>_xll.qlInterestRateIndexFixingDate(Currency&amp;"ibor"&amp;$I$1,AQ72,Trigger)</f>
        <v>42250</v>
      </c>
      <c r="AQ72" s="186">
        <f>_xll.qlCalendarAdvance(Calendar,AQ71,AO72,"f",,Trigger)</f>
        <v>42254</v>
      </c>
      <c r="AR72" s="186">
        <f>_xll.qlInterestRateIndexMaturity(Currency&amp;"ibor"&amp;$I$1,AQ72,Trigger)</f>
        <v>42284</v>
      </c>
      <c r="AS72" s="359">
        <f>_xll.qlIndexFixing($AC$5,AP72,,_xll.ohTrigger(Trigger,Quote!$V$2))</f>
        <v>-7.0179313018225997E-4</v>
      </c>
      <c r="AT72" s="359">
        <f>_xll.qlIndexFixing($AU$1,AP72,TRUE,_xll.ohTrigger(Trigger,Trigger1M))</f>
        <v>-7.0526061269537976E-4</v>
      </c>
    </row>
    <row r="73" spans="1:46" ht="11.25" customHeight="1" x14ac:dyDescent="0.25">
      <c r="A73" s="187" t="s">
        <v>267</v>
      </c>
      <c r="B73" s="443" t="str">
        <v>33Y</v>
      </c>
      <c r="C73" s="443" t="str">
        <v>34Y</v>
      </c>
      <c r="D73" s="488" t="str">
        <f t="shared" si="6"/>
        <v>34Y</v>
      </c>
      <c r="E73" s="442" t="s">
        <v>14</v>
      </c>
      <c r="F73" s="438" t="s">
        <v>15</v>
      </c>
      <c r="G73" s="398" t="s">
        <v>16</v>
      </c>
      <c r="H73" s="438" t="s">
        <v>17</v>
      </c>
      <c r="I73" s="505">
        <v>1.253557686E-2</v>
      </c>
      <c r="J73" s="443" t="str">
        <f>Currency&amp;"YC"&amp;Tenor&amp;"_AB1E_"&amp;B73</f>
        <v>EURYC1M_AB1E_33Y</v>
      </c>
      <c r="K73" s="447" t="str">
        <f>IFERROR(_xll.qlSwapRateHelper2(,IF(DataSelect="Reference",$I73,J73),,$D73,Calendar,$G73,$F73,$H73,$K$22,0,E73,Discounting,Permanent,_xll.ohTrigger(Trigger,DataSelect),ObjectOverwrite),"--")</f>
        <v>obj_00b14#0021</v>
      </c>
      <c r="L73" s="442" t="b">
        <f t="shared" si="7"/>
        <v>1</v>
      </c>
      <c r="M73" s="154"/>
      <c r="N73" s="454" t="str">
        <f>A77</f>
        <v>SW</v>
      </c>
      <c r="O73" s="454" t="str">
        <f>B77</f>
        <v>37Y</v>
      </c>
      <c r="P73" s="458" t="str">
        <f>K77</f>
        <v>obj_00b15#0021</v>
      </c>
      <c r="Q73" s="454" t="b">
        <f>L77</f>
        <v>1</v>
      </c>
      <c r="R73" s="462">
        <v>1</v>
      </c>
      <c r="S73" s="462">
        <v>1</v>
      </c>
      <c r="T73" s="187" t="e">
        <v>#N/A</v>
      </c>
      <c r="U73" s="185" t="e">
        <f>_xll.qlRateHelperQuoteName(T73)</f>
        <v>#VALUE!</v>
      </c>
      <c r="V73" s="452" t="e">
        <f>_xll.qlRateHelperRate(T73,_xll.ohTrigger(Trigger,Trigger3M))</f>
        <v>#VALUE!</v>
      </c>
      <c r="W73" s="452" t="str">
        <f>IFERROR(_xll.qlFuturesRateHelperConvexityAdjustment(T73,Trigger),"--")</f>
        <v>--</v>
      </c>
      <c r="X73" s="186" t="e">
        <f>_xll.qlRateHelperEarliestDate(T73,Trigger)</f>
        <v>#VALUE!</v>
      </c>
      <c r="Y73" s="186" t="e">
        <f>_xll.qlRateHelperLatestDate(T73,Trigger)</f>
        <v>#VALUE!</v>
      </c>
      <c r="Z73" s="187" t="e">
        <v>#N/A</v>
      </c>
      <c r="AO73" s="185" t="s">
        <v>214</v>
      </c>
      <c r="AP73" s="186">
        <f>_xll.qlInterestRateIndexFixingDate(Currency&amp;"ibor"&amp;$I$1,AQ73,Trigger)</f>
        <v>42251</v>
      </c>
      <c r="AQ73" s="186">
        <f>_xll.qlCalendarAdvance(Calendar,AQ72,AO73,"f",,Trigger)</f>
        <v>42255</v>
      </c>
      <c r="AR73" s="186">
        <f>_xll.qlInterestRateIndexMaturity(Currency&amp;"ibor"&amp;$I$1,AQ73,Trigger)</f>
        <v>42285</v>
      </c>
      <c r="AS73" s="359">
        <f>_xll.qlIndexFixing($AC$5,AP73,,_xll.ohTrigger(Trigger,Quote!$V$2))</f>
        <v>-7.0181264591662185E-4</v>
      </c>
      <c r="AT73" s="359">
        <f>_xll.qlIndexFixing($AU$1,AP73,TRUE,_xll.ohTrigger(Trigger,Trigger1M))</f>
        <v>-7.0408756873474587E-4</v>
      </c>
    </row>
    <row r="74" spans="1:46" ht="11.25" customHeight="1" x14ac:dyDescent="0.25">
      <c r="A74" s="187" t="s">
        <v>267</v>
      </c>
      <c r="B74" s="443" t="str">
        <v>34Y</v>
      </c>
      <c r="C74" s="443" t="str">
        <v>35Y</v>
      </c>
      <c r="D74" s="488" t="str">
        <f t="shared" si="6"/>
        <v>35Y</v>
      </c>
      <c r="E74" s="442" t="s">
        <v>14</v>
      </c>
      <c r="F74" s="438" t="s">
        <v>15</v>
      </c>
      <c r="G74" s="398" t="s">
        <v>16</v>
      </c>
      <c r="H74" s="438" t="s">
        <v>17</v>
      </c>
      <c r="I74" s="505">
        <v>1.257516539E-2</v>
      </c>
      <c r="J74" s="443" t="str">
        <f>Currency&amp;"YC"&amp;Tenor&amp;"_AB1E_"&amp;B74</f>
        <v>EURYC1M_AB1E_34Y</v>
      </c>
      <c r="K74" s="447" t="str">
        <f>IFERROR(_xll.qlSwapRateHelper2(,IF(DataSelect="Reference",$I74,J74),,$D74,Calendar,$G74,$F74,$H74,$K$22,0,E74,Discounting,Permanent,_xll.ohTrigger(Trigger,DataSelect),ObjectOverwrite),"--")</f>
        <v>obj_00b1c#0021</v>
      </c>
      <c r="L74" s="442" t="b">
        <f t="shared" si="7"/>
        <v>1</v>
      </c>
      <c r="M74" s="154"/>
      <c r="N74" s="454" t="str">
        <f>A78</f>
        <v>SW</v>
      </c>
      <c r="O74" s="454" t="str">
        <f>B78</f>
        <v>38Y</v>
      </c>
      <c r="P74" s="458" t="str">
        <f>K78</f>
        <v>obj_00b1d#0021</v>
      </c>
      <c r="Q74" s="454" t="b">
        <f>L78</f>
        <v>1</v>
      </c>
      <c r="R74" s="462">
        <v>1</v>
      </c>
      <c r="S74" s="462">
        <v>1</v>
      </c>
      <c r="T74" s="187" t="e">
        <v>#N/A</v>
      </c>
      <c r="U74" s="185" t="e">
        <f>_xll.qlRateHelperQuoteName(T74)</f>
        <v>#VALUE!</v>
      </c>
      <c r="V74" s="452" t="e">
        <f>_xll.qlRateHelperRate(T74,_xll.ohTrigger(Trigger,Trigger3M))</f>
        <v>#VALUE!</v>
      </c>
      <c r="W74" s="452" t="str">
        <f>IFERROR(_xll.qlFuturesRateHelperConvexityAdjustment(T74,Trigger),"--")</f>
        <v>--</v>
      </c>
      <c r="X74" s="186" t="e">
        <f>_xll.qlRateHelperEarliestDate(T74,Trigger)</f>
        <v>#VALUE!</v>
      </c>
      <c r="Y74" s="186" t="e">
        <f>_xll.qlRateHelperLatestDate(T74,Trigger)</f>
        <v>#VALUE!</v>
      </c>
      <c r="Z74" s="187" t="e">
        <v>#N/A</v>
      </c>
      <c r="AO74" s="185" t="s">
        <v>214</v>
      </c>
      <c r="AP74" s="186">
        <f>_xll.qlInterestRateIndexFixingDate(Currency&amp;"ibor"&amp;$I$1,AQ74,Trigger)</f>
        <v>42254</v>
      </c>
      <c r="AQ74" s="186">
        <f>_xll.qlCalendarAdvance(Calendar,AQ73,AO74,"f",,Trigger)</f>
        <v>42256</v>
      </c>
      <c r="AR74" s="186">
        <f>_xll.qlInterestRateIndexMaturity(Currency&amp;"ibor"&amp;$I$1,AQ74,Trigger)</f>
        <v>42286</v>
      </c>
      <c r="AS74" s="359">
        <f>_xll.qlIndexFixing($AC$5,AP74,,_xll.ohTrigger(Trigger,Quote!$V$2))</f>
        <v>-7.0181335724894822E-4</v>
      </c>
      <c r="AT74" s="359">
        <f>_xll.qlIndexFixing($AU$1,AP74,TRUE,_xll.ohTrigger(Trigger,Trigger1M))</f>
        <v>-7.028645099191877E-4</v>
      </c>
    </row>
    <row r="75" spans="1:46" ht="11.25" customHeight="1" x14ac:dyDescent="0.25">
      <c r="A75" s="187" t="s">
        <v>267</v>
      </c>
      <c r="B75" s="443" t="str">
        <v>35Y</v>
      </c>
      <c r="C75" s="443" t="str">
        <v>36Y</v>
      </c>
      <c r="D75" s="488" t="str">
        <f t="shared" si="6"/>
        <v>36Y</v>
      </c>
      <c r="E75" s="442" t="s">
        <v>14</v>
      </c>
      <c r="F75" s="438" t="s">
        <v>15</v>
      </c>
      <c r="G75" s="398" t="s">
        <v>16</v>
      </c>
      <c r="H75" s="438" t="s">
        <v>17</v>
      </c>
      <c r="I75" s="505">
        <v>1.260764445E-2</v>
      </c>
      <c r="J75" s="443" t="str">
        <f>Currency&amp;"YC"&amp;Tenor&amp;"_AB1E_"&amp;B75</f>
        <v>EURYC1M_AB1E_35Y</v>
      </c>
      <c r="K75" s="447" t="str">
        <f>IFERROR(_xll.qlSwapRateHelper2(,IF(DataSelect="Reference",$I75,J75),,$D75,Calendar,$G75,$F75,$H75,$K$22,0,E75,Discounting,Permanent,_xll.ohTrigger(Trigger,DataSelect),ObjectOverwrite),"--")</f>
        <v>obj_00b1a#0021</v>
      </c>
      <c r="L75" s="442" t="b">
        <f t="shared" si="7"/>
        <v>1</v>
      </c>
      <c r="M75" s="154"/>
      <c r="N75" s="454" t="str">
        <f>A79</f>
        <v>SW</v>
      </c>
      <c r="O75" s="454" t="str">
        <f>B79</f>
        <v>39Y</v>
      </c>
      <c r="P75" s="458" t="str">
        <f>K79</f>
        <v>obj_00b16#0021</v>
      </c>
      <c r="Q75" s="454" t="b">
        <f>L79</f>
        <v>1</v>
      </c>
      <c r="R75" s="462">
        <v>1</v>
      </c>
      <c r="S75" s="462">
        <v>1</v>
      </c>
      <c r="T75" s="187" t="e">
        <v>#N/A</v>
      </c>
      <c r="U75" s="185" t="e">
        <f>_xll.qlRateHelperQuoteName(T75)</f>
        <v>#VALUE!</v>
      </c>
      <c r="V75" s="452" t="e">
        <f>_xll.qlRateHelperRate(T75,_xll.ohTrigger(Trigger,Trigger3M))</f>
        <v>#VALUE!</v>
      </c>
      <c r="W75" s="452" t="str">
        <f>IFERROR(_xll.qlFuturesRateHelperConvexityAdjustment(T75,Trigger),"--")</f>
        <v>--</v>
      </c>
      <c r="X75" s="186" t="e">
        <f>_xll.qlRateHelperEarliestDate(T75,Trigger)</f>
        <v>#VALUE!</v>
      </c>
      <c r="Y75" s="186" t="e">
        <f>_xll.qlRateHelperLatestDate(T75,Trigger)</f>
        <v>#VALUE!</v>
      </c>
      <c r="Z75" s="187" t="e">
        <v>#N/A</v>
      </c>
      <c r="AO75" s="185" t="s">
        <v>214</v>
      </c>
      <c r="AP75" s="186">
        <f>_xll.qlInterestRateIndexFixingDate(Currency&amp;"ibor"&amp;$I$1,AQ75,Trigger)</f>
        <v>42255</v>
      </c>
      <c r="AQ75" s="186">
        <f>_xll.qlCalendarAdvance(Calendar,AQ74,AO75,"f",,Trigger)</f>
        <v>42257</v>
      </c>
      <c r="AR75" s="186">
        <f>_xll.qlInterestRateIndexMaturity(Currency&amp;"ibor"&amp;$I$1,AQ75,Trigger)</f>
        <v>42289</v>
      </c>
      <c r="AS75" s="359">
        <f>_xll.qlIndexFixing($AC$5,AP75,,_xll.ohTrigger(Trigger,Quote!$V$2))</f>
        <v>-7.0126044697388368E-4</v>
      </c>
      <c r="AT75" s="359">
        <f>_xll.qlIndexFixing($AU$1,AP75,TRUE,_xll.ohTrigger(Trigger,Trigger1M))</f>
        <v>-7.0025695839665003E-4</v>
      </c>
    </row>
    <row r="76" spans="1:46" ht="11.25" customHeight="1" x14ac:dyDescent="0.25">
      <c r="A76" s="187" t="s">
        <v>267</v>
      </c>
      <c r="B76" s="443" t="str">
        <v>36Y</v>
      </c>
      <c r="C76" s="443" t="str">
        <v>37Y</v>
      </c>
      <c r="D76" s="488" t="str">
        <f t="shared" si="6"/>
        <v>37Y</v>
      </c>
      <c r="E76" s="442" t="s">
        <v>14</v>
      </c>
      <c r="F76" s="438" t="s">
        <v>15</v>
      </c>
      <c r="G76" s="398" t="s">
        <v>16</v>
      </c>
      <c r="H76" s="438" t="s">
        <v>17</v>
      </c>
      <c r="I76" s="505">
        <v>1.263200425E-2</v>
      </c>
      <c r="J76" s="443" t="str">
        <f>Currency&amp;"YC"&amp;Tenor&amp;"_AB1E_"&amp;B76</f>
        <v>EURYC1M_AB1E_36Y</v>
      </c>
      <c r="K76" s="447" t="str">
        <f>IFERROR(_xll.qlSwapRateHelper2(,IF(DataSelect="Reference",$I76,J76),,$D76,Calendar,$G76,$F76,$H76,$K$22,0,E76,Discounting,Permanent,_xll.ohTrigger(Trigger,DataSelect),ObjectOverwrite),"--")</f>
        <v>obj_00b1f#0021</v>
      </c>
      <c r="L76" s="442" t="b">
        <f t="shared" si="7"/>
        <v>1</v>
      </c>
      <c r="M76" s="154"/>
      <c r="N76" s="454" t="str">
        <f>A80</f>
        <v>SW</v>
      </c>
      <c r="O76" s="454" t="str">
        <f>B80</f>
        <v>40Y</v>
      </c>
      <c r="P76" s="458" t="str">
        <f>K80</f>
        <v>obj_00b19#0021</v>
      </c>
      <c r="Q76" s="454" t="b">
        <f>L80</f>
        <v>1</v>
      </c>
      <c r="R76" s="462">
        <v>1</v>
      </c>
      <c r="S76" s="462">
        <v>1</v>
      </c>
      <c r="T76" s="187" t="e">
        <v>#N/A</v>
      </c>
      <c r="U76" s="185" t="e">
        <f>_xll.qlRateHelperQuoteName(T76)</f>
        <v>#VALUE!</v>
      </c>
      <c r="V76" s="452" t="e">
        <f>_xll.qlRateHelperRate(T76,_xll.ohTrigger(Trigger,Trigger3M))</f>
        <v>#VALUE!</v>
      </c>
      <c r="W76" s="452" t="str">
        <f>IFERROR(_xll.qlFuturesRateHelperConvexityAdjustment(T76,Trigger),"--")</f>
        <v>--</v>
      </c>
      <c r="X76" s="186" t="e">
        <f>_xll.qlRateHelperEarliestDate(T76,Trigger)</f>
        <v>#VALUE!</v>
      </c>
      <c r="Y76" s="186" t="e">
        <f>_xll.qlRateHelperLatestDate(T76,Trigger)</f>
        <v>#VALUE!</v>
      </c>
      <c r="Z76" s="187" t="e">
        <v>#N/A</v>
      </c>
      <c r="AO76" s="185" t="s">
        <v>214</v>
      </c>
      <c r="AP76" s="186">
        <f>_xll.qlInterestRateIndexFixingDate(Currency&amp;"ibor"&amp;$I$1,AQ76,Trigger)</f>
        <v>42256</v>
      </c>
      <c r="AQ76" s="186">
        <f>_xll.qlCalendarAdvance(Calendar,AQ75,AO76,"f",,Trigger)</f>
        <v>42258</v>
      </c>
      <c r="AR76" s="186">
        <f>_xll.qlInterestRateIndexMaturity(Currency&amp;"ibor"&amp;$I$1,AQ76,Trigger)</f>
        <v>42289</v>
      </c>
      <c r="AS76" s="359">
        <f>_xll.qlIndexFixing($AC$5,AP76,,_xll.ohTrigger(Trigger,Quote!$V$2))</f>
        <v>-7.0149583883802953E-4</v>
      </c>
      <c r="AT76" s="359">
        <f>_xll.qlIndexFixing($AU$1,AP76,TRUE,_xll.ohTrigger(Trigger,Trigger1M))</f>
        <v>-6.9964588927030219E-4</v>
      </c>
    </row>
    <row r="77" spans="1:46" ht="11.25" customHeight="1" x14ac:dyDescent="0.25">
      <c r="A77" s="187" t="s">
        <v>267</v>
      </c>
      <c r="B77" s="443" t="str">
        <v>37Y</v>
      </c>
      <c r="C77" s="443" t="str">
        <v>38Y</v>
      </c>
      <c r="D77" s="488" t="str">
        <f t="shared" si="6"/>
        <v>38Y</v>
      </c>
      <c r="E77" s="442" t="s">
        <v>14</v>
      </c>
      <c r="F77" s="438" t="s">
        <v>15</v>
      </c>
      <c r="G77" s="398" t="s">
        <v>16</v>
      </c>
      <c r="H77" s="438" t="s">
        <v>17</v>
      </c>
      <c r="I77" s="505">
        <v>1.2645649260000001E-2</v>
      </c>
      <c r="J77" s="443" t="str">
        <f>Currency&amp;"YC"&amp;Tenor&amp;"_AB1E_"&amp;B77</f>
        <v>EURYC1M_AB1E_37Y</v>
      </c>
      <c r="K77" s="447" t="str">
        <f>IFERROR(_xll.qlSwapRateHelper2(,IF(DataSelect="Reference",$I77,J77),,$D77,Calendar,$G77,$F77,$H77,$K$22,0,E77,Discounting,Permanent,_xll.ohTrigger(Trigger,DataSelect),ObjectOverwrite),"--")</f>
        <v>obj_00b15#0021</v>
      </c>
      <c r="L77" s="442" t="b">
        <f t="shared" si="7"/>
        <v>1</v>
      </c>
      <c r="M77" s="154"/>
      <c r="N77" s="454" t="str">
        <f>A81</f>
        <v>SW</v>
      </c>
      <c r="O77" s="454" t="str">
        <f>B81</f>
        <v>41Y</v>
      </c>
      <c r="P77" s="458" t="str">
        <f>K81</f>
        <v>obj_00b1b#0021</v>
      </c>
      <c r="Q77" s="454" t="b">
        <f>L81</f>
        <v>1</v>
      </c>
      <c r="R77" s="462">
        <v>1</v>
      </c>
      <c r="S77" s="462">
        <v>1</v>
      </c>
      <c r="T77" s="187" t="e">
        <v>#N/A</v>
      </c>
      <c r="U77" s="185" t="e">
        <f>_xll.qlRateHelperQuoteName(T77)</f>
        <v>#VALUE!</v>
      </c>
      <c r="V77" s="452" t="e">
        <f>_xll.qlRateHelperRate(T77,_xll.ohTrigger(Trigger,Trigger3M))</f>
        <v>#VALUE!</v>
      </c>
      <c r="W77" s="452" t="str">
        <f>IFERROR(_xll.qlFuturesRateHelperConvexityAdjustment(T77,Trigger),"--")</f>
        <v>--</v>
      </c>
      <c r="X77" s="186" t="e">
        <f>_xll.qlRateHelperEarliestDate(T77,Trigger)</f>
        <v>#VALUE!</v>
      </c>
      <c r="Y77" s="186" t="e">
        <f>_xll.qlRateHelperLatestDate(T77,Trigger)</f>
        <v>#VALUE!</v>
      </c>
      <c r="Z77" s="187" t="e">
        <v>#N/A</v>
      </c>
      <c r="AO77" s="185" t="s">
        <v>214</v>
      </c>
      <c r="AP77" s="186">
        <f>_xll.qlInterestRateIndexFixingDate(Currency&amp;"ibor"&amp;$I$1,AQ77,Trigger)</f>
        <v>42257</v>
      </c>
      <c r="AQ77" s="186">
        <f>_xll.qlCalendarAdvance(Calendar,AQ76,AO77,"f",,Trigger)</f>
        <v>42261</v>
      </c>
      <c r="AR77" s="186">
        <f>_xll.qlInterestRateIndexMaturity(Currency&amp;"ibor"&amp;$I$1,AQ77,Trigger)</f>
        <v>42291</v>
      </c>
      <c r="AS77" s="359">
        <f>_xll.qlIndexFixing($AC$5,AP77,,_xll.ohTrigger(Trigger,Quote!$V$2))</f>
        <v>-7.0153484791468657E-4</v>
      </c>
      <c r="AT77" s="359">
        <f>_xll.qlIndexFixing($AU$1,AP77,TRUE,_xll.ohTrigger(Trigger,Trigger1M))</f>
        <v>-6.9624852881355892E-4</v>
      </c>
    </row>
    <row r="78" spans="1:46" ht="11.25" customHeight="1" x14ac:dyDescent="0.25">
      <c r="A78" s="187" t="s">
        <v>267</v>
      </c>
      <c r="B78" s="443" t="str">
        <v>38Y</v>
      </c>
      <c r="C78" s="443" t="str">
        <v>39Y</v>
      </c>
      <c r="D78" s="488" t="str">
        <f t="shared" si="6"/>
        <v>39Y</v>
      </c>
      <c r="E78" s="442" t="s">
        <v>14</v>
      </c>
      <c r="F78" s="438" t="s">
        <v>15</v>
      </c>
      <c r="G78" s="398" t="s">
        <v>16</v>
      </c>
      <c r="H78" s="438" t="s">
        <v>17</v>
      </c>
      <c r="I78" s="505">
        <v>1.264858359E-2</v>
      </c>
      <c r="J78" s="443" t="str">
        <f>Currency&amp;"YC"&amp;Tenor&amp;"_AB1E_"&amp;B78</f>
        <v>EURYC1M_AB1E_38Y</v>
      </c>
      <c r="K78" s="447" t="str">
        <f>IFERROR(_xll.qlSwapRateHelper2(,IF(DataSelect="Reference",$I78,J78),,$D78,Calendar,$G78,$F78,$H78,$K$22,0,E78,Discounting,Permanent,_xll.ohTrigger(Trigger,DataSelect),ObjectOverwrite),"--")</f>
        <v>obj_00b1d#0021</v>
      </c>
      <c r="L78" s="442" t="b">
        <f t="shared" si="7"/>
        <v>1</v>
      </c>
      <c r="M78" s="154"/>
      <c r="N78" s="454" t="str">
        <f>A82</f>
        <v>SW</v>
      </c>
      <c r="O78" s="454" t="str">
        <f>B82</f>
        <v>42Y</v>
      </c>
      <c r="P78" s="458" t="str">
        <f>K82</f>
        <v>--</v>
      </c>
      <c r="Q78" s="454" t="b">
        <f>L82</f>
        <v>0</v>
      </c>
      <c r="R78" s="462">
        <v>1</v>
      </c>
      <c r="S78" s="462">
        <v>1</v>
      </c>
      <c r="T78" s="187" t="e">
        <v>#N/A</v>
      </c>
      <c r="U78" s="185" t="e">
        <f>_xll.qlRateHelperQuoteName(T78)</f>
        <v>#VALUE!</v>
      </c>
      <c r="V78" s="452" t="e">
        <f>_xll.qlRateHelperRate(T78,_xll.ohTrigger(Trigger,Trigger3M))</f>
        <v>#VALUE!</v>
      </c>
      <c r="W78" s="452" t="str">
        <f>IFERROR(_xll.qlFuturesRateHelperConvexityAdjustment(T78,Trigger),"--")</f>
        <v>--</v>
      </c>
      <c r="X78" s="186" t="e">
        <f>_xll.qlRateHelperEarliestDate(T78,Trigger)</f>
        <v>#VALUE!</v>
      </c>
      <c r="Y78" s="186" t="e">
        <f>_xll.qlRateHelperLatestDate(T78,Trigger)</f>
        <v>#VALUE!</v>
      </c>
      <c r="Z78" s="187" t="e">
        <v>#N/A</v>
      </c>
      <c r="AO78" s="185" t="s">
        <v>214</v>
      </c>
      <c r="AP78" s="186">
        <f>_xll.qlInterestRateIndexFixingDate(Currency&amp;"ibor"&amp;$I$1,AQ78,Trigger)</f>
        <v>42258</v>
      </c>
      <c r="AQ78" s="186">
        <f>_xll.qlCalendarAdvance(Calendar,AQ77,AO78,"f",,Trigger)</f>
        <v>42262</v>
      </c>
      <c r="AR78" s="186">
        <f>_xll.qlInterestRateIndexMaturity(Currency&amp;"ibor"&amp;$I$1,AQ78,Trigger)</f>
        <v>42292</v>
      </c>
      <c r="AS78" s="359">
        <f>_xll.qlIndexFixing($AC$5,AP78,,_xll.ohTrigger(Trigger,Quote!$V$2))</f>
        <v>-7.0142273284812262E-4</v>
      </c>
      <c r="AT78" s="359">
        <f>_xll.qlIndexFixing($AU$1,AP78,TRUE,_xll.ohTrigger(Trigger,Trigger1M))</f>
        <v>-6.9487923980471322E-4</v>
      </c>
    </row>
    <row r="79" spans="1:46" ht="11.25" customHeight="1" x14ac:dyDescent="0.25">
      <c r="A79" s="187" t="s">
        <v>267</v>
      </c>
      <c r="B79" s="443" t="str">
        <v>39Y</v>
      </c>
      <c r="C79" s="443" t="str">
        <v>40Y</v>
      </c>
      <c r="D79" s="488" t="str">
        <f t="shared" si="6"/>
        <v>40Y</v>
      </c>
      <c r="E79" s="442" t="s">
        <v>14</v>
      </c>
      <c r="F79" s="438" t="s">
        <v>15</v>
      </c>
      <c r="G79" s="398" t="s">
        <v>16</v>
      </c>
      <c r="H79" s="438" t="s">
        <v>17</v>
      </c>
      <c r="I79" s="505">
        <v>1.264E-2</v>
      </c>
      <c r="J79" s="443" t="str">
        <f>Currency&amp;"YC"&amp;Tenor&amp;"_AB1E_"&amp;B79</f>
        <v>EURYC1M_AB1E_39Y</v>
      </c>
      <c r="K79" s="447" t="str">
        <f>IFERROR(_xll.qlSwapRateHelper2(,IF(DataSelect="Reference",$I79,J79),,$D79,Calendar,$G79,$F79,$H79,$K$22,0,E79,Discounting,Permanent,_xll.ohTrigger(Trigger,DataSelect),ObjectOverwrite),"--")</f>
        <v>obj_00b16#0021</v>
      </c>
      <c r="L79" s="442" t="b">
        <f t="shared" si="7"/>
        <v>1</v>
      </c>
      <c r="N79" s="454" t="str">
        <f>A83</f>
        <v>SW</v>
      </c>
      <c r="O79" s="454" t="str">
        <f>B83</f>
        <v>43Y</v>
      </c>
      <c r="P79" s="458" t="str">
        <f>K83</f>
        <v>--</v>
      </c>
      <c r="Q79" s="454" t="b">
        <f>L83</f>
        <v>0</v>
      </c>
      <c r="R79" s="462">
        <v>1</v>
      </c>
      <c r="S79" s="462">
        <v>1</v>
      </c>
      <c r="T79" s="187" t="e">
        <v>#N/A</v>
      </c>
      <c r="U79" s="185" t="e">
        <f>_xll.qlRateHelperQuoteName(T79)</f>
        <v>#VALUE!</v>
      </c>
      <c r="V79" s="452" t="e">
        <f>_xll.qlRateHelperRate(T79,_xll.ohTrigger(Trigger,Trigger3M))</f>
        <v>#VALUE!</v>
      </c>
      <c r="W79" s="452" t="str">
        <f>IFERROR(_xll.qlFuturesRateHelperConvexityAdjustment(T79,Trigger),"--")</f>
        <v>--</v>
      </c>
      <c r="X79" s="186" t="e">
        <f>_xll.qlRateHelperEarliestDate(T79,Trigger)</f>
        <v>#VALUE!</v>
      </c>
      <c r="Y79" s="186" t="e">
        <f>_xll.qlRateHelperLatestDate(T79,Trigger)</f>
        <v>#VALUE!</v>
      </c>
      <c r="Z79" s="187" t="e">
        <v>#N/A</v>
      </c>
      <c r="AO79" s="185" t="s">
        <v>214</v>
      </c>
      <c r="AP79" s="186">
        <f>_xll.qlInterestRateIndexFixingDate(Currency&amp;"ibor"&amp;$I$1,AQ79,Trigger)</f>
        <v>42261</v>
      </c>
      <c r="AQ79" s="186">
        <f>_xll.qlCalendarAdvance(Calendar,AQ78,AO79,"f",,Trigger)</f>
        <v>42263</v>
      </c>
      <c r="AR79" s="186">
        <f>_xll.qlInterestRateIndexMaturity(Currency&amp;"ibor"&amp;$I$1,AQ79,Trigger)</f>
        <v>42293</v>
      </c>
      <c r="AS79" s="359">
        <f>_xll.qlIndexFixing($AC$5,AP79,,_xll.ohTrigger(Trigger,Quote!$V$2))</f>
        <v>-7.0129181337952318E-4</v>
      </c>
      <c r="AT79" s="359">
        <f>_xll.qlIndexFixing($AU$1,AP79,TRUE,_xll.ohTrigger(Trigger,Trigger1M))</f>
        <v>-6.9351398057637681E-4</v>
      </c>
    </row>
    <row r="80" spans="1:46" ht="11.25" customHeight="1" x14ac:dyDescent="0.25">
      <c r="A80" s="187" t="s">
        <v>267</v>
      </c>
      <c r="B80" s="443" t="str">
        <v>40Y</v>
      </c>
      <c r="C80" s="443" t="str">
        <v>50Y</v>
      </c>
      <c r="D80" s="488" t="str">
        <f t="shared" si="6"/>
        <v>50Y</v>
      </c>
      <c r="E80" s="442" t="s">
        <v>14</v>
      </c>
      <c r="F80" s="438" t="s">
        <v>15</v>
      </c>
      <c r="G80" s="398" t="s">
        <v>16</v>
      </c>
      <c r="H80" s="438" t="s">
        <v>17</v>
      </c>
      <c r="I80" s="505">
        <v>1.2279999999999999E-2</v>
      </c>
      <c r="J80" s="443" t="str">
        <f>Currency&amp;"YC"&amp;Tenor&amp;"_AB1E_"&amp;B80</f>
        <v>EURYC1M_AB1E_40Y</v>
      </c>
      <c r="K80" s="447" t="str">
        <f>IFERROR(_xll.qlSwapRateHelper2(,IF(DataSelect="Reference",$I80,J80),,$D80,Calendar,$G80,$F80,$H80,$K$22,0,E80,Discounting,Permanent,_xll.ohTrigger(Trigger,DataSelect),ObjectOverwrite),"--")</f>
        <v>obj_00b19#0021</v>
      </c>
      <c r="L80" s="442" t="b">
        <f t="shared" si="7"/>
        <v>1</v>
      </c>
      <c r="N80" s="454" t="str">
        <f>A84</f>
        <v>SW</v>
      </c>
      <c r="O80" s="454" t="str">
        <f>B84</f>
        <v>44Y</v>
      </c>
      <c r="P80" s="458" t="str">
        <f>K84</f>
        <v>--</v>
      </c>
      <c r="Q80" s="454" t="b">
        <f>L84</f>
        <v>0</v>
      </c>
      <c r="R80" s="462">
        <v>1</v>
      </c>
      <c r="S80" s="462">
        <v>1</v>
      </c>
      <c r="T80" s="187" t="e">
        <v>#N/A</v>
      </c>
      <c r="U80" s="185" t="e">
        <f>_xll.qlRateHelperQuoteName(T80)</f>
        <v>#VALUE!</v>
      </c>
      <c r="V80" s="452" t="e">
        <f>_xll.qlRateHelperRate(T80,_xll.ohTrigger(Trigger,Trigger3M))</f>
        <v>#VALUE!</v>
      </c>
      <c r="W80" s="452" t="str">
        <f>IFERROR(_xll.qlFuturesRateHelperConvexityAdjustment(T80,Trigger),"--")</f>
        <v>--</v>
      </c>
      <c r="X80" s="186" t="e">
        <f>_xll.qlRateHelperEarliestDate(T80,Trigger)</f>
        <v>#VALUE!</v>
      </c>
      <c r="Y80" s="186" t="e">
        <f>_xll.qlRateHelperLatestDate(T80,Trigger)</f>
        <v>#VALUE!</v>
      </c>
      <c r="Z80" s="187" t="e">
        <v>#N/A</v>
      </c>
      <c r="AO80" s="185" t="s">
        <v>214</v>
      </c>
      <c r="AP80" s="186">
        <f>_xll.qlInterestRateIndexFixingDate(Currency&amp;"ibor"&amp;$I$1,AQ80,Trigger)</f>
        <v>42262</v>
      </c>
      <c r="AQ80" s="186">
        <f>_xll.qlCalendarAdvance(Calendar,AQ79,AO80,"f",,Trigger)</f>
        <v>42264</v>
      </c>
      <c r="AR80" s="186">
        <f>_xll.qlInterestRateIndexMaturity(Currency&amp;"ibor"&amp;$I$1,AQ80,Trigger)</f>
        <v>42296</v>
      </c>
      <c r="AS80" s="359">
        <f>_xll.qlIndexFixing($AC$5,AP80,,_xll.ohTrigger(Trigger,Quote!$V$2))</f>
        <v>-7.0098159846834762E-4</v>
      </c>
      <c r="AT80" s="359">
        <f>_xll.qlIndexFixing($AU$1,AP80,TRUE,_xll.ohTrigger(Trigger,Trigger1M))</f>
        <v>-6.9141661875757321E-4</v>
      </c>
    </row>
    <row r="81" spans="1:46" ht="11.25" customHeight="1" x14ac:dyDescent="0.25">
      <c r="A81" s="187" t="s">
        <v>267</v>
      </c>
      <c r="B81" s="443" t="str">
        <v>41Y</v>
      </c>
      <c r="C81" s="443" t="str">
        <v>60Y</v>
      </c>
      <c r="D81" s="488" t="str">
        <f t="shared" si="6"/>
        <v>60Y</v>
      </c>
      <c r="E81" s="442" t="s">
        <v>14</v>
      </c>
      <c r="F81" s="438" t="s">
        <v>15</v>
      </c>
      <c r="G81" s="398" t="s">
        <v>16</v>
      </c>
      <c r="H81" s="438" t="s">
        <v>17</v>
      </c>
      <c r="I81" s="505">
        <v>1.221E-2</v>
      </c>
      <c r="J81" s="443" t="str">
        <f>Currency&amp;"YC"&amp;Tenor&amp;"_AB1E_"&amp;B81</f>
        <v>EURYC1M_AB1E_41Y</v>
      </c>
      <c r="K81" s="447" t="str">
        <f>IFERROR(_xll.qlSwapRateHelper2(,IF(DataSelect="Reference",$I81,J81),,$D81,Calendar,$G81,$F81,$H81,$K$22,0,E81,Discounting,Permanent,_xll.ohTrigger(Trigger,DataSelect),ObjectOverwrite),"--")</f>
        <v>obj_00b1b#0021</v>
      </c>
      <c r="L81" s="442" t="b">
        <f t="shared" si="7"/>
        <v>1</v>
      </c>
      <c r="N81" s="454" t="str">
        <f>A85</f>
        <v>SW</v>
      </c>
      <c r="O81" s="454" t="str">
        <f>B85</f>
        <v>45Y</v>
      </c>
      <c r="P81" s="458" t="str">
        <f>K85</f>
        <v>--</v>
      </c>
      <c r="Q81" s="454" t="b">
        <f>L85</f>
        <v>0</v>
      </c>
      <c r="R81" s="462">
        <v>1</v>
      </c>
      <c r="S81" s="462">
        <v>1</v>
      </c>
      <c r="T81" s="187" t="e">
        <v>#N/A</v>
      </c>
      <c r="U81" s="185" t="e">
        <f>_xll.qlRateHelperQuoteName(T81)</f>
        <v>#VALUE!</v>
      </c>
      <c r="V81" s="452" t="e">
        <f>_xll.qlRateHelperRate(T81,_xll.ohTrigger(Trigger,Trigger3M))</f>
        <v>#VALUE!</v>
      </c>
      <c r="W81" s="452" t="str">
        <f>IFERROR(_xll.qlFuturesRateHelperConvexityAdjustment(T81,Trigger),"--")</f>
        <v>--</v>
      </c>
      <c r="X81" s="186" t="e">
        <f>_xll.qlRateHelperEarliestDate(T81,Trigger)</f>
        <v>#VALUE!</v>
      </c>
      <c r="Y81" s="186" t="e">
        <f>_xll.qlRateHelperLatestDate(T81,Trigger)</f>
        <v>#VALUE!</v>
      </c>
      <c r="Z81" s="187" t="e">
        <v>#N/A</v>
      </c>
      <c r="AO81" s="185" t="s">
        <v>214</v>
      </c>
      <c r="AP81" s="186">
        <f>_xll.qlInterestRateIndexFixingDate(Currency&amp;"ibor"&amp;$I$1,AQ81,Trigger)</f>
        <v>42263</v>
      </c>
      <c r="AQ81" s="186">
        <f>_xll.qlCalendarAdvance(Calendar,AQ80,AO81,"f",,Trigger)</f>
        <v>42265</v>
      </c>
      <c r="AR81" s="186">
        <f>_xll.qlInterestRateIndexMaturity(Currency&amp;"ibor"&amp;$I$1,AQ81,Trigger)</f>
        <v>42296</v>
      </c>
      <c r="AS81" s="359">
        <f>_xll.qlIndexFixing($AC$5,AP81,,_xll.ohTrigger(Trigger,Quote!$V$2))</f>
        <v>-7.009084806926829E-4</v>
      </c>
      <c r="AT81" s="359">
        <f>_xll.qlIndexFixing($AU$1,AP81,TRUE,_xll.ohTrigger(Trigger,Trigger1M))</f>
        <v>-6.9049016901867241E-4</v>
      </c>
    </row>
    <row r="82" spans="1:46" ht="11.25" customHeight="1" x14ac:dyDescent="0.25">
      <c r="A82" s="187" t="s">
        <v>267</v>
      </c>
      <c r="B82" s="443" t="str">
        <v>42Y</v>
      </c>
      <c r="C82" s="443" t="e">
        <v>#N/A</v>
      </c>
      <c r="D82" s="488" t="e">
        <f t="shared" si="6"/>
        <v>#N/A</v>
      </c>
      <c r="E82" s="442" t="s">
        <v>14</v>
      </c>
      <c r="F82" s="438" t="s">
        <v>15</v>
      </c>
      <c r="G82" s="398" t="s">
        <v>16</v>
      </c>
      <c r="H82" s="438" t="s">
        <v>17</v>
      </c>
      <c r="I82" s="505" t="e">
        <v>#N/A</v>
      </c>
      <c r="J82" s="443" t="str">
        <f>Currency&amp;"YC"&amp;Tenor&amp;"_AB1E_"&amp;B82</f>
        <v>EURYC1M_AB1E_42Y</v>
      </c>
      <c r="K82" s="447" t="str">
        <f>IFERROR(_xll.qlSwapRateHelper2(,IF(DataSelect="Reference",$I82,J82),,$D82,Calendar,$G82,$F82,$H82,$K$22,0,E82,Discounting,Permanent,_xll.ohTrigger(Trigger,DataSelect),ObjectOverwrite),"--")</f>
        <v>--</v>
      </c>
      <c r="L82" s="442" t="b">
        <f t="shared" si="7"/>
        <v>0</v>
      </c>
      <c r="N82" s="454" t="str">
        <f>A86</f>
        <v>SW</v>
      </c>
      <c r="O82" s="454" t="str">
        <f>B86</f>
        <v>46Y</v>
      </c>
      <c r="P82" s="458" t="str">
        <f>K86</f>
        <v>--</v>
      </c>
      <c r="Q82" s="454" t="b">
        <f>L86</f>
        <v>0</v>
      </c>
      <c r="R82" s="462">
        <v>1</v>
      </c>
      <c r="S82" s="462">
        <v>1</v>
      </c>
      <c r="T82" s="187" t="e">
        <v>#N/A</v>
      </c>
      <c r="U82" s="185" t="e">
        <f>_xll.qlRateHelperQuoteName(T82)</f>
        <v>#VALUE!</v>
      </c>
      <c r="V82" s="452" t="e">
        <f>_xll.qlRateHelperRate(T82,_xll.ohTrigger(Trigger,Trigger3M))</f>
        <v>#VALUE!</v>
      </c>
      <c r="W82" s="452" t="str">
        <f>IFERROR(_xll.qlFuturesRateHelperConvexityAdjustment(T82,Trigger),"--")</f>
        <v>--</v>
      </c>
      <c r="X82" s="186" t="e">
        <f>_xll.qlRateHelperEarliestDate(T82,Trigger)</f>
        <v>#VALUE!</v>
      </c>
      <c r="Y82" s="186" t="e">
        <f>_xll.qlRateHelperLatestDate(T82,Trigger)</f>
        <v>#VALUE!</v>
      </c>
      <c r="Z82" s="187" t="e">
        <v>#N/A</v>
      </c>
      <c r="AO82" s="185" t="s">
        <v>214</v>
      </c>
      <c r="AP82" s="186">
        <f>_xll.qlInterestRateIndexFixingDate(Currency&amp;"ibor"&amp;$I$1,AQ82,Trigger)</f>
        <v>42264</v>
      </c>
      <c r="AQ82" s="186">
        <f>_xll.qlCalendarAdvance(Calendar,AQ81,AO82,"f",,Trigger)</f>
        <v>42268</v>
      </c>
      <c r="AR82" s="186">
        <f>_xll.qlInterestRateIndexMaturity(Currency&amp;"ibor"&amp;$I$1,AQ82,Trigger)</f>
        <v>42298</v>
      </c>
      <c r="AS82" s="359">
        <f>_xll.qlIndexFixing($AC$5,AP82,,_xll.ohTrigger(Trigger,Quote!$V$2))</f>
        <v>-7.0035514997668358E-4</v>
      </c>
      <c r="AT82" s="359">
        <f>_xll.qlIndexFixing($AU$1,AP82,TRUE,_xll.ohTrigger(Trigger,Trigger1M))</f>
        <v>-6.8707007290758071E-4</v>
      </c>
    </row>
    <row r="83" spans="1:46" ht="11.25" customHeight="1" x14ac:dyDescent="0.25">
      <c r="A83" s="187" t="s">
        <v>267</v>
      </c>
      <c r="B83" s="443" t="str">
        <v>43Y</v>
      </c>
      <c r="C83" s="443" t="e">
        <v>#N/A</v>
      </c>
      <c r="D83" s="488" t="e">
        <f t="shared" si="6"/>
        <v>#N/A</v>
      </c>
      <c r="E83" s="442" t="s">
        <v>14</v>
      </c>
      <c r="F83" s="438" t="s">
        <v>15</v>
      </c>
      <c r="G83" s="398" t="s">
        <v>16</v>
      </c>
      <c r="H83" s="438" t="s">
        <v>17</v>
      </c>
      <c r="I83" s="505" t="e">
        <v>#N/A</v>
      </c>
      <c r="J83" s="443" t="str">
        <f>Currency&amp;"YC"&amp;Tenor&amp;"_AB1E_"&amp;B83</f>
        <v>EURYC1M_AB1E_43Y</v>
      </c>
      <c r="K83" s="447" t="str">
        <f>IFERROR(_xll.qlSwapRateHelper2(,IF(DataSelect="Reference",$I83,J83),,$D83,Calendar,$G83,$F83,$H83,$K$22,0,E83,Discounting,Permanent,_xll.ohTrigger(Trigger,DataSelect),ObjectOverwrite),"--")</f>
        <v>--</v>
      </c>
      <c r="L83" s="442" t="b">
        <f t="shared" si="7"/>
        <v>0</v>
      </c>
      <c r="N83" s="454" t="str">
        <f>A87</f>
        <v>SW</v>
      </c>
      <c r="O83" s="454" t="str">
        <f>B87</f>
        <v>47Y</v>
      </c>
      <c r="P83" s="458" t="str">
        <f>K87</f>
        <v>--</v>
      </c>
      <c r="Q83" s="454" t="b">
        <f>L87</f>
        <v>0</v>
      </c>
      <c r="R83" s="462">
        <v>1</v>
      </c>
      <c r="S83" s="462">
        <v>1</v>
      </c>
      <c r="T83" s="187" t="e">
        <v>#N/A</v>
      </c>
      <c r="U83" s="185" t="e">
        <f>_xll.qlRateHelperQuoteName(T83)</f>
        <v>#VALUE!</v>
      </c>
      <c r="V83" s="452" t="e">
        <f>_xll.qlRateHelperRate(T83,_xll.ohTrigger(Trigger,Trigger3M))</f>
        <v>#VALUE!</v>
      </c>
      <c r="W83" s="452" t="str">
        <f>IFERROR(_xll.qlFuturesRateHelperConvexityAdjustment(T83,Trigger),"--")</f>
        <v>--</v>
      </c>
      <c r="X83" s="186" t="e">
        <f>_xll.qlRateHelperEarliestDate(T83,Trigger)</f>
        <v>#VALUE!</v>
      </c>
      <c r="Y83" s="186" t="e">
        <f>_xll.qlRateHelperLatestDate(T83,Trigger)</f>
        <v>#VALUE!</v>
      </c>
      <c r="Z83" s="187" t="e">
        <v>#N/A</v>
      </c>
      <c r="AO83" s="185" t="s">
        <v>214</v>
      </c>
      <c r="AP83" s="186">
        <f>_xll.qlInterestRateIndexFixingDate(Currency&amp;"ibor"&amp;$I$1,AQ83,Trigger)</f>
        <v>42265</v>
      </c>
      <c r="AQ83" s="186">
        <f>_xll.qlCalendarAdvance(Calendar,AQ82,AO83,"f",,Trigger)</f>
        <v>42269</v>
      </c>
      <c r="AR83" s="186">
        <f>_xll.qlInterestRateIndexMaturity(Currency&amp;"ibor"&amp;$I$1,AQ83,Trigger)</f>
        <v>42299</v>
      </c>
      <c r="AS83" s="359">
        <f>_xll.qlIndexFixing($AC$5,AP83,,_xll.ohTrigger(Trigger,Quote!$V$2))</f>
        <v>-7.0011140408254846E-4</v>
      </c>
      <c r="AT83" s="359">
        <f>_xll.qlIndexFixing($AU$1,AP83,TRUE,_xll.ohTrigger(Trigger,Trigger1M))</f>
        <v>-6.859262949379108E-4</v>
      </c>
    </row>
    <row r="84" spans="1:46" ht="11.25" customHeight="1" x14ac:dyDescent="0.25">
      <c r="A84" s="187" t="s">
        <v>267</v>
      </c>
      <c r="B84" s="443" t="str">
        <v>44Y</v>
      </c>
      <c r="C84" s="443" t="e">
        <v>#N/A</v>
      </c>
      <c r="D84" s="488" t="e">
        <f t="shared" si="6"/>
        <v>#N/A</v>
      </c>
      <c r="E84" s="442" t="s">
        <v>14</v>
      </c>
      <c r="F84" s="438" t="s">
        <v>15</v>
      </c>
      <c r="G84" s="398" t="s">
        <v>16</v>
      </c>
      <c r="H84" s="438" t="s">
        <v>17</v>
      </c>
      <c r="I84" s="505" t="e">
        <v>#N/A</v>
      </c>
      <c r="J84" s="443" t="str">
        <f>Currency&amp;"YC"&amp;Tenor&amp;"_AB1E_"&amp;B84</f>
        <v>EURYC1M_AB1E_44Y</v>
      </c>
      <c r="K84" s="447" t="str">
        <f>IFERROR(_xll.qlSwapRateHelper2(,IF(DataSelect="Reference",$I84,J84),,$D84,Calendar,$G84,$F84,$H84,$K$22,0,E84,Discounting,Permanent,_xll.ohTrigger(Trigger,DataSelect),ObjectOverwrite),"--")</f>
        <v>--</v>
      </c>
      <c r="L84" s="442" t="b">
        <f t="shared" si="7"/>
        <v>0</v>
      </c>
      <c r="N84" s="454" t="str">
        <f>A88</f>
        <v>SW</v>
      </c>
      <c r="O84" s="454" t="str">
        <f>B88</f>
        <v>48Y</v>
      </c>
      <c r="P84" s="458" t="str">
        <f>K88</f>
        <v>--</v>
      </c>
      <c r="Q84" s="454" t="b">
        <f>L88</f>
        <v>0</v>
      </c>
      <c r="R84" s="462">
        <v>1</v>
      </c>
      <c r="S84" s="462">
        <v>1</v>
      </c>
      <c r="T84" s="187" t="e">
        <v>#N/A</v>
      </c>
      <c r="U84" s="185" t="e">
        <f>_xll.qlRateHelperQuoteName(T84)</f>
        <v>#VALUE!</v>
      </c>
      <c r="V84" s="452" t="e">
        <f>_xll.qlRateHelperRate(T84,_xll.ohTrigger(Trigger,Trigger3M))</f>
        <v>#VALUE!</v>
      </c>
      <c r="W84" s="452" t="str">
        <f>IFERROR(_xll.qlFuturesRateHelperConvexityAdjustment(T84,Trigger),"--")</f>
        <v>--</v>
      </c>
      <c r="X84" s="186" t="e">
        <f>_xll.qlRateHelperEarliestDate(T84,Trigger)</f>
        <v>#VALUE!</v>
      </c>
      <c r="Y84" s="186" t="e">
        <f>_xll.qlRateHelperLatestDate(T84,Trigger)</f>
        <v>#VALUE!</v>
      </c>
      <c r="Z84" s="187" t="e">
        <v>#N/A</v>
      </c>
      <c r="AO84" s="185" t="s">
        <v>214</v>
      </c>
      <c r="AP84" s="186">
        <f>_xll.qlInterestRateIndexFixingDate(Currency&amp;"ibor"&amp;$I$1,AQ84,Trigger)</f>
        <v>42268</v>
      </c>
      <c r="AQ84" s="186">
        <f>_xll.qlCalendarAdvance(Calendar,AQ83,AO84,"f",,Trigger)</f>
        <v>42270</v>
      </c>
      <c r="AR84" s="186">
        <f>_xll.qlInterestRateIndexMaturity(Currency&amp;"ibor"&amp;$I$1,AQ84,Trigger)</f>
        <v>42300</v>
      </c>
      <c r="AS84" s="359">
        <f>_xll.qlIndexFixing($AC$5,AP84,,_xll.ohTrigger(Trigger,Quote!$V$2))</f>
        <v>-6.998488537757197E-4</v>
      </c>
      <c r="AT84" s="359">
        <f>_xll.qlIndexFixing($AU$1,AP84,TRUE,_xll.ohTrigger(Trigger,Trigger1M))</f>
        <v>-6.8485507261639711E-4</v>
      </c>
    </row>
    <row r="85" spans="1:46" ht="11.25" customHeight="1" x14ac:dyDescent="0.25">
      <c r="A85" s="187" t="s">
        <v>267</v>
      </c>
      <c r="B85" s="443" t="str">
        <v>45Y</v>
      </c>
      <c r="C85" s="443" t="e">
        <v>#N/A</v>
      </c>
      <c r="D85" s="488" t="e">
        <f t="shared" si="6"/>
        <v>#N/A</v>
      </c>
      <c r="E85" s="442" t="s">
        <v>14</v>
      </c>
      <c r="F85" s="438" t="s">
        <v>15</v>
      </c>
      <c r="G85" s="398" t="s">
        <v>16</v>
      </c>
      <c r="H85" s="438" t="s">
        <v>17</v>
      </c>
      <c r="I85" s="505" t="e">
        <v>#N/A</v>
      </c>
      <c r="J85" s="443" t="str">
        <f>Currency&amp;"YC"&amp;Tenor&amp;"_AB1E_"&amp;B85</f>
        <v>EURYC1M_AB1E_45Y</v>
      </c>
      <c r="K85" s="447" t="str">
        <f>IFERROR(_xll.qlSwapRateHelper2(,IF(DataSelect="Reference",$I85,J85),,$D85,Calendar,$G85,$F85,$H85,$K$22,0,E85,Discounting,Permanent,_xll.ohTrigger(Trigger,DataSelect),ObjectOverwrite),"--")</f>
        <v>--</v>
      </c>
      <c r="L85" s="442" t="b">
        <f t="shared" si="7"/>
        <v>0</v>
      </c>
      <c r="N85" s="454" t="str">
        <f>A89</f>
        <v>SW</v>
      </c>
      <c r="O85" s="454" t="str">
        <f>B89</f>
        <v>49Y</v>
      </c>
      <c r="P85" s="458" t="str">
        <f>K89</f>
        <v>--</v>
      </c>
      <c r="Q85" s="454" t="b">
        <f>L89</f>
        <v>0</v>
      </c>
      <c r="R85" s="462">
        <v>1</v>
      </c>
      <c r="S85" s="462">
        <v>1</v>
      </c>
      <c r="T85" s="187" t="e">
        <v>#N/A</v>
      </c>
      <c r="U85" s="185" t="e">
        <f>_xll.qlRateHelperQuoteName(T85)</f>
        <v>#VALUE!</v>
      </c>
      <c r="V85" s="452" t="e">
        <f>_xll.qlRateHelperRate(T85,_xll.ohTrigger(Trigger,Trigger3M))</f>
        <v>#VALUE!</v>
      </c>
      <c r="W85" s="452" t="str">
        <f>IFERROR(_xll.qlFuturesRateHelperConvexityAdjustment(T85,Trigger),"--")</f>
        <v>--</v>
      </c>
      <c r="X85" s="186" t="e">
        <f>_xll.qlRateHelperEarliestDate(T85,Trigger)</f>
        <v>#VALUE!</v>
      </c>
      <c r="Y85" s="186" t="e">
        <f>_xll.qlRateHelperLatestDate(T85,Trigger)</f>
        <v>#VALUE!</v>
      </c>
      <c r="Z85" s="187" t="e">
        <v>#N/A</v>
      </c>
      <c r="AO85" s="185" t="s">
        <v>214</v>
      </c>
      <c r="AP85" s="186">
        <f>_xll.qlInterestRateIndexFixingDate(Currency&amp;"ibor"&amp;$I$1,AQ85,Trigger)</f>
        <v>42269</v>
      </c>
      <c r="AQ85" s="186">
        <f>_xll.qlCalendarAdvance(Calendar,AQ84,AO85,"f",,Trigger)</f>
        <v>42271</v>
      </c>
      <c r="AR85" s="186">
        <f>_xll.qlInterestRateIndexMaturity(Currency&amp;"ibor"&amp;$I$1,AQ85,Trigger)</f>
        <v>42303</v>
      </c>
      <c r="AS85" s="359">
        <f>_xll.qlIndexFixing($AC$5,AP85,,_xll.ohTrigger(Trigger,Quote!$V$2))</f>
        <v>-6.9983892608913023E-4</v>
      </c>
      <c r="AT85" s="359">
        <f>_xll.qlIndexFixing($AU$1,AP85,TRUE,_xll.ohTrigger(Trigger,Trigger1M))</f>
        <v>-6.8365146803014976E-4</v>
      </c>
    </row>
    <row r="86" spans="1:46" ht="11.25" customHeight="1" x14ac:dyDescent="0.25">
      <c r="A86" s="187" t="s">
        <v>267</v>
      </c>
      <c r="B86" s="443" t="str">
        <v>46Y</v>
      </c>
      <c r="C86" s="443" t="e">
        <v>#N/A</v>
      </c>
      <c r="D86" s="488" t="e">
        <f t="shared" si="6"/>
        <v>#N/A</v>
      </c>
      <c r="E86" s="442" t="s">
        <v>14</v>
      </c>
      <c r="F86" s="438" t="s">
        <v>15</v>
      </c>
      <c r="G86" s="398" t="s">
        <v>16</v>
      </c>
      <c r="H86" s="438" t="s">
        <v>17</v>
      </c>
      <c r="I86" s="505" t="e">
        <v>#N/A</v>
      </c>
      <c r="J86" s="443" t="str">
        <f>Currency&amp;"YC"&amp;Tenor&amp;"_AB1E_"&amp;B86</f>
        <v>EURYC1M_AB1E_46Y</v>
      </c>
      <c r="K86" s="447" t="str">
        <f>IFERROR(_xll.qlSwapRateHelper2(,IF(DataSelect="Reference",$I86,J86),,$D86,Calendar,$G86,$F86,$H86,$K$22,0,E86,Discounting,Permanent,_xll.ohTrigger(Trigger,DataSelect),ObjectOverwrite),"--")</f>
        <v>--</v>
      </c>
      <c r="L86" s="442" t="b">
        <f t="shared" si="7"/>
        <v>0</v>
      </c>
      <c r="N86" s="454" t="str">
        <f>A90</f>
        <v>SW</v>
      </c>
      <c r="O86" s="454" t="str">
        <f t="shared" ref="O86:O96" si="8">B90</f>
        <v>50Y</v>
      </c>
      <c r="P86" s="458" t="str">
        <f t="shared" ref="P86:Q86" si="9">K90</f>
        <v>--</v>
      </c>
      <c r="Q86" s="454" t="b">
        <f t="shared" si="9"/>
        <v>0</v>
      </c>
      <c r="R86" s="462">
        <v>1</v>
      </c>
      <c r="S86" s="462">
        <v>1</v>
      </c>
      <c r="T86" s="187" t="e">
        <v>#N/A</v>
      </c>
      <c r="U86" s="185" t="e">
        <f>_xll.qlRateHelperQuoteName(T86)</f>
        <v>#VALUE!</v>
      </c>
      <c r="V86" s="452" t="e">
        <f>_xll.qlRateHelperRate(T86,_xll.ohTrigger(Trigger,Trigger3M))</f>
        <v>#VALUE!</v>
      </c>
      <c r="W86" s="452" t="str">
        <f>IFERROR(_xll.qlFuturesRateHelperConvexityAdjustment(T86,Trigger),"--")</f>
        <v>--</v>
      </c>
      <c r="X86" s="186" t="e">
        <f>_xll.qlRateHelperEarliestDate(T86,Trigger)</f>
        <v>#VALUE!</v>
      </c>
      <c r="Y86" s="186" t="e">
        <f>_xll.qlRateHelperLatestDate(T86,Trigger)</f>
        <v>#VALUE!</v>
      </c>
      <c r="Z86" s="187" t="e">
        <v>#N/A</v>
      </c>
      <c r="AO86" s="185" t="s">
        <v>214</v>
      </c>
      <c r="AP86" s="186">
        <f>_xll.qlInterestRateIndexFixingDate(Currency&amp;"ibor"&amp;$I$1,AQ86,Trigger)</f>
        <v>42270</v>
      </c>
      <c r="AQ86" s="186">
        <f>_xll.qlCalendarAdvance(Calendar,AQ85,AO86,"f",,Trigger)</f>
        <v>42272</v>
      </c>
      <c r="AR86" s="186">
        <f>_xll.qlInterestRateIndexMaturity(Currency&amp;"ibor"&amp;$I$1,AQ86,Trigger)</f>
        <v>42303</v>
      </c>
      <c r="AS86" s="359">
        <f>_xll.qlIndexFixing($AC$5,AP86,,_xll.ohTrigger(Trigger,Quote!$V$2))</f>
        <v>-6.9942943159916017E-4</v>
      </c>
      <c r="AT86" s="359">
        <f>_xll.qlIndexFixing($AU$1,AP86,TRUE,_xll.ohTrigger(Trigger,Trigger1M))</f>
        <v>-6.8289234573846959E-4</v>
      </c>
    </row>
    <row r="87" spans="1:46" ht="11.25" customHeight="1" x14ac:dyDescent="0.25">
      <c r="A87" s="187" t="s">
        <v>267</v>
      </c>
      <c r="B87" s="443" t="str">
        <v>47Y</v>
      </c>
      <c r="C87" s="443" t="e">
        <v>#N/A</v>
      </c>
      <c r="D87" s="488" t="e">
        <f t="shared" si="6"/>
        <v>#N/A</v>
      </c>
      <c r="E87" s="442" t="s">
        <v>14</v>
      </c>
      <c r="F87" s="438" t="s">
        <v>15</v>
      </c>
      <c r="G87" s="398" t="s">
        <v>16</v>
      </c>
      <c r="H87" s="438" t="s">
        <v>17</v>
      </c>
      <c r="I87" s="505" t="e">
        <v>#N/A</v>
      </c>
      <c r="J87" s="443" t="str">
        <f>Currency&amp;"YC"&amp;Tenor&amp;"_AB1E_"&amp;B87</f>
        <v>EURYC1M_AB1E_47Y</v>
      </c>
      <c r="K87" s="447" t="str">
        <f>IFERROR(_xll.qlSwapRateHelper2(,IF(DataSelect="Reference",$I87,J87),,$D87,Calendar,$G87,$F87,$H87,$K$22,0,E87,Discounting,Permanent,_xll.ohTrigger(Trigger,DataSelect),ObjectOverwrite),"--")</f>
        <v>--</v>
      </c>
      <c r="L87" s="442" t="b">
        <f t="shared" si="7"/>
        <v>0</v>
      </c>
      <c r="N87" s="454" t="str">
        <f>A91</f>
        <v>SW</v>
      </c>
      <c r="O87" s="454" t="str">
        <f t="shared" si="8"/>
        <v>51Y</v>
      </c>
      <c r="P87" s="458" t="str">
        <f t="shared" ref="P87:Q87" si="10">K91</f>
        <v>--</v>
      </c>
      <c r="Q87" s="454" t="b">
        <f t="shared" si="10"/>
        <v>0</v>
      </c>
      <c r="R87" s="462">
        <v>1</v>
      </c>
      <c r="S87" s="462">
        <v>1</v>
      </c>
      <c r="T87" s="187" t="e">
        <v>#N/A</v>
      </c>
      <c r="U87" s="185" t="e">
        <f>_xll.qlRateHelperQuoteName(T87)</f>
        <v>#VALUE!</v>
      </c>
      <c r="V87" s="452" t="e">
        <f>_xll.qlRateHelperRate(T87,_xll.ohTrigger(Trigger,Trigger3M))</f>
        <v>#VALUE!</v>
      </c>
      <c r="W87" s="452" t="str">
        <f>IFERROR(_xll.qlFuturesRateHelperConvexityAdjustment(T87,Trigger),"--")</f>
        <v>--</v>
      </c>
      <c r="X87" s="186" t="e">
        <f>_xll.qlRateHelperEarliestDate(T87,Trigger)</f>
        <v>#VALUE!</v>
      </c>
      <c r="Y87" s="186" t="e">
        <f>_xll.qlRateHelperLatestDate(T87,Trigger)</f>
        <v>#VALUE!</v>
      </c>
      <c r="Z87" s="187" t="e">
        <v>#N/A</v>
      </c>
      <c r="AO87" s="185" t="s">
        <v>214</v>
      </c>
      <c r="AP87" s="186">
        <f>_xll.qlInterestRateIndexFixingDate(Currency&amp;"ibor"&amp;$I$1,AQ87,Trigger)</f>
        <v>42271</v>
      </c>
      <c r="AQ87" s="186">
        <f>_xll.qlCalendarAdvance(Calendar,AQ86,AO87,"f",,Trigger)</f>
        <v>42275</v>
      </c>
      <c r="AR87" s="186">
        <f>_xll.qlInterestRateIndexMaturity(Currency&amp;"ibor"&amp;$I$1,AQ87,Trigger)</f>
        <v>42305</v>
      </c>
      <c r="AS87" s="359">
        <f>_xll.qlIndexFixing($AC$5,AP87,,_xll.ohTrigger(Trigger,Quote!$V$2))</f>
        <v>-6.9825403608980707E-4</v>
      </c>
      <c r="AT87" s="359">
        <f>_xll.qlIndexFixing($AU$1,AP87,TRUE,_xll.ohTrigger(Trigger,Trigger1M))</f>
        <v>-6.8098164365215652E-4</v>
      </c>
    </row>
    <row r="88" spans="1:46" ht="11.25" customHeight="1" x14ac:dyDescent="0.25">
      <c r="A88" s="187" t="s">
        <v>267</v>
      </c>
      <c r="B88" s="443" t="str">
        <v>48Y</v>
      </c>
      <c r="C88" s="443" t="e">
        <v>#N/A</v>
      </c>
      <c r="D88" s="488" t="e">
        <f t="shared" si="6"/>
        <v>#N/A</v>
      </c>
      <c r="E88" s="442" t="s">
        <v>14</v>
      </c>
      <c r="F88" s="438" t="s">
        <v>15</v>
      </c>
      <c r="G88" s="398" t="s">
        <v>16</v>
      </c>
      <c r="H88" s="438" t="s">
        <v>17</v>
      </c>
      <c r="I88" s="505" t="e">
        <v>#N/A</v>
      </c>
      <c r="J88" s="443" t="str">
        <f>Currency&amp;"YC"&amp;Tenor&amp;"_AB1E_"&amp;B88</f>
        <v>EURYC1M_AB1E_48Y</v>
      </c>
      <c r="K88" s="447" t="str">
        <f>IFERROR(_xll.qlSwapRateHelper2(,IF(DataSelect="Reference",$I88,J88),,$D88,Calendar,$G88,$F88,$H88,$K$22,0,E88,Discounting,Permanent,_xll.ohTrigger(Trigger,DataSelect),ObjectOverwrite),"--")</f>
        <v>--</v>
      </c>
      <c r="L88" s="442" t="b">
        <f t="shared" si="7"/>
        <v>0</v>
      </c>
      <c r="N88" s="454" t="str">
        <f>A92</f>
        <v>SW</v>
      </c>
      <c r="O88" s="454" t="str">
        <f t="shared" si="8"/>
        <v>52Y</v>
      </c>
      <c r="P88" s="458" t="str">
        <f t="shared" ref="P88:Q88" si="11">K92</f>
        <v>--</v>
      </c>
      <c r="Q88" s="454" t="b">
        <f t="shared" si="11"/>
        <v>0</v>
      </c>
      <c r="R88" s="462">
        <v>1</v>
      </c>
      <c r="S88" s="462">
        <v>1</v>
      </c>
      <c r="T88" s="187" t="e">
        <v>#N/A</v>
      </c>
      <c r="U88" s="185" t="e">
        <f>_xll.qlRateHelperQuoteName(T88)</f>
        <v>#VALUE!</v>
      </c>
      <c r="V88" s="452" t="e">
        <f>_xll.qlRateHelperRate(T88,_xll.ohTrigger(Trigger,Trigger3M))</f>
        <v>#VALUE!</v>
      </c>
      <c r="W88" s="452" t="str">
        <f>IFERROR(_xll.qlFuturesRateHelperConvexityAdjustment(T88,Trigger),"--")</f>
        <v>--</v>
      </c>
      <c r="X88" s="186" t="e">
        <f>_xll.qlRateHelperEarliestDate(T88,Trigger)</f>
        <v>#VALUE!</v>
      </c>
      <c r="Y88" s="186" t="e">
        <f>_xll.qlRateHelperLatestDate(T88,Trigger)</f>
        <v>#VALUE!</v>
      </c>
      <c r="Z88" s="187" t="e">
        <v>#N/A</v>
      </c>
      <c r="AO88" s="185" t="s">
        <v>214</v>
      </c>
      <c r="AP88" s="186">
        <f>_xll.qlInterestRateIndexFixingDate(Currency&amp;"ibor"&amp;$I$1,AQ88,Trigger)</f>
        <v>42272</v>
      </c>
      <c r="AQ88" s="186">
        <f>_xll.qlCalendarAdvance(Calendar,AQ87,AO88,"f",,Trigger)</f>
        <v>42276</v>
      </c>
      <c r="AR88" s="186">
        <f>_xll.qlInterestRateIndexMaturity(Currency&amp;"ibor"&amp;$I$1,AQ88,Trigger)</f>
        <v>42306</v>
      </c>
      <c r="AS88" s="359">
        <f>_xll.qlIndexFixing($AC$5,AP88,,_xll.ohTrigger(Trigger,Quote!$V$2))</f>
        <v>-6.9787865931081328E-4</v>
      </c>
      <c r="AT88" s="359">
        <f>_xll.qlIndexFixing($AU$1,AP88,TRUE,_xll.ohTrigger(Trigger,Trigger1M))</f>
        <v>-6.8058650144786625E-4</v>
      </c>
    </row>
    <row r="89" spans="1:46" ht="11.25" customHeight="1" x14ac:dyDescent="0.25">
      <c r="A89" s="187" t="s">
        <v>267</v>
      </c>
      <c r="B89" s="427" t="str">
        <v>49Y</v>
      </c>
      <c r="C89" s="443" t="e">
        <v>#N/A</v>
      </c>
      <c r="D89" s="488" t="e">
        <f t="shared" si="6"/>
        <v>#N/A</v>
      </c>
      <c r="E89" s="442" t="s">
        <v>14</v>
      </c>
      <c r="F89" s="438" t="s">
        <v>15</v>
      </c>
      <c r="G89" s="398" t="s">
        <v>16</v>
      </c>
      <c r="H89" s="438" t="s">
        <v>17</v>
      </c>
      <c r="I89" s="505" t="e">
        <v>#N/A</v>
      </c>
      <c r="J89" s="443" t="str">
        <f>Currency&amp;"YC"&amp;Tenor&amp;"_AB1E_"&amp;B89</f>
        <v>EURYC1M_AB1E_49Y</v>
      </c>
      <c r="K89" s="447" t="str">
        <f>IFERROR(_xll.qlSwapRateHelper2(,IF(DataSelect="Reference",$I89,J89),,$D89,Calendar,$G89,$F89,$H89,$K$22,0,E89,Discounting,Permanent,_xll.ohTrigger(Trigger,DataSelect),ObjectOverwrite),"--")</f>
        <v>--</v>
      </c>
      <c r="L89" s="442" t="b">
        <f t="shared" ref="L89:L100" si="12">IF(K89="--",FALSE,TRUE)</f>
        <v>0</v>
      </c>
      <c r="N89" s="454" t="str">
        <f>A93</f>
        <v>SW</v>
      </c>
      <c r="O89" s="454" t="str">
        <f t="shared" si="8"/>
        <v>53Y</v>
      </c>
      <c r="P89" s="458" t="str">
        <f t="shared" ref="P89:Q89" si="13">K93</f>
        <v>--</v>
      </c>
      <c r="Q89" s="454" t="b">
        <f t="shared" si="13"/>
        <v>0</v>
      </c>
      <c r="R89" s="462">
        <v>1</v>
      </c>
      <c r="S89" s="462">
        <v>1</v>
      </c>
      <c r="T89" s="187" t="e">
        <v>#N/A</v>
      </c>
      <c r="U89" s="185" t="e">
        <f>_xll.qlRateHelperQuoteName(T89)</f>
        <v>#VALUE!</v>
      </c>
      <c r="V89" s="452" t="e">
        <f>_xll.qlRateHelperRate(T89,_xll.ohTrigger(Trigger,Trigger3M))</f>
        <v>#VALUE!</v>
      </c>
      <c r="W89" s="452" t="str">
        <f>IFERROR(_xll.qlFuturesRateHelperConvexityAdjustment(T89,Trigger),"--")</f>
        <v>--</v>
      </c>
      <c r="X89" s="186" t="e">
        <f>_xll.qlRateHelperEarliestDate(T89,Trigger)</f>
        <v>#VALUE!</v>
      </c>
      <c r="Y89" s="186" t="e">
        <f>_xll.qlRateHelperLatestDate(T89,Trigger)</f>
        <v>#VALUE!</v>
      </c>
      <c r="Z89" s="187" t="e">
        <v>#N/A</v>
      </c>
      <c r="AO89" s="185" t="s">
        <v>214</v>
      </c>
      <c r="AP89" s="186">
        <f>_xll.qlInterestRateIndexFixingDate(Currency&amp;"ibor"&amp;$I$1,AQ89,Trigger)</f>
        <v>42275</v>
      </c>
      <c r="AQ89" s="186">
        <f>_xll.qlCalendarAdvance(Calendar,AQ88,AO89,"f",,Trigger)</f>
        <v>42277</v>
      </c>
      <c r="AR89" s="186">
        <f>_xll.qlInterestRateIndexMaturity(Currency&amp;"ibor"&amp;$I$1,AQ89,Trigger)</f>
        <v>42307</v>
      </c>
      <c r="AS89" s="359">
        <f>_xll.qlIndexFixing($AC$5,AP89,,_xll.ohTrigger(Trigger,Quote!$V$2))</f>
        <v>-6.974844781124645E-4</v>
      </c>
      <c r="AT89" s="359">
        <f>_xll.qlIndexFixing($AU$1,AP89,TRUE,_xll.ohTrigger(Trigger,Trigger1M))</f>
        <v>-6.8034692192897595E-4</v>
      </c>
    </row>
    <row r="90" spans="1:46" ht="11.25" customHeight="1" x14ac:dyDescent="0.25">
      <c r="A90" s="187" t="s">
        <v>267</v>
      </c>
      <c r="B90" s="443" t="str">
        <v>50Y</v>
      </c>
      <c r="C90" s="443" t="e">
        <v>#N/A</v>
      </c>
      <c r="D90" s="488" t="e">
        <f t="shared" ref="D90:D100" si="14">IF(DataSelect="Reference",$C90,$B90)</f>
        <v>#N/A</v>
      </c>
      <c r="E90" s="442" t="s">
        <v>14</v>
      </c>
      <c r="F90" s="438" t="s">
        <v>15</v>
      </c>
      <c r="G90" s="398" t="s">
        <v>16</v>
      </c>
      <c r="H90" s="438" t="s">
        <v>17</v>
      </c>
      <c r="I90" s="505" t="e">
        <v>#N/A</v>
      </c>
      <c r="J90" s="443" t="str">
        <f>Currency&amp;"YC"&amp;Tenor&amp;"_AB1E_"&amp;B90</f>
        <v>EURYC1M_AB1E_50Y</v>
      </c>
      <c r="K90" s="447" t="str">
        <f>IFERROR(_xll.qlSwapRateHelper2(,IF(DataSelect="Reference",$I90,J90),,$D90,Calendar,$G90,$F90,$H90,$K$22,0,E90,Discounting,Permanent,_xll.ohTrigger(Trigger,DataSelect),ObjectOverwrite),"--")</f>
        <v>--</v>
      </c>
      <c r="L90" s="442" t="b">
        <f t="shared" si="12"/>
        <v>0</v>
      </c>
      <c r="N90" s="454" t="str">
        <f>A94</f>
        <v>SW</v>
      </c>
      <c r="O90" s="454" t="str">
        <f t="shared" si="8"/>
        <v>54Y</v>
      </c>
      <c r="P90" s="458" t="str">
        <f t="shared" ref="P90:Q90" si="15">K94</f>
        <v>--</v>
      </c>
      <c r="Q90" s="454" t="b">
        <f t="shared" si="15"/>
        <v>0</v>
      </c>
      <c r="R90" s="462">
        <v>1</v>
      </c>
      <c r="S90" s="462">
        <v>1</v>
      </c>
      <c r="T90" s="187" t="e">
        <v>#N/A</v>
      </c>
      <c r="U90" s="185" t="e">
        <f>_xll.qlRateHelperQuoteName(T90)</f>
        <v>#VALUE!</v>
      </c>
      <c r="V90" s="452" t="e">
        <f>_xll.qlRateHelperRate(T90,_xll.ohTrigger(Trigger,Trigger3M))</f>
        <v>#VALUE!</v>
      </c>
      <c r="W90" s="452" t="str">
        <f>IFERROR(_xll.qlFuturesRateHelperConvexityAdjustment(T90,Trigger),"--")</f>
        <v>--</v>
      </c>
      <c r="X90" s="186" t="e">
        <f>_xll.qlRateHelperEarliestDate(T90,Trigger)</f>
        <v>#VALUE!</v>
      </c>
      <c r="Y90" s="186" t="e">
        <f>_xll.qlRateHelperLatestDate(T90,Trigger)</f>
        <v>#VALUE!</v>
      </c>
      <c r="Z90" s="187" t="e">
        <v>#N/A</v>
      </c>
      <c r="AO90" s="185" t="s">
        <v>214</v>
      </c>
      <c r="AP90" s="186">
        <f>_xll.qlInterestRateIndexFixingDate(Currency&amp;"ibor"&amp;$I$1,AQ90,Trigger)</f>
        <v>42276</v>
      </c>
      <c r="AQ90" s="186">
        <f>_xll.qlCalendarAdvance(Calendar,AQ89,AO90,"f",,Trigger)</f>
        <v>42278</v>
      </c>
      <c r="AR90" s="186">
        <f>_xll.qlInterestRateIndexMaturity(Currency&amp;"ibor"&amp;$I$1,AQ90,Trigger)</f>
        <v>42310</v>
      </c>
      <c r="AS90" s="359">
        <f>_xll.qlIndexFixing($AC$5,AP90,,_xll.ohTrigger(Trigger,Quote!$V$2))</f>
        <v>-6.9783242957019431E-4</v>
      </c>
      <c r="AT90" s="359">
        <f>_xll.qlIndexFixing($AU$1,AP90,TRUE,_xll.ohTrigger(Trigger,Trigger1M))</f>
        <v>-6.8030009263919666E-4</v>
      </c>
    </row>
    <row r="91" spans="1:46" ht="11.25" customHeight="1" x14ac:dyDescent="0.25">
      <c r="A91" s="187" t="s">
        <v>267</v>
      </c>
      <c r="B91" s="443" t="str">
        <v>51Y</v>
      </c>
      <c r="C91" s="443" t="e">
        <v>#N/A</v>
      </c>
      <c r="D91" s="488" t="e">
        <f t="shared" si="14"/>
        <v>#N/A</v>
      </c>
      <c r="E91" s="442" t="s">
        <v>14</v>
      </c>
      <c r="F91" s="438" t="s">
        <v>15</v>
      </c>
      <c r="G91" s="398" t="s">
        <v>16</v>
      </c>
      <c r="H91" s="438" t="s">
        <v>17</v>
      </c>
      <c r="I91" s="505" t="e">
        <v>#N/A</v>
      </c>
      <c r="J91" s="443" t="str">
        <f>Currency&amp;"YC"&amp;Tenor&amp;"_AB1E_"&amp;B91</f>
        <v>EURYC1M_AB1E_51Y</v>
      </c>
      <c r="K91" s="447" t="str">
        <f>IFERROR(_xll.qlSwapRateHelper2(,IF(DataSelect="Reference",$I91,J91),,$D91,Calendar,$G91,$F91,$H91,$K$22,0,E91,Discounting,Permanent,_xll.ohTrigger(Trigger,DataSelect),ObjectOverwrite),"--")</f>
        <v>--</v>
      </c>
      <c r="L91" s="442" t="b">
        <f t="shared" si="12"/>
        <v>0</v>
      </c>
      <c r="N91" s="454" t="str">
        <f>A95</f>
        <v>SW</v>
      </c>
      <c r="O91" s="454" t="str">
        <f t="shared" si="8"/>
        <v>55Y</v>
      </c>
      <c r="P91" s="458" t="str">
        <f t="shared" ref="P91:Q91" si="16">K95</f>
        <v>--</v>
      </c>
      <c r="Q91" s="454" t="b">
        <f t="shared" si="16"/>
        <v>0</v>
      </c>
      <c r="R91" s="462">
        <v>1</v>
      </c>
      <c r="S91" s="462">
        <v>1</v>
      </c>
      <c r="T91" s="187" t="e">
        <v>#N/A</v>
      </c>
      <c r="U91" s="185" t="e">
        <f>_xll.qlRateHelperQuoteName(T91)</f>
        <v>#VALUE!</v>
      </c>
      <c r="V91" s="452" t="e">
        <f>_xll.qlRateHelperRate(T91,_xll.ohTrigger(Trigger,Trigger3M))</f>
        <v>#VALUE!</v>
      </c>
      <c r="W91" s="452" t="str">
        <f>IFERROR(_xll.qlFuturesRateHelperConvexityAdjustment(T91,Trigger),"--")</f>
        <v>--</v>
      </c>
      <c r="X91" s="186" t="e">
        <f>_xll.qlRateHelperEarliestDate(T91,Trigger)</f>
        <v>#VALUE!</v>
      </c>
      <c r="Y91" s="186" t="e">
        <f>_xll.qlRateHelperLatestDate(T91,Trigger)</f>
        <v>#VALUE!</v>
      </c>
      <c r="Z91" s="187" t="e">
        <v>#N/A</v>
      </c>
      <c r="AO91" s="185" t="s">
        <v>214</v>
      </c>
      <c r="AP91" s="186">
        <f>_xll.qlInterestRateIndexFixingDate(Currency&amp;"ibor"&amp;$I$1,AQ91,Trigger)</f>
        <v>42277</v>
      </c>
      <c r="AQ91" s="186">
        <f>_xll.qlCalendarAdvance(Calendar,AQ90,AO91,"f",,Trigger)</f>
        <v>42279</v>
      </c>
      <c r="AR91" s="186">
        <f>_xll.qlInterestRateIndexMaturity(Currency&amp;"ibor"&amp;$I$1,AQ91,Trigger)</f>
        <v>42310</v>
      </c>
      <c r="AS91" s="359">
        <f>_xll.qlIndexFixing($AC$5,AP91,,_xll.ohTrigger(Trigger,Quote!$V$2))</f>
        <v>-6.9821425007730105E-4</v>
      </c>
      <c r="AT91" s="359">
        <f>_xll.qlIndexFixing($AU$1,AP91,TRUE,_xll.ohTrigger(Trigger,Trigger1M))</f>
        <v>-6.8030692203366599E-4</v>
      </c>
    </row>
    <row r="92" spans="1:46" ht="11.25" customHeight="1" x14ac:dyDescent="0.25">
      <c r="A92" s="187" t="s">
        <v>267</v>
      </c>
      <c r="B92" s="443" t="str">
        <v>52Y</v>
      </c>
      <c r="C92" s="443" t="e">
        <v>#N/A</v>
      </c>
      <c r="D92" s="488" t="e">
        <f t="shared" si="14"/>
        <v>#N/A</v>
      </c>
      <c r="E92" s="442" t="s">
        <v>14</v>
      </c>
      <c r="F92" s="438" t="s">
        <v>15</v>
      </c>
      <c r="G92" s="398" t="s">
        <v>16</v>
      </c>
      <c r="H92" s="438" t="s">
        <v>17</v>
      </c>
      <c r="I92" s="505" t="e">
        <v>#N/A</v>
      </c>
      <c r="J92" s="443" t="str">
        <f>Currency&amp;"YC"&amp;Tenor&amp;"_AB1E_"&amp;B92</f>
        <v>EURYC1M_AB1E_52Y</v>
      </c>
      <c r="K92" s="447" t="str">
        <f>IFERROR(_xll.qlSwapRateHelper2(,IF(DataSelect="Reference",$I92,J92),,$D92,Calendar,$G92,$F92,$H92,$K$22,0,E92,Discounting,Permanent,_xll.ohTrigger(Trigger,DataSelect),ObjectOverwrite),"--")</f>
        <v>--</v>
      </c>
      <c r="L92" s="442" t="b">
        <f t="shared" si="12"/>
        <v>0</v>
      </c>
      <c r="N92" s="454" t="str">
        <f>A96</f>
        <v>SW</v>
      </c>
      <c r="O92" s="454" t="str">
        <f t="shared" si="8"/>
        <v>56Y</v>
      </c>
      <c r="P92" s="458" t="str">
        <f t="shared" ref="P92:Q92" si="17">K96</f>
        <v>--</v>
      </c>
      <c r="Q92" s="454" t="b">
        <f t="shared" si="17"/>
        <v>0</v>
      </c>
      <c r="R92" s="462">
        <v>1</v>
      </c>
      <c r="S92" s="462">
        <v>1</v>
      </c>
      <c r="T92" s="187" t="e">
        <v>#N/A</v>
      </c>
      <c r="U92" s="185" t="e">
        <f>_xll.qlRateHelperQuoteName(T92)</f>
        <v>#VALUE!</v>
      </c>
      <c r="V92" s="452" t="e">
        <f>_xll.qlRateHelperRate(T92,_xll.ohTrigger(Trigger,Trigger3M))</f>
        <v>#VALUE!</v>
      </c>
      <c r="W92" s="452" t="str">
        <f>IFERROR(_xll.qlFuturesRateHelperConvexityAdjustment(T92,Trigger),"--")</f>
        <v>--</v>
      </c>
      <c r="X92" s="186" t="e">
        <f>_xll.qlRateHelperEarliestDate(T92,Trigger)</f>
        <v>#VALUE!</v>
      </c>
      <c r="Y92" s="186" t="e">
        <f>_xll.qlRateHelperLatestDate(T92,Trigger)</f>
        <v>#VALUE!</v>
      </c>
      <c r="Z92" s="187" t="e">
        <v>#N/A</v>
      </c>
      <c r="AO92" s="185" t="s">
        <v>214</v>
      </c>
      <c r="AP92" s="186">
        <f>_xll.qlInterestRateIndexFixingDate(Currency&amp;"ibor"&amp;$I$1,AQ92,Trigger)</f>
        <v>42278</v>
      </c>
      <c r="AQ92" s="186">
        <f>_xll.qlCalendarAdvance(Calendar,AQ91,AO92,"f",,Trigger)</f>
        <v>42282</v>
      </c>
      <c r="AR92" s="186">
        <f>_xll.qlInterestRateIndexMaturity(Currency&amp;"ibor"&amp;$I$1,AQ92,Trigger)</f>
        <v>42313</v>
      </c>
      <c r="AS92" s="359">
        <f>_xll.qlIndexFixing($AC$5,AP92,,_xll.ohTrigger(Trigger,Quote!$V$2))</f>
        <v>-7.0727443462700076E-4</v>
      </c>
      <c r="AT92" s="359">
        <f>_xll.qlIndexFixing($AU$1,AP92,TRUE,_xll.ohTrigger(Trigger,Trigger1M))</f>
        <v>-6.8466031245730018E-4</v>
      </c>
    </row>
    <row r="93" spans="1:46" ht="11.25" customHeight="1" x14ac:dyDescent="0.25">
      <c r="A93" s="187" t="s">
        <v>267</v>
      </c>
      <c r="B93" s="443" t="str">
        <v>53Y</v>
      </c>
      <c r="C93" s="443" t="e">
        <v>#N/A</v>
      </c>
      <c r="D93" s="488" t="e">
        <f t="shared" si="14"/>
        <v>#N/A</v>
      </c>
      <c r="E93" s="442" t="s">
        <v>14</v>
      </c>
      <c r="F93" s="438" t="s">
        <v>15</v>
      </c>
      <c r="G93" s="398" t="s">
        <v>16</v>
      </c>
      <c r="H93" s="438" t="s">
        <v>17</v>
      </c>
      <c r="I93" s="505" t="e">
        <v>#N/A</v>
      </c>
      <c r="J93" s="443" t="str">
        <f>Currency&amp;"YC"&amp;Tenor&amp;"_AB1E_"&amp;B93</f>
        <v>EURYC1M_AB1E_53Y</v>
      </c>
      <c r="K93" s="447" t="str">
        <f>IFERROR(_xll.qlSwapRateHelper2(,IF(DataSelect="Reference",$I93,J93),,$D93,Calendar,$G93,$F93,$H93,$K$22,0,E93,Discounting,Permanent,_xll.ohTrigger(Trigger,DataSelect),ObjectOverwrite),"--")</f>
        <v>--</v>
      </c>
      <c r="L93" s="442" t="b">
        <f t="shared" si="12"/>
        <v>0</v>
      </c>
      <c r="N93" s="454" t="str">
        <f>A97</f>
        <v>SW</v>
      </c>
      <c r="O93" s="454" t="str">
        <f t="shared" si="8"/>
        <v>57Y</v>
      </c>
      <c r="P93" s="458" t="str">
        <f t="shared" ref="P93:Q93" si="18">K97</f>
        <v>--</v>
      </c>
      <c r="Q93" s="454" t="b">
        <f t="shared" si="18"/>
        <v>0</v>
      </c>
      <c r="R93" s="462">
        <v>1</v>
      </c>
      <c r="S93" s="462">
        <v>1</v>
      </c>
      <c r="T93" s="187" t="e">
        <v>#N/A</v>
      </c>
      <c r="U93" s="185" t="e">
        <f>_xll.qlRateHelperQuoteName(T93)</f>
        <v>#VALUE!</v>
      </c>
      <c r="V93" s="452" t="e">
        <f>_xll.qlRateHelperRate(T93,_xll.ohTrigger(Trigger,Trigger3M))</f>
        <v>#VALUE!</v>
      </c>
      <c r="W93" s="452" t="str">
        <f>IFERROR(_xll.qlFuturesRateHelperConvexityAdjustment(T93,Trigger),"--")</f>
        <v>--</v>
      </c>
      <c r="X93" s="186" t="e">
        <f>_xll.qlRateHelperEarliestDate(T93,Trigger)</f>
        <v>#VALUE!</v>
      </c>
      <c r="Y93" s="186" t="e">
        <f>_xll.qlRateHelperLatestDate(T93,Trigger)</f>
        <v>#VALUE!</v>
      </c>
      <c r="Z93" s="187" t="e">
        <v>#N/A</v>
      </c>
      <c r="AO93" s="185" t="s">
        <v>214</v>
      </c>
      <c r="AP93" s="186">
        <f>_xll.qlInterestRateIndexFixingDate(Currency&amp;"ibor"&amp;$I$1,AQ93,Trigger)</f>
        <v>42279</v>
      </c>
      <c r="AQ93" s="186">
        <f>_xll.qlCalendarAdvance(Calendar,AQ92,AO93,"f",,Trigger)</f>
        <v>42283</v>
      </c>
      <c r="AR93" s="186">
        <f>_xll.qlInterestRateIndexMaturity(Currency&amp;"ibor"&amp;$I$1,AQ93,Trigger)</f>
        <v>42314</v>
      </c>
      <c r="AS93" s="359">
        <f>_xll.qlIndexFixing($AC$5,AP93,,_xll.ohTrigger(Trigger,Quote!$V$2))</f>
        <v>-7.1035058828783002E-4</v>
      </c>
      <c r="AT93" s="359">
        <f>_xll.qlIndexFixing($AU$1,AP93,TRUE,_xll.ohTrigger(Trigger,Trigger1M))</f>
        <v>-6.8788456238628158E-4</v>
      </c>
    </row>
    <row r="94" spans="1:46" ht="11.25" customHeight="1" x14ac:dyDescent="0.25">
      <c r="A94" s="187" t="s">
        <v>267</v>
      </c>
      <c r="B94" s="443" t="str">
        <v>54Y</v>
      </c>
      <c r="C94" s="443" t="e">
        <v>#N/A</v>
      </c>
      <c r="D94" s="488" t="e">
        <f t="shared" si="14"/>
        <v>#N/A</v>
      </c>
      <c r="E94" s="442" t="s">
        <v>14</v>
      </c>
      <c r="F94" s="438" t="s">
        <v>15</v>
      </c>
      <c r="G94" s="398" t="s">
        <v>16</v>
      </c>
      <c r="H94" s="438" t="s">
        <v>17</v>
      </c>
      <c r="I94" s="505" t="e">
        <v>#N/A</v>
      </c>
      <c r="J94" s="443" t="str">
        <f>Currency&amp;"YC"&amp;Tenor&amp;"_AB1E_"&amp;B94</f>
        <v>EURYC1M_AB1E_54Y</v>
      </c>
      <c r="K94" s="447" t="str">
        <f>IFERROR(_xll.qlSwapRateHelper2(,IF(DataSelect="Reference",$I94,J94),,$D94,Calendar,$G94,$F94,$H94,$K$22,0,E94,Discounting,Permanent,_xll.ohTrigger(Trigger,DataSelect),ObjectOverwrite),"--")</f>
        <v>--</v>
      </c>
      <c r="L94" s="442" t="b">
        <f t="shared" si="12"/>
        <v>0</v>
      </c>
      <c r="N94" s="454" t="str">
        <f>A98</f>
        <v>SW</v>
      </c>
      <c r="O94" s="454" t="str">
        <f t="shared" si="8"/>
        <v>58Y</v>
      </c>
      <c r="P94" s="458" t="str">
        <f t="shared" ref="P94:Q94" si="19">K98</f>
        <v>--</v>
      </c>
      <c r="Q94" s="454" t="b">
        <f t="shared" si="19"/>
        <v>0</v>
      </c>
      <c r="R94" s="462">
        <v>1</v>
      </c>
      <c r="S94" s="462">
        <v>1</v>
      </c>
      <c r="T94" s="187" t="e">
        <v>#N/A</v>
      </c>
      <c r="U94" s="185" t="e">
        <f>_xll.qlRateHelperQuoteName(T94)</f>
        <v>#VALUE!</v>
      </c>
      <c r="V94" s="452" t="e">
        <f>_xll.qlRateHelperRate(T94,_xll.ohTrigger(Trigger,Trigger3M))</f>
        <v>#VALUE!</v>
      </c>
      <c r="W94" s="452" t="str">
        <f>IFERROR(_xll.qlFuturesRateHelperConvexityAdjustment(T94,Trigger),"--")</f>
        <v>--</v>
      </c>
      <c r="X94" s="186" t="e">
        <f>_xll.qlRateHelperEarliestDate(T94,Trigger)</f>
        <v>#VALUE!</v>
      </c>
      <c r="Y94" s="186" t="e">
        <f>_xll.qlRateHelperLatestDate(T94,Trigger)</f>
        <v>#VALUE!</v>
      </c>
      <c r="Z94" s="187" t="e">
        <v>#N/A</v>
      </c>
      <c r="AO94" s="185" t="s">
        <v>214</v>
      </c>
      <c r="AP94" s="186">
        <f>_xll.qlInterestRateIndexFixingDate(Currency&amp;"ibor"&amp;$I$1,AQ94,Trigger)</f>
        <v>42282</v>
      </c>
      <c r="AQ94" s="186">
        <f>_xll.qlCalendarAdvance(Calendar,AQ93,AO94,"f",,Trigger)</f>
        <v>42284</v>
      </c>
      <c r="AR94" s="186">
        <f>_xll.qlInterestRateIndexMaturity(Currency&amp;"ibor"&amp;$I$1,AQ94,Trigger)</f>
        <v>42317</v>
      </c>
      <c r="AS94" s="359">
        <f>_xll.qlIndexFixing($AC$5,AP94,,_xll.ohTrigger(Trigger,Quote!$V$2))</f>
        <v>-7.1800196711551746E-4</v>
      </c>
      <c r="AT94" s="359">
        <f>_xll.qlIndexFixing($AU$1,AP94,TRUE,_xll.ohTrigger(Trigger,Trigger1M))</f>
        <v>-7.0078961946046746E-4</v>
      </c>
    </row>
    <row r="95" spans="1:46" ht="11.25" customHeight="1" x14ac:dyDescent="0.25">
      <c r="A95" s="187" t="s">
        <v>267</v>
      </c>
      <c r="B95" s="443" t="str">
        <v>55Y</v>
      </c>
      <c r="C95" s="443" t="e">
        <v>#N/A</v>
      </c>
      <c r="D95" s="488" t="e">
        <f t="shared" si="14"/>
        <v>#N/A</v>
      </c>
      <c r="E95" s="442" t="s">
        <v>14</v>
      </c>
      <c r="F95" s="438" t="s">
        <v>15</v>
      </c>
      <c r="G95" s="398" t="s">
        <v>16</v>
      </c>
      <c r="H95" s="438" t="s">
        <v>17</v>
      </c>
      <c r="I95" s="505" t="e">
        <v>#N/A</v>
      </c>
      <c r="J95" s="443" t="str">
        <f>Currency&amp;"YC"&amp;Tenor&amp;"_AB1E_"&amp;B95</f>
        <v>EURYC1M_AB1E_55Y</v>
      </c>
      <c r="K95" s="447" t="str">
        <f>IFERROR(_xll.qlSwapRateHelper2(,IF(DataSelect="Reference",$I95,J95),,$D95,Calendar,$G95,$F95,$H95,$K$22,0,E95,Discounting,Permanent,_xll.ohTrigger(Trigger,DataSelect),ObjectOverwrite),"--")</f>
        <v>--</v>
      </c>
      <c r="L95" s="442" t="b">
        <f t="shared" si="12"/>
        <v>0</v>
      </c>
      <c r="N95" s="454" t="str">
        <f>A99</f>
        <v>SW</v>
      </c>
      <c r="O95" s="454" t="str">
        <f t="shared" si="8"/>
        <v>59Y</v>
      </c>
      <c r="P95" s="458" t="str">
        <f t="shared" ref="P95:Q95" si="20">K99</f>
        <v>--</v>
      </c>
      <c r="Q95" s="454" t="b">
        <f t="shared" si="20"/>
        <v>0</v>
      </c>
      <c r="R95" s="462">
        <v>1</v>
      </c>
      <c r="S95" s="462">
        <v>1</v>
      </c>
      <c r="T95" s="187" t="e">
        <v>#N/A</v>
      </c>
      <c r="U95" s="185" t="e">
        <f>_xll.qlRateHelperQuoteName(T95)</f>
        <v>#VALUE!</v>
      </c>
      <c r="V95" s="452" t="e">
        <f>_xll.qlRateHelperRate(T95,_xll.ohTrigger(Trigger,Trigger3M))</f>
        <v>#VALUE!</v>
      </c>
      <c r="W95" s="452" t="str">
        <f>IFERROR(_xll.qlFuturesRateHelperConvexityAdjustment(T95,Trigger),"--")</f>
        <v>--</v>
      </c>
      <c r="X95" s="186" t="e">
        <f>_xll.qlRateHelperEarliestDate(T95,Trigger)</f>
        <v>#VALUE!</v>
      </c>
      <c r="Y95" s="186" t="e">
        <f>_xll.qlRateHelperLatestDate(T95,Trigger)</f>
        <v>#VALUE!</v>
      </c>
      <c r="Z95" s="187" t="e">
        <v>#N/A</v>
      </c>
      <c r="AO95" s="185" t="s">
        <v>214</v>
      </c>
      <c r="AP95" s="186">
        <f>_xll.qlInterestRateIndexFixingDate(Currency&amp;"ibor"&amp;$I$1,AQ95,Trigger)</f>
        <v>42283</v>
      </c>
      <c r="AQ95" s="186">
        <f>_xll.qlCalendarAdvance(Calendar,AQ94,AO95,"f",,Trigger)</f>
        <v>42285</v>
      </c>
      <c r="AR95" s="186">
        <f>_xll.qlInterestRateIndexMaturity(Currency&amp;"ibor"&amp;$I$1,AQ95,Trigger)</f>
        <v>42317</v>
      </c>
      <c r="AS95" s="359">
        <f>_xll.qlIndexFixing($AC$5,AP95,,_xll.ohTrigger(Trigger,Quote!$V$2))</f>
        <v>-7.1885930646359286E-4</v>
      </c>
      <c r="AT95" s="359">
        <f>_xll.qlIndexFixing($AU$1,AP95,TRUE,_xll.ohTrigger(Trigger,Trigger1M))</f>
        <v>-7.0143598657423922E-4</v>
      </c>
    </row>
    <row r="96" spans="1:46" ht="11.25" customHeight="1" x14ac:dyDescent="0.25">
      <c r="A96" s="187" t="s">
        <v>267</v>
      </c>
      <c r="B96" s="443" t="str">
        <v>56Y</v>
      </c>
      <c r="C96" s="443" t="e">
        <v>#N/A</v>
      </c>
      <c r="D96" s="488" t="e">
        <f t="shared" si="14"/>
        <v>#N/A</v>
      </c>
      <c r="E96" s="442" t="s">
        <v>14</v>
      </c>
      <c r="F96" s="438" t="s">
        <v>15</v>
      </c>
      <c r="G96" s="398" t="s">
        <v>16</v>
      </c>
      <c r="H96" s="438" t="s">
        <v>17</v>
      </c>
      <c r="I96" s="505" t="e">
        <v>#N/A</v>
      </c>
      <c r="J96" s="443" t="str">
        <f>Currency&amp;"YC"&amp;Tenor&amp;"_AB1E_"&amp;B96</f>
        <v>EURYC1M_AB1E_56Y</v>
      </c>
      <c r="K96" s="447" t="str">
        <f>IFERROR(_xll.qlSwapRateHelper2(,IF(DataSelect="Reference",$I96,J96),,$D96,Calendar,$G96,$F96,$H96,$K$22,0,E96,Discounting,Permanent,_xll.ohTrigger(Trigger,DataSelect),ObjectOverwrite),"--")</f>
        <v>--</v>
      </c>
      <c r="L96" s="442" t="b">
        <f t="shared" si="12"/>
        <v>0</v>
      </c>
      <c r="N96" s="459" t="str">
        <f>A100</f>
        <v>SW</v>
      </c>
      <c r="O96" s="459" t="str">
        <f t="shared" si="8"/>
        <v>60Y</v>
      </c>
      <c r="P96" s="460" t="str">
        <f t="shared" ref="P96:Q96" si="21">K100</f>
        <v>--</v>
      </c>
      <c r="Q96" s="459" t="b">
        <f t="shared" si="21"/>
        <v>0</v>
      </c>
      <c r="R96" s="463">
        <v>1</v>
      </c>
      <c r="S96" s="463">
        <v>1</v>
      </c>
      <c r="T96" s="188" t="e">
        <v>#N/A</v>
      </c>
      <c r="U96" s="196" t="e">
        <f>_xll.qlRateHelperQuoteName(T96)</f>
        <v>#VALUE!</v>
      </c>
      <c r="V96" s="509" t="e">
        <f>_xll.qlRateHelperRate(T96,_xll.ohTrigger(Trigger,Trigger3M))</f>
        <v>#VALUE!</v>
      </c>
      <c r="W96" s="509" t="str">
        <f>IFERROR(_xll.qlFuturesRateHelperConvexityAdjustment(T96,Trigger),"--")</f>
        <v>--</v>
      </c>
      <c r="X96" s="189" t="e">
        <f>_xll.qlRateHelperEarliestDate(T96,Trigger)</f>
        <v>#VALUE!</v>
      </c>
      <c r="Y96" s="189" t="e">
        <f>_xll.qlRateHelperLatestDate(T96,Trigger)</f>
        <v>#VALUE!</v>
      </c>
      <c r="Z96" s="188" t="e">
        <v>#N/A</v>
      </c>
      <c r="AO96" s="185" t="s">
        <v>214</v>
      </c>
      <c r="AP96" s="186">
        <f>_xll.qlInterestRateIndexFixingDate(Currency&amp;"ibor"&amp;$I$1,AQ96,Trigger)</f>
        <v>42284</v>
      </c>
      <c r="AQ96" s="186">
        <f>_xll.qlCalendarAdvance(Calendar,AQ95,AO96,"f",,Trigger)</f>
        <v>42286</v>
      </c>
      <c r="AR96" s="186">
        <f>_xll.qlInterestRateIndexMaturity(Currency&amp;"ibor"&amp;$I$1,AQ96,Trigger)</f>
        <v>42317</v>
      </c>
      <c r="AS96" s="359">
        <f>_xll.qlIndexFixing($AC$5,AP96,,_xll.ohTrigger(Trigger,Quote!$V$2))</f>
        <v>-7.1974732539238683E-4</v>
      </c>
      <c r="AT96" s="359">
        <f>_xll.qlIndexFixing($AU$1,AP96,TRUE,_xll.ohTrigger(Trigger,Trigger1M))</f>
        <v>-7.0212378900215465E-4</v>
      </c>
    </row>
    <row r="97" spans="1:46" ht="11.25" customHeight="1" x14ac:dyDescent="0.25">
      <c r="A97" s="187" t="s">
        <v>267</v>
      </c>
      <c r="B97" s="443" t="str">
        <v>57Y</v>
      </c>
      <c r="C97" s="443" t="e">
        <v>#N/A</v>
      </c>
      <c r="D97" s="488" t="e">
        <f t="shared" si="14"/>
        <v>#N/A</v>
      </c>
      <c r="E97" s="442" t="s">
        <v>14</v>
      </c>
      <c r="F97" s="438" t="s">
        <v>15</v>
      </c>
      <c r="G97" s="398" t="s">
        <v>16</v>
      </c>
      <c r="H97" s="438" t="s">
        <v>17</v>
      </c>
      <c r="I97" s="505" t="e">
        <v>#N/A</v>
      </c>
      <c r="J97" s="443" t="str">
        <f>Currency&amp;"YC"&amp;Tenor&amp;"_AB1E_"&amp;B97</f>
        <v>EURYC1M_AB1E_57Y</v>
      </c>
      <c r="K97" s="447" t="str">
        <f>IFERROR(_xll.qlSwapRateHelper2(,IF(DataSelect="Reference",$I97,J97),,$D97,Calendar,$G97,$F97,$H97,$K$22,0,E97,Discounting,Permanent,_xll.ohTrigger(Trigger,DataSelect),ObjectOverwrite),"--")</f>
        <v>--</v>
      </c>
      <c r="L97" s="442" t="b">
        <f t="shared" si="12"/>
        <v>0</v>
      </c>
      <c r="AO97" s="185" t="s">
        <v>214</v>
      </c>
      <c r="AP97" s="186">
        <f>_xll.qlInterestRateIndexFixingDate(Currency&amp;"ibor"&amp;$I$1,AQ97,Trigger)</f>
        <v>42285</v>
      </c>
      <c r="AQ97" s="186">
        <f>_xll.qlCalendarAdvance(Calendar,AQ96,AO97,"f",,Trigger)</f>
        <v>42289</v>
      </c>
      <c r="AR97" s="186">
        <f>_xll.qlInterestRateIndexMaturity(Currency&amp;"ibor"&amp;$I$1,AQ97,Trigger)</f>
        <v>42320</v>
      </c>
      <c r="AS97" s="359">
        <f>_xll.qlIndexFixing($AC$5,AP97,,_xll.ohTrigger(Trigger,Quote!$V$2))</f>
        <v>-7.2939647620494331E-4</v>
      </c>
      <c r="AT97" s="359">
        <f>_xll.qlIndexFixing($AU$1,AP97,TRUE,_xll.ohTrigger(Trigger,Trigger1M))</f>
        <v>-7.2199175201887443E-4</v>
      </c>
    </row>
    <row r="98" spans="1:46" ht="11.25" customHeight="1" x14ac:dyDescent="0.25">
      <c r="A98" s="187" t="s">
        <v>267</v>
      </c>
      <c r="B98" s="443" t="str">
        <v>58Y</v>
      </c>
      <c r="C98" s="443" t="e">
        <v>#N/A</v>
      </c>
      <c r="D98" s="488" t="e">
        <f t="shared" si="14"/>
        <v>#N/A</v>
      </c>
      <c r="E98" s="442" t="s">
        <v>14</v>
      </c>
      <c r="F98" s="438" t="s">
        <v>15</v>
      </c>
      <c r="G98" s="398" t="s">
        <v>16</v>
      </c>
      <c r="H98" s="438" t="s">
        <v>17</v>
      </c>
      <c r="I98" s="505" t="e">
        <v>#N/A</v>
      </c>
      <c r="J98" s="443" t="str">
        <f>Currency&amp;"YC"&amp;Tenor&amp;"_AB1E_"&amp;B98</f>
        <v>EURYC1M_AB1E_58Y</v>
      </c>
      <c r="K98" s="447" t="str">
        <f>IFERROR(_xll.qlSwapRateHelper2(,IF(DataSelect="Reference",$I98,J98),,$D98,Calendar,$G98,$F98,$H98,$K$22,0,E98,Discounting,Permanent,_xll.ohTrigger(Trigger,DataSelect),ObjectOverwrite),"--")</f>
        <v>--</v>
      </c>
      <c r="L98" s="442" t="b">
        <f t="shared" si="12"/>
        <v>0</v>
      </c>
      <c r="AO98" s="185" t="s">
        <v>214</v>
      </c>
      <c r="AP98" s="186">
        <f>_xll.qlInterestRateIndexFixingDate(Currency&amp;"ibor"&amp;$I$1,AQ98,Trigger)</f>
        <v>42286</v>
      </c>
      <c r="AQ98" s="186">
        <f>_xll.qlCalendarAdvance(Calendar,AQ97,AO98,"f",,Trigger)</f>
        <v>42290</v>
      </c>
      <c r="AR98" s="186">
        <f>_xll.qlInterestRateIndexMaturity(Currency&amp;"ibor"&amp;$I$1,AQ98,Trigger)</f>
        <v>42321</v>
      </c>
      <c r="AS98" s="359">
        <f>_xll.qlIndexFixing($AC$5,AP98,,_xll.ohTrigger(Trigger,Quote!$V$2))</f>
        <v>-7.3266895163622589E-4</v>
      </c>
      <c r="AT98" s="359">
        <f>_xll.qlIndexFixing($AU$1,AP98,TRUE,_xll.ohTrigger(Trigger,Trigger1M))</f>
        <v>-7.2957761459310321E-4</v>
      </c>
    </row>
    <row r="99" spans="1:46" ht="11.25" customHeight="1" x14ac:dyDescent="0.25">
      <c r="A99" s="187" t="s">
        <v>267</v>
      </c>
      <c r="B99" s="443" t="str">
        <v>59Y</v>
      </c>
      <c r="C99" s="443" t="e">
        <v>#N/A</v>
      </c>
      <c r="D99" s="488" t="e">
        <f t="shared" si="14"/>
        <v>#N/A</v>
      </c>
      <c r="E99" s="442" t="s">
        <v>14</v>
      </c>
      <c r="F99" s="438" t="s">
        <v>15</v>
      </c>
      <c r="G99" s="398" t="s">
        <v>16</v>
      </c>
      <c r="H99" s="438" t="s">
        <v>17</v>
      </c>
      <c r="I99" s="505" t="e">
        <v>#N/A</v>
      </c>
      <c r="J99" s="443" t="str">
        <f>Currency&amp;"YC"&amp;Tenor&amp;"_AB1E_"&amp;B99</f>
        <v>EURYC1M_AB1E_59Y</v>
      </c>
      <c r="K99" s="447" t="str">
        <f>IFERROR(_xll.qlSwapRateHelper2(,IF(DataSelect="Reference",$I99,J99),,$D99,Calendar,$G99,$F99,$H99,$K$22,0,E99,Discounting,Permanent,_xll.ohTrigger(Trigger,DataSelect),ObjectOverwrite),"--")</f>
        <v>--</v>
      </c>
      <c r="L99" s="442" t="b">
        <f t="shared" si="12"/>
        <v>0</v>
      </c>
      <c r="AO99" s="185" t="s">
        <v>214</v>
      </c>
      <c r="AP99" s="186">
        <f>_xll.qlInterestRateIndexFixingDate(Currency&amp;"ibor"&amp;$I$1,AQ99,Trigger)</f>
        <v>42289</v>
      </c>
      <c r="AQ99" s="186">
        <f>_xll.qlCalendarAdvance(Calendar,AQ98,AO99,"f",,Trigger)</f>
        <v>42291</v>
      </c>
      <c r="AR99" s="186">
        <f>_xll.qlInterestRateIndexMaturity(Currency&amp;"ibor"&amp;$I$1,AQ99,Trigger)</f>
        <v>42324</v>
      </c>
      <c r="AS99" s="359">
        <f>_xll.qlIndexFixing($AC$5,AP99,,_xll.ohTrigger(Trigger,Quote!$V$2))</f>
        <v>-7.3984428184090882E-4</v>
      </c>
      <c r="AT99" s="359">
        <f>_xll.qlIndexFixing($AU$1,AP99,TRUE,_xll.ohTrigger(Trigger,Trigger1M))</f>
        <v>-7.4980894043614142E-4</v>
      </c>
    </row>
    <row r="100" spans="1:46" ht="11.25" customHeight="1" x14ac:dyDescent="0.25">
      <c r="A100" s="188" t="s">
        <v>267</v>
      </c>
      <c r="B100" s="446" t="str">
        <v>60Y</v>
      </c>
      <c r="C100" s="446" t="e">
        <v>#N/A</v>
      </c>
      <c r="D100" s="501" t="e">
        <f t="shared" si="14"/>
        <v>#N/A</v>
      </c>
      <c r="E100" s="444" t="s">
        <v>14</v>
      </c>
      <c r="F100" s="445" t="s">
        <v>15</v>
      </c>
      <c r="G100" s="404" t="s">
        <v>16</v>
      </c>
      <c r="H100" s="445" t="s">
        <v>17</v>
      </c>
      <c r="I100" s="506" t="e">
        <v>#N/A</v>
      </c>
      <c r="J100" s="446" t="str">
        <f>Currency&amp;"YC"&amp;Tenor&amp;"_AB1E_"&amp;B100</f>
        <v>EURYC1M_AB1E_60Y</v>
      </c>
      <c r="K100" s="485" t="str">
        <f>IFERROR(_xll.qlSwapRateHelper2(,IF(DataSelect="Reference",$I100,J100),,$D100,Calendar,$G100,$F100,$H100,$K$22,0,E100,Discounting,Permanent,_xll.ohTrigger(Trigger,DataSelect),ObjectOverwrite),"--")</f>
        <v>--</v>
      </c>
      <c r="L100" s="444" t="b">
        <f t="shared" si="12"/>
        <v>0</v>
      </c>
      <c r="AO100" s="185" t="s">
        <v>214</v>
      </c>
      <c r="AP100" s="186">
        <f>_xll.qlInterestRateIndexFixingDate(Currency&amp;"ibor"&amp;$I$1,AQ100,Trigger)</f>
        <v>42290</v>
      </c>
      <c r="AQ100" s="186">
        <f>_xll.qlCalendarAdvance(Calendar,AQ99,AO100,"f",,Trigger)</f>
        <v>42292</v>
      </c>
      <c r="AR100" s="186">
        <f>_xll.qlInterestRateIndexMaturity(Currency&amp;"ibor"&amp;$I$1,AQ100,Trigger)</f>
        <v>42324</v>
      </c>
      <c r="AS100" s="359">
        <f>_xll.qlIndexFixing($AC$5,AP100,,_xll.ohTrigger(Trigger,Quote!$V$2))</f>
        <v>-7.4121748713545932E-4</v>
      </c>
      <c r="AT100" s="359">
        <f>_xll.qlIndexFixing($AU$1,AP100,TRUE,_xll.ohTrigger(Trigger,Trigger1M))</f>
        <v>-7.5198497514791796E-4</v>
      </c>
    </row>
    <row r="101" spans="1:46" ht="11.25" customHeight="1" x14ac:dyDescent="0.25">
      <c r="AO101" s="185" t="s">
        <v>214</v>
      </c>
      <c r="AP101" s="186">
        <f>_xll.qlInterestRateIndexFixingDate(Currency&amp;"ibor"&amp;$I$1,AQ101,Trigger)</f>
        <v>42291</v>
      </c>
      <c r="AQ101" s="186">
        <f>_xll.qlCalendarAdvance(Calendar,AQ100,AO101,"f",,Trigger)</f>
        <v>42293</v>
      </c>
      <c r="AR101" s="186">
        <f>_xll.qlInterestRateIndexMaturity(Currency&amp;"ibor"&amp;$I$1,AQ101,Trigger)</f>
        <v>42324</v>
      </c>
      <c r="AS101" s="359">
        <f>_xll.qlIndexFixing($AC$5,AP101,,_xll.ohTrigger(Trigger,Quote!$V$2))</f>
        <v>-7.4265465307228119E-4</v>
      </c>
      <c r="AT101" s="359">
        <f>_xll.qlIndexFixing($AU$1,AP101,TRUE,_xll.ohTrigger(Trigger,Trigger1M))</f>
        <v>-7.5430086296165543E-4</v>
      </c>
    </row>
    <row r="102" spans="1:46" ht="11.25" customHeight="1" x14ac:dyDescent="0.25">
      <c r="AO102" s="185" t="s">
        <v>214</v>
      </c>
      <c r="AP102" s="186">
        <f>_xll.qlInterestRateIndexFixingDate(Currency&amp;"ibor"&amp;$I$1,AQ102,Trigger)</f>
        <v>42292</v>
      </c>
      <c r="AQ102" s="186">
        <f>_xll.qlCalendarAdvance(Calendar,AQ101,AO102,"f",,Trigger)</f>
        <v>42296</v>
      </c>
      <c r="AR102" s="186">
        <f>_xll.qlInterestRateIndexMaturity(Currency&amp;"ibor"&amp;$I$1,AQ102,Trigger)</f>
        <v>42327</v>
      </c>
      <c r="AS102" s="359">
        <f>_xll.qlIndexFixing($AC$5,AP102,,_xll.ohTrigger(Trigger,Quote!$V$2))</f>
        <v>-7.5289276672204752E-4</v>
      </c>
      <c r="AT102" s="359">
        <f>_xll.qlIndexFixing($AU$1,AP102,TRUE,_xll.ohTrigger(Trigger,Trigger1M))</f>
        <v>-7.8049501342581534E-4</v>
      </c>
    </row>
    <row r="103" spans="1:46" ht="11.25" customHeight="1" x14ac:dyDescent="0.25">
      <c r="AO103" s="185" t="s">
        <v>214</v>
      </c>
      <c r="AP103" s="186">
        <f>_xll.qlInterestRateIndexFixingDate(Currency&amp;"ibor"&amp;$I$1,AQ103,Trigger)</f>
        <v>42293</v>
      </c>
      <c r="AQ103" s="186">
        <f>_xll.qlCalendarAdvance(Calendar,AQ102,AO103,"f",,Trigger)</f>
        <v>42297</v>
      </c>
      <c r="AR103" s="186">
        <f>_xll.qlInterestRateIndexMaturity(Currency&amp;"ibor"&amp;$I$1,AQ103,Trigger)</f>
        <v>42328</v>
      </c>
      <c r="AS103" s="359">
        <f>_xll.qlIndexFixing($AC$5,AP103,,_xll.ohTrigger(Trigger,Quote!$V$2))</f>
        <v>-7.5636156275826402E-4</v>
      </c>
      <c r="AT103" s="359">
        <f>_xll.qlIndexFixing($AU$1,AP103,TRUE,_xll.ohTrigger(Trigger,Trigger1M))</f>
        <v>-7.8920861933102202E-4</v>
      </c>
    </row>
    <row r="104" spans="1:46" ht="11.25" customHeight="1" x14ac:dyDescent="0.25">
      <c r="AO104" s="185" t="s">
        <v>214</v>
      </c>
      <c r="AP104" s="186">
        <f>_xll.qlInterestRateIndexFixingDate(Currency&amp;"ibor"&amp;$I$1,AQ104,Trigger)</f>
        <v>42296</v>
      </c>
      <c r="AQ104" s="186">
        <f>_xll.qlCalendarAdvance(Calendar,AQ103,AO104,"f",,Trigger)</f>
        <v>42298</v>
      </c>
      <c r="AR104" s="186">
        <f>_xll.qlInterestRateIndexMaturity(Currency&amp;"ibor"&amp;$I$1,AQ104,Trigger)</f>
        <v>42331</v>
      </c>
      <c r="AS104" s="359">
        <f>_xll.qlIndexFixing($AC$5,AP104,,_xll.ohTrigger(Trigger,Quote!$V$2))</f>
        <v>-7.6297754694441204E-4</v>
      </c>
      <c r="AT104" s="359">
        <f>_xll.qlIndexFixing($AU$1,AP104,TRUE,_xll.ohTrigger(Trigger,Trigger1M))</f>
        <v>-8.0608716546420379E-4</v>
      </c>
    </row>
    <row r="105" spans="1:46" ht="11.25" customHeight="1" x14ac:dyDescent="0.25">
      <c r="AO105" s="185" t="s">
        <v>214</v>
      </c>
      <c r="AP105" s="186">
        <f>_xll.qlInterestRateIndexFixingDate(Currency&amp;"ibor"&amp;$I$1,AQ105,Trigger)</f>
        <v>42297</v>
      </c>
      <c r="AQ105" s="186">
        <f>_xll.qlCalendarAdvance(Calendar,AQ104,AO105,"f",,Trigger)</f>
        <v>42299</v>
      </c>
      <c r="AR105" s="186">
        <f>_xll.qlInterestRateIndexMaturity(Currency&amp;"ibor"&amp;$I$1,AQ105,Trigger)</f>
        <v>42331</v>
      </c>
      <c r="AS105" s="359">
        <f>_xll.qlIndexFixing($AC$5,AP105,,_xll.ohTrigger(Trigger,Quote!$V$2))</f>
        <v>-7.6490696364589494E-4</v>
      </c>
      <c r="AT105" s="359">
        <f>_xll.qlIndexFixing($AU$1,AP105,TRUE,_xll.ohTrigger(Trigger,Trigger1M))</f>
        <v>-8.1001775464231707E-4</v>
      </c>
    </row>
    <row r="106" spans="1:46" ht="11.25" customHeight="1" x14ac:dyDescent="0.25">
      <c r="AO106" s="185" t="s">
        <v>214</v>
      </c>
      <c r="AP106" s="186">
        <f>_xll.qlInterestRateIndexFixingDate(Currency&amp;"ibor"&amp;$I$1,AQ106,Trigger)</f>
        <v>42298</v>
      </c>
      <c r="AQ106" s="186">
        <f>_xll.qlCalendarAdvance(Calendar,AQ105,AO106,"f",,Trigger)</f>
        <v>42300</v>
      </c>
      <c r="AR106" s="186">
        <f>_xll.qlInterestRateIndexMaturity(Currency&amp;"ibor"&amp;$I$1,AQ106,Trigger)</f>
        <v>42331</v>
      </c>
      <c r="AS106" s="359">
        <f>_xll.qlIndexFixing($AC$5,AP106,,_xll.ohTrigger(Trigger,Quote!$V$2))</f>
        <v>-7.6693622498155613E-4</v>
      </c>
      <c r="AT106" s="359">
        <f>_xll.qlIndexFixing($AU$1,AP106,TRUE,_xll.ohTrigger(Trigger,Trigger1M))</f>
        <v>-8.1420107736961437E-4</v>
      </c>
    </row>
    <row r="107" spans="1:46" ht="11.25" customHeight="1" x14ac:dyDescent="0.25">
      <c r="AO107" s="185" t="s">
        <v>214</v>
      </c>
      <c r="AP107" s="186">
        <f>_xll.qlInterestRateIndexFixingDate(Currency&amp;"ibor"&amp;$I$1,AQ107,Trigger)</f>
        <v>42299</v>
      </c>
      <c r="AQ107" s="186">
        <f>_xll.qlCalendarAdvance(Calendar,AQ106,AO107,"f",,Trigger)</f>
        <v>42303</v>
      </c>
      <c r="AR107" s="186">
        <f>_xll.qlInterestRateIndexMaturity(Currency&amp;"ibor"&amp;$I$1,AQ107,Trigger)</f>
        <v>42334</v>
      </c>
      <c r="AS107" s="359">
        <f>_xll.qlIndexFixing($AC$5,AP107,,_xll.ohTrigger(Trigger,Quote!$V$2))</f>
        <v>-7.7776329783144169E-4</v>
      </c>
      <c r="AT107" s="359">
        <f>_xll.qlIndexFixing($AU$1,AP107,TRUE,_xll.ohTrigger(Trigger,Trigger1M))</f>
        <v>-8.3573681633593527E-4</v>
      </c>
    </row>
    <row r="108" spans="1:46" ht="11.25" customHeight="1" x14ac:dyDescent="0.25">
      <c r="AO108" s="185" t="s">
        <v>214</v>
      </c>
      <c r="AP108" s="186">
        <f>_xll.qlInterestRateIndexFixingDate(Currency&amp;"ibor"&amp;$I$1,AQ108,Trigger)</f>
        <v>42300</v>
      </c>
      <c r="AQ108" s="186">
        <f>_xll.qlCalendarAdvance(Calendar,AQ107,AO108,"f",,Trigger)</f>
        <v>42304</v>
      </c>
      <c r="AR108" s="186">
        <f>_xll.qlInterestRateIndexMaturity(Currency&amp;"ibor"&amp;$I$1,AQ108,Trigger)</f>
        <v>42335</v>
      </c>
      <c r="AS108" s="359">
        <f>_xll.qlIndexFixing($AC$5,AP108,,_xll.ohTrigger(Trigger,Quote!$V$2))</f>
        <v>-7.8142841324518701E-4</v>
      </c>
      <c r="AT108" s="359">
        <f>_xll.qlIndexFixing($AU$1,AP108,TRUE,_xll.ohTrigger(Trigger,Trigger1M))</f>
        <v>-8.4174557124505611E-4</v>
      </c>
    </row>
    <row r="109" spans="1:46" ht="11.25" customHeight="1" x14ac:dyDescent="0.25">
      <c r="AO109" s="185" t="s">
        <v>214</v>
      </c>
      <c r="AP109" s="186">
        <f>_xll.qlInterestRateIndexFixingDate(Currency&amp;"ibor"&amp;$I$1,AQ109,Trigger)</f>
        <v>42303</v>
      </c>
      <c r="AQ109" s="186">
        <f>_xll.qlCalendarAdvance(Calendar,AQ108,AO109,"f",,Trigger)</f>
        <v>42305</v>
      </c>
      <c r="AR109" s="186">
        <f>_xll.qlInterestRateIndexMaturity(Currency&amp;"ibor"&amp;$I$1,AQ109,Trigger)</f>
        <v>42338</v>
      </c>
      <c r="AS109" s="359">
        <f>_xll.qlIndexFixing($AC$5,AP109,,_xll.ohTrigger(Trigger,Quote!$V$2))</f>
        <v>-7.87401754222892E-4</v>
      </c>
      <c r="AT109" s="359">
        <f>_xll.qlIndexFixing($AU$1,AP109,TRUE,_xll.ohTrigger(Trigger,Trigger1M))</f>
        <v>-8.4442278452158035E-4</v>
      </c>
    </row>
    <row r="110" spans="1:46" ht="11.25" customHeight="1" x14ac:dyDescent="0.25">
      <c r="AO110" s="185" t="s">
        <v>214</v>
      </c>
      <c r="AP110" s="186">
        <f>_xll.qlInterestRateIndexFixingDate(Currency&amp;"ibor"&amp;$I$1,AQ110,Trigger)</f>
        <v>42304</v>
      </c>
      <c r="AQ110" s="186">
        <f>_xll.qlCalendarAdvance(Calendar,AQ109,AO110,"f",,Trigger)</f>
        <v>42306</v>
      </c>
      <c r="AR110" s="186">
        <f>_xll.qlInterestRateIndexMaturity(Currency&amp;"ibor"&amp;$I$1,AQ110,Trigger)</f>
        <v>42338</v>
      </c>
      <c r="AS110" s="359">
        <f>_xll.qlIndexFixing($AC$5,AP110,,_xll.ohTrigger(Trigger,Quote!$V$2))</f>
        <v>-7.8992772758912366E-4</v>
      </c>
      <c r="AT110" s="359">
        <f>_xll.qlIndexFixing($AU$1,AP110,TRUE,_xll.ohTrigger(Trigger,Trigger1M))</f>
        <v>-8.4954490565711249E-4</v>
      </c>
    </row>
    <row r="111" spans="1:46" ht="11.25" customHeight="1" x14ac:dyDescent="0.25">
      <c r="AO111" s="185" t="s">
        <v>214</v>
      </c>
      <c r="AP111" s="186">
        <f>_xll.qlInterestRateIndexFixingDate(Currency&amp;"ibor"&amp;$I$1,AQ111,Trigger)</f>
        <v>42305</v>
      </c>
      <c r="AQ111" s="186">
        <f>_xll.qlCalendarAdvance(Calendar,AQ110,AO111,"f",,Trigger)</f>
        <v>42307</v>
      </c>
      <c r="AR111" s="186">
        <f>_xll.qlInterestRateIndexMaturity(Currency&amp;"ibor"&amp;$I$1,AQ111,Trigger)</f>
        <v>42338</v>
      </c>
      <c r="AS111" s="359">
        <f>_xll.qlIndexFixing($AC$5,AP111,,_xll.ohTrigger(Trigger,Quote!$V$2))</f>
        <v>-7.9259203249743189E-4</v>
      </c>
      <c r="AT111" s="359">
        <f>_xll.qlIndexFixing($AU$1,AP111,TRUE,_xll.ohTrigger(Trigger,Trigger1M))</f>
        <v>-8.5499627058025212E-4</v>
      </c>
    </row>
    <row r="112" spans="1:46" ht="11.25" customHeight="1" x14ac:dyDescent="0.25">
      <c r="AO112" s="185" t="s">
        <v>214</v>
      </c>
      <c r="AP112" s="186">
        <f>_xll.qlInterestRateIndexFixingDate(Currency&amp;"ibor"&amp;$I$1,AQ112,Trigger)</f>
        <v>42306</v>
      </c>
      <c r="AQ112" s="186">
        <f>_xll.qlCalendarAdvance(Calendar,AQ111,AO112,"f",,Trigger)</f>
        <v>42310</v>
      </c>
      <c r="AR112" s="186">
        <f>_xll.qlInterestRateIndexMaturity(Currency&amp;"ibor"&amp;$I$1,AQ112,Trigger)</f>
        <v>42340</v>
      </c>
      <c r="AS112" s="359">
        <f>_xll.qlIndexFixing($AC$5,AP112,,_xll.ohTrigger(Trigger,Quote!$V$2))</f>
        <v>-8.0190371901567303E-4</v>
      </c>
      <c r="AT112" s="359">
        <f>_xll.qlIndexFixing($AU$1,AP112,TRUE,_xll.ohTrigger(Trigger,Trigger1M))</f>
        <v>-8.6503301575913127E-4</v>
      </c>
    </row>
    <row r="113" spans="41:46" ht="11.25" customHeight="1" x14ac:dyDescent="0.25">
      <c r="AO113" s="185" t="s">
        <v>214</v>
      </c>
      <c r="AP113" s="186">
        <f>_xll.qlInterestRateIndexFixingDate(Currency&amp;"ibor"&amp;$I$1,AQ113,Trigger)</f>
        <v>42307</v>
      </c>
      <c r="AQ113" s="186">
        <f>_xll.qlCalendarAdvance(Calendar,AQ112,AO113,"f",,Trigger)</f>
        <v>42311</v>
      </c>
      <c r="AR113" s="186">
        <f>_xll.qlInterestRateIndexMaturity(Currency&amp;"ibor"&amp;$I$1,AQ113,Trigger)</f>
        <v>42341</v>
      </c>
      <c r="AS113" s="359">
        <f>_xll.qlIndexFixing($AC$5,AP113,,_xll.ohTrigger(Trigger,Quote!$V$2))</f>
        <v>-8.0223235880971799E-4</v>
      </c>
      <c r="AT113" s="359">
        <f>_xll.qlIndexFixing($AU$1,AP113,TRUE,_xll.ohTrigger(Trigger,Trigger1M))</f>
        <v>-8.6536294062788954E-4</v>
      </c>
    </row>
    <row r="114" spans="41:46" ht="11.25" customHeight="1" x14ac:dyDescent="0.25">
      <c r="AO114" s="185" t="s">
        <v>214</v>
      </c>
      <c r="AP114" s="186">
        <f>_xll.qlInterestRateIndexFixingDate(Currency&amp;"ibor"&amp;$I$1,AQ114,Trigger)</f>
        <v>42310</v>
      </c>
      <c r="AQ114" s="186">
        <f>_xll.qlCalendarAdvance(Calendar,AQ113,AO114,"f",,Trigger)</f>
        <v>42312</v>
      </c>
      <c r="AR114" s="186">
        <f>_xll.qlInterestRateIndexMaturity(Currency&amp;"ibor"&amp;$I$1,AQ114,Trigger)</f>
        <v>42342</v>
      </c>
      <c r="AS114" s="359">
        <f>_xll.qlIndexFixing($AC$5,AP114,,_xll.ohTrigger(Trigger,Quote!$V$2))</f>
        <v>-8.0254728184936397E-4</v>
      </c>
      <c r="AT114" s="359">
        <f>_xll.qlIndexFixing($AU$1,AP114,TRUE,_xll.ohTrigger(Trigger,Trigger1M))</f>
        <v>-8.6395596233801442E-4</v>
      </c>
    </row>
    <row r="115" spans="41:46" ht="11.25" customHeight="1" x14ac:dyDescent="0.25">
      <c r="AO115" s="185" t="s">
        <v>214</v>
      </c>
      <c r="AP115" s="186">
        <f>_xll.qlInterestRateIndexFixingDate(Currency&amp;"ibor"&amp;$I$1,AQ115,Trigger)</f>
        <v>42311</v>
      </c>
      <c r="AQ115" s="186">
        <f>_xll.qlCalendarAdvance(Calendar,AQ114,AO115,"f",,Trigger)</f>
        <v>42313</v>
      </c>
      <c r="AR115" s="186">
        <f>_xll.qlInterestRateIndexMaturity(Currency&amp;"ibor"&amp;$I$1,AQ115,Trigger)</f>
        <v>42345</v>
      </c>
      <c r="AS115" s="359">
        <f>_xll.qlIndexFixing($AC$5,AP115,,_xll.ohTrigger(Trigger,Quote!$V$2))</f>
        <v>-8.0227260655818533E-4</v>
      </c>
      <c r="AT115" s="359">
        <f>_xll.qlIndexFixing($AU$1,AP115,TRUE,_xll.ohTrigger(Trigger,Trigger1M))</f>
        <v>-8.4662130214532838E-4</v>
      </c>
    </row>
    <row r="116" spans="41:46" ht="11.25" customHeight="1" x14ac:dyDescent="0.25">
      <c r="AO116" s="185" t="s">
        <v>214</v>
      </c>
      <c r="AP116" s="186">
        <f>_xll.qlInterestRateIndexFixingDate(Currency&amp;"ibor"&amp;$I$1,AQ116,Trigger)</f>
        <v>42312</v>
      </c>
      <c r="AQ116" s="186">
        <f>_xll.qlCalendarAdvance(Calendar,AQ115,AO116,"f",,Trigger)</f>
        <v>42314</v>
      </c>
      <c r="AR116" s="186">
        <f>_xll.qlInterestRateIndexMaturity(Currency&amp;"ibor"&amp;$I$1,AQ116,Trigger)</f>
        <v>42345</v>
      </c>
      <c r="AS116" s="359">
        <f>_xll.qlIndexFixing($AC$5,AP116,,_xll.ohTrigger(Trigger,Quote!$V$2))</f>
        <v>-8.0284918327262267E-4</v>
      </c>
      <c r="AT116" s="359">
        <f>_xll.qlIndexFixing($AU$1,AP116,TRUE,_xll.ohTrigger(Trigger,Trigger1M))</f>
        <v>-8.4876915000364761E-4</v>
      </c>
    </row>
    <row r="117" spans="41:46" ht="11.25" customHeight="1" x14ac:dyDescent="0.25">
      <c r="AO117" s="185" t="s">
        <v>214</v>
      </c>
      <c r="AP117" s="186">
        <f>_xll.qlInterestRateIndexFixingDate(Currency&amp;"ibor"&amp;$I$1,AQ117,Trigger)</f>
        <v>42313</v>
      </c>
      <c r="AQ117" s="186">
        <f>_xll.qlCalendarAdvance(Calendar,AQ116,AO117,"f",,Trigger)</f>
        <v>42317</v>
      </c>
      <c r="AR117" s="186">
        <f>_xll.qlInterestRateIndexMaturity(Currency&amp;"ibor"&amp;$I$1,AQ117,Trigger)</f>
        <v>42347</v>
      </c>
      <c r="AS117" s="359">
        <f>_xll.qlIndexFixing($AC$5,AP117,,_xll.ohTrigger(Trigger,Quote!$V$2))</f>
        <v>-8.0391614574093495E-4</v>
      </c>
      <c r="AT117" s="359">
        <f>_xll.qlIndexFixing($AU$1,AP117,TRUE,_xll.ohTrigger(Trigger,Trigger1M))</f>
        <v>-8.3414290059602436E-4</v>
      </c>
    </row>
    <row r="118" spans="41:46" ht="11.25" customHeight="1" x14ac:dyDescent="0.25">
      <c r="AO118" s="185" t="s">
        <v>214</v>
      </c>
      <c r="AP118" s="186">
        <f>_xll.qlInterestRateIndexFixingDate(Currency&amp;"ibor"&amp;$I$1,AQ118,Trigger)</f>
        <v>42314</v>
      </c>
      <c r="AQ118" s="186">
        <f>_xll.qlCalendarAdvance(Calendar,AQ117,AO118,"f",,Trigger)</f>
        <v>42318</v>
      </c>
      <c r="AR118" s="186">
        <f>_xll.qlInterestRateIndexMaturity(Currency&amp;"ibor"&amp;$I$1,AQ118,Trigger)</f>
        <v>42348</v>
      </c>
      <c r="AS118" s="359">
        <f>_xll.qlIndexFixing($AC$5,AP118,,_xll.ohTrigger(Trigger,Quote!$V$2))</f>
        <v>-8.0414876826351289E-4</v>
      </c>
      <c r="AT118" s="359">
        <f>_xll.qlIndexFixing($AU$1,AP118,TRUE,_xll.ohTrigger(Trigger,Trigger1M))</f>
        <v>-8.2432019129274892E-4</v>
      </c>
    </row>
    <row r="119" spans="41:46" ht="11.25" customHeight="1" x14ac:dyDescent="0.25">
      <c r="AO119" s="185" t="s">
        <v>214</v>
      </c>
      <c r="AP119" s="186">
        <f>_xll.qlInterestRateIndexFixingDate(Currency&amp;"ibor"&amp;$I$1,AQ119,Trigger)</f>
        <v>42317</v>
      </c>
      <c r="AQ119" s="186">
        <f>_xll.qlCalendarAdvance(Calendar,AQ118,AO119,"f",,Trigger)</f>
        <v>42319</v>
      </c>
      <c r="AR119" s="186">
        <f>_xll.qlInterestRateIndexMaturity(Currency&amp;"ibor"&amp;$I$1,AQ119,Trigger)</f>
        <v>42349</v>
      </c>
      <c r="AS119" s="359">
        <f>_xll.qlIndexFixing($AC$5,AP119,,_xll.ohTrigger(Trigger,Quote!$V$2))</f>
        <v>-8.0436767403568865E-4</v>
      </c>
      <c r="AT119" s="359">
        <f>_xll.qlIndexFixing($AU$1,AP119,TRUE,_xll.ohTrigger(Trigger,Trigger1M))</f>
        <v>-8.1345611696326259E-4</v>
      </c>
    </row>
    <row r="120" spans="41:46" ht="11.25" customHeight="1" x14ac:dyDescent="0.25">
      <c r="AO120" s="185" t="s">
        <v>214</v>
      </c>
      <c r="AP120" s="186">
        <f>_xll.qlInterestRateIndexFixingDate(Currency&amp;"ibor"&amp;$I$1,AQ120,Trigger)</f>
        <v>42318</v>
      </c>
      <c r="AQ120" s="186">
        <f>_xll.qlCalendarAdvance(Calendar,AQ119,AO120,"f",,Trigger)</f>
        <v>42320</v>
      </c>
      <c r="AR120" s="186">
        <f>_xll.qlInterestRateIndexMaturity(Currency&amp;"ibor"&amp;$I$1,AQ120,Trigger)</f>
        <v>42352</v>
      </c>
      <c r="AS120" s="359">
        <f>_xll.qlIndexFixing($AC$5,AP120,,_xll.ohTrigger(Trigger,Quote!$V$2))</f>
        <v>-8.0442304837280432E-4</v>
      </c>
      <c r="AT120" s="359">
        <f>_xll.qlIndexFixing($AU$1,AP120,TRUE,_xll.ohTrigger(Trigger,Trigger1M))</f>
        <v>-7.8482437128532534E-4</v>
      </c>
    </row>
    <row r="121" spans="41:46" ht="11.25" customHeight="1" x14ac:dyDescent="0.25">
      <c r="AO121" s="185" t="s">
        <v>214</v>
      </c>
      <c r="AP121" s="186">
        <f>_xll.qlInterestRateIndexFixingDate(Currency&amp;"ibor"&amp;$I$1,AQ121,Trigger)</f>
        <v>42319</v>
      </c>
      <c r="AQ121" s="186">
        <f>_xll.qlCalendarAdvance(Calendar,AQ120,AO121,"f",,Trigger)</f>
        <v>42321</v>
      </c>
      <c r="AR121" s="186">
        <f>_xll.qlInterestRateIndexMaturity(Currency&amp;"ibor"&amp;$I$1,AQ121,Trigger)</f>
        <v>42352</v>
      </c>
      <c r="AS121" s="359">
        <f>_xll.qlIndexFixing($AC$5,AP121,,_xll.ohTrigger(Trigger,Quote!$V$2))</f>
        <v>-8.0470054457688412E-4</v>
      </c>
      <c r="AT121" s="359">
        <f>_xll.qlIndexFixing($AU$1,AP121,TRUE,_xll.ohTrigger(Trigger,Trigger1M))</f>
        <v>-7.8061519511622127E-4</v>
      </c>
    </row>
    <row r="122" spans="41:46" ht="11.25" customHeight="1" x14ac:dyDescent="0.25">
      <c r="AO122" s="185" t="s">
        <v>214</v>
      </c>
      <c r="AP122" s="186">
        <f>_xll.qlInterestRateIndexFixingDate(Currency&amp;"ibor"&amp;$I$1,AQ122,Trigger)</f>
        <v>42320</v>
      </c>
      <c r="AQ122" s="186">
        <f>_xll.qlCalendarAdvance(Calendar,AQ121,AO122,"f",,Trigger)</f>
        <v>42324</v>
      </c>
      <c r="AR122" s="186">
        <f>_xll.qlInterestRateIndexMaturity(Currency&amp;"ibor"&amp;$I$1,AQ122,Trigger)</f>
        <v>42354</v>
      </c>
      <c r="AS122" s="359">
        <f>_xll.qlIndexFixing($AC$5,AP122,,_xll.ohTrigger(Trigger,Quote!$V$2))</f>
        <v>-8.0525645168849636E-4</v>
      </c>
      <c r="AT122" s="359">
        <f>_xll.qlIndexFixing($AU$1,AP122,TRUE,_xll.ohTrigger(Trigger,Trigger1M))</f>
        <v>-7.4749879590241264E-4</v>
      </c>
    </row>
    <row r="123" spans="41:46" ht="11.25" customHeight="1" x14ac:dyDescent="0.25">
      <c r="AO123" s="185" t="s">
        <v>214</v>
      </c>
      <c r="AP123" s="186">
        <f>_xll.qlInterestRateIndexFixingDate(Currency&amp;"ibor"&amp;$I$1,AQ123,Trigger)</f>
        <v>42321</v>
      </c>
      <c r="AQ123" s="186">
        <f>_xll.qlCalendarAdvance(Calendar,AQ122,AO123,"f",,Trigger)</f>
        <v>42325</v>
      </c>
      <c r="AR123" s="186">
        <f>_xll.qlInterestRateIndexMaturity(Currency&amp;"ibor"&amp;$I$1,AQ123,Trigger)</f>
        <v>42355</v>
      </c>
      <c r="AS123" s="359">
        <f>_xll.qlIndexFixing($AC$5,AP123,,_xll.ohTrigger(Trigger,Quote!$V$2))</f>
        <v>-8.0539305698090757E-4</v>
      </c>
      <c r="AT123" s="359">
        <f>_xll.qlIndexFixing($AU$1,AP123,TRUE,_xll.ohTrigger(Trigger,Trigger1M))</f>
        <v>-7.3281711947048578E-4</v>
      </c>
    </row>
    <row r="124" spans="41:46" ht="11.25" customHeight="1" x14ac:dyDescent="0.25">
      <c r="AO124" s="185" t="s">
        <v>214</v>
      </c>
      <c r="AP124" s="186">
        <f>_xll.qlInterestRateIndexFixingDate(Currency&amp;"ibor"&amp;$I$1,AQ124,Trigger)</f>
        <v>42324</v>
      </c>
      <c r="AQ124" s="186">
        <f>_xll.qlCalendarAdvance(Calendar,AQ123,AO124,"f",,Trigger)</f>
        <v>42326</v>
      </c>
      <c r="AR124" s="186">
        <f>_xll.qlInterestRateIndexMaturity(Currency&amp;"ibor"&amp;$I$1,AQ124,Trigger)</f>
        <v>42356</v>
      </c>
      <c r="AS124" s="359">
        <f>_xll.qlIndexFixing($AC$5,AP124,,_xll.ohTrigger(Trigger,Quote!$V$2))</f>
        <v>-8.0551594552558115E-4</v>
      </c>
      <c r="AT124" s="359">
        <f>_xll.qlIndexFixing($AU$1,AP124,TRUE,_xll.ohTrigger(Trigger,Trigger1M))</f>
        <v>-7.1793125633901056E-4</v>
      </c>
    </row>
    <row r="125" spans="41:46" ht="11.25" customHeight="1" x14ac:dyDescent="0.25">
      <c r="AO125" s="185" t="s">
        <v>214</v>
      </c>
      <c r="AP125" s="186">
        <f>_xll.qlInterestRateIndexFixingDate(Currency&amp;"ibor"&amp;$I$1,AQ125,Trigger)</f>
        <v>42325</v>
      </c>
      <c r="AQ125" s="186">
        <f>_xll.qlCalendarAdvance(Calendar,AQ124,AO125,"f",,Trigger)</f>
        <v>42327</v>
      </c>
      <c r="AR125" s="186">
        <f>_xll.qlInterestRateIndexMaturity(Currency&amp;"ibor"&amp;$I$1,AQ125,Trigger)</f>
        <v>42359</v>
      </c>
      <c r="AS125" s="359">
        <f>_xll.qlIndexFixing($AC$5,AP125,,_xll.ohTrigger(Trigger,Quote!$V$2))</f>
        <v>-8.0594337971987007E-4</v>
      </c>
      <c r="AT125" s="359">
        <f>_xll.qlIndexFixing($AU$1,AP125,TRUE,_xll.ohTrigger(Trigger,Trigger1M))</f>
        <v>-6.9055567861339706E-4</v>
      </c>
    </row>
    <row r="126" spans="41:46" ht="11.25" customHeight="1" x14ac:dyDescent="0.25">
      <c r="AO126" s="185" t="s">
        <v>214</v>
      </c>
      <c r="AP126" s="186">
        <f>_xll.qlInterestRateIndexFixingDate(Currency&amp;"ibor"&amp;$I$1,AQ126,Trigger)</f>
        <v>42326</v>
      </c>
      <c r="AQ126" s="186">
        <f>_xll.qlCalendarAdvance(Calendar,AQ125,AO126,"f",,Trigger)</f>
        <v>42328</v>
      </c>
      <c r="AR126" s="186">
        <f>_xll.qlInterestRateIndexMaturity(Currency&amp;"ibor"&amp;$I$1,AQ126,Trigger)</f>
        <v>42359</v>
      </c>
      <c r="AS126" s="359">
        <f>_xll.qlIndexFixing($AC$5,AP126,,_xll.ohTrigger(Trigger,Quote!$V$2))</f>
        <v>-8.0590146794537552E-4</v>
      </c>
      <c r="AT126" s="359">
        <f>_xll.qlIndexFixing($AU$1,AP126,TRUE,_xll.ohTrigger(Trigger,Trigger1M))</f>
        <v>-6.8217376416358105E-4</v>
      </c>
    </row>
    <row r="127" spans="41:46" ht="11.25" customHeight="1" x14ac:dyDescent="0.25">
      <c r="AO127" s="185" t="s">
        <v>214</v>
      </c>
      <c r="AP127" s="186">
        <f>_xll.qlInterestRateIndexFixingDate(Currency&amp;"ibor"&amp;$I$1,AQ127,Trigger)</f>
        <v>42327</v>
      </c>
      <c r="AQ127" s="186">
        <f>_xll.qlCalendarAdvance(Calendar,AQ126,AO127,"f",,Trigger)</f>
        <v>42331</v>
      </c>
      <c r="AR127" s="186">
        <f>_xll.qlInterestRateIndexMaturity(Currency&amp;"ibor"&amp;$I$1,AQ127,Trigger)</f>
        <v>42361</v>
      </c>
      <c r="AS127" s="359">
        <f>_xll.qlIndexFixing($AC$5,AP127,,_xll.ohTrigger(Trigger,Quote!$V$2))</f>
        <v>-8.0592463709150408E-4</v>
      </c>
      <c r="AT127" s="359">
        <f>_xll.qlIndexFixing($AU$1,AP127,TRUE,_xll.ohTrigger(Trigger,Trigger1M))</f>
        <v>-6.4513097364349292E-4</v>
      </c>
    </row>
    <row r="128" spans="41:46" ht="11.25" customHeight="1" x14ac:dyDescent="0.25">
      <c r="AO128" s="185" t="s">
        <v>214</v>
      </c>
      <c r="AP128" s="186">
        <f>_xll.qlInterestRateIndexFixingDate(Currency&amp;"ibor"&amp;$I$1,AQ128,Trigger)</f>
        <v>42328</v>
      </c>
      <c r="AQ128" s="186">
        <f>_xll.qlCalendarAdvance(Calendar,AQ127,AO128,"f",,Trigger)</f>
        <v>42332</v>
      </c>
      <c r="AR128" s="186">
        <f>_xll.qlInterestRateIndexMaturity(Currency&amp;"ibor"&amp;$I$1,AQ128,Trigger)</f>
        <v>42362</v>
      </c>
      <c r="AS128" s="359">
        <f>_xll.qlIndexFixing($AC$5,AP128,,_xll.ohTrigger(Trigger,Quote!$V$2))</f>
        <v>-8.0596522517240032E-4</v>
      </c>
      <c r="AT128" s="359">
        <f>_xll.qlIndexFixing($AU$1,AP128,TRUE,_xll.ohTrigger(Trigger,Trigger1M))</f>
        <v>-6.3187556759469743E-4</v>
      </c>
    </row>
    <row r="129" spans="41:46" ht="11.25" customHeight="1" x14ac:dyDescent="0.25">
      <c r="AO129" s="185" t="s">
        <v>214</v>
      </c>
      <c r="AP129" s="186">
        <f>_xll.qlInterestRateIndexFixingDate(Currency&amp;"ibor"&amp;$I$1,AQ129,Trigger)</f>
        <v>42331</v>
      </c>
      <c r="AQ129" s="186">
        <f>_xll.qlCalendarAdvance(Calendar,AQ128,AO129,"f",,Trigger)</f>
        <v>42333</v>
      </c>
      <c r="AR129" s="186">
        <f>_xll.qlInterestRateIndexMaturity(Currency&amp;"ibor"&amp;$I$1,AQ129,Trigger)</f>
        <v>42366</v>
      </c>
      <c r="AS129" s="359">
        <f>_xll.qlIndexFixing($AC$5,AP129,,_xll.ohTrigger(Trigger,Quote!$V$2))</f>
        <v>-8.071426155551656E-4</v>
      </c>
      <c r="AT129" s="359">
        <f>_xll.qlIndexFixing($AU$1,AP129,TRUE,_xll.ohTrigger(Trigger,Trigger1M))</f>
        <v>-6.1337219110502161E-4</v>
      </c>
    </row>
    <row r="130" spans="41:46" ht="11.25" customHeight="1" x14ac:dyDescent="0.25">
      <c r="AO130" s="185" t="s">
        <v>214</v>
      </c>
      <c r="AP130" s="186">
        <f>_xll.qlInterestRateIndexFixingDate(Currency&amp;"ibor"&amp;$I$1,AQ130,Trigger)</f>
        <v>42332</v>
      </c>
      <c r="AQ130" s="186">
        <f>_xll.qlCalendarAdvance(Calendar,AQ129,AO130,"f",,Trigger)</f>
        <v>42334</v>
      </c>
      <c r="AR130" s="186">
        <f>_xll.qlInterestRateIndexMaturity(Currency&amp;"ibor"&amp;$I$1,AQ130,Trigger)</f>
        <v>42366</v>
      </c>
      <c r="AS130" s="359">
        <f>_xll.qlIndexFixing($AC$5,AP130,,_xll.ohTrigger(Trigger,Quote!$V$2))</f>
        <v>-8.0683360086042377E-4</v>
      </c>
      <c r="AT130" s="359">
        <f>_xll.qlIndexFixing($AU$1,AP130,TRUE,_xll.ohTrigger(Trigger,Trigger1M))</f>
        <v>-6.0483190360616224E-4</v>
      </c>
    </row>
    <row r="131" spans="41:46" ht="11.25" customHeight="1" x14ac:dyDescent="0.25">
      <c r="AO131" s="185" t="s">
        <v>214</v>
      </c>
      <c r="AP131" s="186">
        <f>_xll.qlInterestRateIndexFixingDate(Currency&amp;"ibor"&amp;$I$1,AQ131,Trigger)</f>
        <v>42333</v>
      </c>
      <c r="AQ131" s="186">
        <f>_xll.qlCalendarAdvance(Calendar,AQ130,AO131,"f",,Trigger)</f>
        <v>42335</v>
      </c>
      <c r="AR131" s="186">
        <f>_xll.qlInterestRateIndexMaturity(Currency&amp;"ibor"&amp;$I$1,AQ131,Trigger)</f>
        <v>42366</v>
      </c>
      <c r="AS131" s="359">
        <f>_xll.qlIndexFixing($AC$5,AP131,,_xll.ohTrigger(Trigger,Quote!$V$2))</f>
        <v>-8.064519535766479E-4</v>
      </c>
      <c r="AT131" s="359">
        <f>_xll.qlIndexFixing($AU$1,AP131,TRUE,_xll.ohTrigger(Trigger,Trigger1M))</f>
        <v>-5.9638330388069797E-4</v>
      </c>
    </row>
    <row r="132" spans="41:46" ht="11.25" customHeight="1" x14ac:dyDescent="0.25">
      <c r="AO132" s="185" t="s">
        <v>214</v>
      </c>
      <c r="AP132" s="186">
        <f>_xll.qlInterestRateIndexFixingDate(Currency&amp;"ibor"&amp;$I$1,AQ132,Trigger)</f>
        <v>42334</v>
      </c>
      <c r="AQ132" s="186">
        <f>_xll.qlCalendarAdvance(Calendar,AQ131,AO132,"f",,Trigger)</f>
        <v>42338</v>
      </c>
      <c r="AR132" s="186">
        <f>_xll.qlInterestRateIndexMaturity(Currency&amp;"ibor"&amp;$I$1,AQ132,Trigger)</f>
        <v>42369</v>
      </c>
      <c r="AS132" s="359">
        <f>_xll.qlIndexFixing($AC$5,AP132,,_xll.ohTrigger(Trigger,Quote!$V$2))</f>
        <v>-8.064887624242308E-4</v>
      </c>
      <c r="AT132" s="359">
        <f>_xll.qlIndexFixing($AU$1,AP132,TRUE,_xll.ohTrigger(Trigger,Trigger1M))</f>
        <v>-5.7555634669216279E-4</v>
      </c>
    </row>
    <row r="133" spans="41:46" ht="11.25" customHeight="1" x14ac:dyDescent="0.25">
      <c r="AO133" s="185" t="s">
        <v>214</v>
      </c>
      <c r="AP133" s="186">
        <f>_xll.qlInterestRateIndexFixingDate(Currency&amp;"ibor"&amp;$I$1,AQ133,Trigger)</f>
        <v>42335</v>
      </c>
      <c r="AQ133" s="186">
        <f>_xll.qlCalendarAdvance(Calendar,AQ132,AO133,"f",,Trigger)</f>
        <v>42339</v>
      </c>
      <c r="AR133" s="186">
        <f>_xll.qlInterestRateIndexMaturity(Currency&amp;"ibor"&amp;$I$1,AQ133,Trigger)</f>
        <v>42373</v>
      </c>
      <c r="AS133" s="359">
        <f>_xll.qlIndexFixing($AC$5,AP133,,_xll.ohTrigger(Trigger,Quote!$V$2))</f>
        <v>-8.0830209886068364E-4</v>
      </c>
      <c r="AT133" s="359">
        <f>_xll.qlIndexFixing($AU$1,AP133,TRUE,_xll.ohTrigger(Trigger,Trigger1M))</f>
        <v>-5.8282743286152587E-4</v>
      </c>
    </row>
    <row r="134" spans="41:46" ht="11.25" customHeight="1" x14ac:dyDescent="0.25">
      <c r="AO134" s="185" t="s">
        <v>214</v>
      </c>
      <c r="AP134" s="186">
        <f>_xll.qlInterestRateIndexFixingDate(Currency&amp;"ibor"&amp;$I$1,AQ134,Trigger)</f>
        <v>42338</v>
      </c>
      <c r="AQ134" s="186">
        <f>_xll.qlCalendarAdvance(Calendar,AQ133,AO134,"f",,Trigger)</f>
        <v>42340</v>
      </c>
      <c r="AR134" s="186">
        <f>_xll.qlInterestRateIndexMaturity(Currency&amp;"ibor"&amp;$I$1,AQ134,Trigger)</f>
        <v>42373</v>
      </c>
      <c r="AS134" s="359">
        <f>_xll.qlIndexFixing($AC$5,AP134,,_xll.ohTrigger(Trigger,Quote!$V$2))</f>
        <v>-8.0891311606863655E-4</v>
      </c>
      <c r="AT134" s="359">
        <f>_xll.qlIndexFixing($AU$1,AP134,TRUE,_xll.ohTrigger(Trigger,Trigger1M))</f>
        <v>-5.7838116494240478E-4</v>
      </c>
    </row>
    <row r="135" spans="41:46" ht="11.25" customHeight="1" x14ac:dyDescent="0.25">
      <c r="AO135" s="185" t="s">
        <v>214</v>
      </c>
      <c r="AP135" s="186">
        <f>_xll.qlInterestRateIndexFixingDate(Currency&amp;"ibor"&amp;$I$1,AQ135,Trigger)</f>
        <v>42339</v>
      </c>
      <c r="AQ135" s="186">
        <f>_xll.qlCalendarAdvance(Calendar,AQ134,AO135,"f",,Trigger)</f>
        <v>42341</v>
      </c>
      <c r="AR135" s="186">
        <f>_xll.qlInterestRateIndexMaturity(Currency&amp;"ibor"&amp;$I$1,AQ135,Trigger)</f>
        <v>42373</v>
      </c>
      <c r="AS135" s="359">
        <f>_xll.qlIndexFixing($AC$5,AP135,,_xll.ohTrigger(Trigger,Quote!$V$2))</f>
        <v>-8.0952413598761597E-4</v>
      </c>
      <c r="AT135" s="359">
        <f>_xll.qlIndexFixing($AU$1,AP135,TRUE,_xll.ohTrigger(Trigger,Trigger1M))</f>
        <v>-5.743959452225722E-4</v>
      </c>
    </row>
    <row r="136" spans="41:46" ht="11.25" customHeight="1" x14ac:dyDescent="0.25">
      <c r="AO136" s="185" t="s">
        <v>214</v>
      </c>
      <c r="AP136" s="186">
        <f>_xll.qlInterestRateIndexFixingDate(Currency&amp;"ibor"&amp;$I$1,AQ136,Trigger)</f>
        <v>42340</v>
      </c>
      <c r="AQ136" s="186">
        <f>_xll.qlCalendarAdvance(Calendar,AQ135,AO136,"f",,Trigger)</f>
        <v>42342</v>
      </c>
      <c r="AR136" s="186">
        <f>_xll.qlInterestRateIndexMaturity(Currency&amp;"ibor"&amp;$I$1,AQ136,Trigger)</f>
        <v>42373</v>
      </c>
      <c r="AS136" s="359">
        <f>_xll.qlIndexFixing($AC$5,AP136,,_xll.ohTrigger(Trigger,Quote!$V$2))</f>
        <v>-8.1013515861825332E-4</v>
      </c>
      <c r="AT136" s="359">
        <f>_xll.qlIndexFixing($AU$1,AP136,TRUE,_xll.ohTrigger(Trigger,Trigger1M))</f>
        <v>-5.7087993362763478E-4</v>
      </c>
    </row>
    <row r="137" spans="41:46" ht="11.25" customHeight="1" x14ac:dyDescent="0.25">
      <c r="AO137" s="185" t="s">
        <v>214</v>
      </c>
      <c r="AP137" s="186">
        <f>_xll.qlInterestRateIndexFixingDate(Currency&amp;"ibor"&amp;$I$1,AQ137,Trigger)</f>
        <v>42341</v>
      </c>
      <c r="AQ137" s="186">
        <f>_xll.qlCalendarAdvance(Calendar,AQ136,AO137,"f",,Trigger)</f>
        <v>42345</v>
      </c>
      <c r="AR137" s="186">
        <f>_xll.qlInterestRateIndexMaturity(Currency&amp;"ibor"&amp;$I$1,AQ137,Trigger)</f>
        <v>42376</v>
      </c>
      <c r="AS137" s="359">
        <f>_xll.qlIndexFixing($AC$5,AP137,,_xll.ohTrigger(Trigger,Quote!$V$2))</f>
        <v>-8.0033212300144275E-4</v>
      </c>
      <c r="AT137" s="359">
        <f>_xll.qlIndexFixing($AU$1,AP137,TRUE,_xll.ohTrigger(Trigger,Trigger1M))</f>
        <v>-5.8614894312312223E-4</v>
      </c>
    </row>
    <row r="138" spans="41:46" ht="11.25" customHeight="1" x14ac:dyDescent="0.25">
      <c r="AO138" s="185" t="s">
        <v>214</v>
      </c>
      <c r="AP138" s="186">
        <f>_xll.qlInterestRateIndexFixingDate(Currency&amp;"ibor"&amp;$I$1,AQ138,Trigger)</f>
        <v>42342</v>
      </c>
      <c r="AQ138" s="186">
        <f>_xll.qlCalendarAdvance(Calendar,AQ137,AO138,"f",,Trigger)</f>
        <v>42346</v>
      </c>
      <c r="AR138" s="186">
        <f>_xll.qlInterestRateIndexMaturity(Currency&amp;"ibor"&amp;$I$1,AQ138,Trigger)</f>
        <v>42377</v>
      </c>
      <c r="AS138" s="359">
        <f>_xll.qlIndexFixing($AC$5,AP138,,_xll.ohTrigger(Trigger,Quote!$V$2))</f>
        <v>-7.969843014240637E-4</v>
      </c>
      <c r="AT138" s="359">
        <f>_xll.qlIndexFixing($AU$1,AP138,TRUE,_xll.ohTrigger(Trigger,Trigger1M))</f>
        <v>-5.9482342341848004E-4</v>
      </c>
    </row>
    <row r="139" spans="41:46" ht="11.25" customHeight="1" x14ac:dyDescent="0.25">
      <c r="AO139" s="185" t="s">
        <v>214</v>
      </c>
      <c r="AP139" s="186">
        <f>_xll.qlInterestRateIndexFixingDate(Currency&amp;"ibor"&amp;$I$1,AQ139,Trigger)</f>
        <v>42345</v>
      </c>
      <c r="AQ139" s="186">
        <f>_xll.qlCalendarAdvance(Calendar,AQ138,AO139,"f",,Trigger)</f>
        <v>42347</v>
      </c>
      <c r="AR139" s="186">
        <f>_xll.qlInterestRateIndexMaturity(Currency&amp;"ibor"&amp;$I$1,AQ139,Trigger)</f>
        <v>42380</v>
      </c>
      <c r="AS139" s="359">
        <f>_xll.qlIndexFixing($AC$5,AP139,,_xll.ohTrigger(Trigger,Quote!$V$2))</f>
        <v>-7.8741641904255357E-4</v>
      </c>
      <c r="AT139" s="359">
        <f>_xll.qlIndexFixing($AU$1,AP139,TRUE,_xll.ohTrigger(Trigger,Trigger1M))</f>
        <v>-6.2595176216378502E-4</v>
      </c>
    </row>
    <row r="140" spans="41:46" ht="11.25" customHeight="1" x14ac:dyDescent="0.25">
      <c r="AO140" s="185" t="s">
        <v>214</v>
      </c>
      <c r="AP140" s="186">
        <f>_xll.qlInterestRateIndexFixingDate(Currency&amp;"ibor"&amp;$I$1,AQ140,Trigger)</f>
        <v>42346</v>
      </c>
      <c r="AQ140" s="186">
        <f>_xll.qlCalendarAdvance(Calendar,AQ139,AO140,"f",,Trigger)</f>
        <v>42348</v>
      </c>
      <c r="AR140" s="186">
        <f>_xll.qlInterestRateIndexMaturity(Currency&amp;"ibor"&amp;$I$1,AQ140,Trigger)</f>
        <v>42380</v>
      </c>
      <c r="AS140" s="359">
        <f>_xll.qlIndexFixing($AC$5,AP140,,_xll.ohTrigger(Trigger,Quote!$V$2))</f>
        <v>-7.8708869444554797E-4</v>
      </c>
      <c r="AT140" s="359">
        <f>_xll.qlIndexFixing($AU$1,AP140,TRUE,_xll.ohTrigger(Trigger,Trigger1M))</f>
        <v>-6.2757997111209662E-4</v>
      </c>
    </row>
    <row r="141" spans="41:46" ht="11.25" customHeight="1" x14ac:dyDescent="0.25">
      <c r="AO141" s="185" t="s">
        <v>214</v>
      </c>
      <c r="AP141" s="186">
        <f>_xll.qlInterestRateIndexFixingDate(Currency&amp;"ibor"&amp;$I$1,AQ141,Trigger)</f>
        <v>42347</v>
      </c>
      <c r="AQ141" s="186">
        <f>_xll.qlCalendarAdvance(Calendar,AQ140,AO141,"f",,Trigger)</f>
        <v>42349</v>
      </c>
      <c r="AR141" s="186">
        <f>_xll.qlInterestRateIndexMaturity(Currency&amp;"ibor"&amp;$I$1,AQ141,Trigger)</f>
        <v>42380</v>
      </c>
      <c r="AS141" s="359">
        <f>_xll.qlIndexFixing($AC$5,AP141,,_xll.ohTrigger(Trigger,Quote!$V$2))</f>
        <v>-7.8670040710214094E-4</v>
      </c>
      <c r="AT141" s="359">
        <f>_xll.qlIndexFixing($AU$1,AP141,TRUE,_xll.ohTrigger(Trigger,Trigger1M))</f>
        <v>-6.2975485212032802E-4</v>
      </c>
    </row>
    <row r="142" spans="41:46" ht="11.25" customHeight="1" x14ac:dyDescent="0.25">
      <c r="AO142" s="185" t="s">
        <v>214</v>
      </c>
      <c r="AP142" s="186">
        <f>_xll.qlInterestRateIndexFixingDate(Currency&amp;"ibor"&amp;$I$1,AQ142,Trigger)</f>
        <v>42348</v>
      </c>
      <c r="AQ142" s="186">
        <f>_xll.qlCalendarAdvance(Calendar,AQ141,AO142,"f",,Trigger)</f>
        <v>42352</v>
      </c>
      <c r="AR142" s="186">
        <f>_xll.qlInterestRateIndexMaturity(Currency&amp;"ibor"&amp;$I$1,AQ142,Trigger)</f>
        <v>42383</v>
      </c>
      <c r="AS142" s="359">
        <f>_xll.qlIndexFixing($AC$5,AP142,,_xll.ohTrigger(Trigger,Quote!$V$2))</f>
        <v>-7.7605586763550239E-4</v>
      </c>
      <c r="AT142" s="359">
        <f>_xll.qlIndexFixing($AU$1,AP142,TRUE,_xll.ohTrigger(Trigger,Trigger1M))</f>
        <v>-6.7512400676508853E-4</v>
      </c>
    </row>
    <row r="143" spans="41:46" ht="11.25" customHeight="1" x14ac:dyDescent="0.25">
      <c r="AO143" s="185" t="s">
        <v>214</v>
      </c>
      <c r="AP143" s="186">
        <f>_xll.qlInterestRateIndexFixingDate(Currency&amp;"ibor"&amp;$I$1,AQ143,Trigger)</f>
        <v>42349</v>
      </c>
      <c r="AQ143" s="186">
        <f>_xll.qlCalendarAdvance(Calendar,AQ142,AO143,"f",,Trigger)</f>
        <v>42353</v>
      </c>
      <c r="AR143" s="186">
        <f>_xll.qlInterestRateIndexMaturity(Currency&amp;"ibor"&amp;$I$1,AQ143,Trigger)</f>
        <v>42384</v>
      </c>
      <c r="AS143" s="359">
        <f>_xll.qlIndexFixing($AC$5,AP143,,_xll.ohTrigger(Trigger,Quote!$V$2))</f>
        <v>-7.7242754428018929E-4</v>
      </c>
      <c r="AT143" s="359">
        <f>_xll.qlIndexFixing($AU$1,AP143,TRUE,_xll.ohTrigger(Trigger,Trigger1M))</f>
        <v>-6.9188923914680913E-4</v>
      </c>
    </row>
    <row r="144" spans="41:46" ht="11.25" customHeight="1" x14ac:dyDescent="0.25">
      <c r="AO144" s="185" t="s">
        <v>214</v>
      </c>
      <c r="AP144" s="186">
        <f>_xll.qlInterestRateIndexFixingDate(Currency&amp;"ibor"&amp;$I$1,AQ144,Trigger)</f>
        <v>42352</v>
      </c>
      <c r="AQ144" s="186">
        <f>_xll.qlCalendarAdvance(Calendar,AQ143,AO144,"f",,Trigger)</f>
        <v>42354</v>
      </c>
      <c r="AR144" s="186">
        <f>_xll.qlInterestRateIndexMaturity(Currency&amp;"ibor"&amp;$I$1,AQ144,Trigger)</f>
        <v>42387</v>
      </c>
      <c r="AS144" s="359">
        <f>_xll.qlIndexFixing($AC$5,AP144,,_xll.ohTrigger(Trigger,Quote!$V$2))</f>
        <v>-7.6407522060667986E-4</v>
      </c>
      <c r="AT144" s="359">
        <f>_xll.qlIndexFixing($AU$1,AP144,TRUE,_xll.ohTrigger(Trigger,Trigger1M))</f>
        <v>-7.3053745589100254E-4</v>
      </c>
    </row>
    <row r="145" spans="41:46" ht="11.25" customHeight="1" x14ac:dyDescent="0.25">
      <c r="AO145" s="185" t="s">
        <v>214</v>
      </c>
      <c r="AP145" s="186">
        <f>_xll.qlInterestRateIndexFixingDate(Currency&amp;"ibor"&amp;$I$1,AQ145,Trigger)</f>
        <v>42353</v>
      </c>
      <c r="AQ145" s="186">
        <f>_xll.qlCalendarAdvance(Calendar,AQ144,AO145,"f",,Trigger)</f>
        <v>42355</v>
      </c>
      <c r="AR145" s="186">
        <f>_xll.qlInterestRateIndexMaturity(Currency&amp;"ibor"&amp;$I$1,AQ145,Trigger)</f>
        <v>42387</v>
      </c>
      <c r="AS145" s="359">
        <f>_xll.qlIndexFixing($AC$5,AP145,,_xll.ohTrigger(Trigger,Quote!$V$2))</f>
        <v>-7.6275110550014236E-4</v>
      </c>
      <c r="AT145" s="359">
        <f>_xll.qlIndexFixing($AU$1,AP145,TRUE,_xll.ohTrigger(Trigger,Trigger1M))</f>
        <v>-7.3748033772053079E-4</v>
      </c>
    </row>
    <row r="146" spans="41:46" ht="11.25" customHeight="1" x14ac:dyDescent="0.25">
      <c r="AO146" s="185" t="s">
        <v>214</v>
      </c>
      <c r="AP146" s="186">
        <f>_xll.qlInterestRateIndexFixingDate(Currency&amp;"ibor"&amp;$I$1,AQ146,Trigger)</f>
        <v>42354</v>
      </c>
      <c r="AQ146" s="186">
        <f>_xll.qlCalendarAdvance(Calendar,AQ145,AO146,"f",,Trigger)</f>
        <v>42356</v>
      </c>
      <c r="AR146" s="186">
        <f>_xll.qlInterestRateIndexMaturity(Currency&amp;"ibor"&amp;$I$1,AQ146,Trigger)</f>
        <v>42387</v>
      </c>
      <c r="AS146" s="359">
        <f>_xll.qlIndexFixing($AC$5,AP146,,_xll.ohTrigger(Trigger,Quote!$V$2))</f>
        <v>-7.6130214307989336E-4</v>
      </c>
      <c r="AT146" s="359">
        <f>_xll.qlIndexFixing($AU$1,AP146,TRUE,_xll.ohTrigger(Trigger,Trigger1M))</f>
        <v>-7.4497650128919771E-4</v>
      </c>
    </row>
    <row r="147" spans="41:46" ht="11.25" customHeight="1" x14ac:dyDescent="0.25">
      <c r="AO147" s="185" t="s">
        <v>214</v>
      </c>
      <c r="AP147" s="186">
        <f>_xll.qlInterestRateIndexFixingDate(Currency&amp;"ibor"&amp;$I$1,AQ147,Trigger)</f>
        <v>42355</v>
      </c>
      <c r="AQ147" s="186">
        <f>_xll.qlCalendarAdvance(Calendar,AQ146,AO147,"f",,Trigger)</f>
        <v>42359</v>
      </c>
      <c r="AR147" s="186">
        <f>_xll.qlInterestRateIndexMaturity(Currency&amp;"ibor"&amp;$I$1,AQ147,Trigger)</f>
        <v>42390</v>
      </c>
      <c r="AS147" s="359">
        <f>_xll.qlIndexFixing($AC$5,AP147,,_xll.ohTrigger(Trigger,Quote!$V$2))</f>
        <v>-7.4981609436903227E-4</v>
      </c>
      <c r="AT147" s="359">
        <f>_xll.qlIndexFixing($AU$1,AP147,TRUE,_xll.ohTrigger(Trigger,Trigger1M))</f>
        <v>-7.9889410483883095E-4</v>
      </c>
    </row>
    <row r="148" spans="41:46" ht="11.25" customHeight="1" x14ac:dyDescent="0.25">
      <c r="AO148" s="185" t="s">
        <v>214</v>
      </c>
      <c r="AP148" s="186">
        <f>_xll.qlInterestRateIndexFixingDate(Currency&amp;"ibor"&amp;$I$1,AQ148,Trigger)</f>
        <v>42356</v>
      </c>
      <c r="AQ148" s="186">
        <f>_xll.qlCalendarAdvance(Calendar,AQ147,AO148,"f",,Trigger)</f>
        <v>42360</v>
      </c>
      <c r="AR148" s="186">
        <f>_xll.qlInterestRateIndexMaturity(Currency&amp;"ibor"&amp;$I$1,AQ148,Trigger)</f>
        <v>42391</v>
      </c>
      <c r="AS148" s="359">
        <f>_xll.qlIndexFixing($AC$5,AP148,,_xll.ohTrigger(Trigger,Quote!$V$2))</f>
        <v>-7.4590726739209856E-4</v>
      </c>
      <c r="AT148" s="359">
        <f>_xll.qlIndexFixing($AU$1,AP148,TRUE,_xll.ohTrigger(Trigger,Trigger1M))</f>
        <v>-8.1627768579031843E-4</v>
      </c>
    </row>
    <row r="149" spans="41:46" ht="11.25" customHeight="1" x14ac:dyDescent="0.25">
      <c r="AO149" s="185" t="s">
        <v>214</v>
      </c>
      <c r="AP149" s="186">
        <f>_xll.qlInterestRateIndexFixingDate(Currency&amp;"ibor"&amp;$I$1,AQ149,Trigger)</f>
        <v>42359</v>
      </c>
      <c r="AQ149" s="186">
        <f>_xll.qlCalendarAdvance(Calendar,AQ148,AO149,"f",,Trigger)</f>
        <v>42361</v>
      </c>
      <c r="AR149" s="186">
        <f>_xll.qlInterestRateIndexMaturity(Currency&amp;"ibor"&amp;$I$1,AQ149,Trigger)</f>
        <v>42394</v>
      </c>
      <c r="AS149" s="359">
        <f>_xll.qlIndexFixing($AC$5,AP149,,_xll.ohTrigger(Trigger,Quote!$V$2))</f>
        <v>-7.3888950891594493E-4</v>
      </c>
      <c r="AT149" s="359">
        <f>_xll.qlIndexFixing($AU$1,AP149,TRUE,_xll.ohTrigger(Trigger,Trigger1M))</f>
        <v>-8.4367992698730643E-4</v>
      </c>
    </row>
    <row r="150" spans="41:46" ht="11.25" customHeight="1" x14ac:dyDescent="0.25">
      <c r="AO150" s="185" t="s">
        <v>214</v>
      </c>
      <c r="AP150" s="186">
        <f>_xll.qlInterestRateIndexFixingDate(Currency&amp;"ibor"&amp;$I$1,AQ150,Trigger)</f>
        <v>42360</v>
      </c>
      <c r="AQ150" s="186">
        <f>_xll.qlCalendarAdvance(Calendar,AQ149,AO150,"f",,Trigger)</f>
        <v>42362</v>
      </c>
      <c r="AR150" s="186">
        <f>_xll.qlInterestRateIndexMaturity(Currency&amp;"ibor"&amp;$I$1,AQ150,Trigger)</f>
        <v>42394</v>
      </c>
      <c r="AS150" s="359">
        <f>_xll.qlIndexFixing($AC$5,AP150,,_xll.ohTrigger(Trigger,Quote!$V$2))</f>
        <v>-7.3651135681002122E-4</v>
      </c>
      <c r="AT150" s="359">
        <f>_xll.qlIndexFixing($AU$1,AP150,TRUE,_xll.ohTrigger(Trigger,Trigger1M))</f>
        <v>-8.5377463609426218E-4</v>
      </c>
    </row>
    <row r="151" spans="41:46" ht="11.25" customHeight="1" x14ac:dyDescent="0.25">
      <c r="AO151" s="185" t="s">
        <v>214</v>
      </c>
      <c r="AP151" s="186">
        <f>_xll.qlInterestRateIndexFixingDate(Currency&amp;"ibor"&amp;$I$1,AQ151,Trigger)</f>
        <v>42361</v>
      </c>
      <c r="AQ151" s="186">
        <f>_xll.qlCalendarAdvance(Calendar,AQ150,AO151,"f",,Trigger)</f>
        <v>42366</v>
      </c>
      <c r="AR151" s="186">
        <f>_xll.qlInterestRateIndexMaturity(Currency&amp;"ibor"&amp;$I$1,AQ151,Trigger)</f>
        <v>42397</v>
      </c>
      <c r="AS151" s="359">
        <f>_xll.qlIndexFixing($AC$5,AP151,,_xll.ohTrigger(Trigger,Quote!$V$2))</f>
        <v>-7.2161278988752144E-4</v>
      </c>
      <c r="AT151" s="359">
        <f>_xll.qlIndexFixing($AU$1,AP151,TRUE,_xll.ohTrigger(Trigger,Trigger1M))</f>
        <v>-9.0212340474052084E-4</v>
      </c>
    </row>
    <row r="152" spans="41:46" ht="11.25" customHeight="1" x14ac:dyDescent="0.25">
      <c r="AO152" s="185" t="s">
        <v>214</v>
      </c>
      <c r="AP152" s="186">
        <f>_xll.qlInterestRateIndexFixingDate(Currency&amp;"ibor"&amp;$I$1,AQ152,Trigger)</f>
        <v>42362</v>
      </c>
      <c r="AQ152" s="186">
        <f>_xll.qlCalendarAdvance(Calendar,AQ151,AO152,"f",,Trigger)</f>
        <v>42367</v>
      </c>
      <c r="AR152" s="186">
        <f>_xll.qlInterestRateIndexMaturity(Currency&amp;"ibor"&amp;$I$1,AQ152,Trigger)</f>
        <v>42398</v>
      </c>
      <c r="AS152" s="359">
        <f>_xll.qlIndexFixing($AC$5,AP152,,_xll.ohTrigger(Trigger,Quote!$V$2))</f>
        <v>-7.1742345730603735E-4</v>
      </c>
      <c r="AT152" s="359">
        <f>_xll.qlIndexFixing($AU$1,AP152,TRUE,_xll.ohTrigger(Trigger,Trigger1M))</f>
        <v>-9.1164327443307442E-4</v>
      </c>
    </row>
    <row r="153" spans="41:46" ht="11.25" customHeight="1" x14ac:dyDescent="0.25">
      <c r="AO153" s="185" t="s">
        <v>214</v>
      </c>
      <c r="AP153" s="186">
        <f>_xll.qlInterestRateIndexFixingDate(Currency&amp;"ibor"&amp;$I$1,AQ153,Trigger)</f>
        <v>42366</v>
      </c>
      <c r="AQ153" s="186">
        <f>_xll.qlCalendarAdvance(Calendar,AQ152,AO153,"f",,Trigger)</f>
        <v>42368</v>
      </c>
      <c r="AR153" s="186">
        <f>_xll.qlInterestRateIndexMaturity(Currency&amp;"ibor"&amp;$I$1,AQ153,Trigger)</f>
        <v>42398</v>
      </c>
      <c r="AS153" s="359">
        <f>_xll.qlIndexFixing($AC$5,AP153,,_xll.ohTrigger(Trigger,Quote!$V$2))</f>
        <v>-7.1392701746120224E-4</v>
      </c>
      <c r="AT153" s="359">
        <f>_xll.qlIndexFixing($AU$1,AP153,TRUE,_xll.ohTrigger(Trigger,Trigger1M))</f>
        <v>-9.2197933468618487E-4</v>
      </c>
    </row>
    <row r="154" spans="41:46" ht="11.25" customHeight="1" x14ac:dyDescent="0.25">
      <c r="AO154" s="185" t="s">
        <v>214</v>
      </c>
      <c r="AP154" s="186">
        <f>_xll.qlInterestRateIndexFixingDate(Currency&amp;"ibor"&amp;$I$1,AQ154,Trigger)</f>
        <v>42367</v>
      </c>
      <c r="AQ154" s="186">
        <f>_xll.qlCalendarAdvance(Calendar,AQ153,AO154,"f",,Trigger)</f>
        <v>42369</v>
      </c>
      <c r="AR154" s="186">
        <f>_xll.qlInterestRateIndexMaturity(Currency&amp;"ibor"&amp;$I$1,AQ154,Trigger)</f>
        <v>42398</v>
      </c>
      <c r="AS154" s="359">
        <f>_xll.qlIndexFixing($AC$5,AP154,,_xll.ohTrigger(Trigger,Quote!$V$2))</f>
        <v>-7.1014730181305735E-4</v>
      </c>
      <c r="AT154" s="359">
        <f>_xll.qlIndexFixing($AU$1,AP154,TRUE,_xll.ohTrigger(Trigger,Trigger1M))</f>
        <v>-9.3232700217897634E-4</v>
      </c>
    </row>
    <row r="155" spans="41:46" ht="11.25" customHeight="1" x14ac:dyDescent="0.25">
      <c r="AO155" s="185" t="s">
        <v>214</v>
      </c>
      <c r="AP155" s="186">
        <f>_xll.qlInterestRateIndexFixingDate(Currency&amp;"ibor"&amp;$I$1,AQ155,Trigger)</f>
        <v>42368</v>
      </c>
      <c r="AQ155" s="186">
        <f>_xll.qlCalendarAdvance(Calendar,AQ154,AO155,"f",,Trigger)</f>
        <v>42373</v>
      </c>
      <c r="AR155" s="186">
        <f>_xll.qlInterestRateIndexMaturity(Currency&amp;"ibor"&amp;$I$1,AQ155,Trigger)</f>
        <v>42404</v>
      </c>
      <c r="AS155" s="359">
        <f>_xll.qlIndexFixing($AC$5,AP155,,_xll.ohTrigger(Trigger,Quote!$V$2))</f>
        <v>-7.0443186930065299E-4</v>
      </c>
      <c r="AT155" s="359">
        <f>_xll.qlIndexFixing($AU$1,AP155,TRUE,_xll.ohTrigger(Trigger,Trigger1M))</f>
        <v>-9.306002068195043E-4</v>
      </c>
    </row>
    <row r="156" spans="41:46" ht="11.25" customHeight="1" x14ac:dyDescent="0.25">
      <c r="AO156" s="185" t="s">
        <v>214</v>
      </c>
      <c r="AP156" s="186">
        <f>_xll.qlInterestRateIndexFixingDate(Currency&amp;"ibor"&amp;$I$1,AQ156,Trigger)</f>
        <v>42369</v>
      </c>
      <c r="AQ156" s="186">
        <f>_xll.qlCalendarAdvance(Calendar,AQ155,AO156,"f",,Trigger)</f>
        <v>42374</v>
      </c>
      <c r="AR156" s="186">
        <f>_xll.qlInterestRateIndexMaturity(Currency&amp;"ibor"&amp;$I$1,AQ156,Trigger)</f>
        <v>42405</v>
      </c>
      <c r="AS156" s="359">
        <f>_xll.qlIndexFixing($AC$5,AP156,,_xll.ohTrigger(Trigger,Quote!$V$2))</f>
        <v>-7.0880725524324179E-4</v>
      </c>
      <c r="AT156" s="359">
        <f>_xll.qlIndexFixing($AU$1,AP156,TRUE,_xll.ohTrigger(Trigger,Trigger1M))</f>
        <v>-9.2933473853450447E-4</v>
      </c>
    </row>
    <row r="157" spans="41:46" ht="11.25" customHeight="1" x14ac:dyDescent="0.25">
      <c r="AO157" s="185" t="s">
        <v>214</v>
      </c>
      <c r="AP157" s="186">
        <f>_xll.qlInterestRateIndexFixingDate(Currency&amp;"ibor"&amp;$I$1,AQ157,Trigger)</f>
        <v>42373</v>
      </c>
      <c r="AQ157" s="186">
        <f>_xll.qlCalendarAdvance(Calendar,AQ156,AO157,"f",,Trigger)</f>
        <v>42375</v>
      </c>
      <c r="AR157" s="186">
        <f>_xll.qlInterestRateIndexMaturity(Currency&amp;"ibor"&amp;$I$1,AQ157,Trigger)</f>
        <v>42408</v>
      </c>
      <c r="AS157" s="359">
        <f>_xll.qlIndexFixing($AC$5,AP157,,_xll.ohTrigger(Trigger,Quote!$V$2))</f>
        <v>-7.2029451047914898E-4</v>
      </c>
      <c r="AT157" s="359">
        <f>_xll.qlIndexFixing($AU$1,AP157,TRUE,_xll.ohTrigger(Trigger,Trigger1M))</f>
        <v>-9.1428054041427361E-4</v>
      </c>
    </row>
    <row r="158" spans="41:46" ht="11.25" customHeight="1" x14ac:dyDescent="0.25">
      <c r="AO158" s="185" t="s">
        <v>214</v>
      </c>
      <c r="AP158" s="186">
        <f>_xll.qlInterestRateIndexFixingDate(Currency&amp;"ibor"&amp;$I$1,AQ158,Trigger)</f>
        <v>42374</v>
      </c>
      <c r="AQ158" s="186">
        <f>_xll.qlCalendarAdvance(Calendar,AQ157,AO158,"f",,Trigger)</f>
        <v>42376</v>
      </c>
      <c r="AR158" s="186">
        <f>_xll.qlInterestRateIndexMaturity(Currency&amp;"ibor"&amp;$I$1,AQ158,Trigger)</f>
        <v>42408</v>
      </c>
      <c r="AS158" s="359">
        <f>_xll.qlIndexFixing($AC$5,AP158,,_xll.ohTrigger(Trigger,Quote!$V$2))</f>
        <v>-7.2118786874658669E-4</v>
      </c>
      <c r="AT158" s="359">
        <f>_xll.qlIndexFixing($AU$1,AP158,TRUE,_xll.ohTrigger(Trigger,Trigger1M))</f>
        <v>-9.1663569957878277E-4</v>
      </c>
    </row>
    <row r="159" spans="41:46" ht="11.25" customHeight="1" x14ac:dyDescent="0.25">
      <c r="AO159" s="185" t="s">
        <v>214</v>
      </c>
      <c r="AP159" s="186">
        <f>_xll.qlInterestRateIndexFixingDate(Currency&amp;"ibor"&amp;$I$1,AQ159,Trigger)</f>
        <v>42375</v>
      </c>
      <c r="AQ159" s="186">
        <f>_xll.qlCalendarAdvance(Calendar,AQ158,AO159,"f",,Trigger)</f>
        <v>42377</v>
      </c>
      <c r="AR159" s="186">
        <f>_xll.qlInterestRateIndexMaturity(Currency&amp;"ibor"&amp;$I$1,AQ159,Trigger)</f>
        <v>42408</v>
      </c>
      <c r="AS159" s="359">
        <f>_xll.qlIndexFixing($AC$5,AP159,,_xll.ohTrigger(Trigger,Quote!$V$2))</f>
        <v>-7.2213952862273142E-4</v>
      </c>
      <c r="AT159" s="359">
        <f>_xll.qlIndexFixing($AU$1,AP159,TRUE,_xll.ohTrigger(Trigger,Trigger1M))</f>
        <v>-9.1800582441156544E-4</v>
      </c>
    </row>
    <row r="160" spans="41:46" ht="11.25" customHeight="1" x14ac:dyDescent="0.25">
      <c r="AO160" s="185" t="s">
        <v>214</v>
      </c>
      <c r="AP160" s="186">
        <f>_xll.qlInterestRateIndexFixingDate(Currency&amp;"ibor"&amp;$I$1,AQ160,Trigger)</f>
        <v>42376</v>
      </c>
      <c r="AQ160" s="186">
        <f>_xll.qlCalendarAdvance(Calendar,AQ159,AO160,"f",,Trigger)</f>
        <v>42380</v>
      </c>
      <c r="AR160" s="186">
        <f>_xll.qlInterestRateIndexMaturity(Currency&amp;"ibor"&amp;$I$1,AQ160,Trigger)</f>
        <v>42411</v>
      </c>
      <c r="AS160" s="359">
        <f>_xll.qlIndexFixing($AC$5,AP160,,_xll.ohTrigger(Trigger,Quote!$V$2))</f>
        <v>-7.3578097448467525E-4</v>
      </c>
      <c r="AT160" s="359">
        <f>_xll.qlIndexFixing($AU$1,AP160,TRUE,_xll.ohTrigger(Trigger,Trigger1M))</f>
        <v>-8.9725279984434556E-4</v>
      </c>
    </row>
    <row r="161" spans="41:46" ht="11.25" customHeight="1" x14ac:dyDescent="0.25">
      <c r="AO161" s="185" t="s">
        <v>214</v>
      </c>
      <c r="AP161" s="186">
        <f>_xll.qlInterestRateIndexFixingDate(Currency&amp;"ibor"&amp;$I$1,AQ161,Trigger)</f>
        <v>42377</v>
      </c>
      <c r="AQ161" s="186">
        <f>_xll.qlCalendarAdvance(Calendar,AQ160,AO161,"f",,Trigger)</f>
        <v>42381</v>
      </c>
      <c r="AR161" s="186">
        <f>_xll.qlInterestRateIndexMaturity(Currency&amp;"ibor"&amp;$I$1,AQ161,Trigger)</f>
        <v>42412</v>
      </c>
      <c r="AS161" s="359">
        <f>_xll.qlIndexFixing($AC$5,AP161,,_xll.ohTrigger(Trigger,Quote!$V$2))</f>
        <v>-7.403968279131876E-4</v>
      </c>
      <c r="AT161" s="359">
        <f>_xll.qlIndexFixing($AU$1,AP161,TRUE,_xll.ohTrigger(Trigger,Trigger1M))</f>
        <v>-8.8867513686959998E-4</v>
      </c>
    </row>
    <row r="162" spans="41:46" ht="11.25" customHeight="1" x14ac:dyDescent="0.25">
      <c r="AO162" s="185" t="s">
        <v>214</v>
      </c>
      <c r="AP162" s="186">
        <f>_xll.qlInterestRateIndexFixingDate(Currency&amp;"ibor"&amp;$I$1,AQ162,Trigger)</f>
        <v>42380</v>
      </c>
      <c r="AQ162" s="186">
        <f>_xll.qlCalendarAdvance(Calendar,AQ161,AO162,"f",,Trigger)</f>
        <v>42382</v>
      </c>
      <c r="AR162" s="186">
        <f>_xll.qlInterestRateIndexMaturity(Currency&amp;"ibor"&amp;$I$1,AQ162,Trigger)</f>
        <v>42415</v>
      </c>
      <c r="AS162" s="359">
        <f>_xll.qlIndexFixing($AC$5,AP162,,_xll.ohTrigger(Trigger,Quote!$V$2))</f>
        <v>-7.5063780909591002E-4</v>
      </c>
      <c r="AT162" s="359">
        <f>_xll.qlIndexFixing($AU$1,AP162,TRUE,_xll.ohTrigger(Trigger,Trigger1M))</f>
        <v>-8.6980268558598732E-4</v>
      </c>
    </row>
    <row r="163" spans="41:46" ht="11.25" customHeight="1" x14ac:dyDescent="0.25">
      <c r="AO163" s="185" t="s">
        <v>214</v>
      </c>
      <c r="AP163" s="186">
        <f>_xll.qlInterestRateIndexFixingDate(Currency&amp;"ibor"&amp;$I$1,AQ163,Trigger)</f>
        <v>42381</v>
      </c>
      <c r="AQ163" s="186">
        <f>_xll.qlCalendarAdvance(Calendar,AQ162,AO163,"f",,Trigger)</f>
        <v>42383</v>
      </c>
      <c r="AR163" s="186">
        <f>_xll.qlInterestRateIndexMaturity(Currency&amp;"ibor"&amp;$I$1,AQ163,Trigger)</f>
        <v>42415</v>
      </c>
      <c r="AS163" s="359">
        <f>_xll.qlIndexFixing($AC$5,AP163,,_xll.ohTrigger(Trigger,Quote!$V$2))</f>
        <v>-7.5248425984650313E-4</v>
      </c>
      <c r="AT163" s="359">
        <f>_xll.qlIndexFixing($AU$1,AP163,TRUE,_xll.ohTrigger(Trigger,Trigger1M))</f>
        <v>-8.6495637589084629E-4</v>
      </c>
    </row>
    <row r="164" spans="41:46" ht="11.25" customHeight="1" x14ac:dyDescent="0.25">
      <c r="AO164" s="185" t="s">
        <v>214</v>
      </c>
      <c r="AP164" s="186">
        <f>_xll.qlInterestRateIndexFixingDate(Currency&amp;"ibor"&amp;$I$1,AQ164,Trigger)</f>
        <v>42382</v>
      </c>
      <c r="AQ164" s="186">
        <f>_xll.qlCalendarAdvance(Calendar,AQ163,AO164,"f",,Trigger)</f>
        <v>42384</v>
      </c>
      <c r="AR164" s="186">
        <f>_xll.qlInterestRateIndexMaturity(Currency&amp;"ibor"&amp;$I$1,AQ164,Trigger)</f>
        <v>42415</v>
      </c>
      <c r="AS164" s="359">
        <f>_xll.qlIndexFixing($AC$5,AP164,,_xll.ohTrigger(Trigger,Quote!$V$2))</f>
        <v>-7.5445050206018709E-4</v>
      </c>
      <c r="AT164" s="359">
        <f>_xll.qlIndexFixing($AU$1,AP164,TRUE,_xll.ohTrigger(Trigger,Trigger1M))</f>
        <v>-8.5933122443161746E-4</v>
      </c>
    </row>
    <row r="165" spans="41:46" ht="11.25" customHeight="1" x14ac:dyDescent="0.25">
      <c r="AO165" s="185" t="s">
        <v>214</v>
      </c>
      <c r="AP165" s="186">
        <f>_xll.qlInterestRateIndexFixingDate(Currency&amp;"ibor"&amp;$I$1,AQ165,Trigger)</f>
        <v>42383</v>
      </c>
      <c r="AQ165" s="186">
        <f>_xll.qlCalendarAdvance(Calendar,AQ164,AO165,"f",,Trigger)</f>
        <v>42387</v>
      </c>
      <c r="AR165" s="186">
        <f>_xll.qlInterestRateIndexMaturity(Currency&amp;"ibor"&amp;$I$1,AQ165,Trigger)</f>
        <v>42418</v>
      </c>
      <c r="AS165" s="359">
        <f>_xll.qlIndexFixing($AC$5,AP165,,_xll.ohTrigger(Trigger,Quote!$V$2))</f>
        <v>-7.6881334610719035E-4</v>
      </c>
      <c r="AT165" s="359">
        <f>_xll.qlIndexFixing($AU$1,AP165,TRUE,_xll.ohTrigger(Trigger,Trigger1M))</f>
        <v>-8.2672389446387809E-4</v>
      </c>
    </row>
    <row r="166" spans="41:46" ht="11.25" customHeight="1" x14ac:dyDescent="0.25">
      <c r="AO166" s="185" t="s">
        <v>214</v>
      </c>
      <c r="AP166" s="186">
        <f>_xll.qlInterestRateIndexFixingDate(Currency&amp;"ibor"&amp;$I$1,AQ166,Trigger)</f>
        <v>42384</v>
      </c>
      <c r="AQ166" s="186">
        <f>_xll.qlCalendarAdvance(Calendar,AQ165,AO166,"f",,Trigger)</f>
        <v>42388</v>
      </c>
      <c r="AR166" s="186">
        <f>_xll.qlInterestRateIndexMaturity(Currency&amp;"ibor"&amp;$I$1,AQ166,Trigger)</f>
        <v>42419</v>
      </c>
      <c r="AS166" s="359">
        <f>_xll.qlIndexFixing($AC$5,AP166,,_xll.ohTrigger(Trigger,Quote!$V$2))</f>
        <v>-7.7366966501806768E-4</v>
      </c>
      <c r="AT166" s="359">
        <f>_xll.qlIndexFixing($AU$1,AP166,TRUE,_xll.ohTrigger(Trigger,Trigger1M))</f>
        <v>-8.1562569114108073E-4</v>
      </c>
    </row>
    <row r="167" spans="41:46" ht="11.25" customHeight="1" x14ac:dyDescent="0.25">
      <c r="AO167" s="185" t="s">
        <v>214</v>
      </c>
      <c r="AP167" s="186">
        <f>_xll.qlInterestRateIndexFixingDate(Currency&amp;"ibor"&amp;$I$1,AQ167,Trigger)</f>
        <v>42387</v>
      </c>
      <c r="AQ167" s="186">
        <f>_xll.qlCalendarAdvance(Calendar,AQ166,AO167,"f",,Trigger)</f>
        <v>42389</v>
      </c>
      <c r="AR167" s="186">
        <f>_xll.qlInterestRateIndexMaturity(Currency&amp;"ibor"&amp;$I$1,AQ167,Trigger)</f>
        <v>42422</v>
      </c>
      <c r="AS167" s="359">
        <f>_xll.qlIndexFixing($AC$5,AP167,,_xll.ohTrigger(Trigger,Quote!$V$2))</f>
        <v>-7.8256234435005541E-4</v>
      </c>
      <c r="AT167" s="359">
        <f>_xll.qlIndexFixing($AU$1,AP167,TRUE,_xll.ohTrigger(Trigger,Trigger1M))</f>
        <v>-7.9949271953064487E-4</v>
      </c>
    </row>
    <row r="168" spans="41:46" ht="11.25" customHeight="1" x14ac:dyDescent="0.25">
      <c r="AO168" s="185" t="s">
        <v>214</v>
      </c>
      <c r="AP168" s="186">
        <f>_xll.qlInterestRateIndexFixingDate(Currency&amp;"ibor"&amp;$I$1,AQ168,Trigger)</f>
        <v>42388</v>
      </c>
      <c r="AQ168" s="186">
        <f>_xll.qlCalendarAdvance(Calendar,AQ167,AO168,"f",,Trigger)</f>
        <v>42390</v>
      </c>
      <c r="AR168" s="186">
        <f>_xll.qlInterestRateIndexMaturity(Currency&amp;"ibor"&amp;$I$1,AQ168,Trigger)</f>
        <v>42422</v>
      </c>
      <c r="AS168" s="359">
        <f>_xll.qlIndexFixing($AC$5,AP168,,_xll.ohTrigger(Trigger,Quote!$V$2))</f>
        <v>-7.8541130433373851E-4</v>
      </c>
      <c r="AT168" s="359">
        <f>_xll.qlIndexFixing($AU$1,AP168,TRUE,_xll.ohTrigger(Trigger,Trigger1M))</f>
        <v>-7.9145612714229263E-4</v>
      </c>
    </row>
    <row r="169" spans="41:46" ht="11.25" customHeight="1" x14ac:dyDescent="0.25">
      <c r="AO169" s="185" t="s">
        <v>214</v>
      </c>
      <c r="AP169" s="186">
        <f>_xll.qlInterestRateIndexFixingDate(Currency&amp;"ibor"&amp;$I$1,AQ169,Trigger)</f>
        <v>42389</v>
      </c>
      <c r="AQ169" s="186">
        <f>_xll.qlCalendarAdvance(Calendar,AQ168,AO169,"f",,Trigger)</f>
        <v>42391</v>
      </c>
      <c r="AR169" s="186">
        <f>_xll.qlInterestRateIndexMaturity(Currency&amp;"ibor"&amp;$I$1,AQ169,Trigger)</f>
        <v>42422</v>
      </c>
      <c r="AS169" s="359">
        <f>_xll.qlIndexFixing($AC$5,AP169,,_xll.ohTrigger(Trigger,Quote!$V$2))</f>
        <v>-7.8844473381488984E-4</v>
      </c>
      <c r="AT169" s="359">
        <f>_xll.qlIndexFixing($AU$1,AP169,TRUE,_xll.ohTrigger(Trigger,Trigger1M))</f>
        <v>-7.8319841006397673E-4</v>
      </c>
    </row>
    <row r="170" spans="41:46" ht="11.25" customHeight="1" x14ac:dyDescent="0.25">
      <c r="AO170" s="185" t="s">
        <v>214</v>
      </c>
      <c r="AP170" s="186">
        <f>_xll.qlInterestRateIndexFixingDate(Currency&amp;"ibor"&amp;$I$1,AQ170,Trigger)</f>
        <v>42390</v>
      </c>
      <c r="AQ170" s="186">
        <f>_xll.qlCalendarAdvance(Calendar,AQ169,AO170,"f",,Trigger)</f>
        <v>42394</v>
      </c>
      <c r="AR170" s="186">
        <f>_xll.qlInterestRateIndexMaturity(Currency&amp;"ibor"&amp;$I$1,AQ170,Trigger)</f>
        <v>42425</v>
      </c>
      <c r="AS170" s="359">
        <f>_xll.qlIndexFixing($AC$5,AP170,,_xll.ohTrigger(Trigger,Quote!$V$2))</f>
        <v>-8.0352896980162569E-4</v>
      </c>
      <c r="AT170" s="359">
        <f>_xll.qlIndexFixing($AU$1,AP170,TRUE,_xll.ohTrigger(Trigger,Trigger1M))</f>
        <v>-7.5450345233145138E-4</v>
      </c>
    </row>
    <row r="171" spans="41:46" ht="11.25" customHeight="1" x14ac:dyDescent="0.25">
      <c r="AO171" s="185" t="s">
        <v>214</v>
      </c>
      <c r="AP171" s="186">
        <f>_xll.qlInterestRateIndexFixingDate(Currency&amp;"ibor"&amp;$I$1,AQ171,Trigger)</f>
        <v>42391</v>
      </c>
      <c r="AQ171" s="186">
        <f>_xll.qlCalendarAdvance(Calendar,AQ170,AO171,"f",,Trigger)</f>
        <v>42395</v>
      </c>
      <c r="AR171" s="186">
        <f>_xll.qlInterestRateIndexMaturity(Currency&amp;"ibor"&amp;$I$1,AQ171,Trigger)</f>
        <v>42426</v>
      </c>
      <c r="AS171" s="359">
        <f>_xll.qlIndexFixing($AC$5,AP171,,_xll.ohTrigger(Trigger,Quote!$V$2))</f>
        <v>-8.0862575207527314E-4</v>
      </c>
      <c r="AT171" s="359">
        <f>_xll.qlIndexFixing($AU$1,AP171,TRUE,_xll.ohTrigger(Trigger,Trigger1M))</f>
        <v>-7.463258408531517E-4</v>
      </c>
    </row>
    <row r="172" spans="41:46" ht="11.25" customHeight="1" x14ac:dyDescent="0.25">
      <c r="AO172" s="185" t="s">
        <v>214</v>
      </c>
      <c r="AP172" s="186">
        <f>_xll.qlInterestRateIndexFixingDate(Currency&amp;"ibor"&amp;$I$1,AQ172,Trigger)</f>
        <v>42394</v>
      </c>
      <c r="AQ172" s="186">
        <f>_xll.qlCalendarAdvance(Calendar,AQ171,AO172,"f",,Trigger)</f>
        <v>42396</v>
      </c>
      <c r="AR172" s="186">
        <f>_xll.qlInterestRateIndexMaturity(Currency&amp;"ibor"&amp;$I$1,AQ172,Trigger)</f>
        <v>42429</v>
      </c>
      <c r="AS172" s="359">
        <f>_xll.qlIndexFixing($AC$5,AP172,,_xll.ohTrigger(Trigger,Quote!$V$2))</f>
        <v>-8.1606810236177876E-4</v>
      </c>
      <c r="AT172" s="359">
        <f>_xll.qlIndexFixing($AU$1,AP172,TRUE,_xll.ohTrigger(Trigger,Trigger1M))</f>
        <v>-7.3791062793845702E-4</v>
      </c>
    </row>
    <row r="173" spans="41:46" ht="11.25" customHeight="1" x14ac:dyDescent="0.25">
      <c r="AO173" s="185" t="s">
        <v>214</v>
      </c>
      <c r="AP173" s="186">
        <f>_xll.qlInterestRateIndexFixingDate(Currency&amp;"ibor"&amp;$I$1,AQ173,Trigger)</f>
        <v>42395</v>
      </c>
      <c r="AQ173" s="186">
        <f>_xll.qlCalendarAdvance(Calendar,AQ172,AO173,"f",,Trigger)</f>
        <v>42397</v>
      </c>
      <c r="AR173" s="186">
        <f>_xll.qlInterestRateIndexMaturity(Currency&amp;"ibor"&amp;$I$1,AQ173,Trigger)</f>
        <v>42429</v>
      </c>
      <c r="AS173" s="359">
        <f>_xll.qlIndexFixing($AC$5,AP173,,_xll.ohTrigger(Trigger,Quote!$V$2))</f>
        <v>-8.1996898789099548E-4</v>
      </c>
      <c r="AT173" s="359">
        <f>_xll.qlIndexFixing($AU$1,AP173,TRUE,_xll.ohTrigger(Trigger,Trigger1M))</f>
        <v>-7.3240378276037688E-4</v>
      </c>
    </row>
    <row r="174" spans="41:46" ht="11.25" customHeight="1" x14ac:dyDescent="0.25">
      <c r="AO174" s="185" t="s">
        <v>214</v>
      </c>
      <c r="AP174" s="186">
        <f>_xll.qlInterestRateIndexFixingDate(Currency&amp;"ibor"&amp;$I$1,AQ174,Trigger)</f>
        <v>42396</v>
      </c>
      <c r="AQ174" s="186">
        <f>_xll.qlCalendarAdvance(Calendar,AQ173,AO174,"f",,Trigger)</f>
        <v>42398</v>
      </c>
      <c r="AR174" s="186">
        <f>_xll.qlInterestRateIndexMaturity(Currency&amp;"ibor"&amp;$I$1,AQ174,Trigger)</f>
        <v>42429</v>
      </c>
      <c r="AS174" s="359">
        <f>_xll.qlIndexFixing($AC$5,AP174,,_xll.ohTrigger(Trigger,Quote!$V$2))</f>
        <v>-8.2412220910253698E-4</v>
      </c>
      <c r="AT174" s="359">
        <f>_xll.qlIndexFixing($AU$1,AP174,TRUE,_xll.ohTrigger(Trigger,Trigger1M))</f>
        <v>-7.2769530991194863E-4</v>
      </c>
    </row>
    <row r="175" spans="41:46" ht="11.25" customHeight="1" x14ac:dyDescent="0.25">
      <c r="AO175" s="185" t="s">
        <v>214</v>
      </c>
      <c r="AP175" s="186">
        <f>_xll.qlInterestRateIndexFixingDate(Currency&amp;"ibor"&amp;$I$1,AQ175,Trigger)</f>
        <v>42397</v>
      </c>
      <c r="AQ175" s="186">
        <f>_xll.qlCalendarAdvance(Calendar,AQ174,AO175,"f",,Trigger)</f>
        <v>42401</v>
      </c>
      <c r="AR175" s="186">
        <f>_xll.qlInterestRateIndexMaturity(Currency&amp;"ibor"&amp;$I$1,AQ175,Trigger)</f>
        <v>42430</v>
      </c>
      <c r="AS175" s="359">
        <f>_xll.qlIndexFixing($AC$5,AP175,,_xll.ohTrigger(Trigger,Quote!$V$2))</f>
        <v>-8.3888677694032463E-4</v>
      </c>
      <c r="AT175" s="359">
        <f>_xll.qlIndexFixing($AU$1,AP175,TRUE,_xll.ohTrigger(Trigger,Trigger1M))</f>
        <v>-7.2065126890366496E-4</v>
      </c>
    </row>
    <row r="176" spans="41:46" ht="11.25" customHeight="1" x14ac:dyDescent="0.25">
      <c r="AO176" s="185" t="s">
        <v>214</v>
      </c>
      <c r="AP176" s="186">
        <f>_xll.qlInterestRateIndexFixingDate(Currency&amp;"ibor"&amp;$I$1,AQ176,Trigger)</f>
        <v>42398</v>
      </c>
      <c r="AQ176" s="186">
        <f>_xll.qlCalendarAdvance(Calendar,AQ175,AO176,"f",,Trigger)</f>
        <v>42402</v>
      </c>
      <c r="AR176" s="186">
        <f>_xll.qlInterestRateIndexMaturity(Currency&amp;"ibor"&amp;$I$1,AQ176,Trigger)</f>
        <v>42431</v>
      </c>
      <c r="AS176" s="359">
        <f>_xll.qlIndexFixing($AC$5,AP176,,_xll.ohTrigger(Trigger,Quote!$V$2))</f>
        <v>-8.3799203100229456E-4</v>
      </c>
      <c r="AT176" s="359">
        <f>_xll.qlIndexFixing($AU$1,AP176,TRUE,_xll.ohTrigger(Trigger,Trigger1M))</f>
        <v>-7.2062068562155123E-4</v>
      </c>
    </row>
    <row r="177" spans="41:46" ht="11.25" customHeight="1" x14ac:dyDescent="0.25">
      <c r="AO177" s="185" t="s">
        <v>214</v>
      </c>
      <c r="AP177" s="186">
        <f>_xll.qlInterestRateIndexFixingDate(Currency&amp;"ibor"&amp;$I$1,AQ177,Trigger)</f>
        <v>42401</v>
      </c>
      <c r="AQ177" s="186">
        <f>_xll.qlCalendarAdvance(Calendar,AQ176,AO177,"f",,Trigger)</f>
        <v>42403</v>
      </c>
      <c r="AR177" s="186">
        <f>_xll.qlInterestRateIndexMaturity(Currency&amp;"ibor"&amp;$I$1,AQ177,Trigger)</f>
        <v>42432</v>
      </c>
      <c r="AS177" s="359">
        <f>_xll.qlIndexFixing($AC$5,AP177,,_xll.ohTrigger(Trigger,Quote!$V$2))</f>
        <v>-8.3708339425576104E-4</v>
      </c>
      <c r="AT177" s="359">
        <f>_xll.qlIndexFixing($AU$1,AP177,TRUE,_xll.ohTrigger(Trigger,Trigger1M))</f>
        <v>-7.205965767011739E-4</v>
      </c>
    </row>
    <row r="178" spans="41:46" ht="11.25" customHeight="1" x14ac:dyDescent="0.25">
      <c r="AO178" s="185" t="s">
        <v>214</v>
      </c>
      <c r="AP178" s="186">
        <f>_xll.qlInterestRateIndexFixingDate(Currency&amp;"ibor"&amp;$I$1,AQ178,Trigger)</f>
        <v>42402</v>
      </c>
      <c r="AQ178" s="186">
        <f>_xll.qlCalendarAdvance(Calendar,AQ177,AO178,"f",,Trigger)</f>
        <v>42404</v>
      </c>
      <c r="AR178" s="186">
        <f>_xll.qlInterestRateIndexMaturity(Currency&amp;"ibor"&amp;$I$1,AQ178,Trigger)</f>
        <v>42433</v>
      </c>
      <c r="AS178" s="359">
        <f>_xll.qlIndexFixing($AC$5,AP178,,_xll.ohTrigger(Trigger,Quote!$V$2))</f>
        <v>-8.3616086668969849E-4</v>
      </c>
      <c r="AT178" s="359">
        <f>_xll.qlIndexFixing($AU$1,AP178,TRUE,_xll.ohTrigger(Trigger,Trigger1M))</f>
        <v>-7.2057854914103954E-4</v>
      </c>
    </row>
    <row r="179" spans="41:46" ht="11.25" customHeight="1" x14ac:dyDescent="0.25">
      <c r="AO179" s="185" t="s">
        <v>214</v>
      </c>
      <c r="AP179" s="186">
        <f>_xll.qlInterestRateIndexFixingDate(Currency&amp;"ibor"&amp;$I$1,AQ179,Trigger)</f>
        <v>42403</v>
      </c>
      <c r="AQ179" s="186">
        <f>_xll.qlCalendarAdvance(Calendar,AQ178,AO179,"f",,Trigger)</f>
        <v>42405</v>
      </c>
      <c r="AR179" s="186">
        <f>_xll.qlInterestRateIndexMaturity(Currency&amp;"ibor"&amp;$I$1,AQ179,Trigger)</f>
        <v>42436</v>
      </c>
      <c r="AS179" s="359">
        <f>_xll.qlIndexFixing($AC$5,AP179,,_xll.ohTrigger(Trigger,Quote!$V$2))</f>
        <v>-8.3302854098743495E-4</v>
      </c>
      <c r="AT179" s="359">
        <f>_xll.qlIndexFixing($AU$1,AP179,TRUE,_xll.ohTrigger(Trigger,Trigger1M))</f>
        <v>-7.2058427829807721E-4</v>
      </c>
    </row>
    <row r="180" spans="41:46" ht="11.25" customHeight="1" x14ac:dyDescent="0.25">
      <c r="AO180" s="185" t="s">
        <v>214</v>
      </c>
      <c r="AP180" s="186">
        <f>_xll.qlInterestRateIndexFixingDate(Currency&amp;"ibor"&amp;$I$1,AQ180,Trigger)</f>
        <v>42404</v>
      </c>
      <c r="AQ180" s="186">
        <f>_xll.qlCalendarAdvance(Calendar,AQ179,AO180,"f",,Trigger)</f>
        <v>42408</v>
      </c>
      <c r="AR180" s="186">
        <f>_xll.qlInterestRateIndexMaturity(Currency&amp;"ibor"&amp;$I$1,AQ180,Trigger)</f>
        <v>42437</v>
      </c>
      <c r="AS180" s="359">
        <f>_xll.qlIndexFixing($AC$5,AP180,,_xll.ohTrigger(Trigger,Quote!$V$2))</f>
        <v>-8.3233184820397099E-4</v>
      </c>
      <c r="AT180" s="359">
        <f>_xll.qlIndexFixing($AU$1,AP180,TRUE,_xll.ohTrigger(Trigger,Trigger1M))</f>
        <v>-7.2055915048869991E-4</v>
      </c>
    </row>
    <row r="181" spans="41:46" ht="11.25" customHeight="1" x14ac:dyDescent="0.25">
      <c r="AO181" s="185" t="s">
        <v>214</v>
      </c>
      <c r="AP181" s="186">
        <f>_xll.qlInterestRateIndexFixingDate(Currency&amp;"ibor"&amp;$I$1,AQ181,Trigger)</f>
        <v>42405</v>
      </c>
      <c r="AQ181" s="186">
        <f>_xll.qlCalendarAdvance(Calendar,AQ180,AO181,"f",,Trigger)</f>
        <v>42409</v>
      </c>
      <c r="AR181" s="186">
        <f>_xll.qlInterestRateIndexMaturity(Currency&amp;"ibor"&amp;$I$1,AQ181,Trigger)</f>
        <v>42438</v>
      </c>
      <c r="AS181" s="359">
        <f>_xll.qlIndexFixing($AC$5,AP181,,_xll.ohTrigger(Trigger,Quote!$V$2))</f>
        <v>-8.3133986650856396E-4</v>
      </c>
      <c r="AT181" s="359">
        <f>_xll.qlIndexFixing($AU$1,AP181,TRUE,_xll.ohTrigger(Trigger,Trigger1M))</f>
        <v>-7.2056539265410514E-4</v>
      </c>
    </row>
    <row r="182" spans="41:46" ht="11.25" customHeight="1" x14ac:dyDescent="0.25">
      <c r="AO182" s="185" t="s">
        <v>214</v>
      </c>
      <c r="AP182" s="186">
        <f>_xll.qlInterestRateIndexFixingDate(Currency&amp;"ibor"&amp;$I$1,AQ182,Trigger)</f>
        <v>42408</v>
      </c>
      <c r="AQ182" s="186">
        <f>_xll.qlCalendarAdvance(Calendar,AQ181,AO182,"f",,Trigger)</f>
        <v>42410</v>
      </c>
      <c r="AR182" s="186">
        <f>_xll.qlInterestRateIndexMaturity(Currency&amp;"ibor"&amp;$I$1,AQ182,Trigger)</f>
        <v>42439</v>
      </c>
      <c r="AS182" s="359">
        <f>_xll.qlIndexFixing($AC$5,AP182,,_xll.ohTrigger(Trigger,Quote!$V$2))</f>
        <v>-8.3033399397984585E-4</v>
      </c>
      <c r="AT182" s="359">
        <f>_xll.qlIndexFixing($AU$1,AP182,TRUE,_xll.ohTrigger(Trigger,Trigger1M))</f>
        <v>-7.2057521290905919E-4</v>
      </c>
    </row>
    <row r="183" spans="41:46" ht="11.25" customHeight="1" x14ac:dyDescent="0.25">
      <c r="AO183" s="185" t="s">
        <v>214</v>
      </c>
      <c r="AP183" s="186">
        <f>_xll.qlInterestRateIndexFixingDate(Currency&amp;"ibor"&amp;$I$1,AQ183,Trigger)</f>
        <v>42409</v>
      </c>
      <c r="AQ183" s="186">
        <f>_xll.qlCalendarAdvance(Calendar,AQ182,AO183,"f",,Trigger)</f>
        <v>42411</v>
      </c>
      <c r="AR183" s="186">
        <f>_xll.qlInterestRateIndexMaturity(Currency&amp;"ibor"&amp;$I$1,AQ183,Trigger)</f>
        <v>42440</v>
      </c>
      <c r="AS183" s="359">
        <f>_xll.qlIndexFixing($AC$5,AP183,,_xll.ohTrigger(Trigger,Quote!$V$2))</f>
        <v>-8.2931423060954724E-4</v>
      </c>
      <c r="AT183" s="359">
        <f>_xll.qlIndexFixing($AU$1,AP183,TRUE,_xll.ohTrigger(Trigger,Trigger1M))</f>
        <v>-7.2058816981633046E-4</v>
      </c>
    </row>
    <row r="184" spans="41:46" ht="11.25" customHeight="1" x14ac:dyDescent="0.25">
      <c r="AO184" s="185" t="s">
        <v>214</v>
      </c>
      <c r="AP184" s="186">
        <f>_xll.qlInterestRateIndexFixingDate(Currency&amp;"ibor"&amp;$I$1,AQ184,Trigger)</f>
        <v>42410</v>
      </c>
      <c r="AQ184" s="186">
        <f>_xll.qlCalendarAdvance(Calendar,AQ183,AO184,"f",,Trigger)</f>
        <v>42412</v>
      </c>
      <c r="AR184" s="186">
        <f>_xll.qlInterestRateIndexMaturity(Currency&amp;"ibor"&amp;$I$1,AQ184,Trigger)</f>
        <v>42443</v>
      </c>
      <c r="AS184" s="359">
        <f>_xll.qlIndexFixing($AC$5,AP184,,_xll.ohTrigger(Trigger,Quote!$V$2))</f>
        <v>-8.2682180297485419E-4</v>
      </c>
      <c r="AT184" s="359">
        <f>_xll.qlIndexFixing($AU$1,AP184,TRUE,_xll.ohTrigger(Trigger,Trigger1M))</f>
        <v>-7.2064183110962595E-4</v>
      </c>
    </row>
    <row r="185" spans="41:46" ht="11.25" customHeight="1" x14ac:dyDescent="0.25">
      <c r="AO185" s="185" t="s">
        <v>214</v>
      </c>
      <c r="AP185" s="186">
        <f>_xll.qlInterestRateIndexFixingDate(Currency&amp;"ibor"&amp;$I$1,AQ185,Trigger)</f>
        <v>42411</v>
      </c>
      <c r="AQ185" s="186">
        <f>_xll.qlCalendarAdvance(Calendar,AQ184,AO185,"f",,Trigger)</f>
        <v>42415</v>
      </c>
      <c r="AR185" s="186">
        <f>_xll.qlInterestRateIndexMaturity(Currency&amp;"ibor"&amp;$I$1,AQ185,Trigger)</f>
        <v>42444</v>
      </c>
      <c r="AS185" s="359">
        <f>_xll.qlIndexFixing($AC$5,AP185,,_xll.ohTrigger(Trigger,Quote!$V$2))</f>
        <v>-8.2509626867258059E-4</v>
      </c>
      <c r="AT185" s="359">
        <f>_xll.qlIndexFixing($AU$1,AP185,TRUE,_xll.ohTrigger(Trigger,Trigger1M))</f>
        <v>-7.2066229317619432E-4</v>
      </c>
    </row>
    <row r="186" spans="41:46" ht="11.25" customHeight="1" x14ac:dyDescent="0.25">
      <c r="AO186" s="185" t="s">
        <v>214</v>
      </c>
      <c r="AP186" s="186">
        <f>_xll.qlInterestRateIndexFixingDate(Currency&amp;"ibor"&amp;$I$1,AQ186,Trigger)</f>
        <v>42412</v>
      </c>
      <c r="AQ186" s="186">
        <f>_xll.qlCalendarAdvance(Calendar,AQ185,AO186,"f",,Trigger)</f>
        <v>42416</v>
      </c>
      <c r="AR186" s="186">
        <f>_xll.qlInterestRateIndexMaturity(Currency&amp;"ibor"&amp;$I$1,AQ186,Trigger)</f>
        <v>42445</v>
      </c>
      <c r="AS186" s="359">
        <f>_xll.qlIndexFixing($AC$5,AP186,,_xll.ohTrigger(Trigger,Quote!$V$2))</f>
        <v>-8.2400705105716823E-4</v>
      </c>
      <c r="AT186" s="359">
        <f>_xll.qlIndexFixing($AU$1,AP186,TRUE,_xll.ohTrigger(Trigger,Trigger1M))</f>
        <v>-7.2068406969057913E-4</v>
      </c>
    </row>
    <row r="187" spans="41:46" ht="11.25" customHeight="1" x14ac:dyDescent="0.25">
      <c r="AO187" s="185" t="s">
        <v>214</v>
      </c>
      <c r="AP187" s="186">
        <f>_xll.qlInterestRateIndexFixingDate(Currency&amp;"ibor"&amp;$I$1,AQ187,Trigger)</f>
        <v>42415</v>
      </c>
      <c r="AQ187" s="186">
        <f>_xll.qlCalendarAdvance(Calendar,AQ186,AO187,"f",,Trigger)</f>
        <v>42417</v>
      </c>
      <c r="AR187" s="186">
        <f>_xll.qlInterestRateIndexMaturity(Currency&amp;"ibor"&amp;$I$1,AQ187,Trigger)</f>
        <v>42446</v>
      </c>
      <c r="AS187" s="359">
        <f>_xll.qlIndexFixing($AC$5,AP187,,_xll.ohTrigger(Trigger,Quote!$V$2))</f>
        <v>-8.2290394258088047E-4</v>
      </c>
      <c r="AT187" s="359">
        <f>_xll.qlIndexFixing($AU$1,AP187,TRUE,_xll.ohTrigger(Trigger,Trigger1M))</f>
        <v>-7.2070618895424114E-4</v>
      </c>
    </row>
    <row r="188" spans="41:46" ht="11.25" customHeight="1" x14ac:dyDescent="0.25">
      <c r="AO188" s="185" t="s">
        <v>214</v>
      </c>
      <c r="AP188" s="186">
        <f>_xll.qlInterestRateIndexFixingDate(Currency&amp;"ibor"&amp;$I$1,AQ188,Trigger)</f>
        <v>42416</v>
      </c>
      <c r="AQ188" s="186">
        <f>_xll.qlCalendarAdvance(Calendar,AQ187,AO188,"f",,Trigger)</f>
        <v>42418</v>
      </c>
      <c r="AR188" s="186">
        <f>_xll.qlInterestRateIndexMaturity(Currency&amp;"ibor"&amp;$I$1,AQ188,Trigger)</f>
        <v>42447</v>
      </c>
      <c r="AS188" s="359">
        <f>_xll.qlIndexFixing($AC$5,AP188,,_xll.ohTrigger(Trigger,Quote!$V$2))</f>
        <v>-8.2178694323958282E-4</v>
      </c>
      <c r="AT188" s="359">
        <f>_xll.qlIndexFixing($AU$1,AP188,TRUE,_xll.ohTrigger(Trigger,Trigger1M))</f>
        <v>-7.2072816109558892E-4</v>
      </c>
    </row>
    <row r="189" spans="41:46" ht="11.25" customHeight="1" x14ac:dyDescent="0.25">
      <c r="AO189" s="185" t="s">
        <v>214</v>
      </c>
      <c r="AP189" s="186">
        <f>_xll.qlInterestRateIndexFixingDate(Currency&amp;"ibor"&amp;$I$1,AQ189,Trigger)</f>
        <v>42417</v>
      </c>
      <c r="AQ189" s="186">
        <f>_xll.qlCalendarAdvance(Calendar,AQ188,AO189,"f",,Trigger)</f>
        <v>42419</v>
      </c>
      <c r="AR189" s="186">
        <f>_xll.qlInterestRateIndexMaturity(Currency&amp;"ibor"&amp;$I$1,AQ189,Trigger)</f>
        <v>42450</v>
      </c>
      <c r="AS189" s="359">
        <f>_xll.qlIndexFixing($AC$5,AP189,,_xll.ohTrigger(Trigger,Quote!$V$2))</f>
        <v>-8.1997832967584117E-4</v>
      </c>
      <c r="AT189" s="359">
        <f>_xll.qlIndexFixing($AU$1,AP189,TRUE,_xll.ohTrigger(Trigger,Trigger1M))</f>
        <v>-7.2076426364083598E-4</v>
      </c>
    </row>
    <row r="190" spans="41:46" ht="11.25" customHeight="1" x14ac:dyDescent="0.25">
      <c r="AO190" s="185" t="s">
        <v>214</v>
      </c>
      <c r="AP190" s="186">
        <f>_xll.qlInterestRateIndexFixingDate(Currency&amp;"ibor"&amp;$I$1,AQ190,Trigger)</f>
        <v>42418</v>
      </c>
      <c r="AQ190" s="186">
        <f>_xll.qlCalendarAdvance(Calendar,AQ189,AO190,"f",,Trigger)</f>
        <v>42422</v>
      </c>
      <c r="AR190" s="186">
        <f>_xll.qlInterestRateIndexMaturity(Currency&amp;"ibor"&amp;$I$1,AQ190,Trigger)</f>
        <v>42451</v>
      </c>
      <c r="AS190" s="359">
        <f>_xll.qlIndexFixing($AC$5,AP190,,_xll.ohTrigger(Trigger,Quote!$V$2))</f>
        <v>-8.1718003715813836E-4</v>
      </c>
      <c r="AT190" s="359">
        <f>_xll.qlIndexFixing($AU$1,AP190,TRUE,_xll.ohTrigger(Trigger,Trigger1M))</f>
        <v>-7.2080453886176946E-4</v>
      </c>
    </row>
    <row r="191" spans="41:46" ht="11.25" customHeight="1" x14ac:dyDescent="0.25">
      <c r="AO191" s="185" t="s">
        <v>214</v>
      </c>
      <c r="AP191" s="186">
        <f>_xll.qlInterestRateIndexFixingDate(Currency&amp;"ibor"&amp;$I$1,AQ191,Trigger)</f>
        <v>42419</v>
      </c>
      <c r="AQ191" s="186">
        <f>_xll.qlCalendarAdvance(Calendar,AQ190,AO191,"f",,Trigger)</f>
        <v>42423</v>
      </c>
      <c r="AR191" s="186">
        <f>_xll.qlInterestRateIndexMaturity(Currency&amp;"ibor"&amp;$I$1,AQ191,Trigger)</f>
        <v>42452</v>
      </c>
      <c r="AS191" s="359">
        <f>_xll.qlIndexFixing($AC$5,AP191,,_xll.ohTrigger(Trigger,Quote!$V$2))</f>
        <v>-8.1599358343941884E-4</v>
      </c>
      <c r="AT191" s="359">
        <f>_xll.qlIndexFixing($AU$1,AP191,TRUE,_xll.ohTrigger(Trigger,Trigger1M))</f>
        <v>-7.2081818515551974E-4</v>
      </c>
    </row>
    <row r="192" spans="41:46" ht="11.25" customHeight="1" x14ac:dyDescent="0.25">
      <c r="AO192" s="185" t="s">
        <v>214</v>
      </c>
      <c r="AP192" s="186">
        <f>_xll.qlInterestRateIndexFixingDate(Currency&amp;"ibor"&amp;$I$1,AQ192,Trigger)</f>
        <v>42422</v>
      </c>
      <c r="AQ192" s="186">
        <f>_xll.qlCalendarAdvance(Calendar,AQ191,AO192,"f",,Trigger)</f>
        <v>42424</v>
      </c>
      <c r="AR192" s="186">
        <f>_xll.qlInterestRateIndexMaturity(Currency&amp;"ibor"&amp;$I$1,AQ192,Trigger)</f>
        <v>42453</v>
      </c>
      <c r="AS192" s="359">
        <f>_xll.qlIndexFixing($AC$5,AP192,,_xll.ohTrigger(Trigger,Quote!$V$2))</f>
        <v>-8.1479323883225992E-4</v>
      </c>
      <c r="AT192" s="359">
        <f>_xll.qlIndexFixing($AU$1,AP192,TRUE,_xll.ohTrigger(Trigger,Trigger1M))</f>
        <v>-7.2082859979570439E-4</v>
      </c>
    </row>
    <row r="193" spans="41:46" ht="11.25" customHeight="1" x14ac:dyDescent="0.25">
      <c r="AO193" s="185" t="s">
        <v>214</v>
      </c>
      <c r="AP193" s="186">
        <f>_xll.qlInterestRateIndexFixingDate(Currency&amp;"ibor"&amp;$I$1,AQ193,Trigger)</f>
        <v>42423</v>
      </c>
      <c r="AQ193" s="186">
        <f>_xll.qlCalendarAdvance(Calendar,AQ192,AO193,"f",,Trigger)</f>
        <v>42425</v>
      </c>
      <c r="AR193" s="186">
        <f>_xll.qlInterestRateIndexMaturity(Currency&amp;"ibor"&amp;$I$1,AQ193,Trigger)</f>
        <v>42458</v>
      </c>
      <c r="AS193" s="359">
        <f>_xll.qlIndexFixing($AC$5,AP193,,_xll.ohTrigger(Trigger,Quote!$V$2))</f>
        <v>-8.137065447153738E-4</v>
      </c>
      <c r="AT193" s="359">
        <f>_xll.qlIndexFixing($AU$1,AP193,TRUE,_xll.ohTrigger(Trigger,Trigger1M))</f>
        <v>-7.2075087374511395E-4</v>
      </c>
    </row>
    <row r="194" spans="41:46" ht="11.25" customHeight="1" x14ac:dyDescent="0.25">
      <c r="AO194" s="185" t="s">
        <v>214</v>
      </c>
      <c r="AP194" s="186">
        <f>_xll.qlInterestRateIndexFixingDate(Currency&amp;"ibor"&amp;$I$1,AQ194,Trigger)</f>
        <v>42424</v>
      </c>
      <c r="AQ194" s="186">
        <f>_xll.qlCalendarAdvance(Calendar,AQ193,AO194,"f",,Trigger)</f>
        <v>42426</v>
      </c>
      <c r="AR194" s="186">
        <f>_xll.qlInterestRateIndexMaturity(Currency&amp;"ibor"&amp;$I$1,AQ194,Trigger)</f>
        <v>42458</v>
      </c>
      <c r="AS194" s="359">
        <f>_xll.qlIndexFixing($AC$5,AP194,,_xll.ohTrigger(Trigger,Quote!$V$2))</f>
        <v>-8.1259476142528375E-4</v>
      </c>
      <c r="AT194" s="359">
        <f>_xll.qlIndexFixing($AU$1,AP194,TRUE,_xll.ohTrigger(Trigger,Trigger1M))</f>
        <v>-7.2076462796666352E-4</v>
      </c>
    </row>
    <row r="195" spans="41:46" ht="11.25" customHeight="1" x14ac:dyDescent="0.25">
      <c r="AO195" s="185" t="s">
        <v>214</v>
      </c>
      <c r="AP195" s="186">
        <f>_xll.qlInterestRateIndexFixingDate(Currency&amp;"ibor"&amp;$I$1,AQ195,Trigger)</f>
        <v>42425</v>
      </c>
      <c r="AQ195" s="186">
        <f>_xll.qlCalendarAdvance(Calendar,AQ194,AO195,"f",,Trigger)</f>
        <v>42429</v>
      </c>
      <c r="AR195" s="186">
        <f>_xll.qlInterestRateIndexMaturity(Currency&amp;"ibor"&amp;$I$1,AQ195,Trigger)</f>
        <v>42460</v>
      </c>
      <c r="AS195" s="359">
        <f>_xll.qlIndexFixing($AC$5,AP195,,_xll.ohTrigger(Trigger,Quote!$V$2))</f>
        <v>-8.0909739619902936E-4</v>
      </c>
      <c r="AT195" s="359">
        <f>_xll.qlIndexFixing($AU$1,AP195,TRUE,_xll.ohTrigger(Trigger,Trigger1M))</f>
        <v>-7.2073413706218485E-4</v>
      </c>
    </row>
    <row r="196" spans="41:46" ht="11.25" customHeight="1" x14ac:dyDescent="0.25">
      <c r="AO196" s="185" t="s">
        <v>214</v>
      </c>
      <c r="AP196" s="186">
        <f>_xll.qlInterestRateIndexFixingDate(Currency&amp;"ibor"&amp;$I$1,AQ196,Trigger)</f>
        <v>42426</v>
      </c>
      <c r="AQ196" s="186">
        <f>_xll.qlCalendarAdvance(Calendar,AQ195,AO196,"f",,Trigger)</f>
        <v>42430</v>
      </c>
      <c r="AR196" s="186">
        <f>_xll.qlInterestRateIndexMaturity(Currency&amp;"ibor"&amp;$I$1,AQ196,Trigger)</f>
        <v>42461</v>
      </c>
      <c r="AS196" s="359">
        <f>_xll.qlIndexFixing($AC$5,AP196,,_xll.ohTrigger(Trigger,Quote!$V$2))</f>
        <v>-8.0793783229864624E-4</v>
      </c>
      <c r="AT196" s="359">
        <f>_xll.qlIndexFixing($AU$1,AP196,TRUE,_xll.ohTrigger(Trigger,Trigger1M))</f>
        <v>-7.2070111082237734E-4</v>
      </c>
    </row>
    <row r="197" spans="41:46" ht="11.25" customHeight="1" x14ac:dyDescent="0.25">
      <c r="AO197" s="185" t="s">
        <v>214</v>
      </c>
      <c r="AP197" s="186">
        <f>_xll.qlInterestRateIndexFixingDate(Currency&amp;"ibor"&amp;$I$1,AQ197,Trigger)</f>
        <v>42429</v>
      </c>
      <c r="AQ197" s="186">
        <f>_xll.qlCalendarAdvance(Calendar,AQ196,AO197,"f",,Trigger)</f>
        <v>42431</v>
      </c>
      <c r="AR197" s="186">
        <f>_xll.qlInterestRateIndexMaturity(Currency&amp;"ibor"&amp;$I$1,AQ197,Trigger)</f>
        <v>42464</v>
      </c>
      <c r="AS197" s="359">
        <f>_xll.qlIndexFixing($AC$5,AP197,,_xll.ohTrigger(Trigger,Quote!$V$2))</f>
        <v>-8.0166783551009638E-4</v>
      </c>
      <c r="AT197" s="359">
        <f>_xll.qlIndexFixing($AU$1,AP197,TRUE,_xll.ohTrigger(Trigger,Trigger1M))</f>
        <v>-7.1815367552619989E-4</v>
      </c>
    </row>
    <row r="198" spans="41:46" ht="11.25" customHeight="1" x14ac:dyDescent="0.25">
      <c r="AO198" s="185" t="s">
        <v>214</v>
      </c>
      <c r="AP198" s="186">
        <f>_xll.qlInterestRateIndexFixingDate(Currency&amp;"ibor"&amp;$I$1,AQ198,Trigger)</f>
        <v>42430</v>
      </c>
      <c r="AQ198" s="186">
        <f>_xll.qlCalendarAdvance(Calendar,AQ197,AO198,"f",,Trigger)</f>
        <v>42432</v>
      </c>
      <c r="AR198" s="186">
        <f>_xll.qlInterestRateIndexMaturity(Currency&amp;"ibor"&amp;$I$1,AQ198,Trigger)</f>
        <v>42464</v>
      </c>
      <c r="AS198" s="359">
        <f>_xll.qlIndexFixing($AC$5,AP198,,_xll.ohTrigger(Trigger,Quote!$V$2))</f>
        <v>-8.0175292533388176E-4</v>
      </c>
      <c r="AT198" s="359">
        <f>_xll.qlIndexFixing($AU$1,AP198,TRUE,_xll.ohTrigger(Trigger,Trigger1M))</f>
        <v>-7.1808105393866839E-4</v>
      </c>
    </row>
    <row r="199" spans="41:46" ht="11.25" customHeight="1" x14ac:dyDescent="0.25">
      <c r="AO199" s="185" t="s">
        <v>214</v>
      </c>
      <c r="AP199" s="186">
        <f>_xll.qlInterestRateIndexFixingDate(Currency&amp;"ibor"&amp;$I$1,AQ199,Trigger)</f>
        <v>42431</v>
      </c>
      <c r="AQ199" s="186">
        <f>_xll.qlCalendarAdvance(Calendar,AQ198,AO199,"f",,Trigger)</f>
        <v>42433</v>
      </c>
      <c r="AR199" s="186">
        <f>_xll.qlInterestRateIndexMaturity(Currency&amp;"ibor"&amp;$I$1,AQ199,Trigger)</f>
        <v>42464</v>
      </c>
      <c r="AS199" s="359">
        <f>_xll.qlIndexFixing($AC$5,AP199,,_xll.ohTrigger(Trigger,Quote!$V$2))</f>
        <v>-8.0182279663500568E-4</v>
      </c>
      <c r="AT199" s="359">
        <f>_xll.qlIndexFixing($AU$1,AP199,TRUE,_xll.ohTrigger(Trigger,Trigger1M))</f>
        <v>-7.1799991784469595E-4</v>
      </c>
    </row>
    <row r="200" spans="41:46" ht="11.25" customHeight="1" x14ac:dyDescent="0.25">
      <c r="AO200" s="185" t="s">
        <v>214</v>
      </c>
      <c r="AP200" s="186">
        <f>_xll.qlInterestRateIndexFixingDate(Currency&amp;"ibor"&amp;$I$1,AQ200,Trigger)</f>
        <v>42432</v>
      </c>
      <c r="AQ200" s="186">
        <f>_xll.qlCalendarAdvance(Calendar,AQ199,AO200,"f",,Trigger)</f>
        <v>42436</v>
      </c>
      <c r="AR200" s="186">
        <f>_xll.qlInterestRateIndexMaturity(Currency&amp;"ibor"&amp;$I$1,AQ200,Trigger)</f>
        <v>42467</v>
      </c>
      <c r="AS200" s="359">
        <f>_xll.qlIndexFixing($AC$5,AP200,,_xll.ohTrigger(Trigger,Quote!$V$2))</f>
        <v>-7.955532272964764E-4</v>
      </c>
      <c r="AT200" s="359">
        <f>_xll.qlIndexFixing($AU$1,AP200,TRUE,_xll.ohTrigger(Trigger,Trigger1M))</f>
        <v>-7.1073871984053412E-4</v>
      </c>
    </row>
    <row r="201" spans="41:46" ht="11.25" customHeight="1" x14ac:dyDescent="0.25">
      <c r="AO201" s="185" t="s">
        <v>214</v>
      </c>
      <c r="AP201" s="186">
        <f>_xll.qlInterestRateIndexFixingDate(Currency&amp;"ibor"&amp;$I$1,AQ201,Trigger)</f>
        <v>42433</v>
      </c>
      <c r="AQ201" s="186">
        <f>_xll.qlCalendarAdvance(Calendar,AQ200,AO201,"f",,Trigger)</f>
        <v>42437</v>
      </c>
      <c r="AR201" s="186">
        <f>_xll.qlInterestRateIndexMaturity(Currency&amp;"ibor"&amp;$I$1,AQ201,Trigger)</f>
        <v>42468</v>
      </c>
      <c r="AS201" s="359">
        <f>_xll.qlIndexFixing($AC$5,AP201,,_xll.ohTrigger(Trigger,Quote!$V$2))</f>
        <v>-7.9342902998939227E-4</v>
      </c>
      <c r="AT201" s="359">
        <f>_xll.qlIndexFixing($AU$1,AP201,TRUE,_xll.ohTrigger(Trigger,Trigger1M))</f>
        <v>-7.0747045479355088E-4</v>
      </c>
    </row>
    <row r="202" spans="41:46" ht="11.25" customHeight="1" x14ac:dyDescent="0.25">
      <c r="AO202" s="185" t="s">
        <v>214</v>
      </c>
      <c r="AP202" s="186">
        <f>_xll.qlInterestRateIndexFixingDate(Currency&amp;"ibor"&amp;$I$1,AQ202,Trigger)</f>
        <v>42436</v>
      </c>
      <c r="AQ202" s="186">
        <f>_xll.qlCalendarAdvance(Calendar,AQ201,AO202,"f",,Trigger)</f>
        <v>42438</v>
      </c>
      <c r="AR202" s="186">
        <f>_xll.qlInterestRateIndexMaturity(Currency&amp;"ibor"&amp;$I$1,AQ202,Trigger)</f>
        <v>42471</v>
      </c>
      <c r="AS202" s="359">
        <f>_xll.qlIndexFixing($AC$5,AP202,,_xll.ohTrigger(Trigger,Quote!$V$2))</f>
        <v>-7.8797128183220758E-4</v>
      </c>
      <c r="AT202" s="359">
        <f>_xll.qlIndexFixing($AU$1,AP202,TRUE,_xll.ohTrigger(Trigger,Trigger1M))</f>
        <v>-6.9718032896853356E-4</v>
      </c>
    </row>
    <row r="203" spans="41:46" ht="11.25" customHeight="1" x14ac:dyDescent="0.25">
      <c r="AO203" s="185" t="s">
        <v>214</v>
      </c>
      <c r="AP203" s="186">
        <f>_xll.qlInterestRateIndexFixingDate(Currency&amp;"ibor"&amp;$I$1,AQ203,Trigger)</f>
        <v>42437</v>
      </c>
      <c r="AQ203" s="186">
        <f>_xll.qlCalendarAdvance(Calendar,AQ202,AO203,"f",,Trigger)</f>
        <v>42439</v>
      </c>
      <c r="AR203" s="186">
        <f>_xll.qlInterestRateIndexMaturity(Currency&amp;"ibor"&amp;$I$1,AQ203,Trigger)</f>
        <v>42471</v>
      </c>
      <c r="AS203" s="359">
        <f>_xll.qlIndexFixing($AC$5,AP203,,_xll.ohTrigger(Trigger,Quote!$V$2))</f>
        <v>-7.8748828361480117E-4</v>
      </c>
      <c r="AT203" s="359">
        <f>_xll.qlIndexFixing($AU$1,AP203,TRUE,_xll.ohTrigger(Trigger,Trigger1M))</f>
        <v>-6.9643328527227433E-4</v>
      </c>
    </row>
    <row r="204" spans="41:46" ht="11.25" customHeight="1" x14ac:dyDescent="0.25">
      <c r="AO204" s="185" t="s">
        <v>214</v>
      </c>
      <c r="AP204" s="186">
        <f>_xll.qlInterestRateIndexFixingDate(Currency&amp;"ibor"&amp;$I$1,AQ204,Trigger)</f>
        <v>42438</v>
      </c>
      <c r="AQ204" s="186">
        <f>_xll.qlCalendarAdvance(Calendar,AQ203,AO204,"f",,Trigger)</f>
        <v>42440</v>
      </c>
      <c r="AR204" s="186">
        <f>_xll.qlInterestRateIndexMaturity(Currency&amp;"ibor"&amp;$I$1,AQ204,Trigger)</f>
        <v>42471</v>
      </c>
      <c r="AS204" s="359">
        <f>_xll.qlIndexFixing($AC$5,AP204,,_xll.ohTrigger(Trigger,Quote!$V$2))</f>
        <v>-7.8695341536035609E-4</v>
      </c>
      <c r="AT204" s="359">
        <f>_xll.qlIndexFixing($AU$1,AP204,TRUE,_xll.ohTrigger(Trigger,Trigger1M))</f>
        <v>-6.956365662148129E-4</v>
      </c>
    </row>
    <row r="205" spans="41:46" ht="11.25" customHeight="1" x14ac:dyDescent="0.25">
      <c r="AO205" s="185" t="s">
        <v>214</v>
      </c>
      <c r="AP205" s="186">
        <f>_xll.qlInterestRateIndexFixingDate(Currency&amp;"ibor"&amp;$I$1,AQ205,Trigger)</f>
        <v>42439</v>
      </c>
      <c r="AQ205" s="186">
        <f>_xll.qlCalendarAdvance(Calendar,AQ204,AO205,"f",,Trigger)</f>
        <v>42443</v>
      </c>
      <c r="AR205" s="186">
        <f>_xll.qlInterestRateIndexMaturity(Currency&amp;"ibor"&amp;$I$1,AQ205,Trigger)</f>
        <v>42474</v>
      </c>
      <c r="AS205" s="359">
        <f>_xll.qlIndexFixing($AC$5,AP205,,_xll.ohTrigger(Trigger,Quote!$V$2))</f>
        <v>-7.8032326646464633E-4</v>
      </c>
      <c r="AT205" s="359">
        <f>_xll.qlIndexFixing($AU$1,AP205,TRUE,_xll.ohTrigger(Trigger,Trigger1M))</f>
        <v>-6.8155794098790159E-4</v>
      </c>
    </row>
    <row r="206" spans="41:46" ht="11.25" customHeight="1" x14ac:dyDescent="0.25">
      <c r="AO206" s="185" t="s">
        <v>214</v>
      </c>
      <c r="AP206" s="186">
        <f>_xll.qlInterestRateIndexFixingDate(Currency&amp;"ibor"&amp;$I$1,AQ206,Trigger)</f>
        <v>42440</v>
      </c>
      <c r="AQ206" s="186">
        <f>_xll.qlCalendarAdvance(Calendar,AQ205,AO206,"f",,Trigger)</f>
        <v>42444</v>
      </c>
      <c r="AR206" s="186">
        <f>_xll.qlInterestRateIndexMaturity(Currency&amp;"ibor"&amp;$I$1,AQ206,Trigger)</f>
        <v>42475</v>
      </c>
      <c r="AS206" s="359">
        <f>_xll.qlIndexFixing($AC$5,AP206,,_xll.ohTrigger(Trigger,Quote!$V$2))</f>
        <v>-7.780788758377493E-4</v>
      </c>
      <c r="AT206" s="359">
        <f>_xll.qlIndexFixing($AU$1,AP206,TRUE,_xll.ohTrigger(Trigger,Trigger1M))</f>
        <v>-6.7654859618442162E-4</v>
      </c>
    </row>
    <row r="207" spans="41:46" ht="11.25" customHeight="1" x14ac:dyDescent="0.25">
      <c r="AO207" s="185" t="s">
        <v>214</v>
      </c>
      <c r="AP207" s="186">
        <f>_xll.qlInterestRateIndexFixingDate(Currency&amp;"ibor"&amp;$I$1,AQ207,Trigger)</f>
        <v>42443</v>
      </c>
      <c r="AQ207" s="186">
        <f>_xll.qlCalendarAdvance(Calendar,AQ206,AO207,"f",,Trigger)</f>
        <v>42445</v>
      </c>
      <c r="AR207" s="186">
        <f>_xll.qlInterestRateIndexMaturity(Currency&amp;"ibor"&amp;$I$1,AQ207,Trigger)</f>
        <v>42478</v>
      </c>
      <c r="AS207" s="359">
        <f>_xll.qlIndexFixing($AC$5,AP207,,_xll.ohTrigger(Trigger,Quote!$V$2))</f>
        <v>-7.7348437024913545E-4</v>
      </c>
      <c r="AT207" s="359">
        <f>_xll.qlIndexFixing($AU$1,AP207,TRUE,_xll.ohTrigger(Trigger,Trigger1M))</f>
        <v>-6.6477313409181579E-4</v>
      </c>
    </row>
    <row r="208" spans="41:46" ht="11.25" customHeight="1" x14ac:dyDescent="0.25">
      <c r="AO208" s="185" t="s">
        <v>214</v>
      </c>
      <c r="AP208" s="186">
        <f>_xll.qlInterestRateIndexFixingDate(Currency&amp;"ibor"&amp;$I$1,AQ208,Trigger)</f>
        <v>42444</v>
      </c>
      <c r="AQ208" s="186">
        <f>_xll.qlCalendarAdvance(Calendar,AQ207,AO208,"f",,Trigger)</f>
        <v>42446</v>
      </c>
      <c r="AR208" s="186">
        <f>_xll.qlInterestRateIndexMaturity(Currency&amp;"ibor"&amp;$I$1,AQ208,Trigger)</f>
        <v>42478</v>
      </c>
      <c r="AS208" s="359">
        <f>_xll.qlIndexFixing($AC$5,AP208,,_xll.ohTrigger(Trigger,Quote!$V$2))</f>
        <v>-7.7240858312024874E-4</v>
      </c>
      <c r="AT208" s="359">
        <f>_xll.qlIndexFixing($AU$1,AP208,TRUE,_xll.ohTrigger(Trigger,Trigger1M))</f>
        <v>-6.6301101409038665E-4</v>
      </c>
    </row>
    <row r="209" spans="41:46" ht="11.25" customHeight="1" x14ac:dyDescent="0.25">
      <c r="AO209" s="185" t="s">
        <v>214</v>
      </c>
      <c r="AP209" s="186">
        <f>_xll.qlInterestRateIndexFixingDate(Currency&amp;"ibor"&amp;$I$1,AQ209,Trigger)</f>
        <v>42445</v>
      </c>
      <c r="AQ209" s="186">
        <f>_xll.qlCalendarAdvance(Calendar,AQ208,AO209,"f",,Trigger)</f>
        <v>42447</v>
      </c>
      <c r="AR209" s="186">
        <f>_xll.qlInterestRateIndexMaturity(Currency&amp;"ibor"&amp;$I$1,AQ209,Trigger)</f>
        <v>42478</v>
      </c>
      <c r="AS209" s="359">
        <f>_xll.qlIndexFixing($AC$5,AP209,,_xll.ohTrigger(Trigger,Quote!$V$2))</f>
        <v>-7.7124268083798983E-4</v>
      </c>
      <c r="AT209" s="359">
        <f>_xll.qlIndexFixing($AU$1,AP209,TRUE,_xll.ohTrigger(Trigger,Trigger1M))</f>
        <v>-6.6113633455619763E-4</v>
      </c>
    </row>
    <row r="210" spans="41:46" ht="11.25" customHeight="1" x14ac:dyDescent="0.25">
      <c r="AO210" s="185" t="s">
        <v>214</v>
      </c>
      <c r="AP210" s="186">
        <f>_xll.qlInterestRateIndexFixingDate(Currency&amp;"ibor"&amp;$I$1,AQ210,Trigger)</f>
        <v>42446</v>
      </c>
      <c r="AQ210" s="186">
        <f>_xll.qlCalendarAdvance(Calendar,AQ209,AO210,"f",,Trigger)</f>
        <v>42450</v>
      </c>
      <c r="AR210" s="186">
        <f>_xll.qlInterestRateIndexMaturity(Currency&amp;"ibor"&amp;$I$1,AQ210,Trigger)</f>
        <v>42481</v>
      </c>
      <c r="AS210" s="359">
        <f>_xll.qlIndexFixing($AC$5,AP210,,_xll.ohTrigger(Trigger,Quote!$V$2))</f>
        <v>-7.642519509398043E-4</v>
      </c>
      <c r="AT210" s="359">
        <f>_xll.qlIndexFixing($AU$1,AP210,TRUE,_xll.ohTrigger(Trigger,Trigger1M))</f>
        <v>-6.4602265580252752E-4</v>
      </c>
    </row>
    <row r="211" spans="41:46" ht="11.25" customHeight="1" x14ac:dyDescent="0.25">
      <c r="AO211" s="185" t="s">
        <v>214</v>
      </c>
      <c r="AP211" s="186">
        <f>_xll.qlInterestRateIndexFixingDate(Currency&amp;"ibor"&amp;$I$1,AQ211,Trigger)</f>
        <v>42447</v>
      </c>
      <c r="AQ211" s="186">
        <f>_xll.qlCalendarAdvance(Calendar,AQ210,AO211,"f",,Trigger)</f>
        <v>42451</v>
      </c>
      <c r="AR211" s="186">
        <f>_xll.qlInterestRateIndexMaturity(Currency&amp;"ibor"&amp;$I$1,AQ211,Trigger)</f>
        <v>42482</v>
      </c>
      <c r="AS211" s="359">
        <f>_xll.qlIndexFixing($AC$5,AP211,,_xll.ohTrigger(Trigger,Quote!$V$2))</f>
        <v>-7.6188736650703137E-4</v>
      </c>
      <c r="AT211" s="359">
        <f>_xll.qlIndexFixing($AU$1,AP211,TRUE,_xll.ohTrigger(Trigger,Trigger1M))</f>
        <v>-6.4125036896327389E-4</v>
      </c>
    </row>
    <row r="212" spans="41:46" ht="11.25" customHeight="1" x14ac:dyDescent="0.25">
      <c r="AO212" s="185" t="s">
        <v>214</v>
      </c>
      <c r="AP212" s="186">
        <f>_xll.qlInterestRateIndexFixingDate(Currency&amp;"ibor"&amp;$I$1,AQ212,Trigger)</f>
        <v>42450</v>
      </c>
      <c r="AQ212" s="186">
        <f>_xll.qlCalendarAdvance(Calendar,AQ211,AO212,"f",,Trigger)</f>
        <v>42452</v>
      </c>
      <c r="AR212" s="186">
        <f>_xll.qlInterestRateIndexMaturity(Currency&amp;"ibor"&amp;$I$1,AQ212,Trigger)</f>
        <v>42485</v>
      </c>
      <c r="AS212" s="359">
        <f>_xll.qlIndexFixing($AC$5,AP212,,_xll.ohTrigger(Trigger,Quote!$V$2))</f>
        <v>-7.5820709760825048E-4</v>
      </c>
      <c r="AT212" s="359">
        <f>_xll.qlIndexFixing($AU$1,AP212,TRUE,_xll.ohTrigger(Trigger,Trigger1M))</f>
        <v>-6.3393645138995231E-4</v>
      </c>
    </row>
    <row r="213" spans="41:46" ht="11.25" customHeight="1" x14ac:dyDescent="0.25">
      <c r="AO213" s="185" t="s">
        <v>214</v>
      </c>
      <c r="AP213" s="186">
        <f>_xll.qlInterestRateIndexFixingDate(Currency&amp;"ibor"&amp;$I$1,AQ213,Trigger)</f>
        <v>42451</v>
      </c>
      <c r="AQ213" s="186">
        <f>_xll.qlCalendarAdvance(Calendar,AQ212,AO213,"f",,Trigger)</f>
        <v>42453</v>
      </c>
      <c r="AR213" s="186">
        <f>_xll.qlInterestRateIndexMaturity(Currency&amp;"ibor"&amp;$I$1,AQ213,Trigger)</f>
        <v>42485</v>
      </c>
      <c r="AS213" s="359">
        <f>_xll.qlIndexFixing($AC$5,AP213,,_xll.ohTrigger(Trigger,Quote!$V$2))</f>
        <v>-7.5651382057659311E-4</v>
      </c>
      <c r="AT213" s="359">
        <f>_xll.qlIndexFixing($AU$1,AP213,TRUE,_xll.ohTrigger(Trigger,Trigger1M))</f>
        <v>-6.3122673854013045E-4</v>
      </c>
    </row>
    <row r="214" spans="41:46" ht="11.25" customHeight="1" x14ac:dyDescent="0.25">
      <c r="AO214" s="185" t="s">
        <v>214</v>
      </c>
      <c r="AP214" s="186">
        <f>_xll.qlInterestRateIndexFixingDate(Currency&amp;"ibor"&amp;$I$1,AQ214,Trigger)</f>
        <v>42452</v>
      </c>
      <c r="AQ214" s="186">
        <f>_xll.qlCalendarAdvance(Calendar,AQ213,AO214,"f",,Trigger)</f>
        <v>42458</v>
      </c>
      <c r="AR214" s="186">
        <f>_xll.qlInterestRateIndexMaturity(Currency&amp;"ibor"&amp;$I$1,AQ214,Trigger)</f>
        <v>42489</v>
      </c>
      <c r="AS214" s="359">
        <f>_xll.qlIndexFixing($AC$5,AP214,,_xll.ohTrigger(Trigger,Quote!$V$2))</f>
        <v>-7.4485449847489491E-4</v>
      </c>
      <c r="AT214" s="359">
        <f>_xll.qlIndexFixing($AU$1,AP214,TRUE,_xll.ohTrigger(Trigger,Trigger1M))</f>
        <v>-6.1613227115899351E-4</v>
      </c>
    </row>
    <row r="215" spans="41:46" ht="11.25" customHeight="1" x14ac:dyDescent="0.25">
      <c r="AO215" s="185" t="s">
        <v>214</v>
      </c>
      <c r="AP215" s="186">
        <f>_xll.qlInterestRateIndexFixingDate(Currency&amp;"ibor"&amp;$I$1,AQ215,Trigger)</f>
        <v>42453</v>
      </c>
      <c r="AQ215" s="186">
        <f>_xll.qlCalendarAdvance(Calendar,AQ214,AO215,"f",,Trigger)</f>
        <v>42459</v>
      </c>
      <c r="AR215" s="186">
        <f>_xll.qlInterestRateIndexMaturity(Currency&amp;"ibor"&amp;$I$1,AQ215,Trigger)</f>
        <v>42489</v>
      </c>
      <c r="AS215" s="359">
        <f>_xll.qlIndexFixing($AC$5,AP215,,_xll.ohTrigger(Trigger,Quote!$V$2))</f>
        <v>-7.4247506740254821E-4</v>
      </c>
      <c r="AT215" s="359">
        <f>_xll.qlIndexFixing($AU$1,AP215,TRUE,_xll.ohTrigger(Trigger,Trigger1M))</f>
        <v>-6.126800695023249E-4</v>
      </c>
    </row>
    <row r="216" spans="41:46" ht="11.25" customHeight="1" x14ac:dyDescent="0.25">
      <c r="AO216" s="185" t="s">
        <v>214</v>
      </c>
      <c r="AP216" s="186">
        <f>_xll.qlInterestRateIndexFixingDate(Currency&amp;"ibor"&amp;$I$1,AQ216,Trigger)</f>
        <v>42458</v>
      </c>
      <c r="AQ216" s="186">
        <f>_xll.qlCalendarAdvance(Calendar,AQ215,AO216,"f",,Trigger)</f>
        <v>42460</v>
      </c>
      <c r="AR216" s="186">
        <f>_xll.qlInterestRateIndexMaturity(Currency&amp;"ibor"&amp;$I$1,AQ216,Trigger)</f>
        <v>42489</v>
      </c>
      <c r="AS216" s="359">
        <f>_xll.qlIndexFixing($AC$5,AP216,,_xll.ohTrigger(Trigger,Quote!$V$2))</f>
        <v>-7.3990939840855351E-4</v>
      </c>
      <c r="AT216" s="359">
        <f>_xll.qlIndexFixing($AU$1,AP216,TRUE,_xll.ohTrigger(Trigger,Trigger1M))</f>
        <v>-6.0899688043355321E-4</v>
      </c>
    </row>
    <row r="217" spans="41:46" ht="11.25" customHeight="1" x14ac:dyDescent="0.25">
      <c r="AO217" s="185" t="s">
        <v>214</v>
      </c>
      <c r="AP217" s="186">
        <f>_xll.qlInterestRateIndexFixingDate(Currency&amp;"ibor"&amp;$I$1,AQ217,Trigger)</f>
        <v>42459</v>
      </c>
      <c r="AQ217" s="186">
        <f>_xll.qlCalendarAdvance(Calendar,AQ216,AO217,"f",,Trigger)</f>
        <v>42461</v>
      </c>
      <c r="AR217" s="186">
        <f>_xll.qlInterestRateIndexMaturity(Currency&amp;"ibor"&amp;$I$1,AQ217,Trigger)</f>
        <v>42492</v>
      </c>
      <c r="AS217" s="359">
        <f>_xll.qlIndexFixing($AC$5,AP217,,_xll.ohTrigger(Trigger,Quote!$V$2))</f>
        <v>-7.3729713819796255E-4</v>
      </c>
      <c r="AT217" s="359">
        <f>_xll.qlIndexFixing($AU$1,AP217,TRUE,_xll.ohTrigger(Trigger,Trigger1M))</f>
        <v>-6.1235477627693657E-4</v>
      </c>
    </row>
    <row r="218" spans="41:46" ht="11.25" customHeight="1" x14ac:dyDescent="0.25">
      <c r="AO218" s="185" t="s">
        <v>214</v>
      </c>
      <c r="AP218" s="186">
        <f>_xll.qlInterestRateIndexFixingDate(Currency&amp;"ibor"&amp;$I$1,AQ218,Trigger)</f>
        <v>42460</v>
      </c>
      <c r="AQ218" s="186">
        <f>_xll.qlCalendarAdvance(Calendar,AQ217,AO218,"f",,Trigger)</f>
        <v>42464</v>
      </c>
      <c r="AR218" s="186">
        <f>_xll.qlInterestRateIndexMaturity(Currency&amp;"ibor"&amp;$I$1,AQ218,Trigger)</f>
        <v>42494</v>
      </c>
      <c r="AS218" s="359">
        <f>_xll.qlIndexFixing($AC$5,AP218,,_xll.ohTrigger(Trigger,Quote!$V$2))</f>
        <v>-7.2844209884337374E-4</v>
      </c>
      <c r="AT218" s="359">
        <f>_xll.qlIndexFixing($AU$1,AP218,TRUE,_xll.ohTrigger(Trigger,Trigger1M))</f>
        <v>-6.1080308887140333E-4</v>
      </c>
    </row>
    <row r="219" spans="41:46" ht="11.25" customHeight="1" x14ac:dyDescent="0.25">
      <c r="AO219" s="185" t="s">
        <v>214</v>
      </c>
      <c r="AP219" s="186">
        <f>_xll.qlInterestRateIndexFixingDate(Currency&amp;"ibor"&amp;$I$1,AQ219,Trigger)</f>
        <v>42461</v>
      </c>
      <c r="AQ219" s="186">
        <f>_xll.qlCalendarAdvance(Calendar,AQ218,AO219,"f",,Trigger)</f>
        <v>42465</v>
      </c>
      <c r="AR219" s="186">
        <f>_xll.qlInterestRateIndexMaturity(Currency&amp;"ibor"&amp;$I$1,AQ219,Trigger)</f>
        <v>42495</v>
      </c>
      <c r="AS219" s="359">
        <f>_xll.qlIndexFixing($AC$5,AP219,,_xll.ohTrigger(Trigger,Quote!$V$2))</f>
        <v>-7.2394719715784817E-4</v>
      </c>
      <c r="AT219" s="359">
        <f>_xll.qlIndexFixing($AU$1,AP219,TRUE,_xll.ohTrigger(Trigger,Trigger1M))</f>
        <v>-6.1246262793224204E-4</v>
      </c>
    </row>
    <row r="220" spans="41:46" ht="11.25" customHeight="1" x14ac:dyDescent="0.25">
      <c r="AO220" s="185" t="s">
        <v>214</v>
      </c>
      <c r="AP220" s="186">
        <f>_xll.qlInterestRateIndexFixingDate(Currency&amp;"ibor"&amp;$I$1,AQ220,Trigger)</f>
        <v>42464</v>
      </c>
      <c r="AQ220" s="186">
        <f>_xll.qlCalendarAdvance(Calendar,AQ219,AO220,"f",,Trigger)</f>
        <v>42466</v>
      </c>
      <c r="AR220" s="186">
        <f>_xll.qlInterestRateIndexMaturity(Currency&amp;"ibor"&amp;$I$1,AQ220,Trigger)</f>
        <v>42496</v>
      </c>
      <c r="AS220" s="359">
        <f>_xll.qlIndexFixing($AC$5,AP220,,_xll.ohTrigger(Trigger,Quote!$V$2))</f>
        <v>-7.1942561080451384E-4</v>
      </c>
      <c r="AT220" s="359">
        <f>_xll.qlIndexFixing($AU$1,AP220,TRUE,_xll.ohTrigger(Trigger,Trigger1M))</f>
        <v>-6.1461302590926081E-4</v>
      </c>
    </row>
    <row r="221" spans="41:46" ht="11.25" customHeight="1" x14ac:dyDescent="0.25">
      <c r="AO221" s="185" t="s">
        <v>214</v>
      </c>
      <c r="AP221" s="186">
        <f>_xll.qlInterestRateIndexFixingDate(Currency&amp;"ibor"&amp;$I$1,AQ221,Trigger)</f>
        <v>42465</v>
      </c>
      <c r="AQ221" s="186">
        <f>_xll.qlCalendarAdvance(Calendar,AQ220,AO221,"f",,Trigger)</f>
        <v>42467</v>
      </c>
      <c r="AR221" s="186">
        <f>_xll.qlInterestRateIndexMaturity(Currency&amp;"ibor"&amp;$I$1,AQ221,Trigger)</f>
        <v>42499</v>
      </c>
      <c r="AS221" s="359">
        <f>_xll.qlIndexFixing($AC$5,AP221,,_xll.ohTrigger(Trigger,Quote!$V$2))</f>
        <v>-7.0761684936332392E-4</v>
      </c>
      <c r="AT221" s="359">
        <f>_xll.qlIndexFixing($AU$1,AP221,TRUE,_xll.ohTrigger(Trigger,Trigger1M))</f>
        <v>-6.230385180210074E-4</v>
      </c>
    </row>
    <row r="222" spans="41:46" ht="11.25" customHeight="1" x14ac:dyDescent="0.25">
      <c r="AO222" s="185" t="s">
        <v>214</v>
      </c>
      <c r="AP222" s="186">
        <f>_xll.qlInterestRateIndexFixingDate(Currency&amp;"ibor"&amp;$I$1,AQ222,Trigger)</f>
        <v>42466</v>
      </c>
      <c r="AQ222" s="186">
        <f>_xll.qlCalendarAdvance(Calendar,AQ221,AO222,"f",,Trigger)</f>
        <v>42468</v>
      </c>
      <c r="AR222" s="186">
        <f>_xll.qlInterestRateIndexMaturity(Currency&amp;"ibor"&amp;$I$1,AQ222,Trigger)</f>
        <v>42499</v>
      </c>
      <c r="AS222" s="359">
        <f>_xll.qlIndexFixing($AC$5,AP222,,_xll.ohTrigger(Trigger,Quote!$V$2))</f>
        <v>-7.0669146611740581E-4</v>
      </c>
      <c r="AT222" s="359">
        <f>_xll.qlIndexFixing($AU$1,AP222,TRUE,_xll.ohTrigger(Trigger,Trigger1M))</f>
        <v>-6.2314770978643525E-4</v>
      </c>
    </row>
    <row r="223" spans="41:46" ht="11.25" customHeight="1" x14ac:dyDescent="0.25">
      <c r="AO223" s="185" t="s">
        <v>214</v>
      </c>
      <c r="AP223" s="186">
        <f>_xll.qlInterestRateIndexFixingDate(Currency&amp;"ibor"&amp;$I$1,AQ223,Trigger)</f>
        <v>42467</v>
      </c>
      <c r="AQ223" s="186">
        <f>_xll.qlCalendarAdvance(Calendar,AQ222,AO223,"f",,Trigger)</f>
        <v>42471</v>
      </c>
      <c r="AR223" s="186">
        <f>_xll.qlInterestRateIndexMaturity(Currency&amp;"ibor"&amp;$I$1,AQ223,Trigger)</f>
        <v>42501</v>
      </c>
      <c r="AS223" s="359">
        <f>_xll.qlIndexFixing($AC$5,AP223,,_xll.ohTrigger(Trigger,Quote!$V$2))</f>
        <v>-6.9641740796688723E-4</v>
      </c>
      <c r="AT223" s="359">
        <f>_xll.qlIndexFixing($AU$1,AP223,TRUE,_xll.ohTrigger(Trigger,Trigger1M))</f>
        <v>-6.3141581799497359E-4</v>
      </c>
    </row>
    <row r="224" spans="41:46" ht="11.25" customHeight="1" x14ac:dyDescent="0.25">
      <c r="AO224" s="185" t="s">
        <v>214</v>
      </c>
      <c r="AP224" s="186">
        <f>_xll.qlInterestRateIndexFixingDate(Currency&amp;"ibor"&amp;$I$1,AQ224,Trigger)</f>
        <v>42468</v>
      </c>
      <c r="AQ224" s="186">
        <f>_xll.qlCalendarAdvance(Calendar,AQ223,AO224,"f",,Trigger)</f>
        <v>42472</v>
      </c>
      <c r="AR224" s="186">
        <f>_xll.qlInterestRateIndexMaturity(Currency&amp;"ibor"&amp;$I$1,AQ224,Trigger)</f>
        <v>42502</v>
      </c>
      <c r="AS224" s="359">
        <f>_xll.qlIndexFixing($AC$5,AP224,,_xll.ohTrigger(Trigger,Quote!$V$2))</f>
        <v>-6.9173571296987646E-4</v>
      </c>
      <c r="AT224" s="359">
        <f>_xll.qlIndexFixing($AU$1,AP224,TRUE,_xll.ohTrigger(Trigger,Trigger1M))</f>
        <v>-6.3571664164685515E-4</v>
      </c>
    </row>
    <row r="225" spans="41:46" ht="11.25" customHeight="1" x14ac:dyDescent="0.25">
      <c r="AO225" s="185" t="s">
        <v>214</v>
      </c>
      <c r="AP225" s="186">
        <f>_xll.qlInterestRateIndexFixingDate(Currency&amp;"ibor"&amp;$I$1,AQ225,Trigger)</f>
        <v>42471</v>
      </c>
      <c r="AQ225" s="186">
        <f>_xll.qlCalendarAdvance(Calendar,AQ224,AO225,"f",,Trigger)</f>
        <v>42473</v>
      </c>
      <c r="AR225" s="186">
        <f>_xll.qlInterestRateIndexMaturity(Currency&amp;"ibor"&amp;$I$1,AQ225,Trigger)</f>
        <v>42503</v>
      </c>
      <c r="AS225" s="359">
        <f>_xll.qlIndexFixing($AC$5,AP225,,_xll.ohTrigger(Trigger,Quote!$V$2))</f>
        <v>-6.8702733309322639E-4</v>
      </c>
      <c r="AT225" s="359">
        <f>_xll.qlIndexFixing($AU$1,AP225,TRUE,_xll.ohTrigger(Trigger,Trigger1M))</f>
        <v>-6.4023842912597217E-4</v>
      </c>
    </row>
    <row r="226" spans="41:46" ht="11.25" customHeight="1" x14ac:dyDescent="0.25">
      <c r="AO226" s="185" t="s">
        <v>214</v>
      </c>
      <c r="AP226" s="186">
        <f>_xll.qlInterestRateIndexFixingDate(Currency&amp;"ibor"&amp;$I$1,AQ226,Trigger)</f>
        <v>42472</v>
      </c>
      <c r="AQ226" s="186">
        <f>_xll.qlCalendarAdvance(Calendar,AQ225,AO226,"f",,Trigger)</f>
        <v>42474</v>
      </c>
      <c r="AR226" s="186">
        <f>_xll.qlInterestRateIndexMaturity(Currency&amp;"ibor"&amp;$I$1,AQ226,Trigger)</f>
        <v>42506</v>
      </c>
      <c r="AS226" s="359">
        <f>_xll.qlIndexFixing($AC$5,AP226,,_xll.ohTrigger(Trigger,Quote!$V$2))</f>
        <v>-6.7676544319855703E-4</v>
      </c>
      <c r="AT226" s="359">
        <f>_xll.qlIndexFixing($AU$1,AP226,TRUE,_xll.ohTrigger(Trigger,Trigger1M))</f>
        <v>-6.4908046314260393E-4</v>
      </c>
    </row>
    <row r="227" spans="41:46" ht="11.25" customHeight="1" x14ac:dyDescent="0.25">
      <c r="AO227" s="185" t="s">
        <v>214</v>
      </c>
      <c r="AP227" s="186">
        <f>_xll.qlInterestRateIndexFixingDate(Currency&amp;"ibor"&amp;$I$1,AQ227,Trigger)</f>
        <v>42473</v>
      </c>
      <c r="AQ227" s="186">
        <f>_xll.qlCalendarAdvance(Calendar,AQ226,AO227,"f",,Trigger)</f>
        <v>42475</v>
      </c>
      <c r="AR227" s="186">
        <f>_xll.qlInterestRateIndexMaturity(Currency&amp;"ibor"&amp;$I$1,AQ227,Trigger)</f>
        <v>42506</v>
      </c>
      <c r="AS227" s="359">
        <f>_xll.qlIndexFixing($AC$5,AP227,,_xll.ohTrigger(Trigger,Quote!$V$2))</f>
        <v>-6.7482042125738815E-4</v>
      </c>
      <c r="AT227" s="359">
        <f>_xll.qlIndexFixing($AU$1,AP227,TRUE,_xll.ohTrigger(Trigger,Trigger1M))</f>
        <v>-6.5176338093392121E-4</v>
      </c>
    </row>
    <row r="228" spans="41:46" ht="11.25" customHeight="1" x14ac:dyDescent="0.25">
      <c r="AO228" s="185" t="s">
        <v>214</v>
      </c>
      <c r="AP228" s="186">
        <f>_xll.qlInterestRateIndexFixingDate(Currency&amp;"ibor"&amp;$I$1,AQ228,Trigger)</f>
        <v>42474</v>
      </c>
      <c r="AQ228" s="186">
        <f>_xll.qlCalendarAdvance(Calendar,AQ227,AO228,"f",,Trigger)</f>
        <v>42478</v>
      </c>
      <c r="AR228" s="186">
        <f>_xll.qlInterestRateIndexMaturity(Currency&amp;"ibor"&amp;$I$1,AQ228,Trigger)</f>
        <v>42508</v>
      </c>
      <c r="AS228" s="359">
        <f>_xll.qlIndexFixing($AC$5,AP228,,_xll.ohTrigger(Trigger,Quote!$V$2))</f>
        <v>-6.630851593736331E-4</v>
      </c>
      <c r="AT228" s="359">
        <f>_xll.qlIndexFixing($AU$1,AP228,TRUE,_xll.ohTrigger(Trigger,Trigger1M))</f>
        <v>-6.6471886823649129E-4</v>
      </c>
    </row>
    <row r="229" spans="41:46" ht="11.25" customHeight="1" x14ac:dyDescent="0.25">
      <c r="AO229" s="185" t="s">
        <v>214</v>
      </c>
      <c r="AP229" s="186">
        <f>_xll.qlInterestRateIndexFixingDate(Currency&amp;"ibor"&amp;$I$1,AQ229,Trigger)</f>
        <v>42475</v>
      </c>
      <c r="AQ229" s="186">
        <f>_xll.qlCalendarAdvance(Calendar,AQ228,AO229,"f",,Trigger)</f>
        <v>42479</v>
      </c>
      <c r="AR229" s="186">
        <f>_xll.qlInterestRateIndexMaturity(Currency&amp;"ibor"&amp;$I$1,AQ229,Trigger)</f>
        <v>42509</v>
      </c>
      <c r="AS229" s="359">
        <f>_xll.qlIndexFixing($AC$5,AP229,,_xll.ohTrigger(Trigger,Quote!$V$2))</f>
        <v>-6.5821666953702618E-4</v>
      </c>
      <c r="AT229" s="359">
        <f>_xll.qlIndexFixing($AU$1,AP229,TRUE,_xll.ohTrigger(Trigger,Trigger1M))</f>
        <v>-6.6969318732112981E-4</v>
      </c>
    </row>
    <row r="230" spans="41:46" ht="11.25" customHeight="1" x14ac:dyDescent="0.25">
      <c r="AO230" s="185" t="s">
        <v>214</v>
      </c>
      <c r="AP230" s="186">
        <f>_xll.qlInterestRateIndexFixingDate(Currency&amp;"ibor"&amp;$I$1,AQ230,Trigger)</f>
        <v>42478</v>
      </c>
      <c r="AQ230" s="186">
        <f>_xll.qlCalendarAdvance(Calendar,AQ229,AO230,"f",,Trigger)</f>
        <v>42480</v>
      </c>
      <c r="AR230" s="186">
        <f>_xll.qlInterestRateIndexMaturity(Currency&amp;"ibor"&amp;$I$1,AQ230,Trigger)</f>
        <v>42510</v>
      </c>
      <c r="AS230" s="359">
        <f>_xll.qlIndexFixing($AC$5,AP230,,_xll.ohTrigger(Trigger,Quote!$V$2))</f>
        <v>-6.5332149459829125E-4</v>
      </c>
      <c r="AT230" s="359">
        <f>_xll.qlIndexFixing($AU$1,AP230,TRUE,_xll.ohTrigger(Trigger,Trigger1M))</f>
        <v>-6.7459240116640729E-4</v>
      </c>
    </row>
    <row r="231" spans="41:46" ht="11.25" customHeight="1" x14ac:dyDescent="0.25">
      <c r="AO231" s="185" t="s">
        <v>214</v>
      </c>
      <c r="AP231" s="186">
        <f>_xll.qlInterestRateIndexFixingDate(Currency&amp;"ibor"&amp;$I$1,AQ231,Trigger)</f>
        <v>42479</v>
      </c>
      <c r="AQ231" s="186">
        <f>_xll.qlCalendarAdvance(Calendar,AQ230,AO231,"f",,Trigger)</f>
        <v>42481</v>
      </c>
      <c r="AR231" s="186">
        <f>_xll.qlInterestRateIndexMaturity(Currency&amp;"ibor"&amp;$I$1,AQ231,Trigger)</f>
        <v>42513</v>
      </c>
      <c r="AS231" s="359">
        <f>_xll.qlIndexFixing($AC$5,AP231,,_xll.ohTrigger(Trigger,Quote!$V$2))</f>
        <v>-6.4468819970589508E-4</v>
      </c>
      <c r="AT231" s="359">
        <f>_xll.qlIndexFixing($AU$1,AP231,TRUE,_xll.ohTrigger(Trigger,Trigger1M))</f>
        <v>-6.813713305775515E-4</v>
      </c>
    </row>
    <row r="232" spans="41:46" ht="11.25" customHeight="1" x14ac:dyDescent="0.25">
      <c r="AO232" s="185" t="s">
        <v>214</v>
      </c>
      <c r="AP232" s="186">
        <f>_xll.qlInterestRateIndexFixingDate(Currency&amp;"ibor"&amp;$I$1,AQ232,Trigger)</f>
        <v>42480</v>
      </c>
      <c r="AQ232" s="186">
        <f>_xll.qlCalendarAdvance(Calendar,AQ231,AO232,"f",,Trigger)</f>
        <v>42482</v>
      </c>
      <c r="AR232" s="186">
        <f>_xll.qlInterestRateIndexMaturity(Currency&amp;"ibor"&amp;$I$1,AQ232,Trigger)</f>
        <v>42513</v>
      </c>
      <c r="AS232" s="359">
        <f>_xll.qlIndexFixing($AC$5,AP232,,_xll.ohTrigger(Trigger,Quote!$V$2))</f>
        <v>-6.4168399320043627E-4</v>
      </c>
      <c r="AT232" s="359">
        <f>_xll.qlIndexFixing($AU$1,AP232,TRUE,_xll.ohTrigger(Trigger,Trigger1M))</f>
        <v>-6.848698974595566E-4</v>
      </c>
    </row>
    <row r="233" spans="41:46" ht="11.25" customHeight="1" x14ac:dyDescent="0.25">
      <c r="AO233" s="185" t="s">
        <v>214</v>
      </c>
      <c r="AP233" s="186">
        <f>_xll.qlInterestRateIndexFixingDate(Currency&amp;"ibor"&amp;$I$1,AQ233,Trigger)</f>
        <v>42481</v>
      </c>
      <c r="AQ233" s="186">
        <f>_xll.qlCalendarAdvance(Calendar,AQ232,AO233,"f",,Trigger)</f>
        <v>42485</v>
      </c>
      <c r="AR233" s="186">
        <f>_xll.qlInterestRateIndexMaturity(Currency&amp;"ibor"&amp;$I$1,AQ233,Trigger)</f>
        <v>42515</v>
      </c>
      <c r="AS233" s="359">
        <f>_xll.qlIndexFixing($AC$5,AP233,,_xll.ohTrigger(Trigger,Quote!$V$2))</f>
        <v>-6.2844534216566217E-4</v>
      </c>
      <c r="AT233" s="359">
        <f>_xll.qlIndexFixing($AU$1,AP233,TRUE,_xll.ohTrigger(Trigger,Trigger1M))</f>
        <v>-6.963880729617955E-4</v>
      </c>
    </row>
    <row r="234" spans="41:46" ht="11.25" customHeight="1" x14ac:dyDescent="0.25">
      <c r="AO234" s="185" t="s">
        <v>214</v>
      </c>
      <c r="AP234" s="186">
        <f>_xll.qlInterestRateIndexFixingDate(Currency&amp;"ibor"&amp;$I$1,AQ234,Trigger)</f>
        <v>42482</v>
      </c>
      <c r="AQ234" s="186">
        <f>_xll.qlCalendarAdvance(Calendar,AQ233,AO234,"f",,Trigger)</f>
        <v>42486</v>
      </c>
      <c r="AR234" s="186">
        <f>_xll.qlInterestRateIndexMaturity(Currency&amp;"ibor"&amp;$I$1,AQ234,Trigger)</f>
        <v>42516</v>
      </c>
      <c r="AS234" s="359">
        <f>_xll.qlIndexFixing($AC$5,AP234,,_xll.ohTrigger(Trigger,Quote!$V$2))</f>
        <v>-6.233900559000638E-4</v>
      </c>
      <c r="AT234" s="359">
        <f>_xll.qlIndexFixing($AU$1,AP234,TRUE,_xll.ohTrigger(Trigger,Trigger1M))</f>
        <v>-6.9988488604355581E-4</v>
      </c>
    </row>
    <row r="235" spans="41:46" ht="11.25" customHeight="1" x14ac:dyDescent="0.25">
      <c r="AO235" s="185" t="s">
        <v>214</v>
      </c>
      <c r="AP235" s="186">
        <f>_xll.qlInterestRateIndexFixingDate(Currency&amp;"ibor"&amp;$I$1,AQ235,Trigger)</f>
        <v>42485</v>
      </c>
      <c r="AQ235" s="186">
        <f>_xll.qlCalendarAdvance(Calendar,AQ234,AO235,"f",,Trigger)</f>
        <v>42487</v>
      </c>
      <c r="AR235" s="186">
        <f>_xll.qlInterestRateIndexMaturity(Currency&amp;"ibor"&amp;$I$1,AQ235,Trigger)</f>
        <v>42517</v>
      </c>
      <c r="AS235" s="359">
        <f>_xll.qlIndexFixing($AC$5,AP235,,_xll.ohTrigger(Trigger,Quote!$V$2))</f>
        <v>-6.1830808429519379E-4</v>
      </c>
      <c r="AT235" s="359">
        <f>_xll.qlIndexFixing($AU$1,AP235,TRUE,_xll.ohTrigger(Trigger,Trigger1M))</f>
        <v>-7.0298435203541842E-4</v>
      </c>
    </row>
    <row r="236" spans="41:46" ht="11.25" customHeight="1" x14ac:dyDescent="0.25">
      <c r="AO236" s="185" t="s">
        <v>214</v>
      </c>
      <c r="AP236" s="186">
        <f>_xll.qlInterestRateIndexFixingDate(Currency&amp;"ibor"&amp;$I$1,AQ236,Trigger)</f>
        <v>42486</v>
      </c>
      <c r="AQ236" s="186">
        <f>_xll.qlCalendarAdvance(Calendar,AQ235,AO236,"f",,Trigger)</f>
        <v>42488</v>
      </c>
      <c r="AR236" s="186">
        <f>_xll.qlInterestRateIndexMaturity(Currency&amp;"ibor"&amp;$I$1,AQ236,Trigger)</f>
        <v>42520</v>
      </c>
      <c r="AS236" s="359">
        <f>_xll.qlIndexFixing($AC$5,AP236,,_xll.ohTrigger(Trigger,Quote!$V$2))</f>
        <v>-6.113851083962285E-4</v>
      </c>
      <c r="AT236" s="359">
        <f>_xll.qlIndexFixing($AU$1,AP236,TRUE,_xll.ohTrigger(Trigger,Trigger1M))</f>
        <v>-7.0596361712971234E-4</v>
      </c>
    </row>
    <row r="237" spans="41:46" ht="11.25" customHeight="1" x14ac:dyDescent="0.25">
      <c r="AO237" s="185" t="s">
        <v>214</v>
      </c>
      <c r="AP237" s="186">
        <f>_xll.qlInterestRateIndexFixingDate(Currency&amp;"ibor"&amp;$I$1,AQ237,Trigger)</f>
        <v>42487</v>
      </c>
      <c r="AQ237" s="186">
        <f>_xll.qlCalendarAdvance(Calendar,AQ236,AO237,"f",,Trigger)</f>
        <v>42489</v>
      </c>
      <c r="AR237" s="186">
        <f>_xll.qlInterestRateIndexMaturity(Currency&amp;"ibor"&amp;$I$1,AQ237,Trigger)</f>
        <v>42521</v>
      </c>
      <c r="AS237" s="359">
        <f>_xll.qlIndexFixing($AC$5,AP237,,_xll.ohTrigger(Trigger,Quote!$V$2))</f>
        <v>-6.0652745408493192E-4</v>
      </c>
      <c r="AT237" s="359">
        <f>_xll.qlIndexFixing($AU$1,AP237,TRUE,_xll.ohTrigger(Trigger,Trigger1M))</f>
        <v>-7.0797999649443999E-4</v>
      </c>
    </row>
    <row r="238" spans="41:46" ht="11.25" customHeight="1" x14ac:dyDescent="0.25">
      <c r="AO238" s="185" t="s">
        <v>214</v>
      </c>
      <c r="AP238" s="186">
        <f>_xll.qlInterestRateIndexFixingDate(Currency&amp;"ibor"&amp;$I$1,AQ238,Trigger)</f>
        <v>42488</v>
      </c>
      <c r="AQ238" s="186">
        <f>_xll.qlCalendarAdvance(Calendar,AQ237,AO238,"f",,Trigger)</f>
        <v>42492</v>
      </c>
      <c r="AR238" s="186">
        <f>_xll.qlInterestRateIndexMaturity(Currency&amp;"ibor"&amp;$I$1,AQ238,Trigger)</f>
        <v>42523</v>
      </c>
      <c r="AS238" s="359">
        <f>_xll.qlIndexFixing($AC$5,AP238,,_xll.ohTrigger(Trigger,Quote!$V$2))</f>
        <v>-5.9464853105595239E-4</v>
      </c>
      <c r="AT238" s="359">
        <f>_xll.qlIndexFixing($AU$1,AP238,TRUE,_xll.ohTrigger(Trigger,Trigger1M))</f>
        <v>-7.1078661115596365E-4</v>
      </c>
    </row>
    <row r="239" spans="41:46" ht="11.25" customHeight="1" x14ac:dyDescent="0.25">
      <c r="AO239" s="185" t="s">
        <v>214</v>
      </c>
      <c r="AP239" s="186">
        <f>_xll.qlInterestRateIndexFixingDate(Currency&amp;"ibor"&amp;$I$1,AQ239,Trigger)</f>
        <v>42489</v>
      </c>
      <c r="AQ239" s="186">
        <f>_xll.qlCalendarAdvance(Calendar,AQ238,AO239,"f",,Trigger)</f>
        <v>42493</v>
      </c>
      <c r="AR239" s="186">
        <f>_xll.qlInterestRateIndexMaturity(Currency&amp;"ibor"&amp;$I$1,AQ239,Trigger)</f>
        <v>42524</v>
      </c>
      <c r="AS239" s="359">
        <f>_xll.qlIndexFixing($AC$5,AP239,,_xll.ohTrigger(Trigger,Quote!$V$2))</f>
        <v>-5.9646677464132399E-4</v>
      </c>
      <c r="AT239" s="359">
        <f>_xll.qlIndexFixing($AU$1,AP239,TRUE,_xll.ohTrigger(Trigger,Trigger1M))</f>
        <v>-7.1077218143918738E-4</v>
      </c>
    </row>
    <row r="240" spans="41:46" ht="11.25" customHeight="1" x14ac:dyDescent="0.25">
      <c r="AO240" s="185" t="s">
        <v>214</v>
      </c>
      <c r="AP240" s="186">
        <f>_xll.qlInterestRateIndexFixingDate(Currency&amp;"ibor"&amp;$I$1,AQ240,Trigger)</f>
        <v>42492</v>
      </c>
      <c r="AQ240" s="186">
        <f>_xll.qlCalendarAdvance(Calendar,AQ239,AO240,"f",,Trigger)</f>
        <v>42494</v>
      </c>
      <c r="AR240" s="186">
        <f>_xll.qlInterestRateIndexMaturity(Currency&amp;"ibor"&amp;$I$1,AQ240,Trigger)</f>
        <v>42527</v>
      </c>
      <c r="AS240" s="359">
        <f>_xll.qlIndexFixing($AC$5,AP240,,_xll.ohTrigger(Trigger,Quote!$V$2))</f>
        <v>-6.0192892281813414E-4</v>
      </c>
      <c r="AT240" s="359">
        <f>_xll.qlIndexFixing($AU$1,AP240,TRUE,_xll.ohTrigger(Trigger,Trigger1M))</f>
        <v>-7.104430559239978E-4</v>
      </c>
    </row>
    <row r="241" spans="41:46" ht="11.25" customHeight="1" x14ac:dyDescent="0.25">
      <c r="AO241" s="185" t="s">
        <v>214</v>
      </c>
      <c r="AP241" s="186">
        <f>_xll.qlInterestRateIndexFixingDate(Currency&amp;"ibor"&amp;$I$1,AQ241,Trigger)</f>
        <v>42493</v>
      </c>
      <c r="AQ241" s="186">
        <f>_xll.qlCalendarAdvance(Calendar,AQ240,AO241,"f",,Trigger)</f>
        <v>42495</v>
      </c>
      <c r="AR241" s="186">
        <f>_xll.qlInterestRateIndexMaturity(Currency&amp;"ibor"&amp;$I$1,AQ241,Trigger)</f>
        <v>42527</v>
      </c>
      <c r="AS241" s="359">
        <f>_xll.qlIndexFixing($AC$5,AP241,,_xll.ohTrigger(Trigger,Quote!$V$2))</f>
        <v>-6.0195364971843413E-4</v>
      </c>
      <c r="AT241" s="359">
        <f>_xll.qlIndexFixing($AU$1,AP241,TRUE,_xll.ohTrigger(Trigger,Trigger1M))</f>
        <v>-7.1046586759965225E-4</v>
      </c>
    </row>
    <row r="242" spans="41:46" ht="11.25" customHeight="1" x14ac:dyDescent="0.25">
      <c r="AO242" s="185" t="s">
        <v>214</v>
      </c>
      <c r="AP242" s="186">
        <f>_xll.qlInterestRateIndexFixingDate(Currency&amp;"ibor"&amp;$I$1,AQ242,Trigger)</f>
        <v>42494</v>
      </c>
      <c r="AQ242" s="186">
        <f>_xll.qlCalendarAdvance(Calendar,AQ241,AO242,"f",,Trigger)</f>
        <v>42496</v>
      </c>
      <c r="AR242" s="186">
        <f>_xll.qlInterestRateIndexMaturity(Currency&amp;"ibor"&amp;$I$1,AQ242,Trigger)</f>
        <v>42527</v>
      </c>
      <c r="AS242" s="359">
        <f>_xll.qlIndexFixing($AC$5,AP242,,_xll.ohTrigger(Trigger,Quote!$V$2))</f>
        <v>-6.0200228096689778E-4</v>
      </c>
      <c r="AT242" s="359">
        <f>_xll.qlIndexFixing($AU$1,AP242,TRUE,_xll.ohTrigger(Trigger,Trigger1M))</f>
        <v>-7.1048376113735218E-4</v>
      </c>
    </row>
    <row r="243" spans="41:46" ht="11.25" customHeight="1" x14ac:dyDescent="0.25">
      <c r="AO243" s="185" t="s">
        <v>214</v>
      </c>
      <c r="AP243" s="186">
        <f>_xll.qlInterestRateIndexFixingDate(Currency&amp;"ibor"&amp;$I$1,AQ243,Trigger)</f>
        <v>42495</v>
      </c>
      <c r="AQ243" s="186">
        <f>_xll.qlCalendarAdvance(Calendar,AQ242,AO243,"f",,Trigger)</f>
        <v>42499</v>
      </c>
      <c r="AR243" s="186">
        <f>_xll.qlInterestRateIndexMaturity(Currency&amp;"ibor"&amp;$I$1,AQ243,Trigger)</f>
        <v>42530</v>
      </c>
      <c r="AS243" s="359">
        <f>_xll.qlIndexFixing($AC$5,AP243,,_xll.ohTrigger(Trigger,Quote!$V$2))</f>
        <v>-6.0765895052546678E-4</v>
      </c>
      <c r="AT243" s="359">
        <f>_xll.qlIndexFixing($AU$1,AP243,TRUE,_xll.ohTrigger(Trigger,Trigger1M))</f>
        <v>-7.0982973716173002E-4</v>
      </c>
    </row>
    <row r="244" spans="41:46" ht="11.25" customHeight="1" x14ac:dyDescent="0.25">
      <c r="AO244" s="185" t="s">
        <v>214</v>
      </c>
      <c r="AP244" s="186">
        <f>_xll.qlInterestRateIndexFixingDate(Currency&amp;"ibor"&amp;$I$1,AQ244,Trigger)</f>
        <v>42496</v>
      </c>
      <c r="AQ244" s="186">
        <f>_xll.qlCalendarAdvance(Calendar,AQ243,AO244,"f",,Trigger)</f>
        <v>42500</v>
      </c>
      <c r="AR244" s="186">
        <f>_xll.qlInterestRateIndexMaturity(Currency&amp;"ibor"&amp;$I$1,AQ244,Trigger)</f>
        <v>42531</v>
      </c>
      <c r="AS244" s="359">
        <f>_xll.qlIndexFixing($AC$5,AP244,,_xll.ohTrigger(Trigger,Quote!$V$2))</f>
        <v>-6.095714321759317E-4</v>
      </c>
      <c r="AT244" s="359">
        <f>_xll.qlIndexFixing($AU$1,AP244,TRUE,_xll.ohTrigger(Trigger,Trigger1M))</f>
        <v>-7.0953099634899733E-4</v>
      </c>
    </row>
    <row r="245" spans="41:46" ht="11.25" customHeight="1" x14ac:dyDescent="0.25">
      <c r="AO245" s="185" t="s">
        <v>214</v>
      </c>
      <c r="AP245" s="186">
        <f>_xll.qlInterestRateIndexFixingDate(Currency&amp;"ibor"&amp;$I$1,AQ245,Trigger)</f>
        <v>42499</v>
      </c>
      <c r="AQ245" s="186">
        <f>_xll.qlCalendarAdvance(Calendar,AQ244,AO245,"f",,Trigger)</f>
        <v>42501</v>
      </c>
      <c r="AR245" s="186">
        <f>_xll.qlInterestRateIndexMaturity(Currency&amp;"ibor"&amp;$I$1,AQ245,Trigger)</f>
        <v>42534</v>
      </c>
      <c r="AS245" s="359">
        <f>_xll.qlIndexFixing($AC$5,AP245,,_xll.ohTrigger(Trigger,Quote!$V$2))</f>
        <v>-6.1421107395426787E-4</v>
      </c>
      <c r="AT245" s="359">
        <f>_xll.qlIndexFixing($AU$1,AP245,TRUE,_xll.ohTrigger(Trigger,Trigger1M))</f>
        <v>-7.0854595951796995E-4</v>
      </c>
    </row>
    <row r="246" spans="41:46" ht="11.25" customHeight="1" x14ac:dyDescent="0.25">
      <c r="AO246" s="185" t="s">
        <v>214</v>
      </c>
      <c r="AP246" s="186">
        <f>_xll.qlInterestRateIndexFixingDate(Currency&amp;"ibor"&amp;$I$1,AQ246,Trigger)</f>
        <v>42500</v>
      </c>
      <c r="AQ246" s="186">
        <f>_xll.qlCalendarAdvance(Calendar,AQ245,AO246,"f",,Trigger)</f>
        <v>42502</v>
      </c>
      <c r="AR246" s="186">
        <f>_xll.qlInterestRateIndexMaturity(Currency&amp;"ibor"&amp;$I$1,AQ246,Trigger)</f>
        <v>42534</v>
      </c>
      <c r="AS246" s="359">
        <f>_xll.qlIndexFixing($AC$5,AP246,,_xll.ohTrigger(Trigger,Quote!$V$2))</f>
        <v>-6.1477114171620828E-4</v>
      </c>
      <c r="AT246" s="359">
        <f>_xll.qlIndexFixing($AU$1,AP246,TRUE,_xll.ohTrigger(Trigger,Trigger1M))</f>
        <v>-7.0847426562631322E-4</v>
      </c>
    </row>
    <row r="247" spans="41:46" ht="11.25" customHeight="1" x14ac:dyDescent="0.25">
      <c r="AO247" s="185" t="s">
        <v>214</v>
      </c>
      <c r="AP247" s="186">
        <f>_xll.qlInterestRateIndexFixingDate(Currency&amp;"ibor"&amp;$I$1,AQ247,Trigger)</f>
        <v>42501</v>
      </c>
      <c r="AQ247" s="186">
        <f>_xll.qlCalendarAdvance(Calendar,AQ246,AO247,"f",,Trigger)</f>
        <v>42503</v>
      </c>
      <c r="AR247" s="186">
        <f>_xll.qlInterestRateIndexMaturity(Currency&amp;"ibor"&amp;$I$1,AQ247,Trigger)</f>
        <v>42534</v>
      </c>
      <c r="AS247" s="359">
        <f>_xll.qlIndexFixing($AC$5,AP247,,_xll.ohTrigger(Trigger,Quote!$V$2))</f>
        <v>-6.1538965243505958E-4</v>
      </c>
      <c r="AT247" s="359">
        <f>_xll.qlIndexFixing($AU$1,AP247,TRUE,_xll.ohTrigger(Trigger,Trigger1M))</f>
        <v>-7.0839429015402016E-4</v>
      </c>
    </row>
    <row r="248" spans="41:46" ht="11.25" customHeight="1" x14ac:dyDescent="0.25">
      <c r="AO248" s="185" t="s">
        <v>214</v>
      </c>
      <c r="AP248" s="186">
        <f>_xll.qlInterestRateIndexFixingDate(Currency&amp;"ibor"&amp;$I$1,AQ248,Trigger)</f>
        <v>42502</v>
      </c>
      <c r="AQ248" s="186">
        <f>_xll.qlCalendarAdvance(Calendar,AQ247,AO248,"f",,Trigger)</f>
        <v>42506</v>
      </c>
      <c r="AR248" s="186">
        <f>_xll.qlInterestRateIndexMaturity(Currency&amp;"ibor"&amp;$I$1,AQ248,Trigger)</f>
        <v>42537</v>
      </c>
      <c r="AS248" s="359">
        <f>_xll.qlIndexFixing($AC$5,AP248,,_xll.ohTrigger(Trigger,Quote!$V$2))</f>
        <v>-6.2132903550558437E-4</v>
      </c>
      <c r="AT248" s="359">
        <f>_xll.qlIndexFixing($AU$1,AP248,TRUE,_xll.ohTrigger(Trigger,Trigger1M))</f>
        <v>-7.0689969655932734E-4</v>
      </c>
    </row>
    <row r="249" spans="41:46" ht="11.25" customHeight="1" x14ac:dyDescent="0.25">
      <c r="AO249" s="185" t="s">
        <v>214</v>
      </c>
      <c r="AP249" s="186">
        <f>_xll.qlInterestRateIndexFixingDate(Currency&amp;"ibor"&amp;$I$1,AQ249,Trigger)</f>
        <v>42503</v>
      </c>
      <c r="AQ249" s="186">
        <f>_xll.qlCalendarAdvance(Calendar,AQ248,AO249,"f",,Trigger)</f>
        <v>42507</v>
      </c>
      <c r="AR249" s="186">
        <f>_xll.qlInterestRateIndexMaturity(Currency&amp;"ibor"&amp;$I$1,AQ249,Trigger)</f>
        <v>42538</v>
      </c>
      <c r="AS249" s="359">
        <f>_xll.qlIndexFixing($AC$5,AP249,,_xll.ohTrigger(Trigger,Quote!$V$2))</f>
        <v>-6.2333575490010926E-4</v>
      </c>
      <c r="AT249" s="359">
        <f>_xll.qlIndexFixing($AU$1,AP249,TRUE,_xll.ohTrigger(Trigger,Trigger1M))</f>
        <v>-7.0632264618668056E-4</v>
      </c>
    </row>
    <row r="250" spans="41:46" ht="11.25" customHeight="1" x14ac:dyDescent="0.25">
      <c r="AO250" s="185" t="s">
        <v>214</v>
      </c>
      <c r="AP250" s="186">
        <f>_xll.qlInterestRateIndexFixingDate(Currency&amp;"ibor"&amp;$I$1,AQ250,Trigger)</f>
        <v>42506</v>
      </c>
      <c r="AQ250" s="186">
        <f>_xll.qlCalendarAdvance(Calendar,AQ249,AO250,"f",,Trigger)</f>
        <v>42508</v>
      </c>
      <c r="AR250" s="186">
        <f>_xll.qlInterestRateIndexMaturity(Currency&amp;"ibor"&amp;$I$1,AQ250,Trigger)</f>
        <v>42541</v>
      </c>
      <c r="AS250" s="359">
        <f>_xll.qlIndexFixing($AC$5,AP250,,_xll.ohTrigger(Trigger,Quote!$V$2))</f>
        <v>-6.2711290826547843E-4</v>
      </c>
      <c r="AT250" s="359">
        <f>_xll.qlIndexFixing($AU$1,AP250,TRUE,_xll.ohTrigger(Trigger,Trigger1M))</f>
        <v>-7.0478165257545106E-4</v>
      </c>
    </row>
    <row r="251" spans="41:46" ht="11.25" customHeight="1" x14ac:dyDescent="0.25">
      <c r="AO251" s="185" t="s">
        <v>214</v>
      </c>
      <c r="AP251" s="186">
        <f>_xll.qlInterestRateIndexFixingDate(Currency&amp;"ibor"&amp;$I$1,AQ251,Trigger)</f>
        <v>42507</v>
      </c>
      <c r="AQ251" s="186">
        <f>_xll.qlCalendarAdvance(Calendar,AQ250,AO251,"f",,Trigger)</f>
        <v>42509</v>
      </c>
      <c r="AR251" s="186">
        <f>_xll.qlInterestRateIndexMaturity(Currency&amp;"ibor"&amp;$I$1,AQ251,Trigger)</f>
        <v>42541</v>
      </c>
      <c r="AS251" s="359">
        <f>_xll.qlIndexFixing($AC$5,AP251,,_xll.ohTrigger(Trigger,Quote!$V$2))</f>
        <v>-6.2822768269396589E-4</v>
      </c>
      <c r="AT251" s="359">
        <f>_xll.qlIndexFixing($AU$1,AP251,TRUE,_xll.ohTrigger(Trigger,Trigger1M))</f>
        <v>-7.0457636007548174E-4</v>
      </c>
    </row>
    <row r="252" spans="41:46" ht="11.25" customHeight="1" x14ac:dyDescent="0.25">
      <c r="AO252" s="185" t="s">
        <v>214</v>
      </c>
      <c r="AP252" s="186">
        <f>_xll.qlInterestRateIndexFixingDate(Currency&amp;"ibor"&amp;$I$1,AQ252,Trigger)</f>
        <v>42508</v>
      </c>
      <c r="AQ252" s="186">
        <f>_xll.qlCalendarAdvance(Calendar,AQ251,AO252,"f",,Trigger)</f>
        <v>42510</v>
      </c>
      <c r="AR252" s="186">
        <f>_xll.qlInterestRateIndexMaturity(Currency&amp;"ibor"&amp;$I$1,AQ252,Trigger)</f>
        <v>42541</v>
      </c>
      <c r="AS252" s="359">
        <f>_xll.qlIndexFixing($AC$5,AP252,,_xll.ohTrigger(Trigger,Quote!$V$2))</f>
        <v>-6.2943668809487972E-4</v>
      </c>
      <c r="AT252" s="359">
        <f>_xll.qlIndexFixing($AU$1,AP252,TRUE,_xll.ohTrigger(Trigger,Trigger1M))</f>
        <v>-7.0435714904486376E-4</v>
      </c>
    </row>
    <row r="253" spans="41:46" ht="11.25" customHeight="1" x14ac:dyDescent="0.25">
      <c r="AO253" s="185" t="s">
        <v>214</v>
      </c>
      <c r="AP253" s="186">
        <f>_xll.qlInterestRateIndexFixingDate(Currency&amp;"ibor"&amp;$I$1,AQ253,Trigger)</f>
        <v>42509</v>
      </c>
      <c r="AQ253" s="186">
        <f>_xll.qlCalendarAdvance(Calendar,AQ252,AO253,"f",,Trigger)</f>
        <v>42513</v>
      </c>
      <c r="AR253" s="186">
        <f>_xll.qlInterestRateIndexMaturity(Currency&amp;"ibor"&amp;$I$1,AQ253,Trigger)</f>
        <v>42544</v>
      </c>
      <c r="AS253" s="359">
        <f>_xll.qlIndexFixing($AC$5,AP253,,_xll.ohTrigger(Trigger,Quote!$V$2))</f>
        <v>-6.3565878366913446E-4</v>
      </c>
      <c r="AT253" s="359">
        <f>_xll.qlIndexFixing($AU$1,AP253,TRUE,_xll.ohTrigger(Trigger,Trigger1M))</f>
        <v>-7.020437162343835E-4</v>
      </c>
    </row>
    <row r="254" spans="41:46" ht="11.25" customHeight="1" x14ac:dyDescent="0.25">
      <c r="AO254" s="185" t="s">
        <v>214</v>
      </c>
      <c r="AP254" s="186">
        <f>_xll.qlInterestRateIndexFixingDate(Currency&amp;"ibor"&amp;$I$1,AQ254,Trigger)</f>
        <v>42510</v>
      </c>
      <c r="AQ254" s="186">
        <f>_xll.qlCalendarAdvance(Calendar,AQ253,AO254,"f",,Trigger)</f>
        <v>42514</v>
      </c>
      <c r="AR254" s="186">
        <f>_xll.qlInterestRateIndexMaturity(Currency&amp;"ibor"&amp;$I$1,AQ254,Trigger)</f>
        <v>42545</v>
      </c>
      <c r="AS254" s="359">
        <f>_xll.qlIndexFixing($AC$5,AP254,,_xll.ohTrigger(Trigger,Quote!$V$2))</f>
        <v>-6.3775974046347841E-4</v>
      </c>
      <c r="AT254" s="359">
        <f>_xll.qlIndexFixing($AU$1,AP254,TRUE,_xll.ohTrigger(Trigger,Trigger1M))</f>
        <v>-7.0119609654252914E-4</v>
      </c>
    </row>
    <row r="255" spans="41:46" ht="11.25" customHeight="1" x14ac:dyDescent="0.25">
      <c r="AO255" s="185" t="s">
        <v>214</v>
      </c>
      <c r="AP255" s="186">
        <f>_xll.qlInterestRateIndexFixingDate(Currency&amp;"ibor"&amp;$I$1,AQ255,Trigger)</f>
        <v>42513</v>
      </c>
      <c r="AQ255" s="186">
        <f>_xll.qlCalendarAdvance(Calendar,AQ254,AO255,"f",,Trigger)</f>
        <v>42515</v>
      </c>
      <c r="AR255" s="186">
        <f>_xll.qlInterestRateIndexMaturity(Currency&amp;"ibor"&amp;$I$1,AQ255,Trigger)</f>
        <v>42548</v>
      </c>
      <c r="AS255" s="359">
        <f>_xll.qlIndexFixing($AC$5,AP255,,_xll.ohTrigger(Trigger,Quote!$V$2))</f>
        <v>-6.4063442356442448E-4</v>
      </c>
      <c r="AT255" s="359">
        <f>_xll.qlIndexFixing($AU$1,AP255,TRUE,_xll.ohTrigger(Trigger,Trigger1M))</f>
        <v>-6.9919776424918405E-4</v>
      </c>
    </row>
    <row r="256" spans="41:46" ht="11.25" customHeight="1" x14ac:dyDescent="0.25">
      <c r="AO256" s="185" t="s">
        <v>214</v>
      </c>
      <c r="AP256" s="186">
        <f>_xll.qlInterestRateIndexFixingDate(Currency&amp;"ibor"&amp;$I$1,AQ256,Trigger)</f>
        <v>42514</v>
      </c>
      <c r="AQ256" s="186">
        <f>_xll.qlCalendarAdvance(Calendar,AQ255,AO256,"f",,Trigger)</f>
        <v>42516</v>
      </c>
      <c r="AR256" s="186">
        <f>_xll.qlInterestRateIndexMaturity(Currency&amp;"ibor"&amp;$I$1,AQ256,Trigger)</f>
        <v>42548</v>
      </c>
      <c r="AS256" s="359">
        <f>_xll.qlIndexFixing($AC$5,AP256,,_xll.ohTrigger(Trigger,Quote!$V$2))</f>
        <v>-6.4232327036978232E-4</v>
      </c>
      <c r="AT256" s="359">
        <f>_xll.qlIndexFixing($AU$1,AP256,TRUE,_xll.ohTrigger(Trigger,Trigger1M))</f>
        <v>-6.9882295398518424E-4</v>
      </c>
    </row>
    <row r="257" spans="41:46" ht="11.25" customHeight="1" x14ac:dyDescent="0.25">
      <c r="AO257" s="185" t="s">
        <v>214</v>
      </c>
      <c r="AP257" s="186">
        <f>_xll.qlInterestRateIndexFixingDate(Currency&amp;"ibor"&amp;$I$1,AQ257,Trigger)</f>
        <v>42515</v>
      </c>
      <c r="AQ257" s="186">
        <f>_xll.qlCalendarAdvance(Calendar,AQ256,AO257,"f",,Trigger)</f>
        <v>42517</v>
      </c>
      <c r="AR257" s="186">
        <f>_xll.qlInterestRateIndexMaturity(Currency&amp;"ibor"&amp;$I$1,AQ257,Trigger)</f>
        <v>42548</v>
      </c>
      <c r="AS257" s="359">
        <f>_xll.qlIndexFixing($AC$5,AP257,,_xll.ohTrigger(Trigger,Quote!$V$2))</f>
        <v>-6.4414338556116927E-4</v>
      </c>
      <c r="AT257" s="359">
        <f>_xll.qlIndexFixing($AU$1,AP257,TRUE,_xll.ohTrigger(Trigger,Trigger1M))</f>
        <v>-6.984265194793567E-4</v>
      </c>
    </row>
    <row r="258" spans="41:46" ht="11.25" customHeight="1" x14ac:dyDescent="0.25">
      <c r="AO258" s="185" t="s">
        <v>214</v>
      </c>
      <c r="AP258" s="186">
        <f>_xll.qlInterestRateIndexFixingDate(Currency&amp;"ibor"&amp;$I$1,AQ258,Trigger)</f>
        <v>42516</v>
      </c>
      <c r="AQ258" s="186">
        <f>_xll.qlCalendarAdvance(Calendar,AQ257,AO258,"f",,Trigger)</f>
        <v>42520</v>
      </c>
      <c r="AR258" s="186">
        <f>_xll.qlInterestRateIndexMaturity(Currency&amp;"ibor"&amp;$I$1,AQ258,Trigger)</f>
        <v>42551</v>
      </c>
      <c r="AS258" s="359">
        <f>_xll.qlIndexFixing($AC$5,AP258,,_xll.ohTrigger(Trigger,Quote!$V$2))</f>
        <v>-6.5064819257033162E-4</v>
      </c>
      <c r="AT258" s="359">
        <f>_xll.qlIndexFixing($AU$1,AP258,TRUE,_xll.ohTrigger(Trigger,Trigger1M))</f>
        <v>-6.9532119397036456E-4</v>
      </c>
    </row>
    <row r="259" spans="41:46" ht="11.25" customHeight="1" x14ac:dyDescent="0.25">
      <c r="AO259" s="185" t="s">
        <v>214</v>
      </c>
      <c r="AP259" s="186">
        <f>_xll.qlInterestRateIndexFixingDate(Currency&amp;"ibor"&amp;$I$1,AQ259,Trigger)</f>
        <v>42517</v>
      </c>
      <c r="AQ259" s="186">
        <f>_xll.qlCalendarAdvance(Calendar,AQ258,AO259,"f",,Trigger)</f>
        <v>42521</v>
      </c>
      <c r="AR259" s="186">
        <f>_xll.qlInterestRateIndexMaturity(Currency&amp;"ibor"&amp;$I$1,AQ259,Trigger)</f>
        <v>42551</v>
      </c>
      <c r="AS259" s="359">
        <f>_xll.qlIndexFixing($AC$5,AP259,,_xll.ohTrigger(Trigger,Quote!$V$2))</f>
        <v>-6.5289879921959226E-4</v>
      </c>
      <c r="AT259" s="359">
        <f>_xll.qlIndexFixing($AU$1,AP259,TRUE,_xll.ohTrigger(Trigger,Trigger1M))</f>
        <v>-6.9481055456055429E-4</v>
      </c>
    </row>
    <row r="260" spans="41:46" ht="11.25" customHeight="1" x14ac:dyDescent="0.25">
      <c r="AO260" s="185" t="s">
        <v>214</v>
      </c>
      <c r="AP260" s="186">
        <f>_xll.qlInterestRateIndexFixingDate(Currency&amp;"ibor"&amp;$I$1,AQ260,Trigger)</f>
        <v>42520</v>
      </c>
      <c r="AQ260" s="186">
        <f>_xll.qlCalendarAdvance(Calendar,AQ259,AO260,"f",,Trigger)</f>
        <v>42522</v>
      </c>
      <c r="AR260" s="186">
        <f>_xll.qlInterestRateIndexMaturity(Currency&amp;"ibor"&amp;$I$1,AQ260,Trigger)</f>
        <v>42552</v>
      </c>
      <c r="AS260" s="359">
        <f>_xll.qlIndexFixing($AC$5,AP260,,_xll.ohTrigger(Trigger,Quote!$V$2))</f>
        <v>-6.5519025595595082E-4</v>
      </c>
      <c r="AT260" s="359">
        <f>_xll.qlIndexFixing($AU$1,AP260,TRUE,_xll.ohTrigger(Trigger,Trigger1M))</f>
        <v>-6.9367011633536535E-4</v>
      </c>
    </row>
    <row r="261" spans="41:46" ht="11.25" customHeight="1" x14ac:dyDescent="0.25">
      <c r="AO261" s="185" t="s">
        <v>214</v>
      </c>
      <c r="AP261" s="186">
        <f>_xll.qlInterestRateIndexFixingDate(Currency&amp;"ibor"&amp;$I$1,AQ261,Trigger)</f>
        <v>42521</v>
      </c>
      <c r="AQ261" s="186">
        <f>_xll.qlCalendarAdvance(Calendar,AQ260,AO261,"f",,Trigger)</f>
        <v>42523</v>
      </c>
      <c r="AR261" s="186">
        <f>_xll.qlInterestRateIndexMaturity(Currency&amp;"ibor"&amp;$I$1,AQ261,Trigger)</f>
        <v>42555</v>
      </c>
      <c r="AS261" s="359">
        <f>_xll.qlIndexFixing($AC$5,AP261,,_xll.ohTrigger(Trigger,Quote!$V$2))</f>
        <v>-6.5463859617892473E-4</v>
      </c>
      <c r="AT261" s="359">
        <f>_xll.qlIndexFixing($AU$1,AP261,TRUE,_xll.ohTrigger(Trigger,Trigger1M))</f>
        <v>-6.9129003033158165E-4</v>
      </c>
    </row>
    <row r="262" spans="41:46" ht="11.25" customHeight="1" x14ac:dyDescent="0.25">
      <c r="AO262" s="185" t="s">
        <v>214</v>
      </c>
      <c r="AP262" s="186">
        <f>_xll.qlInterestRateIndexFixingDate(Currency&amp;"ibor"&amp;$I$1,AQ262,Trigger)</f>
        <v>42522</v>
      </c>
      <c r="AQ262" s="186">
        <f>_xll.qlCalendarAdvance(Calendar,AQ261,AO262,"f",,Trigger)</f>
        <v>42524</v>
      </c>
      <c r="AR262" s="186">
        <f>_xll.qlInterestRateIndexMaturity(Currency&amp;"ibor"&amp;$I$1,AQ262,Trigger)</f>
        <v>42555</v>
      </c>
      <c r="AS262" s="359">
        <f>_xll.qlIndexFixing($AC$5,AP262,,_xll.ohTrigger(Trigger,Quote!$V$2))</f>
        <v>-6.5450157431305494E-4</v>
      </c>
      <c r="AT262" s="359">
        <f>_xll.qlIndexFixing($AU$1,AP262,TRUE,_xll.ohTrigger(Trigger,Trigger1M))</f>
        <v>-6.9072387909061277E-4</v>
      </c>
    </row>
    <row r="263" spans="41:46" ht="11.25" customHeight="1" x14ac:dyDescent="0.25">
      <c r="AO263" s="185" t="s">
        <v>214</v>
      </c>
      <c r="AP263" s="186">
        <f>_xll.qlInterestRateIndexFixingDate(Currency&amp;"ibor"&amp;$I$1,AQ263,Trigger)</f>
        <v>42523</v>
      </c>
      <c r="AQ263" s="186">
        <f>_xll.qlCalendarAdvance(Calendar,AQ262,AO263,"f",,Trigger)</f>
        <v>42527</v>
      </c>
      <c r="AR263" s="186">
        <f>_xll.qlInterestRateIndexMaturity(Currency&amp;"ibor"&amp;$I$1,AQ263,Trigger)</f>
        <v>42557</v>
      </c>
      <c r="AS263" s="359">
        <f>_xll.qlIndexFixing($AC$5,AP263,,_xll.ohTrigger(Trigger,Quote!$V$2))</f>
        <v>-6.5381408258202711E-4</v>
      </c>
      <c r="AT263" s="359">
        <f>_xll.qlIndexFixing($AU$1,AP263,TRUE,_xll.ohTrigger(Trigger,Trigger1M))</f>
        <v>-6.8776908708478857E-4</v>
      </c>
    </row>
    <row r="264" spans="41:46" ht="11.25" customHeight="1" x14ac:dyDescent="0.25">
      <c r="AO264" s="185" t="s">
        <v>214</v>
      </c>
      <c r="AP264" s="186">
        <f>_xll.qlInterestRateIndexFixingDate(Currency&amp;"ibor"&amp;$I$1,AQ264,Trigger)</f>
        <v>42524</v>
      </c>
      <c r="AQ264" s="186">
        <f>_xll.qlCalendarAdvance(Calendar,AQ263,AO264,"f",,Trigger)</f>
        <v>42528</v>
      </c>
      <c r="AR264" s="186">
        <f>_xll.qlInterestRateIndexMaturity(Currency&amp;"ibor"&amp;$I$1,AQ264,Trigger)</f>
        <v>42558</v>
      </c>
      <c r="AS264" s="359">
        <f>_xll.qlIndexFixing($AC$5,AP264,,_xll.ohTrigger(Trigger,Quote!$V$2))</f>
        <v>-6.5353884788832417E-4</v>
      </c>
      <c r="AT264" s="359">
        <f>_xll.qlIndexFixing($AU$1,AP264,TRUE,_xll.ohTrigger(Trigger,Trigger1M))</f>
        <v>-6.8656347658135886E-4</v>
      </c>
    </row>
    <row r="265" spans="41:46" ht="11.25" customHeight="1" x14ac:dyDescent="0.25">
      <c r="AO265" s="185" t="s">
        <v>214</v>
      </c>
      <c r="AP265" s="186">
        <f>_xll.qlInterestRateIndexFixingDate(Currency&amp;"ibor"&amp;$I$1,AQ265,Trigger)</f>
        <v>42527</v>
      </c>
      <c r="AQ265" s="186">
        <f>_xll.qlCalendarAdvance(Calendar,AQ264,AO265,"f",,Trigger)</f>
        <v>42529</v>
      </c>
      <c r="AR265" s="186">
        <f>_xll.qlInterestRateIndexMaturity(Currency&amp;"ibor"&amp;$I$1,AQ265,Trigger)</f>
        <v>42559</v>
      </c>
      <c r="AS265" s="359">
        <f>_xll.qlIndexFixing($AC$5,AP265,,_xll.ohTrigger(Trigger,Quote!$V$2))</f>
        <v>-6.5326361318662762E-4</v>
      </c>
      <c r="AT265" s="359">
        <f>_xll.qlIndexFixing($AU$1,AP265,TRUE,_xll.ohTrigger(Trigger,Trigger1M))</f>
        <v>-6.8534939767195269E-4</v>
      </c>
    </row>
    <row r="266" spans="41:46" ht="11.25" customHeight="1" x14ac:dyDescent="0.25">
      <c r="AO266" s="185" t="s">
        <v>214</v>
      </c>
      <c r="AP266" s="186">
        <f>_xll.qlInterestRateIndexFixingDate(Currency&amp;"ibor"&amp;$I$1,AQ266,Trigger)</f>
        <v>42528</v>
      </c>
      <c r="AQ266" s="186">
        <f>_xll.qlCalendarAdvance(Calendar,AQ265,AO266,"f",,Trigger)</f>
        <v>42530</v>
      </c>
      <c r="AR266" s="186">
        <f>_xll.qlInterestRateIndexMaturity(Currency&amp;"ibor"&amp;$I$1,AQ266,Trigger)</f>
        <v>42562</v>
      </c>
      <c r="AS266" s="359">
        <f>_xll.qlIndexFixing($AC$5,AP266,,_xll.ohTrigger(Trigger,Quote!$V$2))</f>
        <v>-6.5271196031682632E-4</v>
      </c>
      <c r="AT266" s="359">
        <f>_xll.qlIndexFixing($AU$1,AP266,TRUE,_xll.ohTrigger(Trigger,Trigger1M))</f>
        <v>-6.828507849315768E-4</v>
      </c>
    </row>
    <row r="267" spans="41:46" ht="11.25" customHeight="1" x14ac:dyDescent="0.25">
      <c r="AO267" s="185" t="s">
        <v>214</v>
      </c>
      <c r="AP267" s="186">
        <f>_xll.qlInterestRateIndexFixingDate(Currency&amp;"ibor"&amp;$I$1,AQ267,Trigger)</f>
        <v>42529</v>
      </c>
      <c r="AQ267" s="186">
        <f>_xll.qlCalendarAdvance(Calendar,AQ266,AO267,"f",,Trigger)</f>
        <v>42531</v>
      </c>
      <c r="AR267" s="186">
        <f>_xll.qlInterestRateIndexMaturity(Currency&amp;"ibor"&amp;$I$1,AQ267,Trigger)</f>
        <v>42562</v>
      </c>
      <c r="AS267" s="359">
        <f>_xll.qlIndexFixing($AC$5,AP267,,_xll.ohTrigger(Trigger,Quote!$V$2))</f>
        <v>-6.5257493493340744E-4</v>
      </c>
      <c r="AT267" s="359">
        <f>_xll.qlIndexFixing($AU$1,AP267,TRUE,_xll.ohTrigger(Trigger,Trigger1M))</f>
        <v>-6.8225497975396294E-4</v>
      </c>
    </row>
    <row r="268" spans="41:46" ht="11.25" customHeight="1" x14ac:dyDescent="0.25">
      <c r="AO268" s="185" t="s">
        <v>214</v>
      </c>
      <c r="AP268" s="186">
        <f>_xll.qlInterestRateIndexFixingDate(Currency&amp;"ibor"&amp;$I$1,AQ268,Trigger)</f>
        <v>42530</v>
      </c>
      <c r="AQ268" s="186">
        <f>_xll.qlCalendarAdvance(Calendar,AQ267,AO268,"f",,Trigger)</f>
        <v>42534</v>
      </c>
      <c r="AR268" s="186">
        <f>_xll.qlInterestRateIndexMaturity(Currency&amp;"ibor"&amp;$I$1,AQ268,Trigger)</f>
        <v>42564</v>
      </c>
      <c r="AS268" s="359">
        <f>_xll.qlIndexFixing($AC$5,AP268,,_xll.ohTrigger(Trigger,Quote!$V$2))</f>
        <v>-6.5188743959021522E-4</v>
      </c>
      <c r="AT268" s="359">
        <f>_xll.qlIndexFixing($AU$1,AP268,TRUE,_xll.ohTrigger(Trigger,Trigger1M))</f>
        <v>-6.7915197404300187E-4</v>
      </c>
    </row>
    <row r="269" spans="41:46" ht="11.25" customHeight="1" x14ac:dyDescent="0.25">
      <c r="AO269" s="185" t="s">
        <v>214</v>
      </c>
      <c r="AP269" s="186">
        <f>_xll.qlInterestRateIndexFixingDate(Currency&amp;"ibor"&amp;$I$1,AQ269,Trigger)</f>
        <v>42531</v>
      </c>
      <c r="AQ269" s="186">
        <f>_xll.qlCalendarAdvance(Calendar,AQ268,AO269,"f",,Trigger)</f>
        <v>42535</v>
      </c>
      <c r="AR269" s="186">
        <f>_xll.qlInterestRateIndexMaturity(Currency&amp;"ibor"&amp;$I$1,AQ269,Trigger)</f>
        <v>42565</v>
      </c>
      <c r="AS269" s="359">
        <f>_xll.qlIndexFixing($AC$5,AP269,,_xll.ohTrigger(Trigger,Quote!$V$2))</f>
        <v>-6.5161220485387972E-4</v>
      </c>
      <c r="AT269" s="359">
        <f>_xll.qlIndexFixing($AU$1,AP269,TRUE,_xll.ohTrigger(Trigger,Trigger1M))</f>
        <v>-6.778870829218242E-4</v>
      </c>
    </row>
    <row r="270" spans="41:46" ht="11.25" customHeight="1" x14ac:dyDescent="0.25">
      <c r="AO270" s="185" t="s">
        <v>214</v>
      </c>
      <c r="AP270" s="186">
        <f>_xll.qlInterestRateIndexFixingDate(Currency&amp;"ibor"&amp;$I$1,AQ270,Trigger)</f>
        <v>42534</v>
      </c>
      <c r="AQ270" s="186">
        <f>_xll.qlCalendarAdvance(Calendar,AQ269,AO270,"f",,Trigger)</f>
        <v>42536</v>
      </c>
      <c r="AR270" s="186">
        <f>_xll.qlInterestRateIndexMaturity(Currency&amp;"ibor"&amp;$I$1,AQ270,Trigger)</f>
        <v>42566</v>
      </c>
      <c r="AS270" s="359">
        <f>_xll.qlIndexFixing($AC$5,AP270,,_xll.ohTrigger(Trigger,Quote!$V$2))</f>
        <v>-6.5133697010821834E-4</v>
      </c>
      <c r="AT270" s="359">
        <f>_xll.qlIndexFixing($AU$1,AP270,TRUE,_xll.ohTrigger(Trigger,Trigger1M))</f>
        <v>-6.7661372280314325E-4</v>
      </c>
    </row>
    <row r="271" spans="41:46" ht="11.25" customHeight="1" x14ac:dyDescent="0.25">
      <c r="AO271" s="185" t="s">
        <v>214</v>
      </c>
      <c r="AP271" s="186">
        <f>_xll.qlInterestRateIndexFixingDate(Currency&amp;"ibor"&amp;$I$1,AQ271,Trigger)</f>
        <v>42535</v>
      </c>
      <c r="AQ271" s="186">
        <f>_xll.qlCalendarAdvance(Calendar,AQ270,AO271,"f",,Trigger)</f>
        <v>42537</v>
      </c>
      <c r="AR271" s="186">
        <f>_xll.qlInterestRateIndexMaturity(Currency&amp;"ibor"&amp;$I$1,AQ271,Trigger)</f>
        <v>42569</v>
      </c>
      <c r="AS271" s="359">
        <f>_xll.qlIndexFixing($AC$5,AP271,,_xll.ohTrigger(Trigger,Quote!$V$2))</f>
        <v>-6.5078532412998769E-4</v>
      </c>
      <c r="AT271" s="359">
        <f>_xll.qlIndexFixing($AU$1,AP271,TRUE,_xll.ohTrigger(Trigger,Trigger1M))</f>
        <v>-6.7399657633401833E-4</v>
      </c>
    </row>
    <row r="272" spans="41:46" ht="11.25" customHeight="1" x14ac:dyDescent="0.25">
      <c r="AO272" s="185" t="s">
        <v>214</v>
      </c>
      <c r="AP272" s="186">
        <f>_xll.qlInterestRateIndexFixingDate(Currency&amp;"ibor"&amp;$I$1,AQ272,Trigger)</f>
        <v>42536</v>
      </c>
      <c r="AQ272" s="186">
        <f>_xll.qlCalendarAdvance(Calendar,AQ271,AO272,"f",,Trigger)</f>
        <v>42538</v>
      </c>
      <c r="AR272" s="186">
        <f>_xll.qlInterestRateIndexMaturity(Currency&amp;"ibor"&amp;$I$1,AQ272,Trigger)</f>
        <v>42569</v>
      </c>
      <c r="AS272" s="359">
        <f>_xll.qlIndexFixing($AC$5,AP272,,_xll.ohTrigger(Trigger,Quote!$V$2))</f>
        <v>-6.5064829523272638E-4</v>
      </c>
      <c r="AT272" s="359">
        <f>_xll.qlIndexFixing($AU$1,AP272,TRUE,_xll.ohTrigger(Trigger,Trigger1M))</f>
        <v>-6.7337111460721226E-4</v>
      </c>
    </row>
    <row r="273" spans="41:46" ht="11.25" customHeight="1" x14ac:dyDescent="0.25">
      <c r="AO273" s="185" t="s">
        <v>214</v>
      </c>
      <c r="AP273" s="186">
        <f>_xll.qlInterestRateIndexFixingDate(Currency&amp;"ibor"&amp;$I$1,AQ273,Trigger)</f>
        <v>42537</v>
      </c>
      <c r="AQ273" s="186">
        <f>_xll.qlCalendarAdvance(Calendar,AQ272,AO273,"f",,Trigger)</f>
        <v>42541</v>
      </c>
      <c r="AR273" s="186">
        <f>_xll.qlInterestRateIndexMaturity(Currency&amp;"ibor"&amp;$I$1,AQ273,Trigger)</f>
        <v>42571</v>
      </c>
      <c r="AS273" s="359">
        <f>_xll.qlIndexFixing($AC$5,AP273,,_xll.ohTrigger(Trigger,Quote!$V$2))</f>
        <v>-6.4996079629464631E-4</v>
      </c>
      <c r="AT273" s="359">
        <f>_xll.qlIndexFixing($AU$1,AP273,TRUE,_xll.ohTrigger(Trigger,Trigger1M))</f>
        <v>-6.701198844107914E-4</v>
      </c>
    </row>
    <row r="274" spans="41:46" ht="11.25" customHeight="1" x14ac:dyDescent="0.25">
      <c r="AO274" s="185" t="s">
        <v>214</v>
      </c>
      <c r="AP274" s="186">
        <f>_xll.qlInterestRateIndexFixingDate(Currency&amp;"ibor"&amp;$I$1,AQ274,Trigger)</f>
        <v>42538</v>
      </c>
      <c r="AQ274" s="186">
        <f>_xll.qlCalendarAdvance(Calendar,AQ273,AO274,"f",,Trigger)</f>
        <v>42542</v>
      </c>
      <c r="AR274" s="186">
        <f>_xll.qlInterestRateIndexMaturity(Currency&amp;"ibor"&amp;$I$1,AQ274,Trigger)</f>
        <v>42572</v>
      </c>
      <c r="AS274" s="359">
        <f>_xll.qlIndexFixing($AC$5,AP274,,_xll.ohTrigger(Trigger,Quote!$V$2))</f>
        <v>-6.4968556151301371E-4</v>
      </c>
      <c r="AT274" s="359">
        <f>_xll.qlIndexFixing($AU$1,AP274,TRUE,_xll.ohTrigger(Trigger,Trigger1M))</f>
        <v>-6.6879570858979775E-4</v>
      </c>
    </row>
    <row r="275" spans="41:46" ht="11.25" customHeight="1" x14ac:dyDescent="0.25">
      <c r="AO275" s="185" t="s">
        <v>214</v>
      </c>
      <c r="AP275" s="186">
        <f>_xll.qlInterestRateIndexFixingDate(Currency&amp;"ibor"&amp;$I$1,AQ275,Trigger)</f>
        <v>42541</v>
      </c>
      <c r="AQ275" s="186">
        <f>_xll.qlCalendarAdvance(Calendar,AQ274,AO275,"f",,Trigger)</f>
        <v>42543</v>
      </c>
      <c r="AR275" s="186">
        <f>_xll.qlInterestRateIndexMaturity(Currency&amp;"ibor"&amp;$I$1,AQ275,Trigger)</f>
        <v>42573</v>
      </c>
      <c r="AS275" s="359">
        <f>_xll.qlIndexFixing($AC$5,AP275,,_xll.ohTrigger(Trigger,Quote!$V$2))</f>
        <v>-6.494103267233875E-4</v>
      </c>
      <c r="AT275" s="359">
        <f>_xll.qlIndexFixing($AU$1,AP275,TRUE,_xll.ohTrigger(Trigger,Trigger1M))</f>
        <v>-6.6746306319043214E-4</v>
      </c>
    </row>
    <row r="276" spans="41:46" ht="11.25" customHeight="1" x14ac:dyDescent="0.25">
      <c r="AO276" s="185" t="s">
        <v>214</v>
      </c>
      <c r="AP276" s="186">
        <f>_xll.qlInterestRateIndexFixingDate(Currency&amp;"ibor"&amp;$I$1,AQ276,Trigger)</f>
        <v>42542</v>
      </c>
      <c r="AQ276" s="186">
        <f>_xll.qlCalendarAdvance(Calendar,AQ275,AO276,"f",,Trigger)</f>
        <v>42544</v>
      </c>
      <c r="AR276" s="186">
        <f>_xll.qlInterestRateIndexMaturity(Currency&amp;"ibor"&amp;$I$1,AQ276,Trigger)</f>
        <v>42576</v>
      </c>
      <c r="AS276" s="359">
        <f>_xll.qlIndexFixing($AC$5,AP276,,_xll.ohTrigger(Trigger,Quote!$V$2))</f>
        <v>-6.4885868760841681E-4</v>
      </c>
      <c r="AT276" s="359">
        <f>_xll.qlIndexFixing($AU$1,AP276,TRUE,_xll.ohTrigger(Trigger,Trigger1M))</f>
        <v>-6.6472737592054854E-4</v>
      </c>
    </row>
    <row r="277" spans="41:46" ht="11.25" customHeight="1" x14ac:dyDescent="0.25">
      <c r="AO277" s="185" t="s">
        <v>214</v>
      </c>
      <c r="AP277" s="186">
        <f>_xll.qlInterestRateIndexFixingDate(Currency&amp;"ibor"&amp;$I$1,AQ277,Trigger)</f>
        <v>42543</v>
      </c>
      <c r="AQ277" s="186">
        <f>_xll.qlCalendarAdvance(Calendar,AQ276,AO277,"f",,Trigger)</f>
        <v>42545</v>
      </c>
      <c r="AR277" s="186">
        <f>_xll.qlInterestRateIndexMaturity(Currency&amp;"ibor"&amp;$I$1,AQ277,Trigger)</f>
        <v>42576</v>
      </c>
      <c r="AS277" s="359">
        <f>_xll.qlIndexFixing($AC$5,AP277,,_xll.ohTrigger(Trigger,Quote!$V$2))</f>
        <v>-6.487216552135903E-4</v>
      </c>
      <c r="AT277" s="359">
        <f>_xll.qlIndexFixing($AU$1,AP277,TRUE,_xll.ohTrigger(Trigger,Trigger1M))</f>
        <v>-6.6407225505130205E-4</v>
      </c>
    </row>
    <row r="278" spans="41:46" ht="11.25" customHeight="1" x14ac:dyDescent="0.25">
      <c r="AO278" s="185" t="s">
        <v>214</v>
      </c>
      <c r="AP278" s="186">
        <f>_xll.qlInterestRateIndexFixingDate(Currency&amp;"ibor"&amp;$I$1,AQ278,Trigger)</f>
        <v>42544</v>
      </c>
      <c r="AQ278" s="186">
        <f>_xll.qlCalendarAdvance(Calendar,AQ277,AO278,"f",,Trigger)</f>
        <v>42548</v>
      </c>
      <c r="AR278" s="186">
        <f>_xll.qlInterestRateIndexMaturity(Currency&amp;"ibor"&amp;$I$1,AQ278,Trigger)</f>
        <v>42578</v>
      </c>
      <c r="AS278" s="359">
        <f>_xll.qlIndexFixing($AC$5,AP278,,_xll.ohTrigger(Trigger,Quote!$V$2))</f>
        <v>-6.4803415268599451E-4</v>
      </c>
      <c r="AT278" s="359">
        <f>_xll.qlIndexFixing($AU$1,AP278,TRUE,_xll.ohTrigger(Trigger,Trigger1M))</f>
        <v>-6.6067278962433917E-4</v>
      </c>
    </row>
    <row r="279" spans="41:46" ht="11.25" customHeight="1" x14ac:dyDescent="0.25">
      <c r="AO279" s="185" t="s">
        <v>214</v>
      </c>
      <c r="AP279" s="186">
        <f>_xll.qlInterestRateIndexFixingDate(Currency&amp;"ibor"&amp;$I$1,AQ279,Trigger)</f>
        <v>42545</v>
      </c>
      <c r="AQ279" s="186">
        <f>_xll.qlCalendarAdvance(Calendar,AQ278,AO279,"f",,Trigger)</f>
        <v>42549</v>
      </c>
      <c r="AR279" s="186">
        <f>_xll.qlInterestRateIndexMaturity(Currency&amp;"ibor"&amp;$I$1,AQ279,Trigger)</f>
        <v>42579</v>
      </c>
      <c r="AS279" s="359">
        <f>_xll.qlIndexFixing($AC$5,AP279,,_xll.ohTrigger(Trigger,Quote!$V$2))</f>
        <v>-6.4775891785906481E-4</v>
      </c>
      <c r="AT279" s="359">
        <f>_xll.qlIndexFixing($AU$1,AP279,TRUE,_xll.ohTrigger(Trigger,Trigger1M))</f>
        <v>-6.5928932501346793E-4</v>
      </c>
    </row>
    <row r="280" spans="41:46" ht="11.25" customHeight="1" x14ac:dyDescent="0.25">
      <c r="AO280" s="185" t="s">
        <v>214</v>
      </c>
      <c r="AP280" s="186">
        <f>_xll.qlInterestRateIndexFixingDate(Currency&amp;"ibor"&amp;$I$1,AQ280,Trigger)</f>
        <v>42548</v>
      </c>
      <c r="AQ280" s="186">
        <f>_xll.qlCalendarAdvance(Calendar,AQ279,AO280,"f",,Trigger)</f>
        <v>42550</v>
      </c>
      <c r="AR280" s="186">
        <f>_xll.qlInterestRateIndexMaturity(Currency&amp;"ibor"&amp;$I$1,AQ280,Trigger)</f>
        <v>42580</v>
      </c>
      <c r="AS280" s="359">
        <f>_xll.qlIndexFixing($AC$5,AP280,,_xll.ohTrigger(Trigger,Quote!$V$2))</f>
        <v>-6.4748368302680603E-4</v>
      </c>
      <c r="AT280" s="359">
        <f>_xll.qlIndexFixing($AU$1,AP280,TRUE,_xll.ohTrigger(Trigger,Trigger1M))</f>
        <v>-6.5789739024069149E-4</v>
      </c>
    </row>
    <row r="281" spans="41:46" ht="11.25" customHeight="1" x14ac:dyDescent="0.25">
      <c r="AO281" s="185" t="s">
        <v>214</v>
      </c>
      <c r="AP281" s="186">
        <f>_xll.qlInterestRateIndexFixingDate(Currency&amp;"ibor"&amp;$I$1,AQ281,Trigger)</f>
        <v>42549</v>
      </c>
      <c r="AQ281" s="186">
        <f>_xll.qlCalendarAdvance(Calendar,AQ280,AO281,"f",,Trigger)</f>
        <v>42551</v>
      </c>
      <c r="AR281" s="186">
        <f>_xll.qlInterestRateIndexMaturity(Currency&amp;"ibor"&amp;$I$1,AQ281,Trigger)</f>
        <v>42580</v>
      </c>
      <c r="AS281" s="359">
        <f>_xll.qlIndexFixing($AC$5,AP281,,_xll.ohTrigger(Trigger,Quote!$V$2))</f>
        <v>-6.473466476436731E-4</v>
      </c>
      <c r="AT281" s="359">
        <f>_xll.qlIndexFixing($AU$1,AP281,TRUE,_xll.ohTrigger(Trigger,Trigger1M))</f>
        <v>-6.5721966882634686E-4</v>
      </c>
    </row>
    <row r="282" spans="41:46" ht="11.25" customHeight="1" x14ac:dyDescent="0.25">
      <c r="AO282" s="185" t="s">
        <v>214</v>
      </c>
      <c r="AP282" s="186">
        <f>_xll.qlInterestRateIndexFixingDate(Currency&amp;"ibor"&amp;$I$1,AQ282,Trigger)</f>
        <v>42550</v>
      </c>
      <c r="AQ282" s="186">
        <f>_xll.qlCalendarAdvance(Calendar,AQ281,AO282,"f",,Trigger)</f>
        <v>42552</v>
      </c>
      <c r="AR282" s="186">
        <f>_xll.qlInterestRateIndexMaturity(Currency&amp;"ibor"&amp;$I$1,AQ282,Trigger)</f>
        <v>42583</v>
      </c>
      <c r="AS282" s="359">
        <f>_xll.qlIndexFixing($AC$5,AP282,,_xll.ohTrigger(Trigger,Quote!$V$2))</f>
        <v>-6.4679501487213144E-4</v>
      </c>
      <c r="AT282" s="359">
        <f>_xll.qlIndexFixing($AU$1,AP282,TRUE,_xll.ohTrigger(Trigger,Trigger1M))</f>
        <v>-6.5435837245880941E-4</v>
      </c>
    </row>
    <row r="283" spans="41:46" ht="11.25" customHeight="1" x14ac:dyDescent="0.25">
      <c r="AO283" s="185" t="s">
        <v>214</v>
      </c>
      <c r="AP283" s="186">
        <f>_xll.qlInterestRateIndexFixingDate(Currency&amp;"ibor"&amp;$I$1,AQ283,Trigger)</f>
        <v>42551</v>
      </c>
      <c r="AQ283" s="186">
        <f>_xll.qlCalendarAdvance(Calendar,AQ282,AO283,"f",,Trigger)</f>
        <v>42555</v>
      </c>
      <c r="AR283" s="186">
        <f>_xll.qlInterestRateIndexMaturity(Currency&amp;"ibor"&amp;$I$1,AQ283,Trigger)</f>
        <v>42586</v>
      </c>
      <c r="AS283" s="359">
        <f>_xll.qlIndexFixing($AC$5,AP283,,_xll.ohTrigger(Trigger,Quote!$V$2))</f>
        <v>-6.4596931177397831E-4</v>
      </c>
      <c r="AT283" s="359">
        <f>_xll.qlIndexFixing($AU$1,AP283,TRUE,_xll.ohTrigger(Trigger,Trigger1M))</f>
        <v>-6.5006822494157086E-4</v>
      </c>
    </row>
    <row r="284" spans="41:46" ht="11.25" customHeight="1" x14ac:dyDescent="0.25">
      <c r="AO284" s="185" t="s">
        <v>214</v>
      </c>
      <c r="AP284" s="186">
        <f>_xll.qlInterestRateIndexFixingDate(Currency&amp;"ibor"&amp;$I$1,AQ284,Trigger)</f>
        <v>42552</v>
      </c>
      <c r="AQ284" s="186">
        <f>_xll.qlCalendarAdvance(Calendar,AQ283,AO284,"f",,Trigger)</f>
        <v>42556</v>
      </c>
      <c r="AR284" s="186">
        <f>_xll.qlInterestRateIndexMaturity(Currency&amp;"ibor"&amp;$I$1,AQ284,Trigger)</f>
        <v>42587</v>
      </c>
      <c r="AS284" s="359">
        <f>_xll.qlIndexFixing($AC$5,AP284,,_xll.ohTrigger(Trigger,Quote!$V$2))</f>
        <v>-6.456940773954641E-4</v>
      </c>
      <c r="AT284" s="359">
        <f>_xll.qlIndexFixing($AU$1,AP284,TRUE,_xll.ohTrigger(Trigger,Trigger1M))</f>
        <v>-6.4862123449410853E-4</v>
      </c>
    </row>
    <row r="285" spans="41:46" ht="11.25" customHeight="1" x14ac:dyDescent="0.25">
      <c r="AO285" s="185" t="s">
        <v>214</v>
      </c>
      <c r="AP285" s="186">
        <f>_xll.qlInterestRateIndexFixingDate(Currency&amp;"ibor"&amp;$I$1,AQ285,Trigger)</f>
        <v>42555</v>
      </c>
      <c r="AQ285" s="186">
        <f>_xll.qlCalendarAdvance(Calendar,AQ284,AO285,"f",,Trigger)</f>
        <v>42557</v>
      </c>
      <c r="AR285" s="186">
        <f>_xll.qlInterestRateIndexMaturity(Currency&amp;"ibor"&amp;$I$1,AQ285,Trigger)</f>
        <v>42590</v>
      </c>
      <c r="AS285" s="359">
        <f>_xll.qlIndexFixing($AC$5,AP285,,_xll.ohTrigger(Trigger,Quote!$V$2))</f>
        <v>-6.4514245245278999E-4</v>
      </c>
      <c r="AT285" s="359">
        <f>_xll.qlIndexFixing($AU$1,AP285,TRUE,_xll.ohTrigger(Trigger,Trigger1M))</f>
        <v>-6.4565550579563018E-4</v>
      </c>
    </row>
    <row r="286" spans="41:46" ht="11.25" customHeight="1" x14ac:dyDescent="0.25">
      <c r="AO286" s="185" t="s">
        <v>214</v>
      </c>
      <c r="AP286" s="186">
        <f>_xll.qlInterestRateIndexFixingDate(Currency&amp;"ibor"&amp;$I$1,AQ286,Trigger)</f>
        <v>42556</v>
      </c>
      <c r="AQ286" s="186">
        <f>_xll.qlCalendarAdvance(Calendar,AQ285,AO286,"f",,Trigger)</f>
        <v>42558</v>
      </c>
      <c r="AR286" s="186">
        <f>_xll.qlInterestRateIndexMaturity(Currency&amp;"ibor"&amp;$I$1,AQ286,Trigger)</f>
        <v>42590</v>
      </c>
      <c r="AS286" s="359">
        <f>_xll.qlIndexFixing($AC$5,AP286,,_xll.ohTrigger(Trigger,Quote!$V$2))</f>
        <v>-6.4500541357981334E-4</v>
      </c>
      <c r="AT286" s="359">
        <f>_xll.qlIndexFixing($AU$1,AP286,TRUE,_xll.ohTrigger(Trigger,Trigger1M))</f>
        <v>-6.4494388496261212E-4</v>
      </c>
    </row>
    <row r="287" spans="41:46" ht="11.25" customHeight="1" x14ac:dyDescent="0.25">
      <c r="AO287" s="185" t="s">
        <v>214</v>
      </c>
      <c r="AP287" s="186">
        <f>_xll.qlInterestRateIndexFixingDate(Currency&amp;"ibor"&amp;$I$1,AQ287,Trigger)</f>
        <v>42557</v>
      </c>
      <c r="AQ287" s="186">
        <f>_xll.qlCalendarAdvance(Calendar,AQ286,AO287,"f",,Trigger)</f>
        <v>42559</v>
      </c>
      <c r="AR287" s="186">
        <f>_xll.qlInterestRateIndexMaturity(Currency&amp;"ibor"&amp;$I$1,AQ287,Trigger)</f>
        <v>42590</v>
      </c>
      <c r="AS287" s="359">
        <f>_xll.qlIndexFixing($AC$5,AP287,,_xll.ohTrigger(Trigger,Quote!$V$2))</f>
        <v>-6.4486837421350702E-4</v>
      </c>
      <c r="AT287" s="359">
        <f>_xll.qlIndexFixing($AU$1,AP287,TRUE,_xll.ohTrigger(Trigger,Trigger1M))</f>
        <v>-6.4422943814816083E-4</v>
      </c>
    </row>
    <row r="288" spans="41:46" ht="11.25" customHeight="1" x14ac:dyDescent="0.25">
      <c r="AO288" s="185" t="s">
        <v>214</v>
      </c>
      <c r="AP288" s="186">
        <f>_xll.qlInterestRateIndexFixingDate(Currency&amp;"ibor"&amp;$I$1,AQ288,Trigger)</f>
        <v>42558</v>
      </c>
      <c r="AQ288" s="186">
        <f>_xll.qlCalendarAdvance(Calendar,AQ287,AO288,"f",,Trigger)</f>
        <v>42562</v>
      </c>
      <c r="AR288" s="186">
        <f>_xll.qlInterestRateIndexMaturity(Currency&amp;"ibor"&amp;$I$1,AQ288,Trigger)</f>
        <v>42593</v>
      </c>
      <c r="AS288" s="359">
        <f>_xll.qlIndexFixing($AC$5,AP288,,_xll.ohTrigger(Trigger,Quote!$V$2))</f>
        <v>-6.44042670978689E-4</v>
      </c>
      <c r="AT288" s="359">
        <f>_xll.qlIndexFixing($AU$1,AP288,TRUE,_xll.ohTrigger(Trigger,Trigger1M))</f>
        <v>-6.3976140253441116E-4</v>
      </c>
    </row>
    <row r="289" spans="41:46" ht="11.25" customHeight="1" x14ac:dyDescent="0.25">
      <c r="AO289" s="185" t="s">
        <v>214</v>
      </c>
      <c r="AP289" s="186">
        <f>_xll.qlInterestRateIndexFixingDate(Currency&amp;"ibor"&amp;$I$1,AQ289,Trigger)</f>
        <v>42559</v>
      </c>
      <c r="AQ289" s="186">
        <f>_xll.qlCalendarAdvance(Calendar,AQ288,AO289,"f",,Trigger)</f>
        <v>42563</v>
      </c>
      <c r="AR289" s="186">
        <f>_xll.qlInterestRateIndexMaturity(Currency&amp;"ibor"&amp;$I$1,AQ289,Trigger)</f>
        <v>42594</v>
      </c>
      <c r="AS289" s="359">
        <f>_xll.qlIndexFixing($AC$5,AP289,,_xll.ohTrigger(Trigger,Quote!$V$2))</f>
        <v>-6.4376743655247099E-4</v>
      </c>
      <c r="AT289" s="359">
        <f>_xll.qlIndexFixing($AU$1,AP289,TRUE,_xll.ohTrigger(Trigger,Trigger1M))</f>
        <v>-6.3825511487851502E-4</v>
      </c>
    </row>
    <row r="290" spans="41:46" ht="11.25" customHeight="1" x14ac:dyDescent="0.25">
      <c r="AO290" s="185" t="s">
        <v>214</v>
      </c>
      <c r="AP290" s="186">
        <f>_xll.qlInterestRateIndexFixingDate(Currency&amp;"ibor"&amp;$I$1,AQ290,Trigger)</f>
        <v>42562</v>
      </c>
      <c r="AQ290" s="186">
        <f>_xll.qlCalendarAdvance(Calendar,AQ289,AO290,"f",,Trigger)</f>
        <v>42564</v>
      </c>
      <c r="AR290" s="186">
        <f>_xll.qlInterestRateIndexMaturity(Currency&amp;"ibor"&amp;$I$1,AQ290,Trigger)</f>
        <v>42597</v>
      </c>
      <c r="AS290" s="359">
        <f>_xll.qlIndexFixing($AC$5,AP290,,_xll.ohTrigger(Trigger,Quote!$V$2))</f>
        <v>-6.432158184162389E-4</v>
      </c>
      <c r="AT290" s="359">
        <f>_xll.qlIndexFixing($AU$1,AP290,TRUE,_xll.ohTrigger(Trigger,Trigger1M))</f>
        <v>-6.3517082426417016E-4</v>
      </c>
    </row>
    <row r="291" spans="41:46" ht="11.25" customHeight="1" x14ac:dyDescent="0.25">
      <c r="AO291" s="185" t="s">
        <v>214</v>
      </c>
      <c r="AP291" s="186">
        <f>_xll.qlInterestRateIndexFixingDate(Currency&amp;"ibor"&amp;$I$1,AQ291,Trigger)</f>
        <v>42563</v>
      </c>
      <c r="AQ291" s="186">
        <f>_xll.qlCalendarAdvance(Calendar,AQ290,AO291,"f",,Trigger)</f>
        <v>42565</v>
      </c>
      <c r="AR291" s="186">
        <f>_xll.qlInterestRateIndexMaturity(Currency&amp;"ibor"&amp;$I$1,AQ291,Trigger)</f>
        <v>42597</v>
      </c>
      <c r="AS291" s="359">
        <f>_xll.qlIndexFixing($AC$5,AP291,,_xll.ohTrigger(Trigger,Quote!$V$2))</f>
        <v>-6.4307877607278074E-4</v>
      </c>
      <c r="AT291" s="359">
        <f>_xll.qlIndexFixing($AU$1,AP291,TRUE,_xll.ohTrigger(Trigger,Trigger1M))</f>
        <v>-6.3442953694911597E-4</v>
      </c>
    </row>
    <row r="292" spans="41:46" ht="11.25" customHeight="1" x14ac:dyDescent="0.25">
      <c r="AO292" s="185" t="s">
        <v>214</v>
      </c>
      <c r="AP292" s="186">
        <f>_xll.qlInterestRateIndexFixingDate(Currency&amp;"ibor"&amp;$I$1,AQ292,Trigger)</f>
        <v>42564</v>
      </c>
      <c r="AQ292" s="186">
        <f>_xll.qlCalendarAdvance(Calendar,AQ291,AO292,"f",,Trigger)</f>
        <v>42566</v>
      </c>
      <c r="AR292" s="186">
        <f>_xll.qlInterestRateIndexMaturity(Currency&amp;"ibor"&amp;$I$1,AQ292,Trigger)</f>
        <v>42597</v>
      </c>
      <c r="AS292" s="359">
        <f>_xll.qlIndexFixing($AC$5,AP292,,_xll.ohTrigger(Trigger,Quote!$V$2))</f>
        <v>-6.4294173323513825E-4</v>
      </c>
      <c r="AT292" s="359">
        <f>_xll.qlIndexFixing($AU$1,AP292,TRUE,_xll.ohTrigger(Trigger,Trigger1M))</f>
        <v>-6.3368542339523677E-4</v>
      </c>
    </row>
    <row r="293" spans="41:46" ht="11.25" customHeight="1" x14ac:dyDescent="0.25">
      <c r="AO293" s="185" t="s">
        <v>214</v>
      </c>
      <c r="AP293" s="186">
        <f>_xll.qlInterestRateIndexFixingDate(Currency&amp;"ibor"&amp;$I$1,AQ293,Trigger)</f>
        <v>42565</v>
      </c>
      <c r="AQ293" s="186">
        <f>_xll.qlCalendarAdvance(Calendar,AQ292,AO293,"f",,Trigger)</f>
        <v>42569</v>
      </c>
      <c r="AR293" s="186">
        <f>_xll.qlInterestRateIndexMaturity(Currency&amp;"ibor"&amp;$I$1,AQ293,Trigger)</f>
        <v>42600</v>
      </c>
      <c r="AS293" s="359">
        <f>_xll.qlIndexFixing($AC$5,AP293,,_xll.ohTrigger(Trigger,Quote!$V$2))</f>
        <v>-6.421160298610768E-4</v>
      </c>
      <c r="AT293" s="359">
        <f>_xll.qlIndexFixing($AU$1,AP293,TRUE,_xll.ohTrigger(Trigger,Trigger1M))</f>
        <v>-6.2903948736193007E-4</v>
      </c>
    </row>
    <row r="294" spans="41:46" ht="11.25" customHeight="1" x14ac:dyDescent="0.25">
      <c r="AO294" s="185" t="s">
        <v>214</v>
      </c>
      <c r="AP294" s="186">
        <f>_xll.qlInterestRateIndexFixingDate(Currency&amp;"ibor"&amp;$I$1,AQ294,Trigger)</f>
        <v>42566</v>
      </c>
      <c r="AQ294" s="186">
        <f>_xll.qlCalendarAdvance(Calendar,AQ293,AO294,"f",,Trigger)</f>
        <v>42570</v>
      </c>
      <c r="AR294" s="186">
        <f>_xll.qlInterestRateIndexMaturity(Currency&amp;"ibor"&amp;$I$1,AQ294,Trigger)</f>
        <v>42601</v>
      </c>
      <c r="AS294" s="359">
        <f>_xll.qlIndexFixing($AC$5,AP294,,_xll.ohTrigger(Trigger,Quote!$V$2))</f>
        <v>-6.4184079539102287E-4</v>
      </c>
      <c r="AT294" s="359">
        <f>_xll.qlIndexFixing($AU$1,AP294,TRUE,_xll.ohTrigger(Trigger,Trigger1M))</f>
        <v>-6.2747389839507548E-4</v>
      </c>
    </row>
    <row r="295" spans="41:46" ht="11.25" customHeight="1" x14ac:dyDescent="0.25">
      <c r="AO295" s="185" t="s">
        <v>214</v>
      </c>
      <c r="AP295" s="186">
        <f>_xll.qlInterestRateIndexFixingDate(Currency&amp;"ibor"&amp;$I$1,AQ295,Trigger)</f>
        <v>42569</v>
      </c>
      <c r="AQ295" s="186">
        <f>_xll.qlCalendarAdvance(Calendar,AQ294,AO295,"f",,Trigger)</f>
        <v>42571</v>
      </c>
      <c r="AR295" s="186">
        <f>_xll.qlInterestRateIndexMaturity(Currency&amp;"ibor"&amp;$I$1,AQ295,Trigger)</f>
        <v>42604</v>
      </c>
      <c r="AS295" s="359">
        <f>_xll.qlIndexFixing($AC$5,AP295,,_xll.ohTrigger(Trigger,Quote!$V$2))</f>
        <v>-6.4128918403814276E-4</v>
      </c>
      <c r="AT295" s="359">
        <f>_xll.qlIndexFixing($AU$1,AP295,TRUE,_xll.ohTrigger(Trigger,Trigger1M))</f>
        <v>-6.2427103846780926E-4</v>
      </c>
    </row>
    <row r="296" spans="41:46" ht="11.25" customHeight="1" x14ac:dyDescent="0.25">
      <c r="AO296" s="185" t="s">
        <v>214</v>
      </c>
      <c r="AP296" s="186">
        <f>_xll.qlInterestRateIndexFixingDate(Currency&amp;"ibor"&amp;$I$1,AQ296,Trigger)</f>
        <v>42570</v>
      </c>
      <c r="AQ296" s="186">
        <f>_xll.qlCalendarAdvance(Calendar,AQ295,AO296,"f",,Trigger)</f>
        <v>42572</v>
      </c>
      <c r="AR296" s="186">
        <f>_xll.qlInterestRateIndexMaturity(Currency&amp;"ibor"&amp;$I$1,AQ296,Trigger)</f>
        <v>42604</v>
      </c>
      <c r="AS296" s="359">
        <f>_xll.qlIndexFixing($AC$5,AP296,,_xll.ohTrigger(Trigger,Quote!$V$2))</f>
        <v>-6.4115213823226491E-4</v>
      </c>
      <c r="AT296" s="359">
        <f>_xll.qlIndexFixing($AU$1,AP296,TRUE,_xll.ohTrigger(Trigger,Trigger1M))</f>
        <v>-6.2350008219663744E-4</v>
      </c>
    </row>
    <row r="297" spans="41:46" ht="11.25" customHeight="1" x14ac:dyDescent="0.25">
      <c r="AO297" s="185" t="s">
        <v>214</v>
      </c>
      <c r="AP297" s="186">
        <f>_xll.qlInterestRateIndexFixingDate(Currency&amp;"ibor"&amp;$I$1,AQ297,Trigger)</f>
        <v>42571</v>
      </c>
      <c r="AQ297" s="186">
        <f>_xll.qlCalendarAdvance(Calendar,AQ296,AO297,"f",,Trigger)</f>
        <v>42573</v>
      </c>
      <c r="AR297" s="186">
        <f>_xll.qlInterestRateIndexMaturity(Currency&amp;"ibor"&amp;$I$1,AQ297,Trigger)</f>
        <v>42604</v>
      </c>
      <c r="AS297" s="359">
        <f>_xll.qlIndexFixing($AC$5,AP297,,_xll.ohTrigger(Trigger,Quote!$V$2))</f>
        <v>-6.4101509193573603E-4</v>
      </c>
      <c r="AT297" s="359">
        <f>_xll.qlIndexFixing($AU$1,AP297,TRUE,_xll.ohTrigger(Trigger,Trigger1M))</f>
        <v>-6.2272629943594911E-4</v>
      </c>
    </row>
    <row r="298" spans="41:46" ht="11.25" customHeight="1" x14ac:dyDescent="0.25">
      <c r="AO298" s="185" t="s">
        <v>214</v>
      </c>
      <c r="AP298" s="186">
        <f>_xll.qlInterestRateIndexFixingDate(Currency&amp;"ibor"&amp;$I$1,AQ298,Trigger)</f>
        <v>42572</v>
      </c>
      <c r="AQ298" s="186">
        <f>_xll.qlCalendarAdvance(Calendar,AQ297,AO298,"f",,Trigger)</f>
        <v>42576</v>
      </c>
      <c r="AR298" s="186">
        <f>_xll.qlInterestRateIndexMaturity(Currency&amp;"ibor"&amp;$I$1,AQ298,Trigger)</f>
        <v>42607</v>
      </c>
      <c r="AS298" s="359">
        <f>_xll.qlIndexFixing($AC$5,AP298,,_xll.ohTrigger(Trigger,Quote!$V$2))</f>
        <v>-6.4018938842629893E-4</v>
      </c>
      <c r="AT298" s="359">
        <f>_xll.qlIndexFixing($AU$1,AP298,TRUE,_xll.ohTrigger(Trigger,Trigger1M))</f>
        <v>-6.1790245064070035E-4</v>
      </c>
    </row>
    <row r="299" spans="41:46" ht="11.25" customHeight="1" x14ac:dyDescent="0.25">
      <c r="AO299" s="185" t="s">
        <v>214</v>
      </c>
      <c r="AP299" s="186">
        <f>_xll.qlInterestRateIndexFixingDate(Currency&amp;"ibor"&amp;$I$1,AQ299,Trigger)</f>
        <v>42573</v>
      </c>
      <c r="AQ299" s="186">
        <f>_xll.qlCalendarAdvance(Calendar,AQ298,AO299,"f",,Trigger)</f>
        <v>42577</v>
      </c>
      <c r="AR299" s="186">
        <f>_xll.qlInterestRateIndexMaturity(Currency&amp;"ibor"&amp;$I$1,AQ299,Trigger)</f>
        <v>42608</v>
      </c>
      <c r="AS299" s="359">
        <f>_xll.qlIndexFixing($AC$5,AP299,,_xll.ohTrigger(Trigger,Quote!$V$2))</f>
        <v>-6.3991415390854129E-4</v>
      </c>
      <c r="AT299" s="359">
        <f>_xll.qlIndexFixing($AU$1,AP299,TRUE,_xll.ohTrigger(Trigger,Trigger1M))</f>
        <v>-6.1627755624231223E-4</v>
      </c>
    </row>
    <row r="300" spans="41:46" ht="11.25" customHeight="1" x14ac:dyDescent="0.25">
      <c r="AO300" s="185" t="s">
        <v>214</v>
      </c>
      <c r="AP300" s="186">
        <f>_xll.qlInterestRateIndexFixingDate(Currency&amp;"ibor"&amp;$I$1,AQ300,Trigger)</f>
        <v>42576</v>
      </c>
      <c r="AQ300" s="186">
        <f>_xll.qlCalendarAdvance(Calendar,AQ299,AO300,"f",,Trigger)</f>
        <v>42578</v>
      </c>
      <c r="AR300" s="186">
        <f>_xll.qlInterestRateIndexMaturity(Currency&amp;"ibor"&amp;$I$1,AQ300,Trigger)</f>
        <v>42611</v>
      </c>
      <c r="AS300" s="359">
        <f>_xll.qlIndexFixing($AC$5,AP300,,_xll.ohTrigger(Trigger,Quote!$V$2))</f>
        <v>-6.3936254931971285E-4</v>
      </c>
      <c r="AT300" s="359">
        <f>_xll.qlIndexFixing($AU$1,AP300,TRUE,_xll.ohTrigger(Trigger,Trigger1M))</f>
        <v>-6.1295611952177421E-4</v>
      </c>
    </row>
    <row r="301" spans="41:46" ht="11.25" customHeight="1" x14ac:dyDescent="0.25">
      <c r="AO301" s="185" t="s">
        <v>214</v>
      </c>
      <c r="AP301" s="186">
        <f>_xll.qlInterestRateIndexFixingDate(Currency&amp;"ibor"&amp;$I$1,AQ301,Trigger)</f>
        <v>42577</v>
      </c>
      <c r="AQ301" s="186">
        <f>_xll.qlCalendarAdvance(Calendar,AQ300,AO301,"f",,Trigger)</f>
        <v>42579</v>
      </c>
      <c r="AR301" s="186">
        <f>_xll.qlInterestRateIndexMaturity(Currency&amp;"ibor"&amp;$I$1,AQ301,Trigger)</f>
        <v>42611</v>
      </c>
      <c r="AS301" s="359">
        <f>_xll.qlIndexFixing($AC$5,AP301,,_xll.ohTrigger(Trigger,Quote!$V$2))</f>
        <v>-6.3922550006451084E-4</v>
      </c>
      <c r="AT301" s="359">
        <f>_xll.qlIndexFixing($AU$1,AP301,TRUE,_xll.ohTrigger(Trigger,Trigger1M))</f>
        <v>-6.1215549186074969E-4</v>
      </c>
    </row>
    <row r="302" spans="41:46" ht="11.25" customHeight="1" x14ac:dyDescent="0.25">
      <c r="AO302" s="185" t="s">
        <v>214</v>
      </c>
      <c r="AP302" s="186">
        <f>_xll.qlInterestRateIndexFixingDate(Currency&amp;"ibor"&amp;$I$1,AQ302,Trigger)</f>
        <v>42578</v>
      </c>
      <c r="AQ302" s="186">
        <f>_xll.qlCalendarAdvance(Calendar,AQ301,AO302,"f",,Trigger)</f>
        <v>42580</v>
      </c>
      <c r="AR302" s="186">
        <f>_xll.qlInterestRateIndexMaturity(Currency&amp;"ibor"&amp;$I$1,AQ302,Trigger)</f>
        <v>42613</v>
      </c>
      <c r="AS302" s="359">
        <f>_xll.qlIndexFixing($AC$5,AP302,,_xll.ohTrigger(Trigger,Quote!$V$2))</f>
        <v>-6.3881208219570857E-4</v>
      </c>
      <c r="AT302" s="359">
        <f>_xll.qlIndexFixing($AU$1,AP302,TRUE,_xll.ohTrigger(Trigger,Trigger1M))</f>
        <v>-6.0964703254522015E-4</v>
      </c>
    </row>
    <row r="303" spans="41:46" ht="11.25" customHeight="1" x14ac:dyDescent="0.25">
      <c r="AO303" s="185" t="s">
        <v>214</v>
      </c>
      <c r="AP303" s="186">
        <f>_xll.qlInterestRateIndexFixingDate(Currency&amp;"ibor"&amp;$I$1,AQ303,Trigger)</f>
        <v>42579</v>
      </c>
      <c r="AQ303" s="186">
        <f>_xll.qlCalendarAdvance(Calendar,AQ302,AO303,"f",,Trigger)</f>
        <v>42583</v>
      </c>
      <c r="AR303" s="186">
        <f>_xll.qlInterestRateIndexMaturity(Currency&amp;"ibor"&amp;$I$1,AQ303,Trigger)</f>
        <v>42614</v>
      </c>
      <c r="AS303" s="359">
        <f>_xll.qlIndexFixing($AC$5,AP303,,_xll.ohTrigger(Trigger,Quote!$V$2))</f>
        <v>-6.3826274667177693E-4</v>
      </c>
      <c r="AT303" s="359">
        <f>_xll.qlIndexFixing($AU$1,AP303,TRUE,_xll.ohTrigger(Trigger,Trigger1M))</f>
        <v>-6.0635026353959083E-4</v>
      </c>
    </row>
    <row r="304" spans="41:46" ht="11.25" customHeight="1" x14ac:dyDescent="0.25">
      <c r="AO304" s="185" t="s">
        <v>214</v>
      </c>
      <c r="AP304" s="186">
        <f>_xll.qlInterestRateIndexFixingDate(Currency&amp;"ibor"&amp;$I$1,AQ304,Trigger)</f>
        <v>42580</v>
      </c>
      <c r="AQ304" s="186">
        <f>_xll.qlCalendarAdvance(Calendar,AQ303,AO304,"f",,Trigger)</f>
        <v>42584</v>
      </c>
      <c r="AR304" s="186">
        <f>_xll.qlInterestRateIndexMaturity(Currency&amp;"ibor"&amp;$I$1,AQ304,Trigger)</f>
        <v>42615</v>
      </c>
      <c r="AS304" s="359">
        <f>_xll.qlIndexFixing($AC$5,AP304,,_xll.ohTrigger(Trigger,Quote!$V$2))</f>
        <v>-6.3599869766157156E-4</v>
      </c>
      <c r="AT304" s="359">
        <f>_xll.qlIndexFixing($AU$1,AP304,TRUE,_xll.ohTrigger(Trigger,Trigger1M))</f>
        <v>-6.0466605958780519E-4</v>
      </c>
    </row>
    <row r="305" spans="41:46" ht="11.25" customHeight="1" x14ac:dyDescent="0.25">
      <c r="AO305" s="185" t="s">
        <v>214</v>
      </c>
      <c r="AP305" s="186">
        <f>_xll.qlInterestRateIndexFixingDate(Currency&amp;"ibor"&amp;$I$1,AQ305,Trigger)</f>
        <v>42583</v>
      </c>
      <c r="AQ305" s="186">
        <f>_xll.qlCalendarAdvance(Calendar,AQ304,AO305,"f",,Trigger)</f>
        <v>42585</v>
      </c>
      <c r="AR305" s="186">
        <f>_xll.qlInterestRateIndexMaturity(Currency&amp;"ibor"&amp;$I$1,AQ305,Trigger)</f>
        <v>42618</v>
      </c>
      <c r="AS305" s="359">
        <f>_xll.qlIndexFixing($AC$5,AP305,,_xll.ohTrigger(Trigger,Quote!$V$2))</f>
        <v>-6.299143956929725E-4</v>
      </c>
      <c r="AT305" s="359">
        <f>_xll.qlIndexFixing($AU$1,AP305,TRUE,_xll.ohTrigger(Trigger,Trigger1M))</f>
        <v>-6.0122603850253466E-4</v>
      </c>
    </row>
    <row r="306" spans="41:46" ht="11.25" customHeight="1" x14ac:dyDescent="0.25">
      <c r="AO306" s="185" t="s">
        <v>214</v>
      </c>
      <c r="AP306" s="186">
        <f>_xll.qlInterestRateIndexFixingDate(Currency&amp;"ibor"&amp;$I$1,AQ306,Trigger)</f>
        <v>42584</v>
      </c>
      <c r="AQ306" s="186">
        <f>_xll.qlCalendarAdvance(Calendar,AQ305,AO306,"f",,Trigger)</f>
        <v>42586</v>
      </c>
      <c r="AR306" s="186">
        <f>_xll.qlInterestRateIndexMaturity(Currency&amp;"ibor"&amp;$I$1,AQ306,Trigger)</f>
        <v>42618</v>
      </c>
      <c r="AS306" s="359">
        <f>_xll.qlIndexFixing($AC$5,AP306,,_xll.ohTrigger(Trigger,Quote!$V$2))</f>
        <v>-6.295422817111096E-4</v>
      </c>
      <c r="AT306" s="359">
        <f>_xll.qlIndexFixing($AU$1,AP306,TRUE,_xll.ohTrigger(Trigger,Trigger1M))</f>
        <v>-6.0039573704706584E-4</v>
      </c>
    </row>
    <row r="307" spans="41:46" ht="11.25" customHeight="1" x14ac:dyDescent="0.25">
      <c r="AO307" s="185" t="s">
        <v>214</v>
      </c>
      <c r="AP307" s="186">
        <f>_xll.qlInterestRateIndexFixingDate(Currency&amp;"ibor"&amp;$I$1,AQ307,Trigger)</f>
        <v>42585</v>
      </c>
      <c r="AQ307" s="186">
        <f>_xll.qlCalendarAdvance(Calendar,AQ306,AO307,"f",,Trigger)</f>
        <v>42587</v>
      </c>
      <c r="AR307" s="186">
        <f>_xll.qlInterestRateIndexMaturity(Currency&amp;"ibor"&amp;$I$1,AQ307,Trigger)</f>
        <v>42618</v>
      </c>
      <c r="AS307" s="359">
        <f>_xll.qlIndexFixing($AC$5,AP307,,_xll.ohTrigger(Trigger,Quote!$V$2))</f>
        <v>-6.2915500200365305E-4</v>
      </c>
      <c r="AT307" s="359">
        <f>_xll.qlIndexFixing($AU$1,AP307,TRUE,_xll.ohTrigger(Trigger,Trigger1M))</f>
        <v>-5.9956260860985933E-4</v>
      </c>
    </row>
    <row r="308" spans="41:46" ht="11.25" customHeight="1" x14ac:dyDescent="0.25">
      <c r="AO308" s="185" t="s">
        <v>214</v>
      </c>
      <c r="AP308" s="186">
        <f>_xll.qlInterestRateIndexFixingDate(Currency&amp;"ibor"&amp;$I$1,AQ308,Trigger)</f>
        <v>42586</v>
      </c>
      <c r="AQ308" s="186">
        <f>_xll.qlCalendarAdvance(Calendar,AQ307,AO308,"f",,Trigger)</f>
        <v>42590</v>
      </c>
      <c r="AR308" s="186">
        <f>_xll.qlInterestRateIndexMaturity(Currency&amp;"ibor"&amp;$I$1,AQ308,Trigger)</f>
        <v>42621</v>
      </c>
      <c r="AS308" s="359">
        <f>_xll.qlIndexFixing($AC$5,AP308,,_xll.ohTrigger(Trigger,Quote!$V$2))</f>
        <v>-6.2223398329841473E-4</v>
      </c>
      <c r="AT308" s="359">
        <f>_xll.qlIndexFixing($AU$1,AP308,TRUE,_xll.ohTrigger(Trigger,Trigger1M))</f>
        <v>-5.9438289718105608E-4</v>
      </c>
    </row>
    <row r="309" spans="41:46" ht="11.25" customHeight="1" x14ac:dyDescent="0.25">
      <c r="AO309" s="185" t="s">
        <v>214</v>
      </c>
      <c r="AP309" s="186">
        <f>_xll.qlInterestRateIndexFixingDate(Currency&amp;"ibor"&amp;$I$1,AQ309,Trigger)</f>
        <v>42587</v>
      </c>
      <c r="AQ309" s="186">
        <f>_xll.qlCalendarAdvance(Calendar,AQ308,AO309,"f",,Trigger)</f>
        <v>42591</v>
      </c>
      <c r="AR309" s="186">
        <f>_xll.qlInterestRateIndexMaturity(Currency&amp;"ibor"&amp;$I$1,AQ309,Trigger)</f>
        <v>42622</v>
      </c>
      <c r="AS309" s="359">
        <f>_xll.qlIndexFixing($AC$5,AP309,,_xll.ohTrigger(Trigger,Quote!$V$2))</f>
        <v>-6.199097941359962E-4</v>
      </c>
      <c r="AT309" s="359">
        <f>_xll.qlIndexFixing($AU$1,AP309,TRUE,_xll.ohTrigger(Trigger,Trigger1M))</f>
        <v>-5.9263937954756238E-4</v>
      </c>
    </row>
    <row r="310" spans="41:46" ht="11.25" customHeight="1" x14ac:dyDescent="0.25">
      <c r="AO310" s="185" t="s">
        <v>214</v>
      </c>
      <c r="AP310" s="186">
        <f>_xll.qlInterestRateIndexFixingDate(Currency&amp;"ibor"&amp;$I$1,AQ310,Trigger)</f>
        <v>42590</v>
      </c>
      <c r="AQ310" s="186">
        <f>_xll.qlCalendarAdvance(Calendar,AQ309,AO310,"f",,Trigger)</f>
        <v>42592</v>
      </c>
      <c r="AR310" s="186">
        <f>_xll.qlInterestRateIndexMaturity(Currency&amp;"ibor"&amp;$I$1,AQ310,Trigger)</f>
        <v>42625</v>
      </c>
      <c r="AS310" s="359">
        <f>_xll.qlIndexFixing($AC$5,AP310,,_xll.ohTrigger(Trigger,Quote!$V$2))</f>
        <v>-6.145143796148551E-4</v>
      </c>
      <c r="AT310" s="359">
        <f>_xll.qlIndexFixing($AU$1,AP310,TRUE,_xll.ohTrigger(Trigger,Trigger1M))</f>
        <v>-5.8908076643205862E-4</v>
      </c>
    </row>
    <row r="311" spans="41:46" ht="11.25" customHeight="1" x14ac:dyDescent="0.25">
      <c r="AO311" s="185" t="s">
        <v>214</v>
      </c>
      <c r="AP311" s="186">
        <f>_xll.qlInterestRateIndexFixingDate(Currency&amp;"ibor"&amp;$I$1,AQ311,Trigger)</f>
        <v>42591</v>
      </c>
      <c r="AQ311" s="186">
        <f>_xll.qlCalendarAdvance(Calendar,AQ310,AO311,"f",,Trigger)</f>
        <v>42593</v>
      </c>
      <c r="AR311" s="186">
        <f>_xll.qlInterestRateIndexMaturity(Currency&amp;"ibor"&amp;$I$1,AQ311,Trigger)</f>
        <v>42625</v>
      </c>
      <c r="AS311" s="359">
        <f>_xll.qlIndexFixing($AC$5,AP311,,_xll.ohTrigger(Trigger,Quote!$V$2))</f>
        <v>-6.1372119440211703E-4</v>
      </c>
      <c r="AT311" s="359">
        <f>_xll.qlIndexFixing($AU$1,AP311,TRUE,_xll.ohTrigger(Trigger,Trigger1M))</f>
        <v>-5.8822078881623496E-4</v>
      </c>
    </row>
    <row r="312" spans="41:46" ht="11.25" customHeight="1" x14ac:dyDescent="0.25">
      <c r="AO312" s="185" t="s">
        <v>214</v>
      </c>
      <c r="AP312" s="186">
        <f>_xll.qlInterestRateIndexFixingDate(Currency&amp;"ibor"&amp;$I$1,AQ312,Trigger)</f>
        <v>42592</v>
      </c>
      <c r="AQ312" s="186">
        <f>_xll.qlCalendarAdvance(Calendar,AQ311,AO312,"f",,Trigger)</f>
        <v>42594</v>
      </c>
      <c r="AR312" s="186">
        <f>_xll.qlInterestRateIndexMaturity(Currency&amp;"ibor"&amp;$I$1,AQ312,Trigger)</f>
        <v>42625</v>
      </c>
      <c r="AS312" s="359">
        <f>_xll.qlIndexFixing($AC$5,AP312,,_xll.ohTrigger(Trigger,Quote!$V$2))</f>
        <v>-6.1288567780999484E-4</v>
      </c>
      <c r="AT312" s="359">
        <f>_xll.qlIndexFixing($AU$1,AP312,TRUE,_xll.ohTrigger(Trigger,Trigger1M))</f>
        <v>-5.8735798398280902E-4</v>
      </c>
    </row>
    <row r="313" spans="41:46" ht="11.25" customHeight="1" x14ac:dyDescent="0.25">
      <c r="AO313" s="185" t="s">
        <v>214</v>
      </c>
      <c r="AP313" s="186">
        <f>_xll.qlInterestRateIndexFixingDate(Currency&amp;"ibor"&amp;$I$1,AQ313,Trigger)</f>
        <v>42593</v>
      </c>
      <c r="AQ313" s="186">
        <f>_xll.qlCalendarAdvance(Calendar,AQ312,AO313,"f",,Trigger)</f>
        <v>42597</v>
      </c>
      <c r="AR313" s="186">
        <f>_xll.qlInterestRateIndexMaturity(Currency&amp;"ibor"&amp;$I$1,AQ313,Trigger)</f>
        <v>42628</v>
      </c>
      <c r="AS313" s="359">
        <f>_xll.qlIndexFixing($AC$5,AP313,,_xll.ohTrigger(Trigger,Quote!$V$2))</f>
        <v>-6.0578423811048288E-4</v>
      </c>
      <c r="AT313" s="359">
        <f>_xll.qlIndexFixing($AU$1,AP313,TRUE,_xll.ohTrigger(Trigger,Trigger1M))</f>
        <v>-5.820003226501612E-4</v>
      </c>
    </row>
    <row r="314" spans="41:46" ht="11.25" customHeight="1" x14ac:dyDescent="0.25">
      <c r="AO314" s="185" t="s">
        <v>214</v>
      </c>
      <c r="AP314" s="186">
        <f>_xll.qlInterestRateIndexFixingDate(Currency&amp;"ibor"&amp;$I$1,AQ314,Trigger)</f>
        <v>42594</v>
      </c>
      <c r="AQ314" s="186">
        <f>_xll.qlCalendarAdvance(Calendar,AQ313,AO314,"f",,Trigger)</f>
        <v>42598</v>
      </c>
      <c r="AR314" s="186">
        <f>_xll.qlInterestRateIndexMaturity(Currency&amp;"ibor"&amp;$I$1,AQ314,Trigger)</f>
        <v>42629</v>
      </c>
      <c r="AS314" s="359">
        <f>_xll.qlIndexFixing($AC$5,AP314,,_xll.ohTrigger(Trigger,Quote!$V$2))</f>
        <v>-6.0339990854443946E-4</v>
      </c>
      <c r="AT314" s="359">
        <f>_xll.qlIndexFixing($AU$1,AP314,TRUE,_xll.ohTrigger(Trigger,Trigger1M))</f>
        <v>-5.8019748719762368E-4</v>
      </c>
    </row>
    <row r="315" spans="41:46" ht="11.25" customHeight="1" x14ac:dyDescent="0.25">
      <c r="AO315" s="185" t="s">
        <v>214</v>
      </c>
      <c r="AP315" s="186">
        <f>_xll.qlInterestRateIndexFixingDate(Currency&amp;"ibor"&amp;$I$1,AQ315,Trigger)</f>
        <v>42597</v>
      </c>
      <c r="AQ315" s="186">
        <f>_xll.qlCalendarAdvance(Calendar,AQ314,AO315,"f",,Trigger)</f>
        <v>42599</v>
      </c>
      <c r="AR315" s="186">
        <f>_xll.qlInterestRateIndexMaturity(Currency&amp;"ibor"&amp;$I$1,AQ315,Trigger)</f>
        <v>42632</v>
      </c>
      <c r="AS315" s="359">
        <f>_xll.qlIndexFixing($AC$5,AP315,,_xll.ohTrigger(Trigger,Quote!$V$2))</f>
        <v>-5.9871889589507344E-4</v>
      </c>
      <c r="AT315" s="359">
        <f>_xll.qlIndexFixing($AU$1,AP315,TRUE,_xll.ohTrigger(Trigger,Trigger1M))</f>
        <v>-5.7652027428871258E-4</v>
      </c>
    </row>
    <row r="316" spans="41:46" ht="11.25" customHeight="1" x14ac:dyDescent="0.25">
      <c r="AO316" s="185" t="s">
        <v>214</v>
      </c>
      <c r="AP316" s="186">
        <f>_xll.qlInterestRateIndexFixingDate(Currency&amp;"ibor"&amp;$I$1,AQ316,Trigger)</f>
        <v>42598</v>
      </c>
      <c r="AQ316" s="186">
        <f>_xll.qlCalendarAdvance(Calendar,AQ315,AO316,"f",,Trigger)</f>
        <v>42600</v>
      </c>
      <c r="AR316" s="186">
        <f>_xll.qlInterestRateIndexMaturity(Currency&amp;"ibor"&amp;$I$1,AQ316,Trigger)</f>
        <v>42632</v>
      </c>
      <c r="AS316" s="359">
        <f>_xll.qlIndexFixing($AC$5,AP316,,_xll.ohTrigger(Trigger,Quote!$V$2))</f>
        <v>-5.9749228053060377E-4</v>
      </c>
      <c r="AT316" s="359">
        <f>_xll.qlIndexFixing($AU$1,AP316,TRUE,_xll.ohTrigger(Trigger,Trigger1M))</f>
        <v>-5.7563061818394212E-4</v>
      </c>
    </row>
    <row r="317" spans="41:46" ht="11.25" customHeight="1" x14ac:dyDescent="0.25">
      <c r="AO317" s="185" t="s">
        <v>214</v>
      </c>
      <c r="AP317" s="186">
        <f>_xll.qlInterestRateIndexFixingDate(Currency&amp;"ibor"&amp;$I$1,AQ317,Trigger)</f>
        <v>42599</v>
      </c>
      <c r="AQ317" s="186">
        <f>_xll.qlCalendarAdvance(Calendar,AQ316,AO317,"f",,Trigger)</f>
        <v>42601</v>
      </c>
      <c r="AR317" s="186">
        <f>_xll.qlInterestRateIndexMaturity(Currency&amp;"ibor"&amp;$I$1,AQ317,Trigger)</f>
        <v>42632</v>
      </c>
      <c r="AS317" s="359">
        <f>_xll.qlIndexFixing($AC$5,AP317,,_xll.ohTrigger(Trigger,Quote!$V$2))</f>
        <v>-5.9619537078580537E-4</v>
      </c>
      <c r="AT317" s="359">
        <f>_xll.qlIndexFixing($AU$1,AP317,TRUE,_xll.ohTrigger(Trigger,Trigger1M))</f>
        <v>-5.7473813463147739E-4</v>
      </c>
    </row>
    <row r="318" spans="41:46" ht="11.25" customHeight="1" x14ac:dyDescent="0.25">
      <c r="AO318" s="185" t="s">
        <v>214</v>
      </c>
      <c r="AP318" s="186">
        <f>_xll.qlInterestRateIndexFixingDate(Currency&amp;"ibor"&amp;$I$1,AQ318,Trigger)</f>
        <v>42600</v>
      </c>
      <c r="AQ318" s="186">
        <f>_xll.qlCalendarAdvance(Calendar,AQ317,AO318,"f",,Trigger)</f>
        <v>42604</v>
      </c>
      <c r="AR318" s="186">
        <f>_xll.qlInterestRateIndexMaturity(Currency&amp;"ibor"&amp;$I$1,AQ318,Trigger)</f>
        <v>42635</v>
      </c>
      <c r="AS318" s="359">
        <f>_xll.qlIndexFixing($AC$5,AP318,,_xll.ohTrigger(Trigger,Quote!$V$2))</f>
        <v>-5.8891350931715566E-4</v>
      </c>
      <c r="AT318" s="359">
        <f>_xll.qlIndexFixing($AU$1,AP318,TRUE,_xll.ohTrigger(Trigger,Trigger1M))</f>
        <v>-5.6920251098039937E-4</v>
      </c>
    </row>
    <row r="319" spans="41:46" ht="11.25" customHeight="1" x14ac:dyDescent="0.25">
      <c r="AO319" s="185" t="s">
        <v>214</v>
      </c>
      <c r="AP319" s="186">
        <f>_xll.qlInterestRateIndexFixingDate(Currency&amp;"ibor"&amp;$I$1,AQ319,Trigger)</f>
        <v>42601</v>
      </c>
      <c r="AQ319" s="186">
        <f>_xll.qlCalendarAdvance(Calendar,AQ318,AO319,"f",,Trigger)</f>
        <v>42605</v>
      </c>
      <c r="AR319" s="186">
        <f>_xll.qlInterestRateIndexMaturity(Currency&amp;"ibor"&amp;$I$1,AQ319,Trigger)</f>
        <v>42636</v>
      </c>
      <c r="AS319" s="359">
        <f>_xll.qlIndexFixing($AC$5,AP319,,_xll.ohTrigger(Trigger,Quote!$V$2))</f>
        <v>-5.8646903909220782E-4</v>
      </c>
      <c r="AT319" s="359">
        <f>_xll.qlIndexFixing($AU$1,AP319,TRUE,_xll.ohTrigger(Trigger,Trigger1M))</f>
        <v>-5.6734035356761469E-4</v>
      </c>
    </row>
    <row r="320" spans="41:46" ht="11.25" customHeight="1" x14ac:dyDescent="0.25">
      <c r="AO320" s="185" t="s">
        <v>214</v>
      </c>
      <c r="AP320" s="186">
        <f>_xll.qlInterestRateIndexFixingDate(Currency&amp;"ibor"&amp;$I$1,AQ320,Trigger)</f>
        <v>42604</v>
      </c>
      <c r="AQ320" s="186">
        <f>_xll.qlCalendarAdvance(Calendar,AQ319,AO320,"f",,Trigger)</f>
        <v>42606</v>
      </c>
      <c r="AR320" s="186">
        <f>_xll.qlInterestRateIndexMaturity(Currency&amp;"ibor"&amp;$I$1,AQ320,Trigger)</f>
        <v>42639</v>
      </c>
      <c r="AS320" s="359">
        <f>_xll.qlIndexFixing($AC$5,AP320,,_xll.ohTrigger(Trigger,Quote!$V$2))</f>
        <v>-5.8252794280773531E-4</v>
      </c>
      <c r="AT320" s="359">
        <f>_xll.qlIndexFixing($AU$1,AP320,TRUE,_xll.ohTrigger(Trigger,Trigger1M))</f>
        <v>-5.6354453299514978E-4</v>
      </c>
    </row>
    <row r="321" spans="41:46" ht="11.25" customHeight="1" x14ac:dyDescent="0.25">
      <c r="AO321" s="185" t="s">
        <v>214</v>
      </c>
      <c r="AP321" s="186">
        <f>_xll.qlInterestRateIndexFixingDate(Currency&amp;"ibor"&amp;$I$1,AQ321,Trigger)</f>
        <v>42605</v>
      </c>
      <c r="AQ321" s="186">
        <f>_xll.qlCalendarAdvance(Calendar,AQ320,AO321,"f",,Trigger)</f>
        <v>42607</v>
      </c>
      <c r="AR321" s="186">
        <f>_xll.qlInterestRateIndexMaturity(Currency&amp;"ibor"&amp;$I$1,AQ321,Trigger)</f>
        <v>42639</v>
      </c>
      <c r="AS321" s="359">
        <f>_xll.qlIndexFixing($AC$5,AP321,,_xll.ohTrigger(Trigger,Quote!$V$2))</f>
        <v>-5.8085553832798453E-4</v>
      </c>
      <c r="AT321" s="359">
        <f>_xll.qlIndexFixing($AU$1,AP321,TRUE,_xll.ohTrigger(Trigger,Trigger1M))</f>
        <v>-5.6262519612090833E-4</v>
      </c>
    </row>
    <row r="322" spans="41:46" ht="11.25" customHeight="1" x14ac:dyDescent="0.25">
      <c r="AO322" s="185" t="s">
        <v>214</v>
      </c>
      <c r="AP322" s="186">
        <f>_xll.qlInterestRateIndexFixingDate(Currency&amp;"ibor"&amp;$I$1,AQ322,Trigger)</f>
        <v>42606</v>
      </c>
      <c r="AQ322" s="186">
        <f>_xll.qlCalendarAdvance(Calendar,AQ321,AO322,"f",,Trigger)</f>
        <v>42608</v>
      </c>
      <c r="AR322" s="186">
        <f>_xll.qlInterestRateIndexMaturity(Currency&amp;"ibor"&amp;$I$1,AQ322,Trigger)</f>
        <v>42639</v>
      </c>
      <c r="AS322" s="359">
        <f>_xll.qlIndexFixing($AC$5,AP322,,_xll.ohTrigger(Trigger,Quote!$V$2))</f>
        <v>-5.790840791131841E-4</v>
      </c>
      <c r="AT322" s="359">
        <f>_xll.qlIndexFixing($AU$1,AP322,TRUE,_xll.ohTrigger(Trigger,Trigger1M))</f>
        <v>-5.6170303157130773E-4</v>
      </c>
    </row>
    <row r="323" spans="41:46" ht="11.25" customHeight="1" x14ac:dyDescent="0.25">
      <c r="AO323" s="185" t="s">
        <v>214</v>
      </c>
      <c r="AP323" s="186">
        <f>_xll.qlInterestRateIndexFixingDate(Currency&amp;"ibor"&amp;$I$1,AQ323,Trigger)</f>
        <v>42607</v>
      </c>
      <c r="AQ323" s="186">
        <f>_xll.qlCalendarAdvance(Calendar,AQ322,AO323,"f",,Trigger)</f>
        <v>42611</v>
      </c>
      <c r="AR323" s="186">
        <f>_xll.qlInterestRateIndexMaturity(Currency&amp;"ibor"&amp;$I$1,AQ323,Trigger)</f>
        <v>42642</v>
      </c>
      <c r="AS323" s="359">
        <f>_xll.qlIndexFixing($AC$5,AP323,,_xll.ohTrigger(Trigger,Quote!$V$2))</f>
        <v>-5.7162179508635051E-4</v>
      </c>
      <c r="AT323" s="359">
        <f>_xll.qlIndexFixing($AU$1,AP323,TRUE,_xll.ohTrigger(Trigger,Trigger1M))</f>
        <v>-5.559894331575605E-4</v>
      </c>
    </row>
    <row r="324" spans="41:46" ht="11.25" customHeight="1" x14ac:dyDescent="0.25">
      <c r="AO324" s="185" t="s">
        <v>214</v>
      </c>
      <c r="AP324" s="186">
        <f>_xll.qlInterestRateIndexFixingDate(Currency&amp;"ibor"&amp;$I$1,AQ324,Trigger)</f>
        <v>42608</v>
      </c>
      <c r="AQ324" s="186">
        <f>_xll.qlCalendarAdvance(Calendar,AQ323,AO324,"f",,Trigger)</f>
        <v>42612</v>
      </c>
      <c r="AR324" s="186">
        <f>_xll.qlInterestRateIndexMaturity(Currency&amp;"ibor"&amp;$I$1,AQ324,Trigger)</f>
        <v>42643</v>
      </c>
      <c r="AS324" s="359">
        <f>_xll.qlIndexFixing($AC$5,AP324,,_xll.ohTrigger(Trigger,Quote!$V$2))</f>
        <v>-5.6911718393174685E-4</v>
      </c>
      <c r="AT324" s="359">
        <f>_xll.qlIndexFixing($AU$1,AP324,TRUE,_xll.ohTrigger(Trigger,Trigger1M))</f>
        <v>-5.5406794963945702E-4</v>
      </c>
    </row>
    <row r="325" spans="41:46" ht="11.25" customHeight="1" x14ac:dyDescent="0.25">
      <c r="AO325" s="185" t="s">
        <v>214</v>
      </c>
      <c r="AP325" s="186">
        <f>_xll.qlInterestRateIndexFixingDate(Currency&amp;"ibor"&amp;$I$1,AQ325,Trigger)</f>
        <v>42611</v>
      </c>
      <c r="AQ325" s="186">
        <f>_xll.qlCalendarAdvance(Calendar,AQ324,AO325,"f",,Trigger)</f>
        <v>42613</v>
      </c>
      <c r="AR325" s="186">
        <f>_xll.qlInterestRateIndexMaturity(Currency&amp;"ibor"&amp;$I$1,AQ325,Trigger)</f>
        <v>42643</v>
      </c>
      <c r="AS325" s="359">
        <f>_xll.qlIndexFixing($AC$5,AP325,,_xll.ohTrigger(Trigger,Quote!$V$2))</f>
        <v>-5.6694121475864279E-4</v>
      </c>
      <c r="AT325" s="359">
        <f>_xll.qlIndexFixing($AU$1,AP325,TRUE,_xll.ohTrigger(Trigger,Trigger1M))</f>
        <v>-5.5312599568990706E-4</v>
      </c>
    </row>
    <row r="326" spans="41:46" ht="11.25" customHeight="1" x14ac:dyDescent="0.25">
      <c r="AO326" s="185" t="s">
        <v>214</v>
      </c>
      <c r="AP326" s="186">
        <f>_xll.qlInterestRateIndexFixingDate(Currency&amp;"ibor"&amp;$I$1,AQ326,Trigger)</f>
        <v>42612</v>
      </c>
      <c r="AQ326" s="186">
        <f>_xll.qlCalendarAdvance(Calendar,AQ325,AO326,"f",,Trigger)</f>
        <v>42614</v>
      </c>
      <c r="AR326" s="186">
        <f>_xll.qlInterestRateIndexMaturity(Currency&amp;"ibor"&amp;$I$1,AQ326,Trigger)</f>
        <v>42646</v>
      </c>
      <c r="AS326" s="359">
        <f>_xll.qlIndexFixing($AC$5,AP326,,_xll.ohTrigger(Trigger,Quote!$V$2))</f>
        <v>-5.6381096598945302E-4</v>
      </c>
      <c r="AT326" s="359">
        <f>_xll.qlIndexFixing($AU$1,AP326,TRUE,_xll.ohTrigger(Trigger,Trigger1M))</f>
        <v>-5.4920449354914358E-4</v>
      </c>
    </row>
    <row r="327" spans="41:46" ht="11.25" customHeight="1" x14ac:dyDescent="0.25">
      <c r="AO327" s="185" t="s">
        <v>214</v>
      </c>
      <c r="AP327" s="186">
        <f>_xll.qlInterestRateIndexFixingDate(Currency&amp;"ibor"&amp;$I$1,AQ327,Trigger)</f>
        <v>42613</v>
      </c>
      <c r="AQ327" s="186">
        <f>_xll.qlCalendarAdvance(Calendar,AQ326,AO327,"f",,Trigger)</f>
        <v>42615</v>
      </c>
      <c r="AR327" s="186">
        <f>_xll.qlInterestRateIndexMaturity(Currency&amp;"ibor"&amp;$I$1,AQ327,Trigger)</f>
        <v>42646</v>
      </c>
      <c r="AS327" s="359">
        <f>_xll.qlIndexFixing($AC$5,AP327,,_xll.ohTrigger(Trigger,Quote!$V$2))</f>
        <v>-5.6354062813396462E-4</v>
      </c>
      <c r="AT327" s="359">
        <f>_xll.qlIndexFixing($AU$1,AP327,TRUE,_xll.ohTrigger(Trigger,Trigger1M))</f>
        <v>-5.4825264576488237E-4</v>
      </c>
    </row>
    <row r="328" spans="41:46" ht="11.25" customHeight="1" x14ac:dyDescent="0.25">
      <c r="AO328" s="185" t="s">
        <v>214</v>
      </c>
      <c r="AP328" s="186">
        <f>_xll.qlInterestRateIndexFixingDate(Currency&amp;"ibor"&amp;$I$1,AQ328,Trigger)</f>
        <v>42614</v>
      </c>
      <c r="AQ328" s="186">
        <f>_xll.qlCalendarAdvance(Calendar,AQ327,AO328,"f",,Trigger)</f>
        <v>42618</v>
      </c>
      <c r="AR328" s="186">
        <f>_xll.qlInterestRateIndexMaturity(Currency&amp;"ibor"&amp;$I$1,AQ328,Trigger)</f>
        <v>42648</v>
      </c>
      <c r="AS328" s="359">
        <f>_xll.qlIndexFixing($AC$5,AP328,,_xll.ohTrigger(Trigger,Quote!$V$2))</f>
        <v>-5.6218717017664233E-4</v>
      </c>
      <c r="AT328" s="359">
        <f>_xll.qlIndexFixing($AU$1,AP328,TRUE,_xll.ohTrigger(Trigger,Trigger1M))</f>
        <v>-5.4337024081130281E-4</v>
      </c>
    </row>
    <row r="329" spans="41:46" ht="11.25" customHeight="1" x14ac:dyDescent="0.25">
      <c r="AO329" s="185" t="s">
        <v>214</v>
      </c>
      <c r="AP329" s="186">
        <f>_xll.qlInterestRateIndexFixingDate(Currency&amp;"ibor"&amp;$I$1,AQ329,Trigger)</f>
        <v>42615</v>
      </c>
      <c r="AQ329" s="186">
        <f>_xll.qlCalendarAdvance(Calendar,AQ328,AO329,"f",,Trigger)</f>
        <v>42619</v>
      </c>
      <c r="AR329" s="186">
        <f>_xll.qlInterestRateIndexMaturity(Currency&amp;"ibor"&amp;$I$1,AQ329,Trigger)</f>
        <v>42649</v>
      </c>
      <c r="AS329" s="359">
        <f>_xll.qlIndexFixing($AC$5,AP329,,_xll.ohTrigger(Trigger,Quote!$V$2))</f>
        <v>-5.6164561051552653E-4</v>
      </c>
      <c r="AT329" s="359">
        <f>_xll.qlIndexFixing($AU$1,AP329,TRUE,_xll.ohTrigger(Trigger,Trigger1M))</f>
        <v>-5.4139366227712316E-4</v>
      </c>
    </row>
    <row r="330" spans="41:46" ht="11.25" customHeight="1" x14ac:dyDescent="0.25">
      <c r="AO330" s="185" t="s">
        <v>214</v>
      </c>
      <c r="AP330" s="186">
        <f>_xll.qlInterestRateIndexFixingDate(Currency&amp;"ibor"&amp;$I$1,AQ330,Trigger)</f>
        <v>42618</v>
      </c>
      <c r="AQ330" s="186">
        <f>_xll.qlCalendarAdvance(Calendar,AQ329,AO330,"f",,Trigger)</f>
        <v>42620</v>
      </c>
      <c r="AR330" s="186">
        <f>_xll.qlInterestRateIndexMaturity(Currency&amp;"ibor"&amp;$I$1,AQ330,Trigger)</f>
        <v>42650</v>
      </c>
      <c r="AS330" s="359">
        <f>_xll.qlIndexFixing($AC$5,AP330,,_xll.ohTrigger(Trigger,Quote!$V$2))</f>
        <v>-5.6110405082909764E-4</v>
      </c>
      <c r="AT330" s="359">
        <f>_xll.qlIndexFixing($AU$1,AP330,TRUE,_xll.ohTrigger(Trigger,Trigger1M))</f>
        <v>-5.3940860769108312E-4</v>
      </c>
    </row>
    <row r="331" spans="41:46" ht="11.25" customHeight="1" x14ac:dyDescent="0.25">
      <c r="AO331" s="185" t="s">
        <v>214</v>
      </c>
      <c r="AP331" s="186">
        <f>_xll.qlInterestRateIndexFixingDate(Currency&amp;"ibor"&amp;$I$1,AQ331,Trigger)</f>
        <v>42619</v>
      </c>
      <c r="AQ331" s="186">
        <f>_xll.qlCalendarAdvance(Calendar,AQ330,AO331,"f",,Trigger)</f>
        <v>42621</v>
      </c>
      <c r="AR331" s="186">
        <f>_xll.qlInterestRateIndexMaturity(Currency&amp;"ibor"&amp;$I$1,AQ331,Trigger)</f>
        <v>42653</v>
      </c>
      <c r="AS331" s="359">
        <f>_xll.qlIndexFixing($AC$5,AP331,,_xll.ohTrigger(Trigger,Quote!$V$2))</f>
        <v>-5.6002006019642558E-4</v>
      </c>
      <c r="AT331" s="359">
        <f>_xll.qlIndexFixing($AU$1,AP331,TRUE,_xll.ohTrigger(Trigger,Trigger1M))</f>
        <v>-5.3536848134819182E-4</v>
      </c>
    </row>
    <row r="332" spans="41:46" ht="11.25" customHeight="1" x14ac:dyDescent="0.25">
      <c r="AO332" s="185" t="s">
        <v>214</v>
      </c>
      <c r="AP332" s="186">
        <f>_xll.qlInterestRateIndexFixingDate(Currency&amp;"ibor"&amp;$I$1,AQ332,Trigger)</f>
        <v>42620</v>
      </c>
      <c r="AQ332" s="186">
        <f>_xll.qlCalendarAdvance(Calendar,AQ331,AO332,"f",,Trigger)</f>
        <v>42622</v>
      </c>
      <c r="AR332" s="186">
        <f>_xll.qlInterestRateIndexMaturity(Currency&amp;"ibor"&amp;$I$1,AQ332,Trigger)</f>
        <v>42653</v>
      </c>
      <c r="AS332" s="359">
        <f>_xll.qlIndexFixing($AC$5,AP332,,_xll.ohTrigger(Trigger,Quote!$V$2))</f>
        <v>-5.5974971633529762E-4</v>
      </c>
      <c r="AT332" s="359">
        <f>_xll.qlIndexFixing($AU$1,AP332,TRUE,_xll.ohTrigger(Trigger,Trigger1M))</f>
        <v>-5.3438694813094786E-4</v>
      </c>
    </row>
    <row r="333" spans="41:46" ht="11.25" customHeight="1" x14ac:dyDescent="0.25">
      <c r="AO333" s="185" t="s">
        <v>214</v>
      </c>
      <c r="AP333" s="186">
        <f>_xll.qlInterestRateIndexFixingDate(Currency&amp;"ibor"&amp;$I$1,AQ333,Trigger)</f>
        <v>42621</v>
      </c>
      <c r="AQ333" s="186">
        <f>_xll.qlCalendarAdvance(Calendar,AQ332,AO333,"f",,Trigger)</f>
        <v>42625</v>
      </c>
      <c r="AR333" s="186">
        <f>_xll.qlInterestRateIndexMaturity(Currency&amp;"ibor"&amp;$I$1,AQ333,Trigger)</f>
        <v>42655</v>
      </c>
      <c r="AS333" s="359">
        <f>_xll.qlIndexFixing($AC$5,AP333,,_xll.ohTrigger(Trigger,Quote!$V$2))</f>
        <v>-5.5839625203457643E-4</v>
      </c>
      <c r="AT333" s="359">
        <f>_xll.qlIndexFixing($AU$1,AP333,TRUE,_xll.ohTrigger(Trigger,Trigger1M))</f>
        <v>-5.2935619104799159E-4</v>
      </c>
    </row>
    <row r="334" spans="41:46" ht="11.25" customHeight="1" x14ac:dyDescent="0.25">
      <c r="AO334" s="185" t="s">
        <v>214</v>
      </c>
      <c r="AP334" s="186">
        <f>_xll.qlInterestRateIndexFixingDate(Currency&amp;"ibor"&amp;$I$1,AQ334,Trigger)</f>
        <v>42622</v>
      </c>
      <c r="AQ334" s="186">
        <f>_xll.qlCalendarAdvance(Calendar,AQ333,AO334,"f",,Trigger)</f>
        <v>42626</v>
      </c>
      <c r="AR334" s="186">
        <f>_xll.qlInterestRateIndexMaturity(Currency&amp;"ibor"&amp;$I$1,AQ334,Trigger)</f>
        <v>42656</v>
      </c>
      <c r="AS334" s="359">
        <f>_xll.qlIndexFixing($AC$5,AP334,,_xll.ohTrigger(Trigger,Quote!$V$2))</f>
        <v>-5.5785469220426265E-4</v>
      </c>
      <c r="AT334" s="359">
        <f>_xll.qlIndexFixing($AU$1,AP334,TRUE,_xll.ohTrigger(Trigger,Trigger1M))</f>
        <v>-5.2732027838020556E-4</v>
      </c>
    </row>
    <row r="335" spans="41:46" ht="11.25" customHeight="1" x14ac:dyDescent="0.25">
      <c r="AO335" s="185" t="s">
        <v>214</v>
      </c>
      <c r="AP335" s="186">
        <f>_xll.qlInterestRateIndexFixingDate(Currency&amp;"ibor"&amp;$I$1,AQ335,Trigger)</f>
        <v>42625</v>
      </c>
      <c r="AQ335" s="186">
        <f>_xll.qlCalendarAdvance(Calendar,AQ334,AO335,"f",,Trigger)</f>
        <v>42627</v>
      </c>
      <c r="AR335" s="186">
        <f>_xll.qlInterestRateIndexMaturity(Currency&amp;"ibor"&amp;$I$1,AQ335,Trigger)</f>
        <v>42657</v>
      </c>
      <c r="AS335" s="359">
        <f>_xll.qlIndexFixing($AC$5,AP335,,_xll.ohTrigger(Trigger,Quote!$V$2))</f>
        <v>-5.5731313234597124E-4</v>
      </c>
      <c r="AT335" s="359">
        <f>_xll.qlIndexFixing($AU$1,AP335,TRUE,_xll.ohTrigger(Trigger,Trigger1M))</f>
        <v>-5.2527588906903233E-4</v>
      </c>
    </row>
    <row r="336" spans="41:46" ht="11.25" customHeight="1" x14ac:dyDescent="0.25">
      <c r="AO336" s="185" t="s">
        <v>214</v>
      </c>
      <c r="AP336" s="186">
        <f>_xll.qlInterestRateIndexFixingDate(Currency&amp;"ibor"&amp;$I$1,AQ336,Trigger)</f>
        <v>42626</v>
      </c>
      <c r="AQ336" s="186">
        <f>_xll.qlCalendarAdvance(Calendar,AQ335,AO336,"f",,Trigger)</f>
        <v>42628</v>
      </c>
      <c r="AR336" s="186">
        <f>_xll.qlInterestRateIndexMaturity(Currency&amp;"ibor"&amp;$I$1,AQ336,Trigger)</f>
        <v>42660</v>
      </c>
      <c r="AS336" s="359">
        <f>_xll.qlIndexFixing($AC$5,AP336,,_xll.ohTrigger(Trigger,Quote!$V$2))</f>
        <v>-5.5622915312442123E-4</v>
      </c>
      <c r="AT336" s="359">
        <f>_xll.qlIndexFixing($AU$1,AP336,TRUE,_xll.ohTrigger(Trigger,Trigger1M))</f>
        <v>-5.2111713034513896E-4</v>
      </c>
    </row>
    <row r="337" spans="41:46" ht="11.25" customHeight="1" x14ac:dyDescent="0.25">
      <c r="AO337" s="185" t="s">
        <v>214</v>
      </c>
      <c r="AP337" s="186">
        <f>_xll.qlInterestRateIndexFixingDate(Currency&amp;"ibor"&amp;$I$1,AQ337,Trigger)</f>
        <v>42627</v>
      </c>
      <c r="AQ337" s="186">
        <f>_xll.qlCalendarAdvance(Calendar,AQ336,AO337,"f",,Trigger)</f>
        <v>42629</v>
      </c>
      <c r="AR337" s="186">
        <f>_xll.qlInterestRateIndexMaturity(Currency&amp;"ibor"&amp;$I$1,AQ337,Trigger)</f>
        <v>42660</v>
      </c>
      <c r="AS337" s="359">
        <f>_xll.qlIndexFixing($AC$5,AP337,,_xll.ohTrigger(Trigger,Quote!$V$2))</f>
        <v>-5.5595880329762173E-4</v>
      </c>
      <c r="AT337" s="359">
        <f>_xll.qlIndexFixing($AU$1,AP337,TRUE,_xll.ohTrigger(Trigger,Trigger1M))</f>
        <v>-5.2010590954699337E-4</v>
      </c>
    </row>
    <row r="338" spans="41:46" ht="11.25" customHeight="1" x14ac:dyDescent="0.25">
      <c r="AO338" s="185" t="s">
        <v>214</v>
      </c>
      <c r="AP338" s="186">
        <f>_xll.qlInterestRateIndexFixingDate(Currency&amp;"ibor"&amp;$I$1,AQ338,Trigger)</f>
        <v>42628</v>
      </c>
      <c r="AQ338" s="186">
        <f>_xll.qlCalendarAdvance(Calendar,AQ337,AO338,"f",,Trigger)</f>
        <v>42632</v>
      </c>
      <c r="AR338" s="186">
        <f>_xll.qlInterestRateIndexMaturity(Currency&amp;"ibor"&amp;$I$1,AQ338,Trigger)</f>
        <v>42662</v>
      </c>
      <c r="AS338" s="359">
        <f>_xll.qlIndexFixing($AC$5,AP338,,_xll.ohTrigger(Trigger,Quote!$V$2))</f>
        <v>-5.5460533269746648E-4</v>
      </c>
      <c r="AT338" s="359">
        <f>_xll.qlIndexFixing($AU$1,AP338,TRUE,_xll.ohTrigger(Trigger,Trigger1M))</f>
        <v>-5.1492678987541396E-4</v>
      </c>
    </row>
    <row r="339" spans="41:46" ht="11.25" customHeight="1" x14ac:dyDescent="0.25">
      <c r="AO339" s="185" t="s">
        <v>214</v>
      </c>
      <c r="AP339" s="186">
        <f>_xll.qlInterestRateIndexFixingDate(Currency&amp;"ibor"&amp;$I$1,AQ339,Trigger)</f>
        <v>42629</v>
      </c>
      <c r="AQ339" s="186">
        <f>_xll.qlCalendarAdvance(Calendar,AQ338,AO339,"f",,Trigger)</f>
        <v>42633</v>
      </c>
      <c r="AR339" s="186">
        <f>_xll.qlInterestRateIndexMaturity(Currency&amp;"ibor"&amp;$I$1,AQ339,Trigger)</f>
        <v>42663</v>
      </c>
      <c r="AS339" s="359">
        <f>_xll.qlIndexFixing($AC$5,AP339,,_xll.ohTrigger(Trigger,Quote!$V$2))</f>
        <v>-5.540637726939579E-4</v>
      </c>
      <c r="AT339" s="359">
        <f>_xll.qlIndexFixing($AU$1,AP339,TRUE,_xll.ohTrigger(Trigger,Trigger1M))</f>
        <v>-5.1283153891201749E-4</v>
      </c>
    </row>
    <row r="340" spans="41:46" ht="11.25" customHeight="1" x14ac:dyDescent="0.25">
      <c r="AO340" s="185" t="s">
        <v>214</v>
      </c>
      <c r="AP340" s="186">
        <f>_xll.qlInterestRateIndexFixingDate(Currency&amp;"ibor"&amp;$I$1,AQ340,Trigger)</f>
        <v>42632</v>
      </c>
      <c r="AQ340" s="186">
        <f>_xll.qlCalendarAdvance(Calendar,AQ339,AO340,"f",,Trigger)</f>
        <v>42634</v>
      </c>
      <c r="AR340" s="186">
        <f>_xll.qlInterestRateIndexMaturity(Currency&amp;"ibor"&amp;$I$1,AQ340,Trigger)</f>
        <v>42664</v>
      </c>
      <c r="AS340" s="359">
        <f>_xll.qlIndexFixing($AC$5,AP340,,_xll.ohTrigger(Trigger,Quote!$V$2))</f>
        <v>-5.5352221266780077E-4</v>
      </c>
      <c r="AT340" s="359">
        <f>_xll.qlIndexFixing($AU$1,AP340,TRUE,_xll.ohTrigger(Trigger,Trigger1M))</f>
        <v>-5.1072781071237472E-4</v>
      </c>
    </row>
    <row r="341" spans="41:46" ht="11.25" customHeight="1" x14ac:dyDescent="0.25">
      <c r="AO341" s="185" t="s">
        <v>214</v>
      </c>
      <c r="AP341" s="186">
        <f>_xll.qlInterestRateIndexFixingDate(Currency&amp;"ibor"&amp;$I$1,AQ341,Trigger)</f>
        <v>42633</v>
      </c>
      <c r="AQ341" s="186">
        <f>_xll.qlCalendarAdvance(Calendar,AQ340,AO341,"f",,Trigger)</f>
        <v>42635</v>
      </c>
      <c r="AR341" s="186">
        <f>_xll.qlInterestRateIndexMaturity(Currency&amp;"ibor"&amp;$I$1,AQ341,Trigger)</f>
        <v>42667</v>
      </c>
      <c r="AS341" s="359">
        <f>_xll.qlIndexFixing($AC$5,AP341,,_xll.ohTrigger(Trigger,Quote!$V$2))</f>
        <v>-5.5243824477718695E-4</v>
      </c>
      <c r="AT341" s="359">
        <f>_xll.qlIndexFixing($AU$1,AP341,TRUE,_xll.ohTrigger(Trigger,Trigger1M))</f>
        <v>-5.0645041132210689E-4</v>
      </c>
    </row>
    <row r="342" spans="41:46" ht="11.25" customHeight="1" x14ac:dyDescent="0.25">
      <c r="AO342" s="185" t="s">
        <v>214</v>
      </c>
      <c r="AP342" s="186">
        <f>_xll.qlInterestRateIndexFixingDate(Currency&amp;"ibor"&amp;$I$1,AQ342,Trigger)</f>
        <v>42634</v>
      </c>
      <c r="AQ342" s="186">
        <f>_xll.qlCalendarAdvance(Calendar,AQ341,AO342,"f",,Trigger)</f>
        <v>42636</v>
      </c>
      <c r="AR342" s="186">
        <f>_xll.qlInterestRateIndexMaturity(Currency&amp;"ibor"&amp;$I$1,AQ342,Trigger)</f>
        <v>42667</v>
      </c>
      <c r="AS342" s="359">
        <f>_xll.qlIndexFixing($AC$5,AP342,,_xll.ohTrigger(Trigger,Quote!$V$2))</f>
        <v>-5.5216788902351561E-4</v>
      </c>
      <c r="AT342" s="359">
        <f>_xll.qlIndexFixing($AU$1,AP342,TRUE,_xll.ohTrigger(Trigger,Trigger1M))</f>
        <v>-5.0540950084022559E-4</v>
      </c>
    </row>
    <row r="343" spans="41:46" ht="11.25" customHeight="1" x14ac:dyDescent="0.25">
      <c r="AO343" s="185" t="s">
        <v>214</v>
      </c>
      <c r="AP343" s="186">
        <f>_xll.qlInterestRateIndexFixingDate(Currency&amp;"ibor"&amp;$I$1,AQ343,Trigger)</f>
        <v>42635</v>
      </c>
      <c r="AQ343" s="186">
        <f>_xll.qlCalendarAdvance(Calendar,AQ342,AO343,"f",,Trigger)</f>
        <v>42639</v>
      </c>
      <c r="AR343" s="186">
        <f>_xll.qlInterestRateIndexMaturity(Currency&amp;"ibor"&amp;$I$1,AQ343,Trigger)</f>
        <v>42669</v>
      </c>
      <c r="AS343" s="359">
        <f>_xll.qlIndexFixing($AC$5,AP343,,_xll.ohTrigger(Trigger,Quote!$V$2))</f>
        <v>-5.5081441216264793E-4</v>
      </c>
      <c r="AT343" s="359">
        <f>_xll.qlIndexFixing($AU$1,AP343,TRUE,_xll.ohTrigger(Trigger,Trigger1M))</f>
        <v>-5.0008200815421233E-4</v>
      </c>
    </row>
    <row r="344" spans="41:46" ht="11.25" customHeight="1" x14ac:dyDescent="0.25">
      <c r="AO344" s="185" t="s">
        <v>214</v>
      </c>
      <c r="AP344" s="186">
        <f>_xll.qlInterestRateIndexFixingDate(Currency&amp;"ibor"&amp;$I$1,AQ344,Trigger)</f>
        <v>42636</v>
      </c>
      <c r="AQ344" s="186">
        <f>_xll.qlCalendarAdvance(Calendar,AQ343,AO344,"f",,Trigger)</f>
        <v>42640</v>
      </c>
      <c r="AR344" s="186">
        <f>_xll.qlInterestRateIndexMaturity(Currency&amp;"ibor"&amp;$I$1,AQ344,Trigger)</f>
        <v>42670</v>
      </c>
      <c r="AS344" s="359">
        <f>_xll.qlIndexFixing($AC$5,AP344,,_xll.ohTrigger(Trigger,Quote!$V$2))</f>
        <v>-5.5027285198727682E-4</v>
      </c>
      <c r="AT344" s="359">
        <f>_xll.qlIndexFixing($AU$1,AP344,TRUE,_xll.ohTrigger(Trigger,Trigger1M))</f>
        <v>-4.9792741473186908E-4</v>
      </c>
    </row>
    <row r="345" spans="41:46" ht="11.25" customHeight="1" x14ac:dyDescent="0.25">
      <c r="AO345" s="185" t="s">
        <v>214</v>
      </c>
      <c r="AP345" s="186">
        <f>_xll.qlInterestRateIndexFixingDate(Currency&amp;"ibor"&amp;$I$1,AQ345,Trigger)</f>
        <v>42639</v>
      </c>
      <c r="AQ345" s="186">
        <f>_xll.qlCalendarAdvance(Calendar,AQ344,AO345,"f",,Trigger)</f>
        <v>42641</v>
      </c>
      <c r="AR345" s="186">
        <f>_xll.qlInterestRateIndexMaturity(Currency&amp;"ibor"&amp;$I$1,AQ345,Trigger)</f>
        <v>42671</v>
      </c>
      <c r="AS345" s="359">
        <f>_xll.qlIndexFixing($AC$5,AP345,,_xll.ohTrigger(Trigger,Quote!$V$2))</f>
        <v>-5.4973129178925717E-4</v>
      </c>
      <c r="AT345" s="359">
        <f>_xll.qlIndexFixing($AU$1,AP345,TRUE,_xll.ohTrigger(Trigger,Trigger1M))</f>
        <v>-4.9576434347908815E-4</v>
      </c>
    </row>
    <row r="346" spans="41:46" ht="11.25" customHeight="1" x14ac:dyDescent="0.25">
      <c r="AO346" s="185" t="s">
        <v>214</v>
      </c>
      <c r="AP346" s="186">
        <f>_xll.qlInterestRateIndexFixingDate(Currency&amp;"ibor"&amp;$I$1,AQ346,Trigger)</f>
        <v>42640</v>
      </c>
      <c r="AQ346" s="186">
        <f>_xll.qlCalendarAdvance(Calendar,AQ345,AO346,"f",,Trigger)</f>
        <v>42642</v>
      </c>
      <c r="AR346" s="186">
        <f>_xll.qlInterestRateIndexMaturity(Currency&amp;"ibor"&amp;$I$1,AQ346,Trigger)</f>
        <v>42674</v>
      </c>
      <c r="AS346" s="359">
        <f>_xll.qlIndexFixing($AC$5,AP346,,_xll.ohTrigger(Trigger,Quote!$V$2))</f>
        <v>-5.4864733515472275E-4</v>
      </c>
      <c r="AT346" s="359">
        <f>_xll.qlIndexFixing($AU$1,AP346,TRUE,_xll.ohTrigger(Trigger,Trigger1M))</f>
        <v>-4.9136829502874346E-4</v>
      </c>
    </row>
    <row r="347" spans="41:46" ht="11.25" customHeight="1" x14ac:dyDescent="0.25">
      <c r="AO347" s="185" t="s">
        <v>214</v>
      </c>
      <c r="AP347" s="186">
        <f>_xll.qlInterestRateIndexFixingDate(Currency&amp;"ibor"&amp;$I$1,AQ347,Trigger)</f>
        <v>42641</v>
      </c>
      <c r="AQ347" s="186">
        <f>_xll.qlCalendarAdvance(Calendar,AQ346,AO347,"f",,Trigger)</f>
        <v>42643</v>
      </c>
      <c r="AR347" s="186">
        <f>_xll.qlInterestRateIndexMaturity(Currency&amp;"ibor"&amp;$I$1,AQ347,Trigger)</f>
        <v>42674</v>
      </c>
      <c r="AS347" s="359">
        <f>_xll.qlIndexFixing($AC$5,AP347,,_xll.ohTrigger(Trigger,Quote!$V$2))</f>
        <v>-5.4837697351555761E-4</v>
      </c>
      <c r="AT347" s="359">
        <f>_xll.qlIndexFixing($AU$1,AP347,TRUE,_xll.ohTrigger(Trigger,Trigger1M))</f>
        <v>-4.9029769280304052E-4</v>
      </c>
    </row>
    <row r="348" spans="41:46" ht="11.25" customHeight="1" x14ac:dyDescent="0.25">
      <c r="AO348" s="185" t="s">
        <v>214</v>
      </c>
      <c r="AP348" s="186">
        <f>_xll.qlInterestRateIndexFixingDate(Currency&amp;"ibor"&amp;$I$1,AQ348,Trigger)</f>
        <v>42642</v>
      </c>
      <c r="AQ348" s="186">
        <f>_xll.qlCalendarAdvance(Calendar,AQ347,AO348,"f",,Trigger)</f>
        <v>42646</v>
      </c>
      <c r="AR348" s="186">
        <f>_xll.qlInterestRateIndexMaturity(Currency&amp;"ibor"&amp;$I$1,AQ348,Trigger)</f>
        <v>42677</v>
      </c>
      <c r="AS348" s="359">
        <f>_xll.qlIndexFixing($AC$5,AP348,,_xll.ohTrigger(Trigger,Quote!$V$2))</f>
        <v>-5.4675229506056177E-4</v>
      </c>
      <c r="AT348" s="359">
        <f>_xll.qlIndexFixing($AU$1,AP348,TRUE,_xll.ohTrigger(Trigger,Trigger1M))</f>
        <v>-4.8369403333088868E-4</v>
      </c>
    </row>
    <row r="349" spans="41:46" ht="11.25" customHeight="1" x14ac:dyDescent="0.25">
      <c r="AO349" s="185" t="s">
        <v>214</v>
      </c>
      <c r="AP349" s="186">
        <f>_xll.qlInterestRateIndexFixingDate(Currency&amp;"ibor"&amp;$I$1,AQ349,Trigger)</f>
        <v>42643</v>
      </c>
      <c r="AQ349" s="186">
        <f>_xll.qlCalendarAdvance(Calendar,AQ348,AO349,"f",,Trigger)</f>
        <v>42647</v>
      </c>
      <c r="AR349" s="186">
        <f>_xll.qlInterestRateIndexMaturity(Currency&amp;"ibor"&amp;$I$1,AQ349,Trigger)</f>
        <v>42678</v>
      </c>
      <c r="AS349" s="359">
        <f>_xll.qlIndexFixing($AC$5,AP349,,_xll.ohTrigger(Trigger,Quote!$V$2))</f>
        <v>-5.462107355227023E-4</v>
      </c>
      <c r="AT349" s="359">
        <f>_xll.qlIndexFixing($AU$1,AP349,TRUE,_xll.ohTrigger(Trigger,Trigger1M))</f>
        <v>-4.8147585684065939E-4</v>
      </c>
    </row>
    <row r="350" spans="41:46" ht="11.25" customHeight="1" x14ac:dyDescent="0.25">
      <c r="AO350" s="185" t="s">
        <v>214</v>
      </c>
      <c r="AP350" s="186">
        <f>_xll.qlInterestRateIndexFixingDate(Currency&amp;"ibor"&amp;$I$1,AQ350,Trigger)</f>
        <v>42646</v>
      </c>
      <c r="AQ350" s="186">
        <f>_xll.qlCalendarAdvance(Calendar,AQ349,AO350,"f",,Trigger)</f>
        <v>42648</v>
      </c>
      <c r="AR350" s="186">
        <f>_xll.qlInterestRateIndexMaturity(Currency&amp;"ibor"&amp;$I$1,AQ350,Trigger)</f>
        <v>42681</v>
      </c>
      <c r="AS350" s="359">
        <f>_xll.qlIndexFixing($AC$5,AP350,,_xll.ohTrigger(Trigger,Quote!$V$2))</f>
        <v>-5.4512679090855767E-4</v>
      </c>
      <c r="AT350" s="359">
        <f>_xll.qlIndexFixing($AU$1,AP350,TRUE,_xll.ohTrigger(Trigger,Trigger1M))</f>
        <v>-4.7696821924675902E-4</v>
      </c>
    </row>
    <row r="351" spans="41:46" ht="11.25" customHeight="1" x14ac:dyDescent="0.25">
      <c r="AO351" s="185" t="s">
        <v>214</v>
      </c>
      <c r="AP351" s="186">
        <f>_xll.qlInterestRateIndexFixingDate(Currency&amp;"ibor"&amp;$I$1,AQ351,Trigger)</f>
        <v>42647</v>
      </c>
      <c r="AQ351" s="186">
        <f>_xll.qlCalendarAdvance(Calendar,AQ350,AO351,"f",,Trigger)</f>
        <v>42649</v>
      </c>
      <c r="AR351" s="186">
        <f>_xll.qlInterestRateIndexMaturity(Currency&amp;"ibor"&amp;$I$1,AQ351,Trigger)</f>
        <v>42681</v>
      </c>
      <c r="AS351" s="359">
        <f>_xll.qlIndexFixing($AC$5,AP351,,_xll.ohTrigger(Trigger,Quote!$V$2))</f>
        <v>-5.4485642425078362E-4</v>
      </c>
      <c r="AT351" s="359">
        <f>_xll.qlIndexFixing($AU$1,AP351,TRUE,_xll.ohTrigger(Trigger,Trigger1M))</f>
        <v>-4.758707521484995E-4</v>
      </c>
    </row>
    <row r="352" spans="41:46" ht="11.25" customHeight="1" x14ac:dyDescent="0.25">
      <c r="AO352" s="185" t="s">
        <v>214</v>
      </c>
      <c r="AP352" s="186">
        <f>_xll.qlInterestRateIndexFixingDate(Currency&amp;"ibor"&amp;$I$1,AQ352,Trigger)</f>
        <v>42648</v>
      </c>
      <c r="AQ352" s="186">
        <f>_xll.qlCalendarAdvance(Calendar,AQ351,AO352,"f",,Trigger)</f>
        <v>42650</v>
      </c>
      <c r="AR352" s="186">
        <f>_xll.qlInterestRateIndexMaturity(Currency&amp;"ibor"&amp;$I$1,AQ352,Trigger)</f>
        <v>42681</v>
      </c>
      <c r="AS352" s="359">
        <f>_xll.qlIndexFixing($AC$5,AP352,,_xll.ohTrigger(Trigger,Quote!$V$2))</f>
        <v>-5.4458605676601225E-4</v>
      </c>
      <c r="AT352" s="359">
        <f>_xll.qlIndexFixing($AU$1,AP352,TRUE,_xll.ohTrigger(Trigger,Trigger1M))</f>
        <v>-4.7477045617110519E-4</v>
      </c>
    </row>
    <row r="353" spans="41:46" ht="11.25" customHeight="1" x14ac:dyDescent="0.25">
      <c r="AO353" s="185" t="s">
        <v>214</v>
      </c>
      <c r="AP353" s="186">
        <f>_xll.qlInterestRateIndexFixingDate(Currency&amp;"ibor"&amp;$I$1,AQ353,Trigger)</f>
        <v>42649</v>
      </c>
      <c r="AQ353" s="186">
        <f>_xll.qlCalendarAdvance(Calendar,AQ352,AO353,"f",,Trigger)</f>
        <v>42653</v>
      </c>
      <c r="AR353" s="186">
        <f>_xll.qlInterestRateIndexMaturity(Currency&amp;"ibor"&amp;$I$1,AQ353,Trigger)</f>
        <v>42684</v>
      </c>
      <c r="AS353" s="359">
        <f>_xll.qlIndexFixing($AC$5,AP353,,_xll.ohTrigger(Trigger,Quote!$V$2))</f>
        <v>-5.4296137777853914E-4</v>
      </c>
      <c r="AT353" s="359">
        <f>_xll.qlIndexFixing($AU$1,AP353,TRUE,_xll.ohTrigger(Trigger,Trigger1M))</f>
        <v>-4.6798874690597952E-4</v>
      </c>
    </row>
    <row r="354" spans="41:46" ht="11.25" customHeight="1" x14ac:dyDescent="0.25">
      <c r="AO354" s="185" t="s">
        <v>214</v>
      </c>
      <c r="AP354" s="186">
        <f>_xll.qlInterestRateIndexFixingDate(Currency&amp;"ibor"&amp;$I$1,AQ354,Trigger)</f>
        <v>42650</v>
      </c>
      <c r="AQ354" s="186">
        <f>_xll.qlCalendarAdvance(Calendar,AQ353,AO354,"f",,Trigger)</f>
        <v>42654</v>
      </c>
      <c r="AR354" s="186">
        <f>_xll.qlInterestRateIndexMaturity(Currency&amp;"ibor"&amp;$I$1,AQ354,Trigger)</f>
        <v>42685</v>
      </c>
      <c r="AS354" s="359">
        <f>_xll.qlIndexFixing($AC$5,AP354,,_xll.ohTrigger(Trigger,Quote!$V$2))</f>
        <v>-5.4241981806920389E-4</v>
      </c>
      <c r="AT354" s="359">
        <f>_xll.qlIndexFixing($AU$1,AP354,TRUE,_xll.ohTrigger(Trigger,Trigger1M))</f>
        <v>-4.6571121928915622E-4</v>
      </c>
    </row>
    <row r="355" spans="41:46" ht="11.25" customHeight="1" x14ac:dyDescent="0.25">
      <c r="AO355" s="185" t="s">
        <v>214</v>
      </c>
      <c r="AP355" s="186">
        <f>_xll.qlInterestRateIndexFixingDate(Currency&amp;"ibor"&amp;$I$1,AQ355,Trigger)</f>
        <v>42653</v>
      </c>
      <c r="AQ355" s="186">
        <f>_xll.qlCalendarAdvance(Calendar,AQ354,AO355,"f",,Trigger)</f>
        <v>42655</v>
      </c>
      <c r="AR355" s="186">
        <f>_xll.qlInterestRateIndexMaturity(Currency&amp;"ibor"&amp;$I$1,AQ355,Trigger)</f>
        <v>42688</v>
      </c>
      <c r="AS355" s="359">
        <f>_xll.qlIndexFixing($AC$5,AP355,,_xll.ohTrigger(Trigger,Quote!$V$2))</f>
        <v>-5.4133588454276878E-4</v>
      </c>
      <c r="AT355" s="359">
        <f>_xll.qlIndexFixing($AU$1,AP355,TRUE,_xll.ohTrigger(Trigger,Trigger1M))</f>
        <v>-4.6108491596202395E-4</v>
      </c>
    </row>
    <row r="356" spans="41:46" ht="11.25" customHeight="1" x14ac:dyDescent="0.25">
      <c r="AO356" s="185" t="s">
        <v>214</v>
      </c>
      <c r="AP356" s="186">
        <f>_xll.qlInterestRateIndexFixingDate(Currency&amp;"ibor"&amp;$I$1,AQ356,Trigger)</f>
        <v>42654</v>
      </c>
      <c r="AQ356" s="186">
        <f>_xll.qlCalendarAdvance(Calendar,AQ355,AO356,"f",,Trigger)</f>
        <v>42656</v>
      </c>
      <c r="AR356" s="186">
        <f>_xll.qlInterestRateIndexMaturity(Currency&amp;"ibor"&amp;$I$1,AQ356,Trigger)</f>
        <v>42688</v>
      </c>
      <c r="AS356" s="359">
        <f>_xll.qlIndexFixing($AC$5,AP356,,_xll.ohTrigger(Trigger,Quote!$V$2))</f>
        <v>-5.4106551207036557E-4</v>
      </c>
      <c r="AT356" s="359">
        <f>_xll.qlIndexFixing($AU$1,AP356,TRUE,_xll.ohTrigger(Trigger,Trigger1M))</f>
        <v>-4.5995775333110278E-4</v>
      </c>
    </row>
    <row r="357" spans="41:46" ht="11.25" customHeight="1" x14ac:dyDescent="0.25">
      <c r="AO357" s="185" t="s">
        <v>214</v>
      </c>
      <c r="AP357" s="186">
        <f>_xll.qlInterestRateIndexFixingDate(Currency&amp;"ibor"&amp;$I$1,AQ357,Trigger)</f>
        <v>42655</v>
      </c>
      <c r="AQ357" s="186">
        <f>_xll.qlCalendarAdvance(Calendar,AQ356,AO357,"f",,Trigger)</f>
        <v>42657</v>
      </c>
      <c r="AR357" s="186">
        <f>_xll.qlInterestRateIndexMaturity(Currency&amp;"ibor"&amp;$I$1,AQ357,Trigger)</f>
        <v>42688</v>
      </c>
      <c r="AS357" s="359">
        <f>_xll.qlIndexFixing($AC$5,AP357,,_xll.ohTrigger(Trigger,Quote!$V$2))</f>
        <v>-5.4079513878003656E-4</v>
      </c>
      <c r="AT357" s="359">
        <f>_xll.qlIndexFixing($AU$1,AP357,TRUE,_xll.ohTrigger(Trigger,Trigger1M))</f>
        <v>-4.5882776164269729E-4</v>
      </c>
    </row>
    <row r="358" spans="41:46" ht="11.25" customHeight="1" x14ac:dyDescent="0.25">
      <c r="AO358" s="185" t="s">
        <v>214</v>
      </c>
      <c r="AP358" s="186">
        <f>_xll.qlInterestRateIndexFixingDate(Currency&amp;"ibor"&amp;$I$1,AQ358,Trigger)</f>
        <v>42656</v>
      </c>
      <c r="AQ358" s="186">
        <f>_xll.qlCalendarAdvance(Calendar,AQ357,AO358,"f",,Trigger)</f>
        <v>42660</v>
      </c>
      <c r="AR358" s="186">
        <f>_xll.qlInterestRateIndexMaturity(Currency&amp;"ibor"&amp;$I$1,AQ358,Trigger)</f>
        <v>42691</v>
      </c>
      <c r="AS358" s="359">
        <f>_xll.qlIndexFixing($AC$5,AP358,,_xll.ohTrigger(Trigger,Quote!$V$2))</f>
        <v>-5.391704592652433E-4</v>
      </c>
      <c r="AT358" s="359">
        <f>_xll.qlIndexFixing($AU$1,AP358,TRUE,_xll.ohTrigger(Trigger,Trigger1M))</f>
        <v>-4.5186799001400811E-4</v>
      </c>
    </row>
    <row r="359" spans="41:46" ht="11.25" customHeight="1" x14ac:dyDescent="0.25">
      <c r="AO359" s="185" t="s">
        <v>214</v>
      </c>
      <c r="AP359" s="186">
        <f>_xll.qlInterestRateIndexFixingDate(Currency&amp;"ibor"&amp;$I$1,AQ359,Trigger)</f>
        <v>42657</v>
      </c>
      <c r="AQ359" s="186">
        <f>_xll.qlCalendarAdvance(Calendar,AQ358,AO359,"f",,Trigger)</f>
        <v>42661</v>
      </c>
      <c r="AR359" s="186">
        <f>_xll.qlInterestRateIndexMaturity(Currency&amp;"ibor"&amp;$I$1,AQ359,Trigger)</f>
        <v>42692</v>
      </c>
      <c r="AS359" s="359">
        <f>_xll.qlIndexFixing($AC$5,AP359,,_xll.ohTrigger(Trigger,Quote!$V$2))</f>
        <v>-5.3862889937411802E-4</v>
      </c>
      <c r="AT359" s="359">
        <f>_xll.qlIndexFixing($AU$1,AP359,TRUE,_xll.ohTrigger(Trigger,Trigger1M))</f>
        <v>-4.4953110707652628E-4</v>
      </c>
    </row>
    <row r="360" spans="41:46" ht="11.25" customHeight="1" x14ac:dyDescent="0.25">
      <c r="AO360" s="185" t="s">
        <v>214</v>
      </c>
      <c r="AP360" s="186">
        <f>_xll.qlInterestRateIndexFixingDate(Currency&amp;"ibor"&amp;$I$1,AQ360,Trigger)</f>
        <v>42660</v>
      </c>
      <c r="AQ360" s="186">
        <f>_xll.qlCalendarAdvance(Calendar,AQ359,AO360,"f",,Trigger)</f>
        <v>42662</v>
      </c>
      <c r="AR360" s="186">
        <f>_xll.qlInterestRateIndexMaturity(Currency&amp;"ibor"&amp;$I$1,AQ360,Trigger)</f>
        <v>42695</v>
      </c>
      <c r="AS360" s="359">
        <f>_xll.qlIndexFixing($AC$5,AP360,,_xll.ohTrigger(Trigger,Quote!$V$2))</f>
        <v>-5.3754497685319018E-4</v>
      </c>
      <c r="AT360" s="359">
        <f>_xll.qlIndexFixing($AU$1,AP360,TRUE,_xll.ohTrigger(Trigger,Trigger1M))</f>
        <v>-4.4478612925265412E-4</v>
      </c>
    </row>
    <row r="361" spans="41:46" ht="11.25" customHeight="1" x14ac:dyDescent="0.25">
      <c r="AO361" s="185" t="s">
        <v>214</v>
      </c>
      <c r="AP361" s="186">
        <f>_xll.qlInterestRateIndexFixingDate(Currency&amp;"ibor"&amp;$I$1,AQ361,Trigger)</f>
        <v>42661</v>
      </c>
      <c r="AQ361" s="186">
        <f>_xll.qlCalendarAdvance(Calendar,AQ360,AO361,"f",,Trigger)</f>
        <v>42663</v>
      </c>
      <c r="AR361" s="186">
        <f>_xll.qlInterestRateIndexMaturity(Currency&amp;"ibor"&amp;$I$1,AQ361,Trigger)</f>
        <v>42695</v>
      </c>
      <c r="AS361" s="359">
        <f>_xll.qlIndexFixing($AC$5,AP361,,_xll.ohTrigger(Trigger,Quote!$V$2))</f>
        <v>-5.372745986122196E-4</v>
      </c>
      <c r="AT361" s="359">
        <f>_xll.qlIndexFixing($AU$1,AP361,TRUE,_xll.ohTrigger(Trigger,Trigger1M))</f>
        <v>-4.4362926917632106E-4</v>
      </c>
    </row>
    <row r="362" spans="41:46" ht="11.25" customHeight="1" x14ac:dyDescent="0.25">
      <c r="AO362" s="185" t="s">
        <v>214</v>
      </c>
      <c r="AP362" s="186">
        <f>_xll.qlInterestRateIndexFixingDate(Currency&amp;"ibor"&amp;$I$1,AQ362,Trigger)</f>
        <v>42662</v>
      </c>
      <c r="AQ362" s="186">
        <f>_xll.qlCalendarAdvance(Calendar,AQ361,AO362,"f",,Trigger)</f>
        <v>42664</v>
      </c>
      <c r="AR362" s="186">
        <f>_xll.qlInterestRateIndexMaturity(Currency&amp;"ibor"&amp;$I$1,AQ362,Trigger)</f>
        <v>42695</v>
      </c>
      <c r="AS362" s="359">
        <f>_xll.qlIndexFixing($AC$5,AP362,,_xll.ohTrigger(Trigger,Quote!$V$2))</f>
        <v>-5.3700421955376265E-4</v>
      </c>
      <c r="AT362" s="359">
        <f>_xll.qlIndexFixing($AU$1,AP362,TRUE,_xll.ohTrigger(Trigger,Trigger1M))</f>
        <v>-4.4246957987483719E-4</v>
      </c>
    </row>
    <row r="363" spans="41:46" ht="11.25" customHeight="1" x14ac:dyDescent="0.25">
      <c r="AO363" s="185" t="s">
        <v>214</v>
      </c>
      <c r="AP363" s="186">
        <f>_xll.qlInterestRateIndexFixingDate(Currency&amp;"ibor"&amp;$I$1,AQ363,Trigger)</f>
        <v>42663</v>
      </c>
      <c r="AQ363" s="186">
        <f>_xll.qlCalendarAdvance(Calendar,AQ362,AO363,"f",,Trigger)</f>
        <v>42667</v>
      </c>
      <c r="AR363" s="186">
        <f>_xll.qlInterestRateIndexMaturity(Currency&amp;"ibor"&amp;$I$1,AQ363,Trigger)</f>
        <v>42698</v>
      </c>
      <c r="AS363" s="359">
        <f>_xll.qlIndexFixing($AC$5,AP363,,_xll.ohTrigger(Trigger,Quote!$V$2))</f>
        <v>-5.3537953951164933E-4</v>
      </c>
      <c r="AT363" s="359">
        <f>_xll.qlIndexFixing($AU$1,AP363,TRUE,_xll.ohTrigger(Trigger,Trigger1M))</f>
        <v>-4.3533173329136606E-4</v>
      </c>
    </row>
    <row r="364" spans="41:46" ht="11.25" customHeight="1" x14ac:dyDescent="0.25">
      <c r="AO364" s="185" t="s">
        <v>214</v>
      </c>
      <c r="AP364" s="186">
        <f>_xll.qlInterestRateIndexFixingDate(Currency&amp;"ibor"&amp;$I$1,AQ364,Trigger)</f>
        <v>42664</v>
      </c>
      <c r="AQ364" s="186">
        <f>_xll.qlCalendarAdvance(Calendar,AQ363,AO364,"f",,Trigger)</f>
        <v>42668</v>
      </c>
      <c r="AR364" s="186">
        <f>_xll.qlInterestRateIndexMaturity(Currency&amp;"ibor"&amp;$I$1,AQ364,Trigger)</f>
        <v>42699</v>
      </c>
      <c r="AS364" s="359">
        <f>_xll.qlIndexFixing($AC$5,AP364,,_xll.ohTrigger(Trigger,Quote!$V$2))</f>
        <v>-5.3483797944518037E-4</v>
      </c>
      <c r="AT364" s="359">
        <f>_xll.qlIndexFixing($AU$1,AP364,TRUE,_xll.ohTrigger(Trigger,Trigger1M))</f>
        <v>-4.3293549083013626E-4</v>
      </c>
    </row>
    <row r="365" spans="41:46" ht="11.25" customHeight="1" x14ac:dyDescent="0.25">
      <c r="AO365" s="185" t="s">
        <v>214</v>
      </c>
      <c r="AP365" s="186">
        <f>_xll.qlInterestRateIndexFixingDate(Currency&amp;"ibor"&amp;$I$1,AQ365,Trigger)</f>
        <v>42667</v>
      </c>
      <c r="AQ365" s="186">
        <f>_xll.qlCalendarAdvance(Calendar,AQ364,AO365,"f",,Trigger)</f>
        <v>42669</v>
      </c>
      <c r="AR365" s="186">
        <f>_xll.qlInterestRateIndexMaturity(Currency&amp;"ibor"&amp;$I$1,AQ365,Trigger)</f>
        <v>42702</v>
      </c>
      <c r="AS365" s="359">
        <f>_xll.qlIndexFixing($AC$5,AP365,,_xll.ohTrigger(Trigger,Quote!$V$2))</f>
        <v>-5.337540678519336E-4</v>
      </c>
      <c r="AT365" s="359">
        <f>_xll.qlIndexFixing($AU$1,AP365,TRUE,_xll.ohTrigger(Trigger,Trigger1M))</f>
        <v>-4.2807182962224425E-4</v>
      </c>
    </row>
    <row r="366" spans="41:46" ht="11.25" customHeight="1" x14ac:dyDescent="0.25">
      <c r="AO366" s="185" t="s">
        <v>214</v>
      </c>
      <c r="AP366" s="186">
        <f>_xll.qlInterestRateIndexFixingDate(Currency&amp;"ibor"&amp;$I$1,AQ366,Trigger)</f>
        <v>42668</v>
      </c>
      <c r="AQ366" s="186">
        <f>_xll.qlCalendarAdvance(Calendar,AQ365,AO366,"f",,Trigger)</f>
        <v>42670</v>
      </c>
      <c r="AR366" s="186">
        <f>_xll.qlInterestRateIndexMaturity(Currency&amp;"ibor"&amp;$I$1,AQ366,Trigger)</f>
        <v>42702</v>
      </c>
      <c r="AS366" s="359">
        <f>_xll.qlIndexFixing($AC$5,AP366,,_xll.ohTrigger(Trigger,Quote!$V$2))</f>
        <v>-5.3348368387759471E-4</v>
      </c>
      <c r="AT366" s="359">
        <f>_xll.qlIndexFixing($AU$1,AP366,TRUE,_xll.ohTrigger(Trigger,Trigger1M))</f>
        <v>-4.2688527023770906E-4</v>
      </c>
    </row>
    <row r="367" spans="41:46" ht="11.25" customHeight="1" x14ac:dyDescent="0.25">
      <c r="AO367" s="185" t="s">
        <v>214</v>
      </c>
      <c r="AP367" s="186">
        <f>_xll.qlInterestRateIndexFixingDate(Currency&amp;"ibor"&amp;$I$1,AQ367,Trigger)</f>
        <v>42669</v>
      </c>
      <c r="AQ367" s="186">
        <f>_xll.qlCalendarAdvance(Calendar,AQ366,AO367,"f",,Trigger)</f>
        <v>42671</v>
      </c>
      <c r="AR367" s="186">
        <f>_xll.qlInterestRateIndexMaturity(Currency&amp;"ibor"&amp;$I$1,AQ367,Trigger)</f>
        <v>42702</v>
      </c>
      <c r="AS367" s="359">
        <f>_xll.qlIndexFixing($AC$5,AP367,,_xll.ohTrigger(Trigger,Quote!$V$2))</f>
        <v>-5.3321329909363706E-4</v>
      </c>
      <c r="AT367" s="359">
        <f>_xll.qlIndexFixing($AU$1,AP367,TRUE,_xll.ohTrigger(Trigger,Trigger1M))</f>
        <v>-4.2569588146781646E-4</v>
      </c>
    </row>
    <row r="368" spans="41:46" ht="11.25" customHeight="1" x14ac:dyDescent="0.25">
      <c r="AO368" s="185" t="s">
        <v>214</v>
      </c>
      <c r="AP368" s="186">
        <f>_xll.qlInterestRateIndexFixingDate(Currency&amp;"ibor"&amp;$I$1,AQ368,Trigger)</f>
        <v>42670</v>
      </c>
      <c r="AQ368" s="186">
        <f>_xll.qlCalendarAdvance(Calendar,AQ367,AO368,"f",,Trigger)</f>
        <v>42674</v>
      </c>
      <c r="AR368" s="186">
        <f>_xll.qlInterestRateIndexMaturity(Currency&amp;"ibor"&amp;$I$1,AQ368,Trigger)</f>
        <v>42704</v>
      </c>
      <c r="AS368" s="359">
        <f>_xll.qlIndexFixing($AC$5,AP368,,_xll.ohTrigger(Trigger,Quote!$V$2))</f>
        <v>-5.318597915175971E-4</v>
      </c>
      <c r="AT368" s="359">
        <f>_xll.qlIndexFixing($AU$1,AP368,TRUE,_xll.ohTrigger(Trigger,Trigger1M))</f>
        <v>-4.1962636859160796E-4</v>
      </c>
    </row>
    <row r="369" spans="41:46" ht="11.25" customHeight="1" x14ac:dyDescent="0.25">
      <c r="AO369" s="185" t="s">
        <v>214</v>
      </c>
      <c r="AP369" s="186">
        <f>_xll.qlInterestRateIndexFixingDate(Currency&amp;"ibor"&amp;$I$1,AQ369,Trigger)</f>
        <v>42671</v>
      </c>
      <c r="AQ369" s="186">
        <f>_xll.qlCalendarAdvance(Calendar,AQ368,AO369,"f",,Trigger)</f>
        <v>42675</v>
      </c>
      <c r="AR369" s="186">
        <f>_xll.qlInterestRateIndexMaturity(Currency&amp;"ibor"&amp;$I$1,AQ369,Trigger)</f>
        <v>42705</v>
      </c>
      <c r="AS369" s="359">
        <f>_xll.qlIndexFixing($AC$5,AP369,,_xll.ohTrigger(Trigger,Quote!$V$2))</f>
        <v>-5.3131823048691018E-4</v>
      </c>
      <c r="AT369" s="359">
        <f>_xll.qlIndexFixing($AU$1,AP369,TRUE,_xll.ohTrigger(Trigger,Trigger1M))</f>
        <v>-4.1717500017668385E-4</v>
      </c>
    </row>
    <row r="370" spans="41:46" ht="11.25" customHeight="1" x14ac:dyDescent="0.25">
      <c r="AO370" s="185" t="s">
        <v>214</v>
      </c>
      <c r="AP370" s="186">
        <f>_xll.qlInterestRateIndexFixingDate(Currency&amp;"ibor"&amp;$I$1,AQ370,Trigger)</f>
        <v>42674</v>
      </c>
      <c r="AQ370" s="186">
        <f>_xll.qlCalendarAdvance(Calendar,AQ369,AO370,"f",,Trigger)</f>
        <v>42676</v>
      </c>
      <c r="AR370" s="186">
        <f>_xll.qlInterestRateIndexMaturity(Currency&amp;"ibor"&amp;$I$1,AQ370,Trigger)</f>
        <v>42706</v>
      </c>
      <c r="AS370" s="359">
        <f>_xll.qlIndexFixing($AC$5,AP370,,_xll.ohTrigger(Trigger,Quote!$V$2))</f>
        <v>-5.2696344398750483E-4</v>
      </c>
      <c r="AT370" s="359">
        <f>_xll.qlIndexFixing($AU$1,AP370,TRUE,_xll.ohTrigger(Trigger,Trigger1M))</f>
        <v>-4.1471515093505218E-4</v>
      </c>
    </row>
    <row r="371" spans="41:46" ht="11.25" customHeight="1" x14ac:dyDescent="0.25">
      <c r="AO371" s="185" t="s">
        <v>214</v>
      </c>
      <c r="AP371" s="186">
        <f>_xll.qlInterestRateIndexFixingDate(Currency&amp;"ibor"&amp;$I$1,AQ371,Trigger)</f>
        <v>42675</v>
      </c>
      <c r="AQ371" s="186">
        <f>_xll.qlCalendarAdvance(Calendar,AQ370,AO371,"f",,Trigger)</f>
        <v>42677</v>
      </c>
      <c r="AR371" s="186">
        <f>_xll.qlInterestRateIndexMaturity(Currency&amp;"ibor"&amp;$I$1,AQ371,Trigger)</f>
        <v>42709</v>
      </c>
      <c r="AS371" s="359">
        <f>_xll.qlIndexFixing($AC$5,AP371,,_xll.ohTrigger(Trigger,Quote!$V$2))</f>
        <v>-5.1531577191898936E-4</v>
      </c>
      <c r="AT371" s="359">
        <f>_xll.qlIndexFixing($AU$1,AP371,TRUE,_xll.ohTrigger(Trigger,Trigger1M))</f>
        <v>-4.0972572702385746E-4</v>
      </c>
    </row>
    <row r="372" spans="41:46" ht="11.25" customHeight="1" x14ac:dyDescent="0.25">
      <c r="AO372" s="185" t="s">
        <v>214</v>
      </c>
      <c r="AP372" s="186">
        <f>_xll.qlInterestRateIndexFixingDate(Currency&amp;"ibor"&amp;$I$1,AQ372,Trigger)</f>
        <v>42676</v>
      </c>
      <c r="AQ372" s="186">
        <f>_xll.qlCalendarAdvance(Calendar,AQ371,AO372,"f",,Trigger)</f>
        <v>42678</v>
      </c>
      <c r="AR372" s="186">
        <f>_xll.qlInterestRateIndexMaturity(Currency&amp;"ibor"&amp;$I$1,AQ372,Trigger)</f>
        <v>42709</v>
      </c>
      <c r="AS372" s="359">
        <f>_xll.qlIndexFixing($AC$5,AP372,,_xll.ohTrigger(Trigger,Quote!$V$2))</f>
        <v>-5.1458158520579025E-4</v>
      </c>
      <c r="AT372" s="359">
        <f>_xll.qlIndexFixing($AU$1,AP372,TRUE,_xll.ohTrigger(Trigger,Trigger1M))</f>
        <v>-4.0850663698582633E-4</v>
      </c>
    </row>
    <row r="373" spans="41:46" ht="11.25" customHeight="1" x14ac:dyDescent="0.25">
      <c r="AO373" s="185" t="s">
        <v>214</v>
      </c>
      <c r="AP373" s="186">
        <f>_xll.qlInterestRateIndexFixingDate(Currency&amp;"ibor"&amp;$I$1,AQ373,Trigger)</f>
        <v>42677</v>
      </c>
      <c r="AQ373" s="186">
        <f>_xll.qlCalendarAdvance(Calendar,AQ372,AO373,"f",,Trigger)</f>
        <v>42681</v>
      </c>
      <c r="AR373" s="186">
        <f>_xll.qlInterestRateIndexMaturity(Currency&amp;"ibor"&amp;$I$1,AQ373,Trigger)</f>
        <v>42711</v>
      </c>
      <c r="AS373" s="359">
        <f>_xll.qlIndexFixing($AC$5,AP373,,_xll.ohTrigger(Trigger,Quote!$V$2))</f>
        <v>-5.0498299501589017E-4</v>
      </c>
      <c r="AT373" s="359">
        <f>_xll.qlIndexFixing($AU$1,AP373,TRUE,_xll.ohTrigger(Trigger,Trigger1M))</f>
        <v>-4.0228868933267492E-4</v>
      </c>
    </row>
    <row r="374" spans="41:46" ht="11.25" customHeight="1" x14ac:dyDescent="0.25">
      <c r="AO374" s="185" t="s">
        <v>214</v>
      </c>
      <c r="AP374" s="186">
        <f>_xll.qlInterestRateIndexFixingDate(Currency&amp;"ibor"&amp;$I$1,AQ374,Trigger)</f>
        <v>42678</v>
      </c>
      <c r="AQ374" s="186">
        <f>_xll.qlCalendarAdvance(Calendar,AQ373,AO374,"f",,Trigger)</f>
        <v>42682</v>
      </c>
      <c r="AR374" s="186">
        <f>_xll.qlInterestRateIndexMaturity(Currency&amp;"ibor"&amp;$I$1,AQ374,Trigger)</f>
        <v>42712</v>
      </c>
      <c r="AS374" s="359">
        <f>_xll.qlIndexFixing($AC$5,AP374,,_xll.ohTrigger(Trigger,Quote!$V$2))</f>
        <v>-5.005456018243315E-4</v>
      </c>
      <c r="AT374" s="359">
        <f>_xll.qlIndexFixing($AU$1,AP374,TRUE,_xll.ohTrigger(Trigger,Trigger1M))</f>
        <v>-3.9977795333223654E-4</v>
      </c>
    </row>
    <row r="375" spans="41:46" ht="11.25" customHeight="1" x14ac:dyDescent="0.25">
      <c r="AO375" s="185" t="s">
        <v>214</v>
      </c>
      <c r="AP375" s="186">
        <f>_xll.qlInterestRateIndexFixingDate(Currency&amp;"ibor"&amp;$I$1,AQ375,Trigger)</f>
        <v>42681</v>
      </c>
      <c r="AQ375" s="186">
        <f>_xll.qlCalendarAdvance(Calendar,AQ374,AO375,"f",,Trigger)</f>
        <v>42683</v>
      </c>
      <c r="AR375" s="186">
        <f>_xll.qlInterestRateIndexMaturity(Currency&amp;"ibor"&amp;$I$1,AQ375,Trigger)</f>
        <v>42713</v>
      </c>
      <c r="AS375" s="359">
        <f>_xll.qlIndexFixing($AC$5,AP375,,_xll.ohTrigger(Trigger,Quote!$V$2))</f>
        <v>-4.9609444079523612E-4</v>
      </c>
      <c r="AT375" s="359">
        <f>_xll.qlIndexFixing($AU$1,AP375,TRUE,_xll.ohTrigger(Trigger,Trigger1M))</f>
        <v>-3.9725873590690242E-4</v>
      </c>
    </row>
    <row r="376" spans="41:46" ht="11.25" customHeight="1" x14ac:dyDescent="0.25">
      <c r="AO376" s="185" t="s">
        <v>214</v>
      </c>
      <c r="AP376" s="186">
        <f>_xll.qlInterestRateIndexFixingDate(Currency&amp;"ibor"&amp;$I$1,AQ376,Trigger)</f>
        <v>42682</v>
      </c>
      <c r="AQ376" s="186">
        <f>_xll.qlCalendarAdvance(Calendar,AQ375,AO376,"f",,Trigger)</f>
        <v>42684</v>
      </c>
      <c r="AR376" s="186">
        <f>_xll.qlInterestRateIndexMaturity(Currency&amp;"ibor"&amp;$I$1,AQ376,Trigger)</f>
        <v>42716</v>
      </c>
      <c r="AS376" s="359">
        <f>_xll.qlIndexFixing($AC$5,AP376,,_xll.ohTrigger(Trigger,Quote!$V$2))</f>
        <v>-4.8586818153534272E-4</v>
      </c>
      <c r="AT376" s="359">
        <f>_xll.qlIndexFixing($AU$1,AP376,TRUE,_xll.ohTrigger(Trigger,Trigger1M))</f>
        <v>-3.921506099933969E-4</v>
      </c>
    </row>
    <row r="377" spans="41:46" ht="11.25" customHeight="1" x14ac:dyDescent="0.25">
      <c r="AO377" s="185" t="s">
        <v>214</v>
      </c>
      <c r="AP377" s="186">
        <f>_xll.qlInterestRateIndexFixingDate(Currency&amp;"ibor"&amp;$I$1,AQ377,Trigger)</f>
        <v>42683</v>
      </c>
      <c r="AQ377" s="186">
        <f>_xll.qlCalendarAdvance(Calendar,AQ376,AO377,"f",,Trigger)</f>
        <v>42685</v>
      </c>
      <c r="AR377" s="186">
        <f>_xll.qlInterestRateIndexMaturity(Currency&amp;"ibor"&amp;$I$1,AQ377,Trigger)</f>
        <v>42716</v>
      </c>
      <c r="AS377" s="359">
        <f>_xll.qlIndexFixing($AC$5,AP377,,_xll.ohTrigger(Trigger,Quote!$V$2))</f>
        <v>-4.8430631540496267E-4</v>
      </c>
      <c r="AT377" s="359">
        <f>_xll.qlIndexFixing($AU$1,AP377,TRUE,_xll.ohTrigger(Trigger,Trigger1M))</f>
        <v>-3.9090181695051166E-4</v>
      </c>
    </row>
    <row r="378" spans="41:46" ht="11.25" customHeight="1" x14ac:dyDescent="0.25">
      <c r="AO378" s="185" t="s">
        <v>214</v>
      </c>
      <c r="AP378" s="186">
        <f>_xll.qlInterestRateIndexFixingDate(Currency&amp;"ibor"&amp;$I$1,AQ378,Trigger)</f>
        <v>42684</v>
      </c>
      <c r="AQ378" s="186">
        <f>_xll.qlCalendarAdvance(Calendar,AQ377,AO378,"f",,Trigger)</f>
        <v>42688</v>
      </c>
      <c r="AR378" s="186">
        <f>_xll.qlInterestRateIndexMaturity(Currency&amp;"ibor"&amp;$I$1,AQ378,Trigger)</f>
        <v>42718</v>
      </c>
      <c r="AS378" s="359">
        <f>_xll.qlIndexFixing($AC$5,AP378,,_xll.ohTrigger(Trigger,Quote!$V$2))</f>
        <v>-4.7363211758044699E-4</v>
      </c>
      <c r="AT378" s="359">
        <f>_xll.qlIndexFixing($AU$1,AP378,TRUE,_xll.ohTrigger(Trigger,Trigger1M))</f>
        <v>-3.8453542436656107E-4</v>
      </c>
    </row>
    <row r="379" spans="41:46" ht="11.25" customHeight="1" x14ac:dyDescent="0.25">
      <c r="AO379" s="185" t="s">
        <v>214</v>
      </c>
      <c r="AP379" s="186">
        <f>_xll.qlInterestRateIndexFixingDate(Currency&amp;"ibor"&amp;$I$1,AQ379,Trigger)</f>
        <v>42685</v>
      </c>
      <c r="AQ379" s="186">
        <f>_xll.qlCalendarAdvance(Calendar,AQ378,AO379,"f",,Trigger)</f>
        <v>42689</v>
      </c>
      <c r="AR379" s="186">
        <f>_xll.qlInterestRateIndexMaturity(Currency&amp;"ibor"&amp;$I$1,AQ379,Trigger)</f>
        <v>42719</v>
      </c>
      <c r="AS379" s="359">
        <f>_xll.qlIndexFixing($AC$5,AP379,,_xll.ohTrigger(Trigger,Quote!$V$2))</f>
        <v>-4.690983492170453E-4</v>
      </c>
      <c r="AT379" s="359">
        <f>_xll.qlIndexFixing($AU$1,AP379,TRUE,_xll.ohTrigger(Trigger,Trigger1M))</f>
        <v>-3.819653165746395E-4</v>
      </c>
    </row>
    <row r="380" spans="41:46" ht="11.25" customHeight="1" x14ac:dyDescent="0.25">
      <c r="AO380" s="185" t="s">
        <v>214</v>
      </c>
      <c r="AP380" s="186">
        <f>_xll.qlInterestRateIndexFixingDate(Currency&amp;"ibor"&amp;$I$1,AQ380,Trigger)</f>
        <v>42688</v>
      </c>
      <c r="AQ380" s="186">
        <f>_xll.qlCalendarAdvance(Calendar,AQ379,AO380,"f",,Trigger)</f>
        <v>42690</v>
      </c>
      <c r="AR380" s="186">
        <f>_xll.qlInterestRateIndexMaturity(Currency&amp;"ibor"&amp;$I$1,AQ380,Trigger)</f>
        <v>42720</v>
      </c>
      <c r="AS380" s="359">
        <f>_xll.qlIndexFixing($AC$5,AP380,,_xll.ohTrigger(Trigger,Quote!$V$2))</f>
        <v>-4.6455081290819322E-4</v>
      </c>
      <c r="AT380" s="359">
        <f>_xll.qlIndexFixing($AU$1,AP380,TRUE,_xll.ohTrigger(Trigger,Trigger1M))</f>
        <v>-3.7938672675297269E-4</v>
      </c>
    </row>
    <row r="381" spans="41:46" ht="11.25" customHeight="1" x14ac:dyDescent="0.25">
      <c r="AO381" s="185" t="s">
        <v>214</v>
      </c>
      <c r="AP381" s="186">
        <f>_xll.qlInterestRateIndexFixingDate(Currency&amp;"ibor"&amp;$I$1,AQ381,Trigger)</f>
        <v>42689</v>
      </c>
      <c r="AQ381" s="186">
        <f>_xll.qlCalendarAdvance(Calendar,AQ380,AO381,"f",,Trigger)</f>
        <v>42691</v>
      </c>
      <c r="AR381" s="186">
        <f>_xll.qlInterestRateIndexMaturity(Currency&amp;"ibor"&amp;$I$1,AQ381,Trigger)</f>
        <v>42723</v>
      </c>
      <c r="AS381" s="359">
        <f>_xll.qlIndexFixing($AC$5,AP381,,_xll.ohTrigger(Trigger,Quote!$V$2))</f>
        <v>-4.557881290027932E-4</v>
      </c>
      <c r="AT381" s="359">
        <f>_xll.qlIndexFixing($AU$1,AP381,TRUE,_xll.ohTrigger(Trigger,Trigger1M))</f>
        <v>-3.7415988956499002E-4</v>
      </c>
    </row>
    <row r="382" spans="41:46" ht="11.25" customHeight="1" x14ac:dyDescent="0.25">
      <c r="AO382" s="185" t="s">
        <v>214</v>
      </c>
      <c r="AP382" s="186">
        <f>_xll.qlInterestRateIndexFixingDate(Currency&amp;"ibor"&amp;$I$1,AQ382,Trigger)</f>
        <v>42690</v>
      </c>
      <c r="AQ382" s="186">
        <f>_xll.qlCalendarAdvance(Calendar,AQ381,AO382,"f",,Trigger)</f>
        <v>42692</v>
      </c>
      <c r="AR382" s="186">
        <f>_xll.qlInterestRateIndexMaturity(Currency&amp;"ibor"&amp;$I$1,AQ382,Trigger)</f>
        <v>42723</v>
      </c>
      <c r="AS382" s="359">
        <f>_xll.qlIndexFixing($AC$5,AP382,,_xll.ohTrigger(Trigger,Quote!$V$2))</f>
        <v>-4.5337818113197394E-4</v>
      </c>
      <c r="AT382" s="359">
        <f>_xll.qlIndexFixing($AU$1,AP382,TRUE,_xll.ohTrigger(Trigger,Trigger1M))</f>
        <v>-3.7288139183065628E-4</v>
      </c>
    </row>
    <row r="383" spans="41:46" ht="11.25" customHeight="1" x14ac:dyDescent="0.25">
      <c r="AO383" s="185" t="s">
        <v>214</v>
      </c>
      <c r="AP383" s="186">
        <f>_xll.qlInterestRateIndexFixingDate(Currency&amp;"ibor"&amp;$I$1,AQ383,Trigger)</f>
        <v>42691</v>
      </c>
      <c r="AQ383" s="186">
        <f>_xll.qlCalendarAdvance(Calendar,AQ382,AO383,"f",,Trigger)</f>
        <v>42695</v>
      </c>
      <c r="AR383" s="186">
        <f>_xll.qlInterestRateIndexMaturity(Currency&amp;"ibor"&amp;$I$1,AQ383,Trigger)</f>
        <v>42725</v>
      </c>
      <c r="AS383" s="359">
        <f>_xll.qlIndexFixing($AC$5,AP383,,_xll.ohTrigger(Trigger,Quote!$V$2))</f>
        <v>-4.4160661166392501E-4</v>
      </c>
      <c r="AT383" s="359">
        <f>_xll.qlIndexFixing($AU$1,AP383,TRUE,_xll.ohTrigger(Trigger,Trigger1M))</f>
        <v>-3.6636654421418058E-4</v>
      </c>
    </row>
    <row r="384" spans="41:46" ht="11.25" customHeight="1" x14ac:dyDescent="0.25">
      <c r="AO384" s="185" t="s">
        <v>214</v>
      </c>
      <c r="AP384" s="186">
        <f>_xll.qlInterestRateIndexFixingDate(Currency&amp;"ibor"&amp;$I$1,AQ384,Trigger)</f>
        <v>42692</v>
      </c>
      <c r="AQ384" s="186">
        <f>_xll.qlCalendarAdvance(Calendar,AQ383,AO384,"f",,Trigger)</f>
        <v>42696</v>
      </c>
      <c r="AR384" s="186">
        <f>_xll.qlInterestRateIndexMaturity(Currency&amp;"ibor"&amp;$I$1,AQ384,Trigger)</f>
        <v>42726</v>
      </c>
      <c r="AS384" s="359">
        <f>_xll.qlIndexFixing($AC$5,AP384,,_xll.ohTrigger(Trigger,Quote!$V$2))</f>
        <v>-4.3697646736395868E-4</v>
      </c>
      <c r="AT384" s="359">
        <f>_xll.qlIndexFixing($AU$1,AP384,TRUE,_xll.ohTrigger(Trigger,Trigger1M))</f>
        <v>-3.6373706041414877E-4</v>
      </c>
    </row>
    <row r="385" spans="41:46" ht="11.25" customHeight="1" x14ac:dyDescent="0.25">
      <c r="AO385" s="185" t="s">
        <v>214</v>
      </c>
      <c r="AP385" s="186">
        <f>_xll.qlInterestRateIndexFixingDate(Currency&amp;"ibor"&amp;$I$1,AQ385,Trigger)</f>
        <v>42695</v>
      </c>
      <c r="AQ385" s="186">
        <f>_xll.qlCalendarAdvance(Calendar,AQ384,AO385,"f",,Trigger)</f>
        <v>42697</v>
      </c>
      <c r="AR385" s="186">
        <f>_xll.qlInterestRateIndexMaturity(Currency&amp;"ibor"&amp;$I$1,AQ385,Trigger)</f>
        <v>42727</v>
      </c>
      <c r="AS385" s="359">
        <f>_xll.qlIndexFixing($AC$5,AP385,,_xll.ohTrigger(Trigger,Quote!$V$2))</f>
        <v>-4.3233255500929602E-4</v>
      </c>
      <c r="AT385" s="359">
        <f>_xll.qlIndexFixing($AU$1,AP385,TRUE,_xll.ohTrigger(Trigger,Trigger1M))</f>
        <v>-3.6109909398618356E-4</v>
      </c>
    </row>
    <row r="386" spans="41:46" ht="11.25" customHeight="1" x14ac:dyDescent="0.25">
      <c r="AO386" s="185" t="s">
        <v>214</v>
      </c>
      <c r="AP386" s="186">
        <f>_xll.qlInterestRateIndexFixingDate(Currency&amp;"ibor"&amp;$I$1,AQ386,Trigger)</f>
        <v>42696</v>
      </c>
      <c r="AQ386" s="186">
        <f>_xll.qlCalendarAdvance(Calendar,AQ385,AO386,"f",,Trigger)</f>
        <v>42698</v>
      </c>
      <c r="AR386" s="186">
        <f>_xll.qlInterestRateIndexMaturity(Currency&amp;"ibor"&amp;$I$1,AQ386,Trigger)</f>
        <v>42731</v>
      </c>
      <c r="AS386" s="359">
        <f>_xll.qlIndexFixing($AC$5,AP386,,_xll.ohTrigger(Trigger,Quote!$V$2))</f>
        <v>-4.2385071751027686E-4</v>
      </c>
      <c r="AT386" s="359">
        <f>_xll.qlIndexFixing($AU$1,AP386,TRUE,_xll.ohTrigger(Trigger,Trigger1M))</f>
        <v>-3.5439974405440921E-4</v>
      </c>
    </row>
    <row r="387" spans="41:46" ht="11.25" customHeight="1" x14ac:dyDescent="0.25">
      <c r="AO387" s="185" t="s">
        <v>214</v>
      </c>
      <c r="AP387" s="186">
        <f>_xll.qlInterestRateIndexFixingDate(Currency&amp;"ibor"&amp;$I$1,AQ387,Trigger)</f>
        <v>42697</v>
      </c>
      <c r="AQ387" s="186">
        <f>_xll.qlCalendarAdvance(Calendar,AQ386,AO387,"f",,Trigger)</f>
        <v>42699</v>
      </c>
      <c r="AR387" s="186">
        <f>_xll.qlInterestRateIndexMaturity(Currency&amp;"ibor"&amp;$I$1,AQ387,Trigger)</f>
        <v>42731</v>
      </c>
      <c r="AS387" s="359">
        <f>_xll.qlIndexFixing($AC$5,AP387,,_xll.ohTrigger(Trigger,Quote!$V$2))</f>
        <v>-4.2063647615053767E-4</v>
      </c>
      <c r="AT387" s="359">
        <f>_xll.qlIndexFixing($AU$1,AP387,TRUE,_xll.ohTrigger(Trigger,Trigger1M))</f>
        <v>-3.5309012608356061E-4</v>
      </c>
    </row>
    <row r="388" spans="41:46" ht="11.25" customHeight="1" x14ac:dyDescent="0.25">
      <c r="AO388" s="185" t="s">
        <v>214</v>
      </c>
      <c r="AP388" s="186">
        <f>_xll.qlInterestRateIndexFixingDate(Currency&amp;"ibor"&amp;$I$1,AQ388,Trigger)</f>
        <v>42698</v>
      </c>
      <c r="AQ388" s="186">
        <f>_xll.qlCalendarAdvance(Calendar,AQ387,AO388,"f",,Trigger)</f>
        <v>42702</v>
      </c>
      <c r="AR388" s="186">
        <f>_xll.qlInterestRateIndexMaturity(Currency&amp;"ibor"&amp;$I$1,AQ388,Trigger)</f>
        <v>42732</v>
      </c>
      <c r="AS388" s="359">
        <f>_xll.qlIndexFixing($AC$5,AP388,,_xll.ohTrigger(Trigger,Quote!$V$2))</f>
        <v>-4.0890647186397899E-4</v>
      </c>
      <c r="AT388" s="359">
        <f>_xll.qlIndexFixing($AU$1,AP388,TRUE,_xll.ohTrigger(Trigger,Trigger1M))</f>
        <v>-3.4778201934981823E-4</v>
      </c>
    </row>
    <row r="389" spans="41:46" ht="11.25" customHeight="1" x14ac:dyDescent="0.25">
      <c r="AO389" s="185" t="s">
        <v>214</v>
      </c>
      <c r="AP389" s="186">
        <f>_xll.qlInterestRateIndexFixingDate(Currency&amp;"ibor"&amp;$I$1,AQ389,Trigger)</f>
        <v>42699</v>
      </c>
      <c r="AQ389" s="186">
        <f>_xll.qlCalendarAdvance(Calendar,AQ388,AO389,"f",,Trigger)</f>
        <v>42703</v>
      </c>
      <c r="AR389" s="186">
        <f>_xll.qlInterestRateIndexMaturity(Currency&amp;"ibor"&amp;$I$1,AQ389,Trigger)</f>
        <v>42733</v>
      </c>
      <c r="AS389" s="359">
        <f>_xll.qlIndexFixing($AC$5,AP389,,_xll.ohTrigger(Trigger,Quote!$V$2))</f>
        <v>-4.0417995084673919E-4</v>
      </c>
      <c r="AT389" s="359">
        <f>_xll.qlIndexFixing($AU$1,AP389,TRUE,_xll.ohTrigger(Trigger,Trigger1M))</f>
        <v>-3.4509315532504914E-4</v>
      </c>
    </row>
    <row r="390" spans="41:46" ht="11.25" customHeight="1" x14ac:dyDescent="0.25">
      <c r="AO390" s="185" t="s">
        <v>214</v>
      </c>
      <c r="AP390" s="186">
        <f>_xll.qlInterestRateIndexFixingDate(Currency&amp;"ibor"&amp;$I$1,AQ390,Trigger)</f>
        <v>42702</v>
      </c>
      <c r="AQ390" s="186">
        <f>_xll.qlCalendarAdvance(Calendar,AQ389,AO390,"f",,Trigger)</f>
        <v>42704</v>
      </c>
      <c r="AR390" s="186">
        <f>_xll.qlInterestRateIndexMaturity(Currency&amp;"ibor"&amp;$I$1,AQ390,Trigger)</f>
        <v>42734</v>
      </c>
      <c r="AS390" s="359">
        <f>_xll.qlIndexFixing($AC$5,AP390,,_xll.ohTrigger(Trigger,Quote!$V$2))</f>
        <v>-3.9943966166289258E-4</v>
      </c>
      <c r="AT390" s="359">
        <f>_xll.qlIndexFixing($AU$1,AP390,TRUE,_xll.ohTrigger(Trigger,Trigger1M))</f>
        <v>-3.423958080608358E-4</v>
      </c>
    </row>
    <row r="391" spans="41:46" ht="11.25" customHeight="1" x14ac:dyDescent="0.25">
      <c r="AO391" s="185" t="s">
        <v>214</v>
      </c>
      <c r="AP391" s="186">
        <f>_xll.qlInterestRateIndexFixingDate(Currency&amp;"ibor"&amp;$I$1,AQ391,Trigger)</f>
        <v>42703</v>
      </c>
      <c r="AQ391" s="186">
        <f>_xll.qlCalendarAdvance(Calendar,AQ390,AO391,"f",,Trigger)</f>
        <v>42705</v>
      </c>
      <c r="AR391" s="186">
        <f>_xll.qlInterestRateIndexMaturity(Currency&amp;"ibor"&amp;$I$1,AQ391,Trigger)</f>
        <v>42737</v>
      </c>
      <c r="AS391" s="359">
        <f>_xll.qlIndexFixing($AC$5,AP391,,_xll.ohTrigger(Trigger,Quote!$V$2))</f>
        <v>-3.9373061709979673E-4</v>
      </c>
      <c r="AT391" s="359">
        <f>_xll.qlIndexFixing($AU$1,AP391,TRUE,_xll.ohTrigger(Trigger,Trigger1M))</f>
        <v>-3.3693151994043657E-4</v>
      </c>
    </row>
    <row r="392" spans="41:46" ht="11.25" customHeight="1" x14ac:dyDescent="0.25">
      <c r="AO392" s="185" t="s">
        <v>214</v>
      </c>
      <c r="AP392" s="186">
        <f>_xll.qlInterestRateIndexFixingDate(Currency&amp;"ibor"&amp;$I$1,AQ392,Trigger)</f>
        <v>42704</v>
      </c>
      <c r="AQ392" s="186">
        <f>_xll.qlCalendarAdvance(Calendar,AQ391,AO392,"f",,Trigger)</f>
        <v>42706</v>
      </c>
      <c r="AR392" s="186">
        <f>_xll.qlInterestRateIndexMaturity(Currency&amp;"ibor"&amp;$I$1,AQ392,Trigger)</f>
        <v>42737</v>
      </c>
      <c r="AS392" s="359">
        <f>_xll.qlIndexFixing($AC$5,AP392,,_xll.ohTrigger(Trigger,Quote!$V$2))</f>
        <v>-3.9325355461963178E-4</v>
      </c>
      <c r="AT392" s="359">
        <f>_xll.qlIndexFixing($AU$1,AP392,TRUE,_xll.ohTrigger(Trigger,Trigger1M))</f>
        <v>-3.3559360801132908E-4</v>
      </c>
    </row>
    <row r="393" spans="41:46" ht="11.25" customHeight="1" x14ac:dyDescent="0.25">
      <c r="AO393" s="185" t="s">
        <v>214</v>
      </c>
      <c r="AP393" s="186">
        <f>_xll.qlInterestRateIndexFixingDate(Currency&amp;"ibor"&amp;$I$1,AQ393,Trigger)</f>
        <v>42705</v>
      </c>
      <c r="AQ393" s="186">
        <f>_xll.qlCalendarAdvance(Calendar,AQ392,AO393,"f",,Trigger)</f>
        <v>42709</v>
      </c>
      <c r="AR393" s="186">
        <f>_xll.qlInterestRateIndexMaturity(Currency&amp;"ibor"&amp;$I$1,AQ393,Trigger)</f>
        <v>42740</v>
      </c>
      <c r="AS393" s="359">
        <f>_xll.qlIndexFixing($AC$5,AP393,,_xll.ohTrigger(Trigger,Quote!$V$2))</f>
        <v>-3.9038988745687675E-4</v>
      </c>
      <c r="AT393" s="359">
        <f>_xll.qlIndexFixing($AU$1,AP393,TRUE,_xll.ohTrigger(Trigger,Trigger1M))</f>
        <v>-3.2738704619283965E-4</v>
      </c>
    </row>
    <row r="394" spans="41:46" ht="11.25" customHeight="1" x14ac:dyDescent="0.25">
      <c r="AO394" s="185" t="s">
        <v>214</v>
      </c>
      <c r="AP394" s="186">
        <f>_xll.qlInterestRateIndexFixingDate(Currency&amp;"ibor"&amp;$I$1,AQ394,Trigger)</f>
        <v>42706</v>
      </c>
      <c r="AQ394" s="186">
        <f>_xll.qlCalendarAdvance(Calendar,AQ393,AO394,"f",,Trigger)</f>
        <v>42710</v>
      </c>
      <c r="AR394" s="186">
        <f>_xll.qlInterestRateIndexMaturity(Currency&amp;"ibor"&amp;$I$1,AQ394,Trigger)</f>
        <v>42741</v>
      </c>
      <c r="AS394" s="359">
        <f>_xll.qlIndexFixing($AC$5,AP394,,_xll.ohTrigger(Trigger,Quote!$V$2))</f>
        <v>-3.8943533157866485E-4</v>
      </c>
      <c r="AT394" s="359">
        <f>_xll.qlIndexFixing($AU$1,AP394,TRUE,_xll.ohTrigger(Trigger,Trigger1M))</f>
        <v>-3.2463455808443459E-4</v>
      </c>
    </row>
    <row r="395" spans="41:46" ht="11.25" customHeight="1" x14ac:dyDescent="0.25">
      <c r="AO395" s="185" t="s">
        <v>214</v>
      </c>
      <c r="AP395" s="186">
        <f>_xll.qlInterestRateIndexFixingDate(Currency&amp;"ibor"&amp;$I$1,AQ395,Trigger)</f>
        <v>42709</v>
      </c>
      <c r="AQ395" s="186">
        <f>_xll.qlCalendarAdvance(Calendar,AQ394,AO395,"f",,Trigger)</f>
        <v>42711</v>
      </c>
      <c r="AR395" s="186">
        <f>_xll.qlInterestRateIndexMaturity(Currency&amp;"ibor"&amp;$I$1,AQ395,Trigger)</f>
        <v>42744</v>
      </c>
      <c r="AS395" s="359">
        <f>_xll.qlIndexFixing($AC$5,AP395,,_xll.ohTrigger(Trigger,Quote!$V$2))</f>
        <v>-3.8752580242834063E-4</v>
      </c>
      <c r="AT395" s="359">
        <f>_xll.qlIndexFixing($AU$1,AP395,TRUE,_xll.ohTrigger(Trigger,Trigger1M))</f>
        <v>-3.1905860247634496E-4</v>
      </c>
    </row>
    <row r="396" spans="41:46" ht="11.25" customHeight="1" x14ac:dyDescent="0.25">
      <c r="AO396" s="185" t="s">
        <v>214</v>
      </c>
      <c r="AP396" s="186">
        <f>_xll.qlInterestRateIndexFixingDate(Currency&amp;"ibor"&amp;$I$1,AQ396,Trigger)</f>
        <v>42710</v>
      </c>
      <c r="AQ396" s="186">
        <f>_xll.qlCalendarAdvance(Calendar,AQ395,AO396,"f",,Trigger)</f>
        <v>42712</v>
      </c>
      <c r="AR396" s="186">
        <f>_xll.qlInterestRateIndexMaturity(Currency&amp;"ibor"&amp;$I$1,AQ396,Trigger)</f>
        <v>42744</v>
      </c>
      <c r="AS396" s="359">
        <f>_xll.qlIndexFixing($AC$5,AP396,,_xll.ohTrigger(Trigger,Quote!$V$2))</f>
        <v>-3.8704873347589208E-4</v>
      </c>
      <c r="AT396" s="359">
        <f>_xll.qlIndexFixing($AU$1,AP396,TRUE,_xll.ohTrigger(Trigger,Trigger1M))</f>
        <v>-3.1769381134305608E-4</v>
      </c>
    </row>
    <row r="397" spans="41:46" ht="11.25" customHeight="1" x14ac:dyDescent="0.25">
      <c r="AO397" s="185" t="s">
        <v>214</v>
      </c>
      <c r="AP397" s="186">
        <f>_xll.qlInterestRateIndexFixingDate(Currency&amp;"ibor"&amp;$I$1,AQ397,Trigger)</f>
        <v>42711</v>
      </c>
      <c r="AQ397" s="186">
        <f>_xll.qlCalendarAdvance(Calendar,AQ396,AO397,"f",,Trigger)</f>
        <v>42713</v>
      </c>
      <c r="AR397" s="186">
        <f>_xll.qlInterestRateIndexMaturity(Currency&amp;"ibor"&amp;$I$1,AQ397,Trigger)</f>
        <v>42744</v>
      </c>
      <c r="AS397" s="359">
        <f>_xll.qlIndexFixing($AC$5,AP397,,_xll.ohTrigger(Trigger,Quote!$V$2))</f>
        <v>-3.8657166347472719E-4</v>
      </c>
      <c r="AT397" s="359">
        <f>_xll.qlIndexFixing($AU$1,AP397,TRUE,_xll.ohTrigger(Trigger,Trigger1M))</f>
        <v>-3.1632619003282397E-4</v>
      </c>
    </row>
    <row r="398" spans="41:46" ht="11.25" customHeight="1" x14ac:dyDescent="0.25">
      <c r="AO398" s="185" t="s">
        <v>214</v>
      </c>
      <c r="AP398" s="186">
        <f>_xll.qlInterestRateIndexFixingDate(Currency&amp;"ibor"&amp;$I$1,AQ398,Trigger)</f>
        <v>42712</v>
      </c>
      <c r="AQ398" s="186">
        <f>_xll.qlCalendarAdvance(Calendar,AQ397,AO398,"f",,Trigger)</f>
        <v>42716</v>
      </c>
      <c r="AR398" s="186">
        <f>_xll.qlInterestRateIndexMaturity(Currency&amp;"ibor"&amp;$I$1,AQ398,Trigger)</f>
        <v>42747</v>
      </c>
      <c r="AS398" s="359">
        <f>_xll.qlIndexFixing($AC$5,AP398,,_xll.ohTrigger(Trigger,Quote!$V$2))</f>
        <v>-3.8370799466425792E-4</v>
      </c>
      <c r="AT398" s="359">
        <f>_xll.qlIndexFixing($AU$1,AP398,TRUE,_xll.ohTrigger(Trigger,Trigger1M))</f>
        <v>-3.0794146458081083E-4</v>
      </c>
    </row>
    <row r="399" spans="41:46" ht="11.25" customHeight="1" x14ac:dyDescent="0.25">
      <c r="AO399" s="185" t="s">
        <v>214</v>
      </c>
      <c r="AP399" s="186">
        <f>_xll.qlInterestRateIndexFixingDate(Currency&amp;"ibor"&amp;$I$1,AQ399,Trigger)</f>
        <v>42713</v>
      </c>
      <c r="AQ399" s="186">
        <f>_xll.qlCalendarAdvance(Calendar,AQ398,AO399,"f",,Trigger)</f>
        <v>42717</v>
      </c>
      <c r="AR399" s="186">
        <f>_xll.qlInterestRateIndexMaturity(Currency&amp;"ibor"&amp;$I$1,AQ399,Trigger)</f>
        <v>42748</v>
      </c>
      <c r="AS399" s="359">
        <f>_xll.qlIndexFixing($AC$5,AP399,,_xll.ohTrigger(Trigger,Quote!$V$2))</f>
        <v>-3.8275343823809729E-4</v>
      </c>
      <c r="AT399" s="359">
        <f>_xll.qlIndexFixing($AU$1,AP399,TRUE,_xll.ohTrigger(Trigger,Trigger1M))</f>
        <v>-3.0512958738005216E-4</v>
      </c>
    </row>
    <row r="400" spans="41:46" ht="11.25" customHeight="1" x14ac:dyDescent="0.25">
      <c r="AO400" s="185" t="s">
        <v>214</v>
      </c>
      <c r="AP400" s="186">
        <f>_xll.qlInterestRateIndexFixingDate(Currency&amp;"ibor"&amp;$I$1,AQ400,Trigger)</f>
        <v>42716</v>
      </c>
      <c r="AQ400" s="186">
        <f>_xll.qlCalendarAdvance(Calendar,AQ399,AO400,"f",,Trigger)</f>
        <v>42718</v>
      </c>
      <c r="AR400" s="186">
        <f>_xll.qlInterestRateIndexMaturity(Currency&amp;"ibor"&amp;$I$1,AQ400,Trigger)</f>
        <v>42751</v>
      </c>
      <c r="AS400" s="359">
        <f>_xll.qlIndexFixing($AC$5,AP400,,_xll.ohTrigger(Trigger,Quote!$V$2))</f>
        <v>-3.8084392224827212E-4</v>
      </c>
      <c r="AT400" s="359">
        <f>_xll.qlIndexFixing($AU$1,AP400,TRUE,_xll.ohTrigger(Trigger,Trigger1M))</f>
        <v>-2.9943488240197718E-4</v>
      </c>
    </row>
    <row r="401" spans="41:46" ht="11.25" customHeight="1" x14ac:dyDescent="0.25">
      <c r="AO401" s="185" t="s">
        <v>214</v>
      </c>
      <c r="AP401" s="186">
        <f>_xll.qlInterestRateIndexFixingDate(Currency&amp;"ibor"&amp;$I$1,AQ401,Trigger)</f>
        <v>42717</v>
      </c>
      <c r="AQ401" s="186">
        <f>_xll.qlCalendarAdvance(Calendar,AQ400,AO401,"f",,Trigger)</f>
        <v>42719</v>
      </c>
      <c r="AR401" s="186">
        <f>_xll.qlInterestRateIndexMaturity(Currency&amp;"ibor"&amp;$I$1,AQ401,Trigger)</f>
        <v>42751</v>
      </c>
      <c r="AS401" s="359">
        <f>_xll.qlIndexFixing($AC$5,AP401,,_xll.ohTrigger(Trigger,Quote!$V$2))</f>
        <v>-3.8036684588141356E-4</v>
      </c>
      <c r="AT401" s="359">
        <f>_xll.qlIndexFixing($AU$1,AP401,TRUE,_xll.ohTrigger(Trigger,Trigger1M))</f>
        <v>-2.9804038054526139E-4</v>
      </c>
    </row>
    <row r="402" spans="41:46" ht="11.25" customHeight="1" x14ac:dyDescent="0.25">
      <c r="AO402" s="185" t="s">
        <v>214</v>
      </c>
      <c r="AP402" s="186">
        <f>_xll.qlInterestRateIndexFixingDate(Currency&amp;"ibor"&amp;$I$1,AQ402,Trigger)</f>
        <v>42718</v>
      </c>
      <c r="AQ402" s="186">
        <f>_xll.qlCalendarAdvance(Calendar,AQ401,AO402,"f",,Trigger)</f>
        <v>42720</v>
      </c>
      <c r="AR402" s="186">
        <f>_xll.qlInterestRateIndexMaturity(Currency&amp;"ibor"&amp;$I$1,AQ402,Trigger)</f>
        <v>42751</v>
      </c>
      <c r="AS402" s="359">
        <f>_xll.qlIndexFixing($AC$5,AP402,,_xll.ohTrigger(Trigger,Quote!$V$2))</f>
        <v>-3.7988976848515611E-4</v>
      </c>
      <c r="AT402" s="359">
        <f>_xll.qlIndexFixing($AU$1,AP402,TRUE,_xll.ohTrigger(Trigger,Trigger1M))</f>
        <v>-2.9664304841429018E-4</v>
      </c>
    </row>
    <row r="403" spans="41:46" ht="11.25" customHeight="1" x14ac:dyDescent="0.25">
      <c r="AO403" s="185" t="s">
        <v>214</v>
      </c>
      <c r="AP403" s="186">
        <f>_xll.qlInterestRateIndexFixingDate(Currency&amp;"ibor"&amp;$I$1,AQ403,Trigger)</f>
        <v>42719</v>
      </c>
      <c r="AQ403" s="186">
        <f>_xll.qlCalendarAdvance(Calendar,AQ402,AO403,"f",,Trigger)</f>
        <v>42723</v>
      </c>
      <c r="AR403" s="186">
        <f>_xll.qlInterestRateIndexMaturity(Currency&amp;"ibor"&amp;$I$1,AQ403,Trigger)</f>
        <v>42754</v>
      </c>
      <c r="AS403" s="359">
        <f>_xll.qlIndexFixing($AC$5,AP403,,_xll.ohTrigger(Trigger,Quote!$V$2))</f>
        <v>-3.7702609802697258E-4</v>
      </c>
      <c r="AT403" s="359">
        <f>_xll.qlIndexFixing($AU$1,AP403,TRUE,_xll.ohTrigger(Trigger,Trigger1M))</f>
        <v>-2.8808014658410924E-4</v>
      </c>
    </row>
    <row r="404" spans="41:46" ht="11.25" customHeight="1" x14ac:dyDescent="0.25">
      <c r="AO404" s="185" t="s">
        <v>214</v>
      </c>
      <c r="AP404" s="186">
        <f>_xll.qlInterestRateIndexFixingDate(Currency&amp;"ibor"&amp;$I$1,AQ404,Trigger)</f>
        <v>42720</v>
      </c>
      <c r="AQ404" s="186">
        <f>_xll.qlCalendarAdvance(Calendar,AQ403,AO404,"f",,Trigger)</f>
        <v>42724</v>
      </c>
      <c r="AR404" s="186">
        <f>_xll.qlInterestRateIndexMaturity(Currency&amp;"ibor"&amp;$I$1,AQ404,Trigger)</f>
        <v>42755</v>
      </c>
      <c r="AS404" s="359">
        <f>_xll.qlIndexFixing($AC$5,AP404,,_xll.ohTrigger(Trigger,Quote!$V$2))</f>
        <v>-3.7607154105286311E-4</v>
      </c>
      <c r="AT404" s="359">
        <f>_xll.qlIndexFixing($AU$1,AP404,TRUE,_xll.ohTrigger(Trigger,Trigger1M))</f>
        <v>-2.8520887604149299E-4</v>
      </c>
    </row>
    <row r="405" spans="41:46" ht="11.25" customHeight="1" x14ac:dyDescent="0.25">
      <c r="AO405" s="185" t="s">
        <v>214</v>
      </c>
      <c r="AP405" s="186">
        <f>_xll.qlInterestRateIndexFixingDate(Currency&amp;"ibor"&amp;$I$1,AQ405,Trigger)</f>
        <v>42723</v>
      </c>
      <c r="AQ405" s="186">
        <f>_xll.qlCalendarAdvance(Calendar,AQ404,AO405,"f",,Trigger)</f>
        <v>42725</v>
      </c>
      <c r="AR405" s="186">
        <f>_xll.qlInterestRateIndexMaturity(Currency&amp;"ibor"&amp;$I$1,AQ405,Trigger)</f>
        <v>42758</v>
      </c>
      <c r="AS405" s="359">
        <f>_xll.qlIndexFixing($AC$5,AP405,,_xll.ohTrigger(Trigger,Quote!$V$2))</f>
        <v>-3.7416203797693083E-4</v>
      </c>
      <c r="AT405" s="359">
        <f>_xll.qlIndexFixing($AU$1,AP405,TRUE,_xll.ohTrigger(Trigger,Trigger1M))</f>
        <v>-2.7939541169247855E-4</v>
      </c>
    </row>
    <row r="406" spans="41:46" ht="11.25" customHeight="1" x14ac:dyDescent="0.25">
      <c r="AO406" s="185" t="s">
        <v>214</v>
      </c>
      <c r="AP406" s="186">
        <f>_xll.qlInterestRateIndexFixingDate(Currency&amp;"ibor"&amp;$I$1,AQ406,Trigger)</f>
        <v>42724</v>
      </c>
      <c r="AQ406" s="186">
        <f>_xll.qlCalendarAdvance(Calendar,AQ405,AO406,"f",,Trigger)</f>
        <v>42726</v>
      </c>
      <c r="AR406" s="186">
        <f>_xll.qlInterestRateIndexMaturity(Currency&amp;"ibor"&amp;$I$1,AQ406,Trigger)</f>
        <v>42758</v>
      </c>
      <c r="AS406" s="359">
        <f>_xll.qlIndexFixing($AC$5,AP406,,_xll.ohTrigger(Trigger,Quote!$V$2))</f>
        <v>-3.7368495431885917E-4</v>
      </c>
      <c r="AT406" s="359">
        <f>_xll.qlIndexFixing($AU$1,AP406,TRUE,_xll.ohTrigger(Trigger,Trigger1M))</f>
        <v>-2.7797119773340095E-4</v>
      </c>
    </row>
    <row r="407" spans="41:46" ht="11.25" customHeight="1" x14ac:dyDescent="0.25">
      <c r="AO407" s="185" t="s">
        <v>214</v>
      </c>
      <c r="AP407" s="186">
        <f>_xll.qlInterestRateIndexFixingDate(Currency&amp;"ibor"&amp;$I$1,AQ407,Trigger)</f>
        <v>42725</v>
      </c>
      <c r="AQ407" s="186">
        <f>_xll.qlCalendarAdvance(Calendar,AQ406,AO407,"f",,Trigger)</f>
        <v>42727</v>
      </c>
      <c r="AR407" s="186">
        <f>_xll.qlInterestRateIndexMaturity(Currency&amp;"ibor"&amp;$I$1,AQ407,Trigger)</f>
        <v>42758</v>
      </c>
      <c r="AS407" s="359">
        <f>_xll.qlIndexFixing($AC$5,AP407,,_xll.ohTrigger(Trigger,Quote!$V$2))</f>
        <v>-3.7320786965091846E-4</v>
      </c>
      <c r="AT407" s="359">
        <f>_xll.qlIndexFixing($AU$1,AP407,TRUE,_xll.ohTrigger(Trigger,Trigger1M))</f>
        <v>-2.7654415340533188E-4</v>
      </c>
    </row>
    <row r="408" spans="41:46" ht="11.25" customHeight="1" x14ac:dyDescent="0.25">
      <c r="AO408" s="185" t="s">
        <v>214</v>
      </c>
      <c r="AP408" s="186">
        <f>_xll.qlInterestRateIndexFixingDate(Currency&amp;"ibor"&amp;$I$1,AQ408,Trigger)</f>
        <v>42726</v>
      </c>
      <c r="AQ408" s="186">
        <f>_xll.qlCalendarAdvance(Calendar,AQ407,AO408,"f",,Trigger)</f>
        <v>42731</v>
      </c>
      <c r="AR408" s="186">
        <f>_xll.qlInterestRateIndexMaturity(Currency&amp;"ibor"&amp;$I$1,AQ408,Trigger)</f>
        <v>42762</v>
      </c>
      <c r="AS408" s="359">
        <f>_xll.qlIndexFixing($AC$5,AP408,,_xll.ohTrigger(Trigger,Quote!$V$2))</f>
        <v>-3.693896400190946E-4</v>
      </c>
      <c r="AT408" s="359">
        <f>_xll.qlIndexFixing($AU$1,AP408,TRUE,_xll.ohTrigger(Trigger,Trigger1M))</f>
        <v>-2.6487239429386479E-4</v>
      </c>
    </row>
    <row r="409" spans="41:46" ht="11.25" customHeight="1" x14ac:dyDescent="0.25">
      <c r="AO409" s="185" t="s">
        <v>214</v>
      </c>
      <c r="AP409" s="186">
        <f>_xll.qlInterestRateIndexFixingDate(Currency&amp;"ibor"&amp;$I$1,AQ409,Trigger)</f>
        <v>42727</v>
      </c>
      <c r="AQ409" s="186">
        <f>_xll.qlCalendarAdvance(Calendar,AQ408,AO409,"f",,Trigger)</f>
        <v>42732</v>
      </c>
      <c r="AR409" s="186">
        <f>_xll.qlInterestRateIndexMaturity(Currency&amp;"ibor"&amp;$I$1,AQ409,Trigger)</f>
        <v>42765</v>
      </c>
      <c r="AS409" s="359">
        <f>_xll.qlIndexFixing($AC$5,AP409,,_xll.ohTrigger(Trigger,Quote!$V$2))</f>
        <v>-3.6748014961310559E-4</v>
      </c>
      <c r="AT409" s="359">
        <f>_xll.qlIndexFixing($AU$1,AP409,TRUE,_xll.ohTrigger(Trigger,Trigger1M))</f>
        <v>-2.5894016042390694E-4</v>
      </c>
    </row>
    <row r="410" spans="41:46" ht="11.25" customHeight="1" x14ac:dyDescent="0.25">
      <c r="AO410" s="185" t="s">
        <v>214</v>
      </c>
      <c r="AP410" s="186">
        <f>_xll.qlInterestRateIndexFixingDate(Currency&amp;"ibor"&amp;$I$1,AQ410,Trigger)</f>
        <v>42731</v>
      </c>
      <c r="AQ410" s="186">
        <f>_xll.qlCalendarAdvance(Calendar,AQ409,AO410,"f",,Trigger)</f>
        <v>42733</v>
      </c>
      <c r="AR410" s="186">
        <f>_xll.qlInterestRateIndexMaturity(Currency&amp;"ibor"&amp;$I$1,AQ410,Trigger)</f>
        <v>42765</v>
      </c>
      <c r="AS410" s="359">
        <f>_xll.qlIndexFixing($AC$5,AP410,,_xll.ohTrigger(Trigger,Quote!$V$2))</f>
        <v>-3.6700305878822892E-4</v>
      </c>
      <c r="AT410" s="359">
        <f>_xll.qlIndexFixing($AU$1,AP410,TRUE,_xll.ohTrigger(Trigger,Trigger1M))</f>
        <v>-2.574862330413652E-4</v>
      </c>
    </row>
    <row r="411" spans="41:46" ht="11.25" customHeight="1" x14ac:dyDescent="0.25">
      <c r="AO411" s="185" t="s">
        <v>214</v>
      </c>
      <c r="AP411" s="186">
        <f>_xll.qlInterestRateIndexFixingDate(Currency&amp;"ibor"&amp;$I$1,AQ411,Trigger)</f>
        <v>42732</v>
      </c>
      <c r="AQ411" s="186">
        <f>_xll.qlCalendarAdvance(Calendar,AQ410,AO411,"f",,Trigger)</f>
        <v>42734</v>
      </c>
      <c r="AR411" s="186">
        <f>_xll.qlInterestRateIndexMaturity(Currency&amp;"ibor"&amp;$I$1,AQ411,Trigger)</f>
        <v>42766</v>
      </c>
      <c r="AS411" s="359">
        <f>_xll.qlIndexFixing($AC$5,AP411,,_xll.ohTrigger(Trigger,Quote!$V$2))</f>
        <v>-3.6604850195839922E-4</v>
      </c>
      <c r="AT411" s="359">
        <f>_xll.qlIndexFixing($AU$1,AP411,TRUE,_xll.ohTrigger(Trigger,Trigger1M))</f>
        <v>-2.5452586639329589E-4</v>
      </c>
    </row>
    <row r="412" spans="41:46" ht="11.25" customHeight="1" x14ac:dyDescent="0.25">
      <c r="AO412" s="185" t="s">
        <v>214</v>
      </c>
      <c r="AP412" s="186">
        <f>_xll.qlInterestRateIndexFixingDate(Currency&amp;"ibor"&amp;$I$1,AQ412,Trigger)</f>
        <v>42733</v>
      </c>
      <c r="AQ412" s="186">
        <f>_xll.qlCalendarAdvance(Calendar,AQ411,AO412,"f",,Trigger)</f>
        <v>42737</v>
      </c>
      <c r="AR412" s="186">
        <f>_xll.qlInterestRateIndexMaturity(Currency&amp;"ibor"&amp;$I$1,AQ412,Trigger)</f>
        <v>42768</v>
      </c>
      <c r="AS412" s="359">
        <f>_xll.qlIndexFixing($AC$5,AP412,,_xll.ohTrigger(Trigger,Quote!$V$2))</f>
        <v>-3.6366229321711303E-4</v>
      </c>
      <c r="AT412" s="359">
        <f>_xll.qlIndexFixing($AU$1,AP412,TRUE,_xll.ohTrigger(Trigger,Trigger1M))</f>
        <v>-2.4711018230875434E-4</v>
      </c>
    </row>
    <row r="413" spans="41:46" ht="11.25" customHeight="1" x14ac:dyDescent="0.25">
      <c r="AO413" s="185" t="s">
        <v>214</v>
      </c>
      <c r="AP413" s="186">
        <f>_xll.qlInterestRateIndexFixingDate(Currency&amp;"ibor"&amp;$I$1,AQ413,Trigger)</f>
        <v>42734</v>
      </c>
      <c r="AQ413" s="186">
        <f>_xll.qlCalendarAdvance(Calendar,AQ412,AO413,"f",,Trigger)</f>
        <v>42738</v>
      </c>
      <c r="AR413" s="186">
        <f>_xll.qlInterestRateIndexMaturity(Currency&amp;"ibor"&amp;$I$1,AQ413,Trigger)</f>
        <v>42769</v>
      </c>
      <c r="AS413" s="359">
        <f>_xll.qlIndexFixing($AC$5,AP413,,_xll.ohTrigger(Trigger,Quote!$V$2))</f>
        <v>-3.6270773514452743E-4</v>
      </c>
      <c r="AT413" s="359">
        <f>_xll.qlIndexFixing($AU$1,AP413,TRUE,_xll.ohTrigger(Trigger,Trigger1M))</f>
        <v>-2.4412011230941447E-4</v>
      </c>
    </row>
    <row r="414" spans="41:46" ht="11.25" customHeight="1" x14ac:dyDescent="0.25">
      <c r="AO414" s="185" t="s">
        <v>214</v>
      </c>
      <c r="AP414" s="186">
        <f>_xll.qlInterestRateIndexFixingDate(Currency&amp;"ibor"&amp;$I$1,AQ414,Trigger)</f>
        <v>42737</v>
      </c>
      <c r="AQ414" s="186">
        <f>_xll.qlCalendarAdvance(Calendar,AQ413,AO414,"f",,Trigger)</f>
        <v>42739</v>
      </c>
      <c r="AR414" s="186">
        <f>_xll.qlInterestRateIndexMaturity(Currency&amp;"ibor"&amp;$I$1,AQ414,Trigger)</f>
        <v>42772</v>
      </c>
      <c r="AS414" s="359">
        <f>_xll.qlIndexFixing($AC$5,AP414,,_xll.ohTrigger(Trigger,Quote!$V$2))</f>
        <v>-3.6079825715437414E-4</v>
      </c>
      <c r="AT414" s="359">
        <f>_xll.qlIndexFixing($AU$1,AP414,TRUE,_xll.ohTrigger(Trigger,Trigger1M))</f>
        <v>-2.3806909861660716E-4</v>
      </c>
    </row>
    <row r="415" spans="41:46" ht="11.25" customHeight="1" x14ac:dyDescent="0.25">
      <c r="AO415" s="185" t="s">
        <v>214</v>
      </c>
      <c r="AP415" s="186">
        <f>_xll.qlInterestRateIndexFixingDate(Currency&amp;"ibor"&amp;$I$1,AQ415,Trigger)</f>
        <v>42738</v>
      </c>
      <c r="AQ415" s="186">
        <f>_xll.qlCalendarAdvance(Calendar,AQ414,AO415,"f",,Trigger)</f>
        <v>42740</v>
      </c>
      <c r="AR415" s="186">
        <f>_xll.qlInterestRateIndexMaturity(Currency&amp;"ibor"&amp;$I$1,AQ415,Trigger)</f>
        <v>42772</v>
      </c>
      <c r="AS415" s="359">
        <f>_xll.qlIndexFixing($AC$5,AP415,,_xll.ohTrigger(Trigger,Quote!$V$2))</f>
        <v>-3.603211592895228E-4</v>
      </c>
      <c r="AT415" s="359">
        <f>_xll.qlIndexFixing($AU$1,AP415,TRUE,_xll.ohTrigger(Trigger,Trigger1M))</f>
        <v>-2.365854565630765E-4</v>
      </c>
    </row>
    <row r="416" spans="41:46" ht="11.25" customHeight="1" x14ac:dyDescent="0.25">
      <c r="AO416" s="185" t="s">
        <v>214</v>
      </c>
      <c r="AP416" s="186">
        <f>_xll.qlInterestRateIndexFixingDate(Currency&amp;"ibor"&amp;$I$1,AQ416,Trigger)</f>
        <v>42739</v>
      </c>
      <c r="AQ416" s="186">
        <f>_xll.qlCalendarAdvance(Calendar,AQ415,AO416,"f",,Trigger)</f>
        <v>42741</v>
      </c>
      <c r="AR416" s="186">
        <f>_xll.qlInterestRateIndexMaturity(Currency&amp;"ibor"&amp;$I$1,AQ416,Trigger)</f>
        <v>42772</v>
      </c>
      <c r="AS416" s="359">
        <f>_xll.qlIndexFixing($AC$5,AP416,,_xll.ohTrigger(Trigger,Quote!$V$2))</f>
        <v>-3.598440604497329E-4</v>
      </c>
      <c r="AT416" s="359">
        <f>_xll.qlIndexFixing($AU$1,AP416,TRUE,_xll.ohTrigger(Trigger,Trigger1M))</f>
        <v>-2.3509898399022252E-4</v>
      </c>
    </row>
    <row r="417" spans="41:46" ht="11.25" customHeight="1" x14ac:dyDescent="0.25">
      <c r="AO417" s="185" t="s">
        <v>214</v>
      </c>
      <c r="AP417" s="186">
        <f>_xll.qlInterestRateIndexFixingDate(Currency&amp;"ibor"&amp;$I$1,AQ417,Trigger)</f>
        <v>42740</v>
      </c>
      <c r="AQ417" s="186">
        <f>_xll.qlCalendarAdvance(Calendar,AQ416,AO417,"f",,Trigger)</f>
        <v>42744</v>
      </c>
      <c r="AR417" s="186">
        <f>_xll.qlInterestRateIndexMaturity(Currency&amp;"ibor"&amp;$I$1,AQ417,Trigger)</f>
        <v>42775</v>
      </c>
      <c r="AS417" s="359">
        <f>_xll.qlIndexFixing($AC$5,AP417,,_xll.ohTrigger(Trigger,Quote!$V$2))</f>
        <v>-3.5698038504582814E-4</v>
      </c>
      <c r="AT417" s="359">
        <f>_xll.qlIndexFixing($AU$1,AP417,TRUE,_xll.ohTrigger(Trigger,Trigger1M))</f>
        <v>-2.2600147635912316E-4</v>
      </c>
    </row>
    <row r="418" spans="41:46" ht="11.25" customHeight="1" x14ac:dyDescent="0.25">
      <c r="AO418" s="185" t="s">
        <v>214</v>
      </c>
      <c r="AP418" s="186">
        <f>_xll.qlInterestRateIndexFixingDate(Currency&amp;"ibor"&amp;$I$1,AQ418,Trigger)</f>
        <v>42741</v>
      </c>
      <c r="AQ418" s="186">
        <f>_xll.qlCalendarAdvance(Calendar,AQ417,AO418,"f",,Trigger)</f>
        <v>42745</v>
      </c>
      <c r="AR418" s="186">
        <f>_xll.qlInterestRateIndexMaturity(Currency&amp;"ibor"&amp;$I$1,AQ418,Trigger)</f>
        <v>42776</v>
      </c>
      <c r="AS418" s="359">
        <f>_xll.qlIndexFixing($AC$5,AP418,,_xll.ohTrigger(Trigger,Quote!$V$2))</f>
        <v>-3.5602582642142586E-4</v>
      </c>
      <c r="AT418" s="359">
        <f>_xll.qlIndexFixing($AU$1,AP418,TRUE,_xll.ohTrigger(Trigger,Trigger1M))</f>
        <v>-2.2295200022686719E-4</v>
      </c>
    </row>
    <row r="419" spans="41:46" ht="11.25" customHeight="1" x14ac:dyDescent="0.25">
      <c r="AO419" s="185" t="s">
        <v>214</v>
      </c>
      <c r="AP419" s="186">
        <f>_xll.qlInterestRateIndexFixingDate(Currency&amp;"ibor"&amp;$I$1,AQ419,Trigger)</f>
        <v>42744</v>
      </c>
      <c r="AQ419" s="186">
        <f>_xll.qlCalendarAdvance(Calendar,AQ418,AO419,"f",,Trigger)</f>
        <v>42746</v>
      </c>
      <c r="AR419" s="186">
        <f>_xll.qlInterestRateIndexMaturity(Currency&amp;"ibor"&amp;$I$1,AQ419,Trigger)</f>
        <v>42779</v>
      </c>
      <c r="AS419" s="359">
        <f>_xll.qlIndexFixing($AC$5,AP419,,_xll.ohTrigger(Trigger,Quote!$V$2))</f>
        <v>-3.5411636060558106E-4</v>
      </c>
      <c r="AT419" s="359">
        <f>_xll.qlIndexFixing($AU$1,AP419,TRUE,_xll.ohTrigger(Trigger,Trigger1M))</f>
        <v>-2.1678219624732267E-4</v>
      </c>
    </row>
    <row r="420" spans="41:46" ht="11.25" customHeight="1" x14ac:dyDescent="0.25">
      <c r="AO420" s="185" t="s">
        <v>214</v>
      </c>
      <c r="AP420" s="186">
        <f>_xll.qlInterestRateIndexFixingDate(Currency&amp;"ibor"&amp;$I$1,AQ420,Trigger)</f>
        <v>42745</v>
      </c>
      <c r="AQ420" s="186">
        <f>_xll.qlCalendarAdvance(Calendar,AQ419,AO420,"f",,Trigger)</f>
        <v>42747</v>
      </c>
      <c r="AR420" s="186">
        <f>_xll.qlInterestRateIndexMaturity(Currency&amp;"ibor"&amp;$I$1,AQ420,Trigger)</f>
        <v>42779</v>
      </c>
      <c r="AS420" s="359">
        <f>_xll.qlIndexFixing($AC$5,AP420,,_xll.ohTrigger(Trigger,Quote!$V$2))</f>
        <v>-3.536392558202428E-4</v>
      </c>
      <c r="AT420" s="359">
        <f>_xll.qlIndexFixing($AU$1,AP420,TRUE,_xll.ohTrigger(Trigger,Trigger1M))</f>
        <v>-2.1526883834249722E-4</v>
      </c>
    </row>
    <row r="421" spans="41:46" ht="11.25" customHeight="1" x14ac:dyDescent="0.25">
      <c r="AO421" s="185" t="s">
        <v>214</v>
      </c>
      <c r="AP421" s="186">
        <f>_xll.qlInterestRateIndexFixingDate(Currency&amp;"ibor"&amp;$I$1,AQ421,Trigger)</f>
        <v>42746</v>
      </c>
      <c r="AQ421" s="186">
        <f>_xll.qlCalendarAdvance(Calendar,AQ420,AO421,"f",,Trigger)</f>
        <v>42748</v>
      </c>
      <c r="AR421" s="186">
        <f>_xll.qlInterestRateIndexMaturity(Currency&amp;"ibor"&amp;$I$1,AQ421,Trigger)</f>
        <v>42779</v>
      </c>
      <c r="AS421" s="359">
        <f>_xll.qlIndexFixing($AC$5,AP421,,_xll.ohTrigger(Trigger,Quote!$V$2))</f>
        <v>-3.5316215007762781E-4</v>
      </c>
      <c r="AT421" s="359">
        <f>_xll.qlIndexFixing($AU$1,AP421,TRUE,_xll.ohTrigger(Trigger,Trigger1M))</f>
        <v>-2.1375264985507551E-4</v>
      </c>
    </row>
    <row r="422" spans="41:46" ht="11.25" customHeight="1" x14ac:dyDescent="0.25">
      <c r="AO422" s="185" t="s">
        <v>214</v>
      </c>
      <c r="AP422" s="186">
        <f>_xll.qlInterestRateIndexFixingDate(Currency&amp;"ibor"&amp;$I$1,AQ422,Trigger)</f>
        <v>42747</v>
      </c>
      <c r="AQ422" s="186">
        <f>_xll.qlCalendarAdvance(Calendar,AQ421,AO422,"f",,Trigger)</f>
        <v>42751</v>
      </c>
      <c r="AR422" s="186">
        <f>_xll.qlInterestRateIndexMaturity(Currency&amp;"ibor"&amp;$I$1,AQ422,Trigger)</f>
        <v>42782</v>
      </c>
      <c r="AS422" s="359">
        <f>_xll.qlIndexFixing($AC$5,AP422,,_xll.ohTrigger(Trigger,Quote!$V$2))</f>
        <v>-3.5029847302858741E-4</v>
      </c>
      <c r="AT422" s="359">
        <f>_xll.qlIndexFixing($AU$1,AP422,TRUE,_xll.ohTrigger(Trigger,Trigger1M))</f>
        <v>-2.0447691467512778E-4</v>
      </c>
    </row>
    <row r="423" spans="41:46" ht="11.25" customHeight="1" x14ac:dyDescent="0.25">
      <c r="AO423" s="185" t="s">
        <v>214</v>
      </c>
      <c r="AP423" s="186">
        <f>_xll.qlInterestRateIndexFixingDate(Currency&amp;"ibor"&amp;$I$1,AQ423,Trigger)</f>
        <v>42748</v>
      </c>
      <c r="AQ423" s="186">
        <f>_xll.qlCalendarAdvance(Calendar,AQ422,AO423,"f",,Trigger)</f>
        <v>42752</v>
      </c>
      <c r="AR423" s="186">
        <f>_xll.qlInterestRateIndexMaturity(Currency&amp;"ibor"&amp;$I$1,AQ423,Trigger)</f>
        <v>42783</v>
      </c>
      <c r="AS423" s="359">
        <f>_xll.qlIndexFixing($AC$5,AP423,,_xll.ohTrigger(Trigger,Quote!$V$2))</f>
        <v>-3.4934391385623635E-4</v>
      </c>
      <c r="AT423" s="359">
        <f>_xll.qlIndexFixing($AU$1,AP423,TRUE,_xll.ohTrigger(Trigger,Trigger1M))</f>
        <v>-2.0136802813853377E-4</v>
      </c>
    </row>
    <row r="424" spans="41:46" ht="11.25" customHeight="1" x14ac:dyDescent="0.25">
      <c r="AO424" s="185" t="s">
        <v>214</v>
      </c>
      <c r="AP424" s="186">
        <f>_xll.qlInterestRateIndexFixingDate(Currency&amp;"ibor"&amp;$I$1,AQ424,Trigger)</f>
        <v>42751</v>
      </c>
      <c r="AQ424" s="186">
        <f>_xll.qlCalendarAdvance(Calendar,AQ423,AO424,"f",,Trigger)</f>
        <v>42753</v>
      </c>
      <c r="AR424" s="186">
        <f>_xll.qlInterestRateIndexMaturity(Currency&amp;"ibor"&amp;$I$1,AQ424,Trigger)</f>
        <v>42786</v>
      </c>
      <c r="AS424" s="359">
        <f>_xll.qlIndexFixing($AC$5,AP424,,_xll.ohTrigger(Trigger,Quote!$V$2))</f>
        <v>-3.4743445996188171E-4</v>
      </c>
      <c r="AT424" s="359">
        <f>_xll.qlIndexFixing($AU$1,AP424,TRUE,_xll.ohTrigger(Trigger,Trigger1M))</f>
        <v>-1.9507942324798418E-4</v>
      </c>
    </row>
    <row r="425" spans="41:46" ht="11.25" customHeight="1" x14ac:dyDescent="0.25">
      <c r="AO425" s="185" t="s">
        <v>214</v>
      </c>
      <c r="AP425" s="186">
        <f>_xll.qlInterestRateIndexFixingDate(Currency&amp;"ibor"&amp;$I$1,AQ425,Trigger)</f>
        <v>42752</v>
      </c>
      <c r="AQ425" s="186">
        <f>_xll.qlCalendarAdvance(Calendar,AQ424,AO425,"f",,Trigger)</f>
        <v>42754</v>
      </c>
      <c r="AR425" s="186">
        <f>_xll.qlInterestRateIndexMaturity(Currency&amp;"ibor"&amp;$I$1,AQ425,Trigger)</f>
        <v>42786</v>
      </c>
      <c r="AS425" s="359">
        <f>_xll.qlIndexFixing($AC$5,AP425,,_xll.ohTrigger(Trigger,Quote!$V$2))</f>
        <v>-3.4695734838163794E-4</v>
      </c>
      <c r="AT425" s="359">
        <f>_xll.qlIndexFixing($AU$1,AP425,TRUE,_xll.ohTrigger(Trigger,Trigger1M))</f>
        <v>-1.9353634837862566E-4</v>
      </c>
    </row>
    <row r="426" spans="41:46" ht="11.25" customHeight="1" x14ac:dyDescent="0.25">
      <c r="AO426" s="185" t="s">
        <v>214</v>
      </c>
      <c r="AP426" s="186">
        <f>_xll.qlInterestRateIndexFixingDate(Currency&amp;"ibor"&amp;$I$1,AQ426,Trigger)</f>
        <v>42753</v>
      </c>
      <c r="AQ426" s="186">
        <f>_xll.qlCalendarAdvance(Calendar,AQ425,AO426,"f",,Trigger)</f>
        <v>42755</v>
      </c>
      <c r="AR426" s="186">
        <f>_xll.qlInterestRateIndexMaturity(Currency&amp;"ibor"&amp;$I$1,AQ426,Trigger)</f>
        <v>42786</v>
      </c>
      <c r="AS426" s="359">
        <f>_xll.qlIndexFixing($AC$5,AP426,,_xll.ohTrigger(Trigger,Quote!$V$2))</f>
        <v>-3.4648023586214549E-4</v>
      </c>
      <c r="AT426" s="359">
        <f>_xll.qlIndexFixing($AU$1,AP426,TRUE,_xll.ohTrigger(Trigger,Trigger1M))</f>
        <v>-1.9199044287795863E-4</v>
      </c>
    </row>
    <row r="427" spans="41:46" ht="11.25" customHeight="1" x14ac:dyDescent="0.25">
      <c r="AO427" s="185" t="s">
        <v>214</v>
      </c>
      <c r="AP427" s="186">
        <f>_xll.qlInterestRateIndexFixingDate(Currency&amp;"ibor"&amp;$I$1,AQ427,Trigger)</f>
        <v>42754</v>
      </c>
      <c r="AQ427" s="186">
        <f>_xll.qlCalendarAdvance(Calendar,AQ426,AO427,"f",,Trigger)</f>
        <v>42758</v>
      </c>
      <c r="AR427" s="186">
        <f>_xll.qlInterestRateIndexMaturity(Currency&amp;"ibor"&amp;$I$1,AQ427,Trigger)</f>
        <v>42789</v>
      </c>
      <c r="AS427" s="359">
        <f>_xll.qlIndexFixing($AC$5,AP427,,_xll.ohTrigger(Trigger,Quote!$V$2))</f>
        <v>-3.4361655716668018E-4</v>
      </c>
      <c r="AT427" s="359">
        <f>_xll.qlIndexFixing($AU$1,AP427,TRUE,_xll.ohTrigger(Trigger,Trigger1M))</f>
        <v>-1.8253646730266446E-4</v>
      </c>
    </row>
    <row r="428" spans="41:46" ht="11.25" customHeight="1" x14ac:dyDescent="0.25">
      <c r="AO428" s="185" t="s">
        <v>214</v>
      </c>
      <c r="AP428" s="186">
        <f>_xll.qlInterestRateIndexFixingDate(Currency&amp;"ibor"&amp;$I$1,AQ428,Trigger)</f>
        <v>42755</v>
      </c>
      <c r="AQ428" s="186">
        <f>_xll.qlCalendarAdvance(Calendar,AQ427,AO428,"f",,Trigger)</f>
        <v>42759</v>
      </c>
      <c r="AR428" s="186">
        <f>_xll.qlInterestRateIndexMaturity(Currency&amp;"ibor"&amp;$I$1,AQ428,Trigger)</f>
        <v>42790</v>
      </c>
      <c r="AS428" s="359">
        <f>_xll.qlIndexFixing($AC$5,AP428,,_xll.ohTrigger(Trigger,Quote!$V$2))</f>
        <v>-3.4266199744509106E-4</v>
      </c>
      <c r="AT428" s="359">
        <f>_xll.qlIndexFixing($AU$1,AP428,TRUE,_xll.ohTrigger(Trigger,Trigger1M))</f>
        <v>-1.7936816607741759E-4</v>
      </c>
    </row>
    <row r="429" spans="41:46" ht="11.25" customHeight="1" x14ac:dyDescent="0.25">
      <c r="AO429" s="185" t="s">
        <v>214</v>
      </c>
      <c r="AP429" s="186">
        <f>_xll.qlInterestRateIndexFixingDate(Currency&amp;"ibor"&amp;$I$1,AQ429,Trigger)</f>
        <v>42758</v>
      </c>
      <c r="AQ429" s="186">
        <f>_xll.qlCalendarAdvance(Calendar,AQ428,AO429,"f",,Trigger)</f>
        <v>42760</v>
      </c>
      <c r="AR429" s="186">
        <f>_xll.qlInterestRateIndexMaturity(Currency&amp;"ibor"&amp;$I$1,AQ429,Trigger)</f>
        <v>42793</v>
      </c>
      <c r="AS429" s="359">
        <f>_xll.qlIndexFixing($AC$5,AP429,,_xll.ohTrigger(Trigger,Quote!$V$2))</f>
        <v>-3.4075255522569847E-4</v>
      </c>
      <c r="AT429" s="359">
        <f>_xll.qlIndexFixing($AU$1,AP429,TRUE,_xll.ohTrigger(Trigger,Trigger1M))</f>
        <v>-1.7296074949359829E-4</v>
      </c>
    </row>
    <row r="430" spans="41:46" ht="11.25" customHeight="1" x14ac:dyDescent="0.25">
      <c r="AO430" s="185" t="s">
        <v>214</v>
      </c>
      <c r="AP430" s="186">
        <f>_xll.qlInterestRateIndexFixingDate(Currency&amp;"ibor"&amp;$I$1,AQ430,Trigger)</f>
        <v>42759</v>
      </c>
      <c r="AQ430" s="186">
        <f>_xll.qlCalendarAdvance(Calendar,AQ429,AO430,"f",,Trigger)</f>
        <v>42761</v>
      </c>
      <c r="AR430" s="186">
        <f>_xll.qlInterestRateIndexMaturity(Currency&amp;"ibor"&amp;$I$1,AQ430,Trigger)</f>
        <v>42793</v>
      </c>
      <c r="AS430" s="359">
        <f>_xll.qlIndexFixing($AC$5,AP430,,_xll.ohTrigger(Trigger,Quote!$V$2))</f>
        <v>-3.4027543697620621E-4</v>
      </c>
      <c r="AT430" s="359">
        <f>_xll.qlIndexFixing($AU$1,AP430,TRUE,_xll.ohTrigger(Trigger,Trigger1M))</f>
        <v>-1.713879566217491E-4</v>
      </c>
    </row>
    <row r="431" spans="41:46" ht="11.25" customHeight="1" x14ac:dyDescent="0.25">
      <c r="AO431" s="185" t="s">
        <v>214</v>
      </c>
      <c r="AP431" s="186">
        <f>_xll.qlInterestRateIndexFixingDate(Currency&amp;"ibor"&amp;$I$1,AQ431,Trigger)</f>
        <v>42760</v>
      </c>
      <c r="AQ431" s="186">
        <f>_xll.qlCalendarAdvance(Calendar,AQ430,AO431,"f",,Trigger)</f>
        <v>42762</v>
      </c>
      <c r="AR431" s="186">
        <f>_xll.qlInterestRateIndexMaturity(Currency&amp;"ibor"&amp;$I$1,AQ431,Trigger)</f>
        <v>42793</v>
      </c>
      <c r="AS431" s="359">
        <f>_xll.qlIndexFixing($AC$5,AP431,,_xll.ohTrigger(Trigger,Quote!$V$2))</f>
        <v>-3.3979831780457523E-4</v>
      </c>
      <c r="AT431" s="359">
        <f>_xll.qlIndexFixing($AU$1,AP431,TRUE,_xll.ohTrigger(Trigger,Trigger1M))</f>
        <v>-1.6981233307769304E-4</v>
      </c>
    </row>
    <row r="432" spans="41:46" ht="11.25" customHeight="1" x14ac:dyDescent="0.25">
      <c r="AO432" s="185" t="s">
        <v>214</v>
      </c>
      <c r="AP432" s="186">
        <f>_xll.qlInterestRateIndexFixingDate(Currency&amp;"ibor"&amp;$I$1,AQ432,Trigger)</f>
        <v>42761</v>
      </c>
      <c r="AQ432" s="186">
        <f>_xll.qlCalendarAdvance(Calendar,AQ431,AO432,"f",,Trigger)</f>
        <v>42765</v>
      </c>
      <c r="AR432" s="186">
        <f>_xll.qlInterestRateIndexMaturity(Currency&amp;"ibor"&amp;$I$1,AQ432,Trigger)</f>
        <v>42794</v>
      </c>
      <c r="AS432" s="359">
        <f>_xll.qlIndexFixing($AC$5,AP432,,_xll.ohTrigger(Trigger,Quote!$V$2))</f>
        <v>-3.3788951479521721E-4</v>
      </c>
      <c r="AT432" s="359">
        <f>_xll.qlIndexFixing($AU$1,AP432,TRUE,_xll.ohTrigger(Trigger,Trigger1M))</f>
        <v>-1.6344184852144639E-4</v>
      </c>
    </row>
    <row r="433" spans="41:46" ht="11.25" customHeight="1" x14ac:dyDescent="0.25">
      <c r="AO433" s="185" t="s">
        <v>214</v>
      </c>
      <c r="AP433" s="186">
        <f>_xll.qlInterestRateIndexFixingDate(Currency&amp;"ibor"&amp;$I$1,AQ433,Trigger)</f>
        <v>42762</v>
      </c>
      <c r="AQ433" s="186">
        <f>_xll.qlCalendarAdvance(Calendar,AQ432,AO433,"f",,Trigger)</f>
        <v>42766</v>
      </c>
      <c r="AR433" s="186">
        <f>_xll.qlInterestRateIndexMaturity(Currency&amp;"ibor"&amp;$I$1,AQ433,Trigger)</f>
        <v>42794</v>
      </c>
      <c r="AS433" s="359">
        <f>_xll.qlIndexFixing($AC$5,AP433,,_xll.ohTrigger(Trigger,Quote!$V$2))</f>
        <v>-3.3741239193640915E-4</v>
      </c>
      <c r="AT433" s="359">
        <f>_xll.qlIndexFixing($AU$1,AP433,TRUE,_xll.ohTrigger(Trigger,Trigger1M))</f>
        <v>-1.6185348741259986E-4</v>
      </c>
    </row>
    <row r="434" spans="41:46" ht="11.25" customHeight="1" x14ac:dyDescent="0.25">
      <c r="AO434" s="185" t="s">
        <v>214</v>
      </c>
      <c r="AP434" s="186">
        <f>_xll.qlInterestRateIndexFixingDate(Currency&amp;"ibor"&amp;$I$1,AQ434,Trigger)</f>
        <v>42765</v>
      </c>
      <c r="AQ434" s="186">
        <f>_xll.qlCalendarAdvance(Calendar,AQ433,AO434,"f",,Trigger)</f>
        <v>42767</v>
      </c>
      <c r="AR434" s="186">
        <f>_xll.qlInterestRateIndexMaturity(Currency&amp;"ibor"&amp;$I$1,AQ434,Trigger)</f>
        <v>42795</v>
      </c>
      <c r="AS434" s="359">
        <f>_xll.qlIndexFixing($AC$5,AP434,,_xll.ohTrigger(Trigger,Quote!$V$2))</f>
        <v>-3.3645782901912746E-4</v>
      </c>
      <c r="AT434" s="359">
        <f>_xll.qlIndexFixing($AU$1,AP434,TRUE,_xll.ohTrigger(Trigger,Trigger1M))</f>
        <v>-1.5863000787501896E-4</v>
      </c>
    </row>
    <row r="435" spans="41:46" ht="11.25" customHeight="1" x14ac:dyDescent="0.25">
      <c r="AO435" s="185" t="s">
        <v>214</v>
      </c>
      <c r="AP435" s="186">
        <f>_xll.qlInterestRateIndexFixingDate(Currency&amp;"ibor"&amp;$I$1,AQ435,Trigger)</f>
        <v>42766</v>
      </c>
      <c r="AQ435" s="186">
        <f>_xll.qlCalendarAdvance(Calendar,AQ434,AO435,"f",,Trigger)</f>
        <v>42768</v>
      </c>
      <c r="AR435" s="186">
        <f>_xll.qlInterestRateIndexMaturity(Currency&amp;"ibor"&amp;$I$1,AQ435,Trigger)</f>
        <v>42796</v>
      </c>
      <c r="AS435" s="359">
        <f>_xll.qlIndexFixing($AC$5,AP435,,_xll.ohTrigger(Trigger,Quote!$V$2))</f>
        <v>-3.2868071044284922E-4</v>
      </c>
      <c r="AT435" s="359">
        <f>_xll.qlIndexFixing($AU$1,AP435,TRUE,_xll.ohTrigger(Trigger,Trigger1M))</f>
        <v>-1.5539803968051783E-4</v>
      </c>
    </row>
    <row r="436" spans="41:46" ht="11.25" customHeight="1" x14ac:dyDescent="0.25">
      <c r="AO436" s="185" t="s">
        <v>214</v>
      </c>
      <c r="AP436" s="186">
        <f>_xll.qlInterestRateIndexFixingDate(Currency&amp;"ibor"&amp;$I$1,AQ436,Trigger)</f>
        <v>42767</v>
      </c>
      <c r="AQ436" s="186">
        <f>_xll.qlCalendarAdvance(Calendar,AQ435,AO436,"f",,Trigger)</f>
        <v>42769</v>
      </c>
      <c r="AR436" s="186">
        <f>_xll.qlInterestRateIndexMaturity(Currency&amp;"ibor"&amp;$I$1,AQ436,Trigger)</f>
        <v>42797</v>
      </c>
      <c r="AS436" s="359">
        <f>_xll.qlIndexFixing($AC$5,AP436,,_xll.ohTrigger(Trigger,Quote!$V$2))</f>
        <v>-3.2088239908332838E-4</v>
      </c>
      <c r="AT436" s="359">
        <f>_xll.qlIndexFixing($AU$1,AP436,TRUE,_xll.ohTrigger(Trigger,Trigger1M))</f>
        <v>-1.521575827391684E-4</v>
      </c>
    </row>
    <row r="437" spans="41:46" ht="11.25" customHeight="1" x14ac:dyDescent="0.25">
      <c r="AO437" s="185" t="s">
        <v>214</v>
      </c>
      <c r="AP437" s="186">
        <f>_xll.qlInterestRateIndexFixingDate(Currency&amp;"ibor"&amp;$I$1,AQ437,Trigger)</f>
        <v>42768</v>
      </c>
      <c r="AQ437" s="186">
        <f>_xll.qlCalendarAdvance(Calendar,AQ436,AO437,"f",,Trigger)</f>
        <v>42772</v>
      </c>
      <c r="AR437" s="186">
        <f>_xll.qlInterestRateIndexMaturity(Currency&amp;"ibor"&amp;$I$1,AQ437,Trigger)</f>
        <v>42800</v>
      </c>
      <c r="AS437" s="359">
        <f>_xll.qlIndexFixing($AC$5,AP437,,_xll.ohTrigger(Trigger,Quote!$V$2))</f>
        <v>-2.9736030790991234E-4</v>
      </c>
      <c r="AT437" s="359">
        <f>_xll.qlIndexFixing($AU$1,AP437,TRUE,_xll.ohTrigger(Trigger,Trigger1M))</f>
        <v>-1.423852785947017E-4</v>
      </c>
    </row>
    <row r="438" spans="41:46" ht="11.25" customHeight="1" x14ac:dyDescent="0.25">
      <c r="AO438" s="185" t="s">
        <v>214</v>
      </c>
      <c r="AP438" s="186">
        <f>_xll.qlInterestRateIndexFixingDate(Currency&amp;"ibor"&amp;$I$1,AQ438,Trigger)</f>
        <v>42769</v>
      </c>
      <c r="AQ438" s="186">
        <f>_xll.qlCalendarAdvance(Calendar,AQ437,AO438,"f",,Trigger)</f>
        <v>42773</v>
      </c>
      <c r="AR438" s="186">
        <f>_xll.qlInterestRateIndexMaturity(Currency&amp;"ibor"&amp;$I$1,AQ438,Trigger)</f>
        <v>42801</v>
      </c>
      <c r="AS438" s="359">
        <f>_xll.qlIndexFixing($AC$5,AP438,,_xll.ohTrigger(Trigger,Quote!$V$2))</f>
        <v>-2.8947722502773284E-4</v>
      </c>
      <c r="AT438" s="359">
        <f>_xll.qlIndexFixing($AU$1,AP438,TRUE,_xll.ohTrigger(Trigger,Trigger1M))</f>
        <v>-1.3911086581092872E-4</v>
      </c>
    </row>
    <row r="439" spans="41:46" ht="11.25" customHeight="1" x14ac:dyDescent="0.25">
      <c r="AO439" s="185" t="s">
        <v>214</v>
      </c>
      <c r="AP439" s="186">
        <f>_xll.qlInterestRateIndexFixingDate(Currency&amp;"ibor"&amp;$I$1,AQ439,Trigger)</f>
        <v>42772</v>
      </c>
      <c r="AQ439" s="186">
        <f>_xll.qlCalendarAdvance(Calendar,AQ438,AO439,"f",,Trigger)</f>
        <v>42774</v>
      </c>
      <c r="AR439" s="186">
        <f>_xll.qlInterestRateIndexMaturity(Currency&amp;"ibor"&amp;$I$1,AQ439,Trigger)</f>
        <v>42802</v>
      </c>
      <c r="AS439" s="359">
        <f>_xll.qlIndexFixing($AC$5,AP439,,_xll.ohTrigger(Trigger,Quote!$V$2))</f>
        <v>-2.8157294916960777E-4</v>
      </c>
      <c r="AT439" s="359">
        <f>_xll.qlIndexFixing($AU$1,AP439,TRUE,_xll.ohTrigger(Trigger,Trigger1M))</f>
        <v>-1.3582796385207857E-4</v>
      </c>
    </row>
    <row r="440" spans="41:46" ht="11.25" customHeight="1" x14ac:dyDescent="0.25">
      <c r="AO440" s="185" t="s">
        <v>214</v>
      </c>
      <c r="AP440" s="186">
        <f>_xll.qlInterestRateIndexFixingDate(Currency&amp;"ibor"&amp;$I$1,AQ440,Trigger)</f>
        <v>42773</v>
      </c>
      <c r="AQ440" s="186">
        <f>_xll.qlCalendarAdvance(Calendar,AQ439,AO440,"f",,Trigger)</f>
        <v>42775</v>
      </c>
      <c r="AR440" s="186">
        <f>_xll.qlInterestRateIndexMaturity(Currency&amp;"ibor"&amp;$I$1,AQ440,Trigger)</f>
        <v>42803</v>
      </c>
      <c r="AS440" s="359">
        <f>_xll.qlIndexFixing($AC$5,AP440,,_xll.ohTrigger(Trigger,Quote!$V$2))</f>
        <v>-2.736474802927142E-4</v>
      </c>
      <c r="AT440" s="359">
        <f>_xll.qlIndexFixing($AU$1,AP440,TRUE,_xll.ohTrigger(Trigger,Trigger1M))</f>
        <v>-1.3253657262822318E-4</v>
      </c>
    </row>
    <row r="441" spans="41:46" ht="11.25" customHeight="1" x14ac:dyDescent="0.25">
      <c r="AO441" s="185" t="s">
        <v>214</v>
      </c>
      <c r="AP441" s="186">
        <f>_xll.qlInterestRateIndexFixingDate(Currency&amp;"ibor"&amp;$I$1,AQ441,Trigger)</f>
        <v>42774</v>
      </c>
      <c r="AQ441" s="186">
        <f>_xll.qlCalendarAdvance(Calendar,AQ440,AO441,"f",,Trigger)</f>
        <v>42776</v>
      </c>
      <c r="AR441" s="186">
        <f>_xll.qlInterestRateIndexMaturity(Currency&amp;"ibor"&amp;$I$1,AQ441,Trigger)</f>
        <v>42804</v>
      </c>
      <c r="AS441" s="359">
        <f>_xll.qlIndexFixing($AC$5,AP441,,_xll.ohTrigger(Trigger,Quote!$V$2))</f>
        <v>-2.6570081835993901E-4</v>
      </c>
      <c r="AT441" s="359">
        <f>_xll.qlIndexFixing($AU$1,AP441,TRUE,_xll.ohTrigger(Trigger,Trigger1M))</f>
        <v>-1.292366920522893E-4</v>
      </c>
    </row>
    <row r="442" spans="41:46" ht="11.25" customHeight="1" x14ac:dyDescent="0.25">
      <c r="AO442" s="185" t="s">
        <v>214</v>
      </c>
      <c r="AP442" s="186">
        <f>_xll.qlInterestRateIndexFixingDate(Currency&amp;"ibor"&amp;$I$1,AQ442,Trigger)</f>
        <v>42775</v>
      </c>
      <c r="AQ442" s="186">
        <f>_xll.qlCalendarAdvance(Calendar,AQ441,AO442,"f",,Trigger)</f>
        <v>42779</v>
      </c>
      <c r="AR442" s="186">
        <f>_xll.qlInterestRateIndexMaturity(Currency&amp;"ibor"&amp;$I$1,AQ442,Trigger)</f>
        <v>42807</v>
      </c>
      <c r="AS442" s="359">
        <f>_xll.qlIndexFixing($AC$5,AP442,,_xll.ohTrigger(Trigger,Quote!$V$2))</f>
        <v>-2.4173367383378036E-4</v>
      </c>
      <c r="AT442" s="359">
        <f>_xll.qlIndexFixing($AU$1,AP442,TRUE,_xll.ohTrigger(Trigger,Trigger1M))</f>
        <v>-1.1928611332701067E-4</v>
      </c>
    </row>
    <row r="443" spans="41:46" ht="11.25" customHeight="1" x14ac:dyDescent="0.25">
      <c r="AO443" s="185" t="s">
        <v>214</v>
      </c>
      <c r="AP443" s="186">
        <f>_xll.qlInterestRateIndexFixingDate(Currency&amp;"ibor"&amp;$I$1,AQ443,Trigger)</f>
        <v>42776</v>
      </c>
      <c r="AQ443" s="186">
        <f>_xll.qlCalendarAdvance(Calendar,AQ442,AO443,"f",,Trigger)</f>
        <v>42780</v>
      </c>
      <c r="AR443" s="186">
        <f>_xll.qlInterestRateIndexMaturity(Currency&amp;"ibor"&amp;$I$1,AQ443,Trigger)</f>
        <v>42808</v>
      </c>
      <c r="AS443" s="359">
        <f>_xll.qlIndexFixing($AC$5,AP443,,_xll.ohTrigger(Trigger,Quote!$V$2))</f>
        <v>-2.3370223928350801E-4</v>
      </c>
      <c r="AT443" s="359">
        <f>_xll.qlIndexFixing($AU$1,AP443,TRUE,_xll.ohTrigger(Trigger,Trigger1M))</f>
        <v>-1.159522744706035E-4</v>
      </c>
    </row>
    <row r="444" spans="41:46" ht="11.25" customHeight="1" x14ac:dyDescent="0.25">
      <c r="AO444" s="185" t="s">
        <v>214</v>
      </c>
      <c r="AP444" s="186">
        <f>_xll.qlInterestRateIndexFixingDate(Currency&amp;"ibor"&amp;$I$1,AQ444,Trigger)</f>
        <v>42779</v>
      </c>
      <c r="AQ444" s="186">
        <f>_xll.qlCalendarAdvance(Calendar,AQ443,AO444,"f",,Trigger)</f>
        <v>42781</v>
      </c>
      <c r="AR444" s="186">
        <f>_xll.qlInterestRateIndexMaturity(Currency&amp;"ibor"&amp;$I$1,AQ444,Trigger)</f>
        <v>42809</v>
      </c>
      <c r="AS444" s="359">
        <f>_xll.qlIndexFixing($AC$5,AP444,,_xll.ohTrigger(Trigger,Quote!$V$2))</f>
        <v>-2.2564961147894129E-4</v>
      </c>
      <c r="AT444" s="359">
        <f>_xll.qlIndexFixing($AU$1,AP444,TRUE,_xll.ohTrigger(Trigger,Trigger1M))</f>
        <v>-1.1260994582246957E-4</v>
      </c>
    </row>
    <row r="445" spans="41:46" ht="11.25" customHeight="1" x14ac:dyDescent="0.25">
      <c r="AO445" s="185" t="s">
        <v>214</v>
      </c>
      <c r="AP445" s="186">
        <f>_xll.qlInterestRateIndexFixingDate(Currency&amp;"ibor"&amp;$I$1,AQ445,Trigger)</f>
        <v>42780</v>
      </c>
      <c r="AQ445" s="186">
        <f>_xll.qlCalendarAdvance(Calendar,AQ444,AO445,"f",,Trigger)</f>
        <v>42782</v>
      </c>
      <c r="AR445" s="186">
        <f>_xll.qlInterestRateIndexMaturity(Currency&amp;"ibor"&amp;$I$1,AQ445,Trigger)</f>
        <v>42810</v>
      </c>
      <c r="AS445" s="359">
        <f>_xll.qlIndexFixing($AC$5,AP445,,_xll.ohTrigger(Trigger,Quote!$V$2))</f>
        <v>-2.1757579038582189E-4</v>
      </c>
      <c r="AT445" s="359">
        <f>_xll.qlIndexFixing($AU$1,AP445,TRUE,_xll.ohTrigger(Trigger,Trigger1M))</f>
        <v>-1.0925912729981795E-4</v>
      </c>
    </row>
    <row r="446" spans="41:46" ht="11.25" customHeight="1" x14ac:dyDescent="0.25">
      <c r="AO446" s="185" t="s">
        <v>214</v>
      </c>
      <c r="AP446" s="186">
        <f>_xll.qlInterestRateIndexFixingDate(Currency&amp;"ibor"&amp;$I$1,AQ446,Trigger)</f>
        <v>42781</v>
      </c>
      <c r="AQ446" s="186">
        <f>_xll.qlCalendarAdvance(Calendar,AQ445,AO446,"f",,Trigger)</f>
        <v>42783</v>
      </c>
      <c r="AR446" s="186">
        <f>_xll.qlInterestRateIndexMaturity(Currency&amp;"ibor"&amp;$I$1,AQ446,Trigger)</f>
        <v>42811</v>
      </c>
      <c r="AS446" s="359">
        <f>_xll.qlIndexFixing($AC$5,AP446,,_xll.ohTrigger(Trigger,Quote!$V$2))</f>
        <v>-2.094807759556172E-4</v>
      </c>
      <c r="AT446" s="359">
        <f>_xll.qlIndexFixing($AU$1,AP446,TRUE,_xll.ohTrigger(Trigger,Trigger1M))</f>
        <v>-1.0589981881414801E-4</v>
      </c>
    </row>
    <row r="447" spans="41:46" ht="11.25" customHeight="1" x14ac:dyDescent="0.25">
      <c r="AO447" s="185" t="s">
        <v>214</v>
      </c>
      <c r="AP447" s="186">
        <f>_xll.qlInterestRateIndexFixingDate(Currency&amp;"ibor"&amp;$I$1,AQ447,Trigger)</f>
        <v>42782</v>
      </c>
      <c r="AQ447" s="186">
        <f>_xll.qlCalendarAdvance(Calendar,AQ446,AO447,"f",,Trigger)</f>
        <v>42786</v>
      </c>
      <c r="AR447" s="186">
        <f>_xll.qlInterestRateIndexMaturity(Currency&amp;"ibor"&amp;$I$1,AQ447,Trigger)</f>
        <v>42814</v>
      </c>
      <c r="AS447" s="359">
        <f>_xll.qlIndexFixing($AC$5,AP447,,_xll.ohTrigger(Trigger,Quote!$V$2))</f>
        <v>-1.8506857226850495E-4</v>
      </c>
      <c r="AT447" s="359">
        <f>_xll.qlIndexFixing($AU$1,AP447,TRUE,_xll.ohTrigger(Trigger,Trigger1M))</f>
        <v>-9.5770952706868731E-5</v>
      </c>
    </row>
    <row r="448" spans="41:46" ht="11.25" customHeight="1" x14ac:dyDescent="0.25">
      <c r="AO448" s="185" t="s">
        <v>214</v>
      </c>
      <c r="AP448" s="186">
        <f>_xll.qlInterestRateIndexFixingDate(Currency&amp;"ibor"&amp;$I$1,AQ448,Trigger)</f>
        <v>42783</v>
      </c>
      <c r="AQ448" s="186">
        <f>_xll.qlCalendarAdvance(Calendar,AQ447,AO448,"f",,Trigger)</f>
        <v>42787</v>
      </c>
      <c r="AR448" s="186">
        <f>_xll.qlInterestRateIndexMaturity(Currency&amp;"ibor"&amp;$I$1,AQ448,Trigger)</f>
        <v>42815</v>
      </c>
      <c r="AS448" s="359">
        <f>_xll.qlIndexFixing($AC$5,AP448,,_xll.ohTrigger(Trigger,Quote!$V$2))</f>
        <v>-1.7688878410455314E-4</v>
      </c>
      <c r="AT448" s="359">
        <f>_xll.qlIndexFixing($AU$1,AP448,TRUE,_xll.ohTrigger(Trigger,Trigger1M))</f>
        <v>-9.2377683498393436E-5</v>
      </c>
    </row>
    <row r="449" spans="41:46" ht="11.25" customHeight="1" x14ac:dyDescent="0.25">
      <c r="AO449" s="185" t="s">
        <v>214</v>
      </c>
      <c r="AP449" s="186">
        <f>_xll.qlInterestRateIndexFixingDate(Currency&amp;"ibor"&amp;$I$1,AQ449,Trigger)</f>
        <v>42786</v>
      </c>
      <c r="AQ449" s="186">
        <f>_xll.qlCalendarAdvance(Calendar,AQ448,AO449,"f",,Trigger)</f>
        <v>42788</v>
      </c>
      <c r="AR449" s="186">
        <f>_xll.qlInterestRateIndexMaturity(Currency&amp;"ibor"&amp;$I$1,AQ449,Trigger)</f>
        <v>42816</v>
      </c>
      <c r="AS449" s="359">
        <f>_xll.qlIndexFixing($AC$5,AP449,,_xll.ohTrigger(Trigger,Quote!$V$2))</f>
        <v>-1.6868780240795824E-4</v>
      </c>
      <c r="AT449" s="359">
        <f>_xll.qlIndexFixing($AU$1,AP449,TRUE,_xll.ohTrigger(Trigger,Trigger1M))</f>
        <v>-8.8975923888678921E-5</v>
      </c>
    </row>
    <row r="450" spans="41:46" ht="11.25" customHeight="1" x14ac:dyDescent="0.25">
      <c r="AO450" s="185" t="s">
        <v>214</v>
      </c>
      <c r="AP450" s="186">
        <f>_xll.qlInterestRateIndexFixingDate(Currency&amp;"ibor"&amp;$I$1,AQ450,Trigger)</f>
        <v>42787</v>
      </c>
      <c r="AQ450" s="186">
        <f>_xll.qlCalendarAdvance(Calendar,AQ449,AO450,"f",,Trigger)</f>
        <v>42789</v>
      </c>
      <c r="AR450" s="186">
        <f>_xll.qlInterestRateIndexMaturity(Currency&amp;"ibor"&amp;$I$1,AQ450,Trigger)</f>
        <v>42817</v>
      </c>
      <c r="AS450" s="359">
        <f>_xll.qlIndexFixing($AC$5,AP450,,_xll.ohTrigger(Trigger,Quote!$V$2))</f>
        <v>-1.6046562713589729E-4</v>
      </c>
      <c r="AT450" s="359">
        <f>_xll.qlIndexFixing($AU$1,AP450,TRUE,_xll.ohTrigger(Trigger,Trigger1M))</f>
        <v>-8.5565673796361708E-5</v>
      </c>
    </row>
    <row r="451" spans="41:46" ht="11.25" customHeight="1" x14ac:dyDescent="0.25">
      <c r="AO451" s="185" t="s">
        <v>214</v>
      </c>
      <c r="AP451" s="186">
        <f>_xll.qlInterestRateIndexFixingDate(Currency&amp;"ibor"&amp;$I$1,AQ451,Trigger)</f>
        <v>42788</v>
      </c>
      <c r="AQ451" s="186">
        <f>_xll.qlCalendarAdvance(Calendar,AQ450,AO451,"f",,Trigger)</f>
        <v>42790</v>
      </c>
      <c r="AR451" s="186">
        <f>_xll.qlInterestRateIndexMaturity(Currency&amp;"ibor"&amp;$I$1,AQ451,Trigger)</f>
        <v>42818</v>
      </c>
      <c r="AS451" s="359">
        <f>_xll.qlIndexFixing($AC$5,AP451,,_xll.ohTrigger(Trigger,Quote!$V$2))</f>
        <v>-1.5222225824697486E-4</v>
      </c>
      <c r="AT451" s="359">
        <f>_xll.qlIndexFixing($AU$1,AP451,TRUE,_xll.ohTrigger(Trigger,Trigger1M))</f>
        <v>-8.2146933130086298E-5</v>
      </c>
    </row>
    <row r="452" spans="41:46" ht="11.25" customHeight="1" x14ac:dyDescent="0.25">
      <c r="AO452" s="185" t="s">
        <v>214</v>
      </c>
      <c r="AP452" s="186">
        <f>_xll.qlInterestRateIndexFixingDate(Currency&amp;"ibor"&amp;$I$1,AQ452,Trigger)</f>
        <v>42789</v>
      </c>
      <c r="AQ452" s="186">
        <f>_xll.qlCalendarAdvance(Calendar,AQ451,AO452,"f",,Trigger)</f>
        <v>42793</v>
      </c>
      <c r="AR452" s="186">
        <f>_xll.qlInterestRateIndexMaturity(Currency&amp;"ibor"&amp;$I$1,AQ452,Trigger)</f>
        <v>42821</v>
      </c>
      <c r="AS452" s="359">
        <f>_xll.qlIndexFixing($AC$5,AP452,,_xll.ohTrigger(Trigger,Quote!$V$2))</f>
        <v>-1.27364989487923E-4</v>
      </c>
      <c r="AT452" s="359">
        <f>_xll.qlIndexFixing($AU$1,AP452,TRUE,_xll.ohTrigger(Trigger,Trigger1M))</f>
        <v>-7.1839766809641704E-5</v>
      </c>
    </row>
    <row r="453" spans="41:46" ht="11.25" customHeight="1" x14ac:dyDescent="0.25">
      <c r="AO453" s="185" t="s">
        <v>214</v>
      </c>
      <c r="AP453" s="186">
        <f>_xll.qlInterestRateIndexFixingDate(Currency&amp;"ibor"&amp;$I$1,AQ453,Trigger)</f>
        <v>42790</v>
      </c>
      <c r="AQ453" s="186">
        <f>_xll.qlCalendarAdvance(Calendar,AQ452,AO453,"f",,Trigger)</f>
        <v>42794</v>
      </c>
      <c r="AR453" s="186">
        <f>_xll.qlInterestRateIndexMaturity(Currency&amp;"ibor"&amp;$I$1,AQ453,Trigger)</f>
        <v>42825</v>
      </c>
      <c r="AS453" s="359">
        <f>_xll.qlIndexFixing($AC$5,AP453,,_xll.ohTrigger(Trigger,Quote!$V$2))</f>
        <v>-1.1605679955642523E-4</v>
      </c>
      <c r="AT453" s="359">
        <f>_xll.qlIndexFixing($AU$1,AP453,TRUE,_xll.ohTrigger(Trigger,Trigger1M))</f>
        <v>-6.3129454676694622E-5</v>
      </c>
    </row>
    <row r="454" spans="41:46" ht="11.25" customHeight="1" x14ac:dyDescent="0.25">
      <c r="AO454" s="185" t="s">
        <v>214</v>
      </c>
      <c r="AP454" s="186">
        <f>_xll.qlInterestRateIndexFixingDate(Currency&amp;"ibor"&amp;$I$1,AQ454,Trigger)</f>
        <v>42793</v>
      </c>
      <c r="AQ454" s="186">
        <f>_xll.qlCalendarAdvance(Calendar,AQ453,AO454,"f",,Trigger)</f>
        <v>42795</v>
      </c>
      <c r="AR454" s="186">
        <f>_xll.qlInterestRateIndexMaturity(Currency&amp;"ibor"&amp;$I$1,AQ454,Trigger)</f>
        <v>42828</v>
      </c>
      <c r="AS454" s="359">
        <f>_xll.qlIndexFixing($AC$5,AP454,,_xll.ohTrigger(Trigger,Quote!$V$2))</f>
        <v>-1.0681778925502141E-4</v>
      </c>
      <c r="AT454" s="359">
        <f>_xll.qlIndexFixing($AU$1,AP454,TRUE,_xll.ohTrigger(Trigger,Trigger1M))</f>
        <v>-5.6127811919427408E-5</v>
      </c>
    </row>
    <row r="455" spans="41:46" ht="11.25" customHeight="1" x14ac:dyDescent="0.25">
      <c r="AO455" s="185" t="s">
        <v>214</v>
      </c>
      <c r="AP455" s="186">
        <f>_xll.qlInterestRateIndexFixingDate(Currency&amp;"ibor"&amp;$I$1,AQ455,Trigger)</f>
        <v>42794</v>
      </c>
      <c r="AQ455" s="186">
        <f>_xll.qlCalendarAdvance(Calendar,AQ454,AO455,"f",,Trigger)</f>
        <v>42796</v>
      </c>
      <c r="AR455" s="186">
        <f>_xll.qlInterestRateIndexMaturity(Currency&amp;"ibor"&amp;$I$1,AQ455,Trigger)</f>
        <v>42828</v>
      </c>
      <c r="AS455" s="359">
        <f>_xll.qlIndexFixing($AC$5,AP455,,_xll.ohTrigger(Trigger,Quote!$V$2))</f>
        <v>-1.0604387794502235E-4</v>
      </c>
      <c r="AT455" s="359">
        <f>_xll.qlIndexFixing($AU$1,AP455,TRUE,_xll.ohTrigger(Trigger,Trigger1M))</f>
        <v>-5.4406416076097086E-5</v>
      </c>
    </row>
    <row r="456" spans="41:46" ht="11.25" customHeight="1" x14ac:dyDescent="0.25">
      <c r="AO456" s="185" t="s">
        <v>214</v>
      </c>
      <c r="AP456" s="186">
        <f>_xll.qlInterestRateIndexFixingDate(Currency&amp;"ibor"&amp;$I$1,AQ456,Trigger)</f>
        <v>42795</v>
      </c>
      <c r="AQ456" s="186">
        <f>_xll.qlCalendarAdvance(Calendar,AQ455,AO456,"f",,Trigger)</f>
        <v>42797</v>
      </c>
      <c r="AR456" s="186">
        <f>_xll.qlInterestRateIndexMaturity(Currency&amp;"ibor"&amp;$I$1,AQ456,Trigger)</f>
        <v>42828</v>
      </c>
      <c r="AS456" s="359">
        <f>_xll.qlIndexFixing($AC$5,AP456,,_xll.ohTrigger(Trigger,Quote!$V$2))</f>
        <v>-1.0526996612478873E-4</v>
      </c>
      <c r="AT456" s="359">
        <f>_xll.qlIndexFixing($AU$1,AP456,TRUE,_xll.ohTrigger(Trigger,Trigger1M))</f>
        <v>-5.2682189529516764E-5</v>
      </c>
    </row>
    <row r="457" spans="41:46" ht="11.25" customHeight="1" x14ac:dyDescent="0.25">
      <c r="AO457" s="185" t="s">
        <v>214</v>
      </c>
      <c r="AP457" s="186">
        <f>_xll.qlInterestRateIndexFixingDate(Currency&amp;"ibor"&amp;$I$1,AQ457,Trigger)</f>
        <v>42796</v>
      </c>
      <c r="AQ457" s="186">
        <f>_xll.qlCalendarAdvance(Calendar,AQ456,AO457,"f",,Trigger)</f>
        <v>42800</v>
      </c>
      <c r="AR457" s="186">
        <f>_xll.qlInterestRateIndexMaturity(Currency&amp;"ibor"&amp;$I$1,AQ457,Trigger)</f>
        <v>42831</v>
      </c>
      <c r="AS457" s="359">
        <f>_xll.qlIndexFixing($AC$5,AP457,,_xll.ohTrigger(Trigger,Quote!$V$2))</f>
        <v>-1.0062640042122098E-4</v>
      </c>
      <c r="AT457" s="359">
        <f>_xll.qlIndexFixing($AU$1,AP457,TRUE,_xll.ohTrigger(Trigger,Trigger1M))</f>
        <v>-4.2158500861923644E-5</v>
      </c>
    </row>
    <row r="458" spans="41:46" ht="11.25" customHeight="1" x14ac:dyDescent="0.25">
      <c r="AO458" s="185" t="s">
        <v>214</v>
      </c>
      <c r="AP458" s="186">
        <f>_xll.qlInterestRateIndexFixingDate(Currency&amp;"ibor"&amp;$I$1,AQ458,Trigger)</f>
        <v>42797</v>
      </c>
      <c r="AQ458" s="186">
        <f>_xll.qlCalendarAdvance(Calendar,AQ457,AO458,"f",,Trigger)</f>
        <v>42801</v>
      </c>
      <c r="AR458" s="186">
        <f>_xll.qlInterestRateIndexMaturity(Currency&amp;"ibor"&amp;$I$1,AQ458,Trigger)</f>
        <v>42832</v>
      </c>
      <c r="AS458" s="359">
        <f>_xll.qlIndexFixing($AC$5,AP458,,_xll.ohTrigger(Trigger,Quote!$V$2))</f>
        <v>-9.9078544774984742E-5</v>
      </c>
      <c r="AT458" s="359">
        <f>_xll.qlIndexFixing($AU$1,AP458,TRUE,_xll.ohTrigger(Trigger,Trigger1M))</f>
        <v>-3.863362122471801E-5</v>
      </c>
    </row>
    <row r="459" spans="41:46" ht="11.25" customHeight="1" x14ac:dyDescent="0.25">
      <c r="AO459" s="185" t="s">
        <v>214</v>
      </c>
      <c r="AP459" s="186">
        <f>_xll.qlInterestRateIndexFixingDate(Currency&amp;"ibor"&amp;$I$1,AQ459,Trigger)</f>
        <v>42800</v>
      </c>
      <c r="AQ459" s="186">
        <f>_xll.qlCalendarAdvance(Calendar,AQ458,AO459,"f",,Trigger)</f>
        <v>42802</v>
      </c>
      <c r="AR459" s="186">
        <f>_xll.qlInterestRateIndexMaturity(Currency&amp;"ibor"&amp;$I$1,AQ459,Trigger)</f>
        <v>42835</v>
      </c>
      <c r="AS459" s="359">
        <f>_xll.qlIndexFixing($AC$5,AP459,,_xll.ohTrigger(Trigger,Quote!$V$2))</f>
        <v>-9.5982807268251761E-5</v>
      </c>
      <c r="AT459" s="359">
        <f>_xll.qlIndexFixing($AU$1,AP459,TRUE,_xll.ohTrigger(Trigger,Trigger1M))</f>
        <v>-3.1513098470109021E-5</v>
      </c>
    </row>
    <row r="460" spans="41:46" ht="11.25" customHeight="1" x14ac:dyDescent="0.25">
      <c r="AO460" s="185" t="s">
        <v>214</v>
      </c>
      <c r="AP460" s="186">
        <f>_xll.qlInterestRateIndexFixingDate(Currency&amp;"ibor"&amp;$I$1,AQ460,Trigger)</f>
        <v>42801</v>
      </c>
      <c r="AQ460" s="186">
        <f>_xll.qlCalendarAdvance(Calendar,AQ459,AO460,"f",,Trigger)</f>
        <v>42803</v>
      </c>
      <c r="AR460" s="186">
        <f>_xll.qlInterestRateIndexMaturity(Currency&amp;"ibor"&amp;$I$1,AQ460,Trigger)</f>
        <v>42835</v>
      </c>
      <c r="AS460" s="359">
        <f>_xll.qlIndexFixing($AC$5,AP460,,_xll.ohTrigger(Trigger,Quote!$V$2))</f>
        <v>-9.520889216144135E-5</v>
      </c>
      <c r="AT460" s="359">
        <f>_xll.qlIndexFixing($AU$1,AP460,TRUE,_xll.ohTrigger(Trigger,Trigger1M))</f>
        <v>-2.9761979985498677E-5</v>
      </c>
    </row>
    <row r="461" spans="41:46" ht="11.25" customHeight="1" x14ac:dyDescent="0.25">
      <c r="AO461" s="185" t="s">
        <v>214</v>
      </c>
      <c r="AP461" s="186">
        <f>_xll.qlInterestRateIndexFixingDate(Currency&amp;"ibor"&amp;$I$1,AQ461,Trigger)</f>
        <v>42802</v>
      </c>
      <c r="AQ461" s="186">
        <f>_xll.qlCalendarAdvance(Calendar,AQ460,AO461,"f",,Trigger)</f>
        <v>42804</v>
      </c>
      <c r="AR461" s="186">
        <f>_xll.qlInterestRateIndexMaturity(Currency&amp;"ibor"&amp;$I$1,AQ461,Trigger)</f>
        <v>42835</v>
      </c>
      <c r="AS461" s="359">
        <f>_xll.qlIndexFixing($AC$5,AP461,,_xll.ohTrigger(Trigger,Quote!$V$2))</f>
        <v>-9.4434976592109926E-5</v>
      </c>
      <c r="AT461" s="359">
        <f>_xll.qlIndexFixing($AU$1,AP461,TRUE,_xll.ohTrigger(Trigger,Trigger1M))</f>
        <v>-2.8008030821043363E-5</v>
      </c>
    </row>
    <row r="462" spans="41:46" ht="11.25" customHeight="1" x14ac:dyDescent="0.25">
      <c r="AO462" s="185" t="s">
        <v>214</v>
      </c>
      <c r="AP462" s="186">
        <f>_xll.qlInterestRateIndexFixingDate(Currency&amp;"ibor"&amp;$I$1,AQ462,Trigger)</f>
        <v>42803</v>
      </c>
      <c r="AQ462" s="186">
        <f>_xll.qlCalendarAdvance(Calendar,AQ461,AO462,"f",,Trigger)</f>
        <v>42807</v>
      </c>
      <c r="AR462" s="186">
        <f>_xll.qlInterestRateIndexMaturity(Currency&amp;"ibor"&amp;$I$1,AQ462,Trigger)</f>
        <v>42838</v>
      </c>
      <c r="AS462" s="359">
        <f>_xll.qlIndexFixing($AC$5,AP462,,_xll.ohTrigger(Trigger,Quote!$V$2))</f>
        <v>-8.9791406555234283E-5</v>
      </c>
      <c r="AT462" s="359">
        <f>_xll.qlIndexFixing($AU$1,AP462,TRUE,_xll.ohTrigger(Trigger,Trigger1M))</f>
        <v>-1.7306011336240276E-5</v>
      </c>
    </row>
    <row r="463" spans="41:46" ht="11.25" customHeight="1" x14ac:dyDescent="0.25">
      <c r="AO463" s="185" t="s">
        <v>214</v>
      </c>
      <c r="AP463" s="186">
        <f>_xll.qlInterestRateIndexFixingDate(Currency&amp;"ibor"&amp;$I$1,AQ463,Trigger)</f>
        <v>42804</v>
      </c>
      <c r="AQ463" s="186">
        <f>_xll.qlCalendarAdvance(Calendar,AQ462,AO463,"f",,Trigger)</f>
        <v>42808</v>
      </c>
      <c r="AR463" s="186">
        <f>_xll.qlInterestRateIndexMaturity(Currency&amp;"ibor"&amp;$I$1,AQ463,Trigger)</f>
        <v>42843</v>
      </c>
      <c r="AS463" s="359">
        <f>_xll.qlIndexFixing($AC$5,AP463,,_xll.ohTrigger(Trigger,Quote!$V$2))</f>
        <v>-8.5147794383289011E-5</v>
      </c>
      <c r="AT463" s="359">
        <f>_xll.qlIndexFixing($AU$1,AP463,TRUE,_xll.ohTrigger(Trigger,Trigger1M))</f>
        <v>-6.4341532992935006E-6</v>
      </c>
    </row>
    <row r="464" spans="41:46" ht="11.25" customHeight="1" x14ac:dyDescent="0.25">
      <c r="AO464" s="185" t="s">
        <v>214</v>
      </c>
      <c r="AP464" s="186">
        <f>_xll.qlInterestRateIndexFixingDate(Currency&amp;"ibor"&amp;$I$1,AQ464,Trigger)</f>
        <v>42807</v>
      </c>
      <c r="AQ464" s="186">
        <f>_xll.qlCalendarAdvance(Calendar,AQ463,AO464,"f",,Trigger)</f>
        <v>42809</v>
      </c>
      <c r="AR464" s="186">
        <f>_xll.qlInterestRateIndexMaturity(Currency&amp;"ibor"&amp;$I$1,AQ464,Trigger)</f>
        <v>42843</v>
      </c>
      <c r="AS464" s="359">
        <f>_xll.qlIndexFixing($AC$5,AP464,,_xll.ohTrigger(Trigger,Quote!$V$2))</f>
        <v>-8.4373876170479634E-5</v>
      </c>
      <c r="AT464" s="359">
        <f>_xll.qlIndexFixing($AU$1,AP464,TRUE,_xll.ohTrigger(Trigger,Trigger1M))</f>
        <v>-4.6547267569774885E-6</v>
      </c>
    </row>
    <row r="465" spans="41:46" ht="11.25" customHeight="1" x14ac:dyDescent="0.25">
      <c r="AO465" s="185" t="s">
        <v>214</v>
      </c>
      <c r="AP465" s="186">
        <f>_xll.qlInterestRateIndexFixingDate(Currency&amp;"ibor"&amp;$I$1,AQ465,Trigger)</f>
        <v>42808</v>
      </c>
      <c r="AQ465" s="186">
        <f>_xll.qlCalendarAdvance(Calendar,AQ464,AO465,"f",,Trigger)</f>
        <v>42810</v>
      </c>
      <c r="AR465" s="186">
        <f>_xll.qlInterestRateIndexMaturity(Currency&amp;"ibor"&amp;$I$1,AQ465,Trigger)</f>
        <v>42843</v>
      </c>
      <c r="AS465" s="359">
        <f>_xll.qlIndexFixing($AC$5,AP465,,_xll.ohTrigger(Trigger,Quote!$V$2))</f>
        <v>-8.3599957537200907E-5</v>
      </c>
      <c r="AT465" s="359">
        <f>_xll.qlIndexFixing($AU$1,AP465,TRUE,_xll.ohTrigger(Trigger,Trigger1M))</f>
        <v>-2.8724695712931885E-6</v>
      </c>
    </row>
    <row r="466" spans="41:46" ht="11.25" customHeight="1" x14ac:dyDescent="0.25">
      <c r="AO466" s="185" t="s">
        <v>214</v>
      </c>
      <c r="AP466" s="186">
        <f>_xll.qlInterestRateIndexFixingDate(Currency&amp;"ibor"&amp;$I$1,AQ466,Trigger)</f>
        <v>42809</v>
      </c>
      <c r="AQ466" s="186">
        <f>_xll.qlCalendarAdvance(Calendar,AQ465,AO466,"f",,Trigger)</f>
        <v>42811</v>
      </c>
      <c r="AR466" s="186">
        <f>_xll.qlInterestRateIndexMaturity(Currency&amp;"ibor"&amp;$I$1,AQ466,Trigger)</f>
        <v>42843</v>
      </c>
      <c r="AS466" s="359">
        <f>_xll.qlIndexFixing($AC$5,AP466,,_xll.ohTrigger(Trigger,Quote!$V$2))</f>
        <v>-8.2826038490246834E-5</v>
      </c>
      <c r="AT466" s="359">
        <f>_xll.qlIndexFixing($AU$1,AP466,TRUE,_xll.ohTrigger(Trigger,Trigger1M))</f>
        <v>-1.087381750891625E-6</v>
      </c>
    </row>
    <row r="467" spans="41:46" ht="11.25" customHeight="1" x14ac:dyDescent="0.25">
      <c r="AO467" s="185" t="s">
        <v>214</v>
      </c>
      <c r="AP467" s="186">
        <f>_xll.qlInterestRateIndexFixingDate(Currency&amp;"ibor"&amp;$I$1,AQ467,Trigger)</f>
        <v>42810</v>
      </c>
      <c r="AQ467" s="186">
        <f>_xll.qlCalendarAdvance(Calendar,AQ466,AO467,"f",,Trigger)</f>
        <v>42814</v>
      </c>
      <c r="AR467" s="186">
        <f>_xll.qlInterestRateIndexMaturity(Currency&amp;"ibor"&amp;$I$1,AQ467,Trigger)</f>
        <v>42845</v>
      </c>
      <c r="AS467" s="359">
        <f>_xll.qlIndexFixing($AC$5,AP467,,_xll.ohTrigger(Trigger,Quote!$V$2))</f>
        <v>-7.8956402581204139E-5</v>
      </c>
      <c r="AT467" s="359">
        <f>_xll.qlIndexFixing($AU$1,AP467,TRUE,_xll.ohTrigger(Trigger,Trigger1M))</f>
        <v>7.9626050939903936E-6</v>
      </c>
    </row>
    <row r="468" spans="41:46" ht="11.25" customHeight="1" x14ac:dyDescent="0.25">
      <c r="AO468" s="185" t="s">
        <v>214</v>
      </c>
      <c r="AP468" s="186">
        <f>_xll.qlInterestRateIndexFixingDate(Currency&amp;"ibor"&amp;$I$1,AQ468,Trigger)</f>
        <v>42811</v>
      </c>
      <c r="AQ468" s="186">
        <f>_xll.qlCalendarAdvance(Calendar,AQ467,AO468,"f",,Trigger)</f>
        <v>42815</v>
      </c>
      <c r="AR468" s="186">
        <f>_xll.qlInterestRateIndexMaturity(Currency&amp;"ibor"&amp;$I$1,AQ468,Trigger)</f>
        <v>42846</v>
      </c>
      <c r="AS468" s="359">
        <f>_xll.qlIndexFixing($AC$5,AP468,,_xll.ohTrigger(Trigger,Quote!$V$2))</f>
        <v>-7.7408544045666185E-5</v>
      </c>
      <c r="AT468" s="359">
        <f>_xll.qlIndexFixing($AU$1,AP468,TRUE,_xll.ohTrigger(Trigger,Trigger1M))</f>
        <v>1.1606378753565277E-5</v>
      </c>
    </row>
    <row r="469" spans="41:46" ht="11.25" customHeight="1" x14ac:dyDescent="0.25">
      <c r="AO469" s="185" t="s">
        <v>214</v>
      </c>
      <c r="AP469" s="186">
        <f>_xll.qlInterestRateIndexFixingDate(Currency&amp;"ibor"&amp;$I$1,AQ469,Trigger)</f>
        <v>42814</v>
      </c>
      <c r="AQ469" s="186">
        <f>_xll.qlCalendarAdvance(Calendar,AQ468,AO469,"f",,Trigger)</f>
        <v>42816</v>
      </c>
      <c r="AR469" s="186">
        <f>_xll.qlInterestRateIndexMaturity(Currency&amp;"ibor"&amp;$I$1,AQ469,Trigger)</f>
        <v>42849</v>
      </c>
      <c r="AS469" s="359">
        <f>_xll.qlIndexFixing($AC$5,AP469,,_xll.ohTrigger(Trigger,Quote!$V$2))</f>
        <v>-7.4312811015078949E-5</v>
      </c>
      <c r="AT469" s="359">
        <f>_xll.qlIndexFixing($AU$1,AP469,TRUE,_xll.ohTrigger(Trigger,Trigger1M))</f>
        <v>1.8964697715259408E-5</v>
      </c>
    </row>
    <row r="470" spans="41:46" ht="11.25" customHeight="1" x14ac:dyDescent="0.25">
      <c r="AO470" s="185" t="s">
        <v>214</v>
      </c>
      <c r="AP470" s="186">
        <f>_xll.qlInterestRateIndexFixingDate(Currency&amp;"ibor"&amp;$I$1,AQ470,Trigger)</f>
        <v>42815</v>
      </c>
      <c r="AQ470" s="186">
        <f>_xll.qlCalendarAdvance(Calendar,AQ469,AO470,"f",,Trigger)</f>
        <v>42817</v>
      </c>
      <c r="AR470" s="186">
        <f>_xll.qlInterestRateIndexMaturity(Currency&amp;"ibor"&amp;$I$1,AQ470,Trigger)</f>
        <v>42849</v>
      </c>
      <c r="AS470" s="359">
        <f>_xll.qlIndexFixing($AC$5,AP470,,_xll.ohTrigger(Trigger,Quote!$V$2))</f>
        <v>-7.3538889291818732E-5</v>
      </c>
      <c r="AT470" s="359">
        <f>_xll.qlIndexFixing($AU$1,AP470,TRUE,_xll.ohTrigger(Trigger,Trigger1M))</f>
        <v>2.0775262887517965E-5</v>
      </c>
    </row>
    <row r="471" spans="41:46" ht="11.25" customHeight="1" x14ac:dyDescent="0.25">
      <c r="AO471" s="185" t="s">
        <v>214</v>
      </c>
      <c r="AP471" s="186">
        <f>_xll.qlInterestRateIndexFixingDate(Currency&amp;"ibor"&amp;$I$1,AQ471,Trigger)</f>
        <v>42816</v>
      </c>
      <c r="AQ471" s="186">
        <f>_xll.qlCalendarAdvance(Calendar,AQ470,AO471,"f",,Trigger)</f>
        <v>42818</v>
      </c>
      <c r="AR471" s="186">
        <f>_xll.qlInterestRateIndexMaturity(Currency&amp;"ibor"&amp;$I$1,AQ471,Trigger)</f>
        <v>42849</v>
      </c>
      <c r="AS471" s="359">
        <f>_xll.qlIndexFixing($AC$5,AP471,,_xll.ohTrigger(Trigger,Quote!$V$2))</f>
        <v>-7.276496720133272E-5</v>
      </c>
      <c r="AT471" s="359">
        <f>_xll.qlIndexFixing($AU$1,AP471,TRUE,_xll.ohTrigger(Trigger,Trigger1M))</f>
        <v>2.2588658646797406E-5</v>
      </c>
    </row>
    <row r="472" spans="41:46" ht="11.25" customHeight="1" x14ac:dyDescent="0.25">
      <c r="AO472" s="185" t="s">
        <v>214</v>
      </c>
      <c r="AP472" s="186">
        <f>_xll.qlInterestRateIndexFixingDate(Currency&amp;"ibor"&amp;$I$1,AQ472,Trigger)</f>
        <v>42817</v>
      </c>
      <c r="AQ472" s="186">
        <f>_xll.qlCalendarAdvance(Calendar,AQ471,AO472,"f",,Trigger)</f>
        <v>42821</v>
      </c>
      <c r="AR472" s="186">
        <f>_xll.qlInterestRateIndexMaturity(Currency&amp;"ibor"&amp;$I$1,AQ472,Trigger)</f>
        <v>42852</v>
      </c>
      <c r="AS472" s="359">
        <f>_xll.qlIndexFixing($AC$5,AP472,,_xll.ohTrigger(Trigger,Quote!$V$2))</f>
        <v>-6.8121388495262687E-5</v>
      </c>
      <c r="AT472" s="359">
        <f>_xll.qlIndexFixing($AU$1,AP472,TRUE,_xll.ohTrigger(Trigger,Trigger1M))</f>
        <v>3.3647378774816618E-5</v>
      </c>
    </row>
    <row r="473" spans="41:46" ht="11.25" customHeight="1" x14ac:dyDescent="0.25">
      <c r="AO473" s="185" t="s">
        <v>214</v>
      </c>
      <c r="AP473" s="186">
        <f>_xll.qlInterestRateIndexFixingDate(Currency&amp;"ibor"&amp;$I$1,AQ473,Trigger)</f>
        <v>42818</v>
      </c>
      <c r="AQ473" s="186">
        <f>_xll.qlCalendarAdvance(Calendar,AQ472,AO473,"f",,Trigger)</f>
        <v>42822</v>
      </c>
      <c r="AR473" s="186">
        <f>_xll.qlInterestRateIndexMaturity(Currency&amp;"ibor"&amp;$I$1,AQ473,Trigger)</f>
        <v>42853</v>
      </c>
      <c r="AS473" s="359">
        <f>_xll.qlIndexFixing($AC$5,AP473,,_xll.ohTrigger(Trigger,Quote!$V$2))</f>
        <v>-6.6573528515718523E-5</v>
      </c>
      <c r="AT473" s="359">
        <f>_xll.qlIndexFixing($AU$1,AP473,TRUE,_xll.ohTrigger(Trigger,Trigger1M))</f>
        <v>3.7350605950050505E-5</v>
      </c>
    </row>
    <row r="474" spans="41:46" ht="11.25" customHeight="1" x14ac:dyDescent="0.25">
      <c r="AO474" s="185" t="s">
        <v>214</v>
      </c>
      <c r="AP474" s="186">
        <f>_xll.qlInterestRateIndexFixingDate(Currency&amp;"ibor"&amp;$I$1,AQ474,Trigger)</f>
        <v>42821</v>
      </c>
      <c r="AQ474" s="186">
        <f>_xll.qlCalendarAdvance(Calendar,AQ473,AO474,"f",,Trigger)</f>
        <v>42823</v>
      </c>
      <c r="AR474" s="186">
        <f>_xll.qlInterestRateIndexMaturity(Currency&amp;"ibor"&amp;$I$1,AQ474,Trigger)</f>
        <v>42853</v>
      </c>
      <c r="AS474" s="359">
        <f>_xll.qlIndexFixing($AC$5,AP474,,_xll.ohTrigger(Trigger,Quote!$V$2))</f>
        <v>-6.579960446373434E-5</v>
      </c>
      <c r="AT474" s="359">
        <f>_xll.qlIndexFixing($AU$1,AP474,TRUE,_xll.ohTrigger(Trigger,Trigger1M))</f>
        <v>3.9183817254873077E-5</v>
      </c>
    </row>
    <row r="475" spans="41:46" ht="11.25" customHeight="1" x14ac:dyDescent="0.25">
      <c r="AO475" s="185" t="s">
        <v>214</v>
      </c>
      <c r="AP475" s="186">
        <f>_xll.qlInterestRateIndexFixingDate(Currency&amp;"ibor"&amp;$I$1,AQ475,Trigger)</f>
        <v>42822</v>
      </c>
      <c r="AQ475" s="186">
        <f>_xll.qlCalendarAdvance(Calendar,AQ474,AO475,"f",,Trigger)</f>
        <v>42824</v>
      </c>
      <c r="AR475" s="186">
        <f>_xll.qlInterestRateIndexMaturity(Currency&amp;"ibor"&amp;$I$1,AQ475,Trigger)</f>
        <v>42853</v>
      </c>
      <c r="AS475" s="359">
        <f>_xll.qlIndexFixing($AC$5,AP475,,_xll.ohTrigger(Trigger,Quote!$V$2))</f>
        <v>-6.5025680074975428E-5</v>
      </c>
      <c r="AT475" s="359">
        <f>_xll.qlIndexFixing($AU$1,AP475,TRUE,_xll.ohTrigger(Trigger,Trigger1M))</f>
        <v>4.1019859095643658E-5</v>
      </c>
    </row>
    <row r="476" spans="41:46" ht="11.25" customHeight="1" x14ac:dyDescent="0.25">
      <c r="AO476" s="185" t="s">
        <v>214</v>
      </c>
      <c r="AP476" s="186">
        <f>_xll.qlInterestRateIndexFixingDate(Currency&amp;"ibor"&amp;$I$1,AQ476,Trigger)</f>
        <v>42823</v>
      </c>
      <c r="AQ476" s="186">
        <f>_xll.qlCalendarAdvance(Calendar,AQ475,AO476,"f",,Trigger)</f>
        <v>42825</v>
      </c>
      <c r="AR476" s="186">
        <f>_xll.qlInterestRateIndexMaturity(Currency&amp;"ibor"&amp;$I$1,AQ476,Trigger)</f>
        <v>42853</v>
      </c>
      <c r="AS476" s="359">
        <f>_xll.qlIndexFixing($AC$5,AP476,,_xll.ohTrigger(Trigger,Quote!$V$2))</f>
        <v>-6.4251755360463948E-5</v>
      </c>
      <c r="AT476" s="359">
        <f>_xll.qlIndexFixing($AU$1,AP476,TRUE,_xll.ohTrigger(Trigger,Trigger1M))</f>
        <v>4.2858731466667776E-5</v>
      </c>
    </row>
    <row r="477" spans="41:46" ht="11.25" customHeight="1" x14ac:dyDescent="0.25">
      <c r="AO477" s="185" t="s">
        <v>214</v>
      </c>
      <c r="AP477" s="186">
        <f>_xll.qlInterestRateIndexFixingDate(Currency&amp;"ibor"&amp;$I$1,AQ477,Trigger)</f>
        <v>42824</v>
      </c>
      <c r="AQ477" s="186">
        <f>_xll.qlCalendarAdvance(Calendar,AQ476,AO477,"f",,Trigger)</f>
        <v>42828</v>
      </c>
      <c r="AR477" s="186">
        <f>_xll.qlInterestRateIndexMaturity(Currency&amp;"ibor"&amp;$I$1,AQ477,Trigger)</f>
        <v>42858</v>
      </c>
      <c r="AS477" s="359">
        <f>_xll.qlIndexFixing($AC$5,AP477,,_xll.ohTrigger(Trigger,Quote!$V$2))</f>
        <v>-5.8060299620077416E-5</v>
      </c>
      <c r="AT477" s="359">
        <f>_xll.qlIndexFixing($AU$1,AP477,TRUE,_xll.ohTrigger(Trigger,Trigger1M))</f>
        <v>5.7848591943354677E-5</v>
      </c>
    </row>
    <row r="478" spans="41:46" ht="11.25" customHeight="1" x14ac:dyDescent="0.25">
      <c r="AO478" s="185" t="s">
        <v>214</v>
      </c>
      <c r="AP478" s="186">
        <f>_xll.qlInterestRateIndexFixingDate(Currency&amp;"ibor"&amp;$I$1,AQ478,Trigger)</f>
        <v>42825</v>
      </c>
      <c r="AQ478" s="186">
        <f>_xll.qlCalendarAdvance(Calendar,AQ477,AO478,"f",,Trigger)</f>
        <v>42829</v>
      </c>
      <c r="AR478" s="186">
        <f>_xll.qlInterestRateIndexMaturity(Currency&amp;"ibor"&amp;$I$1,AQ478,Trigger)</f>
        <v>42859</v>
      </c>
      <c r="AS478" s="359">
        <f>_xll.qlIndexFixing($AC$5,AP478,,_xll.ohTrigger(Trigger,Quote!$V$2))</f>
        <v>-5.6512438049161062E-5</v>
      </c>
      <c r="AT478" s="359">
        <f>_xll.qlIndexFixing($AU$1,AP478,TRUE,_xll.ohTrigger(Trigger,Trigger1M))</f>
        <v>6.1607029008925451E-5</v>
      </c>
    </row>
    <row r="479" spans="41:46" ht="11.25" customHeight="1" x14ac:dyDescent="0.25">
      <c r="AO479" s="185" t="s">
        <v>214</v>
      </c>
      <c r="AP479" s="186">
        <f>_xll.qlInterestRateIndexFixingDate(Currency&amp;"ibor"&amp;$I$1,AQ479,Trigger)</f>
        <v>42828</v>
      </c>
      <c r="AQ479" s="186">
        <f>_xll.qlCalendarAdvance(Calendar,AQ478,AO479,"f",,Trigger)</f>
        <v>42830</v>
      </c>
      <c r="AR479" s="186">
        <f>_xll.qlInterestRateIndexMaturity(Currency&amp;"ibor"&amp;$I$1,AQ479,Trigger)</f>
        <v>42860</v>
      </c>
      <c r="AS479" s="359">
        <f>_xll.qlIndexFixing($AC$5,AP479,,_xll.ohTrigger(Trigger,Quote!$V$2))</f>
        <v>-5.4964576283733635E-5</v>
      </c>
      <c r="AT479" s="359">
        <f>_xll.qlIndexFixing($AU$1,AP479,TRUE,_xll.ohTrigger(Trigger,Trigger1M))</f>
        <v>6.53739603304615E-5</v>
      </c>
    </row>
    <row r="480" spans="41:46" ht="11.25" customHeight="1" x14ac:dyDescent="0.25">
      <c r="AO480" s="185" t="s">
        <v>214</v>
      </c>
      <c r="AP480" s="186">
        <f>_xll.qlInterestRateIndexFixingDate(Currency&amp;"ibor"&amp;$I$1,AQ480,Trigger)</f>
        <v>42829</v>
      </c>
      <c r="AQ480" s="186">
        <f>_xll.qlCalendarAdvance(Calendar,AQ479,AO480,"f",,Trigger)</f>
        <v>42831</v>
      </c>
      <c r="AR480" s="186">
        <f>_xll.qlInterestRateIndexMaturity(Currency&amp;"ibor"&amp;$I$1,AQ480,Trigger)</f>
        <v>42863</v>
      </c>
      <c r="AS480" s="359">
        <f>_xll.qlIndexFixing($AC$5,AP480,,_xll.ohTrigger(Trigger,Quote!$V$2))</f>
        <v>-5.1868844679336945E-5</v>
      </c>
      <c r="AT480" s="359">
        <f>_xll.qlIndexFixing($AU$1,AP480,TRUE,_xll.ohTrigger(Trigger,Trigger1M))</f>
        <v>7.2977203023072423E-5</v>
      </c>
    </row>
    <row r="481" spans="41:46" ht="11.25" customHeight="1" x14ac:dyDescent="0.25">
      <c r="AO481" s="185" t="s">
        <v>214</v>
      </c>
      <c r="AP481" s="186">
        <f>_xll.qlInterestRateIndexFixingDate(Currency&amp;"ibor"&amp;$I$1,AQ481,Trigger)</f>
        <v>42830</v>
      </c>
      <c r="AQ481" s="186">
        <f>_xll.qlCalendarAdvance(Calendar,AQ480,AO481,"f",,Trigger)</f>
        <v>42832</v>
      </c>
      <c r="AR481" s="186">
        <f>_xll.qlInterestRateIndexMaturity(Currency&amp;"ibor"&amp;$I$1,AQ481,Trigger)</f>
        <v>42863</v>
      </c>
      <c r="AS481" s="359">
        <f>_xll.qlIndexFixing($AC$5,AP481,,_xll.ohTrigger(Trigger,Quote!$V$2))</f>
        <v>-5.1094917366778159E-5</v>
      </c>
      <c r="AT481" s="359">
        <f>_xll.qlIndexFixing($AU$1,AP481,TRUE,_xll.ohTrigger(Trigger,Trigger1M))</f>
        <v>7.4850046633026261E-5</v>
      </c>
    </row>
    <row r="482" spans="41:46" ht="11.25" customHeight="1" x14ac:dyDescent="0.25">
      <c r="AO482" s="185" t="s">
        <v>214</v>
      </c>
      <c r="AP482" s="186">
        <f>_xll.qlInterestRateIndexFixingDate(Currency&amp;"ibor"&amp;$I$1,AQ482,Trigger)</f>
        <v>42831</v>
      </c>
      <c r="AQ482" s="186">
        <f>_xll.qlCalendarAdvance(Calendar,AQ481,AO482,"f",,Trigger)</f>
        <v>42835</v>
      </c>
      <c r="AR482" s="186">
        <f>_xll.qlInterestRateIndexMaturity(Currency&amp;"ibor"&amp;$I$1,AQ482,Trigger)</f>
        <v>42865</v>
      </c>
      <c r="AS482" s="359">
        <f>_xll.qlIndexFixing($AC$5,AP482,,_xll.ohTrigger(Trigger,Quote!$V$2))</f>
        <v>-4.7225264456329796E-5</v>
      </c>
      <c r="AT482" s="359">
        <f>_xll.qlIndexFixing($AU$1,AP482,TRUE,_xll.ohTrigger(Trigger,Trigger1M))</f>
        <v>8.433603378588117E-5</v>
      </c>
    </row>
    <row r="483" spans="41:46" ht="11.25" customHeight="1" x14ac:dyDescent="0.25">
      <c r="AO483" s="185" t="s">
        <v>214</v>
      </c>
      <c r="AP483" s="186">
        <f>_xll.qlInterestRateIndexFixingDate(Currency&amp;"ibor"&amp;$I$1,AQ483,Trigger)</f>
        <v>42832</v>
      </c>
      <c r="AQ483" s="186">
        <f>_xll.qlCalendarAdvance(Calendar,AQ482,AO483,"f",,Trigger)</f>
        <v>42836</v>
      </c>
      <c r="AR483" s="186">
        <f>_xll.qlInterestRateIndexMaturity(Currency&amp;"ibor"&amp;$I$1,AQ483,Trigger)</f>
        <v>42866</v>
      </c>
      <c r="AS483" s="359">
        <f>_xll.qlIndexFixing($AC$5,AP483,,_xll.ohTrigger(Trigger,Quote!$V$2))</f>
        <v>-4.5677401489196967E-5</v>
      </c>
      <c r="AT483" s="359">
        <f>_xll.qlIndexFixing($AU$1,AP483,TRUE,_xll.ohTrigger(Trigger,Trigger1M))</f>
        <v>8.8153932468415519E-5</v>
      </c>
    </row>
    <row r="484" spans="41:46" ht="11.25" customHeight="1" x14ac:dyDescent="0.25">
      <c r="AO484" s="185" t="s">
        <v>214</v>
      </c>
      <c r="AP484" s="186">
        <f>_xll.qlInterestRateIndexFixingDate(Currency&amp;"ibor"&amp;$I$1,AQ484,Trigger)</f>
        <v>42835</v>
      </c>
      <c r="AQ484" s="186">
        <f>_xll.qlCalendarAdvance(Calendar,AQ483,AO484,"f",,Trigger)</f>
        <v>42837</v>
      </c>
      <c r="AR484" s="186">
        <f>_xll.qlInterestRateIndexMaturity(Currency&amp;"ibor"&amp;$I$1,AQ484,Trigger)</f>
        <v>42867</v>
      </c>
      <c r="AS484" s="359">
        <f>_xll.qlIndexFixing($AC$5,AP484,,_xll.ohTrigger(Trigger,Quote!$V$2))</f>
        <v>-4.4129538323556261E-5</v>
      </c>
      <c r="AT484" s="359">
        <f>_xll.qlIndexFixing($AU$1,AP484,TRUE,_xll.ohTrigger(Trigger,Trigger1M))</f>
        <v>9.1980326022422787E-5</v>
      </c>
    </row>
    <row r="485" spans="41:46" ht="11.25" customHeight="1" x14ac:dyDescent="0.25">
      <c r="AO485" s="185" t="s">
        <v>214</v>
      </c>
      <c r="AP485" s="186">
        <f>_xll.qlInterestRateIndexFixingDate(Currency&amp;"ibor"&amp;$I$1,AQ485,Trigger)</f>
        <v>42836</v>
      </c>
      <c r="AQ485" s="186">
        <f>_xll.qlCalendarAdvance(Calendar,AQ484,AO485,"f",,Trigger)</f>
        <v>42838</v>
      </c>
      <c r="AR485" s="186">
        <f>_xll.qlInterestRateIndexMaturity(Currency&amp;"ibor"&amp;$I$1,AQ485,Trigger)</f>
        <v>42870</v>
      </c>
      <c r="AS485" s="359">
        <f>_xll.qlIndexFixing($AC$5,AP485,,_xll.ohTrigger(Trigger,Quote!$V$2))</f>
        <v>-4.1033806718743238E-5</v>
      </c>
      <c r="AT485" s="359">
        <f>_xll.qlIndexFixing($AU$1,AP485,TRUE,_xll.ohTrigger(Trigger,Trigger1M))</f>
        <v>9.9702510877319739E-5</v>
      </c>
    </row>
    <row r="486" spans="41:46" ht="11.25" customHeight="1" x14ac:dyDescent="0.25">
      <c r="AO486" s="185" t="s">
        <v>214</v>
      </c>
      <c r="AP486" s="186">
        <f>_xll.qlInterestRateIndexFixingDate(Currency&amp;"ibor"&amp;$I$1,AQ486,Trigger)</f>
        <v>42837</v>
      </c>
      <c r="AQ486" s="186">
        <f>_xll.qlCalendarAdvance(Calendar,AQ485,AO486,"f",,Trigger)</f>
        <v>42843</v>
      </c>
      <c r="AR486" s="186">
        <f>_xll.qlInterestRateIndexMaturity(Currency&amp;"ibor"&amp;$I$1,AQ486,Trigger)</f>
        <v>42873</v>
      </c>
      <c r="AS486" s="359">
        <f>_xll.qlIndexFixing($AC$5,AP486,,_xll.ohTrigger(Trigger,Quote!$V$2))</f>
        <v>-3.4842355143727133E-5</v>
      </c>
      <c r="AT486" s="359">
        <f>_xll.qlIndexFixing($AU$1,AP486,TRUE,_xll.ohTrigger(Trigger,Trigger1M))</f>
        <v>1.1511708460076875E-4</v>
      </c>
    </row>
    <row r="487" spans="41:46" ht="11.25" customHeight="1" x14ac:dyDescent="0.25">
      <c r="AO487" s="185" t="s">
        <v>214</v>
      </c>
      <c r="AP487" s="186">
        <f>_xll.qlInterestRateIndexFixingDate(Currency&amp;"ibor"&amp;$I$1,AQ487,Trigger)</f>
        <v>42838</v>
      </c>
      <c r="AQ487" s="186">
        <f>_xll.qlCalendarAdvance(Calendar,AQ486,AO487,"f",,Trigger)</f>
        <v>42844</v>
      </c>
      <c r="AR487" s="186">
        <f>_xll.qlInterestRateIndexMaturity(Currency&amp;"ibor"&amp;$I$1,AQ487,Trigger)</f>
        <v>42874</v>
      </c>
      <c r="AS487" s="359">
        <f>_xll.qlIndexFixing($AC$5,AP487,,_xll.ohTrigger(Trigger,Quote!$V$2))</f>
        <v>-3.3294490580537683E-5</v>
      </c>
      <c r="AT487" s="359">
        <f>_xll.qlIndexFixing($AU$1,AP487,TRUE,_xll.ohTrigger(Trigger,Trigger1M))</f>
        <v>1.1900294473310424E-4</v>
      </c>
    </row>
    <row r="488" spans="41:46" ht="11.25" customHeight="1" x14ac:dyDescent="0.25">
      <c r="AO488" s="185" t="s">
        <v>214</v>
      </c>
      <c r="AP488" s="186">
        <f>_xll.qlInterestRateIndexFixingDate(Currency&amp;"ibor"&amp;$I$1,AQ488,Trigger)</f>
        <v>42843</v>
      </c>
      <c r="AQ488" s="186">
        <f>_xll.qlCalendarAdvance(Calendar,AQ487,AO488,"f",,Trigger)</f>
        <v>42845</v>
      </c>
      <c r="AR488" s="186">
        <f>_xll.qlInterestRateIndexMaturity(Currency&amp;"ibor"&amp;$I$1,AQ488,Trigger)</f>
        <v>42877</v>
      </c>
      <c r="AS488" s="359">
        <f>_xll.qlIndexFixing($AC$5,AP488,,_xll.ohTrigger(Trigger,Quote!$V$2))</f>
        <v>-3.0198758322746988E-5</v>
      </c>
      <c r="AT488" s="359">
        <f>_xll.qlIndexFixing($AU$1,AP488,TRUE,_xll.ohTrigger(Trigger,Trigger1M))</f>
        <v>1.2684408470575725E-4</v>
      </c>
    </row>
    <row r="489" spans="41:46" ht="11.25" customHeight="1" x14ac:dyDescent="0.25">
      <c r="AO489" s="185" t="s">
        <v>214</v>
      </c>
      <c r="AP489" s="186">
        <f>_xll.qlInterestRateIndexFixingDate(Currency&amp;"ibor"&amp;$I$1,AQ489,Trigger)</f>
        <v>42844</v>
      </c>
      <c r="AQ489" s="186">
        <f>_xll.qlCalendarAdvance(Calendar,AQ488,AO489,"f",,Trigger)</f>
        <v>42846</v>
      </c>
      <c r="AR489" s="186">
        <f>_xll.qlInterestRateIndexMaturity(Currency&amp;"ibor"&amp;$I$1,AQ489,Trigger)</f>
        <v>42877</v>
      </c>
      <c r="AS489" s="359">
        <f>_xll.qlIndexFixing($AC$5,AP489,,_xll.ohTrigger(Trigger,Quote!$V$2))</f>
        <v>-2.9424827098760566E-5</v>
      </c>
      <c r="AT489" s="359">
        <f>_xll.qlIndexFixing($AU$1,AP489,TRUE,_xll.ohTrigger(Trigger,Trigger1M))</f>
        <v>1.2877637672086131E-4</v>
      </c>
    </row>
    <row r="490" spans="41:46" ht="11.25" customHeight="1" x14ac:dyDescent="0.25">
      <c r="AO490" s="185" t="s">
        <v>214</v>
      </c>
      <c r="AP490" s="186">
        <f>_xll.qlInterestRateIndexFixingDate(Currency&amp;"ibor"&amp;$I$1,AQ490,Trigger)</f>
        <v>42845</v>
      </c>
      <c r="AQ490" s="186">
        <f>_xll.qlCalendarAdvance(Calendar,AQ489,AO490,"f",,Trigger)</f>
        <v>42849</v>
      </c>
      <c r="AR490" s="186">
        <f>_xll.qlInterestRateIndexMaturity(Currency&amp;"ibor"&amp;$I$1,AQ490,Trigger)</f>
        <v>42879</v>
      </c>
      <c r="AS490" s="359">
        <f>_xll.qlIndexFixing($AC$5,AP490,,_xll.ohTrigger(Trigger,Quote!$V$2))</f>
        <v>-2.5555164773649608E-5</v>
      </c>
      <c r="AT490" s="359">
        <f>_xll.qlIndexFixing($AU$1,AP490,TRUE,_xll.ohTrigger(Trigger,Trigger1M))</f>
        <v>1.3855968089693249E-4</v>
      </c>
    </row>
    <row r="491" spans="41:46" ht="11.25" customHeight="1" x14ac:dyDescent="0.25">
      <c r="AO491" s="185" t="s">
        <v>214</v>
      </c>
      <c r="AP491" s="186">
        <f>_xll.qlInterestRateIndexFixingDate(Currency&amp;"ibor"&amp;$I$1,AQ491,Trigger)</f>
        <v>42846</v>
      </c>
      <c r="AQ491" s="186">
        <f>_xll.qlCalendarAdvance(Calendar,AQ490,AO491,"f",,Trigger)</f>
        <v>42850</v>
      </c>
      <c r="AR491" s="186">
        <f>_xll.qlInterestRateIndexMaturity(Currency&amp;"ibor"&amp;$I$1,AQ491,Trigger)</f>
        <v>42880</v>
      </c>
      <c r="AS491" s="359">
        <f>_xll.qlIndexFixing($AC$5,AP491,,_xll.ohTrigger(Trigger,Quote!$V$2))</f>
        <v>-2.4007299014083827E-5</v>
      </c>
      <c r="AT491" s="359">
        <f>_xll.qlIndexFixing($AU$1,AP491,TRUE,_xll.ohTrigger(Trigger,Trigger1M))</f>
        <v>1.4249651584830048E-4</v>
      </c>
    </row>
    <row r="492" spans="41:46" ht="11.25" customHeight="1" x14ac:dyDescent="0.25">
      <c r="AO492" s="185" t="s">
        <v>214</v>
      </c>
      <c r="AP492" s="186">
        <f>_xll.qlInterestRateIndexFixingDate(Currency&amp;"ibor"&amp;$I$1,AQ492,Trigger)</f>
        <v>42849</v>
      </c>
      <c r="AQ492" s="186">
        <f>_xll.qlCalendarAdvance(Calendar,AQ491,AO492,"f",,Trigger)</f>
        <v>42851</v>
      </c>
      <c r="AR492" s="186">
        <f>_xll.qlInterestRateIndexMaturity(Currency&amp;"ibor"&amp;$I$1,AQ492,Trigger)</f>
        <v>42881</v>
      </c>
      <c r="AS492" s="359">
        <f>_xll.qlIndexFixing($AC$5,AP492,,_xll.ohTrigger(Trigger,Quote!$V$2))</f>
        <v>-2.2459433054677902E-5</v>
      </c>
      <c r="AT492" s="359">
        <f>_xll.qlIndexFixing($AU$1,AP492,TRUE,_xll.ohTrigger(Trigger,Trigger1M))</f>
        <v>1.4644184691547935E-4</v>
      </c>
    </row>
    <row r="493" spans="41:46" ht="11.25" customHeight="1" x14ac:dyDescent="0.25">
      <c r="AO493" s="185" t="s">
        <v>214</v>
      </c>
      <c r="AP493" s="186">
        <f>_xll.qlInterestRateIndexFixingDate(Currency&amp;"ibor"&amp;$I$1,AQ493,Trigger)</f>
        <v>42850</v>
      </c>
      <c r="AQ493" s="186">
        <f>_xll.qlCalendarAdvance(Calendar,AQ492,AO493,"f",,Trigger)</f>
        <v>42852</v>
      </c>
      <c r="AR493" s="186">
        <f>_xll.qlInterestRateIndexMaturity(Currency&amp;"ibor"&amp;$I$1,AQ493,Trigger)</f>
        <v>42884</v>
      </c>
      <c r="AS493" s="359">
        <f>_xll.qlIndexFixing($AC$5,AP493,,_xll.ohTrigger(Trigger,Quote!$V$2))</f>
        <v>-1.9363699493846198E-5</v>
      </c>
      <c r="AT493" s="359">
        <f>_xll.qlIndexFixing($AU$1,AP493,TRUE,_xll.ohTrigger(Trigger,Trigger1M))</f>
        <v>1.5440195516636113E-4</v>
      </c>
    </row>
    <row r="494" spans="41:46" ht="11.25" customHeight="1" x14ac:dyDescent="0.25">
      <c r="AO494" s="185" t="s">
        <v>214</v>
      </c>
      <c r="AP494" s="186">
        <f>_xll.qlInterestRateIndexFixingDate(Currency&amp;"ibor"&amp;$I$1,AQ494,Trigger)</f>
        <v>42851</v>
      </c>
      <c r="AQ494" s="186">
        <f>_xll.qlCalendarAdvance(Calendar,AQ493,AO494,"f",,Trigger)</f>
        <v>42853</v>
      </c>
      <c r="AR494" s="186">
        <f>_xll.qlInterestRateIndexMaturity(Currency&amp;"ibor"&amp;$I$1,AQ494,Trigger)</f>
        <v>42886</v>
      </c>
      <c r="AS494" s="359">
        <f>_xll.qlIndexFixing($AC$5,AP494,,_xll.ohTrigger(Trigger,Quote!$V$2))</f>
        <v>-1.7041899410440532E-5</v>
      </c>
      <c r="AT494" s="359">
        <f>_xll.qlIndexFixing($AU$1,AP494,TRUE,_xll.ohTrigger(Trigger,Trigger1M))</f>
        <v>1.6038442067767278E-4</v>
      </c>
    </row>
    <row r="495" spans="41:46" ht="11.25" customHeight="1" x14ac:dyDescent="0.25">
      <c r="AO495" s="185" t="s">
        <v>214</v>
      </c>
      <c r="AP495" s="186">
        <f>_xll.qlInterestRateIndexFixingDate(Currency&amp;"ibor"&amp;$I$1,AQ495,Trigger)</f>
        <v>42852</v>
      </c>
      <c r="AQ495" s="186">
        <f>_xll.qlCalendarAdvance(Calendar,AQ494,AO495,"f",,Trigger)</f>
        <v>42857</v>
      </c>
      <c r="AR495" s="186">
        <f>_xll.qlInterestRateIndexMaturity(Currency&amp;"ibor"&amp;$I$1,AQ495,Trigger)</f>
        <v>42888</v>
      </c>
      <c r="AS495" s="359">
        <f>_xll.qlIndexFixing($AC$5,AP495,,_xll.ohTrigger(Trigger,Quote!$V$2))</f>
        <v>-5.5566711464374593E-6</v>
      </c>
      <c r="AT495" s="359">
        <f>_xll.qlIndexFixing($AU$1,AP495,TRUE,_xll.ohTrigger(Trigger,Trigger1M))</f>
        <v>1.7230972133002034E-4</v>
      </c>
    </row>
    <row r="496" spans="41:46" ht="11.25" customHeight="1" x14ac:dyDescent="0.25">
      <c r="AO496" s="185" t="s">
        <v>214</v>
      </c>
      <c r="AP496" s="186">
        <f>_xll.qlInterestRateIndexFixingDate(Currency&amp;"ibor"&amp;$I$1,AQ496,Trigger)</f>
        <v>42853</v>
      </c>
      <c r="AQ496" s="186">
        <f>_xll.qlCalendarAdvance(Calendar,AQ495,AO496,"f",,Trigger)</f>
        <v>42858</v>
      </c>
      <c r="AR496" s="186">
        <f>_xll.qlInterestRateIndexMaturity(Currency&amp;"ibor"&amp;$I$1,AQ496,Trigger)</f>
        <v>42891</v>
      </c>
      <c r="AS496" s="359">
        <f>_xll.qlIndexFixing($AC$5,AP496,,_xll.ohTrigger(Trigger,Quote!$V$2))</f>
        <v>1.6510188140275971E-5</v>
      </c>
      <c r="AT496" s="359">
        <f>_xll.qlIndexFixing($AU$1,AP496,TRUE,_xll.ohTrigger(Trigger,Trigger1M))</f>
        <v>1.803040439109858E-4</v>
      </c>
    </row>
    <row r="497" spans="41:46" ht="11.25" customHeight="1" x14ac:dyDescent="0.25">
      <c r="AO497" s="185" t="s">
        <v>214</v>
      </c>
      <c r="AP497" s="186">
        <f>_xll.qlInterestRateIndexFixingDate(Currency&amp;"ibor"&amp;$I$1,AQ497,Trigger)</f>
        <v>42857</v>
      </c>
      <c r="AQ497" s="186">
        <f>_xll.qlCalendarAdvance(Calendar,AQ496,AO497,"f",,Trigger)</f>
        <v>42859</v>
      </c>
      <c r="AR497" s="186">
        <f>_xll.qlInterestRateIndexMaturity(Currency&amp;"ibor"&amp;$I$1,AQ497,Trigger)</f>
        <v>42891</v>
      </c>
      <c r="AS497" s="359">
        <f>_xll.qlIndexFixing($AC$5,AP497,,_xll.ohTrigger(Trigger,Quote!$V$2))</f>
        <v>1.8090772904710839E-5</v>
      </c>
      <c r="AT497" s="359">
        <f>_xll.qlIndexFixing($AU$1,AP497,TRUE,_xll.ohTrigger(Trigger,Trigger1M))</f>
        <v>1.8229035422395734E-4</v>
      </c>
    </row>
    <row r="498" spans="41:46" ht="11.25" customHeight="1" x14ac:dyDescent="0.25">
      <c r="AO498" s="185" t="s">
        <v>214</v>
      </c>
      <c r="AP498" s="186">
        <f>_xll.qlInterestRateIndexFixingDate(Currency&amp;"ibor"&amp;$I$1,AQ498,Trigger)</f>
        <v>42858</v>
      </c>
      <c r="AQ498" s="186">
        <f>_xll.qlCalendarAdvance(Calendar,AQ497,AO498,"f",,Trigger)</f>
        <v>42860</v>
      </c>
      <c r="AR498" s="186">
        <f>_xll.qlInterestRateIndexMaturity(Currency&amp;"ibor"&amp;$I$1,AQ498,Trigger)</f>
        <v>42891</v>
      </c>
      <c r="AS498" s="359">
        <f>_xll.qlIndexFixing($AC$5,AP498,,_xll.ohTrigger(Trigger,Quote!$V$2))</f>
        <v>1.9723399646412901E-5</v>
      </c>
      <c r="AT498" s="359">
        <f>_xll.qlIndexFixing($AU$1,AP498,TRUE,_xll.ohTrigger(Trigger,Trigger1M))</f>
        <v>1.8427932680712303E-4</v>
      </c>
    </row>
    <row r="499" spans="41:46" ht="11.25" customHeight="1" x14ac:dyDescent="0.25">
      <c r="AO499" s="185" t="s">
        <v>214</v>
      </c>
      <c r="AP499" s="186">
        <f>_xll.qlInterestRateIndexFixingDate(Currency&amp;"ibor"&amp;$I$1,AQ499,Trigger)</f>
        <v>42859</v>
      </c>
      <c r="AQ499" s="186">
        <f>_xll.qlCalendarAdvance(Calendar,AQ498,AO499,"f",,Trigger)</f>
        <v>42863</v>
      </c>
      <c r="AR499" s="186">
        <f>_xll.qlInterestRateIndexMaturity(Currency&amp;"ibor"&amp;$I$1,AQ499,Trigger)</f>
        <v>42894</v>
      </c>
      <c r="AS499" s="359">
        <f>_xll.qlIndexFixing($AC$5,AP499,,_xll.ohTrigger(Trigger,Quote!$V$2))</f>
        <v>4.5170848674406131E-5</v>
      </c>
      <c r="AT499" s="359">
        <f>_xll.qlIndexFixing($AU$1,AP499,TRUE,_xll.ohTrigger(Trigger,Trigger1M))</f>
        <v>1.9622456252640114E-4</v>
      </c>
    </row>
    <row r="500" spans="41:46" ht="11.25" customHeight="1" x14ac:dyDescent="0.25">
      <c r="AO500" s="185" t="s">
        <v>214</v>
      </c>
      <c r="AP500" s="186">
        <f>_xll.qlInterestRateIndexFixingDate(Currency&amp;"ibor"&amp;$I$1,AQ500,Trigger)</f>
        <v>42860</v>
      </c>
      <c r="AQ500" s="186">
        <f>_xll.qlCalendarAdvance(Calendar,AQ499,AO500,"f",,Trigger)</f>
        <v>42864</v>
      </c>
      <c r="AR500" s="186">
        <f>_xll.qlInterestRateIndexMaturity(Currency&amp;"ibor"&amp;$I$1,AQ500,Trigger)</f>
        <v>42895</v>
      </c>
      <c r="AS500" s="359">
        <f>_xll.qlIndexFixing($AC$5,AP500,,_xll.ohTrigger(Trigger,Quote!$V$2))</f>
        <v>5.3690527038490415E-5</v>
      </c>
      <c r="AT500" s="359">
        <f>_xll.qlIndexFixing($AU$1,AP500,TRUE,_xll.ohTrigger(Trigger,Trigger1M))</f>
        <v>2.0020065780652056E-4</v>
      </c>
    </row>
    <row r="501" spans="41:46" ht="11.25" customHeight="1" x14ac:dyDescent="0.25">
      <c r="AO501" s="185" t="s">
        <v>214</v>
      </c>
      <c r="AP501" s="186">
        <f>_xll.qlInterestRateIndexFixingDate(Currency&amp;"ibor"&amp;$I$1,AQ501,Trigger)</f>
        <v>42863</v>
      </c>
      <c r="AQ501" s="186">
        <f>_xll.qlCalendarAdvance(Calendar,AQ500,AO501,"f",,Trigger)</f>
        <v>42865</v>
      </c>
      <c r="AR501" s="186">
        <f>_xll.qlInterestRateIndexMaturity(Currency&amp;"ibor"&amp;$I$1,AQ501,Trigger)</f>
        <v>42898</v>
      </c>
      <c r="AS501" s="359">
        <f>_xll.qlIndexFixing($AC$5,AP501,,_xll.ohTrigger(Trigger,Quote!$V$2))</f>
        <v>7.3190193922459656E-5</v>
      </c>
      <c r="AT501" s="359">
        <f>_xll.qlIndexFixing($AU$1,AP501,TRUE,_xll.ohTrigger(Trigger,Trigger1M))</f>
        <v>2.0811221386923313E-4</v>
      </c>
    </row>
    <row r="502" spans="41:46" ht="11.25" customHeight="1" x14ac:dyDescent="0.25">
      <c r="AO502" s="185" t="s">
        <v>214</v>
      </c>
      <c r="AP502" s="186">
        <f>_xll.qlInterestRateIndexFixingDate(Currency&amp;"ibor"&amp;$I$1,AQ502,Trigger)</f>
        <v>42864</v>
      </c>
      <c r="AQ502" s="186">
        <f>_xll.qlCalendarAdvance(Calendar,AQ501,AO502,"f",,Trigger)</f>
        <v>42866</v>
      </c>
      <c r="AR502" s="186">
        <f>_xll.qlInterestRateIndexMaturity(Currency&amp;"ibor"&amp;$I$1,AQ502,Trigger)</f>
        <v>42898</v>
      </c>
      <c r="AS502" s="359">
        <f>_xll.qlIndexFixing($AC$5,AP502,,_xll.ohTrigger(Trigger,Quote!$V$2))</f>
        <v>7.6203435769028882E-5</v>
      </c>
      <c r="AT502" s="359">
        <f>_xll.qlIndexFixing($AU$1,AP502,TRUE,_xll.ohTrigger(Trigger,Trigger1M))</f>
        <v>2.1011097769890741E-4</v>
      </c>
    </row>
    <row r="503" spans="41:46" ht="11.25" customHeight="1" x14ac:dyDescent="0.25">
      <c r="AO503" s="185" t="s">
        <v>214</v>
      </c>
      <c r="AP503" s="186">
        <f>_xll.qlInterestRateIndexFixingDate(Currency&amp;"ibor"&amp;$I$1,AQ503,Trigger)</f>
        <v>42865</v>
      </c>
      <c r="AQ503" s="186">
        <f>_xll.qlCalendarAdvance(Calendar,AQ502,AO503,"f",,Trigger)</f>
        <v>42867</v>
      </c>
      <c r="AR503" s="186">
        <f>_xll.qlInterestRateIndexMaturity(Currency&amp;"ibor"&amp;$I$1,AQ503,Trigger)</f>
        <v>42898</v>
      </c>
      <c r="AS503" s="359">
        <f>_xll.qlIndexFixing($AC$5,AP503,,_xll.ohTrigger(Trigger,Quote!$V$2))</f>
        <v>7.9361148764869619E-5</v>
      </c>
      <c r="AT503" s="359">
        <f>_xll.qlIndexFixing($AU$1,AP503,TRUE,_xll.ohTrigger(Trigger,Trigger1M))</f>
        <v>2.1211128944361831E-4</v>
      </c>
    </row>
    <row r="504" spans="41:46" ht="11.25" customHeight="1" x14ac:dyDescent="0.25">
      <c r="AO504" s="185" t="s">
        <v>214</v>
      </c>
      <c r="AP504" s="186">
        <f>_xll.qlInterestRateIndexFixingDate(Currency&amp;"ibor"&amp;$I$1,AQ504,Trigger)</f>
        <v>42866</v>
      </c>
      <c r="AQ504" s="186">
        <f>_xll.qlCalendarAdvance(Calendar,AQ503,AO504,"f",,Trigger)</f>
        <v>42870</v>
      </c>
      <c r="AR504" s="186">
        <f>_xll.qlInterestRateIndexMaturity(Currency&amp;"ibor"&amp;$I$1,AQ504,Trigger)</f>
        <v>42901</v>
      </c>
      <c r="AS504" s="359">
        <f>_xll.qlIndexFixing($AC$5,AP504,,_xll.ohTrigger(Trigger,Quote!$V$2))</f>
        <v>1.0519915130497419E-4</v>
      </c>
      <c r="AT504" s="359">
        <f>_xll.qlIndexFixing($AU$1,AP504,TRUE,_xll.ohTrigger(Trigger,Trigger1M))</f>
        <v>2.2399438182983634E-4</v>
      </c>
    </row>
    <row r="505" spans="41:46" ht="11.25" customHeight="1" x14ac:dyDescent="0.25">
      <c r="AO505" s="185" t="s">
        <v>214</v>
      </c>
      <c r="AP505" s="186">
        <f>_xll.qlInterestRateIndexFixingDate(Currency&amp;"ibor"&amp;$I$1,AQ505,Trigger)</f>
        <v>42867</v>
      </c>
      <c r="AQ505" s="186">
        <f>_xll.qlCalendarAdvance(Calendar,AQ504,AO505,"f",,Trigger)</f>
        <v>42871</v>
      </c>
      <c r="AR505" s="186">
        <f>_xll.qlInterestRateIndexMaturity(Currency&amp;"ibor"&amp;$I$1,AQ505,Trigger)</f>
        <v>42902</v>
      </c>
      <c r="AS505" s="359">
        <f>_xll.qlIndexFixing($AC$5,AP505,,_xll.ohTrigger(Trigger,Quote!$V$2))</f>
        <v>1.1384901474983854E-4</v>
      </c>
      <c r="AT505" s="359">
        <f>_xll.qlIndexFixing($AU$1,AP505,TRUE,_xll.ohTrigger(Trigger,Trigger1M))</f>
        <v>2.2794905743617915E-4</v>
      </c>
    </row>
    <row r="506" spans="41:46" ht="11.25" customHeight="1" x14ac:dyDescent="0.25">
      <c r="AO506" s="185" t="s">
        <v>214</v>
      </c>
      <c r="AP506" s="186">
        <f>_xll.qlInterestRateIndexFixingDate(Currency&amp;"ibor"&amp;$I$1,AQ506,Trigger)</f>
        <v>42870</v>
      </c>
      <c r="AQ506" s="186">
        <f>_xll.qlCalendarAdvance(Calendar,AQ505,AO506,"f",,Trigger)</f>
        <v>42872</v>
      </c>
      <c r="AR506" s="186">
        <f>_xll.qlInterestRateIndexMaturity(Currency&amp;"ibor"&amp;$I$1,AQ506,Trigger)</f>
        <v>42905</v>
      </c>
      <c r="AS506" s="359">
        <f>_xll.qlIndexFixing($AC$5,AP506,,_xll.ohTrigger(Trigger,Quote!$V$2))</f>
        <v>1.3072627196499619E-4</v>
      </c>
      <c r="AT506" s="359">
        <f>_xll.qlIndexFixing($AU$1,AP506,TRUE,_xll.ohTrigger(Trigger,Trigger1M))</f>
        <v>2.3580476632160827E-4</v>
      </c>
    </row>
    <row r="507" spans="41:46" ht="11.25" customHeight="1" x14ac:dyDescent="0.25">
      <c r="AO507" s="185" t="s">
        <v>214</v>
      </c>
      <c r="AP507" s="186">
        <f>_xll.qlInterestRateIndexFixingDate(Currency&amp;"ibor"&amp;$I$1,AQ507,Trigger)</f>
        <v>42871</v>
      </c>
      <c r="AQ507" s="186">
        <f>_xll.qlCalendarAdvance(Calendar,AQ506,AO507,"f",,Trigger)</f>
        <v>42873</v>
      </c>
      <c r="AR507" s="186">
        <f>_xll.qlInterestRateIndexMaturity(Currency&amp;"ibor"&amp;$I$1,AQ507,Trigger)</f>
        <v>42905</v>
      </c>
      <c r="AS507" s="359">
        <f>_xll.qlIndexFixing($AC$5,AP507,,_xll.ohTrigger(Trigger,Quote!$V$2))</f>
        <v>1.3519891967211928E-4</v>
      </c>
      <c r="AT507" s="359">
        <f>_xll.qlIndexFixing($AU$1,AP507,TRUE,_xll.ohTrigger(Trigger,Trigger1M))</f>
        <v>2.3779935850454237E-4</v>
      </c>
    </row>
    <row r="508" spans="41:46" ht="11.25" customHeight="1" x14ac:dyDescent="0.25">
      <c r="AO508" s="185" t="s">
        <v>214</v>
      </c>
      <c r="AP508" s="186">
        <f>_xll.qlInterestRateIndexFixingDate(Currency&amp;"ibor"&amp;$I$1,AQ508,Trigger)</f>
        <v>42872</v>
      </c>
      <c r="AQ508" s="186">
        <f>_xll.qlCalendarAdvance(Calendar,AQ507,AO508,"f",,Trigger)</f>
        <v>42874</v>
      </c>
      <c r="AR508" s="186">
        <f>_xll.qlInterestRateIndexMaturity(Currency&amp;"ibor"&amp;$I$1,AQ508,Trigger)</f>
        <v>42905</v>
      </c>
      <c r="AS508" s="359">
        <f>_xll.qlIndexFixing($AC$5,AP508,,_xll.ohTrigger(Trigger,Quote!$V$2))</f>
        <v>1.3991019344878681E-4</v>
      </c>
      <c r="AT508" s="359">
        <f>_xll.qlIndexFixing($AU$1,AP508,TRUE,_xll.ohTrigger(Trigger,Trigger1M))</f>
        <v>2.3979331166390147E-4</v>
      </c>
    </row>
    <row r="509" spans="41:46" ht="11.25" customHeight="1" x14ac:dyDescent="0.25">
      <c r="AO509" s="185" t="s">
        <v>214</v>
      </c>
      <c r="AP509" s="186">
        <f>_xll.qlInterestRateIndexFixingDate(Currency&amp;"ibor"&amp;$I$1,AQ509,Trigger)</f>
        <v>42873</v>
      </c>
      <c r="AQ509" s="186">
        <f>_xll.qlCalendarAdvance(Calendar,AQ508,AO509,"f",,Trigger)</f>
        <v>42877</v>
      </c>
      <c r="AR509" s="186">
        <f>_xll.qlInterestRateIndexMaturity(Currency&amp;"ibor"&amp;$I$1,AQ509,Trigger)</f>
        <v>42908</v>
      </c>
      <c r="AS509" s="359">
        <f>_xll.qlIndexFixing($AC$5,AP509,,_xll.ohTrigger(Trigger,Quote!$V$2))</f>
        <v>1.6613875557872171E-4</v>
      </c>
      <c r="AT509" s="359">
        <f>_xll.qlIndexFixing($AU$1,AP509,TRUE,_xll.ohTrigger(Trigger,Trigger1M))</f>
        <v>2.5160684499998673E-4</v>
      </c>
    </row>
    <row r="510" spans="41:46" ht="11.25" customHeight="1" x14ac:dyDescent="0.25">
      <c r="AO510" s="185" t="s">
        <v>214</v>
      </c>
      <c r="AP510" s="186">
        <f>_xll.qlInterestRateIndexFixingDate(Currency&amp;"ibor"&amp;$I$1,AQ510,Trigger)</f>
        <v>42874</v>
      </c>
      <c r="AQ510" s="186">
        <f>_xll.qlCalendarAdvance(Calendar,AQ509,AO510,"f",,Trigger)</f>
        <v>42878</v>
      </c>
      <c r="AR510" s="186">
        <f>_xll.qlInterestRateIndexMaturity(Currency&amp;"ibor"&amp;$I$1,AQ510,Trigger)</f>
        <v>42909</v>
      </c>
      <c r="AS510" s="359">
        <f>_xll.qlIndexFixing($AC$5,AP510,,_xll.ohTrigger(Trigger,Quote!$V$2))</f>
        <v>1.7491880613886774E-4</v>
      </c>
      <c r="AT510" s="359">
        <f>_xll.qlIndexFixing($AU$1,AP510,TRUE,_xll.ohTrigger(Trigger,Trigger1M))</f>
        <v>2.5553762632880524E-4</v>
      </c>
    </row>
    <row r="511" spans="41:46" ht="11.25" customHeight="1" x14ac:dyDescent="0.25">
      <c r="AO511" s="185" t="s">
        <v>214</v>
      </c>
      <c r="AP511" s="186">
        <f>_xll.qlInterestRateIndexFixingDate(Currency&amp;"ibor"&amp;$I$1,AQ511,Trigger)</f>
        <v>42877</v>
      </c>
      <c r="AQ511" s="186">
        <f>_xll.qlCalendarAdvance(Calendar,AQ510,AO511,"f",,Trigger)</f>
        <v>42879</v>
      </c>
      <c r="AR511" s="186">
        <f>_xll.qlInterestRateIndexMaturity(Currency&amp;"ibor"&amp;$I$1,AQ511,Trigger)</f>
        <v>42912</v>
      </c>
      <c r="AS511" s="359">
        <f>_xll.qlIndexFixing($AC$5,AP511,,_xll.ohTrigger(Trigger,Quote!$V$2))</f>
        <v>1.8911843580614698E-4</v>
      </c>
      <c r="AT511" s="359">
        <f>_xll.qlIndexFixing($AU$1,AP511,TRUE,_xll.ohTrigger(Trigger,Trigger1M))</f>
        <v>2.633654306517418E-4</v>
      </c>
    </row>
    <row r="512" spans="41:46" ht="11.25" customHeight="1" x14ac:dyDescent="0.25">
      <c r="AO512" s="185" t="s">
        <v>214</v>
      </c>
      <c r="AP512" s="186">
        <f>_xll.qlInterestRateIndexFixingDate(Currency&amp;"ibor"&amp;$I$1,AQ512,Trigger)</f>
        <v>42878</v>
      </c>
      <c r="AQ512" s="186">
        <f>_xll.qlCalendarAdvance(Calendar,AQ511,AO512,"f",,Trigger)</f>
        <v>42880</v>
      </c>
      <c r="AR512" s="186">
        <f>_xll.qlInterestRateIndexMaturity(Currency&amp;"ibor"&amp;$I$1,AQ512,Trigger)</f>
        <v>42912</v>
      </c>
      <c r="AS512" s="359">
        <f>_xll.qlIndexFixing($AC$5,AP512,,_xll.ohTrigger(Trigger,Quote!$V$2))</f>
        <v>1.9507723849537806E-4</v>
      </c>
      <c r="AT512" s="359">
        <f>_xll.qlIndexFixing($AU$1,AP512,TRUE,_xll.ohTrigger(Trigger,Trigger1M))</f>
        <v>2.6533871663847464E-4</v>
      </c>
    </row>
    <row r="513" spans="41:46" ht="11.25" customHeight="1" x14ac:dyDescent="0.25">
      <c r="AO513" s="187" t="s">
        <v>90</v>
      </c>
      <c r="AP513" s="186">
        <f>_xll.qlInterestRateIndexFixingDate(Currency&amp;"ibor"&amp;$I$1,AQ513,Trigger)</f>
        <v>42885</v>
      </c>
      <c r="AQ513" s="186">
        <f>_xll.qlCalendarAdvance(Calendar,AQ512,AO513,"f",,Trigger)</f>
        <v>42887</v>
      </c>
      <c r="AR513" s="186">
        <f>_xll.qlInterestRateIndexMaturity(Currency&amp;"ibor"&amp;$I$1,AQ513,Trigger)</f>
        <v>42919</v>
      </c>
      <c r="AS513" s="359">
        <f>_xll.qlIndexFixing($AC$5,AP513,,_xll.ohTrigger(Trigger,Quote!$V$2))</f>
        <v>2.5583840634002541E-4</v>
      </c>
      <c r="AT513" s="359">
        <f>_xll.qlIndexFixing($AU$1,AP513,TRUE,_xll.ohTrigger(Trigger,Trigger1M))</f>
        <v>2.9271220804205633E-4</v>
      </c>
    </row>
    <row r="514" spans="41:46" ht="11.25" customHeight="1" x14ac:dyDescent="0.25">
      <c r="AO514" s="187" t="s">
        <v>90</v>
      </c>
      <c r="AP514" s="186">
        <f>_xll.qlInterestRateIndexFixingDate(Currency&amp;"ibor"&amp;$I$1,AQ514,Trigger)</f>
        <v>42892</v>
      </c>
      <c r="AQ514" s="186">
        <f>_xll.qlCalendarAdvance(Calendar,AQ513,AO514,"f",,Trigger)</f>
        <v>42894</v>
      </c>
      <c r="AR514" s="186">
        <f>_xll.qlInterestRateIndexMaturity(Currency&amp;"ibor"&amp;$I$1,AQ514,Trigger)</f>
        <v>42926</v>
      </c>
      <c r="AS514" s="359">
        <f>_xll.qlIndexFixing($AC$5,AP514,,_xll.ohTrigger(Trigger,Quote!$V$2))</f>
        <v>2.7070816973562284E-4</v>
      </c>
      <c r="AT514" s="359">
        <f>_xll.qlIndexFixing($AU$1,AP514,TRUE,_xll.ohTrigger(Trigger,Trigger1M))</f>
        <v>3.2016687921854192E-4</v>
      </c>
    </row>
    <row r="515" spans="41:46" ht="11.25" customHeight="1" x14ac:dyDescent="0.25">
      <c r="AO515" s="187" t="s">
        <v>90</v>
      </c>
      <c r="AP515" s="186">
        <f>_xll.qlInterestRateIndexFixingDate(Currency&amp;"ibor"&amp;$I$1,AQ515,Trigger)</f>
        <v>42899</v>
      </c>
      <c r="AQ515" s="186">
        <f>_xll.qlCalendarAdvance(Calendar,AQ514,AO515,"f",,Trigger)</f>
        <v>42901</v>
      </c>
      <c r="AR515" s="186">
        <f>_xll.qlInterestRateIndexMaturity(Currency&amp;"ibor"&amp;$I$1,AQ515,Trigger)</f>
        <v>42933</v>
      </c>
      <c r="AS515" s="359">
        <f>_xll.qlIndexFixing($AC$5,AP515,,_xll.ohTrigger(Trigger,Quote!$V$2))</f>
        <v>2.8557795278799647E-4</v>
      </c>
      <c r="AT515" s="359">
        <f>_xll.qlIndexFixing($AU$1,AP515,TRUE,_xll.ohTrigger(Trigger,Trigger1M))</f>
        <v>3.479608634052167E-4</v>
      </c>
    </row>
    <row r="516" spans="41:46" ht="11.25" customHeight="1" x14ac:dyDescent="0.25">
      <c r="AO516" s="187" t="s">
        <v>90</v>
      </c>
      <c r="AP516" s="186">
        <f>_xll.qlInterestRateIndexFixingDate(Currency&amp;"ibor"&amp;$I$1,AQ516,Trigger)</f>
        <v>42906</v>
      </c>
      <c r="AQ516" s="186">
        <f>_xll.qlCalendarAdvance(Calendar,AQ515,AO516,"f",,Trigger)</f>
        <v>42908</v>
      </c>
      <c r="AR516" s="186">
        <f>_xll.qlInterestRateIndexMaturity(Currency&amp;"ibor"&amp;$I$1,AQ516,Trigger)</f>
        <v>42940</v>
      </c>
      <c r="AS516" s="359">
        <f>_xll.qlIndexFixing($AC$5,AP516,,_xll.ohTrigger(Trigger,Quote!$V$2))</f>
        <v>3.0044775549464831E-4</v>
      </c>
      <c r="AT516" s="359">
        <f>_xll.qlIndexFixing($AU$1,AP516,TRUE,_xll.ohTrigger(Trigger,Trigger1M))</f>
        <v>3.7609389859166731E-4</v>
      </c>
    </row>
    <row r="517" spans="41:46" ht="11.25" customHeight="1" x14ac:dyDescent="0.25">
      <c r="AO517" s="187" t="s">
        <v>90</v>
      </c>
      <c r="AP517" s="186">
        <f>_xll.qlInterestRateIndexFixingDate(Currency&amp;"ibor"&amp;$I$1,AQ517,Trigger)</f>
        <v>42913</v>
      </c>
      <c r="AQ517" s="186">
        <f>_xll.qlCalendarAdvance(Calendar,AQ516,AO517,"f",,Trigger)</f>
        <v>42915</v>
      </c>
      <c r="AR517" s="186">
        <f>_xll.qlInterestRateIndexMaturity(Currency&amp;"ibor"&amp;$I$1,AQ517,Trigger)</f>
        <v>42947</v>
      </c>
      <c r="AS517" s="359">
        <f>_xll.qlIndexFixing($AC$5,AP517,,_xll.ohTrigger(Trigger,Quote!$V$2))</f>
        <v>3.1531757785557835E-4</v>
      </c>
      <c r="AT517" s="359">
        <f>_xll.qlIndexFixing($AU$1,AP517,TRUE,_xll.ohTrigger(Trigger,Trigger1M))</f>
        <v>4.0456572279495839E-4</v>
      </c>
    </row>
    <row r="518" spans="41:46" ht="11.25" customHeight="1" x14ac:dyDescent="0.25">
      <c r="AO518" s="187" t="s">
        <v>90</v>
      </c>
      <c r="AP518" s="186">
        <f>_xll.qlInterestRateIndexFixingDate(Currency&amp;"ibor"&amp;$I$1,AQ518,Trigger)</f>
        <v>42920</v>
      </c>
      <c r="AQ518" s="186">
        <f>_xll.qlCalendarAdvance(Calendar,AQ517,AO518,"f",,Trigger)</f>
        <v>42922</v>
      </c>
      <c r="AR518" s="186">
        <f>_xll.qlInterestRateIndexMaturity(Currency&amp;"ibor"&amp;$I$1,AQ518,Trigger)</f>
        <v>42954</v>
      </c>
      <c r="AS518" s="359">
        <f>_xll.qlIndexFixing($AC$5,AP518,,_xll.ohTrigger(Trigger,Quote!$V$2))</f>
        <v>3.3018741986579059E-4</v>
      </c>
      <c r="AT518" s="359">
        <f>_xll.qlIndexFixing($AU$1,AP518,TRUE,_xll.ohTrigger(Trigger,Trigger1M))</f>
        <v>4.3337607405713463E-4</v>
      </c>
    </row>
    <row r="519" spans="41:46" ht="11.25" customHeight="1" x14ac:dyDescent="0.25">
      <c r="AO519" s="187" t="s">
        <v>90</v>
      </c>
      <c r="AP519" s="186">
        <f>_xll.qlInterestRateIndexFixingDate(Currency&amp;"ibor"&amp;$I$1,AQ519,Trigger)</f>
        <v>42927</v>
      </c>
      <c r="AQ519" s="186">
        <f>_xll.qlCalendarAdvance(Calendar,AQ518,AO519,"f",,Trigger)</f>
        <v>42929</v>
      </c>
      <c r="AR519" s="186">
        <f>_xll.qlInterestRateIndexMaturity(Currency&amp;"ibor"&amp;$I$1,AQ519,Trigger)</f>
        <v>42961</v>
      </c>
      <c r="AS519" s="359">
        <f>_xll.qlIndexFixing($AC$5,AP519,,_xll.ohTrigger(Trigger,Quote!$V$2))</f>
        <v>3.4505728153277904E-4</v>
      </c>
      <c r="AT519" s="359">
        <f>_xll.qlIndexFixing($AU$1,AP519,TRUE,_xll.ohTrigger(Trigger,Trigger1M))</f>
        <v>4.6252469045521272E-4</v>
      </c>
    </row>
    <row r="520" spans="41:46" ht="11.25" customHeight="1" x14ac:dyDescent="0.25">
      <c r="AO520" s="187" t="s">
        <v>90</v>
      </c>
      <c r="AP520" s="186">
        <f>_xll.qlInterestRateIndexFixingDate(Currency&amp;"ibor"&amp;$I$1,AQ520,Trigger)</f>
        <v>42934</v>
      </c>
      <c r="AQ520" s="186">
        <f>_xll.qlCalendarAdvance(Calendar,AQ519,AO520,"f",,Trigger)</f>
        <v>42936</v>
      </c>
      <c r="AR520" s="186">
        <f>_xll.qlInterestRateIndexMaturity(Currency&amp;"ibor"&amp;$I$1,AQ520,Trigger)</f>
        <v>42968</v>
      </c>
      <c r="AS520" s="359">
        <f>_xll.qlIndexFixing($AC$5,AP520,,_xll.ohTrigger(Trigger,Quote!$V$2))</f>
        <v>3.5992716285404569E-4</v>
      </c>
      <c r="AT520" s="359">
        <f>_xll.qlIndexFixing($AU$1,AP520,TRUE,_xll.ohTrigger(Trigger,Trigger1M))</f>
        <v>4.9201131008869137E-4</v>
      </c>
    </row>
    <row r="521" spans="41:46" ht="11.25" customHeight="1" x14ac:dyDescent="0.25">
      <c r="AO521" s="187" t="s">
        <v>90</v>
      </c>
      <c r="AP521" s="186">
        <f>_xll.qlInterestRateIndexFixingDate(Currency&amp;"ibor"&amp;$I$1,AQ521,Trigger)</f>
        <v>42941</v>
      </c>
      <c r="AQ521" s="186">
        <f>_xll.qlCalendarAdvance(Calendar,AQ520,AO521,"f",,Trigger)</f>
        <v>42943</v>
      </c>
      <c r="AR521" s="186">
        <f>_xll.qlInterestRateIndexMaturity(Currency&amp;"ibor"&amp;$I$1,AQ521,Trigger)</f>
        <v>42975</v>
      </c>
      <c r="AS521" s="359">
        <f>_xll.qlIndexFixing($AC$5,AP521,,_xll.ohTrigger(Trigger,Quote!$V$2))</f>
        <v>3.7479706382959055E-4</v>
      </c>
      <c r="AT521" s="359">
        <f>_xll.qlIndexFixing($AU$1,AP521,TRUE,_xll.ohTrigger(Trigger,Trigger1M))</f>
        <v>5.2183567108704532E-4</v>
      </c>
    </row>
    <row r="522" spans="41:46" ht="11.25" customHeight="1" x14ac:dyDescent="0.25">
      <c r="AO522" s="187" t="s">
        <v>90</v>
      </c>
      <c r="AP522" s="186">
        <f>_xll.qlInterestRateIndexFixingDate(Currency&amp;"ibor"&amp;$I$1,AQ522,Trigger)</f>
        <v>42948</v>
      </c>
      <c r="AQ522" s="186">
        <f>_xll.qlCalendarAdvance(Calendar,AQ521,AO522,"f",,Trigger)</f>
        <v>42950</v>
      </c>
      <c r="AR522" s="186">
        <f>_xll.qlInterestRateIndexMaturity(Currency&amp;"ibor"&amp;$I$1,AQ522,Trigger)</f>
        <v>42982</v>
      </c>
      <c r="AS522" s="359">
        <f>_xll.qlIndexFixing($AC$5,AP522,,_xll.ohTrigger(Trigger,Quote!$V$2))</f>
        <v>4.102734430413979E-4</v>
      </c>
      <c r="AT522" s="359">
        <f>_xll.qlIndexFixing($AU$1,AP522,TRUE,_xll.ohTrigger(Trigger,Trigger1M))</f>
        <v>5.5199751160722732E-4</v>
      </c>
    </row>
    <row r="523" spans="41:46" ht="11.25" customHeight="1" x14ac:dyDescent="0.25">
      <c r="AO523" s="187" t="s">
        <v>90</v>
      </c>
      <c r="AP523" s="186">
        <f>_xll.qlInterestRateIndexFixingDate(Currency&amp;"ibor"&amp;$I$1,AQ523,Trigger)</f>
        <v>42955</v>
      </c>
      <c r="AQ523" s="186">
        <f>_xll.qlCalendarAdvance(Calendar,AQ522,AO523,"f",,Trigger)</f>
        <v>42957</v>
      </c>
      <c r="AR523" s="186">
        <f>_xll.qlInterestRateIndexMaturity(Currency&amp;"ibor"&amp;$I$1,AQ523,Trigger)</f>
        <v>42989</v>
      </c>
      <c r="AS523" s="359">
        <f>_xll.qlIndexFixing($AC$5,AP523,,_xll.ohTrigger(Trigger,Quote!$V$2))</f>
        <v>4.7380465940410899E-4</v>
      </c>
      <c r="AT523" s="359">
        <f>_xll.qlIndexFixing($AU$1,AP523,TRUE,_xll.ohTrigger(Trigger,Trigger1M))</f>
        <v>5.8249656982867215E-4</v>
      </c>
    </row>
    <row r="524" spans="41:46" ht="11.25" customHeight="1" x14ac:dyDescent="0.25">
      <c r="AO524" s="187" t="s">
        <v>90</v>
      </c>
      <c r="AP524" s="186">
        <f>_xll.qlInterestRateIndexFixingDate(Currency&amp;"ibor"&amp;$I$1,AQ524,Trigger)</f>
        <v>42962</v>
      </c>
      <c r="AQ524" s="186">
        <f>_xll.qlCalendarAdvance(Calendar,AQ523,AO524,"f",,Trigger)</f>
        <v>42964</v>
      </c>
      <c r="AR524" s="186">
        <f>_xll.qlInterestRateIndexMaturity(Currency&amp;"ibor"&amp;$I$1,AQ524,Trigger)</f>
        <v>42996</v>
      </c>
      <c r="AS524" s="359">
        <f>_xll.qlIndexFixing($AC$5,AP524,,_xll.ohTrigger(Trigger,Quote!$V$2))</f>
        <v>5.381472617052574E-4</v>
      </c>
      <c r="AT524" s="359">
        <f>_xll.qlIndexFixing($AU$1,AP524,TRUE,_xll.ohTrigger(Trigger,Trigger1M))</f>
        <v>6.133325839657866E-4</v>
      </c>
    </row>
    <row r="525" spans="41:46" ht="11.25" customHeight="1" x14ac:dyDescent="0.25">
      <c r="AO525" s="187" t="s">
        <v>90</v>
      </c>
      <c r="AP525" s="186">
        <f>_xll.qlInterestRateIndexFixingDate(Currency&amp;"ibor"&amp;$I$1,AQ525,Trigger)</f>
        <v>42969</v>
      </c>
      <c r="AQ525" s="186">
        <f>_xll.qlCalendarAdvance(Calendar,AQ524,AO525,"f",,Trigger)</f>
        <v>42971</v>
      </c>
      <c r="AR525" s="186">
        <f>_xll.qlInterestRateIndexMaturity(Currency&amp;"ibor"&amp;$I$1,AQ525,Trigger)</f>
        <v>43003</v>
      </c>
      <c r="AS525" s="359">
        <f>_xll.qlIndexFixing($AC$5,AP525,,_xll.ohTrigger(Trigger,Quote!$V$2))</f>
        <v>6.0330126386370919E-4</v>
      </c>
      <c r="AT525" s="359">
        <f>_xll.qlIndexFixing($AU$1,AP525,TRUE,_xll.ohTrigger(Trigger,Trigger1M))</f>
        <v>6.4450529225545949E-4</v>
      </c>
    </row>
    <row r="526" spans="41:46" ht="11.25" customHeight="1" x14ac:dyDescent="0.25">
      <c r="AO526" s="187" t="s">
        <v>90</v>
      </c>
      <c r="AP526" s="186">
        <f>_xll.qlInterestRateIndexFixingDate(Currency&amp;"ibor"&amp;$I$1,AQ526,Trigger)</f>
        <v>42976</v>
      </c>
      <c r="AQ526" s="186">
        <f>_xll.qlCalendarAdvance(Calendar,AQ525,AO526,"f",,Trigger)</f>
        <v>42978</v>
      </c>
      <c r="AR526" s="186">
        <f>_xll.qlInterestRateIndexMaturity(Currency&amp;"ibor"&amp;$I$1,AQ526,Trigger)</f>
        <v>43007</v>
      </c>
      <c r="AS526" s="359">
        <f>_xll.qlIndexFixing($AC$5,AP526,,_xll.ohTrigger(Trigger,Quote!$V$2))</f>
        <v>6.6457670292689773E-4</v>
      </c>
      <c r="AT526" s="359">
        <f>_xll.qlIndexFixing($AU$1,AP526,TRUE,_xll.ohTrigger(Trigger,Trigger1M))</f>
        <v>6.6917999224076709E-4</v>
      </c>
    </row>
    <row r="527" spans="41:46" ht="11.25" customHeight="1" x14ac:dyDescent="0.25">
      <c r="AO527" s="187" t="s">
        <v>90</v>
      </c>
      <c r="AP527" s="186">
        <f>_xll.qlInterestRateIndexFixingDate(Currency&amp;"ibor"&amp;$I$1,AQ527,Trigger)</f>
        <v>42983</v>
      </c>
      <c r="AQ527" s="186">
        <f>_xll.qlCalendarAdvance(Calendar,AQ526,AO527,"f",,Trigger)</f>
        <v>42985</v>
      </c>
      <c r="AR527" s="186">
        <f>_xll.qlInterestRateIndexMaturity(Currency&amp;"ibor"&amp;$I$1,AQ527,Trigger)</f>
        <v>43017</v>
      </c>
      <c r="AS527" s="359">
        <f>_xll.qlIndexFixing($AC$5,AP527,,_xll.ohTrigger(Trigger,Quote!$V$2))</f>
        <v>6.9468048524340409E-4</v>
      </c>
      <c r="AT527" s="359">
        <f>_xll.qlIndexFixing($AU$1,AP527,TRUE,_xll.ohTrigger(Trigger,Trigger1M))</f>
        <v>7.0785974438991595E-4</v>
      </c>
    </row>
    <row r="528" spans="41:46" ht="11.25" customHeight="1" x14ac:dyDescent="0.25">
      <c r="AO528" s="187" t="s">
        <v>90</v>
      </c>
      <c r="AP528" s="186">
        <f>_xll.qlInterestRateIndexFixingDate(Currency&amp;"ibor"&amp;$I$1,AQ528,Trigger)</f>
        <v>42990</v>
      </c>
      <c r="AQ528" s="186">
        <f>_xll.qlCalendarAdvance(Calendar,AQ527,AO528,"f",,Trigger)</f>
        <v>42992</v>
      </c>
      <c r="AR528" s="186">
        <f>_xll.qlInterestRateIndexMaturity(Currency&amp;"ibor"&amp;$I$1,AQ528,Trigger)</f>
        <v>43024</v>
      </c>
      <c r="AS528" s="359">
        <f>_xll.qlIndexFixing($AC$5,AP528,,_xll.ohTrigger(Trigger,Quote!$V$2))</f>
        <v>7.1325843871150596E-4</v>
      </c>
      <c r="AT528" s="359">
        <f>_xll.qlIndexFixing($AU$1,AP528,TRUE,_xll.ohTrigger(Trigger,Trigger1M))</f>
        <v>7.4004096484586723E-4</v>
      </c>
    </row>
    <row r="529" spans="41:46" ht="11.25" customHeight="1" x14ac:dyDescent="0.25">
      <c r="AO529" s="187" t="s">
        <v>90</v>
      </c>
      <c r="AP529" s="186">
        <f>_xll.qlInterestRateIndexFixingDate(Currency&amp;"ibor"&amp;$I$1,AQ529,Trigger)</f>
        <v>42997</v>
      </c>
      <c r="AQ529" s="186">
        <f>_xll.qlCalendarAdvance(Calendar,AQ528,AO529,"f",,Trigger)</f>
        <v>42999</v>
      </c>
      <c r="AR529" s="186">
        <f>_xll.qlInterestRateIndexMaturity(Currency&amp;"ibor"&amp;$I$1,AQ529,Trigger)</f>
        <v>43031</v>
      </c>
      <c r="AS529" s="359">
        <f>_xll.qlIndexFixing($AC$5,AP529,,_xll.ohTrigger(Trigger,Quote!$V$2))</f>
        <v>7.3183642285507E-4</v>
      </c>
      <c r="AT529" s="359">
        <f>_xll.qlIndexFixing($AU$1,AP529,TRUE,_xll.ohTrigger(Trigger,Trigger1M))</f>
        <v>7.7255783268420641E-4</v>
      </c>
    </row>
    <row r="530" spans="41:46" ht="11.25" customHeight="1" x14ac:dyDescent="0.25">
      <c r="AO530" s="187" t="s">
        <v>90</v>
      </c>
      <c r="AP530" s="186">
        <f>_xll.qlInterestRateIndexFixingDate(Currency&amp;"ibor"&amp;$I$1,AQ530,Trigger)</f>
        <v>43004</v>
      </c>
      <c r="AQ530" s="186">
        <f>_xll.qlCalendarAdvance(Calendar,AQ529,AO530,"f",,Trigger)</f>
        <v>43006</v>
      </c>
      <c r="AR530" s="186">
        <f>_xll.qlInterestRateIndexMaturity(Currency&amp;"ibor"&amp;$I$1,AQ530,Trigger)</f>
        <v>43038</v>
      </c>
      <c r="AS530" s="359">
        <f>_xll.qlIndexFixing($AC$5,AP530,,_xll.ohTrigger(Trigger,Quote!$V$2))</f>
        <v>7.5041443767409621E-4</v>
      </c>
      <c r="AT530" s="359">
        <f>_xll.qlIndexFixing($AU$1,AP530,TRUE,_xll.ohTrigger(Trigger,Trigger1M))</f>
        <v>8.054100862742164E-4</v>
      </c>
    </row>
    <row r="531" spans="41:46" ht="11.25" customHeight="1" x14ac:dyDescent="0.25">
      <c r="AO531" s="187" t="s">
        <v>90</v>
      </c>
      <c r="AP531" s="186">
        <f>_xll.qlInterestRateIndexFixingDate(Currency&amp;"ibor"&amp;$I$1,AQ531,Trigger)</f>
        <v>43011</v>
      </c>
      <c r="AQ531" s="186">
        <f>_xll.qlCalendarAdvance(Calendar,AQ530,AO531,"f",,Trigger)</f>
        <v>43013</v>
      </c>
      <c r="AR531" s="186">
        <f>_xll.qlInterestRateIndexMaturity(Currency&amp;"ibor"&amp;$I$1,AQ531,Trigger)</f>
        <v>43045</v>
      </c>
      <c r="AS531" s="359">
        <f>_xll.qlIndexFixing($AC$5,AP531,,_xll.ohTrigger(Trigger,Quote!$V$2))</f>
        <v>7.689924831710826E-4</v>
      </c>
      <c r="AT531" s="359">
        <f>_xll.qlIndexFixing($AU$1,AP531,TRUE,_xll.ohTrigger(Trigger,Trigger1M))</f>
        <v>8.3859746402514812E-4</v>
      </c>
    </row>
    <row r="532" spans="41:46" ht="11.25" customHeight="1" x14ac:dyDescent="0.25">
      <c r="AO532" s="187" t="s">
        <v>90</v>
      </c>
      <c r="AP532" s="186">
        <f>_xll.qlInterestRateIndexFixingDate(Currency&amp;"ibor"&amp;$I$1,AQ532,Trigger)</f>
        <v>43018</v>
      </c>
      <c r="AQ532" s="186">
        <f>_xll.qlCalendarAdvance(Calendar,AQ531,AO532,"f",,Trigger)</f>
        <v>43020</v>
      </c>
      <c r="AR532" s="186">
        <f>_xll.qlInterestRateIndexMaturity(Currency&amp;"ibor"&amp;$I$1,AQ532,Trigger)</f>
        <v>43052</v>
      </c>
      <c r="AS532" s="359">
        <f>_xll.qlIndexFixing($AC$5,AP532,,_xll.ohTrigger(Trigger,Quote!$V$2))</f>
        <v>7.8757055934602915E-4</v>
      </c>
      <c r="AT532" s="359">
        <f>_xll.qlIndexFixing($AU$1,AP532,TRUE,_xll.ohTrigger(Trigger,Trigger1M))</f>
        <v>8.7211970435624453E-4</v>
      </c>
    </row>
    <row r="533" spans="41:46" ht="11.25" customHeight="1" x14ac:dyDescent="0.25">
      <c r="AO533" s="187" t="s">
        <v>90</v>
      </c>
      <c r="AP533" s="186">
        <f>_xll.qlInterestRateIndexFixingDate(Currency&amp;"ibor"&amp;$I$1,AQ533,Trigger)</f>
        <v>43025</v>
      </c>
      <c r="AQ533" s="186">
        <f>_xll.qlCalendarAdvance(Calendar,AQ532,AO533,"f",,Trigger)</f>
        <v>43027</v>
      </c>
      <c r="AR533" s="186">
        <f>_xll.qlInterestRateIndexMaturity(Currency&amp;"ibor"&amp;$I$1,AQ533,Trigger)</f>
        <v>43059</v>
      </c>
      <c r="AS533" s="359">
        <f>_xll.qlIndexFixing($AC$5,AP533,,_xll.ohTrigger(Trigger,Quote!$V$2))</f>
        <v>8.0614866620143388E-4</v>
      </c>
      <c r="AT533" s="359">
        <f>_xll.qlIndexFixing($AU$1,AP533,TRUE,_xll.ohTrigger(Trigger,Trigger1M))</f>
        <v>9.059765457267166E-4</v>
      </c>
    </row>
    <row r="534" spans="41:46" ht="11.25" customHeight="1" x14ac:dyDescent="0.25">
      <c r="AO534" s="187" t="s">
        <v>90</v>
      </c>
      <c r="AP534" s="186">
        <f>_xll.qlInterestRateIndexFixingDate(Currency&amp;"ibor"&amp;$I$1,AQ534,Trigger)</f>
        <v>43032</v>
      </c>
      <c r="AQ534" s="186">
        <f>_xll.qlCalendarAdvance(Calendar,AQ533,AO534,"f",,Trigger)</f>
        <v>43034</v>
      </c>
      <c r="AR534" s="186">
        <f>_xll.qlInterestRateIndexMaturity(Currency&amp;"ibor"&amp;$I$1,AQ534,Trigger)</f>
        <v>43066</v>
      </c>
      <c r="AS534" s="359">
        <f>_xll.qlIndexFixing($AC$5,AP534,,_xll.ohTrigger(Trigger,Quote!$V$2))</f>
        <v>8.2472680373230078E-4</v>
      </c>
      <c r="AT534" s="359">
        <f>_xll.qlIndexFixing($AU$1,AP534,TRUE,_xll.ohTrigger(Trigger,Trigger1M))</f>
        <v>9.4016772661825732E-4</v>
      </c>
    </row>
    <row r="535" spans="41:46" ht="11.25" customHeight="1" x14ac:dyDescent="0.25">
      <c r="AO535" s="187" t="s">
        <v>90</v>
      </c>
      <c r="AP535" s="186">
        <f>_xll.qlInterestRateIndexFixingDate(Currency&amp;"ibor"&amp;$I$1,AQ535,Trigger)</f>
        <v>43039</v>
      </c>
      <c r="AQ535" s="186">
        <f>_xll.qlCalendarAdvance(Calendar,AQ534,AO535,"f",,Trigger)</f>
        <v>43041</v>
      </c>
      <c r="AR535" s="186">
        <f>_xll.qlInterestRateIndexMaturity(Currency&amp;"ibor"&amp;$I$1,AQ535,Trigger)</f>
        <v>43073</v>
      </c>
      <c r="AS535" s="359">
        <f>_xll.qlIndexFixing($AC$5,AP535,,_xll.ohTrigger(Trigger,Quote!$V$2))</f>
        <v>8.643014203285615E-4</v>
      </c>
      <c r="AT535" s="359">
        <f>_xll.qlIndexFixing($AU$1,AP535,TRUE,_xll.ohTrigger(Trigger,Trigger1M))</f>
        <v>9.7469298554003769E-4</v>
      </c>
    </row>
    <row r="536" spans="41:46" ht="11.25" customHeight="1" x14ac:dyDescent="0.25">
      <c r="AO536" s="187" t="s">
        <v>90</v>
      </c>
      <c r="AP536" s="186">
        <f>_xll.qlInterestRateIndexFixingDate(Currency&amp;"ibor"&amp;$I$1,AQ536,Trigger)</f>
        <v>43046</v>
      </c>
      <c r="AQ536" s="186">
        <f>_xll.qlCalendarAdvance(Calendar,AQ535,AO536,"f",,Trigger)</f>
        <v>43048</v>
      </c>
      <c r="AR536" s="186">
        <f>_xll.qlInterestRateIndexMaturity(Currency&amp;"ibor"&amp;$I$1,AQ536,Trigger)</f>
        <v>43080</v>
      </c>
      <c r="AS536" s="359">
        <f>_xll.qlIndexFixing($AC$5,AP536,,_xll.ohTrigger(Trigger,Quote!$V$2))</f>
        <v>9.3240354419377169E-4</v>
      </c>
      <c r="AT536" s="359">
        <f>_xll.qlIndexFixing($AU$1,AP536,TRUE,_xll.ohTrigger(Trigger,Trigger1M))</f>
        <v>1.0095520610237108E-3</v>
      </c>
    </row>
    <row r="537" spans="41:46" ht="11.25" customHeight="1" x14ac:dyDescent="0.25">
      <c r="AO537" s="187" t="s">
        <v>90</v>
      </c>
      <c r="AP537" s="186">
        <f>_xll.qlInterestRateIndexFixingDate(Currency&amp;"ibor"&amp;$I$1,AQ537,Trigger)</f>
        <v>43053</v>
      </c>
      <c r="AQ537" s="186">
        <f>_xll.qlCalendarAdvance(Calendar,AQ536,AO537,"f",,Trigger)</f>
        <v>43055</v>
      </c>
      <c r="AR537" s="186">
        <f>_xll.qlInterestRateIndexMaturity(Currency&amp;"ibor"&amp;$I$1,AQ537,Trigger)</f>
        <v>43087</v>
      </c>
      <c r="AS537" s="359">
        <f>_xll.qlIndexFixing($AC$5,AP537,,_xll.ohTrigger(Trigger,Quote!$V$2))</f>
        <v>1.0012508066123416E-3</v>
      </c>
      <c r="AT537" s="359">
        <f>_xll.qlIndexFixing($AU$1,AP537,TRUE,_xll.ohTrigger(Trigger,Trigger1M))</f>
        <v>1.0447446916359016E-3</v>
      </c>
    </row>
    <row r="538" spans="41:46" ht="11.25" customHeight="1" x14ac:dyDescent="0.25">
      <c r="AO538" s="187" t="s">
        <v>90</v>
      </c>
      <c r="AP538" s="186">
        <f>_xll.qlInterestRateIndexFixingDate(Currency&amp;"ibor"&amp;$I$1,AQ538,Trigger)</f>
        <v>43060</v>
      </c>
      <c r="AQ538" s="186">
        <f>_xll.qlCalendarAdvance(Calendar,AQ537,AO538,"f",,Trigger)</f>
        <v>43062</v>
      </c>
      <c r="AR538" s="186">
        <f>_xll.qlInterestRateIndexMaturity(Currency&amp;"ibor"&amp;$I$1,AQ538,Trigger)</f>
        <v>43096</v>
      </c>
      <c r="AS538" s="359">
        <f>_xll.qlIndexFixing($AC$5,AP538,,_xll.ohTrigger(Trigger,Quote!$V$2))</f>
        <v>1.0772411677742945E-3</v>
      </c>
      <c r="AT538" s="359">
        <f>_xll.qlIndexFixing($AU$1,AP538,TRUE,_xll.ohTrigger(Trigger,Trigger1M))</f>
        <v>1.0854135771000335E-3</v>
      </c>
    </row>
    <row r="539" spans="41:46" ht="11.25" customHeight="1" x14ac:dyDescent="0.25">
      <c r="AO539" s="187" t="s">
        <v>90</v>
      </c>
      <c r="AP539" s="186">
        <f>_xll.qlInterestRateIndexFixingDate(Currency&amp;"ibor"&amp;$I$1,AQ539,Trigger)</f>
        <v>43067</v>
      </c>
      <c r="AQ539" s="186">
        <f>_xll.qlCalendarAdvance(Calendar,AQ538,AO539,"f",,Trigger)</f>
        <v>43069</v>
      </c>
      <c r="AR539" s="186">
        <f>_xll.qlInterestRateIndexMaturity(Currency&amp;"ibor"&amp;$I$1,AQ539,Trigger)</f>
        <v>43098</v>
      </c>
      <c r="AS539" s="359">
        <f>_xll.qlIndexFixing($AC$5,AP539,,_xll.ohTrigger(Trigger,Quote!$V$2))</f>
        <v>1.1357438577112137E-3</v>
      </c>
      <c r="AT539" s="359">
        <f>_xll.qlIndexFixing($AU$1,AP539,TRUE,_xll.ohTrigger(Trigger,Trigger1M))</f>
        <v>1.1083605951434095E-3</v>
      </c>
    </row>
    <row r="540" spans="41:46" ht="11.25" customHeight="1" x14ac:dyDescent="0.25">
      <c r="AO540" s="187" t="s">
        <v>90</v>
      </c>
      <c r="AP540" s="186">
        <f>_xll.qlInterestRateIndexFixingDate(Currency&amp;"ibor"&amp;$I$1,AQ540,Trigger)</f>
        <v>43074</v>
      </c>
      <c r="AQ540" s="186">
        <f>_xll.qlCalendarAdvance(Calendar,AQ539,AO540,"f",,Trigger)</f>
        <v>43076</v>
      </c>
      <c r="AR540" s="186">
        <f>_xll.qlInterestRateIndexMaturity(Currency&amp;"ibor"&amp;$I$1,AQ540,Trigger)</f>
        <v>43108</v>
      </c>
      <c r="AS540" s="359">
        <f>_xll.qlIndexFixing($AC$5,AP540,,_xll.ohTrigger(Trigger,Quote!$V$2))</f>
        <v>1.1701326178104043E-3</v>
      </c>
      <c r="AT540" s="359">
        <f>_xll.qlIndexFixing($AU$1,AP540,TRUE,_xll.ohTrigger(Trigger,Trigger1M))</f>
        <v>1.1523213002170851E-3</v>
      </c>
    </row>
    <row r="541" spans="41:46" ht="11.25" customHeight="1" x14ac:dyDescent="0.25">
      <c r="AO541" s="187" t="s">
        <v>90</v>
      </c>
      <c r="AP541" s="186">
        <f>_xll.qlInterestRateIndexFixingDate(Currency&amp;"ibor"&amp;$I$1,AQ541,Trigger)</f>
        <v>43081</v>
      </c>
      <c r="AQ541" s="186">
        <f>_xll.qlCalendarAdvance(Calendar,AQ540,AO541,"f",,Trigger)</f>
        <v>43083</v>
      </c>
      <c r="AR541" s="186">
        <f>_xll.qlInterestRateIndexMaturity(Currency&amp;"ibor"&amp;$I$1,AQ541,Trigger)</f>
        <v>43115</v>
      </c>
      <c r="AS541" s="359">
        <f>_xll.qlIndexFixing($AC$5,AP541,,_xll.ohTrigger(Trigger,Quote!$V$2))</f>
        <v>1.1921158769384599E-3</v>
      </c>
      <c r="AT541" s="359">
        <f>_xll.qlIndexFixing($AU$1,AP541,TRUE,_xll.ohTrigger(Trigger,Trigger1M))</f>
        <v>1.1888455374642337E-3</v>
      </c>
    </row>
    <row r="542" spans="41:46" ht="11.25" customHeight="1" x14ac:dyDescent="0.25">
      <c r="AO542" s="187" t="s">
        <v>90</v>
      </c>
      <c r="AP542" s="186">
        <f>_xll.qlInterestRateIndexFixingDate(Currency&amp;"ibor"&amp;$I$1,AQ542,Trigger)</f>
        <v>43088</v>
      </c>
      <c r="AQ542" s="186">
        <f>_xll.qlCalendarAdvance(Calendar,AQ541,AO542,"f",,Trigger)</f>
        <v>43090</v>
      </c>
      <c r="AR542" s="186">
        <f>_xll.qlInterestRateIndexMaturity(Currency&amp;"ibor"&amp;$I$1,AQ542,Trigger)</f>
        <v>43122</v>
      </c>
      <c r="AS542" s="359">
        <f>_xll.qlIndexFixing($AC$5,AP542,,_xll.ohTrigger(Trigger,Quote!$V$2))</f>
        <v>1.2140991790146605E-3</v>
      </c>
      <c r="AT542" s="359">
        <f>_xll.qlIndexFixing($AU$1,AP542,TRUE,_xll.ohTrigger(Trigger,Trigger1M))</f>
        <v>1.2257020230352356E-3</v>
      </c>
    </row>
    <row r="543" spans="41:46" ht="11.25" customHeight="1" x14ac:dyDescent="0.25">
      <c r="AO543" s="187" t="s">
        <v>90</v>
      </c>
      <c r="AP543" s="186">
        <f>_xll.qlInterestRateIndexFixingDate(Currency&amp;"ibor"&amp;$I$1,AQ543,Trigger)</f>
        <v>43091</v>
      </c>
      <c r="AQ543" s="186">
        <f>_xll.qlCalendarAdvance(Calendar,AQ542,AO543,"f",,Trigger)</f>
        <v>43097</v>
      </c>
      <c r="AR543" s="186">
        <f>_xll.qlInterestRateIndexMaturity(Currency&amp;"ibor"&amp;$I$1,AQ543,Trigger)</f>
        <v>43129</v>
      </c>
      <c r="AS543" s="359">
        <f>_xll.qlIndexFixing($AC$5,AP543,,_xll.ohTrigger(Trigger,Quote!$V$2))</f>
        <v>1.2360825240465001E-3</v>
      </c>
      <c r="AT543" s="359">
        <f>_xll.qlIndexFixing($AU$1,AP543,TRUE,_xll.ohTrigger(Trigger,Trigger1M))</f>
        <v>1.2628904956490938E-3</v>
      </c>
    </row>
    <row r="544" spans="41:46" ht="11.25" customHeight="1" x14ac:dyDescent="0.25">
      <c r="AO544" s="187" t="s">
        <v>90</v>
      </c>
      <c r="AP544" s="186">
        <f>_xll.qlInterestRateIndexFixingDate(Currency&amp;"ibor"&amp;$I$1,AQ544,Trigger)</f>
        <v>43102</v>
      </c>
      <c r="AQ544" s="186">
        <f>_xll.qlCalendarAdvance(Calendar,AQ543,AO544,"f",,Trigger)</f>
        <v>43104</v>
      </c>
      <c r="AR544" s="186">
        <f>_xll.qlInterestRateIndexMaturity(Currency&amp;"ibor"&amp;$I$1,AQ544,Trigger)</f>
        <v>43136</v>
      </c>
      <c r="AS544" s="359">
        <f>_xll.qlIndexFixing($AC$5,AP544,,_xll.ohTrigger(Trigger,Quote!$V$2))</f>
        <v>1.2580659120314808E-3</v>
      </c>
      <c r="AT544" s="359">
        <f>_xll.qlIndexFixing($AU$1,AP544,TRUE,_xll.ohTrigger(Trigger,Trigger1M))</f>
        <v>1.3004106940497917E-3</v>
      </c>
    </row>
    <row r="545" spans="41:46" ht="11.25" customHeight="1" x14ac:dyDescent="0.25">
      <c r="AO545" s="187" t="s">
        <v>90</v>
      </c>
      <c r="AP545" s="186">
        <f>_xll.qlInterestRateIndexFixingDate(Currency&amp;"ibor"&amp;$I$1,AQ545,Trigger)</f>
        <v>43109</v>
      </c>
      <c r="AQ545" s="186">
        <f>_xll.qlCalendarAdvance(Calendar,AQ544,AO545,"f",,Trigger)</f>
        <v>43111</v>
      </c>
      <c r="AR545" s="186">
        <f>_xll.qlInterestRateIndexMaturity(Currency&amp;"ibor"&amp;$I$1,AQ545,Trigger)</f>
        <v>43143</v>
      </c>
      <c r="AS545" s="359">
        <f>_xll.qlIndexFixing($AC$5,AP545,,_xll.ohTrigger(Trigger,Quote!$V$2))</f>
        <v>1.2800493429671045E-3</v>
      </c>
      <c r="AT545" s="359">
        <f>_xll.qlIndexFixing($AU$1,AP545,TRUE,_xll.ohTrigger(Trigger,Trigger1M))</f>
        <v>1.3382623570087904E-3</v>
      </c>
    </row>
    <row r="546" spans="41:46" ht="11.25" customHeight="1" x14ac:dyDescent="0.25">
      <c r="AO546" s="187" t="s">
        <v>90</v>
      </c>
      <c r="AP546" s="186">
        <f>_xll.qlInterestRateIndexFixingDate(Currency&amp;"ibor"&amp;$I$1,AQ546,Trigger)</f>
        <v>43116</v>
      </c>
      <c r="AQ546" s="186">
        <f>_xll.qlCalendarAdvance(Calendar,AQ545,AO546,"f",,Trigger)</f>
        <v>43118</v>
      </c>
      <c r="AR546" s="186">
        <f>_xll.qlInterestRateIndexMaturity(Currency&amp;"ibor"&amp;$I$1,AQ546,Trigger)</f>
        <v>43150</v>
      </c>
      <c r="AS546" s="359">
        <f>_xll.qlIndexFixing($AC$5,AP546,,_xll.ohTrigger(Trigger,Quote!$V$2))</f>
        <v>1.3020328168558692E-3</v>
      </c>
      <c r="AT546" s="359">
        <f>_xll.qlIndexFixing($AU$1,AP546,TRUE,_xll.ohTrigger(Trigger,Trigger1M))</f>
        <v>1.3764452233200331E-3</v>
      </c>
    </row>
    <row r="547" spans="41:46" ht="11.25" customHeight="1" x14ac:dyDescent="0.25">
      <c r="AO547" s="187" t="s">
        <v>90</v>
      </c>
      <c r="AP547" s="186">
        <f>_xll.qlInterestRateIndexFixingDate(Currency&amp;"ibor"&amp;$I$1,AQ547,Trigger)</f>
        <v>43123</v>
      </c>
      <c r="AQ547" s="186">
        <f>_xll.qlCalendarAdvance(Calendar,AQ546,AO547,"f",,Trigger)</f>
        <v>43125</v>
      </c>
      <c r="AR547" s="186">
        <f>_xll.qlInterestRateIndexMaturity(Currency&amp;"ibor"&amp;$I$1,AQ547,Trigger)</f>
        <v>43157</v>
      </c>
      <c r="AS547" s="359">
        <f>_xll.qlIndexFixing($AC$5,AP547,,_xll.ohTrigger(Trigger,Quote!$V$2))</f>
        <v>1.324016333695277E-3</v>
      </c>
      <c r="AT547" s="359">
        <f>_xll.qlIndexFixing($AU$1,AP547,TRUE,_xll.ohTrigger(Trigger,Trigger1M))</f>
        <v>1.414959031802443E-3</v>
      </c>
    </row>
    <row r="548" spans="41:46" ht="11.25" customHeight="1" x14ac:dyDescent="0.25">
      <c r="AO548" s="187" t="s">
        <v>90</v>
      </c>
      <c r="AP548" s="186">
        <f>_xll.qlInterestRateIndexFixingDate(Currency&amp;"ibor"&amp;$I$1,AQ548,Trigger)</f>
        <v>43130</v>
      </c>
      <c r="AQ548" s="186">
        <f>_xll.qlCalendarAdvance(Calendar,AQ547,AO548,"f",,Trigger)</f>
        <v>43132</v>
      </c>
      <c r="AR548" s="186">
        <f>_xll.qlInterestRateIndexMaturity(Currency&amp;"ibor"&amp;$I$1,AQ548,Trigger)</f>
        <v>43160</v>
      </c>
      <c r="AS548" s="359">
        <f>_xll.qlIndexFixing($AC$5,AP548,,_xll.ohTrigger(Trigger,Quote!$V$2))</f>
        <v>1.3397089010958041E-3</v>
      </c>
      <c r="AT548" s="359">
        <f>_xll.qlIndexFixing($AU$1,AP548,TRUE,_xll.ohTrigger(Trigger,Trigger1M))</f>
        <v>1.4425923864669343E-3</v>
      </c>
    </row>
    <row r="549" spans="41:46" ht="11.25" customHeight="1" x14ac:dyDescent="0.25">
      <c r="AO549" s="187" t="s">
        <v>90</v>
      </c>
      <c r="AP549" s="186">
        <f>_xll.qlInterestRateIndexFixingDate(Currency&amp;"ibor"&amp;$I$1,AQ549,Trigger)</f>
        <v>43137</v>
      </c>
      <c r="AQ549" s="186">
        <f>_xll.qlCalendarAdvance(Calendar,AQ548,AO549,"f",,Trigger)</f>
        <v>43139</v>
      </c>
      <c r="AR549" s="186">
        <f>_xll.qlInterestRateIndexMaturity(Currency&amp;"ibor"&amp;$I$1,AQ549,Trigger)</f>
        <v>43167</v>
      </c>
      <c r="AS549" s="359">
        <f>_xll.qlIndexFixing($AC$5,AP549,,_xll.ohTrigger(Trigger,Quote!$V$2))</f>
        <v>1.4027741572987726E-3</v>
      </c>
      <c r="AT549" s="359">
        <f>_xll.qlIndexFixing($AU$1,AP549,TRUE,_xll.ohTrigger(Trigger,Trigger1M))</f>
        <v>1.4816723357264599E-3</v>
      </c>
    </row>
    <row r="550" spans="41:46" ht="11.25" customHeight="1" x14ac:dyDescent="0.25">
      <c r="AO550" s="187" t="s">
        <v>90</v>
      </c>
      <c r="AP550" s="186">
        <f>_xll.qlInterestRateIndexFixingDate(Currency&amp;"ibor"&amp;$I$1,AQ550,Trigger)</f>
        <v>43144</v>
      </c>
      <c r="AQ550" s="186">
        <f>_xll.qlCalendarAdvance(Calendar,AQ549,AO550,"f",,Trigger)</f>
        <v>43146</v>
      </c>
      <c r="AR550" s="186">
        <f>_xll.qlInterestRateIndexMaturity(Currency&amp;"ibor"&amp;$I$1,AQ550,Trigger)</f>
        <v>43174</v>
      </c>
      <c r="AS550" s="359">
        <f>_xll.qlIndexFixing($AC$5,AP550,,_xll.ohTrigger(Trigger,Quote!$V$2))</f>
        <v>1.4664063747168601E-3</v>
      </c>
      <c r="AT550" s="359">
        <f>_xll.qlIndexFixing($AU$1,AP550,TRUE,_xll.ohTrigger(Trigger,Trigger1M))</f>
        <v>1.521082495824658E-3</v>
      </c>
    </row>
    <row r="551" spans="41:46" ht="11.25" customHeight="1" x14ac:dyDescent="0.25">
      <c r="AO551" s="187" t="s">
        <v>90</v>
      </c>
      <c r="AP551" s="186">
        <f>_xll.qlInterestRateIndexFixingDate(Currency&amp;"ibor"&amp;$I$1,AQ551,Trigger)</f>
        <v>43151</v>
      </c>
      <c r="AQ551" s="186">
        <f>_xll.qlCalendarAdvance(Calendar,AQ550,AO551,"f",,Trigger)</f>
        <v>43153</v>
      </c>
      <c r="AR551" s="186">
        <f>_xll.qlInterestRateIndexMaturity(Currency&amp;"ibor"&amp;$I$1,AQ551,Trigger)</f>
        <v>43181</v>
      </c>
      <c r="AS551" s="359">
        <f>_xll.qlIndexFixing($AC$5,AP551,,_xll.ohTrigger(Trigger,Quote!$V$2))</f>
        <v>1.530605561774756E-3</v>
      </c>
      <c r="AT551" s="359">
        <f>_xll.qlIndexFixing($AU$1,AP551,TRUE,_xll.ohTrigger(Trigger,Trigger1M))</f>
        <v>1.5608226052478611E-3</v>
      </c>
    </row>
    <row r="552" spans="41:46" ht="11.25" customHeight="1" x14ac:dyDescent="0.25">
      <c r="AO552" s="187" t="s">
        <v>90</v>
      </c>
      <c r="AP552" s="186">
        <f>_xll.qlInterestRateIndexFixingDate(Currency&amp;"ibor"&amp;$I$1,AQ552,Trigger)</f>
        <v>43158</v>
      </c>
      <c r="AQ552" s="186">
        <f>_xll.qlCalendarAdvance(Calendar,AQ551,AO552,"f",,Trigger)</f>
        <v>43160</v>
      </c>
      <c r="AR552" s="186">
        <f>_xll.qlInterestRateIndexMaturity(Currency&amp;"ibor"&amp;$I$1,AQ552,Trigger)</f>
        <v>43193</v>
      </c>
      <c r="AS552" s="359">
        <f>_xll.qlIndexFixing($AC$5,AP552,,_xll.ohTrigger(Trigger,Quote!$V$2))</f>
        <v>1.6040504215117128E-3</v>
      </c>
      <c r="AT552" s="359">
        <f>_xll.qlIndexFixing($AU$1,AP552,TRUE,_xll.ohTrigger(Trigger,Trigger1M))</f>
        <v>1.6153863946512879E-3</v>
      </c>
    </row>
    <row r="553" spans="41:46" ht="11.25" customHeight="1" x14ac:dyDescent="0.25">
      <c r="AO553" s="187" t="s">
        <v>90</v>
      </c>
      <c r="AP553" s="186">
        <f>_xll.qlInterestRateIndexFixingDate(Currency&amp;"ibor"&amp;$I$1,AQ553,Trigger)</f>
        <v>43165</v>
      </c>
      <c r="AQ553" s="186">
        <f>_xll.qlCalendarAdvance(Calendar,AQ552,AO553,"f",,Trigger)</f>
        <v>43167</v>
      </c>
      <c r="AR553" s="186">
        <f>_xll.qlInterestRateIndexMaturity(Currency&amp;"ibor"&amp;$I$1,AQ553,Trigger)</f>
        <v>43199</v>
      </c>
      <c r="AS553" s="359">
        <f>_xll.qlIndexFixing($AC$5,AP553,,_xll.ohTrigger(Trigger,Quote!$V$2))</f>
        <v>1.6265654314726041E-3</v>
      </c>
      <c r="AT553" s="359">
        <f>_xll.qlIndexFixing($AU$1,AP553,TRUE,_xll.ohTrigger(Trigger,Trigger1M))</f>
        <v>1.6529770455808723E-3</v>
      </c>
    </row>
    <row r="554" spans="41:46" ht="11.25" customHeight="1" x14ac:dyDescent="0.25">
      <c r="AO554" s="187" t="s">
        <v>90</v>
      </c>
      <c r="AP554" s="186">
        <f>_xll.qlInterestRateIndexFixingDate(Currency&amp;"ibor"&amp;$I$1,AQ554,Trigger)</f>
        <v>43172</v>
      </c>
      <c r="AQ554" s="186">
        <f>_xll.qlCalendarAdvance(Calendar,AQ553,AO554,"f",,Trigger)</f>
        <v>43174</v>
      </c>
      <c r="AR554" s="186">
        <f>_xll.qlInterestRateIndexMaturity(Currency&amp;"ibor"&amp;$I$1,AQ554,Trigger)</f>
        <v>43206</v>
      </c>
      <c r="AS554" s="359">
        <f>_xll.qlIndexFixing($AC$5,AP554,,_xll.ohTrigger(Trigger,Quote!$V$2))</f>
        <v>1.6508162639547463E-3</v>
      </c>
      <c r="AT554" s="359">
        <f>_xll.qlIndexFixing($AU$1,AP554,TRUE,_xll.ohTrigger(Trigger,Trigger1M))</f>
        <v>1.6938001384245172E-3</v>
      </c>
    </row>
    <row r="555" spans="41:46" ht="11.25" customHeight="1" x14ac:dyDescent="0.25">
      <c r="AO555" s="187" t="s">
        <v>90</v>
      </c>
      <c r="AP555" s="186">
        <f>_xll.qlInterestRateIndexFixingDate(Currency&amp;"ibor"&amp;$I$1,AQ555,Trigger)</f>
        <v>43179</v>
      </c>
      <c r="AQ555" s="186">
        <f>_xll.qlCalendarAdvance(Calendar,AQ554,AO555,"f",,Trigger)</f>
        <v>43181</v>
      </c>
      <c r="AR555" s="186">
        <f>_xll.qlInterestRateIndexMaturity(Currency&amp;"ibor"&amp;$I$1,AQ555,Trigger)</f>
        <v>43213</v>
      </c>
      <c r="AS555" s="359">
        <f>_xll.qlIndexFixing($AC$5,AP555,,_xll.ohTrigger(Trigger,Quote!$V$2))</f>
        <v>1.6750671487050783E-3</v>
      </c>
      <c r="AT555" s="359">
        <f>_xll.qlIndexFixing($AU$1,AP555,TRUE,_xll.ohTrigger(Trigger,Trigger1M))</f>
        <v>1.7349520849274658E-3</v>
      </c>
    </row>
    <row r="556" spans="41:46" ht="11.25" customHeight="1" x14ac:dyDescent="0.25">
      <c r="AO556" s="187" t="s">
        <v>90</v>
      </c>
      <c r="AP556" s="186">
        <f>_xll.qlInterestRateIndexFixingDate(Currency&amp;"ibor"&amp;$I$1,AQ556,Trigger)</f>
        <v>43186</v>
      </c>
      <c r="AQ556" s="186">
        <f>_xll.qlCalendarAdvance(Calendar,AQ555,AO556,"f",,Trigger)</f>
        <v>43188</v>
      </c>
      <c r="AR556" s="186">
        <f>_xll.qlInterestRateIndexMaturity(Currency&amp;"ibor"&amp;$I$1,AQ556,Trigger)</f>
        <v>43220</v>
      </c>
      <c r="AS556" s="359">
        <f>_xll.qlIndexFixing($AC$5,AP556,,_xll.ohTrigger(Trigger,Quote!$V$2))</f>
        <v>1.6993180857211021E-3</v>
      </c>
      <c r="AT556" s="359">
        <f>_xll.qlIndexFixing($AU$1,AP556,TRUE,_xll.ohTrigger(Trigger,Trigger1M))</f>
        <v>1.7764326241409556E-3</v>
      </c>
    </row>
    <row r="557" spans="41:46" ht="11.25" customHeight="1" x14ac:dyDescent="0.25">
      <c r="AO557" s="187" t="s">
        <v>90</v>
      </c>
      <c r="AP557" s="186">
        <f>_xll.qlInterestRateIndexFixingDate(Currency&amp;"ibor"&amp;$I$1,AQ557,Trigger)</f>
        <v>43193</v>
      </c>
      <c r="AQ557" s="186">
        <f>_xll.qlCalendarAdvance(Calendar,AQ556,AO557,"f",,Trigger)</f>
        <v>43195</v>
      </c>
      <c r="AR557" s="186">
        <f>_xll.qlInterestRateIndexMaturity(Currency&amp;"ibor"&amp;$I$1,AQ557,Trigger)</f>
        <v>43227</v>
      </c>
      <c r="AS557" s="359">
        <f>_xll.qlIndexFixing($AC$5,AP557,,_xll.ohTrigger(Trigger,Quote!$V$2))</f>
        <v>1.7235690750103116E-3</v>
      </c>
      <c r="AT557" s="359">
        <f>_xll.qlIndexFixing($AU$1,AP557,TRUE,_xll.ohTrigger(Trigger,Trigger1M))</f>
        <v>1.81824149513371E-3</v>
      </c>
    </row>
    <row r="558" spans="41:46" ht="11.25" customHeight="1" x14ac:dyDescent="0.25">
      <c r="AO558" s="187" t="s">
        <v>90</v>
      </c>
      <c r="AP558" s="186">
        <f>_xll.qlInterestRateIndexFixingDate(Currency&amp;"ibor"&amp;$I$1,AQ558,Trigger)</f>
        <v>43200</v>
      </c>
      <c r="AQ558" s="186">
        <f>_xll.qlCalendarAdvance(Calendar,AQ557,AO558,"f",,Trigger)</f>
        <v>43202</v>
      </c>
      <c r="AR558" s="186">
        <f>_xll.qlInterestRateIndexMaturity(Currency&amp;"ibor"&amp;$I$1,AQ558,Trigger)</f>
        <v>43234</v>
      </c>
      <c r="AS558" s="359">
        <f>_xll.qlIndexFixing($AC$5,AP558,,_xll.ohTrigger(Trigger,Quote!$V$2))</f>
        <v>1.747820116562715E-3</v>
      </c>
      <c r="AT558" s="359">
        <f>_xll.qlIndexFixing($AU$1,AP558,TRUE,_xll.ohTrigger(Trigger,Trigger1M))</f>
        <v>1.8603784370144205E-3</v>
      </c>
    </row>
    <row r="559" spans="41:46" ht="11.25" customHeight="1" x14ac:dyDescent="0.25">
      <c r="AO559" s="187" t="s">
        <v>90</v>
      </c>
      <c r="AP559" s="186">
        <f>_xll.qlInterestRateIndexFixingDate(Currency&amp;"ibor"&amp;$I$1,AQ559,Trigger)</f>
        <v>43207</v>
      </c>
      <c r="AQ559" s="186">
        <f>_xll.qlCalendarAdvance(Calendar,AQ558,AO559,"f",,Trigger)</f>
        <v>43209</v>
      </c>
      <c r="AR559" s="186">
        <f>_xll.qlInterestRateIndexMaturity(Currency&amp;"ibor"&amp;$I$1,AQ559,Trigger)</f>
        <v>43241</v>
      </c>
      <c r="AS559" s="359">
        <f>_xll.qlIndexFixing($AC$5,AP559,,_xll.ohTrigger(Trigger,Quote!$V$2))</f>
        <v>1.7720712103908021E-3</v>
      </c>
      <c r="AT559" s="359">
        <f>_xll.qlIndexFixing($AU$1,AP559,TRUE,_xll.ohTrigger(Trigger,Trigger1M))</f>
        <v>1.9028431888942765E-3</v>
      </c>
    </row>
    <row r="560" spans="41:46" ht="11.25" customHeight="1" x14ac:dyDescent="0.25">
      <c r="AO560" s="187" t="s">
        <v>90</v>
      </c>
      <c r="AP560" s="186">
        <f>_xll.qlInterestRateIndexFixingDate(Currency&amp;"ibor"&amp;$I$1,AQ560,Trigger)</f>
        <v>43214</v>
      </c>
      <c r="AQ560" s="186">
        <f>_xll.qlCalendarAdvance(Calendar,AQ559,AO560,"f",,Trigger)</f>
        <v>43216</v>
      </c>
      <c r="AR560" s="186">
        <f>_xll.qlInterestRateIndexMaturity(Currency&amp;"ibor"&amp;$I$1,AQ560,Trigger)</f>
        <v>43248</v>
      </c>
      <c r="AS560" s="359">
        <f>_xll.qlIndexFixing($AC$5,AP560,,_xll.ohTrigger(Trigger,Quote!$V$2))</f>
        <v>1.7963223564845809E-3</v>
      </c>
      <c r="AT560" s="359">
        <f>_xll.qlIndexFixing($AU$1,AP560,TRUE,_xll.ohTrigger(Trigger,Trigger1M))</f>
        <v>1.9456354899269335E-3</v>
      </c>
    </row>
    <row r="561" spans="41:46" ht="11.25" customHeight="1" x14ac:dyDescent="0.25">
      <c r="AO561" s="187" t="s">
        <v>90</v>
      </c>
      <c r="AP561" s="186">
        <f>_xll.qlInterestRateIndexFixingDate(Currency&amp;"ibor"&amp;$I$1,AQ561,Trigger)</f>
        <v>43220</v>
      </c>
      <c r="AQ561" s="186">
        <f>_xll.qlCalendarAdvance(Calendar,AQ560,AO561,"f",,Trigger)</f>
        <v>43223</v>
      </c>
      <c r="AR561" s="186">
        <f>_xll.qlInterestRateIndexMaturity(Currency&amp;"ibor"&amp;$I$1,AQ561,Trigger)</f>
        <v>43255</v>
      </c>
      <c r="AS561" s="359">
        <f>_xll.qlIndexFixing($AC$5,AP561,,_xll.ohTrigger(Trigger,Quote!$V$2))</f>
        <v>1.8687117023646893E-3</v>
      </c>
      <c r="AT561" s="359">
        <f>_xll.qlIndexFixing($AU$1,AP561,TRUE,_xll.ohTrigger(Trigger,Trigger1M))</f>
        <v>1.988754819311489E-3</v>
      </c>
    </row>
    <row r="562" spans="41:46" ht="11.25" customHeight="1" x14ac:dyDescent="0.25">
      <c r="AO562" s="187" t="s">
        <v>90</v>
      </c>
      <c r="AP562" s="186">
        <f>_xll.qlInterestRateIndexFixingDate(Currency&amp;"ibor"&amp;$I$1,AQ562,Trigger)</f>
        <v>43228</v>
      </c>
      <c r="AQ562" s="186">
        <f>_xll.qlCalendarAdvance(Calendar,AQ561,AO562,"f",,Trigger)</f>
        <v>43230</v>
      </c>
      <c r="AR562" s="186">
        <f>_xll.qlInterestRateIndexMaturity(Currency&amp;"ibor"&amp;$I$1,AQ562,Trigger)</f>
        <v>43262</v>
      </c>
      <c r="AS562" s="359">
        <f>_xll.qlIndexFixing($AC$5,AP562,,_xll.ohTrigger(Trigger,Quote!$V$2))</f>
        <v>2.0063047934903988E-3</v>
      </c>
      <c r="AT562" s="359">
        <f>_xll.qlIndexFixing($AU$1,AP562,TRUE,_xll.ohTrigger(Trigger,Trigger1M))</f>
        <v>2.0321920060115128E-3</v>
      </c>
    </row>
    <row r="563" spans="41:46" ht="11.25" customHeight="1" x14ac:dyDescent="0.25">
      <c r="AO563" s="187" t="s">
        <v>90</v>
      </c>
      <c r="AP563" s="186">
        <f>_xll.qlInterestRateIndexFixingDate(Currency&amp;"ibor"&amp;$I$1,AQ563,Trigger)</f>
        <v>43235</v>
      </c>
      <c r="AQ563" s="186">
        <f>_xll.qlCalendarAdvance(Calendar,AQ562,AO563,"f",,Trigger)</f>
        <v>43237</v>
      </c>
      <c r="AR563" s="186">
        <f>_xll.qlInterestRateIndexMaturity(Currency&amp;"ibor"&amp;$I$1,AQ563,Trigger)</f>
        <v>43269</v>
      </c>
      <c r="AS563" s="359">
        <f>_xll.qlIndexFixing($AC$5,AP563,,_xll.ohTrigger(Trigger,Quote!$V$2))</f>
        <v>2.1453252740977202E-3</v>
      </c>
      <c r="AT563" s="359">
        <f>_xll.qlIndexFixing($AU$1,AP563,TRUE,_xll.ohTrigger(Trigger,Trigger1M))</f>
        <v>2.0759271705264593E-3</v>
      </c>
    </row>
    <row r="564" spans="41:46" ht="11.25" customHeight="1" x14ac:dyDescent="0.25">
      <c r="AO564" s="187" t="s">
        <v>90</v>
      </c>
      <c r="AP564" s="186">
        <f>_xll.qlInterestRateIndexFixingDate(Currency&amp;"ibor"&amp;$I$1,AQ564,Trigger)</f>
        <v>43242</v>
      </c>
      <c r="AQ564" s="186">
        <f>_xll.qlCalendarAdvance(Calendar,AQ563,AO564,"f",,Trigger)</f>
        <v>43244</v>
      </c>
      <c r="AR564" s="186">
        <f>_xll.qlInterestRateIndexMaturity(Currency&amp;"ibor"&amp;$I$1,AQ564,Trigger)</f>
        <v>43276</v>
      </c>
      <c r="AS564" s="359">
        <f>_xll.qlIndexFixing($AC$5,AP564,,_xll.ohTrigger(Trigger,Quote!$V$2))</f>
        <v>2.2857731970493678E-3</v>
      </c>
      <c r="AT564" s="359">
        <f>_xll.qlIndexFixing($AU$1,AP564,TRUE,_xll.ohTrigger(Trigger,Trigger1M))</f>
        <v>2.1199393158871649E-3</v>
      </c>
    </row>
    <row r="565" spans="41:46" ht="11.25" customHeight="1" x14ac:dyDescent="0.25">
      <c r="AO565" s="187" t="s">
        <v>90</v>
      </c>
      <c r="AP565" s="186">
        <f>_xll.qlInterestRateIndexFixingDate(Currency&amp;"ibor"&amp;$I$1,AQ565,Trigger)</f>
        <v>43249</v>
      </c>
      <c r="AQ565" s="186">
        <f>_xll.qlCalendarAdvance(Calendar,AQ564,AO565,"f",,Trigger)</f>
        <v>43251</v>
      </c>
      <c r="AR565" s="186">
        <f>_xll.qlInterestRateIndexMaturity(Currency&amp;"ibor"&amp;$I$1,AQ565,Trigger)</f>
        <v>43280</v>
      </c>
      <c r="AS565" s="359">
        <f>_xll.qlIndexFixing($AC$5,AP565,,_xll.ohTrigger(Trigger,Quote!$V$2))</f>
        <v>2.419376611657816E-3</v>
      </c>
      <c r="AT565" s="359">
        <f>_xll.qlIndexFixing($AU$1,AP565,TRUE,_xll.ohTrigger(Trigger,Trigger1M))</f>
        <v>2.1546451690696976E-3</v>
      </c>
    </row>
    <row r="566" spans="41:46" ht="11.25" customHeight="1" x14ac:dyDescent="0.25">
      <c r="AO566" s="187" t="s">
        <v>90</v>
      </c>
      <c r="AP566" s="186">
        <f>_xll.qlInterestRateIndexFixingDate(Currency&amp;"ibor"&amp;$I$1,AQ566,Trigger)</f>
        <v>43256</v>
      </c>
      <c r="AQ566" s="186">
        <f>_xll.qlCalendarAdvance(Calendar,AQ565,AO566,"f",,Trigger)</f>
        <v>43258</v>
      </c>
      <c r="AR566" s="186">
        <f>_xll.qlInterestRateIndexMaturity(Currency&amp;"ibor"&amp;$I$1,AQ566,Trigger)</f>
        <v>43290</v>
      </c>
      <c r="AS566" s="359">
        <f>_xll.qlIndexFixing($AC$5,AP566,,_xll.ohTrigger(Trigger,Quote!$V$2))</f>
        <v>2.4744076141733351E-3</v>
      </c>
      <c r="AT566" s="359">
        <f>_xll.qlIndexFixing($AU$1,AP566,TRUE,_xll.ohTrigger(Trigger,Trigger1M))</f>
        <v>2.2087101208240201E-3</v>
      </c>
    </row>
    <row r="567" spans="41:46" ht="11.25" customHeight="1" x14ac:dyDescent="0.25">
      <c r="AO567" s="187" t="s">
        <v>90</v>
      </c>
      <c r="AP567" s="186">
        <f>_xll.qlInterestRateIndexFixingDate(Currency&amp;"ibor"&amp;$I$1,AQ567,Trigger)</f>
        <v>43263</v>
      </c>
      <c r="AQ567" s="186">
        <f>_xll.qlCalendarAdvance(Calendar,AQ566,AO567,"f",,Trigger)</f>
        <v>43265</v>
      </c>
      <c r="AR567" s="186">
        <f>_xll.qlInterestRateIndexMaturity(Currency&amp;"ibor"&amp;$I$1,AQ567,Trigger)</f>
        <v>43297</v>
      </c>
      <c r="AS567" s="359">
        <f>_xll.qlIndexFixing($AC$5,AP567,,_xll.ohTrigger(Trigger,Quote!$V$2))</f>
        <v>2.5051779983739642E-3</v>
      </c>
      <c r="AT567" s="359">
        <f>_xll.qlIndexFixing($AU$1,AP567,TRUE,_xll.ohTrigger(Trigger,Trigger1M))</f>
        <v>2.2534414368502453E-3</v>
      </c>
    </row>
    <row r="568" spans="41:46" ht="11.25" customHeight="1" x14ac:dyDescent="0.25">
      <c r="AO568" s="187" t="s">
        <v>90</v>
      </c>
      <c r="AP568" s="186">
        <f>_xll.qlInterestRateIndexFixingDate(Currency&amp;"ibor"&amp;$I$1,AQ568,Trigger)</f>
        <v>43270</v>
      </c>
      <c r="AQ568" s="186">
        <f>_xll.qlCalendarAdvance(Calendar,AQ567,AO568,"f",,Trigger)</f>
        <v>43272</v>
      </c>
      <c r="AR568" s="186">
        <f>_xll.qlInterestRateIndexMaturity(Currency&amp;"ibor"&amp;$I$1,AQ568,Trigger)</f>
        <v>43304</v>
      </c>
      <c r="AS568" s="359">
        <f>_xll.qlIndexFixing($AC$5,AP568,,_xll.ohTrigger(Trigger,Quote!$V$2))</f>
        <v>2.53594846671229E-3</v>
      </c>
      <c r="AT568" s="359">
        <f>_xll.qlIndexFixing($AU$1,AP568,TRUE,_xll.ohTrigger(Trigger,Trigger1M))</f>
        <v>2.2983983085331228E-3</v>
      </c>
    </row>
    <row r="569" spans="41:46" ht="11.25" customHeight="1" x14ac:dyDescent="0.25">
      <c r="AO569" s="187" t="s">
        <v>90</v>
      </c>
      <c r="AP569" s="186">
        <f>_xll.qlInterestRateIndexFixingDate(Currency&amp;"ibor"&amp;$I$1,AQ569,Trigger)</f>
        <v>43277</v>
      </c>
      <c r="AQ569" s="186">
        <f>_xll.qlCalendarAdvance(Calendar,AQ568,AO569,"f",,Trigger)</f>
        <v>43279</v>
      </c>
      <c r="AR569" s="186">
        <f>_xll.qlInterestRateIndexMaturity(Currency&amp;"ibor"&amp;$I$1,AQ569,Trigger)</f>
        <v>43311</v>
      </c>
      <c r="AS569" s="359">
        <f>_xll.qlIndexFixing($AC$5,AP569,,_xll.ohTrigger(Trigger,Quote!$V$2))</f>
        <v>2.5667190191958067E-3</v>
      </c>
      <c r="AT569" s="359">
        <f>_xll.qlIndexFixing($AU$1,AP569,TRUE,_xll.ohTrigger(Trigger,Trigger1M))</f>
        <v>2.343578165958371E-3</v>
      </c>
    </row>
    <row r="570" spans="41:46" ht="11.25" customHeight="1" x14ac:dyDescent="0.25">
      <c r="AO570" s="187" t="s">
        <v>90</v>
      </c>
      <c r="AP570" s="186">
        <f>_xll.qlInterestRateIndexFixingDate(Currency&amp;"ibor"&amp;$I$1,AQ570,Trigger)</f>
        <v>43284</v>
      </c>
      <c r="AQ570" s="186">
        <f>_xll.qlCalendarAdvance(Calendar,AQ569,AO570,"f",,Trigger)</f>
        <v>43286</v>
      </c>
      <c r="AR570" s="186">
        <f>_xll.qlInterestRateIndexMaturity(Currency&amp;"ibor"&amp;$I$1,AQ570,Trigger)</f>
        <v>43318</v>
      </c>
      <c r="AS570" s="359">
        <f>_xll.qlIndexFixing($AC$5,AP570,,_xll.ohTrigger(Trigger,Quote!$V$2))</f>
        <v>2.5974896558220162E-3</v>
      </c>
      <c r="AT570" s="359">
        <f>_xll.qlIndexFixing($AU$1,AP570,TRUE,_xll.ohTrigger(Trigger,Trigger1M))</f>
        <v>2.3889784391917246E-3</v>
      </c>
    </row>
    <row r="571" spans="41:46" ht="11.25" customHeight="1" x14ac:dyDescent="0.25">
      <c r="AO571" s="187" t="s">
        <v>90</v>
      </c>
      <c r="AP571" s="186">
        <f>_xll.qlInterestRateIndexFixingDate(Currency&amp;"ibor"&amp;$I$1,AQ571,Trigger)</f>
        <v>43291</v>
      </c>
      <c r="AQ571" s="186">
        <f>_xll.qlCalendarAdvance(Calendar,AQ570,AO571,"f",,Trigger)</f>
        <v>43293</v>
      </c>
      <c r="AR571" s="186">
        <f>_xll.qlInterestRateIndexMaturity(Currency&amp;"ibor"&amp;$I$1,AQ571,Trigger)</f>
        <v>43325</v>
      </c>
      <c r="AS571" s="359">
        <f>_xll.qlIndexFixing($AC$5,AP571,,_xll.ohTrigger(Trigger,Quote!$V$2))</f>
        <v>2.6282603765934165E-3</v>
      </c>
      <c r="AT571" s="359">
        <f>_xll.qlIndexFixing($AU$1,AP571,TRUE,_xll.ohTrigger(Trigger,Trigger1M))</f>
        <v>2.4345965582664442E-3</v>
      </c>
    </row>
    <row r="572" spans="41:46" ht="11.25" customHeight="1" x14ac:dyDescent="0.25">
      <c r="AO572" s="187" t="s">
        <v>90</v>
      </c>
      <c r="AP572" s="186">
        <f>_xll.qlInterestRateIndexFixingDate(Currency&amp;"ibor"&amp;$I$1,AQ572,Trigger)</f>
        <v>43298</v>
      </c>
      <c r="AQ572" s="186">
        <f>_xll.qlCalendarAdvance(Calendar,AQ571,AO572,"f",,Trigger)</f>
        <v>43300</v>
      </c>
      <c r="AR572" s="186">
        <f>_xll.qlInterestRateIndexMaturity(Currency&amp;"ibor"&amp;$I$1,AQ572,Trigger)</f>
        <v>43332</v>
      </c>
      <c r="AS572" s="359">
        <f>_xll.qlIndexFixing($AC$5,AP572,,_xll.ohTrigger(Trigger,Quote!$V$2))</f>
        <v>2.6590311815075096E-3</v>
      </c>
      <c r="AT572" s="359">
        <f>_xll.qlIndexFixing($AU$1,AP572,TRUE,_xll.ohTrigger(Trigger,Trigger1M))</f>
        <v>2.4804299531833163E-3</v>
      </c>
    </row>
    <row r="573" spans="41:46" ht="11.25" customHeight="1" x14ac:dyDescent="0.25">
      <c r="AO573" s="187" t="s">
        <v>90</v>
      </c>
      <c r="AP573" s="186">
        <f>_xll.qlInterestRateIndexFixingDate(Currency&amp;"ibor"&amp;$I$1,AQ573,Trigger)</f>
        <v>43305</v>
      </c>
      <c r="AQ573" s="186">
        <f>_xll.qlCalendarAdvance(Calendar,AQ572,AO573,"f",,Trigger)</f>
        <v>43307</v>
      </c>
      <c r="AR573" s="186">
        <f>_xll.qlInterestRateIndexMaturity(Currency&amp;"ibor"&amp;$I$1,AQ573,Trigger)</f>
        <v>43339</v>
      </c>
      <c r="AS573" s="359">
        <f>_xll.qlIndexFixing($AC$5,AP573,,_xll.ohTrigger(Trigger,Quote!$V$2))</f>
        <v>2.6898020705667935E-3</v>
      </c>
      <c r="AT573" s="359">
        <f>_xll.qlIndexFixing($AU$1,AP573,TRUE,_xll.ohTrigger(Trigger,Trigger1M))</f>
        <v>2.5264760539256415E-3</v>
      </c>
    </row>
    <row r="574" spans="41:46" ht="11.25" customHeight="1" x14ac:dyDescent="0.25">
      <c r="AO574" s="187" t="s">
        <v>90</v>
      </c>
      <c r="AP574" s="186">
        <f>_xll.qlInterestRateIndexFixingDate(Currency&amp;"ibor"&amp;$I$1,AQ574,Trigger)</f>
        <v>43312</v>
      </c>
      <c r="AQ574" s="186">
        <f>_xll.qlCalendarAdvance(Calendar,AQ573,AO574,"f",,Trigger)</f>
        <v>43314</v>
      </c>
      <c r="AR574" s="186">
        <f>_xll.qlInterestRateIndexMaturity(Currency&amp;"ibor"&amp;$I$1,AQ574,Trigger)</f>
        <v>43346</v>
      </c>
      <c r="AS574" s="359">
        <f>_xll.qlIndexFixing($AC$5,AP574,,_xll.ohTrigger(Trigger,Quote!$V$2))</f>
        <v>2.7205730437687703E-3</v>
      </c>
      <c r="AT574" s="359">
        <f>_xll.qlIndexFixing($AU$1,AP574,TRUE,_xll.ohTrigger(Trigger,Trigger1M))</f>
        <v>2.5727322904342542E-3</v>
      </c>
    </row>
    <row r="575" spans="41:46" ht="11.25" customHeight="1" x14ac:dyDescent="0.25">
      <c r="AO575" s="187" t="s">
        <v>90</v>
      </c>
      <c r="AP575" s="186">
        <f>_xll.qlInterestRateIndexFixingDate(Currency&amp;"ibor"&amp;$I$1,AQ575,Trigger)</f>
        <v>43319</v>
      </c>
      <c r="AQ575" s="186">
        <f>_xll.qlCalendarAdvance(Calendar,AQ574,AO575,"f",,Trigger)</f>
        <v>43321</v>
      </c>
      <c r="AR575" s="186">
        <f>_xll.qlInterestRateIndexMaturity(Currency&amp;"ibor"&amp;$I$1,AQ575,Trigger)</f>
        <v>43353</v>
      </c>
      <c r="AS575" s="359">
        <f>_xll.qlIndexFixing($AC$5,AP575,,_xll.ohTrigger(Trigger,Quote!$V$2))</f>
        <v>2.7513441011159379E-3</v>
      </c>
      <c r="AT575" s="359">
        <f>_xll.qlIndexFixing($AU$1,AP575,TRUE,_xll.ohTrigger(Trigger,Trigger1M))</f>
        <v>2.6191960926275071E-3</v>
      </c>
    </row>
    <row r="576" spans="41:46" ht="11.25" customHeight="1" x14ac:dyDescent="0.25">
      <c r="AO576" s="187" t="s">
        <v>90</v>
      </c>
      <c r="AP576" s="186">
        <f>_xll.qlInterestRateIndexFixingDate(Currency&amp;"ibor"&amp;$I$1,AQ576,Trigger)</f>
        <v>43326</v>
      </c>
      <c r="AQ576" s="186">
        <f>_xll.qlCalendarAdvance(Calendar,AQ575,AO576,"f",,Trigger)</f>
        <v>43328</v>
      </c>
      <c r="AR576" s="186">
        <f>_xll.qlInterestRateIndexMaturity(Currency&amp;"ibor"&amp;$I$1,AQ576,Trigger)</f>
        <v>43360</v>
      </c>
      <c r="AS576" s="359">
        <f>_xll.qlIndexFixing($AC$5,AP576,,_xll.ohTrigger(Trigger,Quote!$V$2))</f>
        <v>2.7821152426082962E-3</v>
      </c>
      <c r="AT576" s="359">
        <f>_xll.qlIndexFixing($AU$1,AP576,TRUE,_xll.ohTrigger(Trigger,Trigger1M))</f>
        <v>2.6658648903862825E-3</v>
      </c>
    </row>
    <row r="577" spans="41:46" ht="11.25" customHeight="1" x14ac:dyDescent="0.25">
      <c r="AO577" s="187" t="s">
        <v>90</v>
      </c>
      <c r="AP577" s="186">
        <f>_xll.qlInterestRateIndexFixingDate(Currency&amp;"ibor"&amp;$I$1,AQ577,Trigger)</f>
        <v>43333</v>
      </c>
      <c r="AQ577" s="186">
        <f>_xll.qlCalendarAdvance(Calendar,AQ576,AO577,"f",,Trigger)</f>
        <v>43335</v>
      </c>
      <c r="AR577" s="186">
        <f>_xll.qlInterestRateIndexMaturity(Currency&amp;"ibor"&amp;$I$1,AQ577,Trigger)</f>
        <v>43367</v>
      </c>
      <c r="AS577" s="359">
        <f>_xll.qlIndexFixing($AC$5,AP577,,_xll.ohTrigger(Trigger,Quote!$V$2))</f>
        <v>2.8128864682458454E-3</v>
      </c>
      <c r="AT577" s="359">
        <f>_xll.qlIndexFixing($AU$1,AP577,TRUE,_xll.ohTrigger(Trigger,Trigger1M))</f>
        <v>2.7127361135639849E-3</v>
      </c>
    </row>
    <row r="578" spans="41:46" ht="11.25" customHeight="1" x14ac:dyDescent="0.25">
      <c r="AO578" s="187" t="s">
        <v>90</v>
      </c>
      <c r="AP578" s="186">
        <f>_xll.qlInterestRateIndexFixingDate(Currency&amp;"ibor"&amp;$I$1,AQ578,Trigger)</f>
        <v>43340</v>
      </c>
      <c r="AQ578" s="186">
        <f>_xll.qlCalendarAdvance(Calendar,AQ577,AO578,"f",,Trigger)</f>
        <v>43342</v>
      </c>
      <c r="AR578" s="186">
        <f>_xll.qlInterestRateIndexMaturity(Currency&amp;"ibor"&amp;$I$1,AQ578,Trigger)</f>
        <v>43371</v>
      </c>
      <c r="AS578" s="359">
        <f>_xll.qlIndexFixing($AC$5,AP578,,_xll.ohTrigger(Trigger,Quote!$V$2))</f>
        <v>2.837030384716254E-3</v>
      </c>
      <c r="AT578" s="359">
        <f>_xll.qlIndexFixing($AU$1,AP578,TRUE,_xll.ohTrigger(Trigger,Trigger1M))</f>
        <v>2.7496415814907442E-3</v>
      </c>
    </row>
    <row r="579" spans="41:46" ht="11.25" customHeight="1" x14ac:dyDescent="0.25">
      <c r="AO579" s="187" t="s">
        <v>90</v>
      </c>
      <c r="AP579" s="186">
        <f>_xll.qlInterestRateIndexFixingDate(Currency&amp;"ibor"&amp;$I$1,AQ579,Trigger)</f>
        <v>43347</v>
      </c>
      <c r="AQ579" s="186">
        <f>_xll.qlCalendarAdvance(Calendar,AQ578,AO579,"f",,Trigger)</f>
        <v>43349</v>
      </c>
      <c r="AR579" s="186">
        <f>_xll.qlInterestRateIndexMaturity(Currency&amp;"ibor"&amp;$I$1,AQ579,Trigger)</f>
        <v>43381</v>
      </c>
      <c r="AS579" s="359">
        <f>_xll.qlIndexFixing($AC$5,AP579,,_xll.ohTrigger(Trigger,Quote!$V$2))</f>
        <v>2.8744291719565163E-3</v>
      </c>
      <c r="AT579" s="359">
        <f>_xll.qlIndexFixing($AU$1,AP579,TRUE,_xll.ohTrigger(Trigger,Trigger1M))</f>
        <v>2.8070755554349125E-3</v>
      </c>
    </row>
    <row r="580" spans="41:46" ht="11.25" customHeight="1" x14ac:dyDescent="0.25">
      <c r="AO580" s="187" t="s">
        <v>90</v>
      </c>
      <c r="AP580" s="186">
        <f>_xll.qlInterestRateIndexFixingDate(Currency&amp;"ibor"&amp;$I$1,AQ580,Trigger)</f>
        <v>43354</v>
      </c>
      <c r="AQ580" s="186">
        <f>_xll.qlCalendarAdvance(Calendar,AQ579,AO580,"f",,Trigger)</f>
        <v>43356</v>
      </c>
      <c r="AR580" s="186">
        <f>_xll.qlInterestRateIndexMaturity(Currency&amp;"ibor"&amp;$I$1,AQ580,Trigger)</f>
        <v>43388</v>
      </c>
      <c r="AS580" s="359">
        <f>_xll.qlIndexFixing($AC$5,AP580,,_xll.ohTrigger(Trigger,Quote!$V$2))</f>
        <v>2.9052006500296379E-3</v>
      </c>
      <c r="AT580" s="359">
        <f>_xll.qlIndexFixing($AU$1,AP580,TRUE,_xll.ohTrigger(Trigger,Trigger1M))</f>
        <v>2.8545386336725764E-3</v>
      </c>
    </row>
    <row r="581" spans="41:46" ht="11.25" customHeight="1" x14ac:dyDescent="0.25">
      <c r="AO581" s="187" t="s">
        <v>90</v>
      </c>
      <c r="AP581" s="186">
        <f>_xll.qlInterestRateIndexFixingDate(Currency&amp;"ibor"&amp;$I$1,AQ581,Trigger)</f>
        <v>43361</v>
      </c>
      <c r="AQ581" s="186">
        <f>_xll.qlCalendarAdvance(Calendar,AQ580,AO581,"f",,Trigger)</f>
        <v>43363</v>
      </c>
      <c r="AR581" s="186">
        <f>_xll.qlInterestRateIndexMaturity(Currency&amp;"ibor"&amp;$I$1,AQ581,Trigger)</f>
        <v>43395</v>
      </c>
      <c r="AS581" s="359">
        <f>_xll.qlIndexFixing($AC$5,AP581,,_xll.ohTrigger(Trigger,Quote!$V$2))</f>
        <v>2.9359722122504484E-3</v>
      </c>
      <c r="AT581" s="359">
        <f>_xll.qlIndexFixing($AU$1,AP581,TRUE,_xll.ohTrigger(Trigger,Trigger1M))</f>
        <v>2.9021938564180449E-3</v>
      </c>
    </row>
    <row r="582" spans="41:46" ht="11.25" customHeight="1" x14ac:dyDescent="0.25">
      <c r="AO582" s="187" t="s">
        <v>90</v>
      </c>
      <c r="AP582" s="186">
        <f>_xll.qlInterestRateIndexFixingDate(Currency&amp;"ibor"&amp;$I$1,AQ582,Trigger)</f>
        <v>43368</v>
      </c>
      <c r="AQ582" s="186">
        <f>_xll.qlCalendarAdvance(Calendar,AQ581,AO582,"f",,Trigger)</f>
        <v>43370</v>
      </c>
      <c r="AR582" s="186">
        <f>_xll.qlInterestRateIndexMaturity(Currency&amp;"ibor"&amp;$I$1,AQ582,Trigger)</f>
        <v>43402</v>
      </c>
      <c r="AS582" s="359">
        <f>_xll.qlIndexFixing($AC$5,AP582,,_xll.ohTrigger(Trigger,Quote!$V$2))</f>
        <v>2.9667438586164496E-3</v>
      </c>
      <c r="AT582" s="359">
        <f>_xll.qlIndexFixing($AU$1,AP582,TRUE,_xll.ohTrigger(Trigger,Trigger1M))</f>
        <v>2.9500386533623524E-3</v>
      </c>
    </row>
    <row r="583" spans="41:46" ht="11.25" customHeight="1" x14ac:dyDescent="0.25">
      <c r="AO583" s="187" t="s">
        <v>90</v>
      </c>
      <c r="AP583" s="186">
        <f>_xll.qlInterestRateIndexFixingDate(Currency&amp;"ibor"&amp;$I$1,AQ583,Trigger)</f>
        <v>43375</v>
      </c>
      <c r="AQ583" s="186">
        <f>_xll.qlCalendarAdvance(Calendar,AQ582,AO583,"f",,Trigger)</f>
        <v>43377</v>
      </c>
      <c r="AR583" s="186">
        <f>_xll.qlInterestRateIndexMaturity(Currency&amp;"ibor"&amp;$I$1,AQ583,Trigger)</f>
        <v>43409</v>
      </c>
      <c r="AS583" s="359">
        <f>_xll.qlIndexFixing($AC$5,AP583,,_xll.ohTrigger(Trigger,Quote!$V$2))</f>
        <v>2.9975155891276417E-3</v>
      </c>
      <c r="AT583" s="359">
        <f>_xll.qlIndexFixing($AU$1,AP583,TRUE,_xll.ohTrigger(Trigger,Trigger1M))</f>
        <v>2.998070454159063E-3</v>
      </c>
    </row>
    <row r="584" spans="41:46" ht="11.25" customHeight="1" x14ac:dyDescent="0.25">
      <c r="AO584" s="187" t="s">
        <v>90</v>
      </c>
      <c r="AP584" s="186">
        <f>_xll.qlInterestRateIndexFixingDate(Currency&amp;"ibor"&amp;$I$1,AQ584,Trigger)</f>
        <v>43382</v>
      </c>
      <c r="AQ584" s="186">
        <f>_xll.qlCalendarAdvance(Calendar,AQ583,AO584,"f",,Trigger)</f>
        <v>43384</v>
      </c>
      <c r="AR584" s="186">
        <f>_xll.qlInterestRateIndexMaturity(Currency&amp;"ibor"&amp;$I$1,AQ584,Trigger)</f>
        <v>43416</v>
      </c>
      <c r="AS584" s="359">
        <f>_xll.qlIndexFixing($AC$5,AP584,,_xll.ohTrigger(Trigger,Quote!$V$2))</f>
        <v>3.0282874037865226E-3</v>
      </c>
      <c r="AT584" s="359">
        <f>_xll.qlIndexFixing($AU$1,AP584,TRUE,_xll.ohTrigger(Trigger,Trigger1M))</f>
        <v>3.0462866884292672E-3</v>
      </c>
    </row>
    <row r="585" spans="41:46" ht="11.25" customHeight="1" x14ac:dyDescent="0.25">
      <c r="AO585" s="187" t="s">
        <v>90</v>
      </c>
      <c r="AP585" s="186">
        <f>_xll.qlInterestRateIndexFixingDate(Currency&amp;"ibor"&amp;$I$1,AQ585,Trigger)</f>
        <v>43389</v>
      </c>
      <c r="AQ585" s="186">
        <f>_xll.qlCalendarAdvance(Calendar,AQ584,AO585,"f",,Trigger)</f>
        <v>43391</v>
      </c>
      <c r="AR585" s="186">
        <f>_xll.qlInterestRateIndexMaturity(Currency&amp;"ibor"&amp;$I$1,AQ585,Trigger)</f>
        <v>43423</v>
      </c>
      <c r="AS585" s="359">
        <f>_xll.qlIndexFixing($AC$5,AP585,,_xll.ohTrigger(Trigger,Quote!$V$2))</f>
        <v>3.0590593025930923E-3</v>
      </c>
      <c r="AT585" s="359">
        <f>_xll.qlIndexFixing($AU$1,AP585,TRUE,_xll.ohTrigger(Trigger,Trigger1M))</f>
        <v>3.0946847857615811E-3</v>
      </c>
    </row>
    <row r="586" spans="41:46" ht="11.25" customHeight="1" x14ac:dyDescent="0.25">
      <c r="AO586" s="187" t="s">
        <v>90</v>
      </c>
      <c r="AP586" s="186">
        <f>_xll.qlInterestRateIndexFixingDate(Currency&amp;"ibor"&amp;$I$1,AQ586,Trigger)</f>
        <v>43396</v>
      </c>
      <c r="AQ586" s="186">
        <f>_xll.qlCalendarAdvance(Calendar,AQ585,AO586,"f",,Trigger)</f>
        <v>43398</v>
      </c>
      <c r="AR586" s="186">
        <f>_xll.qlInterestRateIndexMaturity(Currency&amp;"ibor"&amp;$I$1,AQ586,Trigger)</f>
        <v>43430</v>
      </c>
      <c r="AS586" s="359">
        <f>_xll.qlIndexFixing($AC$5,AP586,,_xll.ohTrigger(Trigger,Quote!$V$2))</f>
        <v>3.0898312855448529E-3</v>
      </c>
      <c r="AT586" s="359">
        <f>_xll.qlIndexFixing($AU$1,AP586,TRUE,_xll.ohTrigger(Trigger,Trigger1M))</f>
        <v>3.143262175702155E-3</v>
      </c>
    </row>
    <row r="587" spans="41:46" ht="11.25" customHeight="1" x14ac:dyDescent="0.25">
      <c r="AO587" s="187" t="s">
        <v>90</v>
      </c>
      <c r="AP587" s="186">
        <f>_xll.qlInterestRateIndexFixingDate(Currency&amp;"ibor"&amp;$I$1,AQ587,Trigger)</f>
        <v>43403</v>
      </c>
      <c r="AQ587" s="186">
        <f>_xll.qlCalendarAdvance(Calendar,AQ586,AO587,"f",,Trigger)</f>
        <v>43405</v>
      </c>
      <c r="AR587" s="186">
        <f>_xll.qlInterestRateIndexMaturity(Currency&amp;"ibor"&amp;$I$1,AQ587,Trigger)</f>
        <v>43437</v>
      </c>
      <c r="AS587" s="359">
        <f>_xll.qlIndexFixing($AC$5,AP587,,_xll.ohTrigger(Trigger,Quote!$V$2))</f>
        <v>3.1206033526468002E-3</v>
      </c>
      <c r="AT587" s="359">
        <f>_xll.qlIndexFixing($AU$1,AP587,TRUE,_xll.ohTrigger(Trigger,Trigger1M))</f>
        <v>3.1920162877696612E-3</v>
      </c>
    </row>
    <row r="588" spans="41:46" ht="11.25" customHeight="1" x14ac:dyDescent="0.25">
      <c r="AO588" s="187" t="s">
        <v>90</v>
      </c>
      <c r="AP588" s="186">
        <f>_xll.qlInterestRateIndexFixingDate(Currency&amp;"ibor"&amp;$I$1,AQ588,Trigger)</f>
        <v>43410</v>
      </c>
      <c r="AQ588" s="186">
        <f>_xll.qlCalendarAdvance(Calendar,AQ587,AO588,"f",,Trigger)</f>
        <v>43412</v>
      </c>
      <c r="AR588" s="186">
        <f>_xll.qlInterestRateIndexMaturity(Currency&amp;"ibor"&amp;$I$1,AQ588,Trigger)</f>
        <v>43444</v>
      </c>
      <c r="AS588" s="359">
        <f>_xll.qlIndexFixing($AC$5,AP588,,_xll.ohTrigger(Trigger,Quote!$V$2))</f>
        <v>3.1513755038939384E-3</v>
      </c>
      <c r="AT588" s="359">
        <f>_xll.qlIndexFixing($AU$1,AP588,TRUE,_xll.ohTrigger(Trigger,Trigger1M))</f>
        <v>3.2409445514378077E-3</v>
      </c>
    </row>
    <row r="589" spans="41:46" ht="11.25" customHeight="1" x14ac:dyDescent="0.25">
      <c r="AO589" s="187" t="s">
        <v>90</v>
      </c>
      <c r="AP589" s="186">
        <f>_xll.qlInterestRateIndexFixingDate(Currency&amp;"ibor"&amp;$I$1,AQ589,Trigger)</f>
        <v>43417</v>
      </c>
      <c r="AQ589" s="186">
        <f>_xll.qlCalendarAdvance(Calendar,AQ588,AO589,"f",,Trigger)</f>
        <v>43419</v>
      </c>
      <c r="AR589" s="186">
        <f>_xll.qlInterestRateIndexMaturity(Currency&amp;"ibor"&amp;$I$1,AQ589,Trigger)</f>
        <v>43451</v>
      </c>
      <c r="AS589" s="359">
        <f>_xll.qlIndexFixing($AC$5,AP589,,_xll.ohTrigger(Trigger,Quote!$V$2))</f>
        <v>3.1821477392887654E-3</v>
      </c>
      <c r="AT589" s="359">
        <f>_xll.qlIndexFixing($AU$1,AP589,TRUE,_xll.ohTrigger(Trigger,Trigger1M))</f>
        <v>3.2900443961503267E-3</v>
      </c>
    </row>
    <row r="590" spans="41:46" ht="11.25" customHeight="1" x14ac:dyDescent="0.25">
      <c r="AO590" s="187" t="s">
        <v>90</v>
      </c>
      <c r="AP590" s="186">
        <f>_xll.qlInterestRateIndexFixingDate(Currency&amp;"ibor"&amp;$I$1,AQ590,Trigger)</f>
        <v>43424</v>
      </c>
      <c r="AQ590" s="186">
        <f>_xll.qlCalendarAdvance(Calendar,AQ589,AO590,"f",,Trigger)</f>
        <v>43426</v>
      </c>
      <c r="AR590" s="186">
        <f>_xll.qlInterestRateIndexMaturity(Currency&amp;"ibor"&amp;$I$1,AQ590,Trigger)</f>
        <v>43458</v>
      </c>
      <c r="AS590" s="359">
        <f>_xll.qlIndexFixing($AC$5,AP590,,_xll.ohTrigger(Trigger,Quote!$V$2))</f>
        <v>3.2129200588337792E-3</v>
      </c>
      <c r="AT590" s="359">
        <f>_xll.qlIndexFixing($AU$1,AP590,TRUE,_xll.ohTrigger(Trigger,Trigger1M))</f>
        <v>3.3393132513159784E-3</v>
      </c>
    </row>
    <row r="591" spans="41:46" ht="11.25" customHeight="1" x14ac:dyDescent="0.25">
      <c r="AO591" s="187" t="s">
        <v>90</v>
      </c>
      <c r="AP591" s="186">
        <f>_xll.qlInterestRateIndexFixingDate(Currency&amp;"ibor"&amp;$I$1,AQ591,Trigger)</f>
        <v>43431</v>
      </c>
      <c r="AQ591" s="186">
        <f>_xll.qlCalendarAdvance(Calendar,AQ590,AO591,"f",,Trigger)</f>
        <v>43433</v>
      </c>
      <c r="AR591" s="186">
        <f>_xll.qlInterestRateIndexMaturity(Currency&amp;"ibor"&amp;$I$1,AQ591,Trigger)</f>
        <v>43465</v>
      </c>
      <c r="AS591" s="359">
        <f>_xll.qlIndexFixing($AC$5,AP591,,_xll.ohTrigger(Trigger,Quote!$V$2))</f>
        <v>3.2436924625239838E-3</v>
      </c>
      <c r="AT591" s="359">
        <f>_xll.qlIndexFixing($AU$1,AP591,TRUE,_xll.ohTrigger(Trigger,Trigger1M))</f>
        <v>3.3887485462960609E-3</v>
      </c>
    </row>
    <row r="592" spans="41:46" ht="11.25" customHeight="1" x14ac:dyDescent="0.25">
      <c r="AO592" s="187" t="s">
        <v>90</v>
      </c>
      <c r="AP592" s="186">
        <f>_xll.qlInterestRateIndexFixingDate(Currency&amp;"ibor"&amp;$I$1,AQ592,Trigger)</f>
        <v>43438</v>
      </c>
      <c r="AQ592" s="186">
        <f>_xll.qlCalendarAdvance(Calendar,AQ591,AO592,"f",,Trigger)</f>
        <v>43440</v>
      </c>
      <c r="AR592" s="186">
        <f>_xll.qlInterestRateIndexMaturity(Currency&amp;"ibor"&amp;$I$1,AQ592,Trigger)</f>
        <v>43472</v>
      </c>
      <c r="AS592" s="359">
        <f>_xll.qlIndexFixing($AC$5,AP592,,_xll.ohTrigger(Trigger,Quote!$V$2))</f>
        <v>3.2744649503643752E-3</v>
      </c>
      <c r="AT592" s="359">
        <f>_xll.qlIndexFixing($AU$1,AP592,TRUE,_xll.ohTrigger(Trigger,Trigger1M))</f>
        <v>3.4383477104218962E-3</v>
      </c>
    </row>
    <row r="593" spans="41:46" ht="11.25" customHeight="1" x14ac:dyDescent="0.25">
      <c r="AO593" s="187" t="s">
        <v>90</v>
      </c>
      <c r="AP593" s="186">
        <f>_xll.qlInterestRateIndexFixingDate(Currency&amp;"ibor"&amp;$I$1,AQ593,Trigger)</f>
        <v>43445</v>
      </c>
      <c r="AQ593" s="186">
        <f>_xll.qlCalendarAdvance(Calendar,AQ592,AO593,"f",,Trigger)</f>
        <v>43447</v>
      </c>
      <c r="AR593" s="186">
        <f>_xll.qlInterestRateIndexMaturity(Currency&amp;"ibor"&amp;$I$1,AQ593,Trigger)</f>
        <v>43479</v>
      </c>
      <c r="AS593" s="359">
        <f>_xll.qlIndexFixing($AC$5,AP593,,_xll.ohTrigger(Trigger,Quote!$V$2))</f>
        <v>3.3052375223524555E-3</v>
      </c>
      <c r="AT593" s="359">
        <f>_xll.qlIndexFixing($AU$1,AP593,TRUE,_xll.ohTrigger(Trigger,Trigger1M))</f>
        <v>3.4881081729873364E-3</v>
      </c>
    </row>
    <row r="594" spans="41:46" ht="11.25" customHeight="1" x14ac:dyDescent="0.25">
      <c r="AO594" s="187" t="s">
        <v>90</v>
      </c>
      <c r="AP594" s="186">
        <f>_xll.qlInterestRateIndexFixingDate(Currency&amp;"ibor"&amp;$I$1,AQ594,Trigger)</f>
        <v>43452</v>
      </c>
      <c r="AQ594" s="186">
        <f>_xll.qlCalendarAdvance(Calendar,AQ593,AO594,"f",,Trigger)</f>
        <v>43454</v>
      </c>
      <c r="AR594" s="186">
        <f>_xll.qlInterestRateIndexMaturity(Currency&amp;"ibor"&amp;$I$1,AQ594,Trigger)</f>
        <v>43486</v>
      </c>
      <c r="AS594" s="359">
        <f>_xll.qlIndexFixing($AC$5,AP594,,_xll.ohTrigger(Trigger,Quote!$V$2))</f>
        <v>3.3360101784932206E-3</v>
      </c>
      <c r="AT594" s="359">
        <f>_xll.qlIndexFixing($AU$1,AP594,TRUE,_xll.ohTrigger(Trigger,Trigger1M))</f>
        <v>3.5380273632462655E-3</v>
      </c>
    </row>
    <row r="595" spans="41:46" ht="11.25" customHeight="1" x14ac:dyDescent="0.25">
      <c r="AO595" s="187" t="s">
        <v>90</v>
      </c>
      <c r="AP595" s="186">
        <f>_xll.qlInterestRateIndexFixingDate(Currency&amp;"ibor"&amp;$I$1,AQ595,Trigger)</f>
        <v>43455</v>
      </c>
      <c r="AQ595" s="186">
        <f>_xll.qlCalendarAdvance(Calendar,AQ594,AO595,"f",,Trigger)</f>
        <v>43461</v>
      </c>
      <c r="AR595" s="186">
        <f>_xll.qlInterestRateIndexMaturity(Currency&amp;"ibor"&amp;$I$1,AQ595,Trigger)</f>
        <v>43493</v>
      </c>
      <c r="AS595" s="359">
        <f>_xll.qlIndexFixing($AC$5,AP595,,_xll.ohTrigger(Trigger,Quote!$V$2))</f>
        <v>3.3667829187791765E-3</v>
      </c>
      <c r="AT595" s="359">
        <f>_xll.qlIndexFixing($AU$1,AP595,TRUE,_xll.ohTrigger(Trigger,Trigger1M))</f>
        <v>3.5881027104076035E-3</v>
      </c>
    </row>
    <row r="596" spans="41:46" ht="11.25" customHeight="1" x14ac:dyDescent="0.25">
      <c r="AO596" s="187" t="s">
        <v>90</v>
      </c>
      <c r="AP596" s="186">
        <f>_xll.qlInterestRateIndexFixingDate(Currency&amp;"ibor"&amp;$I$1,AQ596,Trigger)</f>
        <v>43465</v>
      </c>
      <c r="AQ596" s="186">
        <f>_xll.qlCalendarAdvance(Calendar,AQ595,AO596,"f",,Trigger)</f>
        <v>43468</v>
      </c>
      <c r="AR596" s="186">
        <f>_xll.qlInterestRateIndexMaturity(Currency&amp;"ibor"&amp;$I$1,AQ596,Trigger)</f>
        <v>43500</v>
      </c>
      <c r="AS596" s="359">
        <f>_xll.qlIndexFixing($AC$5,AP596,,_xll.ohTrigger(Trigger,Quote!$V$2))</f>
        <v>3.3975557432178172E-3</v>
      </c>
      <c r="AT596" s="359">
        <f>_xll.qlIndexFixing($AU$1,AP596,TRUE,_xll.ohTrigger(Trigger,Trigger1M))</f>
        <v>3.6383316436502944E-3</v>
      </c>
    </row>
    <row r="597" spans="41:46" ht="11.25" customHeight="1" x14ac:dyDescent="0.25">
      <c r="AO597" s="187" t="s">
        <v>90</v>
      </c>
      <c r="AP597" s="186">
        <f>_xll.qlInterestRateIndexFixingDate(Currency&amp;"ibor"&amp;$I$1,AQ597,Trigger)</f>
        <v>43473</v>
      </c>
      <c r="AQ597" s="186">
        <f>_xll.qlCalendarAdvance(Calendar,AQ596,AO597,"f",,Trigger)</f>
        <v>43475</v>
      </c>
      <c r="AR597" s="186">
        <f>_xll.qlInterestRateIndexMaturity(Currency&amp;"ibor"&amp;$I$1,AQ597,Trigger)</f>
        <v>43507</v>
      </c>
      <c r="AS597" s="359">
        <f>_xll.qlIndexFixing($AC$5,AP597,,_xll.ohTrigger(Trigger,Quote!$V$2))</f>
        <v>3.4283286518016487E-3</v>
      </c>
      <c r="AT597" s="359">
        <f>_xll.qlIndexFixing($AU$1,AP597,TRUE,_xll.ohTrigger(Trigger,Trigger1M))</f>
        <v>3.688711592110816E-3</v>
      </c>
    </row>
    <row r="598" spans="41:46" ht="11.25" customHeight="1" x14ac:dyDescent="0.25">
      <c r="AO598" s="187" t="s">
        <v>90</v>
      </c>
      <c r="AP598" s="186">
        <f>_xll.qlInterestRateIndexFixingDate(Currency&amp;"ibor"&amp;$I$1,AQ598,Trigger)</f>
        <v>43480</v>
      </c>
      <c r="AQ598" s="186">
        <f>_xll.qlCalendarAdvance(Calendar,AQ597,AO598,"f",,Trigger)</f>
        <v>43482</v>
      </c>
      <c r="AR598" s="186">
        <f>_xll.qlInterestRateIndexMaturity(Currency&amp;"ibor"&amp;$I$1,AQ598,Trigger)</f>
        <v>43514</v>
      </c>
      <c r="AS598" s="359">
        <f>_xll.qlIndexFixing($AC$5,AP598,,_xll.ohTrigger(Trigger,Quote!$V$2))</f>
        <v>3.459101644538165E-3</v>
      </c>
      <c r="AT598" s="359">
        <f>_xll.qlIndexFixing($AU$1,AP598,TRUE,_xll.ohTrigger(Trigger,Trigger1M))</f>
        <v>3.7392399848806823E-3</v>
      </c>
    </row>
    <row r="599" spans="41:46" ht="11.25" customHeight="1" x14ac:dyDescent="0.25">
      <c r="AO599" s="187" t="s">
        <v>90</v>
      </c>
      <c r="AP599" s="186">
        <f>_xll.qlInterestRateIndexFixingDate(Currency&amp;"ibor"&amp;$I$1,AQ599,Trigger)</f>
        <v>43487</v>
      </c>
      <c r="AQ599" s="186">
        <f>_xll.qlCalendarAdvance(Calendar,AQ598,AO599,"f",,Trigger)</f>
        <v>43489</v>
      </c>
      <c r="AR599" s="186">
        <f>_xll.qlInterestRateIndexMaturity(Currency&amp;"ibor"&amp;$I$1,AQ599,Trigger)</f>
        <v>43521</v>
      </c>
      <c r="AS599" s="359">
        <f>_xll.qlIndexFixing($AC$5,AP599,,_xll.ohTrigger(Trigger,Quote!$V$2))</f>
        <v>3.4898747214248682E-3</v>
      </c>
      <c r="AT599" s="359">
        <f>_xll.qlIndexFixing($AU$1,AP599,TRUE,_xll.ohTrigger(Trigger,Trigger1M))</f>
        <v>3.7899142510189332E-3</v>
      </c>
    </row>
    <row r="600" spans="41:46" ht="11.25" customHeight="1" x14ac:dyDescent="0.25">
      <c r="AO600" s="187" t="s">
        <v>90</v>
      </c>
      <c r="AP600" s="186">
        <f>_xll.qlInterestRateIndexFixingDate(Currency&amp;"ibor"&amp;$I$1,AQ600,Trigger)</f>
        <v>43494</v>
      </c>
      <c r="AQ600" s="186">
        <f>_xll.qlCalendarAdvance(Calendar,AQ599,AO600,"f",,Trigger)</f>
        <v>43496</v>
      </c>
      <c r="AR600" s="186">
        <f>_xll.qlInterestRateIndexMaturity(Currency&amp;"ibor"&amp;$I$1,AQ600,Trigger)</f>
        <v>43524</v>
      </c>
      <c r="AS600" s="359">
        <f>_xll.qlIndexFixing($AC$5,AP600,,_xll.ohTrigger(Trigger,Quote!$V$2))</f>
        <v>3.5117870327841922E-3</v>
      </c>
      <c r="AT600" s="359">
        <f>_xll.qlIndexFixing($AU$1,AP600,TRUE,_xll.ohTrigger(Trigger,Trigger1M))</f>
        <v>3.8260878971759938E-3</v>
      </c>
    </row>
    <row r="601" spans="41:46" ht="11.25" customHeight="1" x14ac:dyDescent="0.25">
      <c r="AO601" s="187" t="s">
        <v>90</v>
      </c>
      <c r="AP601" s="186">
        <f>_xll.qlInterestRateIndexFixingDate(Currency&amp;"ibor"&amp;$I$1,AQ601,Trigger)</f>
        <v>43501</v>
      </c>
      <c r="AQ601" s="186">
        <f>_xll.qlCalendarAdvance(Calendar,AQ600,AO601,"f",,Trigger)</f>
        <v>43503</v>
      </c>
      <c r="AR601" s="186">
        <f>_xll.qlInterestRateIndexMaturity(Currency&amp;"ibor"&amp;$I$1,AQ601,Trigger)</f>
        <v>43531</v>
      </c>
      <c r="AS601" s="359">
        <f>_xll.qlIndexFixing($AC$5,AP601,,_xll.ohTrigger(Trigger,Quote!$V$2))</f>
        <v>3.5425590480914998E-3</v>
      </c>
      <c r="AT601" s="359">
        <f>_xll.qlIndexFixing($AU$1,AP601,TRUE,_xll.ohTrigger(Trigger,Trigger1M))</f>
        <v>3.8770045967068917E-3</v>
      </c>
    </row>
    <row r="602" spans="41:46" ht="11.25" customHeight="1" x14ac:dyDescent="0.25">
      <c r="AO602" s="187" t="s">
        <v>90</v>
      </c>
      <c r="AP602" s="186">
        <f>_xll.qlInterestRateIndexFixingDate(Currency&amp;"ibor"&amp;$I$1,AQ602,Trigger)</f>
        <v>43508</v>
      </c>
      <c r="AQ602" s="186">
        <f>_xll.qlCalendarAdvance(Calendar,AQ601,AO602,"f",,Trigger)</f>
        <v>43510</v>
      </c>
      <c r="AR602" s="186">
        <f>_xll.qlInterestRateIndexMaturity(Currency&amp;"ibor"&amp;$I$1,AQ602,Trigger)</f>
        <v>43538</v>
      </c>
      <c r="AS602" s="359">
        <f>_xll.qlIndexFixing($AC$5,AP602,,_xll.ohTrigger(Trigger,Quote!$V$2))</f>
        <v>3.573331137025626E-3</v>
      </c>
      <c r="AT602" s="359">
        <f>_xll.qlIndexFixing($AU$1,AP602,TRUE,_xll.ohTrigger(Trigger,Trigger1M))</f>
        <v>3.9280601562698336E-3</v>
      </c>
    </row>
    <row r="603" spans="41:46" ht="11.25" customHeight="1" x14ac:dyDescent="0.25">
      <c r="AO603" s="187" t="s">
        <v>90</v>
      </c>
      <c r="AP603" s="186">
        <f>_xll.qlInterestRateIndexFixingDate(Currency&amp;"ibor"&amp;$I$1,AQ603,Trigger)</f>
        <v>43515</v>
      </c>
      <c r="AQ603" s="186">
        <f>_xll.qlCalendarAdvance(Calendar,AQ602,AO603,"f",,Trigger)</f>
        <v>43517</v>
      </c>
      <c r="AR603" s="186">
        <f>_xll.qlInterestRateIndexMaturity(Currency&amp;"ibor"&amp;$I$1,AQ603,Trigger)</f>
        <v>43545</v>
      </c>
      <c r="AS603" s="359">
        <f>_xll.qlIndexFixing($AC$5,AP603,,_xll.ohTrigger(Trigger,Quote!$V$2))</f>
        <v>3.6041032995894262E-3</v>
      </c>
      <c r="AT603" s="359">
        <f>_xll.qlIndexFixing($AU$1,AP603,TRUE,_xll.ohTrigger(Trigger,Trigger1M))</f>
        <v>3.9792520046444402E-3</v>
      </c>
    </row>
    <row r="604" spans="41:46" ht="11.25" customHeight="1" x14ac:dyDescent="0.25">
      <c r="AO604" s="187" t="s">
        <v>90</v>
      </c>
      <c r="AP604" s="186">
        <f>_xll.qlInterestRateIndexFixingDate(Currency&amp;"ibor"&amp;$I$1,AQ604,Trigger)</f>
        <v>43522</v>
      </c>
      <c r="AQ604" s="186">
        <f>_xll.qlCalendarAdvance(Calendar,AQ603,AO604,"f",,Trigger)</f>
        <v>43524</v>
      </c>
      <c r="AR604" s="186">
        <f>_xll.qlInterestRateIndexMaturity(Currency&amp;"ibor"&amp;$I$1,AQ604,Trigger)</f>
        <v>43553</v>
      </c>
      <c r="AS604" s="359">
        <f>_xll.qlIndexFixing($AC$5,AP604,,_xll.ohTrigger(Trigger,Quote!$V$2))</f>
        <v>3.6370919264449362E-3</v>
      </c>
      <c r="AT604" s="359">
        <f>_xll.qlIndexFixing($AU$1,AP604,TRUE,_xll.ohTrigger(Trigger,Trigger1M))</f>
        <v>4.034277671130496E-3</v>
      </c>
    </row>
    <row r="605" spans="41:46" ht="11.25" customHeight="1" x14ac:dyDescent="0.25">
      <c r="AO605" s="187" t="s">
        <v>90</v>
      </c>
      <c r="AP605" s="186">
        <f>_xll.qlInterestRateIndexFixingDate(Currency&amp;"ibor"&amp;$I$1,AQ605,Trigger)</f>
        <v>43529</v>
      </c>
      <c r="AQ605" s="186">
        <f>_xll.qlCalendarAdvance(Calendar,AQ604,AO605,"f",,Trigger)</f>
        <v>43531</v>
      </c>
      <c r="AR605" s="186">
        <f>_xll.qlInterestRateIndexMaturity(Currency&amp;"ibor"&amp;$I$1,AQ605,Trigger)</f>
        <v>43563</v>
      </c>
      <c r="AS605" s="359">
        <f>_xll.qlIndexFixing($AC$5,AP605,,_xll.ohTrigger(Trigger,Quote!$V$2))</f>
        <v>3.6745149499065044E-3</v>
      </c>
      <c r="AT605" s="359">
        <f>_xll.qlIndexFixing($AU$1,AP605,TRUE,_xll.ohTrigger(Trigger,Trigger1M))</f>
        <v>4.0968792104825735E-3</v>
      </c>
    </row>
    <row r="606" spans="41:46" ht="11.25" customHeight="1" x14ac:dyDescent="0.25">
      <c r="AO606" s="187" t="s">
        <v>90</v>
      </c>
      <c r="AP606" s="186">
        <f>_xll.qlInterestRateIndexFixingDate(Currency&amp;"ibor"&amp;$I$1,AQ606,Trigger)</f>
        <v>43536</v>
      </c>
      <c r="AQ606" s="186">
        <f>_xll.qlCalendarAdvance(Calendar,AQ605,AO606,"f",,Trigger)</f>
        <v>43538</v>
      </c>
      <c r="AR606" s="186">
        <f>_xll.qlInterestRateIndexMaturity(Currency&amp;"ibor"&amp;$I$1,AQ606,Trigger)</f>
        <v>43570</v>
      </c>
      <c r="AS606" s="359">
        <f>_xll.qlIndexFixing($AC$5,AP606,,_xll.ohTrigger(Trigger,Quote!$V$2))</f>
        <v>3.7052886158520093E-3</v>
      </c>
      <c r="AT606" s="359">
        <f>_xll.qlIndexFixing($AU$1,AP606,TRUE,_xll.ohTrigger(Trigger,Trigger1M))</f>
        <v>4.1485026002829883E-3</v>
      </c>
    </row>
    <row r="607" spans="41:46" ht="11.25" customHeight="1" x14ac:dyDescent="0.25">
      <c r="AO607" s="187" t="s">
        <v>90</v>
      </c>
      <c r="AP607" s="186">
        <f>_xll.qlInterestRateIndexFixingDate(Currency&amp;"ibor"&amp;$I$1,AQ607,Trigger)</f>
        <v>43543</v>
      </c>
      <c r="AQ607" s="186">
        <f>_xll.qlCalendarAdvance(Calendar,AQ606,AO607,"f",,Trigger)</f>
        <v>43545</v>
      </c>
      <c r="AR607" s="186">
        <f>_xll.qlInterestRateIndexMaturity(Currency&amp;"ibor"&amp;$I$1,AQ607,Trigger)</f>
        <v>43578</v>
      </c>
      <c r="AS607" s="359">
        <f>_xll.qlIndexFixing($AC$5,AP607,,_xll.ohTrigger(Trigger,Quote!$V$2))</f>
        <v>3.738279901245211E-3</v>
      </c>
      <c r="AT607" s="359">
        <f>_xll.qlIndexFixing($AU$1,AP607,TRUE,_xll.ohTrigger(Trigger,Trigger1M))</f>
        <v>4.203983660188048E-3</v>
      </c>
    </row>
    <row r="608" spans="41:46" ht="11.25" customHeight="1" x14ac:dyDescent="0.25">
      <c r="AO608" s="187" t="s">
        <v>90</v>
      </c>
      <c r="AP608" s="186">
        <f>_xll.qlInterestRateIndexFixingDate(Currency&amp;"ibor"&amp;$I$1,AQ608,Trigger)</f>
        <v>43550</v>
      </c>
      <c r="AQ608" s="186">
        <f>_xll.qlCalendarAdvance(Calendar,AQ607,AO608,"f",,Trigger)</f>
        <v>43552</v>
      </c>
      <c r="AR608" s="186">
        <f>_xll.qlInterestRateIndexMaturity(Currency&amp;"ibor"&amp;$I$1,AQ608,Trigger)</f>
        <v>43584</v>
      </c>
      <c r="AS608" s="359">
        <f>_xll.qlIndexFixing($AC$5,AP608,,_xll.ohTrigger(Trigger,Quote!$V$2))</f>
        <v>3.7668362001935796E-3</v>
      </c>
      <c r="AT608" s="359">
        <f>_xll.qlIndexFixing($AU$1,AP608,TRUE,_xll.ohTrigger(Trigger,Trigger1M))</f>
        <v>4.252122721521423E-3</v>
      </c>
    </row>
    <row r="609" spans="41:46" ht="11.25" customHeight="1" x14ac:dyDescent="0.25">
      <c r="AO609" s="187" t="s">
        <v>90</v>
      </c>
      <c r="AP609" s="186">
        <f>_xll.qlInterestRateIndexFixingDate(Currency&amp;"ibor"&amp;$I$1,AQ609,Trigger)</f>
        <v>43557</v>
      </c>
      <c r="AQ609" s="186">
        <f>_xll.qlCalendarAdvance(Calendar,AQ608,AO609,"f",,Trigger)</f>
        <v>43559</v>
      </c>
      <c r="AR609" s="186">
        <f>_xll.qlInterestRateIndexMaturity(Currency&amp;"ibor"&amp;$I$1,AQ609,Trigger)</f>
        <v>43591</v>
      </c>
      <c r="AS609" s="359">
        <f>_xll.qlIndexFixing($AC$5,AP609,,_xll.ohTrigger(Trigger,Quote!$V$2))</f>
        <v>3.7976101185921429E-3</v>
      </c>
      <c r="AT609" s="359">
        <f>_xll.qlIndexFixing($AU$1,AP609,TRUE,_xll.ohTrigger(Trigger,Trigger1M))</f>
        <v>4.304114310273166E-3</v>
      </c>
    </row>
    <row r="610" spans="41:46" ht="11.25" customHeight="1" x14ac:dyDescent="0.25">
      <c r="AO610" s="187" t="s">
        <v>90</v>
      </c>
      <c r="AP610" s="186">
        <f>_xll.qlInterestRateIndexFixingDate(Currency&amp;"ibor"&amp;$I$1,AQ610,Trigger)</f>
        <v>43564</v>
      </c>
      <c r="AQ610" s="186">
        <f>_xll.qlCalendarAdvance(Calendar,AQ609,AO610,"f",,Trigger)</f>
        <v>43566</v>
      </c>
      <c r="AR610" s="186">
        <f>_xll.qlInterestRateIndexMaturity(Currency&amp;"ibor"&amp;$I$1,AQ610,Trigger)</f>
        <v>43598</v>
      </c>
      <c r="AS610" s="359">
        <f>_xll.qlIndexFixing($AC$5,AP610,,_xll.ohTrigger(Trigger,Quote!$V$2))</f>
        <v>3.8283841211458891E-3</v>
      </c>
      <c r="AT610" s="359">
        <f>_xll.qlIndexFixing($AU$1,AP610,TRUE,_xll.ohTrigger(Trigger,Trigger1M))</f>
        <v>4.3562234892474683E-3</v>
      </c>
    </row>
    <row r="611" spans="41:46" ht="11.25" customHeight="1" x14ac:dyDescent="0.25">
      <c r="AO611" s="187" t="s">
        <v>90</v>
      </c>
      <c r="AP611" s="186">
        <f>_xll.qlInterestRateIndexFixingDate(Currency&amp;"ibor"&amp;$I$1,AQ611,Trigger)</f>
        <v>43571</v>
      </c>
      <c r="AQ611" s="186">
        <f>_xll.qlCalendarAdvance(Calendar,AQ610,AO611,"f",,Trigger)</f>
        <v>43573</v>
      </c>
      <c r="AR611" s="186">
        <f>_xll.qlInterestRateIndexMaturity(Currency&amp;"ibor"&amp;$I$1,AQ611,Trigger)</f>
        <v>43605</v>
      </c>
      <c r="AS611" s="359">
        <f>_xll.qlIndexFixing($AC$5,AP611,,_xll.ohTrigger(Trigger,Quote!$V$2))</f>
        <v>3.8591582078523201E-3</v>
      </c>
      <c r="AT611" s="359">
        <f>_xll.qlIndexFixing($AU$1,AP611,TRUE,_xll.ohTrigger(Trigger,Trigger1M))</f>
        <v>4.4084476869987732E-3</v>
      </c>
    </row>
    <row r="612" spans="41:46" ht="11.25" customHeight="1" x14ac:dyDescent="0.25">
      <c r="AO612" s="187" t="s">
        <v>90</v>
      </c>
      <c r="AP612" s="186">
        <f>_xll.qlInterestRateIndexFixingDate(Currency&amp;"ibor"&amp;$I$1,AQ612,Trigger)</f>
        <v>43578</v>
      </c>
      <c r="AQ612" s="186">
        <f>_xll.qlCalendarAdvance(Calendar,AQ611,AO612,"f",,Trigger)</f>
        <v>43580</v>
      </c>
      <c r="AR612" s="186">
        <f>_xll.qlInterestRateIndexMaturity(Currency&amp;"ibor"&amp;$I$1,AQ612,Trigger)</f>
        <v>43612</v>
      </c>
      <c r="AS612" s="359">
        <f>_xll.qlIndexFixing($AC$5,AP612,,_xll.ohTrigger(Trigger,Quote!$V$2))</f>
        <v>3.8899323787089379E-3</v>
      </c>
      <c r="AT612" s="359">
        <f>_xll.qlIndexFixing($AU$1,AP612,TRUE,_xll.ohTrigger(Trigger,Trigger1M))</f>
        <v>4.4607843320215723E-3</v>
      </c>
    </row>
    <row r="613" spans="41:46" ht="11.25" customHeight="1" x14ac:dyDescent="0.25">
      <c r="AO613" s="187" t="s">
        <v>90</v>
      </c>
      <c r="AP613" s="186">
        <f>_xll.qlInterestRateIndexFixingDate(Currency&amp;"ibor"&amp;$I$1,AQ613,Trigger)</f>
        <v>43584</v>
      </c>
      <c r="AQ613" s="186">
        <f>_xll.qlCalendarAdvance(Calendar,AQ612,AO613,"f",,Trigger)</f>
        <v>43587</v>
      </c>
      <c r="AR613" s="186">
        <f>_xll.qlInterestRateIndexMaturity(Currency&amp;"ibor"&amp;$I$1,AQ613,Trigger)</f>
        <v>43619</v>
      </c>
      <c r="AS613" s="359">
        <f>_xll.qlIndexFixing($AC$5,AP613,,_xll.ohTrigger(Trigger,Quote!$V$2))</f>
        <v>3.9207066337207386E-3</v>
      </c>
      <c r="AT613" s="359">
        <f>_xll.qlIndexFixing($AU$1,AP613,TRUE,_xll.ohTrigger(Trigger,Trigger1M))</f>
        <v>4.5132308527778831E-3</v>
      </c>
    </row>
    <row r="614" spans="41:46" ht="11.25" customHeight="1" x14ac:dyDescent="0.25">
      <c r="AO614" s="187" t="s">
        <v>90</v>
      </c>
      <c r="AP614" s="186">
        <f>_xll.qlInterestRateIndexFixingDate(Currency&amp;"ibor"&amp;$I$1,AQ614,Trigger)</f>
        <v>43592</v>
      </c>
      <c r="AQ614" s="186">
        <f>_xll.qlCalendarAdvance(Calendar,AQ613,AO614,"f",,Trigger)</f>
        <v>43594</v>
      </c>
      <c r="AR614" s="186">
        <f>_xll.qlInterestRateIndexMaturity(Currency&amp;"ibor"&amp;$I$1,AQ614,Trigger)</f>
        <v>43626</v>
      </c>
      <c r="AS614" s="359">
        <f>_xll.qlIndexFixing($AC$5,AP614,,_xll.ohTrigger(Trigger,Quote!$V$2))</f>
        <v>4.142426104656316E-3</v>
      </c>
      <c r="AT614" s="359">
        <f>_xll.qlIndexFixing($AU$1,AP614,TRUE,_xll.ohTrigger(Trigger,Trigger1M))</f>
        <v>4.5657820501315838E-3</v>
      </c>
    </row>
    <row r="615" spans="41:46" ht="11.25" customHeight="1" x14ac:dyDescent="0.25">
      <c r="AO615" s="187" t="s">
        <v>90</v>
      </c>
      <c r="AP615" s="186">
        <f>_xll.qlInterestRateIndexFixingDate(Currency&amp;"ibor"&amp;$I$1,AQ615,Trigger)</f>
        <v>43599</v>
      </c>
      <c r="AQ615" s="186">
        <f>_xll.qlCalendarAdvance(Calendar,AQ614,AO615,"f",,Trigger)</f>
        <v>43601</v>
      </c>
      <c r="AR615" s="186">
        <f>_xll.qlInterestRateIndexMaturity(Currency&amp;"ibor"&amp;$I$1,AQ615,Trigger)</f>
        <v>43633</v>
      </c>
      <c r="AS615" s="359">
        <f>_xll.qlIndexFixing($AC$5,AP615,,_xll.ohTrigger(Trigger,Quote!$V$2))</f>
        <v>4.3659635851922562E-3</v>
      </c>
      <c r="AT615" s="359">
        <f>_xll.qlIndexFixing($AU$1,AP615,TRUE,_xll.ohTrigger(Trigger,Trigger1M))</f>
        <v>4.6184221144815463E-3</v>
      </c>
    </row>
    <row r="616" spans="41:46" ht="11.25" customHeight="1" x14ac:dyDescent="0.25">
      <c r="AO616" s="187" t="s">
        <v>90</v>
      </c>
      <c r="AP616" s="186">
        <f>_xll.qlInterestRateIndexFixingDate(Currency&amp;"ibor"&amp;$I$1,AQ616,Trigger)</f>
        <v>43606</v>
      </c>
      <c r="AQ616" s="186">
        <f>_xll.qlCalendarAdvance(Calendar,AQ615,AO616,"f",,Trigger)</f>
        <v>43608</v>
      </c>
      <c r="AR616" s="186">
        <f>_xll.qlInterestRateIndexMaturity(Currency&amp;"ibor"&amp;$I$1,AQ616,Trigger)</f>
        <v>43640</v>
      </c>
      <c r="AS616" s="359">
        <f>_xll.qlIndexFixing($AC$5,AP616,,_xll.ohTrigger(Trigger,Quote!$V$2))</f>
        <v>4.5913191834870415E-3</v>
      </c>
      <c r="AT616" s="359">
        <f>_xll.qlIndexFixing($AU$1,AP616,TRUE,_xll.ohTrigger(Trigger,Trigger1M))</f>
        <v>4.6711323330864141E-3</v>
      </c>
    </row>
    <row r="617" spans="41:46" ht="11.25" customHeight="1" x14ac:dyDescent="0.25">
      <c r="AO617" s="187" t="s">
        <v>90</v>
      </c>
      <c r="AP617" s="186">
        <f>_xll.qlInterestRateIndexFixingDate(Currency&amp;"ibor"&amp;$I$1,AQ617,Trigger)</f>
        <v>43613</v>
      </c>
      <c r="AQ617" s="186">
        <f>_xll.qlCalendarAdvance(Calendar,AQ616,AO617,"f",,Trigger)</f>
        <v>43615</v>
      </c>
      <c r="AR617" s="186">
        <f>_xll.qlInterestRateIndexMaturity(Currency&amp;"ibor"&amp;$I$1,AQ617,Trigger)</f>
        <v>43644</v>
      </c>
      <c r="AS617" s="359">
        <f>_xll.qlIndexFixing($AC$5,AP617,,_xll.ohTrigger(Trigger,Quote!$V$2))</f>
        <v>4.7988214349321389E-3</v>
      </c>
      <c r="AT617" s="359">
        <f>_xll.qlIndexFixing($AU$1,AP617,TRUE,_xll.ohTrigger(Trigger,Trigger1M))</f>
        <v>4.7124874353028211E-3</v>
      </c>
    </row>
    <row r="618" spans="41:46" ht="11.25" customHeight="1" x14ac:dyDescent="0.25">
      <c r="AO618" s="187" t="s">
        <v>90</v>
      </c>
      <c r="AP618" s="186">
        <f>_xll.qlInterestRateIndexFixingDate(Currency&amp;"ibor"&amp;$I$1,AQ618,Trigger)</f>
        <v>43620</v>
      </c>
      <c r="AQ618" s="186">
        <f>_xll.qlCalendarAdvance(Calendar,AQ617,AO618,"f",,Trigger)</f>
        <v>43622</v>
      </c>
      <c r="AR618" s="186">
        <f>_xll.qlInterestRateIndexMaturity(Currency&amp;"ibor"&amp;$I$1,AQ618,Trigger)</f>
        <v>43654</v>
      </c>
      <c r="AS618" s="359">
        <f>_xll.qlIndexFixing($AC$5,AP618,,_xll.ohTrigger(Trigger,Quote!$V$2))</f>
        <v>4.9658666550722597E-3</v>
      </c>
      <c r="AT618" s="359">
        <f>_xll.qlIndexFixing($AU$1,AP618,TRUE,_xll.ohTrigger(Trigger,Trigger1M))</f>
        <v>4.7766870851453924E-3</v>
      </c>
    </row>
    <row r="619" spans="41:46" ht="11.25" customHeight="1" x14ac:dyDescent="0.25">
      <c r="AO619" s="187" t="s">
        <v>90</v>
      </c>
      <c r="AP619" s="186">
        <f>_xll.qlInterestRateIndexFixingDate(Currency&amp;"ibor"&amp;$I$1,AQ619,Trigger)</f>
        <v>43627</v>
      </c>
      <c r="AQ619" s="186">
        <f>_xll.qlCalendarAdvance(Calendar,AQ618,AO619,"f",,Trigger)</f>
        <v>43629</v>
      </c>
      <c r="AR619" s="186">
        <f>_xll.qlInterestRateIndexMaturity(Currency&amp;"ibor"&amp;$I$1,AQ619,Trigger)</f>
        <v>43661</v>
      </c>
      <c r="AS619" s="359">
        <f>_xll.qlIndexFixing($AC$5,AP619,,_xll.ohTrigger(Trigger,Quote!$V$2))</f>
        <v>5.00493525266682E-3</v>
      </c>
      <c r="AT619" s="359">
        <f>_xll.qlIndexFixing($AU$1,AP619,TRUE,_xll.ohTrigger(Trigger,Trigger1M))</f>
        <v>4.8294999536363514E-3</v>
      </c>
    </row>
    <row r="620" spans="41:46" ht="11.25" customHeight="1" x14ac:dyDescent="0.25">
      <c r="AO620" s="187" t="s">
        <v>90</v>
      </c>
      <c r="AP620" s="186">
        <f>_xll.qlInterestRateIndexFixingDate(Currency&amp;"ibor"&amp;$I$1,AQ620,Trigger)</f>
        <v>43634</v>
      </c>
      <c r="AQ620" s="186">
        <f>_xll.qlCalendarAdvance(Calendar,AQ619,AO620,"f",,Trigger)</f>
        <v>43636</v>
      </c>
      <c r="AR620" s="186">
        <f>_xll.qlInterestRateIndexMaturity(Currency&amp;"ibor"&amp;$I$1,AQ620,Trigger)</f>
        <v>43668</v>
      </c>
      <c r="AS620" s="359">
        <f>_xll.qlIndexFixing($AC$5,AP620,,_xll.ohTrigger(Trigger,Quote!$V$2))</f>
        <v>5.0440039858778984E-3</v>
      </c>
      <c r="AT620" s="359">
        <f>_xll.qlIndexFixing($AU$1,AP620,TRUE,_xll.ohTrigger(Trigger,Trigger1M))</f>
        <v>4.882327865686209E-3</v>
      </c>
    </row>
    <row r="621" spans="41:46" ht="11.25" customHeight="1" x14ac:dyDescent="0.25">
      <c r="AO621" s="187" t="s">
        <v>90</v>
      </c>
      <c r="AP621" s="186">
        <f>_xll.qlInterestRateIndexFixingDate(Currency&amp;"ibor"&amp;$I$1,AQ621,Trigger)</f>
        <v>43641</v>
      </c>
      <c r="AQ621" s="186">
        <f>_xll.qlCalendarAdvance(Calendar,AQ620,AO621,"f",,Trigger)</f>
        <v>43643</v>
      </c>
      <c r="AR621" s="186">
        <f>_xll.qlInterestRateIndexMaturity(Currency&amp;"ibor"&amp;$I$1,AQ621,Trigger)</f>
        <v>43675</v>
      </c>
      <c r="AS621" s="359">
        <f>_xll.qlIndexFixing($AC$5,AP621,,_xll.ohTrigger(Trigger,Quote!$V$2))</f>
        <v>5.0830728547054949E-3</v>
      </c>
      <c r="AT621" s="359">
        <f>_xll.qlIndexFixing($AU$1,AP621,TRUE,_xll.ohTrigger(Trigger,Trigger1M))</f>
        <v>4.9351668755037714E-3</v>
      </c>
    </row>
    <row r="622" spans="41:46" ht="11.25" customHeight="1" x14ac:dyDescent="0.25">
      <c r="AO622" s="187" t="s">
        <v>90</v>
      </c>
      <c r="AP622" s="186">
        <f>_xll.qlInterestRateIndexFixingDate(Currency&amp;"ibor"&amp;$I$1,AQ622,Trigger)</f>
        <v>43648</v>
      </c>
      <c r="AQ622" s="186">
        <f>_xll.qlCalendarAdvance(Calendar,AQ621,AO622,"f",,Trigger)</f>
        <v>43650</v>
      </c>
      <c r="AR622" s="186">
        <f>_xll.qlInterestRateIndexMaturity(Currency&amp;"ibor"&amp;$I$1,AQ622,Trigger)</f>
        <v>43682</v>
      </c>
      <c r="AS622" s="359">
        <f>_xll.qlIndexFixing($AC$5,AP622,,_xll.ohTrigger(Trigger,Quote!$V$2))</f>
        <v>5.1221418591496093E-3</v>
      </c>
      <c r="AT622" s="359">
        <f>_xll.qlIndexFixing($AU$1,AP622,TRUE,_xll.ohTrigger(Trigger,Trigger1M))</f>
        <v>4.9880130372029208E-3</v>
      </c>
    </row>
    <row r="623" spans="41:46" ht="11.25" customHeight="1" x14ac:dyDescent="0.25">
      <c r="AO623" s="187" t="s">
        <v>90</v>
      </c>
      <c r="AP623" s="186">
        <f>_xll.qlInterestRateIndexFixingDate(Currency&amp;"ibor"&amp;$I$1,AQ623,Trigger)</f>
        <v>43655</v>
      </c>
      <c r="AQ623" s="186">
        <f>_xll.qlCalendarAdvance(Calendar,AQ622,AO623,"f",,Trigger)</f>
        <v>43657</v>
      </c>
      <c r="AR623" s="186">
        <f>_xll.qlInterestRateIndexMaturity(Currency&amp;"ibor"&amp;$I$1,AQ623,Trigger)</f>
        <v>43689</v>
      </c>
      <c r="AS623" s="359">
        <f>_xll.qlIndexFixing($AC$5,AP623,,_xll.ohTrigger(Trigger,Quote!$V$2))</f>
        <v>5.1612109992127397E-3</v>
      </c>
      <c r="AT623" s="359">
        <f>_xll.qlIndexFixing($AU$1,AP623,TRUE,_xll.ohTrigger(Trigger,Trigger1M))</f>
        <v>5.0408624048425832E-3</v>
      </c>
    </row>
    <row r="624" spans="41:46" ht="11.25" customHeight="1" x14ac:dyDescent="0.25">
      <c r="AO624" s="187" t="s">
        <v>90</v>
      </c>
      <c r="AP624" s="186">
        <f>_xll.qlInterestRateIndexFixingDate(Currency&amp;"ibor"&amp;$I$1,AQ624,Trigger)</f>
        <v>43662</v>
      </c>
      <c r="AQ624" s="186">
        <f>_xll.qlCalendarAdvance(Calendar,AQ623,AO624,"f",,Trigger)</f>
        <v>43664</v>
      </c>
      <c r="AR624" s="186">
        <f>_xll.qlInterestRateIndexMaturity(Currency&amp;"ibor"&amp;$I$1,AQ624,Trigger)</f>
        <v>43696</v>
      </c>
      <c r="AS624" s="359">
        <f>_xll.qlIndexFixing($AC$5,AP624,,_xll.ohTrigger(Trigger,Quote!$V$2))</f>
        <v>5.2002802748923882E-3</v>
      </c>
      <c r="AT624" s="359">
        <f>_xll.qlIndexFixing($AU$1,AP624,TRUE,_xll.ohTrigger(Trigger,Trigger1M))</f>
        <v>5.0937110323867607E-3</v>
      </c>
    </row>
    <row r="625" spans="41:46" ht="11.25" customHeight="1" x14ac:dyDescent="0.25">
      <c r="AO625" s="187" t="s">
        <v>90</v>
      </c>
      <c r="AP625" s="186">
        <f>_xll.qlInterestRateIndexFixingDate(Currency&amp;"ibor"&amp;$I$1,AQ625,Trigger)</f>
        <v>43669</v>
      </c>
      <c r="AQ625" s="186">
        <f>_xll.qlCalendarAdvance(Calendar,AQ624,AO625,"f",,Trigger)</f>
        <v>43671</v>
      </c>
      <c r="AR625" s="186">
        <f>_xll.qlInterestRateIndexMaturity(Currency&amp;"ibor"&amp;$I$1,AQ625,Trigger)</f>
        <v>43703</v>
      </c>
      <c r="AS625" s="359">
        <f>_xll.qlIndexFixing($AC$5,AP625,,_xll.ohTrigger(Trigger,Quote!$V$2))</f>
        <v>5.2393496861910527E-3</v>
      </c>
      <c r="AT625" s="359">
        <f>_xll.qlIndexFixing($AU$1,AP625,TRUE,_xll.ohTrigger(Trigger,Trigger1M))</f>
        <v>5.1465549737469973E-3</v>
      </c>
    </row>
    <row r="626" spans="41:46" ht="11.25" customHeight="1" x14ac:dyDescent="0.25">
      <c r="AO626" s="187" t="s">
        <v>90</v>
      </c>
      <c r="AP626" s="186">
        <f>_xll.qlInterestRateIndexFixingDate(Currency&amp;"ibor"&amp;$I$1,AQ626,Trigger)</f>
        <v>43676</v>
      </c>
      <c r="AQ626" s="186">
        <f>_xll.qlCalendarAdvance(Calendar,AQ625,AO626,"f",,Trigger)</f>
        <v>43678</v>
      </c>
      <c r="AR626" s="186">
        <f>_xll.qlInterestRateIndexMaturity(Currency&amp;"ibor"&amp;$I$1,AQ626,Trigger)</f>
        <v>43710</v>
      </c>
      <c r="AS626" s="359">
        <f>_xll.qlIndexFixing($AC$5,AP626,,_xll.ohTrigger(Trigger,Quote!$V$2))</f>
        <v>5.2784192331112312E-3</v>
      </c>
      <c r="AT626" s="359">
        <f>_xll.qlIndexFixing($AU$1,AP626,TRUE,_xll.ohTrigger(Trigger,Trigger1M))</f>
        <v>5.199390282742411E-3</v>
      </c>
    </row>
    <row r="627" spans="41:46" ht="11.25" customHeight="1" x14ac:dyDescent="0.25">
      <c r="AO627" s="187" t="s">
        <v>90</v>
      </c>
      <c r="AP627" s="186">
        <f>_xll.qlInterestRateIndexFixingDate(Currency&amp;"ibor"&amp;$I$1,AQ627,Trigger)</f>
        <v>43683</v>
      </c>
      <c r="AQ627" s="186">
        <f>_xll.qlCalendarAdvance(Calendar,AQ626,AO627,"f",,Trigger)</f>
        <v>43685</v>
      </c>
      <c r="AR627" s="186">
        <f>_xll.qlInterestRateIndexMaturity(Currency&amp;"ibor"&amp;$I$1,AQ627,Trigger)</f>
        <v>43717</v>
      </c>
      <c r="AS627" s="359">
        <f>_xll.qlIndexFixing($AC$5,AP627,,_xll.ohTrigger(Trigger,Quote!$V$2))</f>
        <v>5.3174889156479277E-3</v>
      </c>
      <c r="AT627" s="359">
        <f>_xll.qlIndexFixing($AU$1,AP627,TRUE,_xll.ohTrigger(Trigger,Trigger1M))</f>
        <v>5.2522130131296696E-3</v>
      </c>
    </row>
    <row r="628" spans="41:46" ht="11.25" customHeight="1" x14ac:dyDescent="0.25">
      <c r="AO628" s="187" t="s">
        <v>90</v>
      </c>
      <c r="AP628" s="186">
        <f>_xll.qlInterestRateIndexFixingDate(Currency&amp;"ibor"&amp;$I$1,AQ628,Trigger)</f>
        <v>43690</v>
      </c>
      <c r="AQ628" s="186">
        <f>_xll.qlCalendarAdvance(Calendar,AQ627,AO628,"f",,Trigger)</f>
        <v>43692</v>
      </c>
      <c r="AR628" s="186">
        <f>_xll.qlInterestRateIndexMaturity(Currency&amp;"ibor"&amp;$I$1,AQ628,Trigger)</f>
        <v>43724</v>
      </c>
      <c r="AS628" s="359">
        <f>_xll.qlIndexFixing($AC$5,AP628,,_xll.ohTrigger(Trigger,Quote!$V$2))</f>
        <v>5.3565587338036402E-3</v>
      </c>
      <c r="AT628" s="359">
        <f>_xll.qlIndexFixing($AU$1,AP628,TRUE,_xll.ohTrigger(Trigger,Trigger1M))</f>
        <v>5.305019218585505E-3</v>
      </c>
    </row>
    <row r="629" spans="41:46" ht="11.25" customHeight="1" x14ac:dyDescent="0.25">
      <c r="AO629" s="187" t="s">
        <v>90</v>
      </c>
      <c r="AP629" s="186">
        <f>_xll.qlInterestRateIndexFixingDate(Currency&amp;"ibor"&amp;$I$1,AQ629,Trigger)</f>
        <v>43697</v>
      </c>
      <c r="AQ629" s="186">
        <f>_xll.qlCalendarAdvance(Calendar,AQ628,AO629,"f",,Trigger)</f>
        <v>43699</v>
      </c>
      <c r="AR629" s="186">
        <f>_xll.qlInterestRateIndexMaturity(Currency&amp;"ibor"&amp;$I$1,AQ629,Trigger)</f>
        <v>43731</v>
      </c>
      <c r="AS629" s="359">
        <f>_xll.qlIndexFixing($AC$5,AP629,,_xll.ohTrigger(Trigger,Quote!$V$2))</f>
        <v>5.3956286875808668E-3</v>
      </c>
      <c r="AT629" s="359">
        <f>_xll.qlIndexFixing($AU$1,AP629,TRUE,_xll.ohTrigger(Trigger,Trigger1M))</f>
        <v>5.3578049527142069E-3</v>
      </c>
    </row>
    <row r="630" spans="41:46" ht="11.25" customHeight="1" x14ac:dyDescent="0.25">
      <c r="AO630" s="187" t="s">
        <v>90</v>
      </c>
      <c r="AP630" s="186">
        <f>_xll.qlInterestRateIndexFixingDate(Currency&amp;"ibor"&amp;$I$1,AQ630,Trigger)</f>
        <v>43704</v>
      </c>
      <c r="AQ630" s="186">
        <f>_xll.qlCalendarAdvance(Calendar,AQ629,AO630,"f",,Trigger)</f>
        <v>43706</v>
      </c>
      <c r="AR630" s="186">
        <f>_xll.qlInterestRateIndexMaturity(Currency&amp;"ibor"&amp;$I$1,AQ630,Trigger)</f>
        <v>43738</v>
      </c>
      <c r="AS630" s="359">
        <f>_xll.qlIndexFixing($AC$5,AP630,,_xll.ohTrigger(Trigger,Quote!$V$2))</f>
        <v>5.4346987769796073E-3</v>
      </c>
      <c r="AT630" s="359">
        <f>_xll.qlIndexFixing($AU$1,AP630,TRUE,_xll.ohTrigger(Trigger,Trigger1M))</f>
        <v>5.4105662690501211E-3</v>
      </c>
    </row>
    <row r="631" spans="41:46" ht="11.25" customHeight="1" x14ac:dyDescent="0.25">
      <c r="AO631" s="187" t="s">
        <v>90</v>
      </c>
      <c r="AP631" s="186">
        <f>_xll.qlInterestRateIndexFixingDate(Currency&amp;"ibor"&amp;$I$1,AQ631,Trigger)</f>
        <v>43711</v>
      </c>
      <c r="AQ631" s="186">
        <f>_xll.qlCalendarAdvance(Calendar,AQ630,AO631,"f",,Trigger)</f>
        <v>43713</v>
      </c>
      <c r="AR631" s="186">
        <f>_xll.qlInterestRateIndexMaturity(Currency&amp;"ibor"&amp;$I$1,AQ631,Trigger)</f>
        <v>43745</v>
      </c>
      <c r="AS631" s="359">
        <f>_xll.qlIndexFixing($AC$5,AP631,,_xll.ohTrigger(Trigger,Quote!$V$2))</f>
        <v>5.4737690019998619E-3</v>
      </c>
      <c r="AT631" s="359">
        <f>_xll.qlIndexFixing($AU$1,AP631,TRUE,_xll.ohTrigger(Trigger,Trigger1M))</f>
        <v>5.4632992210476572E-3</v>
      </c>
    </row>
    <row r="632" spans="41:46" ht="11.25" customHeight="1" x14ac:dyDescent="0.25">
      <c r="AO632" s="187" t="s">
        <v>90</v>
      </c>
      <c r="AP632" s="186">
        <f>_xll.qlInterestRateIndexFixingDate(Currency&amp;"ibor"&amp;$I$1,AQ632,Trigger)</f>
        <v>43718</v>
      </c>
      <c r="AQ632" s="186">
        <f>_xll.qlCalendarAdvance(Calendar,AQ631,AO632,"f",,Trigger)</f>
        <v>43720</v>
      </c>
      <c r="AR632" s="186">
        <f>_xll.qlInterestRateIndexMaturity(Currency&amp;"ibor"&amp;$I$1,AQ632,Trigger)</f>
        <v>43752</v>
      </c>
      <c r="AS632" s="359">
        <f>_xll.qlIndexFixing($AC$5,AP632,,_xll.ohTrigger(Trigger,Quote!$V$2))</f>
        <v>5.5128393626416305E-3</v>
      </c>
      <c r="AT632" s="359">
        <f>_xll.qlIndexFixing($AU$1,AP632,TRUE,_xll.ohTrigger(Trigger,Trigger1M))</f>
        <v>5.5159998620912809E-3</v>
      </c>
    </row>
    <row r="633" spans="41:46" ht="11.25" customHeight="1" x14ac:dyDescent="0.25">
      <c r="AO633" s="187" t="s">
        <v>90</v>
      </c>
      <c r="AP633" s="186">
        <f>_xll.qlInterestRateIndexFixingDate(Currency&amp;"ibor"&amp;$I$1,AQ633,Trigger)</f>
        <v>43725</v>
      </c>
      <c r="AQ633" s="186">
        <f>_xll.qlCalendarAdvance(Calendar,AQ632,AO633,"f",,Trigger)</f>
        <v>43727</v>
      </c>
      <c r="AR633" s="186">
        <f>_xll.qlInterestRateIndexMaturity(Currency&amp;"ibor"&amp;$I$1,AQ633,Trigger)</f>
        <v>43759</v>
      </c>
      <c r="AS633" s="359">
        <f>_xll.qlIndexFixing($AC$5,AP633,,_xll.ohTrigger(Trigger,Quote!$V$2))</f>
        <v>5.5519098589074112E-3</v>
      </c>
      <c r="AT633" s="359">
        <f>_xll.qlIndexFixing($AU$1,AP633,TRUE,_xll.ohTrigger(Trigger,Trigger1M))</f>
        <v>5.5686642454880197E-3</v>
      </c>
    </row>
    <row r="634" spans="41:46" ht="11.25" customHeight="1" x14ac:dyDescent="0.25">
      <c r="AO634" s="187" t="s">
        <v>90</v>
      </c>
      <c r="AP634" s="186">
        <f>_xll.qlInterestRateIndexFixingDate(Currency&amp;"ibor"&amp;$I$1,AQ634,Trigger)</f>
        <v>43732</v>
      </c>
      <c r="AQ634" s="186">
        <f>_xll.qlCalendarAdvance(Calendar,AQ633,AO634,"f",,Trigger)</f>
        <v>43734</v>
      </c>
      <c r="AR634" s="186">
        <f>_xll.qlInterestRateIndexMaturity(Currency&amp;"ibor"&amp;$I$1,AQ634,Trigger)</f>
        <v>43766</v>
      </c>
      <c r="AS634" s="359">
        <f>_xll.qlIndexFixing($AC$5,AP634,,_xll.ohTrigger(Trigger,Quote!$V$2))</f>
        <v>5.5909804907947058E-3</v>
      </c>
      <c r="AT634" s="359">
        <f>_xll.qlIndexFixing($AU$1,AP634,TRUE,_xll.ohTrigger(Trigger,Trigger1M))</f>
        <v>5.6212884244774552E-3</v>
      </c>
    </row>
    <row r="635" spans="41:46" ht="11.25" customHeight="1" x14ac:dyDescent="0.25">
      <c r="AO635" s="187" t="s">
        <v>90</v>
      </c>
      <c r="AP635" s="186">
        <f>_xll.qlInterestRateIndexFixingDate(Currency&amp;"ibor"&amp;$I$1,AQ635,Trigger)</f>
        <v>43739</v>
      </c>
      <c r="AQ635" s="186">
        <f>_xll.qlCalendarAdvance(Calendar,AQ634,AO635,"f",,Trigger)</f>
        <v>43741</v>
      </c>
      <c r="AR635" s="186">
        <f>_xll.qlInterestRateIndexMaturity(Currency&amp;"ibor"&amp;$I$1,AQ635,Trigger)</f>
        <v>43773</v>
      </c>
      <c r="AS635" s="359">
        <f>_xll.qlIndexFixing($AC$5,AP635,,_xll.ohTrigger(Trigger,Quote!$V$2))</f>
        <v>5.6300512583035145E-3</v>
      </c>
      <c r="AT635" s="359">
        <f>_xll.qlIndexFixing($AU$1,AP635,TRUE,_xll.ohTrigger(Trigger,Trigger1M))</f>
        <v>5.6738684522167349E-3</v>
      </c>
    </row>
    <row r="636" spans="41:46" ht="11.25" customHeight="1" x14ac:dyDescent="0.25">
      <c r="AO636" s="187" t="s">
        <v>90</v>
      </c>
      <c r="AP636" s="186">
        <f>_xll.qlInterestRateIndexFixingDate(Currency&amp;"ibor"&amp;$I$1,AQ636,Trigger)</f>
        <v>43746</v>
      </c>
      <c r="AQ636" s="186">
        <f>_xll.qlCalendarAdvance(Calendar,AQ635,AO636,"f",,Trigger)</f>
        <v>43748</v>
      </c>
      <c r="AR636" s="186">
        <f>_xll.qlInterestRateIndexMaturity(Currency&amp;"ibor"&amp;$I$1,AQ636,Trigger)</f>
        <v>43780</v>
      </c>
      <c r="AS636" s="359">
        <f>_xll.qlIndexFixing($AC$5,AP636,,_xll.ohTrigger(Trigger,Quote!$V$2))</f>
        <v>5.6691221614363352E-3</v>
      </c>
      <c r="AT636" s="359">
        <f>_xll.qlIndexFixing($AU$1,AP636,TRUE,_xll.ohTrigger(Trigger,Trigger1M))</f>
        <v>5.726400381803054E-3</v>
      </c>
    </row>
    <row r="637" spans="41:46" ht="11.25" customHeight="1" x14ac:dyDescent="0.25">
      <c r="AO637" s="187" t="s">
        <v>90</v>
      </c>
      <c r="AP637" s="186">
        <f>_xll.qlInterestRateIndexFixingDate(Currency&amp;"ibor"&amp;$I$1,AQ637,Trigger)</f>
        <v>43753</v>
      </c>
      <c r="AQ637" s="186">
        <f>_xll.qlCalendarAdvance(Calendar,AQ636,AO637,"f",,Trigger)</f>
        <v>43755</v>
      </c>
      <c r="AR637" s="186">
        <f>_xll.qlInterestRateIndexMaturity(Currency&amp;"ibor"&amp;$I$1,AQ637,Trigger)</f>
        <v>43787</v>
      </c>
      <c r="AS637" s="359">
        <f>_xll.qlIndexFixing($AC$5,AP637,,_xll.ohTrigger(Trigger,Quote!$V$2))</f>
        <v>5.7081932001931679E-3</v>
      </c>
      <c r="AT637" s="359">
        <f>_xll.qlIndexFixing($AU$1,AP637,TRUE,_xll.ohTrigger(Trigger,Trigger1M))</f>
        <v>5.778880266246178E-3</v>
      </c>
    </row>
    <row r="638" spans="41:46" ht="11.25" customHeight="1" x14ac:dyDescent="0.25">
      <c r="AO638" s="187" t="s">
        <v>90</v>
      </c>
      <c r="AP638" s="186">
        <f>_xll.qlInterestRateIndexFixingDate(Currency&amp;"ibor"&amp;$I$1,AQ638,Trigger)</f>
        <v>43760</v>
      </c>
      <c r="AQ638" s="186">
        <f>_xll.qlCalendarAdvance(Calendar,AQ637,AO638,"f",,Trigger)</f>
        <v>43762</v>
      </c>
      <c r="AR638" s="186">
        <f>_xll.qlInterestRateIndexMaturity(Currency&amp;"ibor"&amp;$I$1,AQ638,Trigger)</f>
        <v>43794</v>
      </c>
      <c r="AS638" s="359">
        <f>_xll.qlIndexFixing($AC$5,AP638,,_xll.ohTrigger(Trigger,Quote!$V$2))</f>
        <v>5.7472643745765106E-3</v>
      </c>
      <c r="AT638" s="359">
        <f>_xll.qlIndexFixing($AU$1,AP638,TRUE,_xll.ohTrigger(Trigger,Trigger1M))</f>
        <v>5.8313041584909242E-3</v>
      </c>
    </row>
    <row r="639" spans="41:46" ht="11.25" customHeight="1" x14ac:dyDescent="0.25">
      <c r="AO639" s="187" t="s">
        <v>90</v>
      </c>
      <c r="AP639" s="186">
        <f>_xll.qlInterestRateIndexFixingDate(Currency&amp;"ibor"&amp;$I$1,AQ639,Trigger)</f>
        <v>43767</v>
      </c>
      <c r="AQ639" s="186">
        <f>_xll.qlCalendarAdvance(Calendar,AQ638,AO639,"f",,Trigger)</f>
        <v>43769</v>
      </c>
      <c r="AR639" s="186">
        <f>_xll.qlInterestRateIndexMaturity(Currency&amp;"ibor"&amp;$I$1,AQ639,Trigger)</f>
        <v>43798</v>
      </c>
      <c r="AS639" s="359">
        <f>_xll.qlIndexFixing($AC$5,AP639,,_xll.ohTrigger(Trigger,Quote!$V$2))</f>
        <v>5.7778241720530463E-3</v>
      </c>
      <c r="AT639" s="359">
        <f>_xll.qlIndexFixing($AU$1,AP639,TRUE,_xll.ohTrigger(Trigger,Trigger1M))</f>
        <v>5.8723186922919656E-3</v>
      </c>
    </row>
    <row r="640" spans="41:46" ht="11.25" customHeight="1" x14ac:dyDescent="0.25">
      <c r="AO640" s="187" t="s">
        <v>90</v>
      </c>
      <c r="AP640" s="186">
        <f>_xll.qlInterestRateIndexFixingDate(Currency&amp;"ibor"&amp;$I$1,AQ640,Trigger)</f>
        <v>43774</v>
      </c>
      <c r="AQ640" s="186">
        <f>_xll.qlCalendarAdvance(Calendar,AQ639,AO640,"f",,Trigger)</f>
        <v>43776</v>
      </c>
      <c r="AR640" s="186">
        <f>_xll.qlInterestRateIndexMaturity(Currency&amp;"ibor"&amp;$I$1,AQ640,Trigger)</f>
        <v>43808</v>
      </c>
      <c r="AS640" s="359">
        <f>_xll.qlIndexFixing($AC$5,AP640,,_xll.ohTrigger(Trigger,Quote!$V$2))</f>
        <v>5.8254071302177302E-3</v>
      </c>
      <c r="AT640" s="359">
        <f>_xll.qlIndexFixing($AU$1,AP640,TRUE,_xll.ohTrigger(Trigger,Trigger1M))</f>
        <v>5.9359681778023421E-3</v>
      </c>
    </row>
    <row r="641" spans="41:46" ht="11.25" customHeight="1" x14ac:dyDescent="0.25">
      <c r="AO641" s="187" t="s">
        <v>90</v>
      </c>
      <c r="AP641" s="186">
        <f>_xll.qlInterestRateIndexFixingDate(Currency&amp;"ibor"&amp;$I$1,AQ641,Trigger)</f>
        <v>43781</v>
      </c>
      <c r="AQ641" s="186">
        <f>_xll.qlCalendarAdvance(Calendar,AQ640,AO641,"f",,Trigger)</f>
        <v>43783</v>
      </c>
      <c r="AR641" s="186">
        <f>_xll.qlInterestRateIndexMaturity(Currency&amp;"ibor"&amp;$I$1,AQ641,Trigger)</f>
        <v>43815</v>
      </c>
      <c r="AS641" s="359">
        <f>_xll.qlIndexFixing($AC$5,AP641,,_xll.ohTrigger(Trigger,Quote!$V$2))</f>
        <v>5.864478711475607E-3</v>
      </c>
      <c r="AT641" s="359">
        <f>_xll.qlIndexFixing($AU$1,AP641,TRUE,_xll.ohTrigger(Trigger,Trigger1M))</f>
        <v>5.9882004103889441E-3</v>
      </c>
    </row>
    <row r="642" spans="41:46" ht="11.25" customHeight="1" x14ac:dyDescent="0.25">
      <c r="AO642" s="187" t="s">
        <v>90</v>
      </c>
      <c r="AP642" s="186">
        <f>_xll.qlInterestRateIndexFixingDate(Currency&amp;"ibor"&amp;$I$1,AQ642,Trigger)</f>
        <v>43788</v>
      </c>
      <c r="AQ642" s="186">
        <f>_xll.qlCalendarAdvance(Calendar,AQ641,AO642,"f",,Trigger)</f>
        <v>43790</v>
      </c>
      <c r="AR642" s="186">
        <f>_xll.qlInterestRateIndexMaturity(Currency&amp;"ibor"&amp;$I$1,AQ642,Trigger)</f>
        <v>43822</v>
      </c>
      <c r="AS642" s="359">
        <f>_xll.qlIndexFixing($AC$5,AP642,,_xll.ohTrigger(Trigger,Quote!$V$2))</f>
        <v>5.9035504283624918E-3</v>
      </c>
      <c r="AT642" s="359">
        <f>_xll.qlIndexFixing($AU$1,AP642,TRUE,_xll.ohTrigger(Trigger,Trigger1M))</f>
        <v>6.040360861827021E-3</v>
      </c>
    </row>
    <row r="643" spans="41:46" ht="11.25" customHeight="1" x14ac:dyDescent="0.25">
      <c r="AO643" s="187" t="s">
        <v>90</v>
      </c>
      <c r="AP643" s="186">
        <f>_xll.qlInterestRateIndexFixingDate(Currency&amp;"ibor"&amp;$I$1,AQ643,Trigger)</f>
        <v>43795</v>
      </c>
      <c r="AQ643" s="186">
        <f>_xll.qlCalendarAdvance(Calendar,AQ642,AO643,"f",,Trigger)</f>
        <v>43797</v>
      </c>
      <c r="AR643" s="186">
        <f>_xll.qlInterestRateIndexMaturity(Currency&amp;"ibor"&amp;$I$1,AQ643,Trigger)</f>
        <v>43829</v>
      </c>
      <c r="AS643" s="359">
        <f>_xll.qlIndexFixing($AC$5,AP643,,_xll.ohTrigger(Trigger,Quote!$V$2))</f>
        <v>5.9426222808758866E-3</v>
      </c>
      <c r="AT643" s="359">
        <f>_xll.qlIndexFixing($AU$1,AP643,TRUE,_xll.ohTrigger(Trigger,Trigger1M))</f>
        <v>6.0924455846966818E-3</v>
      </c>
    </row>
    <row r="644" spans="41:46" ht="11.25" customHeight="1" x14ac:dyDescent="0.25">
      <c r="AO644" s="187" t="s">
        <v>90</v>
      </c>
      <c r="AP644" s="186">
        <f>_xll.qlInterestRateIndexFixingDate(Currency&amp;"ibor"&amp;$I$1,AQ644,Trigger)</f>
        <v>43802</v>
      </c>
      <c r="AQ644" s="186">
        <f>_xll.qlCalendarAdvance(Calendar,AQ643,AO644,"f",,Trigger)</f>
        <v>43804</v>
      </c>
      <c r="AR644" s="186">
        <f>_xll.qlInterestRateIndexMaturity(Currency&amp;"ibor"&amp;$I$1,AQ644,Trigger)</f>
        <v>43836</v>
      </c>
      <c r="AS644" s="359">
        <f>_xll.qlIndexFixing($AC$5,AP644,,_xll.ohTrigger(Trigger,Quote!$V$2))</f>
        <v>5.9816942690157915E-3</v>
      </c>
      <c r="AT644" s="359">
        <f>_xll.qlIndexFixing($AU$1,AP644,TRUE,_xll.ohTrigger(Trigger,Trigger1M))</f>
        <v>6.1444506315130876E-3</v>
      </c>
    </row>
    <row r="645" spans="41:46" ht="11.25" customHeight="1" x14ac:dyDescent="0.25">
      <c r="AO645" s="187" t="s">
        <v>90</v>
      </c>
      <c r="AP645" s="186">
        <f>_xll.qlInterestRateIndexFixingDate(Currency&amp;"ibor"&amp;$I$1,AQ645,Trigger)</f>
        <v>43809</v>
      </c>
      <c r="AQ645" s="186">
        <f>_xll.qlCalendarAdvance(Calendar,AQ644,AO645,"f",,Trigger)</f>
        <v>43811</v>
      </c>
      <c r="AR645" s="186">
        <f>_xll.qlInterestRateIndexMaturity(Currency&amp;"ibor"&amp;$I$1,AQ645,Trigger)</f>
        <v>43843</v>
      </c>
      <c r="AS645" s="359">
        <f>_xll.qlIndexFixing($AC$5,AP645,,_xll.ohTrigger(Trigger,Quote!$V$2))</f>
        <v>6.0207663927822064E-3</v>
      </c>
      <c r="AT645" s="359">
        <f>_xll.qlIndexFixing($AU$1,AP645,TRUE,_xll.ohTrigger(Trigger,Trigger1M))</f>
        <v>6.1963720547089651E-3</v>
      </c>
    </row>
    <row r="646" spans="41:46" ht="11.25" customHeight="1" x14ac:dyDescent="0.25">
      <c r="AO646" s="187" t="s">
        <v>90</v>
      </c>
      <c r="AP646" s="186">
        <f>_xll.qlInterestRateIndexFixingDate(Currency&amp;"ibor"&amp;$I$1,AQ646,Trigger)</f>
        <v>43816</v>
      </c>
      <c r="AQ646" s="186">
        <f>_xll.qlCalendarAdvance(Calendar,AQ645,AO646,"f",,Trigger)</f>
        <v>43818</v>
      </c>
      <c r="AR646" s="186">
        <f>_xll.qlInterestRateIndexMaturity(Currency&amp;"ibor"&amp;$I$1,AQ646,Trigger)</f>
        <v>43850</v>
      </c>
      <c r="AS646" s="359">
        <f>_xll.qlIndexFixing($AC$5,AP646,,_xll.ohTrigger(Trigger,Quote!$V$2))</f>
        <v>6.0598386521801273E-3</v>
      </c>
      <c r="AT646" s="359">
        <f>_xll.qlIndexFixing($AU$1,AP646,TRUE,_xll.ohTrigger(Trigger,Trigger1M))</f>
        <v>6.2482059066570894E-3</v>
      </c>
    </row>
    <row r="647" spans="41:46" ht="11.25" customHeight="1" x14ac:dyDescent="0.25">
      <c r="AO647" s="187" t="s">
        <v>90</v>
      </c>
      <c r="AP647" s="186">
        <f>_xll.qlInterestRateIndexFixingDate(Currency&amp;"ibor"&amp;$I$1,AQ647,Trigger)</f>
        <v>43822</v>
      </c>
      <c r="AQ647" s="186">
        <f>_xll.qlCalendarAdvance(Calendar,AQ646,AO647,"f",,Trigger)</f>
        <v>43826</v>
      </c>
      <c r="AR647" s="186">
        <f>_xll.qlInterestRateIndexMaturity(Currency&amp;"ibor"&amp;$I$1,AQ647,Trigger)</f>
        <v>43857</v>
      </c>
      <c r="AS647" s="359">
        <f>_xll.qlIndexFixing($AC$5,AP647,,_xll.ohTrigger(Trigger,Quote!$V$2))</f>
        <v>6.1016502379927021E-3</v>
      </c>
      <c r="AT647" s="359">
        <f>_xll.qlIndexFixing($AU$1,AP647,TRUE,_xll.ohTrigger(Trigger,Trigger1M))</f>
        <v>6.303590478194775E-3</v>
      </c>
    </row>
    <row r="648" spans="41:46" ht="11.25" customHeight="1" x14ac:dyDescent="0.25">
      <c r="AO648" s="187" t="s">
        <v>90</v>
      </c>
      <c r="AP648" s="186">
        <f>_xll.qlInterestRateIndexFixingDate(Currency&amp;"ibor"&amp;$I$1,AQ648,Trigger)</f>
        <v>43830</v>
      </c>
      <c r="AQ648" s="186">
        <f>_xll.qlCalendarAdvance(Calendar,AQ647,AO648,"f",,Trigger)</f>
        <v>43833</v>
      </c>
      <c r="AR648" s="186">
        <f>_xll.qlInterestRateIndexMaturity(Currency&amp;"ibor"&amp;$I$1,AQ648,Trigger)</f>
        <v>43864</v>
      </c>
      <c r="AS648" s="359">
        <f>_xll.qlIndexFixing($AC$5,AP648,,_xll.ohTrigger(Trigger,Quote!$V$2))</f>
        <v>6.1407221141555664E-3</v>
      </c>
      <c r="AT648" s="359">
        <f>_xll.qlIndexFixing($AU$1,AP648,TRUE,_xll.ohTrigger(Trigger,Trigger1M))</f>
        <v>6.35522967812251E-3</v>
      </c>
    </row>
    <row r="649" spans="41:46" ht="11.25" customHeight="1" x14ac:dyDescent="0.25">
      <c r="AO649" s="187" t="s">
        <v>90</v>
      </c>
      <c r="AP649" s="186">
        <f>_xll.qlInterestRateIndexFixingDate(Currency&amp;"ibor"&amp;$I$1,AQ649,Trigger)</f>
        <v>43838</v>
      </c>
      <c r="AQ649" s="186">
        <f>_xll.qlCalendarAdvance(Calendar,AQ648,AO649,"f",,Trigger)</f>
        <v>43840</v>
      </c>
      <c r="AR649" s="186">
        <f>_xll.qlInterestRateIndexMaturity(Currency&amp;"ibor"&amp;$I$1,AQ649,Trigger)</f>
        <v>43871</v>
      </c>
      <c r="AS649" s="359">
        <f>_xll.qlIndexFixing($AC$5,AP649,,_xll.ohTrigger(Trigger,Quote!$V$2))</f>
        <v>6.1797941217049453E-3</v>
      </c>
      <c r="AT649" s="359">
        <f>_xll.qlIndexFixing($AU$1,AP649,TRUE,_xll.ohTrigger(Trigger,Trigger1M))</f>
        <v>6.4067691758682502E-3</v>
      </c>
    </row>
    <row r="650" spans="41:46" ht="11.25" customHeight="1" x14ac:dyDescent="0.25">
      <c r="AO650" s="187" t="s">
        <v>90</v>
      </c>
      <c r="AP650" s="186">
        <f>_xll.qlInterestRateIndexFixingDate(Currency&amp;"ibor"&amp;$I$1,AQ650,Trigger)</f>
        <v>43845</v>
      </c>
      <c r="AQ650" s="186">
        <f>_xll.qlCalendarAdvance(Calendar,AQ649,AO650,"f",,Trigger)</f>
        <v>43847</v>
      </c>
      <c r="AR650" s="186">
        <f>_xll.qlInterestRateIndexMaturity(Currency&amp;"ibor"&amp;$I$1,AQ650,Trigger)</f>
        <v>43878</v>
      </c>
      <c r="AS650" s="359">
        <f>_xll.qlIndexFixing($AC$5,AP650,,_xll.ohTrigger(Trigger,Quote!$V$2))</f>
        <v>6.2188662606459961E-3</v>
      </c>
      <c r="AT650" s="359">
        <f>_xll.qlIndexFixing($AU$1,AP650,TRUE,_xll.ohTrigger(Trigger,Trigger1M))</f>
        <v>6.4582050236195974E-3</v>
      </c>
    </row>
    <row r="651" spans="41:46" ht="11.25" customHeight="1" x14ac:dyDescent="0.25">
      <c r="AO651" s="187" t="s">
        <v>90</v>
      </c>
      <c r="AP651" s="186">
        <f>_xll.qlInterestRateIndexFixingDate(Currency&amp;"ibor"&amp;$I$1,AQ651,Trigger)</f>
        <v>43852</v>
      </c>
      <c r="AQ651" s="186">
        <f>_xll.qlCalendarAdvance(Calendar,AQ650,AO651,"f",,Trigger)</f>
        <v>43854</v>
      </c>
      <c r="AR651" s="186">
        <f>_xll.qlInterestRateIndexMaturity(Currency&amp;"ibor"&amp;$I$1,AQ651,Trigger)</f>
        <v>43885</v>
      </c>
      <c r="AS651" s="359">
        <f>_xll.qlIndexFixing($AC$5,AP651,,_xll.ohTrigger(Trigger,Quote!$V$2))</f>
        <v>6.2579385309787187E-3</v>
      </c>
      <c r="AT651" s="359">
        <f>_xll.qlIndexFixing($AU$1,AP651,TRUE,_xll.ohTrigger(Trigger,Trigger1M))</f>
        <v>6.5095332735100007E-3</v>
      </c>
    </row>
    <row r="652" spans="41:46" ht="11.25" customHeight="1" x14ac:dyDescent="0.25">
      <c r="AO652" s="187" t="s">
        <v>90</v>
      </c>
      <c r="AP652" s="186">
        <f>_xll.qlInterestRateIndexFixingDate(Currency&amp;"ibor"&amp;$I$1,AQ652,Trigger)</f>
        <v>43859</v>
      </c>
      <c r="AQ652" s="186">
        <f>_xll.qlCalendarAdvance(Calendar,AQ651,AO652,"f",,Trigger)</f>
        <v>43861</v>
      </c>
      <c r="AR652" s="186">
        <f>_xll.qlInterestRateIndexMaturity(Currency&amp;"ibor"&amp;$I$1,AQ652,Trigger)</f>
        <v>43889</v>
      </c>
      <c r="AS652" s="359">
        <f>_xll.qlIndexFixing($AC$5,AP652,,_xll.ohTrigger(Trigger,Quote!$V$2))</f>
        <v>6.2884735176926831E-3</v>
      </c>
      <c r="AT652" s="359">
        <f>_xll.qlIndexFixing($AU$1,AP652,TRUE,_xll.ohTrigger(Trigger,Trigger1M))</f>
        <v>6.5496231345897804E-3</v>
      </c>
    </row>
    <row r="653" spans="41:46" ht="11.25" customHeight="1" x14ac:dyDescent="0.25">
      <c r="AO653" s="187" t="s">
        <v>90</v>
      </c>
      <c r="AP653" s="186">
        <f>_xll.qlInterestRateIndexFixingDate(Currency&amp;"ibor"&amp;$I$1,AQ653,Trigger)</f>
        <v>43866</v>
      </c>
      <c r="AQ653" s="186">
        <f>_xll.qlCalendarAdvance(Calendar,AQ652,AO653,"f",,Trigger)</f>
        <v>43868</v>
      </c>
      <c r="AR653" s="186">
        <f>_xll.qlInterestRateIndexMaturity(Currency&amp;"ibor"&amp;$I$1,AQ653,Trigger)</f>
        <v>43899</v>
      </c>
      <c r="AS653" s="359">
        <f>_xll.qlIndexFixing($AC$5,AP653,,_xll.ohTrigger(Trigger,Quote!$V$2))</f>
        <v>6.3360834658088639E-3</v>
      </c>
      <c r="AT653" s="359">
        <f>_xll.qlIndexFixing($AU$1,AP653,TRUE,_xll.ohTrigger(Trigger,Trigger1M))</f>
        <v>6.6118511878807754E-3</v>
      </c>
    </row>
    <row r="654" spans="41:46" ht="11.25" customHeight="1" x14ac:dyDescent="0.25">
      <c r="AO654" s="187" t="s">
        <v>90</v>
      </c>
      <c r="AP654" s="186">
        <f>_xll.qlInterestRateIndexFixingDate(Currency&amp;"ibor"&amp;$I$1,AQ654,Trigger)</f>
        <v>43873</v>
      </c>
      <c r="AQ654" s="186">
        <f>_xll.qlCalendarAdvance(Calendar,AQ653,AO654,"f",,Trigger)</f>
        <v>43875</v>
      </c>
      <c r="AR654" s="186">
        <f>_xll.qlInterestRateIndexMaturity(Currency&amp;"ibor"&amp;$I$1,AQ654,Trigger)</f>
        <v>43906</v>
      </c>
      <c r="AS654" s="359">
        <f>_xll.qlIndexFixing($AC$5,AP654,,_xll.ohTrigger(Trigger,Quote!$V$2))</f>
        <v>6.3751561303114447E-3</v>
      </c>
      <c r="AT654" s="359">
        <f>_xll.qlIndexFixing($AU$1,AP654,TRUE,_xll.ohTrigger(Trigger,Trigger1M))</f>
        <v>6.6628329562876745E-3</v>
      </c>
    </row>
    <row r="655" spans="41:46" ht="11.25" customHeight="1" x14ac:dyDescent="0.25">
      <c r="AO655" s="187" t="s">
        <v>90</v>
      </c>
      <c r="AP655" s="186">
        <f>_xll.qlInterestRateIndexFixingDate(Currency&amp;"ibor"&amp;$I$1,AQ655,Trigger)</f>
        <v>43880</v>
      </c>
      <c r="AQ655" s="186">
        <f>_xll.qlCalendarAdvance(Calendar,AQ654,AO655,"f",,Trigger)</f>
        <v>43882</v>
      </c>
      <c r="AR655" s="186">
        <f>_xll.qlInterestRateIndexMaturity(Currency&amp;"ibor"&amp;$I$1,AQ655,Trigger)</f>
        <v>43913</v>
      </c>
      <c r="AS655" s="359">
        <f>_xll.qlIndexFixing($AC$5,AP655,,_xll.ohTrigger(Trigger,Quote!$V$2))</f>
        <v>6.4142289262056965E-3</v>
      </c>
      <c r="AT655" s="359">
        <f>_xll.qlIndexFixing($AU$1,AP655,TRUE,_xll.ohTrigger(Trigger,Trigger1M))</f>
        <v>6.7136913346789494E-3</v>
      </c>
    </row>
    <row r="656" spans="41:46" ht="11.25" customHeight="1" x14ac:dyDescent="0.25">
      <c r="AO656" s="187" t="s">
        <v>90</v>
      </c>
      <c r="AP656" s="186">
        <f>_xll.qlInterestRateIndexFixingDate(Currency&amp;"ibor"&amp;$I$1,AQ656,Trigger)</f>
        <v>43887</v>
      </c>
      <c r="AQ656" s="186">
        <f>_xll.qlCalendarAdvance(Calendar,AQ655,AO656,"f",,Trigger)</f>
        <v>43889</v>
      </c>
      <c r="AR656" s="186">
        <f>_xll.qlInterestRateIndexMaturity(Currency&amp;"ibor"&amp;$I$1,AQ656,Trigger)</f>
        <v>43921</v>
      </c>
      <c r="AS656" s="359">
        <f>_xll.qlIndexFixing($AC$5,AP656,,_xll.ohTrigger(Trigger,Quote!$V$2))</f>
        <v>6.4561506619845166E-3</v>
      </c>
      <c r="AT656" s="359">
        <f>_xll.qlIndexFixing($AU$1,AP656,TRUE,_xll.ohTrigger(Trigger,Trigger1M))</f>
        <v>6.7680975913722574E-3</v>
      </c>
    </row>
    <row r="657" spans="41:46" ht="11.25" customHeight="1" x14ac:dyDescent="0.25">
      <c r="AO657" s="187" t="s">
        <v>90</v>
      </c>
      <c r="AP657" s="186">
        <f>_xll.qlInterestRateIndexFixingDate(Currency&amp;"ibor"&amp;$I$1,AQ657,Trigger)</f>
        <v>43894</v>
      </c>
      <c r="AQ657" s="186">
        <f>_xll.qlCalendarAdvance(Calendar,AQ656,AO657,"f",,Trigger)</f>
        <v>43896</v>
      </c>
      <c r="AR657" s="186">
        <f>_xll.qlInterestRateIndexMaturity(Currency&amp;"ibor"&amp;$I$1,AQ657,Trigger)</f>
        <v>43927</v>
      </c>
      <c r="AS657" s="359">
        <f>_xll.qlIndexFixing($AC$5,AP657,,_xll.ohTrigger(Trigger,Quote!$V$2))</f>
        <v>6.4923749121743738E-3</v>
      </c>
      <c r="AT657" s="359">
        <f>_xll.qlIndexFixing($AU$1,AP657,TRUE,_xll.ohTrigger(Trigger,Trigger1M))</f>
        <v>6.8150221285559927E-3</v>
      </c>
    </row>
    <row r="658" spans="41:46" ht="11.25" customHeight="1" x14ac:dyDescent="0.25">
      <c r="AO658" s="187" t="s">
        <v>90</v>
      </c>
      <c r="AP658" s="186">
        <f>_xll.qlInterestRateIndexFixingDate(Currency&amp;"ibor"&amp;$I$1,AQ658,Trigger)</f>
        <v>43901</v>
      </c>
      <c r="AQ658" s="186">
        <f>_xll.qlCalendarAdvance(Calendar,AQ657,AO658,"f",,Trigger)</f>
        <v>43903</v>
      </c>
      <c r="AR658" s="186">
        <f>_xll.qlInterestRateIndexMaturity(Currency&amp;"ibor"&amp;$I$1,AQ658,Trigger)</f>
        <v>43935</v>
      </c>
      <c r="AS658" s="359">
        <f>_xll.qlIndexFixing($AC$5,AP658,,_xll.ohTrigger(Trigger,Quote!$V$2))</f>
        <v>6.534298339051503E-3</v>
      </c>
      <c r="AT658" s="359">
        <f>_xll.qlIndexFixing($AU$1,AP658,TRUE,_xll.ohTrigger(Trigger,Trigger1M))</f>
        <v>6.869144014923223E-3</v>
      </c>
    </row>
    <row r="659" spans="41:46" ht="11.25" customHeight="1" x14ac:dyDescent="0.25">
      <c r="AO659" s="187" t="s">
        <v>90</v>
      </c>
      <c r="AP659" s="186">
        <f>_xll.qlInterestRateIndexFixingDate(Currency&amp;"ibor"&amp;$I$1,AQ659,Trigger)</f>
        <v>43908</v>
      </c>
      <c r="AQ659" s="186">
        <f>_xll.qlCalendarAdvance(Calendar,AQ658,AO659,"f",,Trigger)</f>
        <v>43910</v>
      </c>
      <c r="AR659" s="186">
        <f>_xll.qlInterestRateIndexMaturity(Currency&amp;"ibor"&amp;$I$1,AQ659,Trigger)</f>
        <v>43941</v>
      </c>
      <c r="AS659" s="359">
        <f>_xll.qlIndexFixing($AC$5,AP659,,_xll.ohTrigger(Trigger,Quote!$V$2))</f>
        <v>6.5705214237123154E-3</v>
      </c>
      <c r="AT659" s="359">
        <f>_xll.qlIndexFixing($AU$1,AP659,TRUE,_xll.ohTrigger(Trigger,Trigger1M))</f>
        <v>6.9158119831242053E-3</v>
      </c>
    </row>
    <row r="660" spans="41:46" ht="11.25" customHeight="1" x14ac:dyDescent="0.25">
      <c r="AO660" s="187" t="s">
        <v>90</v>
      </c>
      <c r="AP660" s="186">
        <f>_xll.qlInterestRateIndexFixingDate(Currency&amp;"ibor"&amp;$I$1,AQ660,Trigger)</f>
        <v>43915</v>
      </c>
      <c r="AQ660" s="186">
        <f>_xll.qlCalendarAdvance(Calendar,AQ659,AO660,"f",,Trigger)</f>
        <v>43917</v>
      </c>
      <c r="AR660" s="186">
        <f>_xll.qlInterestRateIndexMaturity(Currency&amp;"ibor"&amp;$I$1,AQ660,Trigger)</f>
        <v>43948</v>
      </c>
      <c r="AS660" s="359">
        <f>_xll.qlIndexFixing($AC$5,AP660,,_xll.ohTrigger(Trigger,Quote!$V$2))</f>
        <v>6.6095948765726624E-3</v>
      </c>
      <c r="AT660" s="359">
        <f>_xll.qlIndexFixing($AU$1,AP660,TRUE,_xll.ohTrigger(Trigger,Trigger1M))</f>
        <v>6.9659941871422128E-3</v>
      </c>
    </row>
    <row r="661" spans="41:46" ht="11.25" customHeight="1" x14ac:dyDescent="0.25">
      <c r="AO661" s="187" t="s">
        <v>90</v>
      </c>
      <c r="AP661" s="186">
        <f>_xll.qlInterestRateIndexFixingDate(Currency&amp;"ibor"&amp;$I$1,AQ661,Trigger)</f>
        <v>43922</v>
      </c>
      <c r="AQ661" s="186">
        <f>_xll.qlCalendarAdvance(Calendar,AQ660,AO661,"f",,Trigger)</f>
        <v>43924</v>
      </c>
      <c r="AR661" s="186">
        <f>_xll.qlInterestRateIndexMaturity(Currency&amp;"ibor"&amp;$I$1,AQ661,Trigger)</f>
        <v>43955</v>
      </c>
      <c r="AS661" s="359">
        <f>_xll.qlIndexFixing($AC$5,AP661,,_xll.ohTrigger(Trigger,Quote!$V$2))</f>
        <v>6.6486684608272591E-3</v>
      </c>
      <c r="AT661" s="359">
        <f>_xll.qlIndexFixing($AU$1,AP661,TRUE,_xll.ohTrigger(Trigger,Trigger1M))</f>
        <v>7.0160293109721916E-3</v>
      </c>
    </row>
    <row r="662" spans="41:46" ht="11.25" customHeight="1" x14ac:dyDescent="0.25">
      <c r="AO662" s="187" t="s">
        <v>90</v>
      </c>
      <c r="AP662" s="186">
        <f>_xll.qlInterestRateIndexFixingDate(Currency&amp;"ibor"&amp;$I$1,AQ662,Trigger)</f>
        <v>43929</v>
      </c>
      <c r="AQ662" s="186">
        <f>_xll.qlCalendarAdvance(Calendar,AQ661,AO662,"f",,Trigger)</f>
        <v>43935</v>
      </c>
      <c r="AR662" s="186">
        <f>_xll.qlInterestRateIndexMaturity(Currency&amp;"ibor"&amp;$I$1,AQ662,Trigger)</f>
        <v>43965</v>
      </c>
      <c r="AS662" s="359">
        <f>_xll.qlIndexFixing($AC$5,AP662,,_xll.ohTrigger(Trigger,Quote!$V$2))</f>
        <v>6.7072166132229327E-3</v>
      </c>
      <c r="AT662" s="359">
        <f>_xll.qlIndexFixing($AU$1,AP662,TRUE,_xll.ohTrigger(Trigger,Trigger1M))</f>
        <v>7.0907359180623075E-3</v>
      </c>
    </row>
    <row r="663" spans="41:46" ht="11.25" customHeight="1" x14ac:dyDescent="0.25">
      <c r="AO663" s="187" t="s">
        <v>90</v>
      </c>
      <c r="AP663" s="186">
        <f>_xll.qlInterestRateIndexFixingDate(Currency&amp;"ibor"&amp;$I$1,AQ663,Trigger)</f>
        <v>43938</v>
      </c>
      <c r="AQ663" s="186">
        <f>_xll.qlCalendarAdvance(Calendar,AQ662,AO663,"f",,Trigger)</f>
        <v>43942</v>
      </c>
      <c r="AR663" s="186">
        <f>_xll.qlInterestRateIndexMaturity(Currency&amp;"ibor"&amp;$I$1,AQ663,Trigger)</f>
        <v>43972</v>
      </c>
      <c r="AS663" s="359">
        <f>_xll.qlIndexFixing($AC$5,AP663,,_xll.ohTrigger(Trigger,Quote!$V$2))</f>
        <v>6.74628979606684E-3</v>
      </c>
      <c r="AT663" s="359">
        <f>_xll.qlIndexFixing($AU$1,AP663,TRUE,_xll.ohTrigger(Trigger,Trigger1M))</f>
        <v>7.1403852899347697E-3</v>
      </c>
    </row>
    <row r="664" spans="41:46" ht="11.25" customHeight="1" x14ac:dyDescent="0.25">
      <c r="AO664" s="187" t="s">
        <v>90</v>
      </c>
      <c r="AP664" s="186">
        <f>_xll.qlInterestRateIndexFixingDate(Currency&amp;"ibor"&amp;$I$1,AQ664,Trigger)</f>
        <v>43945</v>
      </c>
      <c r="AQ664" s="186">
        <f>_xll.qlCalendarAdvance(Calendar,AQ663,AO664,"f",,Trigger)</f>
        <v>43949</v>
      </c>
      <c r="AR664" s="186">
        <f>_xll.qlInterestRateIndexMaturity(Currency&amp;"ibor"&amp;$I$1,AQ664,Trigger)</f>
        <v>43979</v>
      </c>
      <c r="AS664" s="359">
        <f>_xll.qlIndexFixing($AC$5,AP664,,_xll.ohTrigger(Trigger,Quote!$V$2))</f>
        <v>6.7853631060623698E-3</v>
      </c>
      <c r="AT664" s="359">
        <f>_xll.qlIndexFixing($AU$1,AP664,TRUE,_xll.ohTrigger(Trigger,Trigger1M))</f>
        <v>7.1898737576798766E-3</v>
      </c>
    </row>
    <row r="665" spans="41:46" ht="11.25" customHeight="1" x14ac:dyDescent="0.25">
      <c r="AO665" s="187" t="s">
        <v>90</v>
      </c>
      <c r="AP665" s="186">
        <f>_xll.qlInterestRateIndexFixingDate(Currency&amp;"ibor"&amp;$I$1,AQ665,Trigger)</f>
        <v>43951</v>
      </c>
      <c r="AQ665" s="186">
        <f>_xll.qlCalendarAdvance(Calendar,AQ664,AO665,"f",,Trigger)</f>
        <v>43956</v>
      </c>
      <c r="AR665" s="186">
        <f>_xll.qlInterestRateIndexMaturity(Currency&amp;"ibor"&amp;$I$1,AQ665,Trigger)</f>
        <v>43987</v>
      </c>
      <c r="AS665" s="359">
        <f>_xll.qlIndexFixing($AC$5,AP665,,_xll.ohTrigger(Trigger,Quote!$V$2))</f>
        <v>6.9122263376946019E-3</v>
      </c>
      <c r="AT665" s="359">
        <f>_xll.qlIndexFixing($AU$1,AP665,TRUE,_xll.ohTrigger(Trigger,Trigger1M))</f>
        <v>7.2427794588406178E-3</v>
      </c>
    </row>
    <row r="666" spans="41:46" ht="11.25" customHeight="1" x14ac:dyDescent="0.25">
      <c r="AO666" s="187" t="s">
        <v>90</v>
      </c>
      <c r="AP666" s="186">
        <f>_xll.qlInterestRateIndexFixingDate(Currency&amp;"ibor"&amp;$I$1,AQ666,Trigger)</f>
        <v>43959</v>
      </c>
      <c r="AQ666" s="186">
        <f>_xll.qlCalendarAdvance(Calendar,AQ665,AO666,"f",,Trigger)</f>
        <v>43963</v>
      </c>
      <c r="AR666" s="186">
        <f>_xll.qlInterestRateIndexMaturity(Currency&amp;"ibor"&amp;$I$1,AQ666,Trigger)</f>
        <v>43994</v>
      </c>
      <c r="AS666" s="359">
        <f>_xll.qlIndexFixing($AC$5,AP666,,_xll.ohTrigger(Trigger,Quote!$V$2))</f>
        <v>7.1008286313223668E-3</v>
      </c>
      <c r="AT666" s="359">
        <f>_xll.qlIndexFixing($AU$1,AP666,TRUE,_xll.ohTrigger(Trigger,Trigger1M))</f>
        <v>7.2919491236706473E-3</v>
      </c>
    </row>
    <row r="667" spans="41:46" ht="11.25" customHeight="1" x14ac:dyDescent="0.25">
      <c r="AO667" s="187" t="s">
        <v>90</v>
      </c>
      <c r="AP667" s="186">
        <f>_xll.qlInterestRateIndexFixingDate(Currency&amp;"ibor"&amp;$I$1,AQ667,Trigger)</f>
        <v>43966</v>
      </c>
      <c r="AQ667" s="186">
        <f>_xll.qlCalendarAdvance(Calendar,AQ666,AO667,"f",,Trigger)</f>
        <v>43970</v>
      </c>
      <c r="AR667" s="186">
        <f>_xll.qlInterestRateIndexMaturity(Currency&amp;"ibor"&amp;$I$1,AQ667,Trigger)</f>
        <v>44001</v>
      </c>
      <c r="AS667" s="359">
        <f>_xll.qlIndexFixing($AC$5,AP667,,_xll.ohTrigger(Trigger,Quote!$V$2))</f>
        <v>7.2905680247605728E-3</v>
      </c>
      <c r="AT667" s="359">
        <f>_xll.qlIndexFixing($AU$1,AP667,TRUE,_xll.ohTrigger(Trigger,Trigger1M))</f>
        <v>7.3410132631290094E-3</v>
      </c>
    </row>
    <row r="668" spans="41:46" ht="11.25" customHeight="1" x14ac:dyDescent="0.25">
      <c r="AO668" s="187" t="s">
        <v>90</v>
      </c>
      <c r="AP668" s="186">
        <f>_xll.qlInterestRateIndexFixingDate(Currency&amp;"ibor"&amp;$I$1,AQ668,Trigger)</f>
        <v>43973</v>
      </c>
      <c r="AQ668" s="186">
        <f>_xll.qlCalendarAdvance(Calendar,AQ667,AO668,"f",,Trigger)</f>
        <v>43977</v>
      </c>
      <c r="AR668" s="186">
        <f>_xll.qlInterestRateIndexMaturity(Currency&amp;"ibor"&amp;$I$1,AQ668,Trigger)</f>
        <v>44008</v>
      </c>
      <c r="AS668" s="359">
        <f>_xll.qlIndexFixing($AC$5,AP668,,_xll.ohTrigger(Trigger,Quote!$V$2))</f>
        <v>7.481444573608614E-3</v>
      </c>
      <c r="AT668" s="359">
        <f>_xll.qlIndexFixing($AU$1,AP668,TRUE,_xll.ohTrigger(Trigger,Trigger1M))</f>
        <v>7.390011687308992E-3</v>
      </c>
    </row>
    <row r="669" spans="41:46" ht="11.25" customHeight="1" x14ac:dyDescent="0.25">
      <c r="AO669" s="187" t="s">
        <v>90</v>
      </c>
      <c r="AP669" s="186">
        <f>_xll.qlInterestRateIndexFixingDate(Currency&amp;"ibor"&amp;$I$1,AQ669,Trigger)</f>
        <v>43980</v>
      </c>
      <c r="AQ669" s="186">
        <f>_xll.qlCalendarAdvance(Calendar,AQ668,AO669,"f",,Trigger)</f>
        <v>43984</v>
      </c>
      <c r="AR669" s="186">
        <f>_xll.qlInterestRateIndexMaturity(Currency&amp;"ibor"&amp;$I$1,AQ669,Trigger)</f>
        <v>44014</v>
      </c>
      <c r="AS669" s="359">
        <f>_xll.qlIndexFixing($AC$5,AP669,,_xll.ohTrigger(Trigger,Quote!$V$2))</f>
        <v>7.649026877881937E-3</v>
      </c>
      <c r="AT669" s="359">
        <f>_xll.qlIndexFixing($AU$1,AP669,TRUE,_xll.ohTrigger(Trigger,Trigger1M))</f>
        <v>7.4354094674520255E-3</v>
      </c>
    </row>
    <row r="670" spans="41:46" ht="11.25" customHeight="1" x14ac:dyDescent="0.25">
      <c r="AO670" s="187" t="s">
        <v>90</v>
      </c>
      <c r="AP670" s="186">
        <f>_xll.qlInterestRateIndexFixingDate(Currency&amp;"ibor"&amp;$I$1,AQ670,Trigger)</f>
        <v>43987</v>
      </c>
      <c r="AQ670" s="186">
        <f>_xll.qlCalendarAdvance(Calendar,AQ669,AO670,"f",,Trigger)</f>
        <v>43991</v>
      </c>
      <c r="AR670" s="186">
        <f>_xll.qlInterestRateIndexMaturity(Currency&amp;"ibor"&amp;$I$1,AQ670,Trigger)</f>
        <v>44021</v>
      </c>
      <c r="AS670" s="359">
        <f>_xll.qlIndexFixing($AC$5,AP670,,_xll.ohTrigger(Trigger,Quote!$V$2))</f>
        <v>7.6931253624472618E-3</v>
      </c>
      <c r="AT670" s="359">
        <f>_xll.qlIndexFixing($AU$1,AP670,TRUE,_xll.ohTrigger(Trigger,Trigger1M))</f>
        <v>7.4843862976328168E-3</v>
      </c>
    </row>
    <row r="671" spans="41:46" ht="11.25" customHeight="1" x14ac:dyDescent="0.25">
      <c r="AO671" s="187" t="s">
        <v>90</v>
      </c>
      <c r="AP671" s="186">
        <f>_xll.qlInterestRateIndexFixingDate(Currency&amp;"ibor"&amp;$I$1,AQ671,Trigger)</f>
        <v>43994</v>
      </c>
      <c r="AQ671" s="186">
        <f>_xll.qlCalendarAdvance(Calendar,AQ670,AO671,"f",,Trigger)</f>
        <v>43998</v>
      </c>
      <c r="AR671" s="186">
        <f>_xll.qlInterestRateIndexMaturity(Currency&amp;"ibor"&amp;$I$1,AQ671,Trigger)</f>
        <v>44028</v>
      </c>
      <c r="AS671" s="359">
        <f>_xll.qlIndexFixing($AC$5,AP671,,_xll.ohTrigger(Trigger,Quote!$V$2))</f>
        <v>7.7372240089657041E-3</v>
      </c>
      <c r="AT671" s="359">
        <f>_xll.qlIndexFixing($AU$1,AP671,TRUE,_xll.ohTrigger(Trigger,Trigger1M))</f>
        <v>7.5333718662928817E-3</v>
      </c>
    </row>
    <row r="672" spans="41:46" ht="11.25" customHeight="1" x14ac:dyDescent="0.25">
      <c r="AO672" s="187" t="s">
        <v>90</v>
      </c>
      <c r="AP672" s="186">
        <f>_xll.qlInterestRateIndexFixingDate(Currency&amp;"ibor"&amp;$I$1,AQ672,Trigger)</f>
        <v>44001</v>
      </c>
      <c r="AQ672" s="186">
        <f>_xll.qlCalendarAdvance(Calendar,AQ671,AO672,"f",,Trigger)</f>
        <v>44005</v>
      </c>
      <c r="AR672" s="186">
        <f>_xll.qlInterestRateIndexMaturity(Currency&amp;"ibor"&amp;$I$1,AQ672,Trigger)</f>
        <v>44035</v>
      </c>
      <c r="AS672" s="359">
        <f>_xll.qlIndexFixing($AC$5,AP672,,_xll.ohTrigger(Trigger,Quote!$V$2))</f>
        <v>7.781322817442593E-3</v>
      </c>
      <c r="AT672" s="359">
        <f>_xll.qlIndexFixing($AU$1,AP672,TRUE,_xll.ohTrigger(Trigger,Trigger1M))</f>
        <v>7.5823651052786545E-3</v>
      </c>
    </row>
    <row r="673" spans="41:46" ht="11.25" customHeight="1" x14ac:dyDescent="0.25">
      <c r="AO673" s="187" t="s">
        <v>90</v>
      </c>
      <c r="AP673" s="186">
        <f>_xll.qlInterestRateIndexFixingDate(Currency&amp;"ibor"&amp;$I$1,AQ673,Trigger)</f>
        <v>44008</v>
      </c>
      <c r="AQ673" s="186">
        <f>_xll.qlCalendarAdvance(Calendar,AQ672,AO673,"f",,Trigger)</f>
        <v>44012</v>
      </c>
      <c r="AR673" s="186">
        <f>_xll.qlInterestRateIndexMaturity(Currency&amp;"ibor"&amp;$I$1,AQ673,Trigger)</f>
        <v>44043</v>
      </c>
      <c r="AS673" s="359">
        <f>_xll.qlIndexFixing($AC$5,AP673,,_xll.ohTrigger(Trigger,Quote!$V$2))</f>
        <v>7.8286568228264977E-3</v>
      </c>
      <c r="AT673" s="359">
        <f>_xll.qlIndexFixing($AU$1,AP673,TRUE,_xll.ohTrigger(Trigger,Trigger1M))</f>
        <v>7.6349463755618786E-3</v>
      </c>
    </row>
    <row r="674" spans="41:46" ht="11.25" customHeight="1" x14ac:dyDescent="0.25">
      <c r="AO674" s="187" t="s">
        <v>90</v>
      </c>
      <c r="AP674" s="186">
        <f>_xll.qlInterestRateIndexFixingDate(Currency&amp;"ibor"&amp;$I$1,AQ674,Trigger)</f>
        <v>44015</v>
      </c>
      <c r="AQ674" s="186">
        <f>_xll.qlCalendarAdvance(Calendar,AQ673,AO674,"f",,Trigger)</f>
        <v>44019</v>
      </c>
      <c r="AR674" s="186">
        <f>_xll.qlInterestRateIndexMaturity(Currency&amp;"ibor"&amp;$I$1,AQ674,Trigger)</f>
        <v>44050</v>
      </c>
      <c r="AS674" s="359">
        <f>_xll.qlIndexFixing($AC$5,AP674,,_xll.ohTrigger(Trigger,Quote!$V$2))</f>
        <v>7.8727569281565914E-3</v>
      </c>
      <c r="AT674" s="359">
        <f>_xll.qlIndexFixing($AU$1,AP674,TRUE,_xll.ohTrigger(Trigger,Trigger1M))</f>
        <v>7.6839530919758569E-3</v>
      </c>
    </row>
    <row r="675" spans="41:46" ht="11.25" customHeight="1" x14ac:dyDescent="0.25">
      <c r="AO675" s="187" t="s">
        <v>90</v>
      </c>
      <c r="AP675" s="186">
        <f>_xll.qlInterestRateIndexFixingDate(Currency&amp;"ibor"&amp;$I$1,AQ675,Trigger)</f>
        <v>44022</v>
      </c>
      <c r="AQ675" s="186">
        <f>_xll.qlCalendarAdvance(Calendar,AQ674,AO675,"f",,Trigger)</f>
        <v>44026</v>
      </c>
      <c r="AR675" s="186">
        <f>_xll.qlInterestRateIndexMaturity(Currency&amp;"ibor"&amp;$I$1,AQ675,Trigger)</f>
        <v>44057</v>
      </c>
      <c r="AS675" s="359">
        <f>_xll.qlIndexFixing($AC$5,AP675,,_xll.ohTrigger(Trigger,Quote!$V$2))</f>
        <v>7.9168572008418477E-3</v>
      </c>
      <c r="AT675" s="359">
        <f>_xll.qlIndexFixing($AU$1,AP675,TRUE,_xll.ohTrigger(Trigger,Trigger1M))</f>
        <v>7.7329642045971042E-3</v>
      </c>
    </row>
    <row r="676" spans="41:46" ht="11.25" customHeight="1" x14ac:dyDescent="0.25">
      <c r="AO676" s="187" t="s">
        <v>90</v>
      </c>
      <c r="AP676" s="186">
        <f>_xll.qlInterestRateIndexFixingDate(Currency&amp;"ibor"&amp;$I$1,AQ676,Trigger)</f>
        <v>44029</v>
      </c>
      <c r="AQ676" s="186">
        <f>_xll.qlCalendarAdvance(Calendar,AQ675,AO676,"f",,Trigger)</f>
        <v>44033</v>
      </c>
      <c r="AR676" s="186">
        <f>_xll.qlInterestRateIndexMaturity(Currency&amp;"ibor"&amp;$I$1,AQ676,Trigger)</f>
        <v>44064</v>
      </c>
      <c r="AS676" s="359">
        <f>_xll.qlIndexFixing($AC$5,AP676,,_xll.ohTrigger(Trigger,Quote!$V$2))</f>
        <v>7.9609576408900019E-3</v>
      </c>
      <c r="AT676" s="359">
        <f>_xll.qlIndexFixing($AU$1,AP676,TRUE,_xll.ohTrigger(Trigger,Trigger1M))</f>
        <v>7.7819786451756171E-3</v>
      </c>
    </row>
    <row r="677" spans="41:46" ht="11.25" customHeight="1" x14ac:dyDescent="0.25">
      <c r="AO677" s="187" t="s">
        <v>90</v>
      </c>
      <c r="AP677" s="186">
        <f>_xll.qlInterestRateIndexFixingDate(Currency&amp;"ibor"&amp;$I$1,AQ677,Trigger)</f>
        <v>44036</v>
      </c>
      <c r="AQ677" s="186">
        <f>_xll.qlCalendarAdvance(Calendar,AQ676,AO677,"f",,Trigger)</f>
        <v>44040</v>
      </c>
      <c r="AR677" s="186">
        <f>_xll.qlInterestRateIndexMaturity(Currency&amp;"ibor"&amp;$I$1,AQ677,Trigger)</f>
        <v>44071</v>
      </c>
      <c r="AS677" s="359">
        <f>_xll.qlIndexFixing($AC$5,AP677,,_xll.ohTrigger(Trigger,Quote!$V$2))</f>
        <v>8.0050582482933189E-3</v>
      </c>
      <c r="AT677" s="359">
        <f>_xll.qlIndexFixing($AU$1,AP677,TRUE,_xll.ohTrigger(Trigger,Trigger1M))</f>
        <v>7.8309953454484965E-3</v>
      </c>
    </row>
    <row r="678" spans="41:46" ht="11.25" customHeight="1" x14ac:dyDescent="0.25">
      <c r="AO678" s="187" t="s">
        <v>90</v>
      </c>
      <c r="AP678" s="186">
        <f>_xll.qlInterestRateIndexFixingDate(Currency&amp;"ibor"&amp;$I$1,AQ678,Trigger)</f>
        <v>44043</v>
      </c>
      <c r="AQ678" s="186">
        <f>_xll.qlCalendarAdvance(Calendar,AQ677,AO678,"f",,Trigger)</f>
        <v>44047</v>
      </c>
      <c r="AR678" s="186">
        <f>_xll.qlInterestRateIndexMaturity(Currency&amp;"ibor"&amp;$I$1,AQ678,Trigger)</f>
        <v>44078</v>
      </c>
      <c r="AS678" s="359">
        <f>_xll.qlIndexFixing($AC$5,AP678,,_xll.ohTrigger(Trigger,Quote!$V$2))</f>
        <v>8.0491590230595319E-3</v>
      </c>
      <c r="AT678" s="359">
        <f>_xll.qlIndexFixing($AU$1,AP678,TRUE,_xll.ohTrigger(Trigger,Trigger1M))</f>
        <v>7.8800132371244815E-3</v>
      </c>
    </row>
    <row r="679" spans="41:46" ht="11.25" customHeight="1" x14ac:dyDescent="0.25">
      <c r="AO679" s="187" t="s">
        <v>90</v>
      </c>
      <c r="AP679" s="186">
        <f>_xll.qlInterestRateIndexFixingDate(Currency&amp;"ibor"&amp;$I$1,AQ679,Trigger)</f>
        <v>44050</v>
      </c>
      <c r="AQ679" s="186">
        <f>_xll.qlCalendarAdvance(Calendar,AQ678,AO679,"f",,Trigger)</f>
        <v>44054</v>
      </c>
      <c r="AR679" s="186">
        <f>_xll.qlInterestRateIndexMaturity(Currency&amp;"ibor"&amp;$I$1,AQ679,Trigger)</f>
        <v>44085</v>
      </c>
      <c r="AS679" s="359">
        <f>_xll.qlIndexFixing($AC$5,AP679,,_xll.ohTrigger(Trigger,Quote!$V$2))</f>
        <v>8.0932599651834872E-3</v>
      </c>
      <c r="AT679" s="359">
        <f>_xll.qlIndexFixing($AU$1,AP679,TRUE,_xll.ohTrigger(Trigger,Trigger1M))</f>
        <v>7.9290312519045732E-3</v>
      </c>
    </row>
    <row r="680" spans="41:46" ht="11.25" customHeight="1" x14ac:dyDescent="0.25">
      <c r="AO680" s="187" t="s">
        <v>90</v>
      </c>
      <c r="AP680" s="186">
        <f>_xll.qlInterestRateIndexFixingDate(Currency&amp;"ibor"&amp;$I$1,AQ680,Trigger)</f>
        <v>44057</v>
      </c>
      <c r="AQ680" s="186">
        <f>_xll.qlCalendarAdvance(Calendar,AQ679,AO680,"f",,Trigger)</f>
        <v>44061</v>
      </c>
      <c r="AR680" s="186">
        <f>_xll.qlInterestRateIndexMaturity(Currency&amp;"ibor"&amp;$I$1,AQ680,Trigger)</f>
        <v>44092</v>
      </c>
      <c r="AS680" s="359">
        <f>_xll.qlIndexFixing($AC$5,AP680,,_xll.ohTrigger(Trigger,Quote!$V$2))</f>
        <v>8.1373610746703386E-3</v>
      </c>
      <c r="AT680" s="359">
        <f>_xll.qlIndexFixing($AU$1,AP680,TRUE,_xll.ohTrigger(Trigger,Trigger1M))</f>
        <v>7.978048321461411E-3</v>
      </c>
    </row>
    <row r="681" spans="41:46" ht="11.25" customHeight="1" x14ac:dyDescent="0.25">
      <c r="AO681" s="187" t="s">
        <v>90</v>
      </c>
      <c r="AP681" s="186">
        <f>_xll.qlInterestRateIndexFixingDate(Currency&amp;"ibor"&amp;$I$1,AQ681,Trigger)</f>
        <v>44064</v>
      </c>
      <c r="AQ681" s="186">
        <f>_xll.qlCalendarAdvance(Calendar,AQ680,AO681,"f",,Trigger)</f>
        <v>44068</v>
      </c>
      <c r="AR681" s="186">
        <f>_xll.qlInterestRateIndexMaturity(Currency&amp;"ibor"&amp;$I$1,AQ681,Trigger)</f>
        <v>44099</v>
      </c>
      <c r="AS681" s="359">
        <f>_xll.qlIndexFixing($AC$5,AP681,,_xll.ohTrigger(Trigger,Quote!$V$2))</f>
        <v>8.18146235151751E-3</v>
      </c>
      <c r="AT681" s="359">
        <f>_xll.qlIndexFixing($AU$1,AP681,TRUE,_xll.ohTrigger(Trigger,Trigger1M))</f>
        <v>8.0270633774624737E-3</v>
      </c>
    </row>
    <row r="682" spans="41:46" ht="11.25" customHeight="1" x14ac:dyDescent="0.25">
      <c r="AO682" s="187" t="s">
        <v>90</v>
      </c>
      <c r="AP682" s="186">
        <f>_xll.qlInterestRateIndexFixingDate(Currency&amp;"ibor"&amp;$I$1,AQ682,Trigger)</f>
        <v>44071</v>
      </c>
      <c r="AQ682" s="186">
        <f>_xll.qlCalendarAdvance(Calendar,AQ681,AO682,"f",,Trigger)</f>
        <v>44075</v>
      </c>
      <c r="AR682" s="186">
        <f>_xll.qlInterestRateIndexMaturity(Currency&amp;"ibor"&amp;$I$1,AQ682,Trigger)</f>
        <v>44105</v>
      </c>
      <c r="AS682" s="359">
        <f>_xll.qlIndexFixing($AC$5,AP682,,_xll.ohTrigger(Trigger,Quote!$V$2))</f>
        <v>8.2223198097661765E-3</v>
      </c>
      <c r="AT682" s="359">
        <f>_xll.qlIndexFixing($AU$1,AP682,TRUE,_xll.ohTrigger(Trigger,Trigger1M))</f>
        <v>8.0724843559432102E-3</v>
      </c>
    </row>
    <row r="683" spans="41:46" ht="11.25" customHeight="1" x14ac:dyDescent="0.25">
      <c r="AO683" s="187" t="s">
        <v>90</v>
      </c>
      <c r="AP683" s="186">
        <f>_xll.qlInterestRateIndexFixingDate(Currency&amp;"ibor"&amp;$I$1,AQ683,Trigger)</f>
        <v>44078</v>
      </c>
      <c r="AQ683" s="186">
        <f>_xll.qlCalendarAdvance(Calendar,AQ682,AO683,"f",,Trigger)</f>
        <v>44082</v>
      </c>
      <c r="AR683" s="186">
        <f>_xll.qlInterestRateIndexMaturity(Currency&amp;"ibor"&amp;$I$1,AQ683,Trigger)</f>
        <v>44112</v>
      </c>
      <c r="AS683" s="359">
        <f>_xll.qlIndexFixing($AC$5,AP683,,_xll.ohTrigger(Trigger,Quote!$V$2))</f>
        <v>8.2664203997699914E-3</v>
      </c>
      <c r="AT683" s="359">
        <f>_xll.qlIndexFixing($AU$1,AP683,TRUE,_xll.ohTrigger(Trigger,Trigger1M))</f>
        <v>8.1214914651432935E-3</v>
      </c>
    </row>
    <row r="684" spans="41:46" ht="11.25" customHeight="1" x14ac:dyDescent="0.25">
      <c r="AO684" s="187" t="s">
        <v>90</v>
      </c>
      <c r="AP684" s="186">
        <f>_xll.qlInterestRateIndexFixingDate(Currency&amp;"ibor"&amp;$I$1,AQ684,Trigger)</f>
        <v>44085</v>
      </c>
      <c r="AQ684" s="186">
        <f>_xll.qlCalendarAdvance(Calendar,AQ683,AO684,"f",,Trigger)</f>
        <v>44089</v>
      </c>
      <c r="AR684" s="186">
        <f>_xll.qlInterestRateIndexMaturity(Currency&amp;"ibor"&amp;$I$1,AQ684,Trigger)</f>
        <v>44119</v>
      </c>
      <c r="AS684" s="359">
        <f>_xll.qlIndexFixing($AC$5,AP684,,_xll.ohTrigger(Trigger,Quote!$V$2))</f>
        <v>8.3105211517349176E-3</v>
      </c>
      <c r="AT684" s="359">
        <f>_xll.qlIndexFixing($AU$1,AP684,TRUE,_xll.ohTrigger(Trigger,Trigger1M))</f>
        <v>8.1704934254220873E-3</v>
      </c>
    </row>
    <row r="685" spans="41:46" ht="11.25" customHeight="1" x14ac:dyDescent="0.25">
      <c r="AO685" s="187" t="s">
        <v>90</v>
      </c>
      <c r="AP685" s="186">
        <f>_xll.qlInterestRateIndexFixingDate(Currency&amp;"ibor"&amp;$I$1,AQ685,Trigger)</f>
        <v>44092</v>
      </c>
      <c r="AQ685" s="186">
        <f>_xll.qlCalendarAdvance(Calendar,AQ684,AO685,"f",,Trigger)</f>
        <v>44096</v>
      </c>
      <c r="AR685" s="186">
        <f>_xll.qlInterestRateIndexMaturity(Currency&amp;"ibor"&amp;$I$1,AQ685,Trigger)</f>
        <v>44126</v>
      </c>
      <c r="AS685" s="359">
        <f>_xll.qlIndexFixing($AC$5,AP685,,_xll.ohTrigger(Trigger,Quote!$V$2))</f>
        <v>8.3546220656609549E-3</v>
      </c>
      <c r="AT685" s="359">
        <f>_xll.qlIndexFixing($AU$1,AP685,TRUE,_xll.ohTrigger(Trigger,Trigger1M))</f>
        <v>8.2194891683942117E-3</v>
      </c>
    </row>
    <row r="686" spans="41:46" ht="11.25" customHeight="1" x14ac:dyDescent="0.25">
      <c r="AO686" s="187" t="s">
        <v>90</v>
      </c>
      <c r="AP686" s="186">
        <f>_xll.qlInterestRateIndexFixingDate(Currency&amp;"ibor"&amp;$I$1,AQ686,Trigger)</f>
        <v>44099</v>
      </c>
      <c r="AQ686" s="186">
        <f>_xll.qlCalendarAdvance(Calendar,AQ685,AO686,"f",,Trigger)</f>
        <v>44103</v>
      </c>
      <c r="AR686" s="186">
        <f>_xll.qlInterestRateIndexMaturity(Currency&amp;"ibor"&amp;$I$1,AQ686,Trigger)</f>
        <v>44133</v>
      </c>
      <c r="AS686" s="359">
        <f>_xll.qlIndexFixing($AC$5,AP686,,_xll.ohTrigger(Trigger,Quote!$V$2))</f>
        <v>8.3987231415507679E-3</v>
      </c>
      <c r="AT686" s="359">
        <f>_xll.qlIndexFixing($AU$1,AP686,TRUE,_xll.ohTrigger(Trigger,Trigger1M))</f>
        <v>8.2684776256662929E-3</v>
      </c>
    </row>
    <row r="687" spans="41:46" ht="11.25" customHeight="1" x14ac:dyDescent="0.25">
      <c r="AO687" s="187" t="s">
        <v>90</v>
      </c>
      <c r="AP687" s="186">
        <f>_xll.qlInterestRateIndexFixingDate(Currency&amp;"ibor"&amp;$I$1,AQ687,Trigger)</f>
        <v>44106</v>
      </c>
      <c r="AQ687" s="186">
        <f>_xll.qlCalendarAdvance(Calendar,AQ686,AO687,"f",,Trigger)</f>
        <v>44110</v>
      </c>
      <c r="AR687" s="186">
        <f>_xll.qlInterestRateIndexMaturity(Currency&amp;"ibor"&amp;$I$1,AQ687,Trigger)</f>
        <v>44141</v>
      </c>
      <c r="AS687" s="359">
        <f>_xll.qlIndexFixing($AC$5,AP687,,_xll.ohTrigger(Trigger,Quote!$V$2))</f>
        <v>8.4460735272291268E-3</v>
      </c>
      <c r="AT687" s="359">
        <f>_xll.qlIndexFixing($AU$1,AP687,TRUE,_xll.ohTrigger(Trigger,Trigger1M))</f>
        <v>8.3210515994535505E-3</v>
      </c>
    </row>
    <row r="688" spans="41:46" ht="11.25" customHeight="1" x14ac:dyDescent="0.25">
      <c r="AO688" s="187" t="s">
        <v>90</v>
      </c>
      <c r="AP688" s="186">
        <f>_xll.qlInterestRateIndexFixingDate(Currency&amp;"ibor"&amp;$I$1,AQ688,Trigger)</f>
        <v>44113</v>
      </c>
      <c r="AQ688" s="186">
        <f>_xll.qlCalendarAdvance(Calendar,AQ687,AO688,"f",,Trigger)</f>
        <v>44117</v>
      </c>
      <c r="AR688" s="186">
        <f>_xll.qlInterestRateIndexMaturity(Currency&amp;"ibor"&amp;$I$1,AQ688,Trigger)</f>
        <v>44148</v>
      </c>
      <c r="AS688" s="359">
        <f>_xll.qlIndexFixing($AC$5,AP688,,_xll.ohTrigger(Trigger,Quote!$V$2))</f>
        <v>8.4901759756243166E-3</v>
      </c>
      <c r="AT688" s="359">
        <f>_xll.qlIndexFixing($AU$1,AP688,TRUE,_xll.ohTrigger(Trigger,Trigger1M))</f>
        <v>8.3700226455260089E-3</v>
      </c>
    </row>
    <row r="689" spans="41:46" ht="11.25" customHeight="1" x14ac:dyDescent="0.25">
      <c r="AO689" s="187" t="s">
        <v>90</v>
      </c>
      <c r="AP689" s="186">
        <f>_xll.qlInterestRateIndexFixingDate(Currency&amp;"ibor"&amp;$I$1,AQ689,Trigger)</f>
        <v>44120</v>
      </c>
      <c r="AQ689" s="186">
        <f>_xll.qlCalendarAdvance(Calendar,AQ688,AO689,"f",,Trigger)</f>
        <v>44124</v>
      </c>
      <c r="AR689" s="186">
        <f>_xll.qlInterestRateIndexMaturity(Currency&amp;"ibor"&amp;$I$1,AQ689,Trigger)</f>
        <v>44155</v>
      </c>
      <c r="AS689" s="359">
        <f>_xll.qlIndexFixing($AC$5,AP689,,_xll.ohTrigger(Trigger,Quote!$V$2))</f>
        <v>8.5342785913875632E-3</v>
      </c>
      <c r="AT689" s="359">
        <f>_xll.qlIndexFixing($AU$1,AP689,TRUE,_xll.ohTrigger(Trigger,Trigger1M))</f>
        <v>8.4189831306734301E-3</v>
      </c>
    </row>
    <row r="690" spans="41:46" ht="11.25" customHeight="1" x14ac:dyDescent="0.25">
      <c r="AO690" s="187" t="s">
        <v>90</v>
      </c>
      <c r="AP690" s="186">
        <f>_xll.qlInterestRateIndexFixingDate(Currency&amp;"ibor"&amp;$I$1,AQ690,Trigger)</f>
        <v>44127</v>
      </c>
      <c r="AQ690" s="186">
        <f>_xll.qlCalendarAdvance(Calendar,AQ689,AO690,"f",,Trigger)</f>
        <v>44131</v>
      </c>
      <c r="AR690" s="186">
        <f>_xll.qlInterestRateIndexMaturity(Currency&amp;"ibor"&amp;$I$1,AQ690,Trigger)</f>
        <v>44162</v>
      </c>
      <c r="AS690" s="359">
        <f>_xll.qlIndexFixing($AC$5,AP690,,_xll.ohTrigger(Trigger,Quote!$V$2))</f>
        <v>8.5783813745162855E-3</v>
      </c>
      <c r="AT690" s="359">
        <f>_xll.qlIndexFixing($AU$1,AP690,TRUE,_xll.ohTrigger(Trigger,Trigger1M))</f>
        <v>8.4679319863982666E-3</v>
      </c>
    </row>
    <row r="691" spans="41:46" ht="11.25" customHeight="1" x14ac:dyDescent="0.25">
      <c r="AO691" s="187" t="s">
        <v>90</v>
      </c>
      <c r="AP691" s="186">
        <f>_xll.qlInterestRateIndexFixingDate(Currency&amp;"ibor"&amp;$I$1,AQ691,Trigger)</f>
        <v>44134</v>
      </c>
      <c r="AQ691" s="186">
        <f>_xll.qlCalendarAdvance(Calendar,AQ690,AO691,"f",,Trigger)</f>
        <v>44138</v>
      </c>
      <c r="AR691" s="186">
        <f>_xll.qlInterestRateIndexMaturity(Currency&amp;"ibor"&amp;$I$1,AQ691,Trigger)</f>
        <v>44168</v>
      </c>
      <c r="AS691" s="359">
        <f>_xll.qlIndexFixing($AC$5,AP691,,_xll.ohTrigger(Trigger,Quote!$V$2))</f>
        <v>8.6192309504431464E-3</v>
      </c>
      <c r="AT691" s="359">
        <f>_xll.qlIndexFixing($AU$1,AP691,TRUE,_xll.ohTrigger(Trigger,Trigger1M))</f>
        <v>8.5132732311672399E-3</v>
      </c>
    </row>
    <row r="692" spans="41:46" ht="11.25" customHeight="1" x14ac:dyDescent="0.25">
      <c r="AO692" s="187" t="s">
        <v>90</v>
      </c>
      <c r="AP692" s="186">
        <f>_xll.qlInterestRateIndexFixingDate(Currency&amp;"ibor"&amp;$I$1,AQ692,Trigger)</f>
        <v>44141</v>
      </c>
      <c r="AQ692" s="186">
        <f>_xll.qlCalendarAdvance(Calendar,AQ691,AO692,"f",,Trigger)</f>
        <v>44145</v>
      </c>
      <c r="AR692" s="186">
        <f>_xll.qlInterestRateIndexMaturity(Currency&amp;"ibor"&amp;$I$1,AQ692,Trigger)</f>
        <v>44175</v>
      </c>
      <c r="AS692" s="359">
        <f>_xll.qlIndexFixing($AC$5,AP692,,_xll.ohTrigger(Trigger,Quote!$V$2))</f>
        <v>8.6633329981156137E-3</v>
      </c>
      <c r="AT692" s="359">
        <f>_xll.qlIndexFixing($AU$1,AP692,TRUE,_xll.ohTrigger(Trigger,Trigger1M))</f>
        <v>8.5621955368031522E-3</v>
      </c>
    </row>
    <row r="693" spans="41:46" ht="11.25" customHeight="1" x14ac:dyDescent="0.25">
      <c r="AO693" s="187" t="s">
        <v>90</v>
      </c>
      <c r="AP693" s="186">
        <f>_xll.qlInterestRateIndexFixingDate(Currency&amp;"ibor"&amp;$I$1,AQ693,Trigger)</f>
        <v>44148</v>
      </c>
      <c r="AQ693" s="186">
        <f>_xll.qlCalendarAdvance(Calendar,AQ692,AO693,"f",,Trigger)</f>
        <v>44152</v>
      </c>
      <c r="AR693" s="186">
        <f>_xll.qlInterestRateIndexMaturity(Currency&amp;"ibor"&amp;$I$1,AQ693,Trigger)</f>
        <v>44182</v>
      </c>
      <c r="AS693" s="359">
        <f>_xll.qlIndexFixing($AC$5,AP693,,_xll.ohTrigger(Trigger,Quote!$V$2))</f>
        <v>8.7074352077571859E-3</v>
      </c>
      <c r="AT693" s="359">
        <f>_xll.qlIndexFixing($AU$1,AP693,TRUE,_xll.ohTrigger(Trigger,Trigger1M))</f>
        <v>8.611103077439175E-3</v>
      </c>
    </row>
    <row r="694" spans="41:46" ht="11.25" customHeight="1" x14ac:dyDescent="0.25">
      <c r="AO694" s="187" t="s">
        <v>90</v>
      </c>
      <c r="AP694" s="186">
        <f>_xll.qlInterestRateIndexFixingDate(Currency&amp;"ibor"&amp;$I$1,AQ694,Trigger)</f>
        <v>44155</v>
      </c>
      <c r="AQ694" s="186">
        <f>_xll.qlCalendarAdvance(Calendar,AQ693,AO694,"f",,Trigger)</f>
        <v>44159</v>
      </c>
      <c r="AR694" s="186">
        <f>_xll.qlInterestRateIndexMaturity(Currency&amp;"ibor"&amp;$I$1,AQ694,Trigger)</f>
        <v>44189</v>
      </c>
      <c r="AS694" s="359">
        <f>_xll.qlIndexFixing($AC$5,AP694,,_xll.ohTrigger(Trigger,Quote!$V$2))</f>
        <v>8.7515375793625338E-3</v>
      </c>
      <c r="AT694" s="359">
        <f>_xll.qlIndexFixing($AU$1,AP694,TRUE,_xll.ohTrigger(Trigger,Trigger1M))</f>
        <v>8.6599947845327208E-3</v>
      </c>
    </row>
    <row r="695" spans="41:46" ht="11.25" customHeight="1" x14ac:dyDescent="0.25">
      <c r="AO695" s="187" t="s">
        <v>90</v>
      </c>
      <c r="AP695" s="186">
        <f>_xll.qlInterestRateIndexFixingDate(Currency&amp;"ibor"&amp;$I$1,AQ695,Trigger)</f>
        <v>44162</v>
      </c>
      <c r="AQ695" s="186">
        <f>_xll.qlCalendarAdvance(Calendar,AQ694,AO695,"f",,Trigger)</f>
        <v>44166</v>
      </c>
      <c r="AR695" s="186">
        <f>_xll.qlInterestRateIndexMaturity(Currency&amp;"ibor"&amp;$I$1,AQ695,Trigger)</f>
        <v>44200</v>
      </c>
      <c r="AS695" s="359">
        <f>_xll.qlIndexFixing($AC$5,AP695,,_xll.ohTrigger(Trigger,Quote!$V$2))</f>
        <v>8.8086718035682195E-3</v>
      </c>
      <c r="AT695" s="359">
        <f>_xll.qlIndexFixing($AU$1,AP695,TRUE,_xll.ohTrigger(Trigger,Trigger1M))</f>
        <v>8.7232491645235465E-3</v>
      </c>
    </row>
    <row r="696" spans="41:46" ht="11.25" customHeight="1" x14ac:dyDescent="0.25">
      <c r="AO696" s="187" t="s">
        <v>90</v>
      </c>
      <c r="AP696" s="186">
        <f>_xll.qlInterestRateIndexFixingDate(Currency&amp;"ibor"&amp;$I$1,AQ696,Trigger)</f>
        <v>44169</v>
      </c>
      <c r="AQ696" s="186">
        <f>_xll.qlCalendarAdvance(Calendar,AQ695,AO696,"f",,Trigger)</f>
        <v>44173</v>
      </c>
      <c r="AR696" s="186">
        <f>_xll.qlInterestRateIndexMaturity(Currency&amp;"ibor"&amp;$I$1,AQ696,Trigger)</f>
        <v>44204</v>
      </c>
      <c r="AS696" s="359">
        <f>_xll.qlIndexFixing($AC$5,AP696,,_xll.ohTrigger(Trigger,Quote!$V$2))</f>
        <v>8.8430015880435597E-3</v>
      </c>
      <c r="AT696" s="359">
        <f>_xll.qlIndexFixing($AU$1,AP696,TRUE,_xll.ohTrigger(Trigger,Trigger1M))</f>
        <v>8.7613210644780833E-3</v>
      </c>
    </row>
    <row r="697" spans="41:46" ht="11.25" customHeight="1" x14ac:dyDescent="0.25">
      <c r="AO697" s="187" t="s">
        <v>90</v>
      </c>
      <c r="AP697" s="186">
        <f>_xll.qlInterestRateIndexFixingDate(Currency&amp;"ibor"&amp;$I$1,AQ697,Trigger)</f>
        <v>44176</v>
      </c>
      <c r="AQ697" s="186">
        <f>_xll.qlCalendarAdvance(Calendar,AQ696,AO697,"f",,Trigger)</f>
        <v>44180</v>
      </c>
      <c r="AR697" s="186">
        <f>_xll.qlInterestRateIndexMaturity(Currency&amp;"ibor"&amp;$I$1,AQ697,Trigger)</f>
        <v>44211</v>
      </c>
      <c r="AS697" s="359">
        <f>_xll.qlIndexFixing($AC$5,AP697,,_xll.ohTrigger(Trigger,Quote!$V$2))</f>
        <v>8.887105542761559E-3</v>
      </c>
      <c r="AT697" s="359">
        <f>_xll.qlIndexFixing($AU$1,AP697,TRUE,_xll.ohTrigger(Trigger,Trigger1M))</f>
        <v>8.8101585946812142E-3</v>
      </c>
    </row>
    <row r="698" spans="41:46" ht="11.25" customHeight="1" x14ac:dyDescent="0.25">
      <c r="AO698" s="187" t="s">
        <v>90</v>
      </c>
      <c r="AP698" s="186">
        <f>_xll.qlInterestRateIndexFixingDate(Currency&amp;"ibor"&amp;$I$1,AQ698,Trigger)</f>
        <v>44183</v>
      </c>
      <c r="AQ698" s="186">
        <f>_xll.qlCalendarAdvance(Calendar,AQ697,AO698,"f",,Trigger)</f>
        <v>44187</v>
      </c>
      <c r="AR698" s="186">
        <f>_xll.qlInterestRateIndexMaturity(Currency&amp;"ibor"&amp;$I$1,AQ698,Trigger)</f>
        <v>44218</v>
      </c>
      <c r="AS698" s="359">
        <f>_xll.qlIndexFixing($AC$5,AP698,,_xll.ohTrigger(Trigger,Quote!$V$2))</f>
        <v>8.9312096648527708E-3</v>
      </c>
      <c r="AT698" s="359">
        <f>_xll.qlIndexFixing($AU$1,AP698,TRUE,_xll.ohTrigger(Trigger,Trigger1M))</f>
        <v>8.8589759468032034E-3</v>
      </c>
    </row>
    <row r="699" spans="41:46" ht="11.25" customHeight="1" x14ac:dyDescent="0.25">
      <c r="AO699" s="187" t="s">
        <v>90</v>
      </c>
      <c r="AP699" s="186">
        <f>_xll.qlInterestRateIndexFixingDate(Currency&amp;"ibor"&amp;$I$1,AQ699,Trigger)</f>
        <v>44189</v>
      </c>
      <c r="AQ699" s="186">
        <f>_xll.qlCalendarAdvance(Calendar,AQ698,AO699,"f",,Trigger)</f>
        <v>44194</v>
      </c>
      <c r="AR699" s="186">
        <f>_xll.qlInterestRateIndexMaturity(Currency&amp;"ibor"&amp;$I$1,AQ699,Trigger)</f>
        <v>44225</v>
      </c>
      <c r="AS699" s="359">
        <f>_xll.qlIndexFixing($AC$5,AP699,,_xll.ohTrigger(Trigger,Quote!$V$2))</f>
        <v>8.9753139543146156E-3</v>
      </c>
      <c r="AT699" s="359">
        <f>_xll.qlIndexFixing($AU$1,AP699,TRUE,_xll.ohTrigger(Trigger,Trigger1M))</f>
        <v>8.9077720521763167E-3</v>
      </c>
    </row>
    <row r="700" spans="41:46" ht="11.25" customHeight="1" x14ac:dyDescent="0.25">
      <c r="AO700" s="187" t="s">
        <v>90</v>
      </c>
      <c r="AP700" s="186">
        <f>_xll.qlInterestRateIndexFixingDate(Currency&amp;"ibor"&amp;$I$1,AQ700,Trigger)</f>
        <v>44196</v>
      </c>
      <c r="AQ700" s="186">
        <f>_xll.qlCalendarAdvance(Calendar,AQ699,AO700,"f",,Trigger)</f>
        <v>44201</v>
      </c>
      <c r="AR700" s="186">
        <f>_xll.qlInterestRateIndexMaturity(Currency&amp;"ibor"&amp;$I$1,AQ700,Trigger)</f>
        <v>44232</v>
      </c>
      <c r="AS700" s="359">
        <f>_xll.qlIndexFixing($AC$5,AP700,,_xll.ohTrigger(Trigger,Quote!$V$2))</f>
        <v>9.0194184111522524E-3</v>
      </c>
      <c r="AT700" s="359">
        <f>_xll.qlIndexFixing($AU$1,AP700,TRUE,_xll.ohTrigger(Trigger,Trigger1M))</f>
        <v>8.956545842125083E-3</v>
      </c>
    </row>
    <row r="701" spans="41:46" ht="11.25" customHeight="1" x14ac:dyDescent="0.25">
      <c r="AO701" s="187" t="s">
        <v>90</v>
      </c>
      <c r="AP701" s="186">
        <f>_xll.qlInterestRateIndexFixingDate(Currency&amp;"ibor"&amp;$I$1,AQ701,Trigger)</f>
        <v>44204</v>
      </c>
      <c r="AQ701" s="186">
        <f>_xll.qlCalendarAdvance(Calendar,AQ700,AO701,"f",,Trigger)</f>
        <v>44208</v>
      </c>
      <c r="AR701" s="186">
        <f>_xll.qlInterestRateIndexMaturity(Currency&amp;"ibor"&amp;$I$1,AQ701,Trigger)</f>
        <v>44239</v>
      </c>
      <c r="AS701" s="359">
        <f>_xll.qlIndexFixing($AC$5,AP701,,_xll.ohTrigger(Trigger,Quote!$V$2))</f>
        <v>9.0635230353631E-3</v>
      </c>
      <c r="AT701" s="359">
        <f>_xll.qlIndexFixing($AU$1,AP701,TRUE,_xll.ohTrigger(Trigger,Trigger1M))</f>
        <v>9.0052962479534038E-3</v>
      </c>
    </row>
    <row r="702" spans="41:46" ht="11.25" customHeight="1" x14ac:dyDescent="0.25">
      <c r="AO702" s="187" t="s">
        <v>90</v>
      </c>
      <c r="AP702" s="186">
        <f>_xll.qlInterestRateIndexFixingDate(Currency&amp;"ibor"&amp;$I$1,AQ702,Trigger)</f>
        <v>44211</v>
      </c>
      <c r="AQ702" s="186">
        <f>_xll.qlCalendarAdvance(Calendar,AQ701,AO702,"f",,Trigger)</f>
        <v>44215</v>
      </c>
      <c r="AR702" s="186">
        <f>_xll.qlInterestRateIndexMaturity(Currency&amp;"ibor"&amp;$I$1,AQ702,Trigger)</f>
        <v>44246</v>
      </c>
      <c r="AS702" s="359">
        <f>_xll.qlIndexFixing($AC$5,AP702,,_xll.ohTrigger(Trigger,Quote!$V$2))</f>
        <v>9.1076278269497379E-3</v>
      </c>
      <c r="AT702" s="359">
        <f>_xll.qlIndexFixing($AU$1,AP702,TRUE,_xll.ohTrigger(Trigger,Trigger1M))</f>
        <v>9.0540222009368124E-3</v>
      </c>
    </row>
    <row r="703" spans="41:46" ht="11.25" customHeight="1" x14ac:dyDescent="0.25">
      <c r="AO703" s="187" t="s">
        <v>90</v>
      </c>
      <c r="AP703" s="186">
        <f>_xll.qlInterestRateIndexFixingDate(Currency&amp;"ibor"&amp;$I$1,AQ703,Trigger)</f>
        <v>44218</v>
      </c>
      <c r="AQ703" s="186">
        <f>_xll.qlCalendarAdvance(Calendar,AQ702,AO703,"f",,Trigger)</f>
        <v>44222</v>
      </c>
      <c r="AR703" s="186">
        <f>_xll.qlInterestRateIndexMaturity(Currency&amp;"ibor"&amp;$I$1,AQ703,Trigger)</f>
        <v>44253</v>
      </c>
      <c r="AS703" s="359">
        <f>_xll.qlIndexFixing($AC$5,AP703,,_xll.ohTrigger(Trigger,Quote!$V$2))</f>
        <v>9.1517327859121679E-3</v>
      </c>
      <c r="AT703" s="359">
        <f>_xll.qlIndexFixing($AU$1,AP703,TRUE,_xll.ohTrigger(Trigger,Trigger1M))</f>
        <v>9.1027226323482698E-3</v>
      </c>
    </row>
    <row r="704" spans="41:46" ht="11.25" customHeight="1" x14ac:dyDescent="0.25">
      <c r="AO704" s="187" t="s">
        <v>90</v>
      </c>
      <c r="AP704" s="186">
        <f>_xll.qlInterestRateIndexFixingDate(Currency&amp;"ibor"&amp;$I$1,AQ704,Trigger)</f>
        <v>44225</v>
      </c>
      <c r="AQ704" s="186">
        <f>_xll.qlCalendarAdvance(Calendar,AQ703,AO704,"f",,Trigger)</f>
        <v>44229</v>
      </c>
      <c r="AR704" s="186">
        <f>_xll.qlInterestRateIndexMaturity(Currency&amp;"ibor"&amp;$I$1,AQ704,Trigger)</f>
        <v>44257</v>
      </c>
      <c r="AS704" s="359">
        <f>_xll.qlIndexFixing($AC$5,AP704,,_xll.ohTrigger(Trigger,Quote!$V$2))</f>
        <v>9.1860352775476242E-3</v>
      </c>
      <c r="AT704" s="359">
        <f>_xll.qlIndexFixing($AU$1,AP704,TRUE,_xll.ohTrigger(Trigger,Trigger1M))</f>
        <v>9.1406247602154878E-3</v>
      </c>
    </row>
    <row r="705" spans="41:46" ht="11.25" customHeight="1" x14ac:dyDescent="0.25">
      <c r="AO705" s="187" t="s">
        <v>90</v>
      </c>
      <c r="AP705" s="186">
        <f>_xll.qlInterestRateIndexFixingDate(Currency&amp;"ibor"&amp;$I$1,AQ705,Trigger)</f>
        <v>44232</v>
      </c>
      <c r="AQ705" s="186">
        <f>_xll.qlCalendarAdvance(Calendar,AQ704,AO705,"f",,Trigger)</f>
        <v>44236</v>
      </c>
      <c r="AR705" s="186">
        <f>_xll.qlInterestRateIndexMaturity(Currency&amp;"ibor"&amp;$I$1,AQ705,Trigger)</f>
        <v>44264</v>
      </c>
      <c r="AS705" s="359">
        <f>_xll.qlIndexFixing($AC$5,AP705,,_xll.ohTrigger(Trigger,Quote!$V$2))</f>
        <v>9.2301371523596989E-3</v>
      </c>
      <c r="AT705" s="359">
        <f>_xll.qlIndexFixing($AU$1,AP705,TRUE,_xll.ohTrigger(Trigger,Trigger1M))</f>
        <v>9.1892734056161652E-3</v>
      </c>
    </row>
    <row r="706" spans="41:46" ht="11.25" customHeight="1" x14ac:dyDescent="0.25">
      <c r="AO706" s="187" t="s">
        <v>90</v>
      </c>
      <c r="AP706" s="186">
        <f>_xll.qlInterestRateIndexFixingDate(Currency&amp;"ibor"&amp;$I$1,AQ706,Trigger)</f>
        <v>44239</v>
      </c>
      <c r="AQ706" s="186">
        <f>_xll.qlCalendarAdvance(Calendar,AQ705,AO706,"f",,Trigger)</f>
        <v>44243</v>
      </c>
      <c r="AR706" s="186">
        <f>_xll.qlInterestRateIndexMaturity(Currency&amp;"ibor"&amp;$I$1,AQ706,Trigger)</f>
        <v>44271</v>
      </c>
      <c r="AS706" s="359">
        <f>_xll.qlIndexFixing($AC$5,AP706,,_xll.ohTrigger(Trigger,Quote!$V$2))</f>
        <v>9.2742391783422785E-3</v>
      </c>
      <c r="AT706" s="359">
        <f>_xll.qlIndexFixing($AU$1,AP706,TRUE,_xll.ohTrigger(Trigger,Trigger1M))</f>
        <v>9.2378935346504321E-3</v>
      </c>
    </row>
    <row r="707" spans="41:46" ht="11.25" customHeight="1" x14ac:dyDescent="0.25">
      <c r="AO707" s="187" t="s">
        <v>90</v>
      </c>
      <c r="AP707" s="186">
        <f>_xll.qlInterestRateIndexFixingDate(Currency&amp;"ibor"&amp;$I$1,AQ707,Trigger)</f>
        <v>44246</v>
      </c>
      <c r="AQ707" s="186">
        <f>_xll.qlCalendarAdvance(Calendar,AQ706,AO707,"f",,Trigger)</f>
        <v>44250</v>
      </c>
      <c r="AR707" s="186">
        <f>_xll.qlInterestRateIndexMaturity(Currency&amp;"ibor"&amp;$I$1,AQ707,Trigger)</f>
        <v>44278</v>
      </c>
      <c r="AS707" s="359">
        <f>_xll.qlIndexFixing($AC$5,AP707,,_xll.ohTrigger(Trigger,Quote!$V$2))</f>
        <v>9.3183413554925078E-3</v>
      </c>
      <c r="AT707" s="359">
        <f>_xll.qlIndexFixing($AU$1,AP707,TRUE,_xll.ohTrigger(Trigger,Trigger1M))</f>
        <v>9.2864840786331462E-3</v>
      </c>
    </row>
    <row r="708" spans="41:46" ht="11.25" customHeight="1" x14ac:dyDescent="0.25">
      <c r="AO708" s="187" t="s">
        <v>90</v>
      </c>
      <c r="AP708" s="186">
        <f>_xll.qlInterestRateIndexFixingDate(Currency&amp;"ibor"&amp;$I$1,AQ708,Trigger)</f>
        <v>44253</v>
      </c>
      <c r="AQ708" s="186">
        <f>_xll.qlCalendarAdvance(Calendar,AQ707,AO708,"f",,Trigger)</f>
        <v>44257</v>
      </c>
      <c r="AR708" s="186">
        <f>_xll.qlInterestRateIndexMaturity(Currency&amp;"ibor"&amp;$I$1,AQ708,Trigger)</f>
        <v>44292</v>
      </c>
      <c r="AS708" s="359">
        <f>_xll.qlIndexFixing($AC$5,AP708,,_xll.ohTrigger(Trigger,Quote!$V$2))</f>
        <v>9.3853509723746953E-3</v>
      </c>
      <c r="AT708" s="359">
        <f>_xll.qlIndexFixing($AU$1,AP708,TRUE,_xll.ohTrigger(Trigger,Trigger1M))</f>
        <v>9.3601513975524343E-3</v>
      </c>
    </row>
    <row r="709" spans="41:46" ht="11.25" customHeight="1" x14ac:dyDescent="0.25">
      <c r="AO709" s="187" t="s">
        <v>90</v>
      </c>
      <c r="AP709" s="186">
        <f>_xll.qlInterestRateIndexFixingDate(Currency&amp;"ibor"&amp;$I$1,AQ709,Trigger)</f>
        <v>44260</v>
      </c>
      <c r="AQ709" s="186">
        <f>_xll.qlCalendarAdvance(Calendar,AQ708,AO709,"f",,Trigger)</f>
        <v>44264</v>
      </c>
      <c r="AR709" s="186">
        <f>_xll.qlInterestRateIndexMaturity(Currency&amp;"ibor"&amp;$I$1,AQ709,Trigger)</f>
        <v>44295</v>
      </c>
      <c r="AS709" s="359">
        <f>_xll.qlIndexFixing($AC$5,AP709,,_xll.ohTrigger(Trigger,Quote!$V$2))</f>
        <v>9.4163660546041309E-3</v>
      </c>
      <c r="AT709" s="359">
        <f>_xll.qlIndexFixing($AU$1,AP709,TRUE,_xll.ohTrigger(Trigger,Trigger1M))</f>
        <v>9.3943294164279597E-3</v>
      </c>
    </row>
    <row r="710" spans="41:46" ht="11.25" customHeight="1" x14ac:dyDescent="0.25">
      <c r="AO710" s="187" t="s">
        <v>90</v>
      </c>
      <c r="AP710" s="186">
        <f>_xll.qlInterestRateIndexFixingDate(Currency&amp;"ibor"&amp;$I$1,AQ710,Trigger)</f>
        <v>44267</v>
      </c>
      <c r="AQ710" s="186">
        <f>_xll.qlCalendarAdvance(Calendar,AQ709,AO710,"f",,Trigger)</f>
        <v>44271</v>
      </c>
      <c r="AR710" s="186">
        <f>_xll.qlInterestRateIndexMaturity(Currency&amp;"ibor"&amp;$I$1,AQ710,Trigger)</f>
        <v>44302</v>
      </c>
      <c r="AS710" s="359">
        <f>_xll.qlIndexFixing($AC$5,AP710,,_xll.ohTrigger(Trigger,Quote!$V$2))</f>
        <v>9.4604721852125668E-3</v>
      </c>
      <c r="AT710" s="359">
        <f>_xll.qlIndexFixing($AU$1,AP710,TRUE,_xll.ohTrigger(Trigger,Trigger1M))</f>
        <v>9.4428212707818541E-3</v>
      </c>
    </row>
    <row r="711" spans="41:46" ht="11.25" customHeight="1" x14ac:dyDescent="0.25">
      <c r="AO711" s="187" t="s">
        <v>90</v>
      </c>
      <c r="AP711" s="186">
        <f>_xll.qlInterestRateIndexFixingDate(Currency&amp;"ibor"&amp;$I$1,AQ711,Trigger)</f>
        <v>44274</v>
      </c>
      <c r="AQ711" s="186">
        <f>_xll.qlCalendarAdvance(Calendar,AQ710,AO711,"f",,Trigger)</f>
        <v>44278</v>
      </c>
      <c r="AR711" s="186">
        <f>_xll.qlInterestRateIndexMaturity(Currency&amp;"ibor"&amp;$I$1,AQ711,Trigger)</f>
        <v>44309</v>
      </c>
      <c r="AS711" s="359">
        <f>_xll.qlIndexFixing($AC$5,AP711,,_xll.ohTrigger(Trigger,Quote!$V$2))</f>
        <v>9.5045784831993708E-3</v>
      </c>
      <c r="AT711" s="359">
        <f>_xll.qlIndexFixing($AU$1,AP711,TRUE,_xll.ohTrigger(Trigger,Trigger1M))</f>
        <v>9.4912790530563996E-3</v>
      </c>
    </row>
    <row r="712" spans="41:46" ht="11.25" customHeight="1" x14ac:dyDescent="0.25">
      <c r="AO712" s="187" t="s">
        <v>90</v>
      </c>
      <c r="AP712" s="186">
        <f>_xll.qlInterestRateIndexFixingDate(Currency&amp;"ibor"&amp;$I$1,AQ712,Trigger)</f>
        <v>44281</v>
      </c>
      <c r="AQ712" s="186">
        <f>_xll.qlCalendarAdvance(Calendar,AQ711,AO712,"f",,Trigger)</f>
        <v>44285</v>
      </c>
      <c r="AR712" s="186">
        <f>_xll.qlInterestRateIndexMaturity(Currency&amp;"ibor"&amp;$I$1,AQ712,Trigger)</f>
        <v>44316</v>
      </c>
      <c r="AS712" s="359">
        <f>_xll.qlIndexFixing($AC$5,AP712,,_xll.ohTrigger(Trigger,Quote!$V$2))</f>
        <v>9.5486849485697019E-3</v>
      </c>
      <c r="AT712" s="359">
        <f>_xll.qlIndexFixing($AU$1,AP712,TRUE,_xll.ohTrigger(Trigger,Trigger1M))</f>
        <v>9.5397016943543633E-3</v>
      </c>
    </row>
    <row r="713" spans="41:46" ht="11.25" customHeight="1" x14ac:dyDescent="0.25">
      <c r="AO713" s="187" t="s">
        <v>90</v>
      </c>
      <c r="AP713" s="186">
        <f>_xll.qlInterestRateIndexFixingDate(Currency&amp;"ibor"&amp;$I$1,AQ713,Trigger)</f>
        <v>44286</v>
      </c>
      <c r="AQ713" s="186">
        <f>_xll.qlCalendarAdvance(Calendar,AQ712,AO713,"f",,Trigger)</f>
        <v>44292</v>
      </c>
      <c r="AR713" s="186">
        <f>_xll.qlInterestRateIndexMaturity(Currency&amp;"ibor"&amp;$I$1,AQ713,Trigger)</f>
        <v>44322</v>
      </c>
      <c r="AS713" s="359">
        <f>_xll.qlIndexFixing($AC$5,AP713,,_xll.ohTrigger(Trigger,Quote!$V$2))</f>
        <v>9.5895134143697547E-3</v>
      </c>
      <c r="AT713" s="359">
        <f>_xll.qlIndexFixing($AU$1,AP713,TRUE,_xll.ohTrigger(Trigger,Trigger1M))</f>
        <v>9.5845075615068609E-3</v>
      </c>
    </row>
    <row r="714" spans="41:46" ht="11.25" customHeight="1" x14ac:dyDescent="0.25">
      <c r="AO714" s="187" t="s">
        <v>90</v>
      </c>
      <c r="AP714" s="186">
        <f>_xll.qlInterestRateIndexFixingDate(Currency&amp;"ibor"&amp;$I$1,AQ714,Trigger)</f>
        <v>44295</v>
      </c>
      <c r="AQ714" s="186">
        <f>_xll.qlCalendarAdvance(Calendar,AQ713,AO714,"f",,Trigger)</f>
        <v>44299</v>
      </c>
      <c r="AR714" s="186">
        <f>_xll.qlInterestRateIndexMaturity(Currency&amp;"ibor"&amp;$I$1,AQ714,Trigger)</f>
        <v>44329</v>
      </c>
      <c r="AS714" s="359">
        <f>_xll.qlIndexFixing($AC$5,AP714,,_xll.ohTrigger(Trigger,Quote!$V$2))</f>
        <v>9.63361902543447E-3</v>
      </c>
      <c r="AT714" s="359">
        <f>_xll.qlIndexFixing($AU$1,AP714,TRUE,_xll.ohTrigger(Trigger,Trigger1M))</f>
        <v>9.6328581777429534E-3</v>
      </c>
    </row>
    <row r="715" spans="41:46" ht="11.25" customHeight="1" x14ac:dyDescent="0.25">
      <c r="AO715" s="187" t="s">
        <v>90</v>
      </c>
      <c r="AP715" s="186">
        <f>_xll.qlInterestRateIndexFixingDate(Currency&amp;"ibor"&amp;$I$1,AQ715,Trigger)</f>
        <v>44302</v>
      </c>
      <c r="AQ715" s="186">
        <f>_xll.qlCalendarAdvance(Calendar,AQ714,AO715,"f",,Trigger)</f>
        <v>44306</v>
      </c>
      <c r="AR715" s="186">
        <f>_xll.qlInterestRateIndexMaturity(Currency&amp;"ibor"&amp;$I$1,AQ715,Trigger)</f>
        <v>44336</v>
      </c>
      <c r="AS715" s="359">
        <f>_xll.qlIndexFixing($AC$5,AP715,,_xll.ohTrigger(Trigger,Quote!$V$2))</f>
        <v>9.6777247984816128E-3</v>
      </c>
      <c r="AT715" s="359">
        <f>_xll.qlIndexFixing($AU$1,AP715,TRUE,_xll.ohTrigger(Trigger,Trigger1M))</f>
        <v>9.6811705171147011E-3</v>
      </c>
    </row>
    <row r="716" spans="41:46" ht="11.25" customHeight="1" x14ac:dyDescent="0.25">
      <c r="AO716" s="187" t="s">
        <v>90</v>
      </c>
      <c r="AP716" s="186">
        <f>_xll.qlInterestRateIndexFixingDate(Currency&amp;"ibor"&amp;$I$1,AQ716,Trigger)</f>
        <v>44309</v>
      </c>
      <c r="AQ716" s="186">
        <f>_xll.qlCalendarAdvance(Calendar,AQ715,AO716,"f",,Trigger)</f>
        <v>44313</v>
      </c>
      <c r="AR716" s="186">
        <f>_xll.qlInterestRateIndexMaturity(Currency&amp;"ibor"&amp;$I$1,AQ716,Trigger)</f>
        <v>44343</v>
      </c>
      <c r="AS716" s="359">
        <f>_xll.qlIndexFixing($AC$5,AP716,,_xll.ohTrigger(Trigger,Quote!$V$2))</f>
        <v>9.7218307335085186E-3</v>
      </c>
      <c r="AT716" s="359">
        <f>_xll.qlIndexFixing($AU$1,AP716,TRUE,_xll.ohTrigger(Trigger,Trigger1M))</f>
        <v>9.7294435107091459E-3</v>
      </c>
    </row>
    <row r="717" spans="41:46" ht="11.25" customHeight="1" x14ac:dyDescent="0.25">
      <c r="AO717" s="187" t="s">
        <v>90</v>
      </c>
      <c r="AP717" s="186">
        <f>_xll.qlInterestRateIndexFixingDate(Currency&amp;"ibor"&amp;$I$1,AQ717,Trigger)</f>
        <v>44316</v>
      </c>
      <c r="AQ717" s="186">
        <f>_xll.qlCalendarAdvance(Calendar,AQ716,AO717,"f",,Trigger)</f>
        <v>44320</v>
      </c>
      <c r="AR717" s="186">
        <f>_xll.qlInterestRateIndexMaturity(Currency&amp;"ibor"&amp;$I$1,AQ717,Trigger)</f>
        <v>44351</v>
      </c>
      <c r="AS717" s="359">
        <f>_xll.qlIndexFixing($AC$5,AP717,,_xll.ohTrigger(Trigger,Quote!$V$2))</f>
        <v>9.7726691602303163E-3</v>
      </c>
      <c r="AT717" s="359">
        <f>_xll.qlIndexFixing($AU$1,AP717,TRUE,_xll.ohTrigger(Trigger,Trigger1M))</f>
        <v>9.7812499477740525E-3</v>
      </c>
    </row>
    <row r="718" spans="41:46" ht="11.25" customHeight="1" x14ac:dyDescent="0.25">
      <c r="AO718" s="187" t="s">
        <v>90</v>
      </c>
      <c r="AP718" s="186">
        <f>_xll.qlInterestRateIndexFixingDate(Currency&amp;"ibor"&amp;$I$1,AQ718,Trigger)</f>
        <v>44323</v>
      </c>
      <c r="AQ718" s="186">
        <f>_xll.qlCalendarAdvance(Calendar,AQ717,AO718,"f",,Trigger)</f>
        <v>44327</v>
      </c>
      <c r="AR718" s="186">
        <f>_xll.qlInterestRateIndexMaturity(Currency&amp;"ibor"&amp;$I$1,AQ718,Trigger)</f>
        <v>44358</v>
      </c>
      <c r="AS718" s="359">
        <f>_xll.qlIndexFixing($AC$5,AP718,,_xll.ohTrigger(Trigger,Quote!$V$2))</f>
        <v>9.8248618180852808E-3</v>
      </c>
      <c r="AT718" s="359">
        <f>_xll.qlIndexFixing($AU$1,AP718,TRUE,_xll.ohTrigger(Trigger,Trigger1M))</f>
        <v>9.8294238939249587E-3</v>
      </c>
    </row>
    <row r="719" spans="41:46" ht="11.25" customHeight="1" x14ac:dyDescent="0.25">
      <c r="AO719" s="187" t="s">
        <v>90</v>
      </c>
      <c r="AP719" s="186">
        <f>_xll.qlInterestRateIndexFixingDate(Currency&amp;"ibor"&amp;$I$1,AQ719,Trigger)</f>
        <v>44330</v>
      </c>
      <c r="AQ719" s="186">
        <f>_xll.qlCalendarAdvance(Calendar,AQ718,AO719,"f",,Trigger)</f>
        <v>44334</v>
      </c>
      <c r="AR719" s="186">
        <f>_xll.qlInterestRateIndexMaturity(Currency&amp;"ibor"&amp;$I$1,AQ719,Trigger)</f>
        <v>44365</v>
      </c>
      <c r="AS719" s="359">
        <f>_xll.qlIndexFixing($AC$5,AP719,,_xll.ohTrigger(Trigger,Quote!$V$2))</f>
        <v>9.8771059520539398E-3</v>
      </c>
      <c r="AT719" s="359">
        <f>_xll.qlIndexFixing($AU$1,AP719,TRUE,_xll.ohTrigger(Trigger,Trigger1M))</f>
        <v>9.8775084371907716E-3</v>
      </c>
    </row>
    <row r="720" spans="41:46" ht="11.25" customHeight="1" x14ac:dyDescent="0.25">
      <c r="AO720" s="187" t="s">
        <v>90</v>
      </c>
      <c r="AP720" s="186">
        <f>_xll.qlInterestRateIndexFixingDate(Currency&amp;"ibor"&amp;$I$1,AQ720,Trigger)</f>
        <v>44337</v>
      </c>
      <c r="AQ720" s="186">
        <f>_xll.qlCalendarAdvance(Calendar,AQ719,AO720,"f",,Trigger)</f>
        <v>44341</v>
      </c>
      <c r="AR720" s="186">
        <f>_xll.qlInterestRateIndexMaturity(Currency&amp;"ibor"&amp;$I$1,AQ720,Trigger)</f>
        <v>44372</v>
      </c>
      <c r="AS720" s="359">
        <f>_xll.qlIndexFixing($AC$5,AP720,,_xll.ohTrigger(Trigger,Quote!$V$2))</f>
        <v>9.9294015628299329E-3</v>
      </c>
      <c r="AT720" s="359">
        <f>_xll.qlIndexFixing($AU$1,AP720,TRUE,_xll.ohTrigger(Trigger,Trigger1M))</f>
        <v>9.9254692836953633E-3</v>
      </c>
    </row>
    <row r="721" spans="41:46" ht="11.25" customHeight="1" x14ac:dyDescent="0.25">
      <c r="AO721" s="187" t="s">
        <v>90</v>
      </c>
      <c r="AP721" s="186">
        <f>_xll.qlInterestRateIndexFixingDate(Currency&amp;"ibor"&amp;$I$1,AQ721,Trigger)</f>
        <v>44344</v>
      </c>
      <c r="AQ721" s="186">
        <f>_xll.qlCalendarAdvance(Calendar,AQ720,AO721,"f",,Trigger)</f>
        <v>44348</v>
      </c>
      <c r="AR721" s="186">
        <f>_xll.qlInterestRateIndexMaturity(Currency&amp;"ibor"&amp;$I$1,AQ721,Trigger)</f>
        <v>44378</v>
      </c>
      <c r="AS721" s="359">
        <f>_xll.qlIndexFixing($AC$5,AP721,,_xll.ohTrigger(Trigger,Quote!$V$2))</f>
        <v>9.9784436033791835E-3</v>
      </c>
      <c r="AT721" s="359">
        <f>_xll.qlIndexFixing($AU$1,AP721,TRUE,_xll.ohTrigger(Trigger,Trigger1M))</f>
        <v>9.969735285999981E-3</v>
      </c>
    </row>
    <row r="722" spans="41:46" ht="11.25" customHeight="1" x14ac:dyDescent="0.25">
      <c r="AO722" s="187" t="s">
        <v>90</v>
      </c>
      <c r="AP722" s="186">
        <f>_xll.qlInterestRateIndexFixingDate(Currency&amp;"ibor"&amp;$I$1,AQ722,Trigger)</f>
        <v>44351</v>
      </c>
      <c r="AQ722" s="186">
        <f>_xll.qlCalendarAdvance(Calendar,AQ721,AO722,"f",,Trigger)</f>
        <v>44355</v>
      </c>
      <c r="AR722" s="186">
        <f>_xll.qlInterestRateIndexMaturity(Currency&amp;"ibor"&amp;$I$1,AQ722,Trigger)</f>
        <v>44385</v>
      </c>
      <c r="AS722" s="359">
        <f>_xll.qlIndexFixing($AC$5,AP722,,_xll.ohTrigger(Trigger,Quote!$V$2))</f>
        <v>1.0022777567034069E-2</v>
      </c>
      <c r="AT722" s="359">
        <f>_xll.qlIndexFixing($AU$1,AP722,TRUE,_xll.ohTrigger(Trigger,Trigger1M))</f>
        <v>1.0017362366274263E-2</v>
      </c>
    </row>
    <row r="723" spans="41:46" ht="11.25" customHeight="1" x14ac:dyDescent="0.25">
      <c r="AO723" s="187" t="s">
        <v>90</v>
      </c>
      <c r="AP723" s="186">
        <f>_xll.qlInterestRateIndexFixingDate(Currency&amp;"ibor"&amp;$I$1,AQ723,Trigger)</f>
        <v>44358</v>
      </c>
      <c r="AQ723" s="186">
        <f>_xll.qlCalendarAdvance(Calendar,AQ722,AO723,"f",,Trigger)</f>
        <v>44362</v>
      </c>
      <c r="AR723" s="186">
        <f>_xll.qlInterestRateIndexMaturity(Currency&amp;"ibor"&amp;$I$1,AQ723,Trigger)</f>
        <v>44392</v>
      </c>
      <c r="AS723" s="359">
        <f>_xll.qlIndexFixing($AC$5,AP723,,_xll.ohTrigger(Trigger,Quote!$V$2))</f>
        <v>1.0067111694342046E-2</v>
      </c>
      <c r="AT723" s="359">
        <f>_xll.qlIndexFixing($AU$1,AP723,TRUE,_xll.ohTrigger(Trigger,Trigger1M))</f>
        <v>1.0064793253835802E-2</v>
      </c>
    </row>
    <row r="724" spans="41:46" ht="11.25" customHeight="1" x14ac:dyDescent="0.25">
      <c r="AO724" s="187" t="s">
        <v>90</v>
      </c>
      <c r="AP724" s="186">
        <f>_xll.qlInterestRateIndexFixingDate(Currency&amp;"ibor"&amp;$I$1,AQ724,Trigger)</f>
        <v>44365</v>
      </c>
      <c r="AQ724" s="186">
        <f>_xll.qlCalendarAdvance(Calendar,AQ723,AO724,"f",,Trigger)</f>
        <v>44369</v>
      </c>
      <c r="AR724" s="186">
        <f>_xll.qlInterestRateIndexMaturity(Currency&amp;"ibor"&amp;$I$1,AQ724,Trigger)</f>
        <v>44399</v>
      </c>
      <c r="AS724" s="359">
        <f>_xll.qlIndexFixing($AC$5,AP724,,_xll.ohTrigger(Trigger,Quote!$V$2))</f>
        <v>1.0111445985305778E-2</v>
      </c>
      <c r="AT724" s="359">
        <f>_xll.qlIndexFixing($AU$1,AP724,TRUE,_xll.ohTrigger(Trigger,Trigger1M))</f>
        <v>1.0112025043605755E-2</v>
      </c>
    </row>
    <row r="725" spans="41:46" ht="11.25" customHeight="1" x14ac:dyDescent="0.25">
      <c r="AO725" s="187" t="s">
        <v>90</v>
      </c>
      <c r="AP725" s="186">
        <f>_xll.qlInterestRateIndexFixingDate(Currency&amp;"ibor"&amp;$I$1,AQ725,Trigger)</f>
        <v>44372</v>
      </c>
      <c r="AQ725" s="186">
        <f>_xll.qlCalendarAdvance(Calendar,AQ724,AO725,"f",,Trigger)</f>
        <v>44376</v>
      </c>
      <c r="AR725" s="186">
        <f>_xll.qlInterestRateIndexMaturity(Currency&amp;"ibor"&amp;$I$1,AQ725,Trigger)</f>
        <v>44406</v>
      </c>
      <c r="AS725" s="359">
        <f>_xll.qlIndexFixing($AC$5,AP725,,_xll.ohTrigger(Trigger,Quote!$V$2))</f>
        <v>1.0155780439927931E-2</v>
      </c>
      <c r="AT725" s="359">
        <f>_xll.qlIndexFixing($AU$1,AP725,TRUE,_xll.ohTrigger(Trigger,Trigger1M))</f>
        <v>1.0159054830470637E-2</v>
      </c>
    </row>
    <row r="726" spans="41:46" ht="11.25" customHeight="1" x14ac:dyDescent="0.25">
      <c r="AO726" s="187" t="s">
        <v>90</v>
      </c>
      <c r="AP726" s="186">
        <f>_xll.qlInterestRateIndexFixingDate(Currency&amp;"ibor"&amp;$I$1,AQ726,Trigger)</f>
        <v>44379</v>
      </c>
      <c r="AQ726" s="186">
        <f>_xll.qlCalendarAdvance(Calendar,AQ725,AO726,"f",,Trigger)</f>
        <v>44383</v>
      </c>
      <c r="AR726" s="186">
        <f>_xll.qlInterestRateIndexMaturity(Currency&amp;"ibor"&amp;$I$1,AQ726,Trigger)</f>
        <v>44414</v>
      </c>
      <c r="AS726" s="359">
        <f>_xll.qlIndexFixing($AC$5,AP726,,_xll.ohTrigger(Trigger,Quote!$V$2))</f>
        <v>1.0203426376320513E-2</v>
      </c>
      <c r="AT726" s="359">
        <f>_xll.qlIndexFixing($AU$1,AP726,TRUE,_xll.ohTrigger(Trigger,Trigger1M))</f>
        <v>1.0209350347515392E-2</v>
      </c>
    </row>
    <row r="727" spans="41:46" ht="11.25" customHeight="1" x14ac:dyDescent="0.25">
      <c r="AO727" s="187" t="s">
        <v>90</v>
      </c>
      <c r="AP727" s="186">
        <f>_xll.qlInterestRateIndexFixingDate(Currency&amp;"ibor"&amp;$I$1,AQ727,Trigger)</f>
        <v>44386</v>
      </c>
      <c r="AQ727" s="186">
        <f>_xll.qlCalendarAdvance(Calendar,AQ726,AO727,"f",,Trigger)</f>
        <v>44390</v>
      </c>
      <c r="AR727" s="186">
        <f>_xll.qlInterestRateIndexMaturity(Currency&amp;"ibor"&amp;$I$1,AQ727,Trigger)</f>
        <v>44421</v>
      </c>
      <c r="AS727" s="359">
        <f>_xll.qlIndexFixing($AC$5,AP727,,_xll.ohTrigger(Trigger,Quote!$V$2))</f>
        <v>1.0247762428716365E-2</v>
      </c>
      <c r="AT727" s="359">
        <f>_xll.qlIndexFixing($AU$1,AP727,TRUE,_xll.ohTrigger(Trigger,Trigger1M))</f>
        <v>1.0255953631554959E-2</v>
      </c>
    </row>
    <row r="728" spans="41:46" ht="11.25" customHeight="1" x14ac:dyDescent="0.25">
      <c r="AO728" s="187" t="s">
        <v>90</v>
      </c>
      <c r="AP728" s="186">
        <f>_xll.qlInterestRateIndexFixingDate(Currency&amp;"ibor"&amp;$I$1,AQ728,Trigger)</f>
        <v>44393</v>
      </c>
      <c r="AQ728" s="186">
        <f>_xll.qlCalendarAdvance(Calendar,AQ727,AO728,"f",,Trigger)</f>
        <v>44397</v>
      </c>
      <c r="AR728" s="186">
        <f>_xll.qlInterestRateIndexMaturity(Currency&amp;"ibor"&amp;$I$1,AQ728,Trigger)</f>
        <v>44428</v>
      </c>
      <c r="AS728" s="359">
        <f>_xll.qlIndexFixing($AC$5,AP728,,_xll.ohTrigger(Trigger,Quote!$V$2))</f>
        <v>1.0292098650228549E-2</v>
      </c>
      <c r="AT728" s="359">
        <f>_xll.qlIndexFixing($AU$1,AP728,TRUE,_xll.ohTrigger(Trigger,Trigger1M))</f>
        <v>1.030234598961333E-2</v>
      </c>
    </row>
    <row r="729" spans="41:46" ht="11.25" customHeight="1" x14ac:dyDescent="0.25">
      <c r="AO729" s="187" t="s">
        <v>90</v>
      </c>
      <c r="AP729" s="186">
        <f>_xll.qlInterestRateIndexFixingDate(Currency&amp;"ibor"&amp;$I$1,AQ729,Trigger)</f>
        <v>44400</v>
      </c>
      <c r="AQ729" s="186">
        <f>_xll.qlCalendarAdvance(Calendar,AQ728,AO729,"f",,Trigger)</f>
        <v>44404</v>
      </c>
      <c r="AR729" s="186">
        <f>_xll.qlInterestRateIndexMaturity(Currency&amp;"ibor"&amp;$I$1,AQ729,Trigger)</f>
        <v>44435</v>
      </c>
      <c r="AS729" s="359">
        <f>_xll.qlIndexFixing($AC$5,AP729,,_xll.ohTrigger(Trigger,Quote!$V$2))</f>
        <v>1.0336435040864803E-2</v>
      </c>
      <c r="AT729" s="359">
        <f>_xll.qlIndexFixing($AU$1,AP729,TRUE,_xll.ohTrigger(Trigger,Trigger1M))</f>
        <v>1.0348524516272661E-2</v>
      </c>
    </row>
    <row r="730" spans="41:46" ht="11.25" customHeight="1" x14ac:dyDescent="0.25">
      <c r="AO730" s="187" t="s">
        <v>90</v>
      </c>
      <c r="AP730" s="186">
        <f>_xll.qlInterestRateIndexFixingDate(Currency&amp;"ibor"&amp;$I$1,AQ730,Trigger)</f>
        <v>44407</v>
      </c>
      <c r="AQ730" s="186">
        <f>_xll.qlCalendarAdvance(Calendar,AQ729,AO730,"f",,Trigger)</f>
        <v>44411</v>
      </c>
      <c r="AR730" s="186">
        <f>_xll.qlInterestRateIndexMaturity(Currency&amp;"ibor"&amp;$I$1,AQ730,Trigger)</f>
        <v>44442</v>
      </c>
      <c r="AS730" s="359">
        <f>_xll.qlIndexFixing($AC$5,AP730,,_xll.ohTrigger(Trigger,Quote!$V$2))</f>
        <v>1.0380771600617391E-2</v>
      </c>
      <c r="AT730" s="359">
        <f>_xll.qlIndexFixing($AU$1,AP730,TRUE,_xll.ohTrigger(Trigger,Trigger1M))</f>
        <v>1.0394486306073855E-2</v>
      </c>
    </row>
    <row r="731" spans="41:46" ht="11.25" customHeight="1" x14ac:dyDescent="0.25">
      <c r="AO731" s="187" t="s">
        <v>90</v>
      </c>
      <c r="AP731" s="186">
        <f>_xll.qlInterestRateIndexFixingDate(Currency&amp;"ibor"&amp;$I$1,AQ731,Trigger)</f>
        <v>44414</v>
      </c>
      <c r="AQ731" s="186">
        <f>_xll.qlCalendarAdvance(Calendar,AQ730,AO731,"f",,Trigger)</f>
        <v>44418</v>
      </c>
      <c r="AR731" s="186">
        <f>_xll.qlInterestRateIndexMaturity(Currency&amp;"ibor"&amp;$I$1,AQ731,Trigger)</f>
        <v>44449</v>
      </c>
      <c r="AS731" s="359">
        <f>_xll.qlIndexFixing($AC$5,AP731,,_xll.ohTrigger(Trigger,Quote!$V$2))</f>
        <v>1.0425108329491469E-2</v>
      </c>
      <c r="AT731" s="359">
        <f>_xll.qlIndexFixing($AU$1,AP731,TRUE,_xll.ohTrigger(Trigger,Trigger1M))</f>
        <v>1.0440228453532025E-2</v>
      </c>
    </row>
    <row r="732" spans="41:46" ht="11.25" customHeight="1" x14ac:dyDescent="0.25">
      <c r="AO732" s="187" t="s">
        <v>90</v>
      </c>
      <c r="AP732" s="186">
        <f>_xll.qlInterestRateIndexFixingDate(Currency&amp;"ibor"&amp;$I$1,AQ732,Trigger)</f>
        <v>44421</v>
      </c>
      <c r="AQ732" s="186">
        <f>_xll.qlCalendarAdvance(Calendar,AQ731,AO732,"f",,Trigger)</f>
        <v>44425</v>
      </c>
      <c r="AR732" s="186">
        <f>_xll.qlInterestRateIndexMaturity(Currency&amp;"ibor"&amp;$I$1,AQ732,Trigger)</f>
        <v>44456</v>
      </c>
      <c r="AS732" s="359">
        <f>_xll.qlIndexFixing($AC$5,AP732,,_xll.ohTrigger(Trigger,Quote!$V$2))</f>
        <v>1.046944522748704E-2</v>
      </c>
      <c r="AT732" s="359">
        <f>_xll.qlIndexFixing($AU$1,AP732,TRUE,_xll.ohTrigger(Trigger,Trigger1M))</f>
        <v>1.0485748053126187E-2</v>
      </c>
    </row>
    <row r="733" spans="41:46" ht="11.25" customHeight="1" x14ac:dyDescent="0.25">
      <c r="AO733" s="187" t="s">
        <v>90</v>
      </c>
      <c r="AP733" s="186">
        <f>_xll.qlInterestRateIndexFixingDate(Currency&amp;"ibor"&amp;$I$1,AQ733,Trigger)</f>
        <v>44428</v>
      </c>
      <c r="AQ733" s="186">
        <f>_xll.qlCalendarAdvance(Calendar,AQ732,AO733,"f",,Trigger)</f>
        <v>44432</v>
      </c>
      <c r="AR733" s="186">
        <f>_xll.qlInterestRateIndexMaturity(Currency&amp;"ibor"&amp;$I$1,AQ733,Trigger)</f>
        <v>44463</v>
      </c>
      <c r="AS733" s="359">
        <f>_xll.qlIndexFixing($AC$5,AP733,,_xll.ohTrigger(Trigger,Quote!$V$2))</f>
        <v>1.0513782294604101E-2</v>
      </c>
      <c r="AT733" s="359">
        <f>_xll.qlIndexFixing($AU$1,AP733,TRUE,_xll.ohTrigger(Trigger,Trigger1M))</f>
        <v>1.0531042199304412E-2</v>
      </c>
    </row>
    <row r="734" spans="41:46" ht="11.25" customHeight="1" x14ac:dyDescent="0.25">
      <c r="AO734" s="187" t="s">
        <v>90</v>
      </c>
      <c r="AP734" s="186">
        <f>_xll.qlInterestRateIndexFixingDate(Currency&amp;"ibor"&amp;$I$1,AQ734,Trigger)</f>
        <v>44435</v>
      </c>
      <c r="AQ734" s="186">
        <f>_xll.qlCalendarAdvance(Calendar,AQ733,AO734,"f",,Trigger)</f>
        <v>44439</v>
      </c>
      <c r="AR734" s="186">
        <f>_xll.qlInterestRateIndexMaturity(Currency&amp;"ibor"&amp;$I$1,AQ734,Trigger)</f>
        <v>44469</v>
      </c>
      <c r="AS734" s="359">
        <f>_xll.qlIndexFixing($AC$5,AP734,,_xll.ohTrigger(Trigger,Quote!$V$2))</f>
        <v>1.055479789618019E-2</v>
      </c>
      <c r="AT734" s="359">
        <f>_xll.qlIndexFixing($AU$1,AP734,TRUE,_xll.ohTrigger(Trigger,Trigger1M))</f>
        <v>1.0572753420607484E-2</v>
      </c>
    </row>
    <row r="735" spans="41:46" ht="11.25" customHeight="1" x14ac:dyDescent="0.25">
      <c r="AO735" s="187" t="s">
        <v>90</v>
      </c>
      <c r="AP735" s="186">
        <f>_xll.qlInterestRateIndexFixingDate(Currency&amp;"ibor"&amp;$I$1,AQ735,Trigger)</f>
        <v>44442</v>
      </c>
      <c r="AQ735" s="186">
        <f>_xll.qlCalendarAdvance(Calendar,AQ734,AO735,"f",,Trigger)</f>
        <v>44446</v>
      </c>
      <c r="AR735" s="186">
        <f>_xll.qlInterestRateIndexMaturity(Currency&amp;"ibor"&amp;$I$1,AQ735,Trigger)</f>
        <v>44476</v>
      </c>
      <c r="AS735" s="359">
        <f>_xll.qlIndexFixing($AC$5,AP735,,_xll.ohTrigger(Trigger,Quote!$V$2))</f>
        <v>1.0599133987405196E-2</v>
      </c>
      <c r="AT735" s="359">
        <f>_xll.qlIndexFixing($AU$1,AP735,TRUE,_xll.ohTrigger(Trigger,Trigger1M))</f>
        <v>1.0617603389620811E-2</v>
      </c>
    </row>
    <row r="736" spans="41:46" ht="11.25" customHeight="1" x14ac:dyDescent="0.25">
      <c r="AO736" s="187" t="s">
        <v>90</v>
      </c>
      <c r="AP736" s="186">
        <f>_xll.qlInterestRateIndexFixingDate(Currency&amp;"ibor"&amp;$I$1,AQ736,Trigger)</f>
        <v>44449</v>
      </c>
      <c r="AQ736" s="186">
        <f>_xll.qlCalendarAdvance(Calendar,AQ735,AO736,"f",,Trigger)</f>
        <v>44453</v>
      </c>
      <c r="AR736" s="186">
        <f>_xll.qlInterestRateIndexMaturity(Currency&amp;"ibor"&amp;$I$1,AQ736,Trigger)</f>
        <v>44483</v>
      </c>
      <c r="AS736" s="359">
        <f>_xll.qlIndexFixing($AC$5,AP736,,_xll.ohTrigger(Trigger,Quote!$V$2))</f>
        <v>1.0643470242291286E-2</v>
      </c>
      <c r="AT736" s="359">
        <f>_xll.qlIndexFixing($AU$1,AP736,TRUE,_xll.ohTrigger(Trigger,Trigger1M))</f>
        <v>1.0662219397253203E-2</v>
      </c>
    </row>
    <row r="737" spans="41:46" ht="11.25" customHeight="1" x14ac:dyDescent="0.25">
      <c r="AO737" s="187" t="s">
        <v>90</v>
      </c>
      <c r="AP737" s="186">
        <f>_xll.qlInterestRateIndexFixingDate(Currency&amp;"ibor"&amp;$I$1,AQ737,Trigger)</f>
        <v>44456</v>
      </c>
      <c r="AQ737" s="186">
        <f>_xll.qlCalendarAdvance(Calendar,AQ736,AO737,"f",,Trigger)</f>
        <v>44460</v>
      </c>
      <c r="AR737" s="186">
        <f>_xll.qlInterestRateIndexMaturity(Currency&amp;"ibor"&amp;$I$1,AQ737,Trigger)</f>
        <v>44490</v>
      </c>
      <c r="AS737" s="359">
        <f>_xll.qlIndexFixing($AC$5,AP737,,_xll.ohTrigger(Trigger,Quote!$V$2))</f>
        <v>1.0687806660841126E-2</v>
      </c>
      <c r="AT737" s="359">
        <f>_xll.qlIndexFixing($AU$1,AP737,TRUE,_xll.ohTrigger(Trigger,Trigger1M))</f>
        <v>1.0706598538002154E-2</v>
      </c>
    </row>
    <row r="738" spans="41:46" ht="11.25" customHeight="1" x14ac:dyDescent="0.25">
      <c r="AO738" s="187" t="s">
        <v>90</v>
      </c>
      <c r="AP738" s="186">
        <f>_xll.qlInterestRateIndexFixingDate(Currency&amp;"ibor"&amp;$I$1,AQ738,Trigger)</f>
        <v>44463</v>
      </c>
      <c r="AQ738" s="186">
        <f>_xll.qlCalendarAdvance(Calendar,AQ737,AO738,"f",,Trigger)</f>
        <v>44467</v>
      </c>
      <c r="AR738" s="186">
        <f>_xll.qlInterestRateIndexMaturity(Currency&amp;"ibor"&amp;$I$1,AQ738,Trigger)</f>
        <v>44497</v>
      </c>
      <c r="AS738" s="359">
        <f>_xll.qlIndexFixing($AC$5,AP738,,_xll.ohTrigger(Trigger,Quote!$V$2))</f>
        <v>1.0732143243057379E-2</v>
      </c>
      <c r="AT738" s="359">
        <f>_xll.qlIndexFixing($AU$1,AP738,TRUE,_xll.ohTrigger(Trigger,Trigger1M))</f>
        <v>1.0750737906327856E-2</v>
      </c>
    </row>
    <row r="739" spans="41:46" ht="11.25" customHeight="1" x14ac:dyDescent="0.25">
      <c r="AO739" s="187" t="s">
        <v>90</v>
      </c>
      <c r="AP739" s="186">
        <f>_xll.qlInterestRateIndexFixingDate(Currency&amp;"ibor"&amp;$I$1,AQ739,Trigger)</f>
        <v>44470</v>
      </c>
      <c r="AQ739" s="186">
        <f>_xll.qlCalendarAdvance(Calendar,AQ738,AO739,"f",,Trigger)</f>
        <v>44474</v>
      </c>
      <c r="AR739" s="186">
        <f>_xll.qlInterestRateIndexMaturity(Currency&amp;"ibor"&amp;$I$1,AQ739,Trigger)</f>
        <v>44505</v>
      </c>
      <c r="AS739" s="359">
        <f>_xll.qlIndexFixing($AC$5,AP739,,_xll.ohTrigger(Trigger,Quote!$V$2))</f>
        <v>1.077980824890935E-2</v>
      </c>
      <c r="AT739" s="359">
        <f>_xll.qlIndexFixing($AU$1,AP739,TRUE,_xll.ohTrigger(Trigger,Trigger1M))</f>
        <v>1.0797909839520309E-2</v>
      </c>
    </row>
    <row r="740" spans="41:46" ht="11.25" customHeight="1" x14ac:dyDescent="0.25">
      <c r="AO740" s="187" t="s">
        <v>90</v>
      </c>
      <c r="AP740" s="186">
        <f>_xll.qlInterestRateIndexFixingDate(Currency&amp;"ibor"&amp;$I$1,AQ740,Trigger)</f>
        <v>44477</v>
      </c>
      <c r="AQ740" s="186">
        <f>_xll.qlCalendarAdvance(Calendar,AQ739,AO740,"f",,Trigger)</f>
        <v>44481</v>
      </c>
      <c r="AR740" s="186">
        <f>_xll.qlInterestRateIndexMaturity(Currency&amp;"ibor"&amp;$I$1,AQ740,Trigger)</f>
        <v>44512</v>
      </c>
      <c r="AS740" s="359">
        <f>_xll.qlIndexFixing($AC$5,AP740,,_xll.ohTrigger(Trigger,Quote!$V$2))</f>
        <v>1.0824146499897477E-2</v>
      </c>
      <c r="AT740" s="359">
        <f>_xll.qlIndexFixing($AU$1,AP740,TRUE,_xll.ohTrigger(Trigger,Trigger1M))</f>
        <v>1.0841544453604853E-2</v>
      </c>
    </row>
    <row r="741" spans="41:46" ht="11.25" customHeight="1" x14ac:dyDescent="0.25">
      <c r="AO741" s="187" t="s">
        <v>90</v>
      </c>
      <c r="AP741" s="186">
        <f>_xll.qlInterestRateIndexFixingDate(Currency&amp;"ibor"&amp;$I$1,AQ741,Trigger)</f>
        <v>44484</v>
      </c>
      <c r="AQ741" s="186">
        <f>_xll.qlCalendarAdvance(Calendar,AQ740,AO741,"f",,Trigger)</f>
        <v>44488</v>
      </c>
      <c r="AR741" s="186">
        <f>_xll.qlInterestRateIndexMaturity(Currency&amp;"ibor"&amp;$I$1,AQ741,Trigger)</f>
        <v>44519</v>
      </c>
      <c r="AS741" s="359">
        <f>_xll.qlIndexFixing($AC$5,AP741,,_xll.ohTrigger(Trigger,Quote!$V$2))</f>
        <v>1.0868484920014831E-2</v>
      </c>
      <c r="AT741" s="359">
        <f>_xll.qlIndexFixing($AU$1,AP741,TRUE,_xll.ohTrigger(Trigger,Trigger1M))</f>
        <v>1.0884930368723461E-2</v>
      </c>
    </row>
    <row r="742" spans="41:46" ht="11.25" customHeight="1" x14ac:dyDescent="0.25">
      <c r="AO742" s="187" t="s">
        <v>90</v>
      </c>
      <c r="AP742" s="186">
        <f>_xll.qlInterestRateIndexFixingDate(Currency&amp;"ibor"&amp;$I$1,AQ742,Trigger)</f>
        <v>44491</v>
      </c>
      <c r="AQ742" s="186">
        <f>_xll.qlCalendarAdvance(Calendar,AQ741,AO742,"f",,Trigger)</f>
        <v>44495</v>
      </c>
      <c r="AR742" s="186">
        <f>_xll.qlInterestRateIndexMaturity(Currency&amp;"ibor"&amp;$I$1,AQ742,Trigger)</f>
        <v>44526</v>
      </c>
      <c r="AS742" s="359">
        <f>_xll.qlIndexFixing($AC$5,AP742,,_xll.ohTrigger(Trigger,Quote!$V$2))</f>
        <v>1.0912823509258832E-2</v>
      </c>
      <c r="AT742" s="359">
        <f>_xll.qlIndexFixing($AU$1,AP742,TRUE,_xll.ohTrigger(Trigger,Trigger1M))</f>
        <v>1.0928064679053452E-2</v>
      </c>
    </row>
    <row r="743" spans="41:46" ht="11.25" customHeight="1" x14ac:dyDescent="0.25">
      <c r="AO743" s="187" t="s">
        <v>90</v>
      </c>
      <c r="AP743" s="186">
        <f>_xll.qlInterestRateIndexFixingDate(Currency&amp;"ibor"&amp;$I$1,AQ743,Trigger)</f>
        <v>44498</v>
      </c>
      <c r="AQ743" s="186">
        <f>_xll.qlCalendarAdvance(Calendar,AQ742,AO743,"f",,Trigger)</f>
        <v>44502</v>
      </c>
      <c r="AR743" s="186">
        <f>_xll.qlInterestRateIndexMaturity(Currency&amp;"ibor"&amp;$I$1,AQ743,Trigger)</f>
        <v>44532</v>
      </c>
      <c r="AS743" s="359">
        <f>_xll.qlIndexFixing($AC$5,AP743,,_xll.ohTrigger(Trigger,Quote!$V$2))</f>
        <v>1.0953828609124194E-2</v>
      </c>
      <c r="AT743" s="359">
        <f>_xll.qlIndexFixing($AU$1,AP743,TRUE,_xll.ohTrigger(Trigger,Trigger1M))</f>
        <v>1.0967736466059641E-2</v>
      </c>
    </row>
    <row r="744" spans="41:46" ht="11.25" customHeight="1" x14ac:dyDescent="0.25">
      <c r="AO744" s="187" t="s">
        <v>90</v>
      </c>
      <c r="AP744" s="186">
        <f>_xll.qlInterestRateIndexFixingDate(Currency&amp;"ibor"&amp;$I$1,AQ744,Trigger)</f>
        <v>44505</v>
      </c>
      <c r="AQ744" s="186">
        <f>_xll.qlCalendarAdvance(Calendar,AQ743,AO744,"f",,Trigger)</f>
        <v>44509</v>
      </c>
      <c r="AR744" s="186">
        <f>_xll.qlInterestRateIndexMaturity(Currency&amp;"ibor"&amp;$I$1,AQ744,Trigger)</f>
        <v>44539</v>
      </c>
      <c r="AS744" s="359">
        <f>_xll.qlIndexFixing($AC$5,AP744,,_xll.ohTrigger(Trigger,Quote!$V$2))</f>
        <v>1.0998166173341595E-2</v>
      </c>
      <c r="AT744" s="359">
        <f>_xll.qlIndexFixing($AU$1,AP744,TRUE,_xll.ohTrigger(Trigger,Trigger1M))</f>
        <v>1.1010376182121639E-2</v>
      </c>
    </row>
    <row r="745" spans="41:46" ht="11.25" customHeight="1" x14ac:dyDescent="0.25">
      <c r="AO745" s="187" t="s">
        <v>90</v>
      </c>
      <c r="AP745" s="186">
        <f>_xll.qlInterestRateIndexFixingDate(Currency&amp;"ibor"&amp;$I$1,AQ745,Trigger)</f>
        <v>44512</v>
      </c>
      <c r="AQ745" s="186">
        <f>_xll.qlCalendarAdvance(Calendar,AQ744,AO745,"f",,Trigger)</f>
        <v>44516</v>
      </c>
      <c r="AR745" s="186">
        <f>_xll.qlInterestRateIndexMaturity(Currency&amp;"ibor"&amp;$I$1,AQ745,Trigger)</f>
        <v>44546</v>
      </c>
      <c r="AS745" s="359">
        <f>_xll.qlIndexFixing($AC$5,AP745,,_xll.ohTrigger(Trigger,Quote!$V$2))</f>
        <v>1.1042503901225409E-2</v>
      </c>
      <c r="AT745" s="359">
        <f>_xll.qlIndexFixing($AU$1,AP745,TRUE,_xll.ohTrigger(Trigger,Trigger1M))</f>
        <v>1.1052755786267632E-2</v>
      </c>
    </row>
    <row r="746" spans="41:46" ht="11.25" customHeight="1" x14ac:dyDescent="0.25">
      <c r="AO746" s="187" t="s">
        <v>90</v>
      </c>
      <c r="AP746" s="186">
        <f>_xll.qlInterestRateIndexFixingDate(Currency&amp;"ibor"&amp;$I$1,AQ746,Trigger)</f>
        <v>44519</v>
      </c>
      <c r="AQ746" s="186">
        <f>_xll.qlCalendarAdvance(Calendar,AQ745,AO746,"f",,Trigger)</f>
        <v>44523</v>
      </c>
      <c r="AR746" s="186">
        <f>_xll.qlInterestRateIndexMaturity(Currency&amp;"ibor"&amp;$I$1,AQ746,Trigger)</f>
        <v>44553</v>
      </c>
      <c r="AS746" s="359">
        <f>_xll.qlIndexFixing($AC$5,AP746,,_xll.ohTrigger(Trigger,Quote!$V$2))</f>
        <v>1.1086841792780966E-2</v>
      </c>
      <c r="AT746" s="359">
        <f>_xll.qlIndexFixing($AU$1,AP746,TRUE,_xll.ohTrigger(Trigger,Trigger1M))</f>
        <v>1.1094872372755304E-2</v>
      </c>
    </row>
    <row r="747" spans="41:46" ht="11.25" customHeight="1" x14ac:dyDescent="0.25">
      <c r="AO747" s="187" t="s">
        <v>90</v>
      </c>
      <c r="AP747" s="186">
        <f>_xll.qlInterestRateIndexFixingDate(Currency&amp;"ibor"&amp;$I$1,AQ747,Trigger)</f>
        <v>44526</v>
      </c>
      <c r="AQ747" s="186">
        <f>_xll.qlCalendarAdvance(Calendar,AQ746,AO747,"f",,Trigger)</f>
        <v>44530</v>
      </c>
      <c r="AR747" s="186">
        <f>_xll.qlInterestRateIndexMaturity(Currency&amp;"ibor"&amp;$I$1,AQ747,Trigger)</f>
        <v>44561</v>
      </c>
      <c r="AS747" s="359">
        <f>_xll.qlIndexFixing($AC$5,AP747,,_xll.ohTrigger(Trigger,Quote!$V$2))</f>
        <v>1.1134518992422399E-2</v>
      </c>
      <c r="AT747" s="359">
        <f>_xll.qlIndexFixing($AU$1,AP747,TRUE,_xll.ohTrigger(Trigger,Trigger1M))</f>
        <v>1.113986045320318E-2</v>
      </c>
    </row>
    <row r="748" spans="41:46" ht="11.25" customHeight="1" x14ac:dyDescent="0.25">
      <c r="AO748" s="187" t="s">
        <v>90</v>
      </c>
      <c r="AP748" s="186">
        <f>_xll.qlInterestRateIndexFixingDate(Currency&amp;"ibor"&amp;$I$1,AQ748,Trigger)</f>
        <v>44533</v>
      </c>
      <c r="AQ748" s="186">
        <f>_xll.qlCalendarAdvance(Calendar,AQ747,AO748,"f",,Trigger)</f>
        <v>44537</v>
      </c>
      <c r="AR748" s="186">
        <f>_xll.qlInterestRateIndexMaturity(Currency&amp;"ibor"&amp;$I$1,AQ748,Trigger)</f>
        <v>44568</v>
      </c>
      <c r="AS748" s="359">
        <f>_xll.qlIndexFixing($AC$5,AP748,,_xll.ohTrigger(Trigger,Quote!$V$2))</f>
        <v>1.1178858596446918E-2</v>
      </c>
      <c r="AT748" s="359">
        <f>_xll.qlIndexFixing($AU$1,AP748,TRUE,_xll.ohTrigger(Trigger,Trigger1M))</f>
        <v>1.1181424111045101E-2</v>
      </c>
    </row>
    <row r="749" spans="41:46" ht="11.25" customHeight="1" x14ac:dyDescent="0.25">
      <c r="AO749" s="187" t="s">
        <v>90</v>
      </c>
      <c r="AP749" s="186">
        <f>_xll.qlInterestRateIndexFixingDate(Currency&amp;"ibor"&amp;$I$1,AQ749,Trigger)</f>
        <v>44540</v>
      </c>
      <c r="AQ749" s="186">
        <f>_xll.qlCalendarAdvance(Calendar,AQ748,AO749,"f",,Trigger)</f>
        <v>44544</v>
      </c>
      <c r="AR749" s="186">
        <f>_xll.qlInterestRateIndexMaturity(Currency&amp;"ibor"&amp;$I$1,AQ749,Trigger)</f>
        <v>44575</v>
      </c>
      <c r="AS749" s="359">
        <f>_xll.qlIndexFixing($AC$5,AP749,,_xll.ohTrigger(Trigger,Quote!$V$2))</f>
        <v>1.1223198369605822E-2</v>
      </c>
      <c r="AT749" s="359">
        <f>_xll.qlIndexFixing($AU$1,AP749,TRUE,_xll.ohTrigger(Trigger,Trigger1M))</f>
        <v>1.1222715822617647E-2</v>
      </c>
    </row>
    <row r="750" spans="41:46" ht="11.25" customHeight="1" x14ac:dyDescent="0.25">
      <c r="AO750" s="187" t="s">
        <v>90</v>
      </c>
      <c r="AP750" s="186">
        <f>_xll.qlInterestRateIndexFixingDate(Currency&amp;"ibor"&amp;$I$1,AQ750,Trigger)</f>
        <v>44547</v>
      </c>
      <c r="AQ750" s="186">
        <f>_xll.qlCalendarAdvance(Calendar,AQ749,AO750,"f",,Trigger)</f>
        <v>44551</v>
      </c>
      <c r="AR750" s="186">
        <f>_xll.qlInterestRateIndexMaturity(Currency&amp;"ibor"&amp;$I$1,AQ750,Trigger)</f>
        <v>44582</v>
      </c>
      <c r="AS750" s="359">
        <f>_xll.qlIndexFixing($AC$5,AP750,,_xll.ohTrigger(Trigger,Quote!$V$2))</f>
        <v>1.126753831189653E-2</v>
      </c>
      <c r="AT750" s="359">
        <f>_xll.qlIndexFixing($AU$1,AP750,TRUE,_xll.ohTrigger(Trigger,Trigger1M))</f>
        <v>1.1263732681902169E-2</v>
      </c>
    </row>
    <row r="751" spans="41:46" ht="11.25" customHeight="1" x14ac:dyDescent="0.25">
      <c r="AO751" s="187" t="s">
        <v>90</v>
      </c>
      <c r="AP751" s="186">
        <f>_xll.qlInterestRateIndexFixingDate(Currency&amp;"ibor"&amp;$I$1,AQ751,Trigger)</f>
        <v>44554</v>
      </c>
      <c r="AQ751" s="186">
        <f>_xll.qlCalendarAdvance(Calendar,AQ750,AO751,"f",,Trigger)</f>
        <v>44558</v>
      </c>
      <c r="AR751" s="186">
        <f>_xll.qlInterestRateIndexMaturity(Currency&amp;"ibor"&amp;$I$1,AQ751,Trigger)</f>
        <v>44589</v>
      </c>
      <c r="AS751" s="359">
        <f>_xll.qlIndexFixing($AC$5,AP751,,_xll.ohTrigger(Trigger,Quote!$V$2))</f>
        <v>1.1311878423319044E-2</v>
      </c>
      <c r="AT751" s="359">
        <f>_xll.qlIndexFixing($AU$1,AP751,TRUE,_xll.ohTrigger(Trigger,Trigger1M))</f>
        <v>1.1304471782851648E-2</v>
      </c>
    </row>
    <row r="752" spans="41:46" ht="11.25" customHeight="1" x14ac:dyDescent="0.25">
      <c r="AO752" s="187" t="s">
        <v>90</v>
      </c>
      <c r="AP752" s="186">
        <f>_xll.qlInterestRateIndexFixingDate(Currency&amp;"ibor"&amp;$I$1,AQ752,Trigger)</f>
        <v>44561</v>
      </c>
      <c r="AQ752" s="186">
        <f>_xll.qlCalendarAdvance(Calendar,AQ751,AO752,"f",,Trigger)</f>
        <v>44565</v>
      </c>
      <c r="AR752" s="186">
        <f>_xll.qlInterestRateIndexMaturity(Currency&amp;"ibor"&amp;$I$1,AQ752,Trigger)</f>
        <v>44596</v>
      </c>
      <c r="AS752" s="359">
        <f>_xll.qlIndexFixing($AC$5,AP752,,_xll.ohTrigger(Trigger,Quote!$V$2))</f>
        <v>1.1356218703878521E-2</v>
      </c>
      <c r="AT752" s="359">
        <f>_xll.qlIndexFixing($AU$1,AP752,TRUE,_xll.ohTrigger(Trigger,Trigger1M))</f>
        <v>1.1344930219408755E-2</v>
      </c>
    </row>
    <row r="753" spans="41:46" ht="11.25" customHeight="1" x14ac:dyDescent="0.25">
      <c r="AO753" s="187" t="s">
        <v>90</v>
      </c>
      <c r="AP753" s="186">
        <f>_xll.qlInterestRateIndexFixingDate(Currency&amp;"ibor"&amp;$I$1,AQ753,Trigger)</f>
        <v>44568</v>
      </c>
      <c r="AQ753" s="186">
        <f>_xll.qlCalendarAdvance(Calendar,AQ752,AO753,"f",,Trigger)</f>
        <v>44572</v>
      </c>
      <c r="AR753" s="186">
        <f>_xll.qlInterestRateIndexMaturity(Currency&amp;"ibor"&amp;$I$1,AQ753,Trigger)</f>
        <v>44603</v>
      </c>
      <c r="AS753" s="359">
        <f>_xll.qlIndexFixing($AC$5,AP753,,_xll.ohTrigger(Trigger,Quote!$V$2))</f>
        <v>1.1400559153569802E-2</v>
      </c>
      <c r="AT753" s="359">
        <f>_xll.qlIndexFixing($AU$1,AP753,TRUE,_xll.ohTrigger(Trigger,Trigger1M))</f>
        <v>1.1385105085485217E-2</v>
      </c>
    </row>
    <row r="754" spans="41:46" ht="11.25" customHeight="1" x14ac:dyDescent="0.25">
      <c r="AO754" s="187" t="s">
        <v>90</v>
      </c>
      <c r="AP754" s="186">
        <f>_xll.qlInterestRateIndexFixingDate(Currency&amp;"ibor"&amp;$I$1,AQ754,Trigger)</f>
        <v>44575</v>
      </c>
      <c r="AQ754" s="186">
        <f>_xll.qlCalendarAdvance(Calendar,AQ753,AO754,"f",,Trigger)</f>
        <v>44579</v>
      </c>
      <c r="AR754" s="186">
        <f>_xll.qlInterestRateIndexMaturity(Currency&amp;"ibor"&amp;$I$1,AQ754,Trigger)</f>
        <v>44610</v>
      </c>
      <c r="AS754" s="359">
        <f>_xll.qlIndexFixing($AC$5,AP754,,_xll.ohTrigger(Trigger,Quote!$V$2))</f>
        <v>1.1444899772400626E-2</v>
      </c>
      <c r="AT754" s="359">
        <f>_xll.qlIndexFixing($AU$1,AP754,TRUE,_xll.ohTrigger(Trigger,Trigger1M))</f>
        <v>1.1424993474982445E-2</v>
      </c>
    </row>
    <row r="755" spans="41:46" ht="11.25" customHeight="1" x14ac:dyDescent="0.25">
      <c r="AO755" s="187" t="s">
        <v>90</v>
      </c>
      <c r="AP755" s="186">
        <f>_xll.qlInterestRateIndexFixingDate(Currency&amp;"ibor"&amp;$I$1,AQ755,Trigger)</f>
        <v>44582</v>
      </c>
      <c r="AQ755" s="186">
        <f>_xll.qlCalendarAdvance(Calendar,AQ754,AO755,"f",,Trigger)</f>
        <v>44586</v>
      </c>
      <c r="AR755" s="186">
        <f>_xll.qlInterestRateIndexMaturity(Currency&amp;"ibor"&amp;$I$1,AQ755,Trigger)</f>
        <v>44617</v>
      </c>
      <c r="AS755" s="359">
        <f>_xll.qlIndexFixing($AC$5,AP755,,_xll.ohTrigger(Trigger,Quote!$V$2))</f>
        <v>1.1489240560365831E-2</v>
      </c>
      <c r="AT755" s="359">
        <f>_xll.qlIndexFixing($AU$1,AP755,TRUE,_xll.ohTrigger(Trigger,Trigger1M))</f>
        <v>1.1464592481776068E-2</v>
      </c>
    </row>
    <row r="756" spans="41:46" ht="11.25" customHeight="1" x14ac:dyDescent="0.25">
      <c r="AO756" s="187" t="s">
        <v>90</v>
      </c>
      <c r="AP756" s="186">
        <f>_xll.qlInterestRateIndexFixingDate(Currency&amp;"ibor"&amp;$I$1,AQ756,Trigger)</f>
        <v>44589</v>
      </c>
      <c r="AQ756" s="186">
        <f>_xll.qlCalendarAdvance(Calendar,AQ755,AO756,"f",,Trigger)</f>
        <v>44593</v>
      </c>
      <c r="AR756" s="186">
        <f>_xll.qlInterestRateIndexMaturity(Currency&amp;"ibor"&amp;$I$1,AQ756,Trigger)</f>
        <v>44621</v>
      </c>
      <c r="AS756" s="359">
        <f>_xll.qlIndexFixing($AC$5,AP756,,_xll.ohTrigger(Trigger,Quote!$V$2))</f>
        <v>1.15235267184745E-2</v>
      </c>
      <c r="AT756" s="359">
        <f>_xll.qlIndexFixing($AU$1,AP756,TRUE,_xll.ohTrigger(Trigger,Trigger1M))</f>
        <v>1.1494995023527846E-2</v>
      </c>
    </row>
    <row r="757" spans="41:46" ht="11.25" customHeight="1" x14ac:dyDescent="0.25">
      <c r="AO757" s="187" t="s">
        <v>90</v>
      </c>
      <c r="AP757" s="186">
        <f>_xll.qlInterestRateIndexFixingDate(Currency&amp;"ibor"&amp;$I$1,AQ757,Trigger)</f>
        <v>44596</v>
      </c>
      <c r="AQ757" s="186">
        <f>_xll.qlCalendarAdvance(Calendar,AQ756,AO757,"f",,Trigger)</f>
        <v>44600</v>
      </c>
      <c r="AR757" s="186">
        <f>_xll.qlInterestRateIndexMaturity(Currency&amp;"ibor"&amp;$I$1,AQ757,Trigger)</f>
        <v>44628</v>
      </c>
      <c r="AS757" s="359">
        <f>_xll.qlIndexFixing($AC$5,AP757,,_xll.ohTrigger(Trigger,Quote!$V$2))</f>
        <v>1.1567863544350894E-2</v>
      </c>
      <c r="AT757" s="359">
        <f>_xll.qlIndexFixing($AU$1,AP757,TRUE,_xll.ohTrigger(Trigger,Trigger1M))</f>
        <v>1.1534066736706983E-2</v>
      </c>
    </row>
    <row r="758" spans="41:46" ht="11.25" customHeight="1" x14ac:dyDescent="0.25">
      <c r="AO758" s="187" t="s">
        <v>90</v>
      </c>
      <c r="AP758" s="186">
        <f>_xll.qlInterestRateIndexFixingDate(Currency&amp;"ibor"&amp;$I$1,AQ758,Trigger)</f>
        <v>44603</v>
      </c>
      <c r="AQ758" s="186">
        <f>_xll.qlCalendarAdvance(Calendar,AQ757,AO758,"f",,Trigger)</f>
        <v>44607</v>
      </c>
      <c r="AR758" s="186">
        <f>_xll.qlInterestRateIndexMaturity(Currency&amp;"ibor"&amp;$I$1,AQ758,Trigger)</f>
        <v>44635</v>
      </c>
      <c r="AS758" s="359">
        <f>_xll.qlIndexFixing($AC$5,AP758,,_xll.ohTrigger(Trigger,Quote!$V$2))</f>
        <v>1.1612200522982237E-2</v>
      </c>
      <c r="AT758" s="359">
        <f>_xll.qlIndexFixing($AU$1,AP758,TRUE,_xll.ohTrigger(Trigger,Trigger1M))</f>
        <v>1.1572840987434305E-2</v>
      </c>
    </row>
    <row r="759" spans="41:46" ht="11.25" customHeight="1" x14ac:dyDescent="0.25">
      <c r="AO759" s="187" t="s">
        <v>90</v>
      </c>
      <c r="AP759" s="186">
        <f>_xll.qlInterestRateIndexFixingDate(Currency&amp;"ibor"&amp;$I$1,AQ759,Trigger)</f>
        <v>44610</v>
      </c>
      <c r="AQ759" s="186">
        <f>_xll.qlCalendarAdvance(Calendar,AQ758,AO759,"f",,Trigger)</f>
        <v>44614</v>
      </c>
      <c r="AR759" s="186">
        <f>_xll.qlInterestRateIndexMaturity(Currency&amp;"ibor"&amp;$I$1,AQ759,Trigger)</f>
        <v>44642</v>
      </c>
      <c r="AS759" s="359">
        <f>_xll.qlIndexFixing($AC$5,AP759,,_xll.ohTrigger(Trigger,Quote!$V$2))</f>
        <v>1.1656537654365679E-2</v>
      </c>
      <c r="AT759" s="359">
        <f>_xll.qlIndexFixing($AU$1,AP759,TRUE,_xll.ohTrigger(Trigger,Trigger1M))</f>
        <v>1.1611314870091212E-2</v>
      </c>
    </row>
    <row r="760" spans="41:46" ht="11.25" customHeight="1" x14ac:dyDescent="0.25">
      <c r="AO760" s="187" t="s">
        <v>90</v>
      </c>
      <c r="AP760" s="186">
        <f>_xll.qlInterestRateIndexFixingDate(Currency&amp;"ibor"&amp;$I$1,AQ760,Trigger)</f>
        <v>44617</v>
      </c>
      <c r="AQ760" s="186">
        <f>_xll.qlCalendarAdvance(Calendar,AQ759,AO760,"f",,Trigger)</f>
        <v>44621</v>
      </c>
      <c r="AR760" s="186">
        <f>_xll.qlInterestRateIndexMaturity(Currency&amp;"ibor"&amp;$I$1,AQ760,Trigger)</f>
        <v>44652</v>
      </c>
      <c r="AS760" s="359">
        <f>_xll.qlIndexFixing($AC$5,AP760,,_xll.ohTrigger(Trigger,Quote!$V$2))</f>
        <v>1.1710947037254039E-2</v>
      </c>
      <c r="AT760" s="359">
        <f>_xll.qlIndexFixing($AU$1,AP760,TRUE,_xll.ohTrigger(Trigger,Trigger1M))</f>
        <v>1.165814505973854E-2</v>
      </c>
    </row>
    <row r="761" spans="41:46" ht="11.25" customHeight="1" x14ac:dyDescent="0.25">
      <c r="AO761" s="187" t="s">
        <v>90</v>
      </c>
      <c r="AP761" s="186">
        <f>_xll.qlInterestRateIndexFixingDate(Currency&amp;"ibor"&amp;$I$1,AQ761,Trigger)</f>
        <v>44624</v>
      </c>
      <c r="AQ761" s="186">
        <f>_xll.qlCalendarAdvance(Calendar,AQ760,AO761,"f",,Trigger)</f>
        <v>44628</v>
      </c>
      <c r="AR761" s="186">
        <f>_xll.qlInterestRateIndexMaturity(Currency&amp;"ibor"&amp;$I$1,AQ761,Trigger)</f>
        <v>44659</v>
      </c>
      <c r="AS761" s="359">
        <f>_xll.qlIndexFixing($AC$5,AP761,,_xll.ohTrigger(Trigger,Quote!$V$2))</f>
        <v>1.1755288840048757E-2</v>
      </c>
      <c r="AT761" s="359">
        <f>_xll.qlIndexFixing($AU$1,AP761,TRUE,_xll.ohTrigger(Trigger,Trigger1M))</f>
        <v>1.1695946740809073E-2</v>
      </c>
    </row>
    <row r="762" spans="41:46" ht="11.25" customHeight="1" x14ac:dyDescent="0.25">
      <c r="AO762" s="187" t="s">
        <v>90</v>
      </c>
      <c r="AP762" s="186">
        <f>_xll.qlInterestRateIndexFixingDate(Currency&amp;"ibor"&amp;$I$1,AQ762,Trigger)</f>
        <v>44631</v>
      </c>
      <c r="AQ762" s="186">
        <f>_xll.qlCalendarAdvance(Calendar,AQ761,AO762,"f",,Trigger)</f>
        <v>44635</v>
      </c>
      <c r="AR762" s="186">
        <f>_xll.qlInterestRateIndexMaturity(Currency&amp;"ibor"&amp;$I$1,AQ762,Trigger)</f>
        <v>44670</v>
      </c>
      <c r="AS762" s="359">
        <f>_xll.qlIndexFixing($AC$5,AP762,,_xll.ohTrigger(Trigger,Quote!$V$2))</f>
        <v>1.181307491814668E-2</v>
      </c>
      <c r="AT762" s="359">
        <f>_xll.qlIndexFixing($AU$1,AP762,TRUE,_xll.ohTrigger(Trigger,Trigger1M))</f>
        <v>1.1744789000803176E-2</v>
      </c>
    </row>
    <row r="763" spans="41:46" ht="11.25" customHeight="1" x14ac:dyDescent="0.25">
      <c r="AO763" s="187" t="s">
        <v>90</v>
      </c>
      <c r="AP763" s="186">
        <f>_xll.qlInterestRateIndexFixingDate(Currency&amp;"ibor"&amp;$I$1,AQ763,Trigger)</f>
        <v>44638</v>
      </c>
      <c r="AQ763" s="186">
        <f>_xll.qlCalendarAdvance(Calendar,AQ762,AO763,"f",,Trigger)</f>
        <v>44642</v>
      </c>
      <c r="AR763" s="186">
        <f>_xll.qlInterestRateIndexMaturity(Currency&amp;"ibor"&amp;$I$1,AQ763,Trigger)</f>
        <v>44673</v>
      </c>
      <c r="AS763" s="359">
        <f>_xll.qlIndexFixing($AC$5,AP763,,_xll.ohTrigger(Trigger,Quote!$V$2))</f>
        <v>1.184397295306455E-2</v>
      </c>
      <c r="AT763" s="359">
        <f>_xll.qlIndexFixing($AU$1,AP763,TRUE,_xll.ohTrigger(Trigger,Trigger1M))</f>
        <v>1.1770618018646203E-2</v>
      </c>
    </row>
    <row r="764" spans="41:46" ht="11.25" customHeight="1" x14ac:dyDescent="0.25">
      <c r="AO764" s="187" t="s">
        <v>90</v>
      </c>
      <c r="AP764" s="186">
        <f>_xll.qlInterestRateIndexFixingDate(Currency&amp;"ibor"&amp;$I$1,AQ764,Trigger)</f>
        <v>44645</v>
      </c>
      <c r="AQ764" s="186">
        <f>_xll.qlCalendarAdvance(Calendar,AQ763,AO764,"f",,Trigger)</f>
        <v>44649</v>
      </c>
      <c r="AR764" s="186">
        <f>_xll.qlInterestRateIndexMaturity(Currency&amp;"ibor"&amp;$I$1,AQ764,Trigger)</f>
        <v>44680</v>
      </c>
      <c r="AS764" s="359">
        <f>_xll.qlIndexFixing($AC$5,AP764,,_xll.ohTrigger(Trigger,Quote!$V$2))</f>
        <v>1.1888315263283048E-2</v>
      </c>
      <c r="AT764" s="359">
        <f>_xll.qlIndexFixing($AU$1,AP764,TRUE,_xll.ohTrigger(Trigger,Trigger1M))</f>
        <v>1.1807481802911354E-2</v>
      </c>
    </row>
    <row r="765" spans="41:46" ht="11.25" customHeight="1" x14ac:dyDescent="0.25">
      <c r="AO765" s="187" t="s">
        <v>90</v>
      </c>
      <c r="AP765" s="186">
        <f>_xll.qlInterestRateIndexFixingDate(Currency&amp;"ibor"&amp;$I$1,AQ765,Trigger)</f>
        <v>44652</v>
      </c>
      <c r="AQ765" s="186">
        <f>_xll.qlCalendarAdvance(Calendar,AQ764,AO765,"f",,Trigger)</f>
        <v>44656</v>
      </c>
      <c r="AR765" s="186">
        <f>_xll.qlInterestRateIndexMaturity(Currency&amp;"ibor"&amp;$I$1,AQ765,Trigger)</f>
        <v>44686</v>
      </c>
      <c r="AS765" s="359">
        <f>_xll.qlIndexFixing($AC$5,AP765,,_xll.ohTrigger(Trigger,Quote!$V$2))</f>
        <v>1.1929292830322069E-2</v>
      </c>
      <c r="AT765" s="359">
        <f>_xll.qlIndexFixing($AU$1,AP765,TRUE,_xll.ohTrigger(Trigger,Trigger1M))</f>
        <v>1.1841249366069562E-2</v>
      </c>
    </row>
    <row r="766" spans="41:46" ht="11.25" customHeight="1" x14ac:dyDescent="0.25">
      <c r="AO766" s="187" t="s">
        <v>90</v>
      </c>
      <c r="AP766" s="186">
        <f>_xll.qlInterestRateIndexFixingDate(Currency&amp;"ibor"&amp;$I$1,AQ766,Trigger)</f>
        <v>44659</v>
      </c>
      <c r="AQ766" s="186">
        <f>_xll.qlCalendarAdvance(Calendar,AQ765,AO766,"f",,Trigger)</f>
        <v>44663</v>
      </c>
      <c r="AR766" s="186">
        <f>_xll.qlInterestRateIndexMaturity(Currency&amp;"ibor"&amp;$I$1,AQ766,Trigger)</f>
        <v>44693</v>
      </c>
      <c r="AS766" s="359">
        <f>_xll.qlIndexFixing($AC$5,AP766,,_xll.ohTrigger(Trigger,Quote!$V$2))</f>
        <v>1.1973633995397748E-2</v>
      </c>
      <c r="AT766" s="359">
        <f>_xll.qlIndexFixing($AU$1,AP766,TRUE,_xll.ohTrigger(Trigger,Trigger1M))</f>
        <v>1.1877495361682477E-2</v>
      </c>
    </row>
    <row r="767" spans="41:46" ht="11.25" customHeight="1" x14ac:dyDescent="0.25">
      <c r="AO767" s="187" t="s">
        <v>90</v>
      </c>
      <c r="AP767" s="186">
        <f>_xll.qlInterestRateIndexFixingDate(Currency&amp;"ibor"&amp;$I$1,AQ767,Trigger)</f>
        <v>44664</v>
      </c>
      <c r="AQ767" s="186">
        <f>_xll.qlCalendarAdvance(Calendar,AQ766,AO767,"f",,Trigger)</f>
        <v>44670</v>
      </c>
      <c r="AR767" s="186">
        <f>_xll.qlInterestRateIndexMaturity(Currency&amp;"ibor"&amp;$I$1,AQ767,Trigger)</f>
        <v>44700</v>
      </c>
      <c r="AS767" s="359">
        <f>_xll.qlIndexFixing($AC$5,AP767,,_xll.ohTrigger(Trigger,Quote!$V$2))</f>
        <v>1.2017975324150498E-2</v>
      </c>
      <c r="AT767" s="359">
        <f>_xll.qlIndexFixing($AU$1,AP767,TRUE,_xll.ohTrigger(Trigger,Trigger1M))</f>
        <v>1.1913417314606711E-2</v>
      </c>
    </row>
    <row r="768" spans="41:46" ht="11.25" customHeight="1" x14ac:dyDescent="0.25">
      <c r="AO768" s="187" t="s">
        <v>90</v>
      </c>
      <c r="AP768" s="186">
        <f>_xll.qlInterestRateIndexFixingDate(Currency&amp;"ibor"&amp;$I$1,AQ768,Trigger)</f>
        <v>44673</v>
      </c>
      <c r="AQ768" s="186">
        <f>_xll.qlCalendarAdvance(Calendar,AQ767,AO768,"f",,Trigger)</f>
        <v>44677</v>
      </c>
      <c r="AR768" s="186">
        <f>_xll.qlInterestRateIndexMaturity(Currency&amp;"ibor"&amp;$I$1,AQ768,Trigger)</f>
        <v>44707</v>
      </c>
      <c r="AS768" s="359">
        <f>_xll.qlIndexFixing($AC$5,AP768,,_xll.ohTrigger(Trigger,Quote!$V$2))</f>
        <v>1.206231681658565E-2</v>
      </c>
      <c r="AT768" s="359">
        <f>_xll.qlIndexFixing($AU$1,AP768,TRUE,_xll.ohTrigger(Trigger,Trigger1M))</f>
        <v>1.1949012318729579E-2</v>
      </c>
    </row>
    <row r="769" spans="41:46" ht="11.25" customHeight="1" x14ac:dyDescent="0.25">
      <c r="AO769" s="187" t="s">
        <v>90</v>
      </c>
      <c r="AP769" s="186">
        <f>_xll.qlInterestRateIndexFixingDate(Currency&amp;"ibor"&amp;$I$1,AQ769,Trigger)</f>
        <v>44680</v>
      </c>
      <c r="AQ769" s="186">
        <f>_xll.qlCalendarAdvance(Calendar,AQ768,AO769,"f",,Trigger)</f>
        <v>44684</v>
      </c>
      <c r="AR769" s="186">
        <f>_xll.qlInterestRateIndexMaturity(Currency&amp;"ibor"&amp;$I$1,AQ769,Trigger)</f>
        <v>44715</v>
      </c>
      <c r="AS769" s="359">
        <f>_xll.qlIndexFixing($AC$5,AP769,,_xll.ohTrigger(Trigger,Quote!$V$2))</f>
        <v>1.2103989567123738E-2</v>
      </c>
      <c r="AT769" s="359">
        <f>_xll.qlIndexFixing($AU$1,AP769,TRUE,_xll.ohTrigger(Trigger,Trigger1M))</f>
        <v>1.198696609897182E-2</v>
      </c>
    </row>
    <row r="770" spans="41:46" ht="11.25" customHeight="1" x14ac:dyDescent="0.25">
      <c r="AO770" s="187" t="s">
        <v>90</v>
      </c>
      <c r="AP770" s="186">
        <f>_xll.qlInterestRateIndexFixingDate(Currency&amp;"ibor"&amp;$I$1,AQ770,Trigger)</f>
        <v>44687</v>
      </c>
      <c r="AQ770" s="186">
        <f>_xll.qlCalendarAdvance(Calendar,AQ769,AO770,"f",,Trigger)</f>
        <v>44691</v>
      </c>
      <c r="AR770" s="186">
        <f>_xll.qlInterestRateIndexMaturity(Currency&amp;"ibor"&amp;$I$1,AQ770,Trigger)</f>
        <v>44722</v>
      </c>
      <c r="AS770" s="359">
        <f>_xll.qlIndexFixing($AC$5,AP770,,_xll.ohTrigger(Trigger,Quote!$V$2))</f>
        <v>1.2127119337019248E-2</v>
      </c>
      <c r="AT770" s="359">
        <f>_xll.qlIndexFixing($AU$1,AP770,TRUE,_xll.ohTrigger(Trigger,Trigger1M))</f>
        <v>1.2021891191144947E-2</v>
      </c>
    </row>
    <row r="771" spans="41:46" ht="11.25" customHeight="1" x14ac:dyDescent="0.25">
      <c r="AO771" s="187" t="s">
        <v>90</v>
      </c>
      <c r="AP771" s="186">
        <f>_xll.qlInterestRateIndexFixingDate(Currency&amp;"ibor"&amp;$I$1,AQ771,Trigger)</f>
        <v>44694</v>
      </c>
      <c r="AQ771" s="186">
        <f>_xll.qlCalendarAdvance(Calendar,AQ770,AO771,"f",,Trigger)</f>
        <v>44698</v>
      </c>
      <c r="AR771" s="186">
        <f>_xll.qlInterestRateIndexMaturity(Currency&amp;"ibor"&amp;$I$1,AQ771,Trigger)</f>
        <v>44729</v>
      </c>
      <c r="AS771" s="359">
        <f>_xll.qlIndexFixing($AC$5,AP771,,_xll.ohTrigger(Trigger,Quote!$V$2))</f>
        <v>1.2150133682571125E-2</v>
      </c>
      <c r="AT771" s="359">
        <f>_xll.qlIndexFixing($AU$1,AP771,TRUE,_xll.ohTrigger(Trigger,Trigger1M))</f>
        <v>1.2056537784197534E-2</v>
      </c>
    </row>
    <row r="772" spans="41:46" ht="11.25" customHeight="1" x14ac:dyDescent="0.25">
      <c r="AO772" s="187" t="s">
        <v>90</v>
      </c>
      <c r="AP772" s="186">
        <f>_xll.qlInterestRateIndexFixingDate(Currency&amp;"ibor"&amp;$I$1,AQ772,Trigger)</f>
        <v>44701</v>
      </c>
      <c r="AQ772" s="186">
        <f>_xll.qlCalendarAdvance(Calendar,AQ771,AO772,"f",,Trigger)</f>
        <v>44705</v>
      </c>
      <c r="AR772" s="186">
        <f>_xll.qlInterestRateIndexMaturity(Currency&amp;"ibor"&amp;$I$1,AQ772,Trigger)</f>
        <v>44736</v>
      </c>
      <c r="AS772" s="359">
        <f>_xll.qlIndexFixing($AC$5,AP772,,_xll.ohTrigger(Trigger,Quote!$V$2))</f>
        <v>1.2173032603096047E-2</v>
      </c>
      <c r="AT772" s="359">
        <f>_xll.qlIndexFixing($AU$1,AP772,TRUE,_xll.ohTrigger(Trigger,Trigger1M))</f>
        <v>1.2090948126788348E-2</v>
      </c>
    </row>
    <row r="773" spans="41:46" ht="11.25" customHeight="1" x14ac:dyDescent="0.25">
      <c r="AO773" s="187" t="s">
        <v>90</v>
      </c>
      <c r="AP773" s="186">
        <f>_xll.qlInterestRateIndexFixingDate(Currency&amp;"ibor"&amp;$I$1,AQ773,Trigger)</f>
        <v>44708</v>
      </c>
      <c r="AQ773" s="186">
        <f>_xll.qlCalendarAdvance(Calendar,AQ772,AO773,"f",,Trigger)</f>
        <v>44712</v>
      </c>
      <c r="AR773" s="186">
        <f>_xll.qlInterestRateIndexMaturity(Currency&amp;"ibor"&amp;$I$1,AQ773,Trigger)</f>
        <v>44742</v>
      </c>
      <c r="AS773" s="359">
        <f>_xll.qlIndexFixing($AC$5,AP773,,_xll.ohTrigger(Trigger,Quote!$V$2))</f>
        <v>1.2192579369852297E-2</v>
      </c>
      <c r="AT773" s="359">
        <f>_xll.qlIndexFixing($AU$1,AP773,TRUE,_xll.ohTrigger(Trigger,Trigger1M))</f>
        <v>1.2122529877192534E-2</v>
      </c>
    </row>
    <row r="774" spans="41:46" ht="11.25" customHeight="1" x14ac:dyDescent="0.25">
      <c r="AO774" s="187" t="s">
        <v>90</v>
      </c>
      <c r="AP774" s="186">
        <f>_xll.qlInterestRateIndexFixingDate(Currency&amp;"ibor"&amp;$I$1,AQ774,Trigger)</f>
        <v>44715</v>
      </c>
      <c r="AQ774" s="186">
        <f>_xll.qlCalendarAdvance(Calendar,AQ773,AO774,"f",,Trigger)</f>
        <v>44719</v>
      </c>
      <c r="AR774" s="186">
        <f>_xll.qlInterestRateIndexMaturity(Currency&amp;"ibor"&amp;$I$1,AQ774,Trigger)</f>
        <v>44749</v>
      </c>
      <c r="AS774" s="359">
        <f>_xll.qlIndexFixing($AC$5,AP774,,_xll.ohTrigger(Trigger,Quote!$V$2))</f>
        <v>1.2233293320529803E-2</v>
      </c>
      <c r="AT774" s="359">
        <f>_xll.qlIndexFixing($AU$1,AP774,TRUE,_xll.ohTrigger(Trigger,Trigger1M))</f>
        <v>1.2156600950978813E-2</v>
      </c>
    </row>
    <row r="775" spans="41:46" ht="11.25" customHeight="1" x14ac:dyDescent="0.25">
      <c r="AO775" s="187" t="s">
        <v>90</v>
      </c>
      <c r="AP775" s="186">
        <f>_xll.qlInterestRateIndexFixingDate(Currency&amp;"ibor"&amp;$I$1,AQ775,Trigger)</f>
        <v>44722</v>
      </c>
      <c r="AQ775" s="186">
        <f>_xll.qlCalendarAdvance(Calendar,AQ774,AO775,"f",,Trigger)</f>
        <v>44726</v>
      </c>
      <c r="AR775" s="186">
        <f>_xll.qlInterestRateIndexMaturity(Currency&amp;"ibor"&amp;$I$1,AQ775,Trigger)</f>
        <v>44756</v>
      </c>
      <c r="AS775" s="359">
        <f>_xll.qlIndexFixing($AC$5,AP775,,_xll.ohTrigger(Trigger,Quote!$V$2))</f>
        <v>1.2277124250881677E-2</v>
      </c>
      <c r="AT775" s="359">
        <f>_xll.qlIndexFixing($AU$1,AP775,TRUE,_xll.ohTrigger(Trigger,Trigger1M))</f>
        <v>1.2190527286266573E-2</v>
      </c>
    </row>
    <row r="776" spans="41:46" ht="11.25" customHeight="1" x14ac:dyDescent="0.25">
      <c r="AO776" s="187" t="s">
        <v>90</v>
      </c>
      <c r="AP776" s="186">
        <f>_xll.qlInterestRateIndexFixingDate(Currency&amp;"ibor"&amp;$I$1,AQ776,Trigger)</f>
        <v>44729</v>
      </c>
      <c r="AQ776" s="186">
        <f>_xll.qlCalendarAdvance(Calendar,AQ775,AO776,"f",,Trigger)</f>
        <v>44733</v>
      </c>
      <c r="AR776" s="186">
        <f>_xll.qlInterestRateIndexMaturity(Currency&amp;"ibor"&amp;$I$1,AQ776,Trigger)</f>
        <v>44763</v>
      </c>
      <c r="AS776" s="359">
        <f>_xll.qlIndexFixing($AC$5,AP776,,_xll.ohTrigger(Trigger,Quote!$V$2))</f>
        <v>1.232095534116695E-2</v>
      </c>
      <c r="AT776" s="359">
        <f>_xll.qlIndexFixing($AU$1,AP776,TRUE,_xll.ohTrigger(Trigger,Trigger1M))</f>
        <v>1.2224308148483409E-2</v>
      </c>
    </row>
    <row r="777" spans="41:46" ht="11.25" customHeight="1" x14ac:dyDescent="0.25">
      <c r="AO777" s="187" t="s">
        <v>90</v>
      </c>
      <c r="AP777" s="186">
        <f>_xll.qlInterestRateIndexFixingDate(Currency&amp;"ibor"&amp;$I$1,AQ777,Trigger)</f>
        <v>44736</v>
      </c>
      <c r="AQ777" s="186">
        <f>_xll.qlCalendarAdvance(Calendar,AQ776,AO777,"f",,Trigger)</f>
        <v>44740</v>
      </c>
      <c r="AR777" s="186">
        <f>_xll.qlInterestRateIndexMaturity(Currency&amp;"ibor"&amp;$I$1,AQ777,Trigger)</f>
        <v>44770</v>
      </c>
      <c r="AS777" s="359">
        <f>_xll.qlIndexFixing($AC$5,AP777,,_xll.ohTrigger(Trigger,Quote!$V$2))</f>
        <v>1.2364786591385624E-2</v>
      </c>
      <c r="AT777" s="359">
        <f>_xll.qlIndexFixing($AU$1,AP777,TRUE,_xll.ohTrigger(Trigger,Trigger1M))</f>
        <v>1.2257942780824038E-2</v>
      </c>
    </row>
    <row r="778" spans="41:46" ht="11.25" customHeight="1" x14ac:dyDescent="0.25">
      <c r="AO778" s="187" t="s">
        <v>90</v>
      </c>
      <c r="AP778" s="186">
        <f>_xll.qlInterestRateIndexFixingDate(Currency&amp;"ibor"&amp;$I$1,AQ778,Trigger)</f>
        <v>44743</v>
      </c>
      <c r="AQ778" s="186">
        <f>_xll.qlCalendarAdvance(Calendar,AQ777,AO778,"f",,Trigger)</f>
        <v>44747</v>
      </c>
      <c r="AR778" s="186">
        <f>_xll.qlInterestRateIndexMaturity(Currency&amp;"ibor"&amp;$I$1,AQ778,Trigger)</f>
        <v>44778</v>
      </c>
      <c r="AS778" s="359">
        <f>_xll.qlIndexFixing($AC$5,AP778,,_xll.ohTrigger(Trigger,Quote!$V$2))</f>
        <v>1.2411962711823722E-2</v>
      </c>
      <c r="AT778" s="359">
        <f>_xll.qlIndexFixing($AU$1,AP778,TRUE,_xll.ohTrigger(Trigger,Trigger1M))</f>
        <v>1.2294018929777035E-2</v>
      </c>
    </row>
    <row r="779" spans="41:46" ht="11.25" customHeight="1" x14ac:dyDescent="0.25">
      <c r="AO779" s="187" t="s">
        <v>90</v>
      </c>
      <c r="AP779" s="186">
        <f>_xll.qlInterestRateIndexFixingDate(Currency&amp;"ibor"&amp;$I$1,AQ779,Trigger)</f>
        <v>44750</v>
      </c>
      <c r="AQ779" s="186">
        <f>_xll.qlCalendarAdvance(Calendar,AQ778,AO779,"f",,Trigger)</f>
        <v>44754</v>
      </c>
      <c r="AR779" s="186">
        <f>_xll.qlInterestRateIndexMaturity(Currency&amp;"ibor"&amp;$I$1,AQ779,Trigger)</f>
        <v>44785</v>
      </c>
      <c r="AS779" s="359">
        <f>_xll.qlIndexFixing($AC$5,AP779,,_xll.ohTrigger(Trigger,Quote!$V$2))</f>
        <v>1.2455795806430608E-2</v>
      </c>
      <c r="AT779" s="359">
        <f>_xll.qlIndexFixing($AU$1,AP779,TRUE,_xll.ohTrigger(Trigger,Trigger1M))</f>
        <v>1.2327349349829358E-2</v>
      </c>
    </row>
    <row r="780" spans="41:46" ht="11.25" customHeight="1" x14ac:dyDescent="0.25">
      <c r="AO780" s="187" t="s">
        <v>90</v>
      </c>
      <c r="AP780" s="186">
        <f>_xll.qlInterestRateIndexFixingDate(Currency&amp;"ibor"&amp;$I$1,AQ780,Trigger)</f>
        <v>44757</v>
      </c>
      <c r="AQ780" s="186">
        <f>_xll.qlCalendarAdvance(Calendar,AQ779,AO780,"f",,Trigger)</f>
        <v>44761</v>
      </c>
      <c r="AR780" s="186">
        <f>_xll.qlInterestRateIndexMaturity(Currency&amp;"ibor"&amp;$I$1,AQ780,Trigger)</f>
        <v>44792</v>
      </c>
      <c r="AS780" s="359">
        <f>_xll.qlIndexFixing($AC$5,AP780,,_xll.ohTrigger(Trigger,Quote!$V$2))</f>
        <v>1.249962906630916E-2</v>
      </c>
      <c r="AT780" s="359">
        <f>_xll.qlIndexFixing($AU$1,AP780,TRUE,_xll.ohTrigger(Trigger,Trigger1M))</f>
        <v>1.2360531213509315E-2</v>
      </c>
    </row>
    <row r="781" spans="41:46" ht="11.25" customHeight="1" x14ac:dyDescent="0.25">
      <c r="AO781" s="187" t="s">
        <v>90</v>
      </c>
      <c r="AP781" s="186">
        <f>_xll.qlInterestRateIndexFixingDate(Currency&amp;"ibor"&amp;$I$1,AQ781,Trigger)</f>
        <v>44764</v>
      </c>
      <c r="AQ781" s="186">
        <f>_xll.qlCalendarAdvance(Calendar,AQ780,AO781,"f",,Trigger)</f>
        <v>44768</v>
      </c>
      <c r="AR781" s="186">
        <f>_xll.qlInterestRateIndexMaturity(Currency&amp;"ibor"&amp;$I$1,AQ781,Trigger)</f>
        <v>44799</v>
      </c>
      <c r="AS781" s="359">
        <f>_xll.qlIndexFixing($AC$5,AP781,,_xll.ohTrigger(Trigger,Quote!$V$2))</f>
        <v>1.254346249146196E-2</v>
      </c>
      <c r="AT781" s="359">
        <f>_xll.qlIndexFixing($AU$1,AP781,TRUE,_xll.ohTrigger(Trigger,Trigger1M))</f>
        <v>1.2393563763938477E-2</v>
      </c>
    </row>
    <row r="782" spans="41:46" ht="11.25" customHeight="1" x14ac:dyDescent="0.25">
      <c r="AO782" s="187" t="s">
        <v>90</v>
      </c>
      <c r="AP782" s="186">
        <f>_xll.qlInterestRateIndexFixingDate(Currency&amp;"ibor"&amp;$I$1,AQ782,Trigger)</f>
        <v>44771</v>
      </c>
      <c r="AQ782" s="186">
        <f>_xll.qlCalendarAdvance(Calendar,AQ781,AO782,"f",,Trigger)</f>
        <v>44775</v>
      </c>
      <c r="AR782" s="186">
        <f>_xll.qlInterestRateIndexMaturity(Currency&amp;"ibor"&amp;$I$1,AQ782,Trigger)</f>
        <v>44806</v>
      </c>
      <c r="AS782" s="359">
        <f>_xll.qlIndexFixing($AC$5,AP782,,_xll.ohTrigger(Trigger,Quote!$V$2))</f>
        <v>1.2587296081886424E-2</v>
      </c>
      <c r="AT782" s="359">
        <f>_xll.qlIndexFixing($AU$1,AP782,TRUE,_xll.ohTrigger(Trigger,Trigger1M))</f>
        <v>1.2426446244225519E-2</v>
      </c>
    </row>
    <row r="783" spans="41:46" ht="11.25" customHeight="1" x14ac:dyDescent="0.25">
      <c r="AO783" s="187" t="s">
        <v>90</v>
      </c>
      <c r="AP783" s="186">
        <f>_xll.qlInterestRateIndexFixingDate(Currency&amp;"ibor"&amp;$I$1,AQ783,Trigger)</f>
        <v>44778</v>
      </c>
      <c r="AQ783" s="186">
        <f>_xll.qlCalendarAdvance(Calendar,AQ782,AO783,"f",,Trigger)</f>
        <v>44782</v>
      </c>
      <c r="AR783" s="186">
        <f>_xll.qlInterestRateIndexMaturity(Currency&amp;"ibor"&amp;$I$1,AQ783,Trigger)</f>
        <v>44813</v>
      </c>
      <c r="AS783" s="359">
        <f>_xll.qlIndexFixing($AC$5,AP783,,_xll.ohTrigger(Trigger,Quote!$V$2))</f>
        <v>1.2631129837585136E-2</v>
      </c>
      <c r="AT783" s="359">
        <f>_xll.qlIndexFixing($AU$1,AP783,TRUE,_xll.ohTrigger(Trigger,Trigger1M))</f>
        <v>1.2459177897492011E-2</v>
      </c>
    </row>
    <row r="784" spans="41:46" ht="11.25" customHeight="1" x14ac:dyDescent="0.25">
      <c r="AO784" s="187" t="s">
        <v>90</v>
      </c>
      <c r="AP784" s="186">
        <f>_xll.qlInterestRateIndexFixingDate(Currency&amp;"ibor"&amp;$I$1,AQ784,Trigger)</f>
        <v>44785</v>
      </c>
      <c r="AQ784" s="186">
        <f>_xll.qlCalendarAdvance(Calendar,AQ783,AO784,"f",,Trigger)</f>
        <v>44789</v>
      </c>
      <c r="AR784" s="186">
        <f>_xll.qlInterestRateIndexMaturity(Currency&amp;"ibor"&amp;$I$1,AQ784,Trigger)</f>
        <v>44820</v>
      </c>
      <c r="AS784" s="359">
        <f>_xll.qlIndexFixing($AC$5,AP784,,_xll.ohTrigger(Trigger,Quote!$V$2))</f>
        <v>1.2674963758558094E-2</v>
      </c>
      <c r="AT784" s="359">
        <f>_xll.qlIndexFixing($AU$1,AP784,TRUE,_xll.ohTrigger(Trigger,Trigger1M))</f>
        <v>1.249175796684405E-2</v>
      </c>
    </row>
    <row r="785" spans="41:46" ht="11.25" customHeight="1" x14ac:dyDescent="0.25">
      <c r="AO785" s="187" t="s">
        <v>90</v>
      </c>
      <c r="AP785" s="186">
        <f>_xll.qlInterestRateIndexFixingDate(Currency&amp;"ibor"&amp;$I$1,AQ785,Trigger)</f>
        <v>44792</v>
      </c>
      <c r="AQ785" s="186">
        <f>_xll.qlCalendarAdvance(Calendar,AQ784,AO785,"f",,Trigger)</f>
        <v>44796</v>
      </c>
      <c r="AR785" s="186">
        <f>_xll.qlInterestRateIndexMaturity(Currency&amp;"ibor"&amp;$I$1,AQ785,Trigger)</f>
        <v>44827</v>
      </c>
      <c r="AS785" s="359">
        <f>_xll.qlIndexFixing($AC$5,AP785,,_xll.ohTrigger(Trigger,Quote!$V$2))</f>
        <v>1.2718797844805297E-2</v>
      </c>
      <c r="AT785" s="359">
        <f>_xll.qlIndexFixing($AU$1,AP785,TRUE,_xll.ohTrigger(Trigger,Trigger1M))</f>
        <v>1.2524185695390313E-2</v>
      </c>
    </row>
    <row r="786" spans="41:46" ht="11.25" customHeight="1" x14ac:dyDescent="0.25">
      <c r="AO786" s="187" t="s">
        <v>90</v>
      </c>
      <c r="AP786" s="186">
        <f>_xll.qlInterestRateIndexFixingDate(Currency&amp;"ibor"&amp;$I$1,AQ786,Trigger)</f>
        <v>44799</v>
      </c>
      <c r="AQ786" s="186">
        <f>_xll.qlCalendarAdvance(Calendar,AQ785,AO786,"f",,Trigger)</f>
        <v>44803</v>
      </c>
      <c r="AR786" s="186">
        <f>_xll.qlInterestRateIndexMaturity(Currency&amp;"ibor"&amp;$I$1,AQ786,Trigger)</f>
        <v>44834</v>
      </c>
      <c r="AS786" s="359">
        <f>_xll.qlIndexFixing($AC$5,AP786,,_xll.ohTrigger(Trigger,Quote!$V$2))</f>
        <v>1.2762632096329326E-2</v>
      </c>
      <c r="AT786" s="359">
        <f>_xll.qlIndexFixing($AU$1,AP786,TRUE,_xll.ohTrigger(Trigger,Trigger1M))</f>
        <v>1.2556460326234318E-2</v>
      </c>
    </row>
    <row r="787" spans="41:46" ht="11.25" customHeight="1" x14ac:dyDescent="0.25">
      <c r="AO787" s="187" t="s">
        <v>90</v>
      </c>
      <c r="AP787" s="186">
        <f>_xll.qlInterestRateIndexFixingDate(Currency&amp;"ibor"&amp;$I$1,AQ787,Trigger)</f>
        <v>44806</v>
      </c>
      <c r="AQ787" s="186">
        <f>_xll.qlCalendarAdvance(Calendar,AQ786,AO787,"f",,Trigger)</f>
        <v>44810</v>
      </c>
      <c r="AR787" s="186">
        <f>_xll.qlInterestRateIndexMaturity(Currency&amp;"ibor"&amp;$I$1,AQ787,Trigger)</f>
        <v>44840</v>
      </c>
      <c r="AS787" s="359">
        <f>_xll.qlIndexFixing($AC$5,AP787,,_xll.ohTrigger(Trigger,Quote!$V$2))</f>
        <v>1.2803107890031917E-2</v>
      </c>
      <c r="AT787" s="359">
        <f>_xll.qlIndexFixing($AU$1,AP787,TRUE,_xll.ohTrigger(Trigger,Trigger1M))</f>
        <v>1.2586079962618513E-2</v>
      </c>
    </row>
    <row r="788" spans="41:46" ht="11.25" customHeight="1" x14ac:dyDescent="0.25">
      <c r="AO788" s="187" t="s">
        <v>90</v>
      </c>
      <c r="AP788" s="186">
        <f>_xll.qlInterestRateIndexFixingDate(Currency&amp;"ibor"&amp;$I$1,AQ788,Trigger)</f>
        <v>44813</v>
      </c>
      <c r="AQ788" s="186">
        <f>_xll.qlCalendarAdvance(Calendar,AQ787,AO788,"f",,Trigger)</f>
        <v>44817</v>
      </c>
      <c r="AR788" s="186">
        <f>_xll.qlInterestRateIndexMaturity(Currency&amp;"ibor"&amp;$I$1,AQ788,Trigger)</f>
        <v>44847</v>
      </c>
      <c r="AS788" s="359">
        <f>_xll.qlIndexFixing($AC$5,AP788,,_xll.ohTrigger(Trigger,Quote!$V$2))</f>
        <v>1.2846940899557957E-2</v>
      </c>
      <c r="AT788" s="359">
        <f>_xll.qlIndexFixing($AU$1,AP788,TRUE,_xll.ohTrigger(Trigger,Trigger1M))</f>
        <v>1.2618056116583176E-2</v>
      </c>
    </row>
    <row r="789" spans="41:46" ht="11.25" customHeight="1" x14ac:dyDescent="0.25">
      <c r="AO789" s="187" t="s">
        <v>90</v>
      </c>
      <c r="AP789" s="186">
        <f>_xll.qlInterestRateIndexFixingDate(Currency&amp;"ibor"&amp;$I$1,AQ789,Trigger)</f>
        <v>44820</v>
      </c>
      <c r="AQ789" s="186">
        <f>_xll.qlCalendarAdvance(Calendar,AQ788,AO789,"f",,Trigger)</f>
        <v>44824</v>
      </c>
      <c r="AR789" s="186">
        <f>_xll.qlInterestRateIndexMaturity(Currency&amp;"ibor"&amp;$I$1,AQ789,Trigger)</f>
        <v>44854</v>
      </c>
      <c r="AS789" s="359">
        <f>_xll.qlIndexFixing($AC$5,AP789,,_xll.ohTrigger(Trigger,Quote!$V$2))</f>
        <v>1.2890774069022726E-2</v>
      </c>
      <c r="AT789" s="359">
        <f>_xll.qlIndexFixing($AU$1,AP789,TRUE,_xll.ohTrigger(Trigger,Trigger1M))</f>
        <v>1.2649876958829687E-2</v>
      </c>
    </row>
    <row r="790" spans="41:46" ht="11.25" customHeight="1" x14ac:dyDescent="0.25">
      <c r="AO790" s="187" t="s">
        <v>90</v>
      </c>
      <c r="AP790" s="186">
        <f>_xll.qlInterestRateIndexFixingDate(Currency&amp;"ibor"&amp;$I$1,AQ790,Trigger)</f>
        <v>44827</v>
      </c>
      <c r="AQ790" s="186">
        <f>_xll.qlCalendarAdvance(Calendar,AQ789,AO790,"f",,Trigger)</f>
        <v>44831</v>
      </c>
      <c r="AR790" s="186">
        <f>_xll.qlInterestRateIndexMaturity(Currency&amp;"ibor"&amp;$I$1,AQ790,Trigger)</f>
        <v>44861</v>
      </c>
      <c r="AS790" s="359">
        <f>_xll.qlIndexFixing($AC$5,AP790,,_xll.ohTrigger(Trigger,Quote!$V$2))</f>
        <v>1.2934607398426223E-2</v>
      </c>
      <c r="AT790" s="359">
        <f>_xll.qlIndexFixing($AU$1,AP790,TRUE,_xll.ohTrigger(Trigger,Trigger1M))</f>
        <v>1.2681541732523449E-2</v>
      </c>
    </row>
    <row r="791" spans="41:46" ht="11.25" customHeight="1" x14ac:dyDescent="0.25">
      <c r="AO791" s="187" t="s">
        <v>90</v>
      </c>
      <c r="AP791" s="186">
        <f>_xll.qlInterestRateIndexFixingDate(Currency&amp;"ibor"&amp;$I$1,AQ791,Trigger)</f>
        <v>44834</v>
      </c>
      <c r="AQ791" s="186">
        <f>_xll.qlCalendarAdvance(Calendar,AQ790,AO791,"f",,Trigger)</f>
        <v>44838</v>
      </c>
      <c r="AR791" s="186">
        <f>_xll.qlInterestRateIndexMaturity(Currency&amp;"ibor"&amp;$I$1,AQ791,Trigger)</f>
        <v>44869</v>
      </c>
      <c r="AS791" s="359">
        <f>_xll.qlIndexFixing($AC$5,AP791,,_xll.ohTrigger(Trigger,Quote!$V$2))</f>
        <v>1.298180583310957E-2</v>
      </c>
      <c r="AT791" s="359">
        <f>_xll.qlIndexFixing($AU$1,AP791,TRUE,_xll.ohTrigger(Trigger,Trigger1M))</f>
        <v>1.271551052346113E-2</v>
      </c>
    </row>
    <row r="792" spans="41:46" ht="11.25" customHeight="1" x14ac:dyDescent="0.25">
      <c r="AO792" s="187" t="s">
        <v>90</v>
      </c>
      <c r="AP792" s="186">
        <f>_xll.qlInterestRateIndexFixingDate(Currency&amp;"ibor"&amp;$I$1,AQ792,Trigger)</f>
        <v>44841</v>
      </c>
      <c r="AQ792" s="186">
        <f>_xll.qlCalendarAdvance(Calendar,AQ791,AO792,"f",,Trigger)</f>
        <v>44845</v>
      </c>
      <c r="AR792" s="186">
        <f>_xll.qlInterestRateIndexMaturity(Currency&amp;"ibor"&amp;$I$1,AQ792,Trigger)</f>
        <v>44876</v>
      </c>
      <c r="AS792" s="359">
        <f>_xll.qlIndexFixing($AC$5,AP792,,_xll.ohTrigger(Trigger,Quote!$V$2))</f>
        <v>1.3025641076299702E-2</v>
      </c>
      <c r="AT792" s="359">
        <f>_xll.qlIndexFixing($AU$1,AP792,TRUE,_xll.ohTrigger(Trigger,Trigger1M))</f>
        <v>1.2746850673182973E-2</v>
      </c>
    </row>
    <row r="793" spans="41:46" ht="11.25" customHeight="1" x14ac:dyDescent="0.25">
      <c r="AO793" s="187" t="s">
        <v>90</v>
      </c>
      <c r="AP793" s="186">
        <f>_xll.qlInterestRateIndexFixingDate(Currency&amp;"ibor"&amp;$I$1,AQ793,Trigger)</f>
        <v>44848</v>
      </c>
      <c r="AQ793" s="186">
        <f>_xll.qlCalendarAdvance(Calendar,AQ792,AO793,"f",,Trigger)</f>
        <v>44852</v>
      </c>
      <c r="AR793" s="186">
        <f>_xll.qlInterestRateIndexMaturity(Currency&amp;"ibor"&amp;$I$1,AQ793,Trigger)</f>
        <v>44883</v>
      </c>
      <c r="AS793" s="359">
        <f>_xll.qlIndexFixing($AC$5,AP793,,_xll.ohTrigger(Trigger,Quote!$V$2))</f>
        <v>1.3069476484774394E-2</v>
      </c>
      <c r="AT793" s="359">
        <f>_xll.qlIndexFixing($AU$1,AP793,TRUE,_xll.ohTrigger(Trigger,Trigger1M))</f>
        <v>1.2778032426880779E-2</v>
      </c>
    </row>
    <row r="794" spans="41:46" ht="11.25" customHeight="1" x14ac:dyDescent="0.25">
      <c r="AO794" s="187" t="s">
        <v>90</v>
      </c>
      <c r="AP794" s="186">
        <f>_xll.qlInterestRateIndexFixingDate(Currency&amp;"ibor"&amp;$I$1,AQ794,Trigger)</f>
        <v>44855</v>
      </c>
      <c r="AQ794" s="186">
        <f>_xll.qlCalendarAdvance(Calendar,AQ793,AO794,"f",,Trigger)</f>
        <v>44859</v>
      </c>
      <c r="AR794" s="186">
        <f>_xll.qlInterestRateIndexMaturity(Currency&amp;"ibor"&amp;$I$1,AQ794,Trigger)</f>
        <v>44890</v>
      </c>
      <c r="AS794" s="359">
        <f>_xll.qlIndexFixing($AC$5,AP794,,_xll.ohTrigger(Trigger,Quote!$V$2))</f>
        <v>1.311331205852849E-2</v>
      </c>
      <c r="AT794" s="359">
        <f>_xll.qlIndexFixing($AU$1,AP794,TRUE,_xll.ohTrigger(Trigger,Trigger1M))</f>
        <v>1.2809055027645171E-2</v>
      </c>
    </row>
    <row r="795" spans="41:46" ht="11.25" customHeight="1" x14ac:dyDescent="0.25">
      <c r="AO795" s="187" t="s">
        <v>90</v>
      </c>
      <c r="AP795" s="186">
        <f>_xll.qlInterestRateIndexFixingDate(Currency&amp;"ibor"&amp;$I$1,AQ795,Trigger)</f>
        <v>44862</v>
      </c>
      <c r="AQ795" s="186">
        <f>_xll.qlCalendarAdvance(Calendar,AQ794,AO795,"f",,Trigger)</f>
        <v>44866</v>
      </c>
      <c r="AR795" s="186">
        <f>_xll.qlInterestRateIndexMaturity(Currency&amp;"ibor"&amp;$I$1,AQ795,Trigger)</f>
        <v>44896</v>
      </c>
      <c r="AS795" s="359">
        <f>_xll.qlIndexFixing($AC$5,AP795,,_xll.ohTrigger(Trigger,Quote!$V$2))</f>
        <v>1.3153776444591259E-2</v>
      </c>
      <c r="AT795" s="359">
        <f>_xll.qlIndexFixing($AU$1,AP795,TRUE,_xll.ohTrigger(Trigger,Trigger1M))</f>
        <v>1.2837498083325016E-2</v>
      </c>
    </row>
    <row r="796" spans="41:46" ht="11.25" customHeight="1" x14ac:dyDescent="0.25">
      <c r="AO796" s="187" t="s">
        <v>90</v>
      </c>
      <c r="AP796" s="186">
        <f>_xll.qlInterestRateIndexFixingDate(Currency&amp;"ibor"&amp;$I$1,AQ796,Trigger)</f>
        <v>44869</v>
      </c>
      <c r="AQ796" s="186">
        <f>_xll.qlCalendarAdvance(Calendar,AQ795,AO796,"f",,Trigger)</f>
        <v>44873</v>
      </c>
      <c r="AR796" s="186">
        <f>_xll.qlInterestRateIndexMaturity(Currency&amp;"ibor"&amp;$I$1,AQ796,Trigger)</f>
        <v>44903</v>
      </c>
      <c r="AS796" s="359">
        <f>_xll.qlIndexFixing($AC$5,AP796,,_xll.ohTrigger(Trigger,Quote!$V$2))</f>
        <v>1.319761073365644E-2</v>
      </c>
      <c r="AT796" s="359">
        <f>_xll.qlIndexFixing($AU$1,AP796,TRUE,_xll.ohTrigger(Trigger,Trigger1M))</f>
        <v>1.2868210552053228E-2</v>
      </c>
    </row>
    <row r="797" spans="41:46" ht="11.25" customHeight="1" x14ac:dyDescent="0.25">
      <c r="AO797" s="187" t="s">
        <v>90</v>
      </c>
      <c r="AP797" s="186">
        <f>_xll.qlInterestRateIndexFixingDate(Currency&amp;"ibor"&amp;$I$1,AQ797,Trigger)</f>
        <v>44876</v>
      </c>
      <c r="AQ797" s="186">
        <f>_xll.qlCalendarAdvance(Calendar,AQ796,AO797,"f",,Trigger)</f>
        <v>44880</v>
      </c>
      <c r="AR797" s="186">
        <f>_xll.qlInterestRateIndexMaturity(Currency&amp;"ibor"&amp;$I$1,AQ797,Trigger)</f>
        <v>44910</v>
      </c>
      <c r="AS797" s="359">
        <f>_xll.qlIndexFixing($AC$5,AP797,,_xll.ohTrigger(Trigger,Quote!$V$2))</f>
        <v>1.3241445182665679E-2</v>
      </c>
      <c r="AT797" s="359">
        <f>_xll.qlIndexFixing($AU$1,AP797,TRUE,_xll.ohTrigger(Trigger,Trigger1M))</f>
        <v>1.2898761654333235E-2</v>
      </c>
    </row>
    <row r="798" spans="41:46" ht="11.25" customHeight="1" x14ac:dyDescent="0.25">
      <c r="AO798" s="187" t="s">
        <v>90</v>
      </c>
      <c r="AP798" s="186">
        <f>_xll.qlInterestRateIndexFixingDate(Currency&amp;"ibor"&amp;$I$1,AQ798,Trigger)</f>
        <v>44883</v>
      </c>
      <c r="AQ798" s="186">
        <f>_xll.qlCalendarAdvance(Calendar,AQ797,AO798,"f",,Trigger)</f>
        <v>44887</v>
      </c>
      <c r="AR798" s="186">
        <f>_xll.qlInterestRateIndexMaturity(Currency&amp;"ibor"&amp;$I$1,AQ798,Trigger)</f>
        <v>44917</v>
      </c>
      <c r="AS798" s="359">
        <f>_xll.qlIndexFixing($AC$5,AP798,,_xll.ohTrigger(Trigger,Quote!$V$2))</f>
        <v>1.3285279791618976E-2</v>
      </c>
      <c r="AT798" s="359">
        <f>_xll.qlIndexFixing($AU$1,AP798,TRUE,_xll.ohTrigger(Trigger,Trigger1M))</f>
        <v>1.2929150633317121E-2</v>
      </c>
    </row>
    <row r="799" spans="41:46" ht="11.25" customHeight="1" x14ac:dyDescent="0.25">
      <c r="AO799" s="187" t="s">
        <v>90</v>
      </c>
      <c r="AP799" s="186">
        <f>_xll.qlInterestRateIndexFixingDate(Currency&amp;"ibor"&amp;$I$1,AQ799,Trigger)</f>
        <v>44890</v>
      </c>
      <c r="AQ799" s="186">
        <f>_xll.qlCalendarAdvance(Calendar,AQ798,AO799,"f",,Trigger)</f>
        <v>44894</v>
      </c>
      <c r="AR799" s="186">
        <f>_xll.qlInterestRateIndexMaturity(Currency&amp;"ibor"&amp;$I$1,AQ799,Trigger)</f>
        <v>44924</v>
      </c>
      <c r="AS799" s="359">
        <f>_xll.qlIndexFixing($AC$5,AP799,,_xll.ohTrigger(Trigger,Quote!$V$2))</f>
        <v>1.332911456052166E-2</v>
      </c>
      <c r="AT799" s="359">
        <f>_xll.qlIndexFixing($AU$1,AP799,TRUE,_xll.ohTrigger(Trigger,Trigger1M))</f>
        <v>1.295937673215164E-2</v>
      </c>
    </row>
    <row r="800" spans="41:46" ht="11.25" customHeight="1" x14ac:dyDescent="0.25">
      <c r="AO800" s="187" t="s">
        <v>90</v>
      </c>
      <c r="AP800" s="186">
        <f>_xll.qlInterestRateIndexFixingDate(Currency&amp;"ibor"&amp;$I$1,AQ800,Trigger)</f>
        <v>44897</v>
      </c>
      <c r="AQ800" s="186">
        <f>_xll.qlCalendarAdvance(Calendar,AQ799,AO800,"f",,Trigger)</f>
        <v>44901</v>
      </c>
      <c r="AR800" s="186">
        <f>_xll.qlInterestRateIndexMaturity(Currency&amp;"ibor"&amp;$I$1,AQ800,Trigger)</f>
        <v>44932</v>
      </c>
      <c r="AS800" s="359">
        <f>_xll.qlIndexFixing($AC$5,AP800,,_xll.ohTrigger(Trigger,Quote!$V$2))</f>
        <v>1.3376328971977255E-2</v>
      </c>
      <c r="AT800" s="359">
        <f>_xll.qlIndexFixing($AU$1,AP800,TRUE,_xll.ohTrigger(Trigger,Trigger1M))</f>
        <v>1.2991806033392908E-2</v>
      </c>
    </row>
    <row r="801" spans="41:46" ht="11.25" customHeight="1" x14ac:dyDescent="0.25">
      <c r="AO801" s="187" t="s">
        <v>90</v>
      </c>
      <c r="AP801" s="186">
        <f>_xll.qlInterestRateIndexFixingDate(Currency&amp;"ibor"&amp;$I$1,AQ801,Trigger)</f>
        <v>44904</v>
      </c>
      <c r="AQ801" s="186">
        <f>_xll.qlCalendarAdvance(Calendar,AQ800,AO801,"f",,Trigger)</f>
        <v>44908</v>
      </c>
      <c r="AR801" s="186">
        <f>_xll.qlInterestRateIndexMaturity(Currency&amp;"ibor"&amp;$I$1,AQ801,Trigger)</f>
        <v>44939</v>
      </c>
      <c r="AS801" s="359">
        <f>_xll.qlIndexFixing($AC$5,AP801,,_xll.ohTrigger(Trigger,Quote!$V$2))</f>
        <v>1.3420165702715536E-2</v>
      </c>
      <c r="AT801" s="359">
        <f>_xll.qlIndexFixing($AU$1,AP801,TRUE,_xll.ohTrigger(Trigger,Trigger1M))</f>
        <v>1.3021693369988178E-2</v>
      </c>
    </row>
    <row r="802" spans="41:46" ht="11.25" customHeight="1" x14ac:dyDescent="0.25">
      <c r="AO802" s="187" t="s">
        <v>90</v>
      </c>
      <c r="AP802" s="186">
        <f>_xll.qlInterestRateIndexFixingDate(Currency&amp;"ibor"&amp;$I$1,AQ802,Trigger)</f>
        <v>44911</v>
      </c>
      <c r="AQ802" s="186">
        <f>_xll.qlCalendarAdvance(Calendar,AQ801,AO802,"f",,Trigger)</f>
        <v>44915</v>
      </c>
      <c r="AR802" s="186">
        <f>_xll.qlInterestRateIndexMaturity(Currency&amp;"ibor"&amp;$I$1,AQ802,Trigger)</f>
        <v>44946</v>
      </c>
      <c r="AS802" s="359">
        <f>_xll.qlIndexFixing($AC$5,AP802,,_xll.ohTrigger(Trigger,Quote!$V$2))</f>
        <v>1.3464002598738378E-2</v>
      </c>
      <c r="AT802" s="359">
        <f>_xll.qlIndexFixing($AU$1,AP802,TRUE,_xll.ohTrigger(Trigger,Trigger1M))</f>
        <v>1.3051415498315734E-2</v>
      </c>
    </row>
    <row r="803" spans="41:46" ht="11.25" customHeight="1" x14ac:dyDescent="0.25">
      <c r="AO803" s="187" t="s">
        <v>90</v>
      </c>
      <c r="AP803" s="186">
        <f>_xll.qlInterestRateIndexFixingDate(Currency&amp;"ibor"&amp;$I$1,AQ803,Trigger)</f>
        <v>44917</v>
      </c>
      <c r="AQ803" s="186">
        <f>_xll.qlCalendarAdvance(Calendar,AQ802,AO803,"f",,Trigger)</f>
        <v>44922</v>
      </c>
      <c r="AR803" s="186">
        <f>_xll.qlInterestRateIndexMaturity(Currency&amp;"ibor"&amp;$I$1,AQ803,Trigger)</f>
        <v>44953</v>
      </c>
      <c r="AS803" s="359">
        <f>_xll.qlIndexFixing($AC$5,AP803,,_xll.ohTrigger(Trigger,Quote!$V$2))</f>
        <v>1.3507839660045779E-2</v>
      </c>
      <c r="AT803" s="359">
        <f>_xll.qlIndexFixing($AU$1,AP803,TRUE,_xll.ohTrigger(Trigger,Trigger1M))</f>
        <v>1.3080971661453314E-2</v>
      </c>
    </row>
    <row r="804" spans="41:46" ht="11.25" customHeight="1" x14ac:dyDescent="0.25">
      <c r="AO804" s="187" t="s">
        <v>90</v>
      </c>
      <c r="AP804" s="186">
        <f>_xll.qlInterestRateIndexFixingDate(Currency&amp;"ibor"&amp;$I$1,AQ804,Trigger)</f>
        <v>44925</v>
      </c>
      <c r="AQ804" s="186">
        <f>_xll.qlCalendarAdvance(Calendar,AQ803,AO804,"f",,Trigger)</f>
        <v>44929</v>
      </c>
      <c r="AR804" s="186">
        <f>_xll.qlInterestRateIndexMaturity(Currency&amp;"ibor"&amp;$I$1,AQ804,Trigger)</f>
        <v>44960</v>
      </c>
      <c r="AS804" s="359">
        <f>_xll.qlIndexFixing($AC$5,AP804,,_xll.ohTrigger(Trigger,Quote!$V$2))</f>
        <v>1.3551676886640321E-2</v>
      </c>
      <c r="AT804" s="359">
        <f>_xll.qlIndexFixing($AU$1,AP804,TRUE,_xll.ohTrigger(Trigger,Trigger1M))</f>
        <v>1.3110361102478648E-2</v>
      </c>
    </row>
    <row r="805" spans="41:46" ht="11.25" customHeight="1" x14ac:dyDescent="0.25">
      <c r="AO805" s="187" t="s">
        <v>90</v>
      </c>
      <c r="AP805" s="186">
        <f>_xll.qlInterestRateIndexFixingDate(Currency&amp;"ibor"&amp;$I$1,AQ805,Trigger)</f>
        <v>44932</v>
      </c>
      <c r="AQ805" s="186">
        <f>_xll.qlCalendarAdvance(Calendar,AQ804,AO805,"f",,Trigger)</f>
        <v>44936</v>
      </c>
      <c r="AR805" s="186">
        <f>_xll.qlInterestRateIndexMaturity(Currency&amp;"ibor"&amp;$I$1,AQ805,Trigger)</f>
        <v>44967</v>
      </c>
      <c r="AS805" s="359">
        <f>_xll.qlIndexFixing($AC$5,AP805,,_xll.ohTrigger(Trigger,Quote!$V$2))</f>
        <v>1.3595514278524578E-2</v>
      </c>
      <c r="AT805" s="359">
        <f>_xll.qlIndexFixing($AU$1,AP805,TRUE,_xll.ohTrigger(Trigger,Trigger1M))</f>
        <v>1.3139583064472049E-2</v>
      </c>
    </row>
    <row r="806" spans="41:46" ht="11.25" customHeight="1" x14ac:dyDescent="0.25">
      <c r="AO806" s="187" t="s">
        <v>90</v>
      </c>
      <c r="AP806" s="186">
        <f>_xll.qlInterestRateIndexFixingDate(Currency&amp;"ibor"&amp;$I$1,AQ806,Trigger)</f>
        <v>44939</v>
      </c>
      <c r="AQ806" s="186">
        <f>_xll.qlCalendarAdvance(Calendar,AQ805,AO806,"f",,Trigger)</f>
        <v>44943</v>
      </c>
      <c r="AR806" s="186">
        <f>_xll.qlInterestRateIndexMaturity(Currency&amp;"ibor"&amp;$I$1,AQ806,Trigger)</f>
        <v>44974</v>
      </c>
      <c r="AS806" s="359">
        <f>_xll.qlIndexFixing($AC$5,AP806,,_xll.ohTrigger(Trigger,Quote!$V$2))</f>
        <v>1.3639351835695975E-2</v>
      </c>
      <c r="AT806" s="359">
        <f>_xll.qlIndexFixing($AU$1,AP806,TRUE,_xll.ohTrigger(Trigger,Trigger1M))</f>
        <v>1.3168636790508672E-2</v>
      </c>
    </row>
    <row r="807" spans="41:46" ht="11.25" customHeight="1" x14ac:dyDescent="0.25">
      <c r="AO807" s="187" t="s">
        <v>90</v>
      </c>
      <c r="AP807" s="186">
        <f>_xll.qlInterestRateIndexFixingDate(Currency&amp;"ibor"&amp;$I$1,AQ807,Trigger)</f>
        <v>44946</v>
      </c>
      <c r="AQ807" s="186">
        <f>_xll.qlCalendarAdvance(Calendar,AQ806,AO807,"f",,Trigger)</f>
        <v>44950</v>
      </c>
      <c r="AR807" s="186">
        <f>_xll.qlInterestRateIndexMaturity(Currency&amp;"ibor"&amp;$I$1,AQ807,Trigger)</f>
        <v>44981</v>
      </c>
      <c r="AS807" s="359">
        <f>_xll.qlIndexFixing($AC$5,AP807,,_xll.ohTrigger(Trigger,Quote!$V$2))</f>
        <v>1.368318955815709E-2</v>
      </c>
      <c r="AT807" s="359">
        <f>_xll.qlIndexFixing($AU$1,AP807,TRUE,_xll.ohTrigger(Trigger,Trigger1M))</f>
        <v>1.3197521523668827E-2</v>
      </c>
    </row>
    <row r="808" spans="41:46" ht="11.25" customHeight="1" x14ac:dyDescent="0.25">
      <c r="AO808" s="187" t="s">
        <v>90</v>
      </c>
      <c r="AP808" s="186">
        <f>_xll.qlInterestRateIndexFixingDate(Currency&amp;"ibor"&amp;$I$1,AQ808,Trigger)</f>
        <v>44953</v>
      </c>
      <c r="AQ808" s="186">
        <f>_xll.qlCalendarAdvance(Calendar,AQ807,AO808,"f",,Trigger)</f>
        <v>44957</v>
      </c>
      <c r="AR808" s="186">
        <f>_xll.qlInterestRateIndexMaturity(Currency&amp;"ibor"&amp;$I$1,AQ808,Trigger)</f>
        <v>44985</v>
      </c>
      <c r="AS808" s="359">
        <f>_xll.qlIndexFixing($AC$5,AP808,,_xll.ohTrigger(Trigger,Quote!$V$2))</f>
        <v>1.371684988115732E-2</v>
      </c>
      <c r="AT808" s="359">
        <f>_xll.qlIndexFixing($AU$1,AP808,TRUE,_xll.ohTrigger(Trigger,Trigger1M))</f>
        <v>1.3219395361272162E-2</v>
      </c>
    </row>
    <row r="809" spans="41:46" ht="11.25" customHeight="1" x14ac:dyDescent="0.25">
      <c r="AO809" s="187" t="s">
        <v>90</v>
      </c>
      <c r="AP809" s="186">
        <f>_xll.qlInterestRateIndexFixingDate(Currency&amp;"ibor"&amp;$I$1,AQ809,Trigger)</f>
        <v>44960</v>
      </c>
      <c r="AQ809" s="186">
        <f>_xll.qlCalendarAdvance(Calendar,AQ808,AO809,"f",,Trigger)</f>
        <v>44964</v>
      </c>
      <c r="AR809" s="186">
        <f>_xll.qlInterestRateIndexMaturity(Currency&amp;"ibor"&amp;$I$1,AQ809,Trigger)</f>
        <v>44992</v>
      </c>
      <c r="AS809" s="359">
        <f>_xll.qlIndexFixing($AC$5,AP809,,_xll.ohTrigger(Trigger,Quote!$V$2))</f>
        <v>1.3760682882742854E-2</v>
      </c>
      <c r="AT809" s="359">
        <f>_xll.qlIndexFixing($AU$1,AP809,TRUE,_xll.ohTrigger(Trigger,Trigger1M))</f>
        <v>1.3247973402419979E-2</v>
      </c>
    </row>
    <row r="810" spans="41:46" ht="11.25" customHeight="1" x14ac:dyDescent="0.25">
      <c r="AO810" s="187" t="s">
        <v>90</v>
      </c>
      <c r="AP810" s="186">
        <f>_xll.qlInterestRateIndexFixingDate(Currency&amp;"ibor"&amp;$I$1,AQ810,Trigger)</f>
        <v>44967</v>
      </c>
      <c r="AQ810" s="186">
        <f>_xll.qlCalendarAdvance(Calendar,AQ809,AO810,"f",,Trigger)</f>
        <v>44971</v>
      </c>
      <c r="AR810" s="186">
        <f>_xll.qlInterestRateIndexMaturity(Currency&amp;"ibor"&amp;$I$1,AQ810,Trigger)</f>
        <v>44999</v>
      </c>
      <c r="AS810" s="359">
        <f>_xll.qlIndexFixing($AC$5,AP810,,_xll.ohTrigger(Trigger,Quote!$V$2))</f>
        <v>1.3804516033606122E-2</v>
      </c>
      <c r="AT810" s="359">
        <f>_xll.qlIndexFixing($AU$1,AP810,TRUE,_xll.ohTrigger(Trigger,Trigger1M))</f>
        <v>1.3276380354239376E-2</v>
      </c>
    </row>
    <row r="811" spans="41:46" ht="11.25" customHeight="1" x14ac:dyDescent="0.25">
      <c r="AO811" s="187" t="s">
        <v>90</v>
      </c>
      <c r="AP811" s="186">
        <f>_xll.qlInterestRateIndexFixingDate(Currency&amp;"ibor"&amp;$I$1,AQ811,Trigger)</f>
        <v>44974</v>
      </c>
      <c r="AQ811" s="186">
        <f>_xll.qlCalendarAdvance(Calendar,AQ810,AO811,"f",,Trigger)</f>
        <v>44978</v>
      </c>
      <c r="AR811" s="186">
        <f>_xll.qlInterestRateIndexMaturity(Currency&amp;"ibor"&amp;$I$1,AQ811,Trigger)</f>
        <v>45006</v>
      </c>
      <c r="AS811" s="359">
        <f>_xll.qlIndexFixing($AC$5,AP811,,_xll.ohTrigger(Trigger,Quote!$V$2))</f>
        <v>1.3848349333747123E-2</v>
      </c>
      <c r="AT811" s="359">
        <f>_xll.qlIndexFixing($AU$1,AP811,TRUE,_xll.ohTrigger(Trigger,Trigger1M))</f>
        <v>1.330461546001281E-2</v>
      </c>
    </row>
    <row r="812" spans="41:46" ht="11.25" customHeight="1" x14ac:dyDescent="0.25">
      <c r="AO812" s="187" t="s">
        <v>90</v>
      </c>
      <c r="AP812" s="186">
        <f>_xll.qlInterestRateIndexFixingDate(Currency&amp;"ibor"&amp;$I$1,AQ812,Trigger)</f>
        <v>44981</v>
      </c>
      <c r="AQ812" s="186">
        <f>_xll.qlCalendarAdvance(Calendar,AQ811,AO812,"f",,Trigger)</f>
        <v>44985</v>
      </c>
      <c r="AR812" s="186">
        <f>_xll.qlInterestRateIndexMaturity(Currency&amp;"ibor"&amp;$I$1,AQ812,Trigger)</f>
        <v>45016</v>
      </c>
      <c r="AS812" s="359">
        <f>_xll.qlIndexFixing($AC$5,AP812,,_xll.ohTrigger(Trigger,Quote!$V$2))</f>
        <v>1.3902380649816156E-2</v>
      </c>
      <c r="AT812" s="359">
        <f>_xll.qlIndexFixing($AU$1,AP812,TRUE,_xll.ohTrigger(Trigger,Trigger1M))</f>
        <v>1.3339383803986539E-2</v>
      </c>
    </row>
    <row r="813" spans="41:46" ht="11.25" customHeight="1" x14ac:dyDescent="0.25">
      <c r="AO813" s="187" t="s">
        <v>90</v>
      </c>
      <c r="AP813" s="186">
        <f>_xll.qlInterestRateIndexFixingDate(Currency&amp;"ibor"&amp;$I$1,AQ813,Trigger)</f>
        <v>44988</v>
      </c>
      <c r="AQ813" s="186">
        <f>_xll.qlCalendarAdvance(Calendar,AQ812,AO813,"f",,Trigger)</f>
        <v>44992</v>
      </c>
      <c r="AR813" s="186">
        <f>_xll.qlInterestRateIndexMaturity(Currency&amp;"ibor"&amp;$I$1,AQ813,Trigger)</f>
        <v>45027</v>
      </c>
      <c r="AS813" s="359">
        <f>_xll.qlIndexFixing($AC$5,AP813,,_xll.ohTrigger(Trigger,Quote!$V$2))</f>
        <v>1.3959826844619778E-2</v>
      </c>
      <c r="AT813" s="359">
        <f>_xll.qlIndexFixing($AU$1,AP813,TRUE,_xll.ohTrigger(Trigger,Trigger1M))</f>
        <v>1.337611957557908E-2</v>
      </c>
    </row>
    <row r="814" spans="41:46" ht="11.25" customHeight="1" x14ac:dyDescent="0.25">
      <c r="AO814" s="187" t="s">
        <v>90</v>
      </c>
      <c r="AP814" s="186">
        <f>_xll.qlInterestRateIndexFixingDate(Currency&amp;"ibor"&amp;$I$1,AQ814,Trigger)</f>
        <v>44995</v>
      </c>
      <c r="AQ814" s="186">
        <f>_xll.qlCalendarAdvance(Calendar,AQ813,AO814,"f",,Trigger)</f>
        <v>44999</v>
      </c>
      <c r="AR814" s="186">
        <f>_xll.qlInterestRateIndexMaturity(Currency&amp;"ibor"&amp;$I$1,AQ814,Trigger)</f>
        <v>45030</v>
      </c>
      <c r="AS814" s="359">
        <f>_xll.qlIndexFixing($AC$5,AP814,,_xll.ohTrigger(Trigger,Quote!$V$2))</f>
        <v>1.3990058243522762E-2</v>
      </c>
      <c r="AT814" s="359">
        <f>_xll.qlIndexFixing($AU$1,AP814,TRUE,_xll.ohTrigger(Trigger,Trigger1M))</f>
        <v>1.3394919273672716E-2</v>
      </c>
    </row>
    <row r="815" spans="41:46" ht="11.25" customHeight="1" x14ac:dyDescent="0.25">
      <c r="AO815" s="187" t="s">
        <v>90</v>
      </c>
      <c r="AP815" s="186">
        <f>_xll.qlInterestRateIndexFixingDate(Currency&amp;"ibor"&amp;$I$1,AQ815,Trigger)</f>
        <v>45002</v>
      </c>
      <c r="AQ815" s="186">
        <f>_xll.qlCalendarAdvance(Calendar,AQ814,AO815,"f",,Trigger)</f>
        <v>45006</v>
      </c>
      <c r="AR815" s="186">
        <f>_xll.qlInterestRateIndexMaturity(Currency&amp;"ibor"&amp;$I$1,AQ815,Trigger)</f>
        <v>45037</v>
      </c>
      <c r="AS815" s="359">
        <f>_xll.qlIndexFixing($AC$5,AP815,,_xll.ohTrigger(Trigger,Quote!$V$2))</f>
        <v>1.4033897288317087E-2</v>
      </c>
      <c r="AT815" s="359">
        <f>_xll.qlIndexFixing($AU$1,AP815,TRUE,_xll.ohTrigger(Trigger,Trigger1M))</f>
        <v>1.3422424814591169E-2</v>
      </c>
    </row>
    <row r="816" spans="41:46" ht="11.25" customHeight="1" x14ac:dyDescent="0.25">
      <c r="AO816" s="187" t="s">
        <v>90</v>
      </c>
      <c r="AP816" s="186">
        <f>_xll.qlInterestRateIndexFixingDate(Currency&amp;"ibor"&amp;$I$1,AQ816,Trigger)</f>
        <v>45009</v>
      </c>
      <c r="AQ816" s="186">
        <f>_xll.qlCalendarAdvance(Calendar,AQ815,AO816,"f",,Trigger)</f>
        <v>45013</v>
      </c>
      <c r="AR816" s="186">
        <f>_xll.qlInterestRateIndexMaturity(Currency&amp;"ibor"&amp;$I$1,AQ816,Trigger)</f>
        <v>45044</v>
      </c>
      <c r="AS816" s="359">
        <f>_xll.qlIndexFixing($AC$5,AP816,,_xll.ohTrigger(Trigger,Quote!$V$2))</f>
        <v>1.4077736498406285E-2</v>
      </c>
      <c r="AT816" s="359">
        <f>_xll.qlIndexFixing($AU$1,AP816,TRUE,_xll.ohTrigger(Trigger,Trigger1M))</f>
        <v>1.3449754550332755E-2</v>
      </c>
    </row>
    <row r="817" spans="41:46" ht="11.25" customHeight="1" x14ac:dyDescent="0.25">
      <c r="AO817" s="187" t="s">
        <v>90</v>
      </c>
      <c r="AP817" s="186">
        <f>_xll.qlInterestRateIndexFixingDate(Currency&amp;"ibor"&amp;$I$1,AQ817,Trigger)</f>
        <v>45016</v>
      </c>
      <c r="AQ817" s="186">
        <f>_xll.qlCalendarAdvance(Calendar,AQ816,AO817,"f",,Trigger)</f>
        <v>45020</v>
      </c>
      <c r="AR817" s="186">
        <f>_xll.qlInterestRateIndexMaturity(Currency&amp;"ibor"&amp;$I$1,AQ817,Trigger)</f>
        <v>45050</v>
      </c>
      <c r="AS817" s="359">
        <f>_xll.qlIndexFixing($AC$5,AP817,,_xll.ohTrigger(Trigger,Quote!$V$2))</f>
        <v>1.4118167752213751E-2</v>
      </c>
      <c r="AT817" s="359">
        <f>_xll.qlIndexFixing($AU$1,AP817,TRUE,_xll.ohTrigger(Trigger,Trigger1M))</f>
        <v>1.3474731194112799E-2</v>
      </c>
    </row>
    <row r="818" spans="41:46" ht="11.25" customHeight="1" x14ac:dyDescent="0.25">
      <c r="AO818" s="187" t="s">
        <v>90</v>
      </c>
      <c r="AP818" s="186">
        <f>_xll.qlInterestRateIndexFixingDate(Currency&amp;"ibor"&amp;$I$1,AQ818,Trigger)</f>
        <v>45021</v>
      </c>
      <c r="AQ818" s="186">
        <f>_xll.qlCalendarAdvance(Calendar,AQ817,AO818,"f",,Trigger)</f>
        <v>45027</v>
      </c>
      <c r="AR818" s="186">
        <f>_xll.qlInterestRateIndexMaturity(Currency&amp;"ibor"&amp;$I$1,AQ818,Trigger)</f>
        <v>45057</v>
      </c>
      <c r="AS818" s="359">
        <f>_xll.qlIndexFixing($AC$5,AP818,,_xll.ohTrigger(Trigger,Quote!$V$2))</f>
        <v>1.4162005560202751E-2</v>
      </c>
      <c r="AT818" s="359">
        <f>_xll.qlIndexFixing($AU$1,AP818,TRUE,_xll.ohTrigger(Trigger,Trigger1M))</f>
        <v>1.3501718768104354E-2</v>
      </c>
    </row>
    <row r="819" spans="41:46" ht="11.25" customHeight="1" x14ac:dyDescent="0.25">
      <c r="AO819" s="187" t="s">
        <v>90</v>
      </c>
      <c r="AP819" s="186">
        <f>_xll.qlInterestRateIndexFixingDate(Currency&amp;"ibor"&amp;$I$1,AQ819,Trigger)</f>
        <v>45030</v>
      </c>
      <c r="AQ819" s="186">
        <f>_xll.qlCalendarAdvance(Calendar,AQ818,AO819,"f",,Trigger)</f>
        <v>45034</v>
      </c>
      <c r="AR819" s="186">
        <f>_xll.qlInterestRateIndexMaturity(Currency&amp;"ibor"&amp;$I$1,AQ819,Trigger)</f>
        <v>45064</v>
      </c>
      <c r="AS819" s="359">
        <f>_xll.qlIndexFixing($AC$5,AP819,,_xll.ohTrigger(Trigger,Quote!$V$2))</f>
        <v>1.4205843528151796E-2</v>
      </c>
      <c r="AT819" s="359">
        <f>_xll.qlIndexFixing($AU$1,AP819,TRUE,_xll.ohTrigger(Trigger,Trigger1M))</f>
        <v>1.3528528324897593E-2</v>
      </c>
    </row>
    <row r="820" spans="41:46" ht="11.25" customHeight="1" x14ac:dyDescent="0.25">
      <c r="AO820" s="187" t="s">
        <v>90</v>
      </c>
      <c r="AP820" s="186">
        <f>_xll.qlInterestRateIndexFixingDate(Currency&amp;"ibor"&amp;$I$1,AQ820,Trigger)</f>
        <v>45037</v>
      </c>
      <c r="AQ820" s="186">
        <f>_xll.qlCalendarAdvance(Calendar,AQ819,AO820,"f",,Trigger)</f>
        <v>45041</v>
      </c>
      <c r="AR820" s="186">
        <f>_xll.qlInterestRateIndexMaturity(Currency&amp;"ibor"&amp;$I$1,AQ820,Trigger)</f>
        <v>45071</v>
      </c>
      <c r="AS820" s="359">
        <f>_xll.qlIndexFixing($AC$5,AP820,,_xll.ohTrigger(Trigger,Quote!$V$2))</f>
        <v>1.4249681656058222E-2</v>
      </c>
      <c r="AT820" s="359">
        <f>_xll.qlIndexFixing($AU$1,AP820,TRUE,_xll.ohTrigger(Trigger,Trigger1M))</f>
        <v>1.3555159107644599E-2</v>
      </c>
    </row>
    <row r="821" spans="41:46" ht="11.25" customHeight="1" x14ac:dyDescent="0.25">
      <c r="AO821" s="187" t="s">
        <v>90</v>
      </c>
      <c r="AP821" s="186">
        <f>_xll.qlInterestRateIndexFixingDate(Currency&amp;"ibor"&amp;$I$1,AQ821,Trigger)</f>
        <v>45043</v>
      </c>
      <c r="AQ821" s="186">
        <f>_xll.qlCalendarAdvance(Calendar,AQ820,AO821,"f",,Trigger)</f>
        <v>45048</v>
      </c>
      <c r="AR821" s="186">
        <f>_xll.qlInterestRateIndexMaturity(Currency&amp;"ibor"&amp;$I$1,AQ821,Trigger)</f>
        <v>45079</v>
      </c>
      <c r="AS821" s="359">
        <f>_xll.qlIndexFixing($AC$5,AP821,,_xll.ohTrigger(Trigger,Quote!$V$2))</f>
        <v>1.4267269891136388E-2</v>
      </c>
      <c r="AT821" s="359">
        <f>_xll.qlIndexFixing($AU$1,AP821,TRUE,_xll.ohTrigger(Trigger,Trigger1M))</f>
        <v>1.3583739658112989E-2</v>
      </c>
    </row>
    <row r="822" spans="41:46" ht="11.25" customHeight="1" x14ac:dyDescent="0.25">
      <c r="AO822" s="187" t="s">
        <v>90</v>
      </c>
      <c r="AP822" s="186">
        <f>_xll.qlInterestRateIndexFixingDate(Currency&amp;"ibor"&amp;$I$1,AQ822,Trigger)</f>
        <v>45051</v>
      </c>
      <c r="AQ822" s="186">
        <f>_xll.qlCalendarAdvance(Calendar,AQ821,AO822,"f",,Trigger)</f>
        <v>45055</v>
      </c>
      <c r="AR822" s="186">
        <f>_xll.qlInterestRateIndexMaturity(Currency&amp;"ibor"&amp;$I$1,AQ822,Trigger)</f>
        <v>45086</v>
      </c>
      <c r="AS822" s="359">
        <f>_xll.qlIndexFixing($AC$5,AP822,,_xll.ohTrigger(Trigger,Quote!$V$2))</f>
        <v>1.410288780620661E-2</v>
      </c>
      <c r="AT822" s="359">
        <f>_xll.qlIndexFixing($AU$1,AP822,TRUE,_xll.ohTrigger(Trigger,Trigger1M))</f>
        <v>1.3609998083773927E-2</v>
      </c>
    </row>
    <row r="823" spans="41:46" ht="11.25" customHeight="1" x14ac:dyDescent="0.25">
      <c r="AO823" s="187" t="s">
        <v>90</v>
      </c>
      <c r="AP823" s="186">
        <f>_xll.qlInterestRateIndexFixingDate(Currency&amp;"ibor"&amp;$I$1,AQ823,Trigger)</f>
        <v>45058</v>
      </c>
      <c r="AQ823" s="186">
        <f>_xll.qlCalendarAdvance(Calendar,AQ822,AO823,"f",,Trigger)</f>
        <v>45062</v>
      </c>
      <c r="AR823" s="186">
        <f>_xll.qlInterestRateIndexMaturity(Currency&amp;"ibor"&amp;$I$1,AQ823,Trigger)</f>
        <v>45093</v>
      </c>
      <c r="AS823" s="359">
        <f>_xll.qlIndexFixing($AC$5,AP823,,_xll.ohTrigger(Trigger,Quote!$V$2))</f>
        <v>1.3937514844928119E-2</v>
      </c>
      <c r="AT823" s="359">
        <f>_xll.qlIndexFixing($AU$1,AP823,TRUE,_xll.ohTrigger(Trigger,Trigger1M))</f>
        <v>1.3636072709778079E-2</v>
      </c>
    </row>
    <row r="824" spans="41:46" ht="11.25" customHeight="1" x14ac:dyDescent="0.25">
      <c r="AO824" s="187" t="s">
        <v>90</v>
      </c>
      <c r="AP824" s="186">
        <f>_xll.qlInterestRateIndexFixingDate(Currency&amp;"ibor"&amp;$I$1,AQ824,Trigger)</f>
        <v>45065</v>
      </c>
      <c r="AQ824" s="186">
        <f>_xll.qlCalendarAdvance(Calendar,AQ823,AO824,"f",,Trigger)</f>
        <v>45069</v>
      </c>
      <c r="AR824" s="186">
        <f>_xll.qlInterestRateIndexMaturity(Currency&amp;"ibor"&amp;$I$1,AQ824,Trigger)</f>
        <v>45100</v>
      </c>
      <c r="AS824" s="359">
        <f>_xll.qlIndexFixing($AC$5,AP824,,_xll.ohTrigger(Trigger,Quote!$V$2))</f>
        <v>1.3771151049646395E-2</v>
      </c>
      <c r="AT824" s="359">
        <f>_xll.qlIndexFixing($AU$1,AP824,TRUE,_xll.ohTrigger(Trigger,Trigger1M))</f>
        <v>1.3661960397701733E-2</v>
      </c>
    </row>
    <row r="825" spans="41:46" ht="11.25" customHeight="1" x14ac:dyDescent="0.25">
      <c r="AO825" s="187" t="s">
        <v>90</v>
      </c>
      <c r="AP825" s="186">
        <f>_xll.qlInterestRateIndexFixingDate(Currency&amp;"ibor"&amp;$I$1,AQ825,Trigger)</f>
        <v>45072</v>
      </c>
      <c r="AQ825" s="186">
        <f>_xll.qlCalendarAdvance(Calendar,AQ824,AO825,"f",,Trigger)</f>
        <v>45076</v>
      </c>
      <c r="AR825" s="186">
        <f>_xll.qlInterestRateIndexMaturity(Currency&amp;"ibor"&amp;$I$1,AQ825,Trigger)</f>
        <v>45107</v>
      </c>
      <c r="AS825" s="359">
        <f>_xll.qlIndexFixing($AC$5,AP825,,_xll.ohTrigger(Trigger,Quote!$V$2))</f>
        <v>1.3603796462957046E-2</v>
      </c>
      <c r="AT825" s="359">
        <f>_xll.qlIndexFixing($AU$1,AP825,TRUE,_xll.ohTrigger(Trigger,Trigger1M))</f>
        <v>1.3687657986628198E-2</v>
      </c>
    </row>
    <row r="826" spans="41:46" ht="11.25" customHeight="1" x14ac:dyDescent="0.25">
      <c r="AO826" s="187" t="s">
        <v>90</v>
      </c>
      <c r="AP826" s="186">
        <f>_xll.qlInterestRateIndexFixingDate(Currency&amp;"ibor"&amp;$I$1,AQ826,Trigger)</f>
        <v>45079</v>
      </c>
      <c r="AQ826" s="186">
        <f>_xll.qlCalendarAdvance(Calendar,AQ825,AO826,"f",,Trigger)</f>
        <v>45083</v>
      </c>
      <c r="AR826" s="186">
        <f>_xll.qlInterestRateIndexMaturity(Currency&amp;"ibor"&amp;$I$1,AQ826,Trigger)</f>
        <v>45113</v>
      </c>
      <c r="AS826" s="359">
        <f>_xll.qlIndexFixing($AC$5,AP826,,_xll.ohTrigger(Trigger,Quote!$V$2))</f>
        <v>1.358089649369898E-2</v>
      </c>
      <c r="AT826" s="359">
        <f>_xll.qlIndexFixing($AU$1,AP826,TRUE,_xll.ohTrigger(Trigger,Trigger1M))</f>
        <v>1.3711096236571407E-2</v>
      </c>
    </row>
    <row r="827" spans="41:46" ht="11.25" customHeight="1" x14ac:dyDescent="0.25">
      <c r="AO827" s="187" t="s">
        <v>90</v>
      </c>
      <c r="AP827" s="186">
        <f>_xll.qlInterestRateIndexFixingDate(Currency&amp;"ibor"&amp;$I$1,AQ827,Trigger)</f>
        <v>45086</v>
      </c>
      <c r="AQ827" s="186">
        <f>_xll.qlCalendarAdvance(Calendar,AQ826,AO827,"f",,Trigger)</f>
        <v>45090</v>
      </c>
      <c r="AR827" s="186">
        <f>_xll.qlInterestRateIndexMaturity(Currency&amp;"ibor"&amp;$I$1,AQ827,Trigger)</f>
        <v>45120</v>
      </c>
      <c r="AS827" s="359">
        <f>_xll.qlIndexFixing($AC$5,AP827,,_xll.ohTrigger(Trigger,Quote!$V$2))</f>
        <v>1.3620334168182424E-2</v>
      </c>
      <c r="AT827" s="359">
        <f>_xll.qlIndexFixing($AU$1,AP827,TRUE,_xll.ohTrigger(Trigger,Trigger1M))</f>
        <v>1.3736418911605597E-2</v>
      </c>
    </row>
    <row r="828" spans="41:46" ht="11.25" customHeight="1" x14ac:dyDescent="0.25">
      <c r="AO828" s="187" t="s">
        <v>90</v>
      </c>
      <c r="AP828" s="186">
        <f>_xll.qlInterestRateIndexFixingDate(Currency&amp;"ibor"&amp;$I$1,AQ828,Trigger)</f>
        <v>45093</v>
      </c>
      <c r="AQ828" s="186">
        <f>_xll.qlCalendarAdvance(Calendar,AQ827,AO828,"f",,Trigger)</f>
        <v>45097</v>
      </c>
      <c r="AR828" s="186">
        <f>_xll.qlInterestRateIndexMaturity(Currency&amp;"ibor"&amp;$I$1,AQ828,Trigger)</f>
        <v>45127</v>
      </c>
      <c r="AS828" s="359">
        <f>_xll.qlIndexFixing($AC$5,AP828,,_xll.ohTrigger(Trigger,Quote!$V$2))</f>
        <v>1.3659771972130308E-2</v>
      </c>
      <c r="AT828" s="359">
        <f>_xll.qlIndexFixing($AU$1,AP828,TRUE,_xll.ohTrigger(Trigger,Trigger1M))</f>
        <v>1.3761545991089363E-2</v>
      </c>
    </row>
    <row r="829" spans="41:46" ht="11.25" customHeight="1" x14ac:dyDescent="0.25">
      <c r="AO829" s="187" t="s">
        <v>90</v>
      </c>
      <c r="AP829" s="186">
        <f>_xll.qlInterestRateIndexFixingDate(Currency&amp;"ibor"&amp;$I$1,AQ829,Trigger)</f>
        <v>45100</v>
      </c>
      <c r="AQ829" s="186">
        <f>_xll.qlCalendarAdvance(Calendar,AQ828,AO829,"f",,Trigger)</f>
        <v>45104</v>
      </c>
      <c r="AR829" s="186">
        <f>_xll.qlInterestRateIndexMaturity(Currency&amp;"ibor"&amp;$I$1,AQ829,Trigger)</f>
        <v>45134</v>
      </c>
      <c r="AS829" s="359">
        <f>_xll.qlIndexFixing($AC$5,AP829,,_xll.ohTrigger(Trigger,Quote!$V$2))</f>
        <v>1.3699209905545295E-2</v>
      </c>
      <c r="AT829" s="359">
        <f>_xll.qlIndexFixing($AU$1,AP829,TRUE,_xll.ohTrigger(Trigger,Trigger1M))</f>
        <v>1.3786476618630417E-2</v>
      </c>
    </row>
    <row r="830" spans="41:46" ht="11.25" customHeight="1" x14ac:dyDescent="0.25">
      <c r="AO830" s="187" t="s">
        <v>90</v>
      </c>
      <c r="AP830" s="186">
        <f>_xll.qlInterestRateIndexFixingDate(Currency&amp;"ibor"&amp;$I$1,AQ830,Trigger)</f>
        <v>45107</v>
      </c>
      <c r="AQ830" s="186">
        <f>_xll.qlCalendarAdvance(Calendar,AQ829,AO830,"f",,Trigger)</f>
        <v>45111</v>
      </c>
      <c r="AR830" s="186">
        <f>_xll.qlInterestRateIndexMaturity(Currency&amp;"ibor"&amp;$I$1,AQ830,Trigger)</f>
        <v>45142</v>
      </c>
      <c r="AS830" s="359">
        <f>_xll.qlIndexFixing($AC$5,AP830,,_xll.ohTrigger(Trigger,Quote!$V$2))</f>
        <v>1.3741727142067579E-2</v>
      </c>
      <c r="AT830" s="359">
        <f>_xll.qlIndexFixing($AU$1,AP830,TRUE,_xll.ohTrigger(Trigger,Trigger1M))</f>
        <v>1.3813223644819305E-2</v>
      </c>
    </row>
    <row r="831" spans="41:46" ht="11.25" customHeight="1" x14ac:dyDescent="0.25">
      <c r="AO831" s="187" t="s">
        <v>90</v>
      </c>
      <c r="AP831" s="186">
        <f>_xll.qlInterestRateIndexFixingDate(Currency&amp;"ibor"&amp;$I$1,AQ831,Trigger)</f>
        <v>45114</v>
      </c>
      <c r="AQ831" s="186">
        <f>_xll.qlCalendarAdvance(Calendar,AQ830,AO831,"f",,Trigger)</f>
        <v>45118</v>
      </c>
      <c r="AR831" s="186">
        <f>_xll.qlInterestRateIndexMaturity(Currency&amp;"ibor"&amp;$I$1,AQ831,Trigger)</f>
        <v>45149</v>
      </c>
      <c r="AS831" s="359">
        <f>_xll.qlIndexFixing($AC$5,AP831,,_xll.ohTrigger(Trigger,Quote!$V$2))</f>
        <v>1.3781166850369385E-2</v>
      </c>
      <c r="AT831" s="359">
        <f>_xll.qlIndexFixing($AU$1,AP831,TRUE,_xll.ohTrigger(Trigger,Trigger1M))</f>
        <v>1.3837745508700707E-2</v>
      </c>
    </row>
    <row r="832" spans="41:46" ht="11.25" customHeight="1" x14ac:dyDescent="0.25">
      <c r="AO832" s="187" t="s">
        <v>90</v>
      </c>
      <c r="AP832" s="186">
        <f>_xll.qlInterestRateIndexFixingDate(Currency&amp;"ibor"&amp;$I$1,AQ832,Trigger)</f>
        <v>45121</v>
      </c>
      <c r="AQ832" s="186">
        <f>_xll.qlCalendarAdvance(Calendar,AQ831,AO832,"f",,Trigger)</f>
        <v>45125</v>
      </c>
      <c r="AR832" s="186">
        <f>_xll.qlInterestRateIndexMaturity(Currency&amp;"ibor"&amp;$I$1,AQ832,Trigger)</f>
        <v>45156</v>
      </c>
      <c r="AS832" s="359">
        <f>_xll.qlIndexFixing($AC$5,AP832,,_xll.ohTrigger(Trigger,Quote!$V$2))</f>
        <v>1.3820606692458366E-2</v>
      </c>
      <c r="AT832" s="359">
        <f>_xll.qlIndexFixing($AU$1,AP832,TRUE,_xll.ohTrigger(Trigger,Trigger1M))</f>
        <v>1.3862068284318813E-2</v>
      </c>
    </row>
    <row r="833" spans="41:46" ht="11.25" customHeight="1" x14ac:dyDescent="0.25">
      <c r="AO833" s="187" t="s">
        <v>90</v>
      </c>
      <c r="AP833" s="186">
        <f>_xll.qlInterestRateIndexFixingDate(Currency&amp;"ibor"&amp;$I$1,AQ833,Trigger)</f>
        <v>45128</v>
      </c>
      <c r="AQ833" s="186">
        <f>_xll.qlCalendarAdvance(Calendar,AQ832,AO833,"f",,Trigger)</f>
        <v>45132</v>
      </c>
      <c r="AR833" s="186">
        <f>_xll.qlInterestRateIndexMaturity(Currency&amp;"ibor"&amp;$I$1,AQ833,Trigger)</f>
        <v>45163</v>
      </c>
      <c r="AS833" s="359">
        <f>_xll.qlIndexFixing($AC$5,AP833,,_xll.ohTrigger(Trigger,Quote!$V$2))</f>
        <v>1.3860046668334521E-2</v>
      </c>
      <c r="AT833" s="359">
        <f>_xll.qlIndexFixing($AU$1,AP833,TRUE,_xll.ohTrigger(Trigger,Trigger1M))</f>
        <v>1.3886191115218076E-2</v>
      </c>
    </row>
    <row r="834" spans="41:46" ht="11.25" customHeight="1" x14ac:dyDescent="0.25">
      <c r="AO834" s="187" t="s">
        <v>90</v>
      </c>
      <c r="AP834" s="186">
        <f>_xll.qlInterestRateIndexFixingDate(Currency&amp;"ibor"&amp;$I$1,AQ834,Trigger)</f>
        <v>45135</v>
      </c>
      <c r="AQ834" s="186">
        <f>_xll.qlCalendarAdvance(Calendar,AQ833,AO834,"f",,Trigger)</f>
        <v>45139</v>
      </c>
      <c r="AR834" s="186">
        <f>_xll.qlInterestRateIndexMaturity(Currency&amp;"ibor"&amp;$I$1,AQ834,Trigger)</f>
        <v>45170</v>
      </c>
      <c r="AS834" s="359">
        <f>_xll.qlIndexFixing($AC$5,AP834,,_xll.ohTrigger(Trigger,Quote!$V$2))</f>
        <v>1.3899486777995273E-2</v>
      </c>
      <c r="AT834" s="359">
        <f>_xll.qlIndexFixing($AU$1,AP834,TRUE,_xll.ohTrigger(Trigger,Trigger1M))</f>
        <v>1.3910113144950673E-2</v>
      </c>
    </row>
    <row r="835" spans="41:46" ht="11.25" customHeight="1" x14ac:dyDescent="0.25">
      <c r="AO835" s="187" t="s">
        <v>90</v>
      </c>
      <c r="AP835" s="186">
        <f>_xll.qlInterestRateIndexFixingDate(Currency&amp;"ibor"&amp;$I$1,AQ835,Trigger)</f>
        <v>45142</v>
      </c>
      <c r="AQ835" s="186">
        <f>_xll.qlCalendarAdvance(Calendar,AQ834,AO835,"f",,Trigger)</f>
        <v>45146</v>
      </c>
      <c r="AR835" s="186">
        <f>_xll.qlInterestRateIndexMaturity(Currency&amp;"ibor"&amp;$I$1,AQ835,Trigger)</f>
        <v>45177</v>
      </c>
      <c r="AS835" s="359">
        <f>_xll.qlIndexFixing($AC$5,AP835,,_xll.ohTrigger(Trigger,Quote!$V$2))</f>
        <v>1.3938927021445778E-2</v>
      </c>
      <c r="AT835" s="359">
        <f>_xll.qlIndexFixing($AU$1,AP835,TRUE,_xll.ohTrigger(Trigger,Trigger1M))</f>
        <v>1.3933833517063636E-2</v>
      </c>
    </row>
    <row r="836" spans="41:46" ht="11.25" customHeight="1" x14ac:dyDescent="0.25">
      <c r="AO836" s="187" t="s">
        <v>90</v>
      </c>
      <c r="AP836" s="186">
        <f>_xll.qlInterestRateIndexFixingDate(Currency&amp;"ibor"&amp;$I$1,AQ836,Trigger)</f>
        <v>45149</v>
      </c>
      <c r="AQ836" s="186">
        <f>_xll.qlCalendarAdvance(Calendar,AQ835,AO836,"f",,Trigger)</f>
        <v>45153</v>
      </c>
      <c r="AR836" s="186">
        <f>_xll.qlInterestRateIndexMaturity(Currency&amp;"ibor"&amp;$I$1,AQ836,Trigger)</f>
        <v>45184</v>
      </c>
      <c r="AS836" s="359">
        <f>_xll.qlIndexFixing($AC$5,AP836,,_xll.ohTrigger(Trigger,Quote!$V$2))</f>
        <v>1.3978367398688615E-2</v>
      </c>
      <c r="AT836" s="359">
        <f>_xll.qlIndexFixing($AU$1,AP836,TRUE,_xll.ohTrigger(Trigger,Trigger1M))</f>
        <v>1.3957351375114307E-2</v>
      </c>
    </row>
    <row r="837" spans="41:46" ht="11.25" customHeight="1" x14ac:dyDescent="0.25">
      <c r="AO837" s="187" t="s">
        <v>90</v>
      </c>
      <c r="AP837" s="186">
        <f>_xll.qlInterestRateIndexFixingDate(Currency&amp;"ibor"&amp;$I$1,AQ837,Trigger)</f>
        <v>45156</v>
      </c>
      <c r="AQ837" s="186">
        <f>_xll.qlCalendarAdvance(Calendar,AQ836,AO837,"f",,Trigger)</f>
        <v>45160</v>
      </c>
      <c r="AR837" s="186">
        <f>_xll.qlInterestRateIndexMaturity(Currency&amp;"ibor"&amp;$I$1,AQ837,Trigger)</f>
        <v>45191</v>
      </c>
      <c r="AS837" s="359">
        <f>_xll.qlIndexFixing($AC$5,AP837,,_xll.ohTrigger(Trigger,Quote!$V$2))</f>
        <v>1.4017807909716049E-2</v>
      </c>
      <c r="AT837" s="359">
        <f>_xll.qlIndexFixing($AU$1,AP837,TRUE,_xll.ohTrigger(Trigger,Trigger1M))</f>
        <v>1.398066586266518E-2</v>
      </c>
    </row>
    <row r="838" spans="41:46" ht="11.25" customHeight="1" x14ac:dyDescent="0.25">
      <c r="AO838" s="187" t="s">
        <v>90</v>
      </c>
      <c r="AP838" s="186">
        <f>_xll.qlInterestRateIndexFixingDate(Currency&amp;"ibor"&amp;$I$1,AQ838,Trigger)</f>
        <v>45163</v>
      </c>
      <c r="AQ838" s="186">
        <f>_xll.qlCalendarAdvance(Calendar,AQ837,AO838,"f",,Trigger)</f>
        <v>45167</v>
      </c>
      <c r="AR838" s="186">
        <f>_xll.qlInterestRateIndexMaturity(Currency&amp;"ibor"&amp;$I$1,AQ838,Trigger)</f>
        <v>45198</v>
      </c>
      <c r="AS838" s="359">
        <f>_xll.qlIndexFixing($AC$5,AP838,,_xll.ohTrigger(Trigger,Quote!$V$2))</f>
        <v>1.4057248554535814E-2</v>
      </c>
      <c r="AT838" s="359">
        <f>_xll.qlIndexFixing($AU$1,AP838,TRUE,_xll.ohTrigger(Trigger,Trigger1M))</f>
        <v>1.4003776123278758E-2</v>
      </c>
    </row>
    <row r="839" spans="41:46" ht="11.25" customHeight="1" x14ac:dyDescent="0.25">
      <c r="AO839" s="187" t="s">
        <v>90</v>
      </c>
      <c r="AP839" s="186">
        <f>_xll.qlInterestRateIndexFixingDate(Currency&amp;"ibor"&amp;$I$1,AQ839,Trigger)</f>
        <v>45170</v>
      </c>
      <c r="AQ839" s="186">
        <f>_xll.qlCalendarAdvance(Calendar,AQ838,AO839,"f",,Trigger)</f>
        <v>45174</v>
      </c>
      <c r="AR839" s="186">
        <f>_xll.qlInterestRateIndexMaturity(Currency&amp;"ibor"&amp;$I$1,AQ839,Trigger)</f>
        <v>45204</v>
      </c>
      <c r="AS839" s="359">
        <f>_xll.qlIndexFixing($AC$5,AP839,,_xll.ohTrigger(Trigger,Quote!$V$2))</f>
        <v>1.4093596360327254E-2</v>
      </c>
      <c r="AT839" s="359">
        <f>_xll.qlIndexFixing($AU$1,AP839,TRUE,_xll.ohTrigger(Trigger,Trigger1M))</f>
        <v>1.402478963303011E-2</v>
      </c>
    </row>
    <row r="840" spans="41:46" ht="11.25" customHeight="1" x14ac:dyDescent="0.25">
      <c r="AO840" s="187" t="s">
        <v>90</v>
      </c>
      <c r="AP840" s="186">
        <f>_xll.qlInterestRateIndexFixingDate(Currency&amp;"ibor"&amp;$I$1,AQ840,Trigger)</f>
        <v>45177</v>
      </c>
      <c r="AQ840" s="186">
        <f>_xll.qlCalendarAdvance(Calendar,AQ839,AO840,"f",,Trigger)</f>
        <v>45181</v>
      </c>
      <c r="AR840" s="186">
        <f>_xll.qlInterestRateIndexMaturity(Currency&amp;"ibor"&amp;$I$1,AQ840,Trigger)</f>
        <v>45211</v>
      </c>
      <c r="AS840" s="359">
        <f>_xll.qlIndexFixing($AC$5,AP840,,_xll.ohTrigger(Trigger,Quote!$V$2))</f>
        <v>1.4133035717880382E-2</v>
      </c>
      <c r="AT840" s="359">
        <f>_xll.qlIndexFixing($AU$1,AP840,TRUE,_xll.ohTrigger(Trigger,Trigger1M))</f>
        <v>1.4047502768176123E-2</v>
      </c>
    </row>
    <row r="841" spans="41:46" ht="11.25" customHeight="1" x14ac:dyDescent="0.25">
      <c r="AO841" s="187" t="s">
        <v>90</v>
      </c>
      <c r="AP841" s="186">
        <f>_xll.qlInterestRateIndexFixingDate(Currency&amp;"ibor"&amp;$I$1,AQ841,Trigger)</f>
        <v>45184</v>
      </c>
      <c r="AQ841" s="186">
        <f>_xll.qlCalendarAdvance(Calendar,AQ840,AO841,"f",,Trigger)</f>
        <v>45188</v>
      </c>
      <c r="AR841" s="186">
        <f>_xll.qlInterestRateIndexMaturity(Currency&amp;"ibor"&amp;$I$1,AQ841,Trigger)</f>
        <v>45218</v>
      </c>
      <c r="AS841" s="359">
        <f>_xll.qlIndexFixing($AC$5,AP841,,_xll.ohTrigger(Trigger,Quote!$V$2))</f>
        <v>1.4172475204903279E-2</v>
      </c>
      <c r="AT841" s="359">
        <f>_xll.qlIndexFixing($AU$1,AP841,TRUE,_xll.ohTrigger(Trigger,Trigger1M))</f>
        <v>1.4070009174914411E-2</v>
      </c>
    </row>
    <row r="842" spans="41:46" ht="11.25" customHeight="1" x14ac:dyDescent="0.25">
      <c r="AO842" s="187" t="s">
        <v>90</v>
      </c>
      <c r="AP842" s="186">
        <f>_xll.qlInterestRateIndexFixingDate(Currency&amp;"ibor"&amp;$I$1,AQ842,Trigger)</f>
        <v>45191</v>
      </c>
      <c r="AQ842" s="186">
        <f>_xll.qlCalendarAdvance(Calendar,AQ841,AO842,"f",,Trigger)</f>
        <v>45195</v>
      </c>
      <c r="AR842" s="186">
        <f>_xll.qlInterestRateIndexMaturity(Currency&amp;"ibor"&amp;$I$1,AQ842,Trigger)</f>
        <v>45225</v>
      </c>
      <c r="AS842" s="359">
        <f>_xll.qlIndexFixing($AC$5,AP842,,_xll.ohTrigger(Trigger,Quote!$V$2))</f>
        <v>1.4211914821395943E-2</v>
      </c>
      <c r="AT842" s="359">
        <f>_xll.qlIndexFixing($AU$1,AP842,TRUE,_xll.ohTrigger(Trigger,Trigger1M))</f>
        <v>1.4092307996897979E-2</v>
      </c>
    </row>
    <row r="843" spans="41:46" ht="11.25" customHeight="1" x14ac:dyDescent="0.25">
      <c r="AO843" s="187" t="s">
        <v>90</v>
      </c>
      <c r="AP843" s="186">
        <f>_xll.qlInterestRateIndexFixingDate(Currency&amp;"ibor"&amp;$I$1,AQ843,Trigger)</f>
        <v>45198</v>
      </c>
      <c r="AQ843" s="186">
        <f>_xll.qlCalendarAdvance(Calendar,AQ842,AO843,"f",,Trigger)</f>
        <v>45202</v>
      </c>
      <c r="AR843" s="186">
        <f>_xll.qlInterestRateIndexMaturity(Currency&amp;"ibor"&amp;$I$1,AQ843,Trigger)</f>
        <v>45233</v>
      </c>
      <c r="AS843" s="359">
        <f>_xll.qlIndexFixing($AC$5,AP843,,_xll.ohTrigger(Trigger,Quote!$V$2))</f>
        <v>1.4254453785480944E-2</v>
      </c>
      <c r="AT843" s="359">
        <f>_xll.qlIndexFixing($AU$1,AP843,TRUE,_xll.ohTrigger(Trigger,Trigger1M))</f>
        <v>1.4116234047289223E-2</v>
      </c>
    </row>
    <row r="844" spans="41:46" ht="11.25" customHeight="1" x14ac:dyDescent="0.25">
      <c r="AO844" s="187" t="s">
        <v>90</v>
      </c>
      <c r="AP844" s="186">
        <f>_xll.qlInterestRateIndexFixingDate(Currency&amp;"ibor"&amp;$I$1,AQ844,Trigger)</f>
        <v>45205</v>
      </c>
      <c r="AQ844" s="186">
        <f>_xll.qlCalendarAdvance(Calendar,AQ843,AO844,"f",,Trigger)</f>
        <v>45209</v>
      </c>
      <c r="AR844" s="186">
        <f>_xll.qlInterestRateIndexMaturity(Currency&amp;"ibor"&amp;$I$1,AQ844,Trigger)</f>
        <v>45240</v>
      </c>
      <c r="AS844" s="359">
        <f>_xll.qlIndexFixing($AC$5,AP844,,_xll.ohTrigger(Trigger,Quote!$V$2))</f>
        <v>1.4293895233046966E-2</v>
      </c>
      <c r="AT844" s="359">
        <f>_xll.qlIndexFixing($AU$1,AP844,TRUE,_xll.ohTrigger(Trigger,Trigger1M))</f>
        <v>1.413810096133903E-2</v>
      </c>
    </row>
    <row r="845" spans="41:46" ht="11.25" customHeight="1" x14ac:dyDescent="0.25">
      <c r="AO845" s="187" t="s">
        <v>90</v>
      </c>
      <c r="AP845" s="186">
        <f>_xll.qlInterestRateIndexFixingDate(Currency&amp;"ibor"&amp;$I$1,AQ845,Trigger)</f>
        <v>45212</v>
      </c>
      <c r="AQ845" s="186">
        <f>_xll.qlCalendarAdvance(Calendar,AQ844,AO845,"f",,Trigger)</f>
        <v>45216</v>
      </c>
      <c r="AR845" s="186">
        <f>_xll.qlInterestRateIndexMaturity(Currency&amp;"ibor"&amp;$I$1,AQ845,Trigger)</f>
        <v>45247</v>
      </c>
      <c r="AS845" s="359">
        <f>_xll.qlIndexFixing($AC$5,AP845,,_xll.ohTrigger(Trigger,Quote!$V$2))</f>
        <v>1.4333336814402742E-2</v>
      </c>
      <c r="AT845" s="359">
        <f>_xll.qlIndexFixing($AU$1,AP845,TRUE,_xll.ohTrigger(Trigger,Trigger1M))</f>
        <v>1.4159757653517957E-2</v>
      </c>
    </row>
    <row r="846" spans="41:46" ht="11.25" customHeight="1" x14ac:dyDescent="0.25">
      <c r="AO846" s="187" t="s">
        <v>90</v>
      </c>
      <c r="AP846" s="186">
        <f>_xll.qlInterestRateIndexFixingDate(Currency&amp;"ibor"&amp;$I$1,AQ846,Trigger)</f>
        <v>45219</v>
      </c>
      <c r="AQ846" s="186">
        <f>_xll.qlCalendarAdvance(Calendar,AQ845,AO846,"f",,Trigger)</f>
        <v>45223</v>
      </c>
      <c r="AR846" s="186">
        <f>_xll.qlInterestRateIndexMaturity(Currency&amp;"ibor"&amp;$I$1,AQ846,Trigger)</f>
        <v>45254</v>
      </c>
      <c r="AS846" s="359">
        <f>_xll.qlIndexFixing($AC$5,AP846,,_xll.ohTrigger(Trigger,Quote!$V$2))</f>
        <v>1.4372778529553428E-2</v>
      </c>
      <c r="AT846" s="359">
        <f>_xll.qlIndexFixing($AU$1,AP846,TRUE,_xll.ohTrigger(Trigger,Trigger1M))</f>
        <v>1.4181203267422025E-2</v>
      </c>
    </row>
    <row r="847" spans="41:46" ht="11.25" customHeight="1" x14ac:dyDescent="0.25">
      <c r="AO847" s="187" t="s">
        <v>90</v>
      </c>
      <c r="AP847" s="186">
        <f>_xll.qlInterestRateIndexFixingDate(Currency&amp;"ibor"&amp;$I$1,AQ847,Trigger)</f>
        <v>45226</v>
      </c>
      <c r="AQ847" s="186">
        <f>_xll.qlCalendarAdvance(Calendar,AQ846,AO847,"f",,Trigger)</f>
        <v>45230</v>
      </c>
      <c r="AR847" s="186">
        <f>_xll.qlInterestRateIndexMaturity(Currency&amp;"ibor"&amp;$I$1,AQ847,Trigger)</f>
        <v>45260</v>
      </c>
      <c r="AS847" s="359">
        <f>_xll.qlIndexFixing($AC$5,AP847,,_xll.ohTrigger(Trigger,Quote!$V$2))</f>
        <v>1.4409114845932436E-2</v>
      </c>
      <c r="AT847" s="359">
        <f>_xll.qlIndexFixing($AU$1,AP847,TRUE,_xll.ohTrigger(Trigger,Trigger1M))</f>
        <v>1.4200658363646035E-2</v>
      </c>
    </row>
    <row r="848" spans="41:46" ht="11.25" customHeight="1" x14ac:dyDescent="0.25">
      <c r="AO848" s="187" t="s">
        <v>90</v>
      </c>
      <c r="AP848" s="186">
        <f>_xll.qlInterestRateIndexFixingDate(Currency&amp;"ibor"&amp;$I$1,AQ848,Trigger)</f>
        <v>45233</v>
      </c>
      <c r="AQ848" s="186">
        <f>_xll.qlCalendarAdvance(Calendar,AQ847,AO848,"f",,Trigger)</f>
        <v>45237</v>
      </c>
      <c r="AR848" s="186">
        <f>_xll.qlInterestRateIndexMaturity(Currency&amp;"ibor"&amp;$I$1,AQ848,Trigger)</f>
        <v>45267</v>
      </c>
      <c r="AS848" s="359">
        <f>_xll.qlIndexFixing($AC$5,AP848,,_xll.ohTrigger(Trigger,Quote!$V$2))</f>
        <v>1.4448555239257033E-2</v>
      </c>
      <c r="AT848" s="359">
        <f>_xll.qlIndexFixing($AU$1,AP848,TRUE,_xll.ohTrigger(Trigger,Trigger1M))</f>
        <v>1.4221693694054238E-2</v>
      </c>
    </row>
    <row r="849" spans="41:46" ht="11.25" customHeight="1" x14ac:dyDescent="0.25">
      <c r="AO849" s="187" t="s">
        <v>90</v>
      </c>
      <c r="AP849" s="186">
        <f>_xll.qlInterestRateIndexFixingDate(Currency&amp;"ibor"&amp;$I$1,AQ849,Trigger)</f>
        <v>45240</v>
      </c>
      <c r="AQ849" s="186">
        <f>_xll.qlCalendarAdvance(Calendar,AQ848,AO849,"f",,Trigger)</f>
        <v>45244</v>
      </c>
      <c r="AR849" s="186">
        <f>_xll.qlInterestRateIndexMaturity(Currency&amp;"ibor"&amp;$I$1,AQ849,Trigger)</f>
        <v>45274</v>
      </c>
      <c r="AS849" s="359">
        <f>_xll.qlIndexFixing($AC$5,AP849,,_xll.ohTrigger(Trigger,Quote!$V$2))</f>
        <v>1.4487995762054062E-2</v>
      </c>
      <c r="AT849" s="359">
        <f>_xll.qlIndexFixing($AU$1,AP849,TRUE,_xll.ohTrigger(Trigger,Trigger1M))</f>
        <v>1.4242515445404003E-2</v>
      </c>
    </row>
    <row r="850" spans="41:46" ht="11.25" customHeight="1" x14ac:dyDescent="0.25">
      <c r="AO850" s="187" t="s">
        <v>90</v>
      </c>
      <c r="AP850" s="186">
        <f>_xll.qlInterestRateIndexFixingDate(Currency&amp;"ibor"&amp;$I$1,AQ850,Trigger)</f>
        <v>45247</v>
      </c>
      <c r="AQ850" s="186">
        <f>_xll.qlCalendarAdvance(Calendar,AQ849,AO850,"f",,Trigger)</f>
        <v>45251</v>
      </c>
      <c r="AR850" s="186">
        <f>_xll.qlInterestRateIndexMaturity(Currency&amp;"ibor"&amp;$I$1,AQ850,Trigger)</f>
        <v>45281</v>
      </c>
      <c r="AS850" s="359">
        <f>_xll.qlIndexFixing($AC$5,AP850,,_xll.ohTrigger(Trigger,Quote!$V$2))</f>
        <v>1.4527436414323525E-2</v>
      </c>
      <c r="AT850" s="359">
        <f>_xll.qlIndexFixing($AU$1,AP850,TRUE,_xll.ohTrigger(Trigger,Trigger1M))</f>
        <v>1.4263122761388303E-2</v>
      </c>
    </row>
    <row r="851" spans="41:46" ht="11.25" customHeight="1" x14ac:dyDescent="0.25">
      <c r="AO851" s="187" t="s">
        <v>90</v>
      </c>
      <c r="AP851" s="186">
        <f>_xll.qlInterestRateIndexFixingDate(Currency&amp;"ibor"&amp;$I$1,AQ851,Trigger)</f>
        <v>45254</v>
      </c>
      <c r="AQ851" s="186">
        <f>_xll.qlCalendarAdvance(Calendar,AQ850,AO851,"f",,Trigger)</f>
        <v>45258</v>
      </c>
      <c r="AR851" s="186">
        <f>_xll.qlInterestRateIndexMaturity(Currency&amp;"ibor"&amp;$I$1,AQ851,Trigger)</f>
        <v>45288</v>
      </c>
      <c r="AS851" s="359">
        <f>_xll.qlIndexFixing($AC$5,AP851,,_xll.ohTrigger(Trigger,Quote!$V$2))</f>
        <v>1.4566877196068084E-2</v>
      </c>
      <c r="AT851" s="359">
        <f>_xll.qlIndexFixing($AU$1,AP851,TRUE,_xll.ohTrigger(Trigger,Trigger1M))</f>
        <v>1.4283514785700113E-2</v>
      </c>
    </row>
    <row r="852" spans="41:46" ht="11.25" customHeight="1" x14ac:dyDescent="0.25">
      <c r="AO852" s="187" t="s">
        <v>90</v>
      </c>
      <c r="AP852" s="186">
        <f>_xll.qlInterestRateIndexFixingDate(Currency&amp;"ibor"&amp;$I$1,AQ852,Trigger)</f>
        <v>45261</v>
      </c>
      <c r="AQ852" s="186">
        <f>_xll.qlCalendarAdvance(Calendar,AQ851,AO852,"f",,Trigger)</f>
        <v>45265</v>
      </c>
      <c r="AR852" s="186">
        <f>_xll.qlInterestRateIndexMaturity(Currency&amp;"ibor"&amp;$I$1,AQ852,Trigger)</f>
        <v>45296</v>
      </c>
      <c r="AS852" s="359">
        <f>_xll.qlIndexFixing($AC$5,AP852,,_xll.ohTrigger(Trigger,Quote!$V$2))</f>
        <v>1.4609431630132619E-2</v>
      </c>
      <c r="AT852" s="359">
        <f>_xll.qlIndexFixing($AU$1,AP852,TRUE,_xll.ohTrigger(Trigger,Trigger1M))</f>
        <v>1.4305396349279251E-2</v>
      </c>
    </row>
    <row r="853" spans="41:46" ht="11.25" customHeight="1" x14ac:dyDescent="0.25">
      <c r="AO853" s="187" t="s">
        <v>90</v>
      </c>
      <c r="AP853" s="186">
        <f>_xll.qlInterestRateIndexFixingDate(Currency&amp;"ibor"&amp;$I$1,AQ853,Trigger)</f>
        <v>45268</v>
      </c>
      <c r="AQ853" s="186">
        <f>_xll.qlCalendarAdvance(Calendar,AQ852,AO853,"f",,Trigger)</f>
        <v>45272</v>
      </c>
      <c r="AR853" s="186">
        <f>_xll.qlInterestRateIndexMaturity(Currency&amp;"ibor"&amp;$I$1,AQ853,Trigger)</f>
        <v>45303</v>
      </c>
      <c r="AS853" s="359">
        <f>_xll.qlIndexFixing($AC$5,AP853,,_xll.ohTrigger(Trigger,Quote!$V$2))</f>
        <v>1.464887428184768E-2</v>
      </c>
      <c r="AT853" s="359">
        <f>_xll.qlIndexFixing($AU$1,AP853,TRUE,_xll.ohTrigger(Trigger,Trigger1M))</f>
        <v>1.4325340436486794E-2</v>
      </c>
    </row>
    <row r="854" spans="41:46" ht="11.25" customHeight="1" x14ac:dyDescent="0.25">
      <c r="AO854" s="187" t="s">
        <v>90</v>
      </c>
      <c r="AP854" s="186">
        <f>_xll.qlInterestRateIndexFixingDate(Currency&amp;"ibor"&amp;$I$1,AQ854,Trigger)</f>
        <v>45275</v>
      </c>
      <c r="AQ854" s="186">
        <f>_xll.qlCalendarAdvance(Calendar,AQ853,AO854,"f",,Trigger)</f>
        <v>45279</v>
      </c>
      <c r="AR854" s="186">
        <f>_xll.qlInterestRateIndexMaturity(Currency&amp;"ibor"&amp;$I$1,AQ854,Trigger)</f>
        <v>45310</v>
      </c>
      <c r="AS854" s="359">
        <f>_xll.qlIndexFixing($AC$5,AP854,,_xll.ohTrigger(Trigger,Quote!$V$2))</f>
        <v>1.4688317067357652E-2</v>
      </c>
      <c r="AT854" s="359">
        <f>_xll.qlIndexFixing($AU$1,AP854,TRUE,_xll.ohTrigger(Trigger,Trigger1M))</f>
        <v>1.4345066594409393E-2</v>
      </c>
    </row>
    <row r="855" spans="41:46" ht="11.25" customHeight="1" x14ac:dyDescent="0.25">
      <c r="AO855" s="187" t="s">
        <v>90</v>
      </c>
      <c r="AP855" s="186">
        <f>_xll.qlInterestRateIndexFixingDate(Currency&amp;"ibor"&amp;$I$1,AQ855,Trigger)</f>
        <v>45281</v>
      </c>
      <c r="AQ855" s="186">
        <f>_xll.qlCalendarAdvance(Calendar,AQ854,AO855,"f",,Trigger)</f>
        <v>45287</v>
      </c>
      <c r="AR855" s="186">
        <f>_xll.qlInterestRateIndexMaturity(Currency&amp;"ibor"&amp;$I$1,AQ855,Trigger)</f>
        <v>45320</v>
      </c>
      <c r="AS855" s="359">
        <f>_xll.qlIndexFixing($AC$5,AP855,,_xll.ohTrigger(Trigger,Quote!$V$2))</f>
        <v>1.4739632619712754E-2</v>
      </c>
      <c r="AT855" s="359">
        <f>_xll.qlIndexFixing($AU$1,AP855,TRUE,_xll.ohTrigger(Trigger,Trigger1M))</f>
        <v>1.4370656647892945E-2</v>
      </c>
    </row>
    <row r="856" spans="41:46" ht="11.25" customHeight="1" x14ac:dyDescent="0.25">
      <c r="AO856" s="187" t="s">
        <v>90</v>
      </c>
      <c r="AP856" s="186">
        <f>_xll.qlInterestRateIndexFixingDate(Currency&amp;"ibor"&amp;$I$1,AQ856,Trigger)</f>
        <v>45289</v>
      </c>
      <c r="AQ856" s="186">
        <f>_xll.qlCalendarAdvance(Calendar,AQ855,AO856,"f",,Trigger)</f>
        <v>45294</v>
      </c>
      <c r="AR856" s="186">
        <f>_xll.qlInterestRateIndexMaturity(Currency&amp;"ibor"&amp;$I$1,AQ856,Trigger)</f>
        <v>45327</v>
      </c>
      <c r="AS856" s="359">
        <f>_xll.qlIndexFixing($AC$5,AP856,,_xll.ohTrigger(Trigger,Quote!$V$2))</f>
        <v>1.4779078943185845E-2</v>
      </c>
      <c r="AT856" s="359">
        <f>_xll.qlIndexFixing($AU$1,AP856,TRUE,_xll.ohTrigger(Trigger,Trigger1M))</f>
        <v>1.4389882907868539E-2</v>
      </c>
    </row>
    <row r="857" spans="41:46" ht="11.25" customHeight="1" x14ac:dyDescent="0.25">
      <c r="AO857" s="187" t="s">
        <v>90</v>
      </c>
      <c r="AP857" s="186">
        <f>_xll.qlInterestRateIndexFixingDate(Currency&amp;"ibor"&amp;$I$1,AQ857,Trigger)</f>
        <v>45299</v>
      </c>
      <c r="AQ857" s="186">
        <f>_xll.qlCalendarAdvance(Calendar,AQ856,AO857,"f",,Trigger)</f>
        <v>45301</v>
      </c>
      <c r="AR857" s="186">
        <f>_xll.qlInterestRateIndexMaturity(Currency&amp;"ibor"&amp;$I$1,AQ857,Trigger)</f>
        <v>45334</v>
      </c>
      <c r="AS857" s="359">
        <f>_xll.qlIndexFixing($AC$5,AP857,,_xll.ohTrigger(Trigger,Quote!$V$2))</f>
        <v>1.4818525409100145E-2</v>
      </c>
      <c r="AT857" s="359">
        <f>_xll.qlIndexFixing($AU$1,AP857,TRUE,_xll.ohTrigger(Trigger,Trigger1M))</f>
        <v>1.440888840926181E-2</v>
      </c>
    </row>
    <row r="858" spans="41:46" ht="11.25" customHeight="1" x14ac:dyDescent="0.25">
      <c r="AO858" s="187" t="s">
        <v>90</v>
      </c>
      <c r="AP858" s="186">
        <f>_xll.qlInterestRateIndexFixingDate(Currency&amp;"ibor"&amp;$I$1,AQ858,Trigger)</f>
        <v>45306</v>
      </c>
      <c r="AQ858" s="186">
        <f>_xll.qlCalendarAdvance(Calendar,AQ857,AO858,"f",,Trigger)</f>
        <v>45308</v>
      </c>
      <c r="AR858" s="186">
        <f>_xll.qlInterestRateIndexMaturity(Currency&amp;"ibor"&amp;$I$1,AQ858,Trigger)</f>
        <v>45341</v>
      </c>
      <c r="AS858" s="359">
        <f>_xll.qlIndexFixing($AC$5,AP858,,_xll.ohTrigger(Trigger,Quote!$V$2))</f>
        <v>1.4857972017455656E-2</v>
      </c>
      <c r="AT858" s="359">
        <f>_xll.qlIndexFixing($AU$1,AP858,TRUE,_xll.ohTrigger(Trigger,Trigger1M))</f>
        <v>1.4427672295606346E-2</v>
      </c>
    </row>
    <row r="859" spans="41:46" ht="11.25" customHeight="1" x14ac:dyDescent="0.25">
      <c r="AO859" s="187" t="s">
        <v>90</v>
      </c>
      <c r="AP859" s="186">
        <f>_xll.qlInterestRateIndexFixingDate(Currency&amp;"ibor"&amp;$I$1,AQ859,Trigger)</f>
        <v>45313</v>
      </c>
      <c r="AQ859" s="186">
        <f>_xll.qlCalendarAdvance(Calendar,AQ858,AO859,"f",,Trigger)</f>
        <v>45315</v>
      </c>
      <c r="AR859" s="186">
        <f>_xll.qlInterestRateIndexMaturity(Currency&amp;"ibor"&amp;$I$1,AQ859,Trigger)</f>
        <v>45348</v>
      </c>
      <c r="AS859" s="359">
        <f>_xll.qlIndexFixing($AC$5,AP859,,_xll.ohTrigger(Trigger,Quote!$V$2))</f>
        <v>1.4897418768257223E-2</v>
      </c>
      <c r="AT859" s="359">
        <f>_xll.qlIndexFixing($AU$1,AP859,TRUE,_xll.ohTrigger(Trigger,Trigger1M))</f>
        <v>1.4446233710442999E-2</v>
      </c>
    </row>
    <row r="860" spans="41:46" ht="11.25" customHeight="1" x14ac:dyDescent="0.25">
      <c r="AO860" s="187" t="s">
        <v>90</v>
      </c>
      <c r="AP860" s="186">
        <f>_xll.qlInterestRateIndexFixingDate(Currency&amp;"ibor"&amp;$I$1,AQ860,Trigger)</f>
        <v>45320</v>
      </c>
      <c r="AQ860" s="186">
        <f>_xll.qlCalendarAdvance(Calendar,AQ859,AO860,"f",,Trigger)</f>
        <v>45322</v>
      </c>
      <c r="AR860" s="186">
        <f>_xll.qlInterestRateIndexMaturity(Currency&amp;"ibor"&amp;$I$1,AQ860,Trigger)</f>
        <v>45351</v>
      </c>
      <c r="AS860" s="359">
        <f>_xll.qlIndexFixing($AC$5,AP860,,_xll.ohTrigger(Trigger,Quote!$V$2))</f>
        <v>1.4924358108489978E-2</v>
      </c>
      <c r="AT860" s="359">
        <f>_xll.qlIndexFixing($AU$1,AP860,TRUE,_xll.ohTrigger(Trigger,Trigger1M))</f>
        <v>1.4458241465259463E-2</v>
      </c>
    </row>
    <row r="861" spans="41:46" ht="11.25" customHeight="1" x14ac:dyDescent="0.25">
      <c r="AO861" s="187" t="s">
        <v>90</v>
      </c>
      <c r="AP861" s="186">
        <f>_xll.qlInterestRateIndexFixingDate(Currency&amp;"ibor"&amp;$I$1,AQ861,Trigger)</f>
        <v>45327</v>
      </c>
      <c r="AQ861" s="186">
        <f>_xll.qlCalendarAdvance(Calendar,AQ860,AO861,"f",,Trigger)</f>
        <v>45329</v>
      </c>
      <c r="AR861" s="186">
        <f>_xll.qlInterestRateIndexMaturity(Currency&amp;"ibor"&amp;$I$1,AQ861,Trigger)</f>
        <v>45358</v>
      </c>
      <c r="AS861" s="359">
        <f>_xll.qlIndexFixing($AC$5,AP861,,_xll.ohTrigger(Trigger,Quote!$V$2))</f>
        <v>1.4963798557972871E-2</v>
      </c>
      <c r="AT861" s="359">
        <f>_xll.qlIndexFixing($AU$1,AP861,TRUE,_xll.ohTrigger(Trigger,Trigger1M))</f>
        <v>1.4476416768094642E-2</v>
      </c>
    </row>
    <row r="862" spans="41:46" ht="11.25" customHeight="1" x14ac:dyDescent="0.25">
      <c r="AO862" s="187" t="s">
        <v>90</v>
      </c>
      <c r="AP862" s="186">
        <f>_xll.qlInterestRateIndexFixingDate(Currency&amp;"ibor"&amp;$I$1,AQ862,Trigger)</f>
        <v>45334</v>
      </c>
      <c r="AQ862" s="186">
        <f>_xll.qlCalendarAdvance(Calendar,AQ861,AO862,"f",,Trigger)</f>
        <v>45336</v>
      </c>
      <c r="AR862" s="186">
        <f>_xll.qlInterestRateIndexMaturity(Currency&amp;"ibor"&amp;$I$1,AQ862,Trigger)</f>
        <v>45365</v>
      </c>
      <c r="AS862" s="359">
        <f>_xll.qlIndexFixing($AC$5,AP862,,_xll.ohTrigger(Trigger,Quote!$V$2))</f>
        <v>1.500323913261358E-2</v>
      </c>
      <c r="AT862" s="359">
        <f>_xll.qlIndexFixing($AU$1,AP862,TRUE,_xll.ohTrigger(Trigger,Trigger1M))</f>
        <v>1.449436730730418E-2</v>
      </c>
    </row>
    <row r="863" spans="41:46" ht="11.25" customHeight="1" x14ac:dyDescent="0.25">
      <c r="AO863" s="187" t="s">
        <v>90</v>
      </c>
      <c r="AP863" s="186">
        <f>_xll.qlInterestRateIndexFixingDate(Currency&amp;"ibor"&amp;$I$1,AQ863,Trigger)</f>
        <v>45341</v>
      </c>
      <c r="AQ863" s="186">
        <f>_xll.qlCalendarAdvance(Calendar,AQ862,AO863,"f",,Trigger)</f>
        <v>45343</v>
      </c>
      <c r="AR863" s="186">
        <f>_xll.qlInterestRateIndexMaturity(Currency&amp;"ibor"&amp;$I$1,AQ863,Trigger)</f>
        <v>45372</v>
      </c>
      <c r="AS863" s="359">
        <f>_xll.qlIndexFixing($AC$5,AP863,,_xll.ohTrigger(Trigger,Quote!$V$2))</f>
        <v>1.5042679832412103E-2</v>
      </c>
      <c r="AT863" s="359">
        <f>_xll.qlIndexFixing($AU$1,AP863,TRUE,_xll.ohTrigger(Trigger,Trigger1M))</f>
        <v>1.4512092226737062E-2</v>
      </c>
    </row>
    <row r="864" spans="41:46" ht="11.25" customHeight="1" x14ac:dyDescent="0.25">
      <c r="AO864" s="187" t="s">
        <v>90</v>
      </c>
      <c r="AP864" s="186">
        <f>_xll.qlInterestRateIndexFixingDate(Currency&amp;"ibor"&amp;$I$1,AQ864,Trigger)</f>
        <v>45348</v>
      </c>
      <c r="AQ864" s="186">
        <f>_xll.qlCalendarAdvance(Calendar,AQ863,AO864,"f",,Trigger)</f>
        <v>45350</v>
      </c>
      <c r="AR864" s="186">
        <f>_xll.qlInterestRateIndexMaturity(Currency&amp;"ibor"&amp;$I$1,AQ864,Trigger)</f>
        <v>45379</v>
      </c>
      <c r="AS864" s="359">
        <f>_xll.qlIndexFixing($AC$5,AP864,,_xll.ohTrigger(Trigger,Quote!$V$2))</f>
        <v>1.5082120657368442E-2</v>
      </c>
      <c r="AT864" s="359">
        <f>_xll.qlIndexFixing($AU$1,AP864,TRUE,_xll.ohTrigger(Trigger,Trigger1M))</f>
        <v>1.4529590670242279E-2</v>
      </c>
    </row>
    <row r="865" spans="41:46" ht="11.25" customHeight="1" x14ac:dyDescent="0.25">
      <c r="AO865" s="187" t="s">
        <v>90</v>
      </c>
      <c r="AP865" s="186">
        <f>_xll.qlInterestRateIndexFixingDate(Currency&amp;"ibor"&amp;$I$1,AQ865,Trigger)</f>
        <v>45355</v>
      </c>
      <c r="AQ865" s="186">
        <f>_xll.qlCalendarAdvance(Calendar,AQ864,AO865,"f",,Trigger)</f>
        <v>45357</v>
      </c>
      <c r="AR865" s="186">
        <f>_xll.qlInterestRateIndexMaturity(Currency&amp;"ibor"&amp;$I$1,AQ865,Trigger)</f>
        <v>45390</v>
      </c>
      <c r="AS865" s="359">
        <f>_xll.qlIndexFixing($AC$5,AP865,,_xll.ohTrigger(Trigger,Quote!$V$2))</f>
        <v>1.5134102264390169E-2</v>
      </c>
      <c r="AT865" s="359">
        <f>_xll.qlIndexFixing($AU$1,AP865,TRUE,_xll.ohTrigger(Trigger,Trigger1M))</f>
        <v>1.4552882337230956E-2</v>
      </c>
    </row>
    <row r="866" spans="41:46" ht="11.25" customHeight="1" x14ac:dyDescent="0.25">
      <c r="AO866" s="187" t="s">
        <v>90</v>
      </c>
      <c r="AP866" s="186">
        <f>_xll.qlInterestRateIndexFixingDate(Currency&amp;"ibor"&amp;$I$1,AQ866,Trigger)</f>
        <v>45362</v>
      </c>
      <c r="AQ866" s="186">
        <f>_xll.qlCalendarAdvance(Calendar,AQ865,AO866,"f",,Trigger)</f>
        <v>45364</v>
      </c>
      <c r="AR866" s="186">
        <f>_xll.qlInterestRateIndexMaturity(Currency&amp;"ibor"&amp;$I$1,AQ866,Trigger)</f>
        <v>45397</v>
      </c>
      <c r="AS866" s="359">
        <f>_xll.qlIndexFixing($AC$5,AP866,,_xll.ohTrigger(Trigger,Quote!$V$2))</f>
        <v>1.5173550012306854E-2</v>
      </c>
      <c r="AT866" s="359">
        <f>_xll.qlIndexFixing($AU$1,AP866,TRUE,_xll.ohTrigger(Trigger,Trigger1M))</f>
        <v>1.4569862471392723E-2</v>
      </c>
    </row>
    <row r="867" spans="41:46" ht="11.25" customHeight="1" x14ac:dyDescent="0.25">
      <c r="AO867" s="187" t="s">
        <v>90</v>
      </c>
      <c r="AP867" s="186">
        <f>_xll.qlInterestRateIndexFixingDate(Currency&amp;"ibor"&amp;$I$1,AQ867,Trigger)</f>
        <v>45369</v>
      </c>
      <c r="AQ867" s="186">
        <f>_xll.qlCalendarAdvance(Calendar,AQ866,AO867,"f",,Trigger)</f>
        <v>45371</v>
      </c>
      <c r="AR867" s="186">
        <f>_xll.qlInterestRateIndexMaturity(Currency&amp;"ibor"&amp;$I$1,AQ867,Trigger)</f>
        <v>45404</v>
      </c>
      <c r="AS867" s="359">
        <f>_xll.qlIndexFixing($AC$5,AP867,,_xll.ohTrigger(Trigger,Quote!$V$2))</f>
        <v>1.5212997902667171E-2</v>
      </c>
      <c r="AT867" s="359">
        <f>_xll.qlIndexFixing($AU$1,AP867,TRUE,_xll.ohTrigger(Trigger,Trigger1M))</f>
        <v>1.4586613282683495E-2</v>
      </c>
    </row>
    <row r="868" spans="41:46" ht="11.25" customHeight="1" x14ac:dyDescent="0.25">
      <c r="AO868" s="187" t="s">
        <v>90</v>
      </c>
      <c r="AP868" s="186">
        <f>_xll.qlInterestRateIndexFixingDate(Currency&amp;"ibor"&amp;$I$1,AQ868,Trigger)</f>
        <v>45376</v>
      </c>
      <c r="AQ868" s="186">
        <f>_xll.qlCalendarAdvance(Calendar,AQ867,AO868,"f",,Trigger)</f>
        <v>45378</v>
      </c>
      <c r="AR868" s="186">
        <f>_xll.qlInterestRateIndexMaturity(Currency&amp;"ibor"&amp;$I$1,AQ868,Trigger)</f>
        <v>45411</v>
      </c>
      <c r="AS868" s="359">
        <f>_xll.qlIndexFixing($AC$5,AP868,,_xll.ohTrigger(Trigger,Quote!$V$2))</f>
        <v>1.5252445935478386E-2</v>
      </c>
      <c r="AT868" s="359">
        <f>_xll.qlIndexFixing($AU$1,AP868,TRUE,_xll.ohTrigger(Trigger,Trigger1M))</f>
        <v>1.4603133914724061E-2</v>
      </c>
    </row>
    <row r="869" spans="41:46" ht="11.25" customHeight="1" x14ac:dyDescent="0.25">
      <c r="AO869" s="187" t="s">
        <v>90</v>
      </c>
      <c r="AP869" s="186">
        <f>_xll.qlInterestRateIndexFixingDate(Currency&amp;"ibor"&amp;$I$1,AQ869,Trigger)</f>
        <v>45379</v>
      </c>
      <c r="AQ869" s="186">
        <f>_xll.qlCalendarAdvance(Calendar,AQ868,AO869,"f",,Trigger)</f>
        <v>45385</v>
      </c>
      <c r="AR869" s="186">
        <f>_xll.qlInterestRateIndexMaturity(Currency&amp;"ibor"&amp;$I$1,AQ869,Trigger)</f>
        <v>45415</v>
      </c>
      <c r="AS869" s="359">
        <f>_xll.qlIndexFixing($AC$5,AP869,,_xll.ohTrigger(Trigger,Quote!$V$2))</f>
        <v>1.5282468148940076E-2</v>
      </c>
      <c r="AT869" s="359">
        <f>_xll.qlIndexFixing($AU$1,AP869,TRUE,_xll.ohTrigger(Trigger,Trigger1M))</f>
        <v>1.4615099938632525E-2</v>
      </c>
    </row>
    <row r="870" spans="41:46" ht="11.25" customHeight="1" x14ac:dyDescent="0.25">
      <c r="AO870" s="187" t="s">
        <v>90</v>
      </c>
      <c r="AP870" s="186">
        <f>_xll.qlInterestRateIndexFixingDate(Currency&amp;"ibor"&amp;$I$1,AQ870,Trigger)</f>
        <v>45390</v>
      </c>
      <c r="AQ870" s="186">
        <f>_xll.qlCalendarAdvance(Calendar,AQ869,AO870,"f",,Trigger)</f>
        <v>45392</v>
      </c>
      <c r="AR870" s="186">
        <f>_xll.qlInterestRateIndexMaturity(Currency&amp;"ibor"&amp;$I$1,AQ870,Trigger)</f>
        <v>45422</v>
      </c>
      <c r="AS870" s="359">
        <f>_xll.qlIndexFixing($AC$5,AP870,,_xll.ohTrigger(Trigger,Quote!$V$2))</f>
        <v>1.5321911409269973E-2</v>
      </c>
      <c r="AT870" s="359">
        <f>_xll.qlIndexFixing($AU$1,AP870,TRUE,_xll.ohTrigger(Trigger,Trigger1M))</f>
        <v>1.4631205582259277E-2</v>
      </c>
    </row>
    <row r="871" spans="41:46" ht="11.25" customHeight="1" x14ac:dyDescent="0.25">
      <c r="AO871" s="187" t="s">
        <v>90</v>
      </c>
      <c r="AP871" s="186">
        <f>_xll.qlInterestRateIndexFixingDate(Currency&amp;"ibor"&amp;$I$1,AQ871,Trigger)</f>
        <v>45397</v>
      </c>
      <c r="AQ871" s="186">
        <f>_xll.qlCalendarAdvance(Calendar,AQ870,AO871,"f",,Trigger)</f>
        <v>45399</v>
      </c>
      <c r="AR871" s="186">
        <f>_xll.qlInterestRateIndexMaturity(Currency&amp;"ibor"&amp;$I$1,AQ871,Trigger)</f>
        <v>45429</v>
      </c>
      <c r="AS871" s="359">
        <f>_xll.qlIndexFixing($AC$5,AP871,,_xll.ohTrigger(Trigger,Quote!$V$2))</f>
        <v>1.536135479908296E-2</v>
      </c>
      <c r="AT871" s="359">
        <f>_xll.qlIndexFixing($AU$1,AP871,TRUE,_xll.ohTrigger(Trigger,Trigger1M))</f>
        <v>1.4647078687257675E-2</v>
      </c>
    </row>
    <row r="872" spans="41:46" ht="11.25" customHeight="1" x14ac:dyDescent="0.25">
      <c r="AO872" s="187" t="s">
        <v>90</v>
      </c>
      <c r="AP872" s="186">
        <f>_xll.qlInterestRateIndexFixingDate(Currency&amp;"ibor"&amp;$I$1,AQ872,Trigger)</f>
        <v>45404</v>
      </c>
      <c r="AQ872" s="186">
        <f>_xll.qlCalendarAdvance(Calendar,AQ871,AO872,"f",,Trigger)</f>
        <v>45406</v>
      </c>
      <c r="AR872" s="186">
        <f>_xll.qlInterestRateIndexMaturity(Currency&amp;"ibor"&amp;$I$1,AQ872,Trigger)</f>
        <v>45436</v>
      </c>
      <c r="AS872" s="359">
        <f>_xll.qlIndexFixing($AC$5,AP872,,_xll.ohTrigger(Trigger,Quote!$V$2))</f>
        <v>1.5400798318381703E-2</v>
      </c>
      <c r="AT872" s="359">
        <f>_xll.qlIndexFixing($AU$1,AP872,TRUE,_xll.ohTrigger(Trigger,Trigger1M))</f>
        <v>1.4662718397477903E-2</v>
      </c>
    </row>
    <row r="873" spans="41:46" ht="11.25" customHeight="1" x14ac:dyDescent="0.25">
      <c r="AO873" s="187" t="s">
        <v>90</v>
      </c>
      <c r="AP873" s="186">
        <f>_xll.qlInterestRateIndexFixingDate(Currency&amp;"ibor"&amp;$I$1,AQ873,Trigger)</f>
        <v>45411</v>
      </c>
      <c r="AQ873" s="186">
        <f>_xll.qlCalendarAdvance(Calendar,AQ872,AO873,"f",,Trigger)</f>
        <v>45414</v>
      </c>
      <c r="AR873" s="186">
        <f>_xll.qlInterestRateIndexMaturity(Currency&amp;"ibor"&amp;$I$1,AQ873,Trigger)</f>
        <v>45446</v>
      </c>
      <c r="AS873" s="359">
        <f>_xll.qlIndexFixing($AC$5,AP873,,_xll.ohTrigger(Trigger,Quote!$V$2))</f>
        <v>1.5452174531626062E-2</v>
      </c>
      <c r="AT873" s="359">
        <f>_xll.qlIndexFixing($AU$1,AP873,TRUE,_xll.ohTrigger(Trigger,Trigger1M))</f>
        <v>1.4683056043478526E-2</v>
      </c>
    </row>
    <row r="874" spans="41:46" ht="11.25" customHeight="1" x14ac:dyDescent="0.25">
      <c r="AO874" s="187" t="s">
        <v>90</v>
      </c>
      <c r="AP874" s="186">
        <f>_xll.qlInterestRateIndexFixingDate(Currency&amp;"ibor"&amp;$I$1,AQ874,Trigger)</f>
        <v>45419</v>
      </c>
      <c r="AQ874" s="186">
        <f>_xll.qlCalendarAdvance(Calendar,AQ873,AO874,"f",,Trigger)</f>
        <v>45421</v>
      </c>
      <c r="AR874" s="186">
        <f>_xll.qlInterestRateIndexMaturity(Currency&amp;"ibor"&amp;$I$1,AQ874,Trigger)</f>
        <v>45453</v>
      </c>
      <c r="AS874" s="359">
        <f>_xll.qlIndexFixing($AC$5,AP874,,_xll.ohTrigger(Trigger,Quote!$V$2))</f>
        <v>1.5226835885825685E-2</v>
      </c>
      <c r="AT874" s="359">
        <f>_xll.qlIndexFixing($AU$1,AP874,TRUE,_xll.ohTrigger(Trigger,Trigger1M))</f>
        <v>1.4698167926148753E-2</v>
      </c>
    </row>
    <row r="875" spans="41:46" ht="11.25" customHeight="1" x14ac:dyDescent="0.25">
      <c r="AO875" s="187" t="s">
        <v>90</v>
      </c>
      <c r="AP875" s="186">
        <f>_xll.qlInterestRateIndexFixingDate(Currency&amp;"ibor"&amp;$I$1,AQ875,Trigger)</f>
        <v>45426</v>
      </c>
      <c r="AQ875" s="186">
        <f>_xll.qlCalendarAdvance(Calendar,AQ874,AO875,"f",,Trigger)</f>
        <v>45428</v>
      </c>
      <c r="AR875" s="186">
        <f>_xll.qlInterestRateIndexMaturity(Currency&amp;"ibor"&amp;$I$1,AQ875,Trigger)</f>
        <v>45460</v>
      </c>
      <c r="AS875" s="359">
        <f>_xll.qlIndexFixing($AC$5,AP875,,_xll.ohTrigger(Trigger,Quote!$V$2))</f>
        <v>1.5000378789500612E-2</v>
      </c>
      <c r="AT875" s="359">
        <f>_xll.qlIndexFixing($AU$1,AP875,TRUE,_xll.ohTrigger(Trigger,Trigger1M))</f>
        <v>1.4713090030883114E-2</v>
      </c>
    </row>
    <row r="876" spans="41:46" ht="11.25" customHeight="1" x14ac:dyDescent="0.25">
      <c r="AO876" s="187" t="s">
        <v>90</v>
      </c>
      <c r="AP876" s="186">
        <f>_xll.qlInterestRateIndexFixingDate(Currency&amp;"ibor"&amp;$I$1,AQ876,Trigger)</f>
        <v>45433</v>
      </c>
      <c r="AQ876" s="186">
        <f>_xll.qlCalendarAdvance(Calendar,AQ875,AO876,"f",,Trigger)</f>
        <v>45435</v>
      </c>
      <c r="AR876" s="186">
        <f>_xll.qlInterestRateIndexMaturity(Currency&amp;"ibor"&amp;$I$1,AQ876,Trigger)</f>
        <v>45467</v>
      </c>
      <c r="AS876" s="359">
        <f>_xll.qlIndexFixing($AC$5,AP876,,_xll.ohTrigger(Trigger,Quote!$V$2))</f>
        <v>1.4772803310284244E-2</v>
      </c>
      <c r="AT876" s="359">
        <f>_xll.qlIndexFixing($AU$1,AP876,TRUE,_xll.ohTrigger(Trigger,Trigger1M))</f>
        <v>1.4727868310095982E-2</v>
      </c>
    </row>
    <row r="877" spans="41:46" ht="11.25" customHeight="1" x14ac:dyDescent="0.25">
      <c r="AO877" s="187" t="s">
        <v>90</v>
      </c>
      <c r="AP877" s="186">
        <f>_xll.qlInterestRateIndexFixingDate(Currency&amp;"ibor"&amp;$I$1,AQ877,Trigger)</f>
        <v>45440</v>
      </c>
      <c r="AQ877" s="186">
        <f>_xll.qlCalendarAdvance(Calendar,AQ876,AO877,"f",,Trigger)</f>
        <v>45442</v>
      </c>
      <c r="AR877" s="186">
        <f>_xll.qlInterestRateIndexMaturity(Currency&amp;"ibor"&amp;$I$1,AQ877,Trigger)</f>
        <v>45471</v>
      </c>
      <c r="AS877" s="359">
        <f>_xll.qlIndexFixing($AC$5,AP877,,_xll.ohTrigger(Trigger,Quote!$V$2))</f>
        <v>1.4551474353251432E-2</v>
      </c>
      <c r="AT877" s="359">
        <f>_xll.qlIndexFixing($AU$1,AP877,TRUE,_xll.ohTrigger(Trigger,Trigger1M))</f>
        <v>1.4738510298071654E-2</v>
      </c>
    </row>
    <row r="878" spans="41:46" ht="11.25" customHeight="1" x14ac:dyDescent="0.25">
      <c r="AO878" s="187" t="s">
        <v>90</v>
      </c>
      <c r="AP878" s="186">
        <f>_xll.qlInterestRateIndexFixingDate(Currency&amp;"ibor"&amp;$I$1,AQ878,Trigger)</f>
        <v>45447</v>
      </c>
      <c r="AQ878" s="186">
        <f>_xll.qlCalendarAdvance(Calendar,AQ877,AO878,"f",,Trigger)</f>
        <v>45449</v>
      </c>
      <c r="AR878" s="186">
        <f>_xll.qlInterestRateIndexMaturity(Currency&amp;"ibor"&amp;$I$1,AQ878,Trigger)</f>
        <v>45481</v>
      </c>
      <c r="AS878" s="359">
        <f>_xll.qlIndexFixing($AC$5,AP878,,_xll.ohTrigger(Trigger,Quote!$V$2))</f>
        <v>1.4427629672584263E-2</v>
      </c>
      <c r="AT878" s="359">
        <f>_xll.qlIndexFixing($AU$1,AP878,TRUE,_xll.ohTrigger(Trigger,Trigger1M))</f>
        <v>1.4757178562690987E-2</v>
      </c>
    </row>
    <row r="879" spans="41:46" ht="11.25" customHeight="1" x14ac:dyDescent="0.25">
      <c r="AO879" s="187" t="s">
        <v>90</v>
      </c>
      <c r="AP879" s="186">
        <f>_xll.qlInterestRateIndexFixingDate(Currency&amp;"ibor"&amp;$I$1,AQ879,Trigger)</f>
        <v>45454</v>
      </c>
      <c r="AQ879" s="186">
        <f>_xll.qlCalendarAdvance(Calendar,AQ878,AO879,"f",,Trigger)</f>
        <v>45456</v>
      </c>
      <c r="AR879" s="186">
        <f>_xll.qlInterestRateIndexMaturity(Currency&amp;"ibor"&amp;$I$1,AQ879,Trigger)</f>
        <v>45488</v>
      </c>
      <c r="AS879" s="359">
        <f>_xll.qlIndexFixing($AC$5,AP879,,_xll.ohTrigger(Trigger,Quote!$V$2))</f>
        <v>1.446194001117701E-2</v>
      </c>
      <c r="AT879" s="359">
        <f>_xll.qlIndexFixing($AU$1,AP879,TRUE,_xll.ohTrigger(Trigger,Trigger1M))</f>
        <v>1.4771783096428348E-2</v>
      </c>
    </row>
    <row r="880" spans="41:46" ht="11.25" customHeight="1" x14ac:dyDescent="0.25">
      <c r="AO880" s="187" t="s">
        <v>90</v>
      </c>
      <c r="AP880" s="186">
        <f>_xll.qlInterestRateIndexFixingDate(Currency&amp;"ibor"&amp;$I$1,AQ880,Trigger)</f>
        <v>45461</v>
      </c>
      <c r="AQ880" s="186">
        <f>_xll.qlCalendarAdvance(Calendar,AQ879,AO880,"f",,Trigger)</f>
        <v>45463</v>
      </c>
      <c r="AR880" s="186">
        <f>_xll.qlInterestRateIndexMaturity(Currency&amp;"ibor"&amp;$I$1,AQ880,Trigger)</f>
        <v>45495</v>
      </c>
      <c r="AS880" s="359">
        <f>_xll.qlIndexFixing($AC$5,AP880,,_xll.ohTrigger(Trigger,Quote!$V$2))</f>
        <v>1.4496250454273663E-2</v>
      </c>
      <c r="AT880" s="359">
        <f>_xll.qlIndexFixing($AU$1,AP880,TRUE,_xll.ohTrigger(Trigger,Trigger1M))</f>
        <v>1.4786365089353992E-2</v>
      </c>
    </row>
    <row r="881" spans="41:46" ht="11.25" customHeight="1" x14ac:dyDescent="0.25">
      <c r="AO881" s="187" t="s">
        <v>90</v>
      </c>
      <c r="AP881" s="186">
        <f>_xll.qlInterestRateIndexFixingDate(Currency&amp;"ibor"&amp;$I$1,AQ881,Trigger)</f>
        <v>45468</v>
      </c>
      <c r="AQ881" s="186">
        <f>_xll.qlCalendarAdvance(Calendar,AQ880,AO881,"f",,Trigger)</f>
        <v>45470</v>
      </c>
      <c r="AR881" s="186">
        <f>_xll.qlInterestRateIndexMaturity(Currency&amp;"ibor"&amp;$I$1,AQ881,Trigger)</f>
        <v>45502</v>
      </c>
      <c r="AS881" s="359">
        <f>_xll.qlIndexFixing($AC$5,AP881,,_xll.ohTrigger(Trigger,Quote!$V$2))</f>
        <v>1.4530561001876718E-2</v>
      </c>
      <c r="AT881" s="359">
        <f>_xll.qlIndexFixing($AU$1,AP881,TRUE,_xll.ohTrigger(Trigger,Trigger1M))</f>
        <v>1.4800925484251271E-2</v>
      </c>
    </row>
    <row r="882" spans="41:46" ht="11.25" customHeight="1" x14ac:dyDescent="0.25">
      <c r="AO882" s="187" t="s">
        <v>90</v>
      </c>
      <c r="AP882" s="186">
        <f>_xll.qlInterestRateIndexFixingDate(Currency&amp;"ibor"&amp;$I$1,AQ882,Trigger)</f>
        <v>45475</v>
      </c>
      <c r="AQ882" s="186">
        <f>_xll.qlCalendarAdvance(Calendar,AQ881,AO882,"f",,Trigger)</f>
        <v>45477</v>
      </c>
      <c r="AR882" s="186">
        <f>_xll.qlInterestRateIndexMaturity(Currency&amp;"ibor"&amp;$I$1,AQ882,Trigger)</f>
        <v>45509</v>
      </c>
      <c r="AS882" s="359">
        <f>_xll.qlIndexFixing($AC$5,AP882,,_xll.ohTrigger(Trigger,Quote!$V$2))</f>
        <v>1.4564871653988676E-2</v>
      </c>
      <c r="AT882" s="359">
        <f>_xll.qlIndexFixing($AU$1,AP882,TRUE,_xll.ohTrigger(Trigger,Trigger1M))</f>
        <v>1.4815465223903534E-2</v>
      </c>
    </row>
    <row r="883" spans="41:46" ht="11.25" customHeight="1" x14ac:dyDescent="0.25">
      <c r="AO883" s="187" t="s">
        <v>90</v>
      </c>
      <c r="AP883" s="186">
        <f>_xll.qlInterestRateIndexFixingDate(Currency&amp;"ibor"&amp;$I$1,AQ883,Trigger)</f>
        <v>45482</v>
      </c>
      <c r="AQ883" s="186">
        <f>_xll.qlCalendarAdvance(Calendar,AQ882,AO883,"f",,Trigger)</f>
        <v>45484</v>
      </c>
      <c r="AR883" s="186">
        <f>_xll.qlInterestRateIndexMaturity(Currency&amp;"ibor"&amp;$I$1,AQ883,Trigger)</f>
        <v>45516</v>
      </c>
      <c r="AS883" s="359">
        <f>_xll.qlIndexFixing($AC$5,AP883,,_xll.ohTrigger(Trigger,Quote!$V$2))</f>
        <v>1.4599182410607037E-2</v>
      </c>
      <c r="AT883" s="359">
        <f>_xll.qlIndexFixing($AU$1,AP883,TRUE,_xll.ohTrigger(Trigger,Trigger1M))</f>
        <v>1.4829985251106625E-2</v>
      </c>
    </row>
    <row r="884" spans="41:46" ht="11.25" customHeight="1" x14ac:dyDescent="0.25">
      <c r="AO884" s="187" t="s">
        <v>90</v>
      </c>
      <c r="AP884" s="186">
        <f>_xll.qlInterestRateIndexFixingDate(Currency&amp;"ibor"&amp;$I$1,AQ884,Trigger)</f>
        <v>45489</v>
      </c>
      <c r="AQ884" s="186">
        <f>_xll.qlCalendarAdvance(Calendar,AQ883,AO884,"f",,Trigger)</f>
        <v>45491</v>
      </c>
      <c r="AR884" s="186">
        <f>_xll.qlInterestRateIndexMaturity(Currency&amp;"ibor"&amp;$I$1,AQ884,Trigger)</f>
        <v>45523</v>
      </c>
      <c r="AS884" s="359">
        <f>_xll.qlIndexFixing($AC$5,AP884,,_xll.ohTrigger(Trigger,Quote!$V$2))</f>
        <v>1.4633493271731801E-2</v>
      </c>
      <c r="AT884" s="359">
        <f>_xll.qlIndexFixing($AU$1,AP884,TRUE,_xll.ohTrigger(Trigger,Trigger1M))</f>
        <v>1.4844486508656385E-2</v>
      </c>
    </row>
    <row r="885" spans="41:46" ht="11.25" customHeight="1" x14ac:dyDescent="0.25">
      <c r="AO885" s="187" t="s">
        <v>90</v>
      </c>
      <c r="AP885" s="186">
        <f>_xll.qlInterestRateIndexFixingDate(Currency&amp;"ibor"&amp;$I$1,AQ885,Trigger)</f>
        <v>45496</v>
      </c>
      <c r="AQ885" s="186">
        <f>_xll.qlCalendarAdvance(Calendar,AQ884,AO885,"f",,Trigger)</f>
        <v>45498</v>
      </c>
      <c r="AR885" s="186">
        <f>_xll.qlInterestRateIndexMaturity(Currency&amp;"ibor"&amp;$I$1,AQ885,Trigger)</f>
        <v>45530</v>
      </c>
      <c r="AS885" s="359">
        <f>_xll.qlIndexFixing($AC$5,AP885,,_xll.ohTrigger(Trigger,Quote!$V$2))</f>
        <v>1.4667804237365467E-2</v>
      </c>
      <c r="AT885" s="359">
        <f>_xll.qlIndexFixing($AU$1,AP885,TRUE,_xll.ohTrigger(Trigger,Trigger1M))</f>
        <v>1.4858969939356148E-2</v>
      </c>
    </row>
    <row r="886" spans="41:46" ht="11.25" customHeight="1" x14ac:dyDescent="0.25">
      <c r="AO886" s="187" t="s">
        <v>90</v>
      </c>
      <c r="AP886" s="186">
        <f>_xll.qlInterestRateIndexFixingDate(Currency&amp;"ibor"&amp;$I$1,AQ886,Trigger)</f>
        <v>45503</v>
      </c>
      <c r="AQ886" s="186">
        <f>_xll.qlCalendarAdvance(Calendar,AQ885,AO886,"f",,Trigger)</f>
        <v>45505</v>
      </c>
      <c r="AR886" s="186">
        <f>_xll.qlInterestRateIndexMaturity(Currency&amp;"ibor"&amp;$I$1,AQ886,Trigger)</f>
        <v>45537</v>
      </c>
      <c r="AS886" s="359">
        <f>_xll.qlIndexFixing($AC$5,AP886,,_xll.ohTrigger(Trigger,Quote!$V$2))</f>
        <v>1.4702115307505537E-2</v>
      </c>
      <c r="AT886" s="359">
        <f>_xll.qlIndexFixing($AU$1,AP886,TRUE,_xll.ohTrigger(Trigger,Trigger1M))</f>
        <v>1.4873436486009251E-2</v>
      </c>
    </row>
    <row r="887" spans="41:46" ht="11.25" customHeight="1" x14ac:dyDescent="0.25">
      <c r="AO887" s="187" t="s">
        <v>90</v>
      </c>
      <c r="AP887" s="186">
        <f>_xll.qlInterestRateIndexFixingDate(Currency&amp;"ibor"&amp;$I$1,AQ887,Trigger)</f>
        <v>45510</v>
      </c>
      <c r="AQ887" s="186">
        <f>_xll.qlCalendarAdvance(Calendar,AQ886,AO887,"f",,Trigger)</f>
        <v>45512</v>
      </c>
      <c r="AR887" s="186">
        <f>_xll.qlInterestRateIndexMaturity(Currency&amp;"ibor"&amp;$I$1,AQ887,Trigger)</f>
        <v>45544</v>
      </c>
      <c r="AS887" s="359">
        <f>_xll.qlIndexFixing($AC$5,AP887,,_xll.ohTrigger(Trigger,Quote!$V$2))</f>
        <v>1.473642648215201E-2</v>
      </c>
      <c r="AT887" s="359">
        <f>_xll.qlIndexFixing($AU$1,AP887,TRUE,_xll.ohTrigger(Trigger,Trigger1M))</f>
        <v>1.488788709142902E-2</v>
      </c>
    </row>
    <row r="888" spans="41:46" ht="11.25" customHeight="1" x14ac:dyDescent="0.25">
      <c r="AO888" s="187" t="s">
        <v>90</v>
      </c>
      <c r="AP888" s="186">
        <f>_xll.qlInterestRateIndexFixingDate(Currency&amp;"ibor"&amp;$I$1,AQ888,Trigger)</f>
        <v>45517</v>
      </c>
      <c r="AQ888" s="186">
        <f>_xll.qlCalendarAdvance(Calendar,AQ887,AO888,"f",,Trigger)</f>
        <v>45519</v>
      </c>
      <c r="AR888" s="186">
        <f>_xll.qlInterestRateIndexMaturity(Currency&amp;"ibor"&amp;$I$1,AQ888,Trigger)</f>
        <v>45551</v>
      </c>
      <c r="AS888" s="359">
        <f>_xll.qlIndexFixing($AC$5,AP888,,_xll.ohTrigger(Trigger,Quote!$V$2))</f>
        <v>1.477073776131238E-2</v>
      </c>
      <c r="AT888" s="359">
        <f>_xll.qlIndexFixing($AU$1,AP888,TRUE,_xll.ohTrigger(Trigger,Trigger1M))</f>
        <v>1.4902322698433779E-2</v>
      </c>
    </row>
    <row r="889" spans="41:46" ht="11.25" customHeight="1" x14ac:dyDescent="0.25">
      <c r="AO889" s="187" t="s">
        <v>90</v>
      </c>
      <c r="AP889" s="186">
        <f>_xll.qlInterestRateIndexFixingDate(Currency&amp;"ibor"&amp;$I$1,AQ889,Trigger)</f>
        <v>45524</v>
      </c>
      <c r="AQ889" s="186">
        <f>_xll.qlCalendarAdvance(Calendar,AQ888,AO889,"f",,Trigger)</f>
        <v>45526</v>
      </c>
      <c r="AR889" s="186">
        <f>_xll.qlInterestRateIndexMaturity(Currency&amp;"ibor"&amp;$I$1,AQ889,Trigger)</f>
        <v>45558</v>
      </c>
      <c r="AS889" s="359">
        <f>_xll.qlIndexFixing($AC$5,AP889,,_xll.ohTrigger(Trigger,Quote!$V$2))</f>
        <v>1.4805049144976656E-2</v>
      </c>
      <c r="AT889" s="359">
        <f>_xll.qlIndexFixing($AU$1,AP889,TRUE,_xll.ohTrigger(Trigger,Trigger1M))</f>
        <v>1.4916744249844349E-2</v>
      </c>
    </row>
    <row r="890" spans="41:46" ht="11.25" customHeight="1" x14ac:dyDescent="0.25">
      <c r="AO890" s="187" t="s">
        <v>90</v>
      </c>
      <c r="AP890" s="186">
        <f>_xll.qlInterestRateIndexFixingDate(Currency&amp;"ibor"&amp;$I$1,AQ890,Trigger)</f>
        <v>45531</v>
      </c>
      <c r="AQ890" s="186">
        <f>_xll.qlCalendarAdvance(Calendar,AQ889,AO890,"f",,Trigger)</f>
        <v>45533</v>
      </c>
      <c r="AR890" s="186">
        <f>_xll.qlInterestRateIndexMaturity(Currency&amp;"ibor"&amp;$I$1,AQ890,Trigger)</f>
        <v>45565</v>
      </c>
      <c r="AS890" s="359">
        <f>_xll.qlIndexFixing($AC$5,AP890,,_xll.ohTrigger(Trigger,Quote!$V$2))</f>
        <v>1.4839360633149834E-2</v>
      </c>
      <c r="AT890" s="359">
        <f>_xll.qlIndexFixing($AU$1,AP890,TRUE,_xll.ohTrigger(Trigger,Trigger1M))</f>
        <v>1.4931152688486549E-2</v>
      </c>
    </row>
    <row r="891" spans="41:46" ht="11.25" customHeight="1" x14ac:dyDescent="0.25">
      <c r="AO891" s="187" t="s">
        <v>90</v>
      </c>
      <c r="AP891" s="186">
        <f>_xll.qlInterestRateIndexFixingDate(Currency&amp;"ibor"&amp;$I$1,AQ891,Trigger)</f>
        <v>45538</v>
      </c>
      <c r="AQ891" s="186">
        <f>_xll.qlCalendarAdvance(Calendar,AQ890,AO891,"f",,Trigger)</f>
        <v>45540</v>
      </c>
      <c r="AR891" s="186">
        <f>_xll.qlInterestRateIndexMaturity(Currency&amp;"ibor"&amp;$I$1,AQ891,Trigger)</f>
        <v>45572</v>
      </c>
      <c r="AS891" s="359">
        <f>_xll.qlIndexFixing($AC$5,AP891,,_xll.ohTrigger(Trigger,Quote!$V$2))</f>
        <v>1.4873672225836909E-2</v>
      </c>
      <c r="AT891" s="359">
        <f>_xll.qlIndexFixing($AU$1,AP891,TRUE,_xll.ohTrigger(Trigger,Trigger1M))</f>
        <v>1.494554895719119E-2</v>
      </c>
    </row>
    <row r="892" spans="41:46" ht="11.25" customHeight="1" x14ac:dyDescent="0.25">
      <c r="AO892" s="187" t="s">
        <v>90</v>
      </c>
      <c r="AP892" s="186">
        <f>_xll.qlInterestRateIndexFixingDate(Currency&amp;"ibor"&amp;$I$1,AQ892,Trigger)</f>
        <v>45545</v>
      </c>
      <c r="AQ892" s="186">
        <f>_xll.qlCalendarAdvance(Calendar,AQ891,AO892,"f",,Trigger)</f>
        <v>45547</v>
      </c>
      <c r="AR892" s="186">
        <f>_xll.qlInterestRateIndexMaturity(Currency&amp;"ibor"&amp;$I$1,AQ892,Trigger)</f>
        <v>45579</v>
      </c>
      <c r="AS892" s="359">
        <f>_xll.qlIndexFixing($AC$5,AP892,,_xll.ohTrigger(Trigger,Quote!$V$2))</f>
        <v>1.4907983923030388E-2</v>
      </c>
      <c r="AT892" s="359">
        <f>_xll.qlIndexFixing($AU$1,AP892,TRUE,_xll.ohTrigger(Trigger,Trigger1M))</f>
        <v>1.4959933998794084E-2</v>
      </c>
    </row>
    <row r="893" spans="41:46" ht="11.25" customHeight="1" x14ac:dyDescent="0.25">
      <c r="AO893" s="187" t="s">
        <v>90</v>
      </c>
      <c r="AP893" s="186">
        <f>_xll.qlInterestRateIndexFixingDate(Currency&amp;"ibor"&amp;$I$1,AQ893,Trigger)</f>
        <v>45552</v>
      </c>
      <c r="AQ893" s="186">
        <f>_xll.qlCalendarAdvance(Calendar,AQ892,AO893,"f",,Trigger)</f>
        <v>45554</v>
      </c>
      <c r="AR893" s="186">
        <f>_xll.qlInterestRateIndexMaturity(Currency&amp;"ibor"&amp;$I$1,AQ893,Trigger)</f>
        <v>45586</v>
      </c>
      <c r="AS893" s="359">
        <f>_xll.qlIndexFixing($AC$5,AP893,,_xll.ohTrigger(Trigger,Quote!$V$2))</f>
        <v>1.4942295724732768E-2</v>
      </c>
      <c r="AT893" s="359">
        <f>_xll.qlIndexFixing($AU$1,AP893,TRUE,_xll.ohTrigger(Trigger,Trigger1M))</f>
        <v>1.4974308756138532E-2</v>
      </c>
    </row>
    <row r="894" spans="41:46" ht="11.25" customHeight="1" x14ac:dyDescent="0.25">
      <c r="AO894" s="187" t="s">
        <v>90</v>
      </c>
      <c r="AP894" s="186">
        <f>_xll.qlInterestRateIndexFixingDate(Currency&amp;"ibor"&amp;$I$1,AQ894,Trigger)</f>
        <v>45559</v>
      </c>
      <c r="AQ894" s="186">
        <f>_xll.qlCalendarAdvance(Calendar,AQ893,AO894,"f",,Trigger)</f>
        <v>45561</v>
      </c>
      <c r="AR894" s="186">
        <f>_xll.qlInterestRateIndexMaturity(Currency&amp;"ibor"&amp;$I$1,AQ894,Trigger)</f>
        <v>45593</v>
      </c>
      <c r="AS894" s="359">
        <f>_xll.qlIndexFixing($AC$5,AP894,,_xll.ohTrigger(Trigger,Quote!$V$2))</f>
        <v>1.4976607630949046E-2</v>
      </c>
      <c r="AT894" s="359">
        <f>_xll.qlIndexFixing($AU$1,AP894,TRUE,_xll.ohTrigger(Trigger,Trigger1M))</f>
        <v>1.4988674172070338E-2</v>
      </c>
    </row>
    <row r="895" spans="41:46" ht="11.25" customHeight="1" x14ac:dyDescent="0.25">
      <c r="AO895" s="187" t="s">
        <v>90</v>
      </c>
      <c r="AP895" s="186">
        <f>_xll.qlInterestRateIndexFixingDate(Currency&amp;"ibor"&amp;$I$1,AQ895,Trigger)</f>
        <v>45566</v>
      </c>
      <c r="AQ895" s="186">
        <f>_xll.qlCalendarAdvance(Calendar,AQ894,AO895,"f",,Trigger)</f>
        <v>45568</v>
      </c>
      <c r="AR895" s="186">
        <f>_xll.qlInterestRateIndexMaturity(Currency&amp;"ibor"&amp;$I$1,AQ895,Trigger)</f>
        <v>45600</v>
      </c>
      <c r="AS895" s="359">
        <f>_xll.qlIndexFixing($AC$5,AP895,,_xll.ohTrigger(Trigger,Quote!$V$2))</f>
        <v>1.5010919641674225E-2</v>
      </c>
      <c r="AT895" s="359">
        <f>_xll.qlIndexFixing($AU$1,AP895,TRUE,_xll.ohTrigger(Trigger,Trigger1M))</f>
        <v>1.5003031189440297E-2</v>
      </c>
    </row>
    <row r="896" spans="41:46" ht="11.25" customHeight="1" x14ac:dyDescent="0.25">
      <c r="AO896" s="187" t="s">
        <v>90</v>
      </c>
      <c r="AP896" s="186">
        <f>_xll.qlInterestRateIndexFixingDate(Currency&amp;"ibor"&amp;$I$1,AQ896,Trigger)</f>
        <v>45573</v>
      </c>
      <c r="AQ896" s="186">
        <f>_xll.qlCalendarAdvance(Calendar,AQ895,AO896,"f",,Trigger)</f>
        <v>45575</v>
      </c>
      <c r="AR896" s="186">
        <f>_xll.qlInterestRateIndexMaturity(Currency&amp;"ibor"&amp;$I$1,AQ896,Trigger)</f>
        <v>45607</v>
      </c>
      <c r="AS896" s="359">
        <f>_xll.qlIndexFixing($AC$5,AP896,,_xll.ohTrigger(Trigger,Quote!$V$2))</f>
        <v>1.5045231756908306E-2</v>
      </c>
      <c r="AT896" s="359">
        <f>_xll.qlIndexFixing($AU$1,AP896,TRUE,_xll.ohTrigger(Trigger,Trigger1M))</f>
        <v>1.5017380751101705E-2</v>
      </c>
    </row>
    <row r="897" spans="41:46" ht="11.25" customHeight="1" x14ac:dyDescent="0.25">
      <c r="AO897" s="187" t="s">
        <v>90</v>
      </c>
      <c r="AP897" s="186">
        <f>_xll.qlInterestRateIndexFixingDate(Currency&amp;"ibor"&amp;$I$1,AQ897,Trigger)</f>
        <v>45580</v>
      </c>
      <c r="AQ897" s="186">
        <f>_xll.qlCalendarAdvance(Calendar,AQ896,AO897,"f",,Trigger)</f>
        <v>45582</v>
      </c>
      <c r="AR897" s="186">
        <f>_xll.qlInterestRateIndexMaturity(Currency&amp;"ibor"&amp;$I$1,AQ897,Trigger)</f>
        <v>45614</v>
      </c>
      <c r="AS897" s="359">
        <f>_xll.qlIndexFixing($AC$5,AP897,,_xll.ohTrigger(Trigger,Quote!$V$2))</f>
        <v>1.5079543976656284E-2</v>
      </c>
      <c r="AT897" s="359">
        <f>_xll.qlIndexFixing($AU$1,AP897,TRUE,_xll.ohTrigger(Trigger,Trigger1M))</f>
        <v>1.5031723799915353E-2</v>
      </c>
    </row>
    <row r="898" spans="41:46" ht="11.25" customHeight="1" x14ac:dyDescent="0.25">
      <c r="AO898" s="187" t="s">
        <v>90</v>
      </c>
      <c r="AP898" s="186">
        <f>_xll.qlInterestRateIndexFixingDate(Currency&amp;"ibor"&amp;$I$1,AQ898,Trigger)</f>
        <v>45587</v>
      </c>
      <c r="AQ898" s="186">
        <f>_xll.qlCalendarAdvance(Calendar,AQ897,AO898,"f",,Trigger)</f>
        <v>45589</v>
      </c>
      <c r="AR898" s="186">
        <f>_xll.qlInterestRateIndexMaturity(Currency&amp;"ibor"&amp;$I$1,AQ898,Trigger)</f>
        <v>45621</v>
      </c>
      <c r="AS898" s="359">
        <f>_xll.qlIndexFixing($AC$5,AP898,,_xll.ohTrigger(Trigger,Quote!$V$2))</f>
        <v>1.511385630091816E-2</v>
      </c>
      <c r="AT898" s="359">
        <f>_xll.qlIndexFixing($AU$1,AP898,TRUE,_xll.ohTrigger(Trigger,Trigger1M))</f>
        <v>1.5046061278747025E-2</v>
      </c>
    </row>
    <row r="899" spans="41:46" ht="11.25" customHeight="1" x14ac:dyDescent="0.25">
      <c r="AO899" s="187" t="s">
        <v>90</v>
      </c>
      <c r="AP899" s="186">
        <f>_xll.qlInterestRateIndexFixingDate(Currency&amp;"ibor"&amp;$I$1,AQ899,Trigger)</f>
        <v>45594</v>
      </c>
      <c r="AQ899" s="186">
        <f>_xll.qlCalendarAdvance(Calendar,AQ898,AO899,"f",,Trigger)</f>
        <v>45596</v>
      </c>
      <c r="AR899" s="186">
        <f>_xll.qlInterestRateIndexMaturity(Currency&amp;"ibor"&amp;$I$1,AQ899,Trigger)</f>
        <v>45625</v>
      </c>
      <c r="AS899" s="359">
        <f>_xll.qlIndexFixing($AC$5,AP899,,_xll.ohTrigger(Trigger,Quote!$V$2))</f>
        <v>1.513986134130467E-2</v>
      </c>
      <c r="AT899" s="359">
        <f>_xll.qlIndexFixing($AU$1,AP899,TRUE,_xll.ohTrigger(Trigger,Trigger1M))</f>
        <v>1.5056379536459153E-2</v>
      </c>
    </row>
    <row r="900" spans="41:46" ht="11.25" customHeight="1" x14ac:dyDescent="0.25">
      <c r="AO900" s="187" t="s">
        <v>90</v>
      </c>
      <c r="AP900" s="186">
        <f>_xll.qlInterestRateIndexFixingDate(Currency&amp;"ibor"&amp;$I$1,AQ900,Trigger)</f>
        <v>45601</v>
      </c>
      <c r="AQ900" s="186">
        <f>_xll.qlCalendarAdvance(Calendar,AQ899,AO900,"f",,Trigger)</f>
        <v>45603</v>
      </c>
      <c r="AR900" s="186">
        <f>_xll.qlInterestRateIndexMaturity(Currency&amp;"ibor"&amp;$I$1,AQ900,Trigger)</f>
        <v>45635</v>
      </c>
      <c r="AS900" s="359">
        <f>_xll.qlIndexFixing($AC$5,AP900,,_xll.ohTrigger(Trigger,Quote!$V$2))</f>
        <v>1.5182481262968617E-2</v>
      </c>
      <c r="AT900" s="359">
        <f>_xll.qlIndexFixing($AU$1,AP900,TRUE,_xll.ohTrigger(Trigger,Trigger1M))</f>
        <v>1.5074723297952564E-2</v>
      </c>
    </row>
    <row r="901" spans="41:46" ht="11.25" customHeight="1" x14ac:dyDescent="0.25">
      <c r="AO901" s="187" t="s">
        <v>90</v>
      </c>
      <c r="AP901" s="186">
        <f>_xll.qlInterestRateIndexFixingDate(Currency&amp;"ibor"&amp;$I$1,AQ901,Trigger)</f>
        <v>45608</v>
      </c>
      <c r="AQ901" s="186">
        <f>_xll.qlCalendarAdvance(Calendar,AQ900,AO901,"f",,Trigger)</f>
        <v>45610</v>
      </c>
      <c r="AR901" s="186">
        <f>_xll.qlInterestRateIndexMaturity(Currency&amp;"ibor"&amp;$I$1,AQ901,Trigger)</f>
        <v>45642</v>
      </c>
      <c r="AS901" s="359">
        <f>_xll.qlIndexFixing($AC$5,AP901,,_xll.ohTrigger(Trigger,Quote!$V$2))</f>
        <v>1.5216793900764691E-2</v>
      </c>
      <c r="AT901" s="359">
        <f>_xll.qlIndexFixing($AU$1,AP901,TRUE,_xll.ohTrigger(Trigger,Trigger1M))</f>
        <v>1.5089049724080483E-2</v>
      </c>
    </row>
    <row r="902" spans="41:46" ht="11.25" customHeight="1" x14ac:dyDescent="0.25">
      <c r="AO902" s="187" t="s">
        <v>90</v>
      </c>
      <c r="AP902" s="186">
        <f>_xll.qlInterestRateIndexFixingDate(Currency&amp;"ibor"&amp;$I$1,AQ902,Trigger)</f>
        <v>45615</v>
      </c>
      <c r="AQ902" s="186">
        <f>_xll.qlCalendarAdvance(Calendar,AQ901,AO902,"f",,Trigger)</f>
        <v>45617</v>
      </c>
      <c r="AR902" s="186">
        <f>_xll.qlInterestRateIndexMaturity(Currency&amp;"ibor"&amp;$I$1,AQ902,Trigger)</f>
        <v>45649</v>
      </c>
      <c r="AS902" s="359">
        <f>_xll.qlIndexFixing($AC$5,AP902,,_xll.ohTrigger(Trigger,Quote!$V$2))</f>
        <v>1.5251106643074663E-2</v>
      </c>
      <c r="AT902" s="359">
        <f>_xll.qlIndexFixing($AU$1,AP902,TRUE,_xll.ohTrigger(Trigger,Trigger1M))</f>
        <v>1.5103374351732035E-2</v>
      </c>
    </row>
    <row r="903" spans="41:46" ht="11.25" customHeight="1" x14ac:dyDescent="0.25">
      <c r="AO903" s="187" t="s">
        <v>90</v>
      </c>
      <c r="AP903" s="186">
        <f>_xll.qlInterestRateIndexFixingDate(Currency&amp;"ibor"&amp;$I$1,AQ903,Trigger)</f>
        <v>45622</v>
      </c>
      <c r="AQ903" s="186">
        <f>_xll.qlCalendarAdvance(Calendar,AQ902,AO903,"f",,Trigger)</f>
        <v>45624</v>
      </c>
      <c r="AR903" s="186">
        <f>_xll.qlInterestRateIndexMaturity(Currency&amp;"ibor"&amp;$I$1,AQ903,Trigger)</f>
        <v>45656</v>
      </c>
      <c r="AS903" s="359">
        <f>_xll.qlIndexFixing($AC$5,AP903,,_xll.ohTrigger(Trigger,Quote!$V$2))</f>
        <v>1.5285419489896035E-2</v>
      </c>
      <c r="AT903" s="359">
        <f>_xll.qlIndexFixing($AU$1,AP903,TRUE,_xll.ohTrigger(Trigger,Trigger1M))</f>
        <v>1.5117698123802981E-2</v>
      </c>
    </row>
    <row r="904" spans="41:46" ht="11.25" customHeight="1" x14ac:dyDescent="0.25">
      <c r="AO904" s="187" t="s">
        <v>90</v>
      </c>
      <c r="AP904" s="186">
        <f>_xll.qlInterestRateIndexFixingDate(Currency&amp;"ibor"&amp;$I$1,AQ904,Trigger)</f>
        <v>45629</v>
      </c>
      <c r="AQ904" s="186">
        <f>_xll.qlCalendarAdvance(Calendar,AQ903,AO904,"f",,Trigger)</f>
        <v>45631</v>
      </c>
      <c r="AR904" s="186">
        <f>_xll.qlInterestRateIndexMaturity(Currency&amp;"ibor"&amp;$I$1,AQ904,Trigger)</f>
        <v>45663</v>
      </c>
      <c r="AS904" s="359">
        <f>_xll.qlIndexFixing($AC$5,AP904,,_xll.ohTrigger(Trigger,Quote!$V$2))</f>
        <v>1.5319732441233802E-2</v>
      </c>
      <c r="AT904" s="359">
        <f>_xll.qlIndexFixing($AU$1,AP904,TRUE,_xll.ohTrigger(Trigger,Trigger1M))</f>
        <v>1.5132021983186583E-2</v>
      </c>
    </row>
    <row r="905" spans="41:46" ht="11.25" customHeight="1" x14ac:dyDescent="0.25">
      <c r="AO905" s="187" t="s">
        <v>90</v>
      </c>
      <c r="AP905" s="186">
        <f>_xll.qlInterestRateIndexFixingDate(Currency&amp;"ibor"&amp;$I$1,AQ905,Trigger)</f>
        <v>45636</v>
      </c>
      <c r="AQ905" s="186">
        <f>_xll.qlCalendarAdvance(Calendar,AQ904,AO905,"f",,Trigger)</f>
        <v>45638</v>
      </c>
      <c r="AR905" s="186">
        <f>_xll.qlInterestRateIndexMaturity(Currency&amp;"ibor"&amp;$I$1,AQ905,Trigger)</f>
        <v>45670</v>
      </c>
      <c r="AS905" s="359">
        <f>_xll.qlIndexFixing($AC$5,AP905,,_xll.ohTrigger(Trigger,Quote!$V$2))</f>
        <v>1.5354045497082969E-2</v>
      </c>
      <c r="AT905" s="359">
        <f>_xll.qlIndexFixing($AU$1,AP905,TRUE,_xll.ohTrigger(Trigger,Trigger1M))</f>
        <v>1.5146346872776106E-2</v>
      </c>
    </row>
    <row r="906" spans="41:46" ht="11.25" customHeight="1" x14ac:dyDescent="0.25">
      <c r="AO906" s="187" t="s">
        <v>90</v>
      </c>
      <c r="AP906" s="186">
        <f>_xll.qlInterestRateIndexFixingDate(Currency&amp;"ibor"&amp;$I$1,AQ906,Trigger)</f>
        <v>45643</v>
      </c>
      <c r="AQ906" s="186">
        <f>_xll.qlCalendarAdvance(Calendar,AQ905,AO906,"f",,Trigger)</f>
        <v>45645</v>
      </c>
      <c r="AR906" s="186">
        <f>_xll.qlInterestRateIndexMaturity(Currency&amp;"ibor"&amp;$I$1,AQ906,Trigger)</f>
        <v>45677</v>
      </c>
      <c r="AS906" s="359">
        <f>_xll.qlIndexFixing($AC$5,AP906,,_xll.ohTrigger(Trigger,Quote!$V$2))</f>
        <v>1.5388358657448531E-2</v>
      </c>
      <c r="AT906" s="359">
        <f>_xll.qlIndexFixing($AU$1,AP906,TRUE,_xll.ohTrigger(Trigger,Trigger1M))</f>
        <v>1.5160673735479802E-2</v>
      </c>
    </row>
    <row r="907" spans="41:46" ht="11.25" customHeight="1" x14ac:dyDescent="0.25">
      <c r="AO907" s="187" t="s">
        <v>90</v>
      </c>
      <c r="AP907" s="186">
        <f>_xll.qlInterestRateIndexFixingDate(Currency&amp;"ibor"&amp;$I$1,AQ907,Trigger)</f>
        <v>45649</v>
      </c>
      <c r="AQ907" s="186">
        <f>_xll.qlCalendarAdvance(Calendar,AQ906,AO907,"f",,Trigger)</f>
        <v>45653</v>
      </c>
      <c r="AR907" s="186">
        <f>_xll.qlInterestRateIndexMaturity(Currency&amp;"ibor"&amp;$I$1,AQ907,Trigger)</f>
        <v>45684</v>
      </c>
      <c r="AS907" s="359">
        <f>_xll.qlIndexFixing($AC$5,AP907,,_xll.ohTrigger(Trigger,Quote!$V$2))</f>
        <v>1.5424792564997443E-2</v>
      </c>
      <c r="AT907" s="359">
        <f>_xll.qlIndexFixing($AU$1,AP907,TRUE,_xll.ohTrigger(Trigger,Trigger1M))</f>
        <v>1.5175707267698417E-2</v>
      </c>
    </row>
    <row r="908" spans="41:46" ht="11.25" customHeight="1" x14ac:dyDescent="0.25">
      <c r="AO908" s="187" t="s">
        <v>90</v>
      </c>
      <c r="AP908" s="186">
        <f>_xll.qlInterestRateIndexFixingDate(Currency&amp;"ibor"&amp;$I$1,AQ908,Trigger)</f>
        <v>45657</v>
      </c>
      <c r="AQ908" s="186">
        <f>_xll.qlCalendarAdvance(Calendar,AQ907,AO908,"f",,Trigger)</f>
        <v>45660</v>
      </c>
      <c r="AR908" s="186">
        <f>_xll.qlInterestRateIndexMaturity(Currency&amp;"ibor"&amp;$I$1,AQ908,Trigger)</f>
        <v>45691</v>
      </c>
      <c r="AS908" s="359">
        <f>_xll.qlIndexFixing($AC$5,AP908,,_xll.ohTrigger(Trigger,Quote!$V$2))</f>
        <v>1.5459104471015814E-2</v>
      </c>
      <c r="AT908" s="359">
        <f>_xll.qlIndexFixing($AU$1,AP908,TRUE,_xll.ohTrigger(Trigger,Trigger1M))</f>
        <v>1.5190040562443061E-2</v>
      </c>
    </row>
    <row r="909" spans="41:46" ht="11.25" customHeight="1" x14ac:dyDescent="0.25">
      <c r="AO909" s="187" t="s">
        <v>90</v>
      </c>
      <c r="AP909" s="186">
        <f>_xll.qlInterestRateIndexFixingDate(Currency&amp;"ibor"&amp;$I$1,AQ909,Trigger)</f>
        <v>45665</v>
      </c>
      <c r="AQ909" s="186">
        <f>_xll.qlCalendarAdvance(Calendar,AQ908,AO909,"f",,Trigger)</f>
        <v>45667</v>
      </c>
      <c r="AR909" s="186">
        <f>_xll.qlInterestRateIndexMaturity(Currency&amp;"ibor"&amp;$I$1,AQ909,Trigger)</f>
        <v>45698</v>
      </c>
      <c r="AS909" s="359">
        <f>_xll.qlIndexFixing($AC$5,AP909,,_xll.ohTrigger(Trigger,Quote!$V$2))</f>
        <v>1.549341647827965E-2</v>
      </c>
      <c r="AT909" s="359">
        <f>_xll.qlIndexFixing($AU$1,AP909,TRUE,_xll.ohTrigger(Trigger,Trigger1M))</f>
        <v>1.5204378725615947E-2</v>
      </c>
    </row>
    <row r="910" spans="41:46" ht="11.25" customHeight="1" x14ac:dyDescent="0.25">
      <c r="AO910" s="187" t="s">
        <v>90</v>
      </c>
      <c r="AP910" s="186">
        <f>_xll.qlInterestRateIndexFixingDate(Currency&amp;"ibor"&amp;$I$1,AQ910,Trigger)</f>
        <v>45672</v>
      </c>
      <c r="AQ910" s="186">
        <f>_xll.qlCalendarAdvance(Calendar,AQ909,AO910,"f",,Trigger)</f>
        <v>45674</v>
      </c>
      <c r="AR910" s="186">
        <f>_xll.qlInterestRateIndexMaturity(Currency&amp;"ibor"&amp;$I$1,AQ910,Trigger)</f>
        <v>45705</v>
      </c>
      <c r="AS910" s="359">
        <f>_xll.qlIndexFixing($AC$5,AP910,,_xll.ohTrigger(Trigger,Quote!$V$2))</f>
        <v>1.5527728586788948E-2</v>
      </c>
      <c r="AT910" s="359">
        <f>_xll.qlIndexFixing($AU$1,AP910,TRUE,_xll.ohTrigger(Trigger,Trigger1M))</f>
        <v>1.5218722700101552E-2</v>
      </c>
    </row>
    <row r="911" spans="41:46" ht="11.25" customHeight="1" x14ac:dyDescent="0.25">
      <c r="AO911" s="187" t="s">
        <v>90</v>
      </c>
      <c r="AP911" s="186">
        <f>_xll.qlInterestRateIndexFixingDate(Currency&amp;"ibor"&amp;$I$1,AQ911,Trigger)</f>
        <v>45679</v>
      </c>
      <c r="AQ911" s="186">
        <f>_xll.qlCalendarAdvance(Calendar,AQ910,AO911,"f",,Trigger)</f>
        <v>45681</v>
      </c>
      <c r="AR911" s="186">
        <f>_xll.qlInterestRateIndexMaturity(Currency&amp;"ibor"&amp;$I$1,AQ911,Trigger)</f>
        <v>45712</v>
      </c>
      <c r="AS911" s="359">
        <f>_xll.qlIndexFixing($AC$5,AP911,,_xll.ohTrigger(Trigger,Quote!$V$2))</f>
        <v>1.556204079654371E-2</v>
      </c>
      <c r="AT911" s="359">
        <f>_xll.qlIndexFixing($AU$1,AP911,TRUE,_xll.ohTrigger(Trigger,Trigger1M))</f>
        <v>1.523307342878436E-2</v>
      </c>
    </row>
    <row r="912" spans="41:46" ht="11.25" customHeight="1" x14ac:dyDescent="0.25">
      <c r="AO912" s="187" t="s">
        <v>90</v>
      </c>
      <c r="AP912" s="186">
        <f>_xll.qlInterestRateIndexFixingDate(Currency&amp;"ibor"&amp;$I$1,AQ912,Trigger)</f>
        <v>45686</v>
      </c>
      <c r="AQ912" s="186">
        <f>_xll.qlCalendarAdvance(Calendar,AQ911,AO912,"f",,Trigger)</f>
        <v>45688</v>
      </c>
      <c r="AR912" s="186">
        <f>_xll.qlInterestRateIndexMaturity(Currency&amp;"ibor"&amp;$I$1,AQ912,Trigger)</f>
        <v>45716</v>
      </c>
      <c r="AS912" s="359">
        <f>_xll.qlIndexFixing($AC$5,AP912,,_xll.ohTrigger(Trigger,Quote!$V$2))</f>
        <v>1.5587988386969493E-2</v>
      </c>
      <c r="AT912" s="359">
        <f>_xll.qlIndexFixing($AU$1,AP912,TRUE,_xll.ohTrigger(Trigger,Trigger1M))</f>
        <v>1.5243385257951594E-2</v>
      </c>
    </row>
    <row r="913" spans="41:46" ht="11.25" customHeight="1" x14ac:dyDescent="0.25">
      <c r="AO913" s="187" t="s">
        <v>90</v>
      </c>
      <c r="AP913" s="186">
        <f>_xll.qlInterestRateIndexFixingDate(Currency&amp;"ibor"&amp;$I$1,AQ913,Trigger)</f>
        <v>45693</v>
      </c>
      <c r="AQ913" s="186">
        <f>_xll.qlCalendarAdvance(Calendar,AQ912,AO913,"f",,Trigger)</f>
        <v>45695</v>
      </c>
      <c r="AR913" s="186">
        <f>_xll.qlInterestRateIndexMaturity(Currency&amp;"ibor"&amp;$I$1,AQ913,Trigger)</f>
        <v>45723</v>
      </c>
      <c r="AS913" s="359">
        <f>_xll.qlIndexFixing($AC$5,AP913,,_xll.ohTrigger(Trigger,Quote!$V$2))</f>
        <v>1.5622296318433815E-2</v>
      </c>
      <c r="AT913" s="359">
        <f>_xll.qlIndexFixing($AU$1,AP913,TRUE,_xll.ohTrigger(Trigger,Trigger1M))</f>
        <v>1.5257748426577487E-2</v>
      </c>
    </row>
    <row r="914" spans="41:46" ht="11.25" customHeight="1" x14ac:dyDescent="0.25">
      <c r="AO914" s="187" t="s">
        <v>90</v>
      </c>
      <c r="AP914" s="186">
        <f>_xll.qlInterestRateIndexFixingDate(Currency&amp;"ibor"&amp;$I$1,AQ914,Trigger)</f>
        <v>45700</v>
      </c>
      <c r="AQ914" s="186">
        <f>_xll.qlCalendarAdvance(Calendar,AQ913,AO914,"f",,Trigger)</f>
        <v>45702</v>
      </c>
      <c r="AR914" s="186">
        <f>_xll.qlInterestRateIndexMaturity(Currency&amp;"ibor"&amp;$I$1,AQ914,Trigger)</f>
        <v>45730</v>
      </c>
      <c r="AS914" s="359">
        <f>_xll.qlIndexFixing($AC$5,AP914,,_xll.ohTrigger(Trigger,Quote!$V$2))</f>
        <v>1.5656604341336422E-2</v>
      </c>
      <c r="AT914" s="359">
        <f>_xll.qlIndexFixing($AU$1,AP914,TRUE,_xll.ohTrigger(Trigger,Trigger1M))</f>
        <v>1.527212097312753E-2</v>
      </c>
    </row>
    <row r="915" spans="41:46" ht="11.25" customHeight="1" x14ac:dyDescent="0.25">
      <c r="AO915" s="187" t="s">
        <v>90</v>
      </c>
      <c r="AP915" s="186">
        <f>_xll.qlInterestRateIndexFixingDate(Currency&amp;"ibor"&amp;$I$1,AQ915,Trigger)</f>
        <v>45707</v>
      </c>
      <c r="AQ915" s="186">
        <f>_xll.qlCalendarAdvance(Calendar,AQ914,AO915,"f",,Trigger)</f>
        <v>45709</v>
      </c>
      <c r="AR915" s="186">
        <f>_xll.qlInterestRateIndexMaturity(Currency&amp;"ibor"&amp;$I$1,AQ915,Trigger)</f>
        <v>45737</v>
      </c>
      <c r="AS915" s="359">
        <f>_xll.qlIndexFixing($AC$5,AP915,,_xll.ohTrigger(Trigger,Quote!$V$2))</f>
        <v>1.5690912455671606E-2</v>
      </c>
      <c r="AT915" s="359">
        <f>_xll.qlIndexFixing($AU$1,AP915,TRUE,_xll.ohTrigger(Trigger,Trigger1M))</f>
        <v>1.5286503840387575E-2</v>
      </c>
    </row>
    <row r="916" spans="41:46" ht="11.25" customHeight="1" x14ac:dyDescent="0.25">
      <c r="AO916" s="187" t="s">
        <v>90</v>
      </c>
      <c r="AP916" s="186">
        <f>_xll.qlInterestRateIndexFixingDate(Currency&amp;"ibor"&amp;$I$1,AQ916,Trigger)</f>
        <v>45714</v>
      </c>
      <c r="AQ916" s="186">
        <f>_xll.qlCalendarAdvance(Calendar,AQ915,AO916,"f",,Trigger)</f>
        <v>45716</v>
      </c>
      <c r="AR916" s="186">
        <f>_xll.qlInterestRateIndexMaturity(Currency&amp;"ibor"&amp;$I$1,AQ916,Trigger)</f>
        <v>45747</v>
      </c>
      <c r="AS916" s="359">
        <f>_xll.qlIndexFixing($AC$5,AP916,,_xll.ohTrigger(Trigger,Quote!$V$2))</f>
        <v>1.5733603364007212E-2</v>
      </c>
      <c r="AT916" s="359">
        <f>_xll.qlIndexFixing($AU$1,AP916,TRUE,_xll.ohTrigger(Trigger,Trigger1M))</f>
        <v>1.5304961386567057E-2</v>
      </c>
    </row>
    <row r="917" spans="41:46" ht="11.25" customHeight="1" x14ac:dyDescent="0.25">
      <c r="AO917" s="187" t="s">
        <v>90</v>
      </c>
      <c r="AP917" s="186">
        <f>_xll.qlInterestRateIndexFixingDate(Currency&amp;"ibor"&amp;$I$1,AQ917,Trigger)</f>
        <v>45721</v>
      </c>
      <c r="AQ917" s="186">
        <f>_xll.qlCalendarAdvance(Calendar,AQ916,AO917,"f",,Trigger)</f>
        <v>45723</v>
      </c>
      <c r="AR917" s="186">
        <f>_xll.qlInterestRateIndexMaturity(Currency&amp;"ibor"&amp;$I$1,AQ917,Trigger)</f>
        <v>45754</v>
      </c>
      <c r="AS917" s="359">
        <f>_xll.qlIndexFixing($AC$5,AP917,,_xll.ohTrigger(Trigger,Quote!$V$2))</f>
        <v>1.5767916181239915E-2</v>
      </c>
      <c r="AT917" s="359">
        <f>_xll.qlIndexFixing($AU$1,AP917,TRUE,_xll.ohTrigger(Trigger,Trigger1M))</f>
        <v>1.5319372441337216E-2</v>
      </c>
    </row>
    <row r="918" spans="41:46" ht="11.25" customHeight="1" x14ac:dyDescent="0.25">
      <c r="AO918" s="187" t="s">
        <v>90</v>
      </c>
      <c r="AP918" s="186">
        <f>_xll.qlInterestRateIndexFixingDate(Currency&amp;"ibor"&amp;$I$1,AQ918,Trigger)</f>
        <v>45728</v>
      </c>
      <c r="AQ918" s="186">
        <f>_xll.qlCalendarAdvance(Calendar,AQ917,AO918,"f",,Trigger)</f>
        <v>45730</v>
      </c>
      <c r="AR918" s="186">
        <f>_xll.qlInterestRateIndexMaturity(Currency&amp;"ibor"&amp;$I$1,AQ918,Trigger)</f>
        <v>45761</v>
      </c>
      <c r="AS918" s="359">
        <f>_xll.qlIndexFixing($AC$5,AP918,,_xll.ohTrigger(Trigger,Quote!$V$2))</f>
        <v>1.5802229099718079E-2</v>
      </c>
      <c r="AT918" s="359">
        <f>_xll.qlIndexFixing($AU$1,AP918,TRUE,_xll.ohTrigger(Trigger,Trigger1M))</f>
        <v>1.5333796850650653E-2</v>
      </c>
    </row>
    <row r="919" spans="41:46" ht="11.25" customHeight="1" x14ac:dyDescent="0.25">
      <c r="AO919" s="187" t="s">
        <v>90</v>
      </c>
      <c r="AP919" s="186">
        <f>_xll.qlInterestRateIndexFixingDate(Currency&amp;"ibor"&amp;$I$1,AQ919,Trigger)</f>
        <v>45735</v>
      </c>
      <c r="AQ919" s="186">
        <f>_xll.qlCalendarAdvance(Calendar,AQ918,AO919,"f",,Trigger)</f>
        <v>45737</v>
      </c>
      <c r="AR919" s="186">
        <f>_xll.qlInterestRateIndexMaturity(Currency&amp;"ibor"&amp;$I$1,AQ919,Trigger)</f>
        <v>45769</v>
      </c>
      <c r="AS919" s="359">
        <f>_xll.qlIndexFixing($AC$5,AP919,,_xll.ohTrigger(Trigger,Quote!$V$2))</f>
        <v>1.5839341335797674E-2</v>
      </c>
      <c r="AT919" s="359">
        <f>_xll.qlIndexFixing($AU$1,AP919,TRUE,_xll.ohTrigger(Trigger,Trigger1M))</f>
        <v>1.5349595367583069E-2</v>
      </c>
    </row>
    <row r="920" spans="41:46" ht="11.25" customHeight="1" x14ac:dyDescent="0.25">
      <c r="AO920" s="187" t="s">
        <v>90</v>
      </c>
      <c r="AP920" s="186">
        <f>_xll.qlInterestRateIndexFixingDate(Currency&amp;"ibor"&amp;$I$1,AQ920,Trigger)</f>
        <v>45742</v>
      </c>
      <c r="AQ920" s="186">
        <f>_xll.qlCalendarAdvance(Calendar,AQ919,AO920,"f",,Trigger)</f>
        <v>45744</v>
      </c>
      <c r="AR920" s="186">
        <f>_xll.qlInterestRateIndexMaturity(Currency&amp;"ibor"&amp;$I$1,AQ920,Trigger)</f>
        <v>45775</v>
      </c>
      <c r="AS920" s="359">
        <f>_xll.qlIndexFixing($AC$5,AP920,,_xll.ohTrigger(Trigger,Quote!$V$2))</f>
        <v>1.5870855240421113E-2</v>
      </c>
      <c r="AT920" s="359">
        <f>_xll.qlIndexFixing($AU$1,AP920,TRUE,_xll.ohTrigger(Trigger,Trigger1M))</f>
        <v>1.5362689504605152E-2</v>
      </c>
    </row>
    <row r="921" spans="41:46" ht="11.25" customHeight="1" x14ac:dyDescent="0.25">
      <c r="AO921" s="187" t="s">
        <v>90</v>
      </c>
      <c r="AP921" s="186">
        <f>_xll.qlInterestRateIndexFixingDate(Currency&amp;"ibor"&amp;$I$1,AQ921,Trigger)</f>
        <v>45749</v>
      </c>
      <c r="AQ921" s="186">
        <f>_xll.qlCalendarAdvance(Calendar,AQ920,AO921,"f",,Trigger)</f>
        <v>45751</v>
      </c>
      <c r="AR921" s="186">
        <f>_xll.qlInterestRateIndexMaturity(Currency&amp;"ibor"&amp;$I$1,AQ921,Trigger)</f>
        <v>45782</v>
      </c>
      <c r="AS921" s="359">
        <f>_xll.qlIndexFixing($AC$5,AP921,,_xll.ohTrigger(Trigger,Quote!$V$2))</f>
        <v>1.5905168462645985E-2</v>
      </c>
      <c r="AT921" s="359">
        <f>_xll.qlIndexFixing($AU$1,AP921,TRUE,_xll.ohTrigger(Trigger,Trigger1M))</f>
        <v>1.5377159635110582E-2</v>
      </c>
    </row>
    <row r="922" spans="41:46" ht="11.25" customHeight="1" x14ac:dyDescent="0.25">
      <c r="AO922" s="187" t="s">
        <v>90</v>
      </c>
      <c r="AP922" s="186">
        <f>_xll.qlInterestRateIndexFixingDate(Currency&amp;"ibor"&amp;$I$1,AQ922,Trigger)</f>
        <v>45756</v>
      </c>
      <c r="AQ922" s="186">
        <f>_xll.qlCalendarAdvance(Calendar,AQ921,AO922,"f",,Trigger)</f>
        <v>45758</v>
      </c>
      <c r="AR922" s="186">
        <f>_xll.qlInterestRateIndexMaturity(Currency&amp;"ibor"&amp;$I$1,AQ922,Trigger)</f>
        <v>45789</v>
      </c>
      <c r="AS922" s="359">
        <f>_xll.qlIndexFixing($AC$5,AP922,,_xll.ohTrigger(Trigger,Quote!$V$2))</f>
        <v>1.5939481786118898E-2</v>
      </c>
      <c r="AT922" s="359">
        <f>_xll.qlIndexFixing($AU$1,AP922,TRUE,_xll.ohTrigger(Trigger,Trigger1M))</f>
        <v>1.5391646891885446E-2</v>
      </c>
    </row>
    <row r="923" spans="41:46" ht="11.25" customHeight="1" x14ac:dyDescent="0.25">
      <c r="AO923" s="187" t="s">
        <v>90</v>
      </c>
      <c r="AP923" s="186">
        <f>_xll.qlInterestRateIndexFixingDate(Currency&amp;"ibor"&amp;$I$1,AQ923,Trigger)</f>
        <v>45763</v>
      </c>
      <c r="AQ923" s="186">
        <f>_xll.qlCalendarAdvance(Calendar,AQ922,AO923,"f",,Trigger)</f>
        <v>45769</v>
      </c>
      <c r="AR923" s="186">
        <f>_xll.qlInterestRateIndexMaturity(Currency&amp;"ibor"&amp;$I$1,AQ923,Trigger)</f>
        <v>45799</v>
      </c>
      <c r="AS923" s="359">
        <f>_xll.qlIndexFixing($AC$5,AP923,,_xll.ohTrigger(Trigger,Quote!$V$2))</f>
        <v>1.5990596975793636E-2</v>
      </c>
      <c r="AT923" s="359">
        <f>_xll.qlIndexFixing($AU$1,AP923,TRUE,_xll.ohTrigger(Trigger,Trigger1M))</f>
        <v>1.5413081129565853E-2</v>
      </c>
    </row>
    <row r="924" spans="41:46" ht="11.25" customHeight="1" x14ac:dyDescent="0.25">
      <c r="AO924" s="187" t="s">
        <v>90</v>
      </c>
      <c r="AP924" s="186">
        <f>_xll.qlInterestRateIndexFixingDate(Currency&amp;"ibor"&amp;$I$1,AQ924,Trigger)</f>
        <v>45772</v>
      </c>
      <c r="AQ924" s="186">
        <f>_xll.qlCalendarAdvance(Calendar,AQ923,AO924,"f",,Trigger)</f>
        <v>45776</v>
      </c>
      <c r="AR924" s="186">
        <f>_xll.qlInterestRateIndexMaturity(Currency&amp;"ibor"&amp;$I$1,AQ924,Trigger)</f>
        <v>45806</v>
      </c>
      <c r="AS924" s="359">
        <f>_xll.qlIndexFixing($AC$5,AP924,,_xll.ohTrigger(Trigger,Quote!$V$2))</f>
        <v>1.6024909027652079E-2</v>
      </c>
      <c r="AT924" s="359">
        <f>_xll.qlIndexFixing($AU$1,AP924,TRUE,_xll.ohTrigger(Trigger,Trigger1M))</f>
        <v>1.5427614656347899E-2</v>
      </c>
    </row>
    <row r="925" spans="41:46" ht="11.25" customHeight="1" x14ac:dyDescent="0.25">
      <c r="AO925" s="187" t="s">
        <v>90</v>
      </c>
      <c r="AP925" s="186">
        <f>_xll.qlInterestRateIndexFixingDate(Currency&amp;"ibor"&amp;$I$1,AQ925,Trigger)</f>
        <v>45779</v>
      </c>
      <c r="AQ925" s="186">
        <f>_xll.qlCalendarAdvance(Calendar,AQ924,AO925,"f",,Trigger)</f>
        <v>45783</v>
      </c>
      <c r="AR925" s="186">
        <f>_xll.qlInterestRateIndexMaturity(Currency&amp;"ibor"&amp;$I$1,AQ925,Trigger)</f>
        <v>45814</v>
      </c>
      <c r="AS925" s="359">
        <f>_xll.qlIndexFixing($AC$5,AP925,,_xll.ohTrigger(Trigger,Quote!$V$2))</f>
        <v>1.5940608010259941E-2</v>
      </c>
      <c r="AT925" s="359">
        <f>_xll.qlIndexFixing($AU$1,AP925,TRUE,_xll.ohTrigger(Trigger,Trigger1M))</f>
        <v>1.5443540287381001E-2</v>
      </c>
    </row>
    <row r="926" spans="41:46" ht="11.25" customHeight="1" x14ac:dyDescent="0.25">
      <c r="AO926" s="187" t="s">
        <v>90</v>
      </c>
      <c r="AP926" s="186">
        <f>_xll.qlInterestRateIndexFixingDate(Currency&amp;"ibor"&amp;$I$1,AQ926,Trigger)</f>
        <v>45786</v>
      </c>
      <c r="AQ926" s="186">
        <f>_xll.qlCalendarAdvance(Calendar,AQ925,AO926,"f",,Trigger)</f>
        <v>45790</v>
      </c>
      <c r="AR926" s="186">
        <f>_xll.qlInterestRateIndexMaturity(Currency&amp;"ibor"&amp;$I$1,AQ926,Trigger)</f>
        <v>45821</v>
      </c>
      <c r="AS926" s="359">
        <f>_xll.qlIndexFixing($AC$5,AP926,,_xll.ohTrigger(Trigger,Quote!$V$2))</f>
        <v>1.5761796770408946E-2</v>
      </c>
      <c r="AT926" s="359">
        <f>_xll.qlIndexFixing($AU$1,AP926,TRUE,_xll.ohTrigger(Trigger,Trigger1M))</f>
        <v>1.545809981308993E-2</v>
      </c>
    </row>
    <row r="927" spans="41:46" ht="11.25" customHeight="1" x14ac:dyDescent="0.25">
      <c r="AO927" s="187" t="s">
        <v>90</v>
      </c>
      <c r="AP927" s="186">
        <f>_xll.qlInterestRateIndexFixingDate(Currency&amp;"ibor"&amp;$I$1,AQ927,Trigger)</f>
        <v>45793</v>
      </c>
      <c r="AQ927" s="186">
        <f>_xll.qlCalendarAdvance(Calendar,AQ926,AO927,"f",,Trigger)</f>
        <v>45797</v>
      </c>
      <c r="AR927" s="186">
        <f>_xll.qlInterestRateIndexMaturity(Currency&amp;"ibor"&amp;$I$1,AQ927,Trigger)</f>
        <v>45828</v>
      </c>
      <c r="AS927" s="359">
        <f>_xll.qlIndexFixing($AC$5,AP927,,_xll.ohTrigger(Trigger,Quote!$V$2))</f>
        <v>1.5582175954427952E-2</v>
      </c>
      <c r="AT927" s="359">
        <f>_xll.qlIndexFixing($AU$1,AP927,TRUE,_xll.ohTrigger(Trigger,Trigger1M))</f>
        <v>1.5472635542984507E-2</v>
      </c>
    </row>
    <row r="928" spans="41:46" ht="11.25" customHeight="1" x14ac:dyDescent="0.25">
      <c r="AO928" s="187" t="s">
        <v>90</v>
      </c>
      <c r="AP928" s="186">
        <f>_xll.qlInterestRateIndexFixingDate(Currency&amp;"ibor"&amp;$I$1,AQ928,Trigger)</f>
        <v>45800</v>
      </c>
      <c r="AQ928" s="186">
        <f>_xll.qlCalendarAdvance(Calendar,AQ927,AO928,"f",,Trigger)</f>
        <v>45804</v>
      </c>
      <c r="AR928" s="186">
        <f>_xll.qlInterestRateIndexMaturity(Currency&amp;"ibor"&amp;$I$1,AQ928,Trigger)</f>
        <v>45835</v>
      </c>
      <c r="AS928" s="359">
        <f>_xll.qlIndexFixing($AC$5,AP928,,_xll.ohTrigger(Trigger,Quote!$V$2))</f>
        <v>1.5401745599915261E-2</v>
      </c>
      <c r="AT928" s="359">
        <f>_xll.qlIndexFixing($AU$1,AP928,TRUE,_xll.ohTrigger(Trigger,Trigger1M))</f>
        <v>1.548711875953831E-2</v>
      </c>
    </row>
    <row r="929" spans="41:46" ht="11.25" customHeight="1" x14ac:dyDescent="0.25">
      <c r="AO929" s="187" t="s">
        <v>90</v>
      </c>
      <c r="AP929" s="186">
        <f>_xll.qlInterestRateIndexFixingDate(Currency&amp;"ibor"&amp;$I$1,AQ929,Trigger)</f>
        <v>45807</v>
      </c>
      <c r="AQ929" s="186">
        <f>_xll.qlCalendarAdvance(Calendar,AQ928,AO929,"f",,Trigger)</f>
        <v>45811</v>
      </c>
      <c r="AR929" s="186">
        <f>_xll.qlInterestRateIndexMaturity(Currency&amp;"ibor"&amp;$I$1,AQ929,Trigger)</f>
        <v>45841</v>
      </c>
      <c r="AS929" s="359">
        <f>_xll.qlIndexFixing($AC$5,AP929,,_xll.ohTrigger(Trigger,Quote!$V$2))</f>
        <v>1.5248317769010811E-2</v>
      </c>
      <c r="AT929" s="359">
        <f>_xll.qlIndexFixing($AU$1,AP929,TRUE,_xll.ohTrigger(Trigger,Trigger1M))</f>
        <v>1.550016711995017E-2</v>
      </c>
    </row>
    <row r="930" spans="41:46" ht="11.25" customHeight="1" x14ac:dyDescent="0.25">
      <c r="AO930" s="187" t="s">
        <v>90</v>
      </c>
      <c r="AP930" s="186">
        <f>_xll.qlInterestRateIndexFixingDate(Currency&amp;"ibor"&amp;$I$1,AQ930,Trigger)</f>
        <v>45814</v>
      </c>
      <c r="AQ930" s="186">
        <f>_xll.qlCalendarAdvance(Calendar,AQ929,AO930,"f",,Trigger)</f>
        <v>45818</v>
      </c>
      <c r="AR930" s="186">
        <f>_xll.qlInterestRateIndexMaturity(Currency&amp;"ibor"&amp;$I$1,AQ930,Trigger)</f>
        <v>45848</v>
      </c>
      <c r="AS930" s="359">
        <f>_xll.qlIndexFixing($AC$5,AP930,,_xll.ohTrigger(Trigger,Quote!$V$2))</f>
        <v>1.5279030505055857E-2</v>
      </c>
      <c r="AT930" s="359">
        <f>_xll.qlIndexFixing($AU$1,AP930,TRUE,_xll.ohTrigger(Trigger,Trigger1M))</f>
        <v>1.5514472517491384E-2</v>
      </c>
    </row>
    <row r="931" spans="41:46" ht="11.25" customHeight="1" x14ac:dyDescent="0.25">
      <c r="AO931" s="187" t="s">
        <v>90</v>
      </c>
      <c r="AP931" s="186">
        <f>_xll.qlInterestRateIndexFixingDate(Currency&amp;"ibor"&amp;$I$1,AQ931,Trigger)</f>
        <v>45821</v>
      </c>
      <c r="AQ931" s="186">
        <f>_xll.qlCalendarAdvance(Calendar,AQ930,AO931,"f",,Trigger)</f>
        <v>45825</v>
      </c>
      <c r="AR931" s="186">
        <f>_xll.qlInterestRateIndexMaturity(Currency&amp;"ibor"&amp;$I$1,AQ931,Trigger)</f>
        <v>45855</v>
      </c>
      <c r="AS931" s="359">
        <f>_xll.qlIndexFixing($AC$5,AP931,,_xll.ohTrigger(Trigger,Quote!$V$2))</f>
        <v>1.5309743319606106E-2</v>
      </c>
      <c r="AT931" s="359">
        <f>_xll.qlIndexFixing($AU$1,AP931,TRUE,_xll.ohTrigger(Trigger,Trigger1M))</f>
        <v>1.5528671446102926E-2</v>
      </c>
    </row>
    <row r="932" spans="41:46" ht="11.25" customHeight="1" x14ac:dyDescent="0.25">
      <c r="AO932" s="187" t="s">
        <v>90</v>
      </c>
      <c r="AP932" s="186">
        <f>_xll.qlInterestRateIndexFixingDate(Currency&amp;"ibor"&amp;$I$1,AQ932,Trigger)</f>
        <v>45828</v>
      </c>
      <c r="AQ932" s="186">
        <f>_xll.qlCalendarAdvance(Calendar,AQ931,AO932,"f",,Trigger)</f>
        <v>45832</v>
      </c>
      <c r="AR932" s="186">
        <f>_xll.qlInterestRateIndexMaturity(Currency&amp;"ibor"&amp;$I$1,AQ932,Trigger)</f>
        <v>45862</v>
      </c>
      <c r="AS932" s="359">
        <f>_xll.qlIndexFixing($AC$5,AP932,,_xll.ohTrigger(Trigger,Quote!$V$2))</f>
        <v>1.5340456212664222E-2</v>
      </c>
      <c r="AT932" s="359">
        <f>_xll.qlIndexFixing($AU$1,AP932,TRUE,_xll.ohTrigger(Trigger,Trigger1M))</f>
        <v>1.5542763857479436E-2</v>
      </c>
    </row>
    <row r="933" spans="41:46" ht="11.25" customHeight="1" x14ac:dyDescent="0.25">
      <c r="AO933" s="187" t="s">
        <v>90</v>
      </c>
      <c r="AP933" s="186">
        <f>_xll.qlInterestRateIndexFixingDate(Currency&amp;"ibor"&amp;$I$1,AQ933,Trigger)</f>
        <v>45835</v>
      </c>
      <c r="AQ933" s="186">
        <f>_xll.qlCalendarAdvance(Calendar,AQ932,AO933,"f",,Trigger)</f>
        <v>45839</v>
      </c>
      <c r="AR933" s="186">
        <f>_xll.qlInterestRateIndexMaturity(Currency&amp;"ibor"&amp;$I$1,AQ933,Trigger)</f>
        <v>45870</v>
      </c>
      <c r="AS933" s="359">
        <f>_xll.qlIndexFixing($AC$5,AP933,,_xll.ohTrigger(Trigger,Quote!$V$2))</f>
        <v>1.537369108590015E-2</v>
      </c>
      <c r="AT933" s="359">
        <f>_xll.qlIndexFixing($AU$1,AP933,TRUE,_xll.ohTrigger(Trigger,Trigger1M))</f>
        <v>1.5558075112958323E-2</v>
      </c>
    </row>
    <row r="934" spans="41:46" ht="11.25" customHeight="1" x14ac:dyDescent="0.25">
      <c r="AO934" s="187" t="s">
        <v>90</v>
      </c>
      <c r="AP934" s="186">
        <f>_xll.qlInterestRateIndexFixingDate(Currency&amp;"ibor"&amp;$I$1,AQ934,Trigger)</f>
        <v>45842</v>
      </c>
      <c r="AQ934" s="186">
        <f>_xll.qlCalendarAdvance(Calendar,AQ933,AO934,"f",,Trigger)</f>
        <v>45846</v>
      </c>
      <c r="AR934" s="186">
        <f>_xll.qlInterestRateIndexMaturity(Currency&amp;"ibor"&amp;$I$1,AQ934,Trigger)</f>
        <v>45877</v>
      </c>
      <c r="AS934" s="359">
        <f>_xll.qlIndexFixing($AC$5,AP934,,_xll.ohTrigger(Trigger,Quote!$V$2))</f>
        <v>1.5404405453638343E-2</v>
      </c>
      <c r="AT934" s="359">
        <f>_xll.qlIndexFixing($AU$1,AP934,TRUE,_xll.ohTrigger(Trigger,Trigger1M))</f>
        <v>1.5571947324750502E-2</v>
      </c>
    </row>
    <row r="935" spans="41:46" ht="11.25" customHeight="1" x14ac:dyDescent="0.25">
      <c r="AO935" s="187" t="s">
        <v>90</v>
      </c>
      <c r="AP935" s="186">
        <f>_xll.qlInterestRateIndexFixingDate(Currency&amp;"ibor"&amp;$I$1,AQ935,Trigger)</f>
        <v>45849</v>
      </c>
      <c r="AQ935" s="186">
        <f>_xll.qlCalendarAdvance(Calendar,AQ934,AO935,"f",,Trigger)</f>
        <v>45853</v>
      </c>
      <c r="AR935" s="186">
        <f>_xll.qlInterestRateIndexMaturity(Currency&amp;"ibor"&amp;$I$1,AQ935,Trigger)</f>
        <v>45884</v>
      </c>
      <c r="AS935" s="359">
        <f>_xll.qlIndexFixing($AC$5,AP935,,_xll.ohTrigger(Trigger,Quote!$V$2))</f>
        <v>1.5435119902506476E-2</v>
      </c>
      <c r="AT935" s="359">
        <f>_xll.qlIndexFixing($AU$1,AP935,TRUE,_xll.ohTrigger(Trigger,Trigger1M))</f>
        <v>1.5585712866901819E-2</v>
      </c>
    </row>
    <row r="936" spans="41:46" ht="11.25" customHeight="1" x14ac:dyDescent="0.25">
      <c r="AO936" s="187" t="s">
        <v>90</v>
      </c>
      <c r="AP936" s="186">
        <f>_xll.qlInterestRateIndexFixingDate(Currency&amp;"ibor"&amp;$I$1,AQ936,Trigger)</f>
        <v>45856</v>
      </c>
      <c r="AQ936" s="186">
        <f>_xll.qlCalendarAdvance(Calendar,AQ935,AO936,"f",,Trigger)</f>
        <v>45860</v>
      </c>
      <c r="AR936" s="186">
        <f>_xll.qlInterestRateIndexMaturity(Currency&amp;"ibor"&amp;$I$1,AQ936,Trigger)</f>
        <v>45891</v>
      </c>
      <c r="AS936" s="359">
        <f>_xll.qlIndexFixing($AC$5,AP936,,_xll.ohTrigger(Trigger,Quote!$V$2))</f>
        <v>1.5465834432501975E-2</v>
      </c>
      <c r="AT936" s="359">
        <f>_xll.qlIndexFixing($AU$1,AP936,TRUE,_xll.ohTrigger(Trigger,Trigger1M))</f>
        <v>1.5599371691118004E-2</v>
      </c>
    </row>
    <row r="937" spans="41:46" ht="11.25" customHeight="1" x14ac:dyDescent="0.25">
      <c r="AO937" s="187" t="s">
        <v>90</v>
      </c>
      <c r="AP937" s="186">
        <f>_xll.qlInterestRateIndexFixingDate(Currency&amp;"ibor"&amp;$I$1,AQ937,Trigger)</f>
        <v>45863</v>
      </c>
      <c r="AQ937" s="186">
        <f>_xll.qlCalendarAdvance(Calendar,AQ936,AO937,"f",,Trigger)</f>
        <v>45867</v>
      </c>
      <c r="AR937" s="186">
        <f>_xll.qlInterestRateIndexMaturity(Currency&amp;"ibor"&amp;$I$1,AQ937,Trigger)</f>
        <v>45898</v>
      </c>
      <c r="AS937" s="359">
        <f>_xll.qlIndexFixing($AC$5,AP937,,_xll.ohTrigger(Trigger,Quote!$V$2))</f>
        <v>1.5496549043622255E-2</v>
      </c>
      <c r="AT937" s="359">
        <f>_xll.qlIndexFixing($AU$1,AP937,TRUE,_xll.ohTrigger(Trigger,Trigger1M))</f>
        <v>1.5612923749097046E-2</v>
      </c>
    </row>
    <row r="938" spans="41:46" ht="11.25" customHeight="1" x14ac:dyDescent="0.25">
      <c r="AO938" s="187" t="s">
        <v>90</v>
      </c>
      <c r="AP938" s="186">
        <f>_xll.qlInterestRateIndexFixingDate(Currency&amp;"ibor"&amp;$I$1,AQ938,Trigger)</f>
        <v>45870</v>
      </c>
      <c r="AQ938" s="186">
        <f>_xll.qlCalendarAdvance(Calendar,AQ937,AO938,"f",,Trigger)</f>
        <v>45874</v>
      </c>
      <c r="AR938" s="186">
        <f>_xll.qlInterestRateIndexMaturity(Currency&amp;"ibor"&amp;$I$1,AQ938,Trigger)</f>
        <v>45905</v>
      </c>
      <c r="AS938" s="359">
        <f>_xll.qlIndexFixing($AC$5,AP938,,_xll.ohTrigger(Trigger,Quote!$V$2))</f>
        <v>1.5527263735872479E-2</v>
      </c>
      <c r="AT938" s="359">
        <f>_xll.qlIndexFixing($AU$1,AP938,TRUE,_xll.ohTrigger(Trigger,Trigger1M))</f>
        <v>1.5626368992544673E-2</v>
      </c>
    </row>
    <row r="939" spans="41:46" ht="11.25" customHeight="1" x14ac:dyDescent="0.25">
      <c r="AO939" s="187" t="s">
        <v>90</v>
      </c>
      <c r="AP939" s="186">
        <f>_xll.qlInterestRateIndexFixingDate(Currency&amp;"ibor"&amp;$I$1,AQ939,Trigger)</f>
        <v>45877</v>
      </c>
      <c r="AQ939" s="186">
        <f>_xll.qlCalendarAdvance(Calendar,AQ938,AO939,"f",,Trigger)</f>
        <v>45881</v>
      </c>
      <c r="AR939" s="186">
        <f>_xll.qlInterestRateIndexMaturity(Currency&amp;"ibor"&amp;$I$1,AQ939,Trigger)</f>
        <v>45912</v>
      </c>
      <c r="AS939" s="359">
        <f>_xll.qlIndexFixing($AC$5,AP939,,_xll.ohTrigger(Trigger,Quote!$V$2))</f>
        <v>1.5557978509252644E-2</v>
      </c>
      <c r="AT939" s="359">
        <f>_xll.qlIndexFixing($AU$1,AP939,TRUE,_xll.ohTrigger(Trigger,Trigger1M))</f>
        <v>1.5639707373164037E-2</v>
      </c>
    </row>
    <row r="940" spans="41:46" ht="11.25" customHeight="1" x14ac:dyDescent="0.25">
      <c r="AO940" s="187" t="s">
        <v>90</v>
      </c>
      <c r="AP940" s="186">
        <f>_xll.qlInterestRateIndexFixingDate(Currency&amp;"ibor"&amp;$I$1,AQ940,Trigger)</f>
        <v>45884</v>
      </c>
      <c r="AQ940" s="186">
        <f>_xll.qlCalendarAdvance(Calendar,AQ939,AO940,"f",,Trigger)</f>
        <v>45888</v>
      </c>
      <c r="AR940" s="186">
        <f>_xll.qlInterestRateIndexMaturity(Currency&amp;"ibor"&amp;$I$1,AQ940,Trigger)</f>
        <v>45919</v>
      </c>
      <c r="AS940" s="359">
        <f>_xll.qlIndexFixing($AC$5,AP940,,_xll.ohTrigger(Trigger,Quote!$V$2))</f>
        <v>1.558869336376017E-2</v>
      </c>
      <c r="AT940" s="359">
        <f>_xll.qlIndexFixing($AU$1,AP940,TRUE,_xll.ohTrigger(Trigger,Trigger1M))</f>
        <v>1.5652938842671181E-2</v>
      </c>
    </row>
    <row r="941" spans="41:46" ht="11.25" customHeight="1" x14ac:dyDescent="0.25">
      <c r="AO941" s="187" t="s">
        <v>90</v>
      </c>
      <c r="AP941" s="186">
        <f>_xll.qlInterestRateIndexFixingDate(Currency&amp;"ibor"&amp;$I$1,AQ941,Trigger)</f>
        <v>45891</v>
      </c>
      <c r="AQ941" s="186">
        <f>_xll.qlCalendarAdvance(Calendar,AQ940,AO941,"f",,Trigger)</f>
        <v>45895</v>
      </c>
      <c r="AR941" s="186">
        <f>_xll.qlInterestRateIndexMaturity(Currency&amp;"ibor"&amp;$I$1,AQ941,Trigger)</f>
        <v>45926</v>
      </c>
      <c r="AS941" s="359">
        <f>_xll.qlIndexFixing($AC$5,AP941,,_xll.ohTrigger(Trigger,Quote!$V$2))</f>
        <v>1.561940829939506E-2</v>
      </c>
      <c r="AT941" s="359">
        <f>_xll.qlIndexFixing($AU$1,AP941,TRUE,_xll.ohTrigger(Trigger,Trigger1M))</f>
        <v>1.5666063352771833E-2</v>
      </c>
    </row>
    <row r="942" spans="41:46" ht="11.25" customHeight="1" x14ac:dyDescent="0.25">
      <c r="AO942" s="187" t="s">
        <v>90</v>
      </c>
      <c r="AP942" s="186">
        <f>_xll.qlInterestRateIndexFixingDate(Currency&amp;"ibor"&amp;$I$1,AQ942,Trigger)</f>
        <v>45898</v>
      </c>
      <c r="AQ942" s="186">
        <f>_xll.qlCalendarAdvance(Calendar,AQ941,AO942,"f",,Trigger)</f>
        <v>45902</v>
      </c>
      <c r="AR942" s="186">
        <f>_xll.qlInterestRateIndexMaturity(Currency&amp;"ibor"&amp;$I$1,AQ942,Trigger)</f>
        <v>45932</v>
      </c>
      <c r="AS942" s="359">
        <f>_xll.qlIndexFixing($AC$5,AP942,,_xll.ohTrigger(Trigger,Quote!$V$2))</f>
        <v>1.5647589461138089E-2</v>
      </c>
      <c r="AT942" s="359">
        <f>_xll.qlIndexFixing($AU$1,AP942,TRUE,_xll.ohTrigger(Trigger,Trigger1M))</f>
        <v>1.5677818900042162E-2</v>
      </c>
    </row>
    <row r="943" spans="41:46" ht="11.25" customHeight="1" x14ac:dyDescent="0.25">
      <c r="AO943" s="187" t="s">
        <v>90</v>
      </c>
      <c r="AP943" s="186">
        <f>_xll.qlInterestRateIndexFixingDate(Currency&amp;"ibor"&amp;$I$1,AQ943,Trigger)</f>
        <v>45905</v>
      </c>
      <c r="AQ943" s="186">
        <f>_xll.qlCalendarAdvance(Calendar,AQ942,AO943,"f",,Trigger)</f>
        <v>45909</v>
      </c>
      <c r="AR943" s="186">
        <f>_xll.qlInterestRateIndexMaturity(Currency&amp;"ibor"&amp;$I$1,AQ943,Trigger)</f>
        <v>45939</v>
      </c>
      <c r="AS943" s="359">
        <f>_xll.qlIndexFixing($AC$5,AP943,,_xll.ohTrigger(Trigger,Quote!$V$2))</f>
        <v>1.5678303217782741E-2</v>
      </c>
      <c r="AT943" s="359">
        <f>_xll.qlIndexFixing($AU$1,AP943,TRUE,_xll.ohTrigger(Trigger,Trigger1M))</f>
        <v>1.5690736435006514E-2</v>
      </c>
    </row>
    <row r="944" spans="41:46" ht="11.25" customHeight="1" x14ac:dyDescent="0.25">
      <c r="AO944" s="187" t="s">
        <v>90</v>
      </c>
      <c r="AP944" s="186">
        <f>_xll.qlInterestRateIndexFixingDate(Currency&amp;"ibor"&amp;$I$1,AQ944,Trigger)</f>
        <v>45912</v>
      </c>
      <c r="AQ944" s="186">
        <f>_xll.qlCalendarAdvance(Calendar,AQ943,AO944,"f",,Trigger)</f>
        <v>45916</v>
      </c>
      <c r="AR944" s="186">
        <f>_xll.qlInterestRateIndexMaturity(Currency&amp;"ibor"&amp;$I$1,AQ944,Trigger)</f>
        <v>45946</v>
      </c>
      <c r="AS944" s="359">
        <f>_xll.qlIndexFixing($AC$5,AP944,,_xll.ohTrigger(Trigger,Quote!$V$2))</f>
        <v>1.5709017052932595E-2</v>
      </c>
      <c r="AT944" s="359">
        <f>_xll.qlIndexFixing($AU$1,AP944,TRUE,_xll.ohTrigger(Trigger,Trigger1M))</f>
        <v>1.5703546873377938E-2</v>
      </c>
    </row>
    <row r="945" spans="41:46" ht="11.25" customHeight="1" x14ac:dyDescent="0.25">
      <c r="AO945" s="187" t="s">
        <v>90</v>
      </c>
      <c r="AP945" s="186">
        <f>_xll.qlInterestRateIndexFixingDate(Currency&amp;"ibor"&amp;$I$1,AQ945,Trigger)</f>
        <v>45919</v>
      </c>
      <c r="AQ945" s="186">
        <f>_xll.qlCalendarAdvance(Calendar,AQ944,AO945,"f",,Trigger)</f>
        <v>45923</v>
      </c>
      <c r="AR945" s="186">
        <f>_xll.qlInterestRateIndexMaturity(Currency&amp;"ibor"&amp;$I$1,AQ945,Trigger)</f>
        <v>45953</v>
      </c>
      <c r="AS945" s="359">
        <f>_xll.qlIndexFixing($AC$5,AP945,,_xll.ohTrigger(Trigger,Quote!$V$2))</f>
        <v>1.5739730966590315E-2</v>
      </c>
      <c r="AT945" s="359">
        <f>_xll.qlIndexFixing($AU$1,AP945,TRUE,_xll.ohTrigger(Trigger,Trigger1M))</f>
        <v>1.5716250166888379E-2</v>
      </c>
    </row>
    <row r="946" spans="41:46" ht="11.25" customHeight="1" x14ac:dyDescent="0.25">
      <c r="AO946" s="187" t="s">
        <v>90</v>
      </c>
      <c r="AP946" s="186">
        <f>_xll.qlInterestRateIndexFixingDate(Currency&amp;"ibor"&amp;$I$1,AQ946,Trigger)</f>
        <v>45926</v>
      </c>
      <c r="AQ946" s="186">
        <f>_xll.qlCalendarAdvance(Calendar,AQ945,AO946,"f",,Trigger)</f>
        <v>45930</v>
      </c>
      <c r="AR946" s="186">
        <f>_xll.qlInterestRateIndexMaturity(Currency&amp;"ibor"&amp;$I$1,AQ946,Trigger)</f>
        <v>45961</v>
      </c>
      <c r="AS946" s="359">
        <f>_xll.qlIndexFixing($AC$5,AP946,,_xll.ohTrigger(Trigger,Quote!$V$2))</f>
        <v>1.5772984194516053E-2</v>
      </c>
      <c r="AT946" s="359">
        <f>_xll.qlIndexFixing($AU$1,AP946,TRUE,_xll.ohTrigger(Trigger,Trigger1M))</f>
        <v>1.5730079822370686E-2</v>
      </c>
    </row>
    <row r="947" spans="41:46" ht="11.25" customHeight="1" x14ac:dyDescent="0.25">
      <c r="AO947" s="187" t="s">
        <v>90</v>
      </c>
      <c r="AP947" s="186">
        <f>_xll.qlInterestRateIndexFixingDate(Currency&amp;"ibor"&amp;$I$1,AQ947,Trigger)</f>
        <v>45933</v>
      </c>
      <c r="AQ947" s="186">
        <f>_xll.qlCalendarAdvance(Calendar,AQ946,AO947,"f",,Trigger)</f>
        <v>45937</v>
      </c>
      <c r="AR947" s="186">
        <f>_xll.qlInterestRateIndexMaturity(Currency&amp;"ibor"&amp;$I$1,AQ947,Trigger)</f>
        <v>45968</v>
      </c>
      <c r="AS947" s="359">
        <f>_xll.qlIndexFixing($AC$5,AP947,,_xll.ohTrigger(Trigger,Quote!$V$2))</f>
        <v>1.5803699616928017E-2</v>
      </c>
      <c r="AT947" s="359">
        <f>_xll.qlIndexFixing($AU$1,AP947,TRUE,_xll.ohTrigger(Trigger,Trigger1M))</f>
        <v>1.5742561562172415E-2</v>
      </c>
    </row>
    <row r="948" spans="41:46" ht="11.25" customHeight="1" x14ac:dyDescent="0.25">
      <c r="AO948" s="187" t="s">
        <v>90</v>
      </c>
      <c r="AP948" s="186">
        <f>_xll.qlInterestRateIndexFixingDate(Currency&amp;"ibor"&amp;$I$1,AQ948,Trigger)</f>
        <v>45940</v>
      </c>
      <c r="AQ948" s="186">
        <f>_xll.qlCalendarAdvance(Calendar,AQ947,AO948,"f",,Trigger)</f>
        <v>45944</v>
      </c>
      <c r="AR948" s="186">
        <f>_xll.qlInterestRateIndexMaturity(Currency&amp;"ibor"&amp;$I$1,AQ948,Trigger)</f>
        <v>45975</v>
      </c>
      <c r="AS948" s="359">
        <f>_xll.qlIndexFixing($AC$5,AP948,,_xll.ohTrigger(Trigger,Quote!$V$2))</f>
        <v>1.5834415120469916E-2</v>
      </c>
      <c r="AT948" s="359">
        <f>_xll.qlIndexFixing($AU$1,AP948,TRUE,_xll.ohTrigger(Trigger,Trigger1M))</f>
        <v>1.5754936004634096E-2</v>
      </c>
    </row>
    <row r="949" spans="41:46" ht="11.25" customHeight="1" x14ac:dyDescent="0.25">
      <c r="AO949" s="187" t="s">
        <v>90</v>
      </c>
      <c r="AP949" s="186">
        <f>_xll.qlInterestRateIndexFixingDate(Currency&amp;"ibor"&amp;$I$1,AQ949,Trigger)</f>
        <v>45947</v>
      </c>
      <c r="AQ949" s="186">
        <f>_xll.qlCalendarAdvance(Calendar,AQ948,AO949,"f",,Trigger)</f>
        <v>45951</v>
      </c>
      <c r="AR949" s="186">
        <f>_xll.qlInterestRateIndexMaturity(Currency&amp;"ibor"&amp;$I$1,AQ949,Trigger)</f>
        <v>45982</v>
      </c>
      <c r="AS949" s="359">
        <f>_xll.qlIndexFixing($AC$5,AP949,,_xll.ohTrigger(Trigger,Quote!$V$2))</f>
        <v>1.586513070514434E-2</v>
      </c>
      <c r="AT949" s="359">
        <f>_xll.qlIndexFixing($AU$1,AP949,TRUE,_xll.ohTrigger(Trigger,Trigger1M))</f>
        <v>1.5767203101494986E-2</v>
      </c>
    </row>
    <row r="950" spans="41:46" ht="11.25" customHeight="1" x14ac:dyDescent="0.25">
      <c r="AO950" s="187" t="s">
        <v>90</v>
      </c>
      <c r="AP950" s="186">
        <f>_xll.qlInterestRateIndexFixingDate(Currency&amp;"ibor"&amp;$I$1,AQ950,Trigger)</f>
        <v>45954</v>
      </c>
      <c r="AQ950" s="186">
        <f>_xll.qlCalendarAdvance(Calendar,AQ949,AO950,"f",,Trigger)</f>
        <v>45958</v>
      </c>
      <c r="AR950" s="186">
        <f>_xll.qlInterestRateIndexMaturity(Currency&amp;"ibor"&amp;$I$1,AQ950,Trigger)</f>
        <v>45989</v>
      </c>
      <c r="AS950" s="359">
        <f>_xll.qlIndexFixing($AC$5,AP950,,_xll.ohTrigger(Trigger,Quote!$V$2))</f>
        <v>1.5895846370948701E-2</v>
      </c>
      <c r="AT950" s="359">
        <f>_xll.qlIndexFixing($AU$1,AP950,TRUE,_xll.ohTrigger(Trigger,Trigger1M))</f>
        <v>1.577936280448659E-2</v>
      </c>
    </row>
    <row r="951" spans="41:46" ht="11.25" customHeight="1" x14ac:dyDescent="0.25">
      <c r="AO951" s="187" t="s">
        <v>90</v>
      </c>
      <c r="AP951" s="186">
        <f>_xll.qlInterestRateIndexFixingDate(Currency&amp;"ibor"&amp;$I$1,AQ951,Trigger)</f>
        <v>45961</v>
      </c>
      <c r="AQ951" s="186">
        <f>_xll.qlCalendarAdvance(Calendar,AQ950,AO951,"f",,Trigger)</f>
        <v>45965</v>
      </c>
      <c r="AR951" s="186">
        <f>_xll.qlInterestRateIndexMaturity(Currency&amp;"ibor"&amp;$I$1,AQ951,Trigger)</f>
        <v>45995</v>
      </c>
      <c r="AS951" s="359">
        <f>_xll.qlIndexFixing($AC$5,AP951,,_xll.ohTrigger(Trigger,Quote!$V$2))</f>
        <v>1.5924016097249805E-2</v>
      </c>
      <c r="AT951" s="359">
        <f>_xll.qlIndexFixing($AU$1,AP951,TRUE,_xll.ohTrigger(Trigger,Trigger1M))</f>
        <v>1.5790217183541344E-2</v>
      </c>
    </row>
    <row r="952" spans="41:46" ht="11.25" customHeight="1" x14ac:dyDescent="0.25">
      <c r="AO952" s="187" t="s">
        <v>90</v>
      </c>
      <c r="AP952" s="186">
        <f>_xll.qlInterestRateIndexFixingDate(Currency&amp;"ibor"&amp;$I$1,AQ952,Trigger)</f>
        <v>45968</v>
      </c>
      <c r="AQ952" s="186">
        <f>_xll.qlCalendarAdvance(Calendar,AQ951,AO952,"f",,Trigger)</f>
        <v>45972</v>
      </c>
      <c r="AR952" s="186">
        <f>_xll.qlInterestRateIndexMaturity(Currency&amp;"ibor"&amp;$I$1,AQ952,Trigger)</f>
        <v>46002</v>
      </c>
      <c r="AS952" s="359">
        <f>_xll.qlIndexFixing($AC$5,AP952,,_xll.ohTrigger(Trigger,Quote!$V$2))</f>
        <v>1.5954730560478581E-2</v>
      </c>
      <c r="AT952" s="359">
        <f>_xll.qlIndexFixing($AU$1,AP952,TRUE,_xll.ohTrigger(Trigger,Trigger1M))</f>
        <v>1.5802169111900355E-2</v>
      </c>
    </row>
    <row r="953" spans="41:46" ht="11.25" customHeight="1" x14ac:dyDescent="0.25">
      <c r="AO953" s="187" t="s">
        <v>90</v>
      </c>
      <c r="AP953" s="186">
        <f>_xll.qlInterestRateIndexFixingDate(Currency&amp;"ibor"&amp;$I$1,AQ953,Trigger)</f>
        <v>45975</v>
      </c>
      <c r="AQ953" s="186">
        <f>_xll.qlCalendarAdvance(Calendar,AQ952,AO953,"f",,Trigger)</f>
        <v>45979</v>
      </c>
      <c r="AR953" s="186">
        <f>_xll.qlInterestRateIndexMaturity(Currency&amp;"ibor"&amp;$I$1,AQ953,Trigger)</f>
        <v>46009</v>
      </c>
      <c r="AS953" s="359">
        <f>_xll.qlIndexFixing($AC$5,AP953,,_xll.ohTrigger(Trigger,Quote!$V$2))</f>
        <v>1.5985445102217888E-2</v>
      </c>
      <c r="AT953" s="359">
        <f>_xll.qlIndexFixing($AU$1,AP953,TRUE,_xll.ohTrigger(Trigger,Trigger1M))</f>
        <v>1.5814013509395153E-2</v>
      </c>
    </row>
    <row r="954" spans="41:46" ht="11.25" customHeight="1" x14ac:dyDescent="0.25">
      <c r="AO954" s="187" t="s">
        <v>90</v>
      </c>
      <c r="AP954" s="186">
        <f>_xll.qlInterestRateIndexFixingDate(Currency&amp;"ibor"&amp;$I$1,AQ954,Trigger)</f>
        <v>45982</v>
      </c>
      <c r="AQ954" s="186">
        <f>_xll.qlCalendarAdvance(Calendar,AQ953,AO954,"f",,Trigger)</f>
        <v>45986</v>
      </c>
      <c r="AR954" s="186">
        <f>_xll.qlInterestRateIndexMaturity(Currency&amp;"ibor"&amp;$I$1,AQ954,Trigger)</f>
        <v>46020</v>
      </c>
      <c r="AS954" s="359">
        <f>_xll.qlIndexFixing($AC$5,AP954,,_xll.ohTrigger(Trigger,Quote!$V$2))</f>
        <v>1.6026361451260913E-2</v>
      </c>
      <c r="AT954" s="359">
        <f>_xll.qlIndexFixing($AU$1,AP954,TRUE,_xll.ohTrigger(Trigger,Trigger1M))</f>
        <v>1.5830451968937124E-2</v>
      </c>
    </row>
    <row r="955" spans="41:46" ht="11.25" customHeight="1" x14ac:dyDescent="0.25">
      <c r="AO955" s="187" t="s">
        <v>90</v>
      </c>
      <c r="AP955" s="186">
        <f>_xll.qlInterestRateIndexFixingDate(Currency&amp;"ibor"&amp;$I$1,AQ955,Trigger)</f>
        <v>45989</v>
      </c>
      <c r="AQ955" s="186">
        <f>_xll.qlCalendarAdvance(Calendar,AQ954,AO955,"f",,Trigger)</f>
        <v>45993</v>
      </c>
      <c r="AR955" s="186">
        <f>_xll.qlInterestRateIndexMaturity(Currency&amp;"ibor"&amp;$I$1,AQ955,Trigger)</f>
        <v>46024</v>
      </c>
      <c r="AS955" s="359">
        <f>_xll.qlIndexFixing($AC$5,AP955,,_xll.ohTrigger(Trigger,Quote!$V$2))</f>
        <v>1.6049425916937692E-2</v>
      </c>
      <c r="AT955" s="359">
        <f>_xll.qlIndexFixing($AU$1,AP955,TRUE,_xll.ohTrigger(Trigger,Trigger1M))</f>
        <v>1.5838548722444175E-2</v>
      </c>
    </row>
    <row r="956" spans="41:46" ht="11.25" customHeight="1" x14ac:dyDescent="0.25">
      <c r="AO956" s="187" t="s">
        <v>90</v>
      </c>
      <c r="AP956" s="186">
        <f>_xll.qlInterestRateIndexFixingDate(Currency&amp;"ibor"&amp;$I$1,AQ956,Trigger)</f>
        <v>45996</v>
      </c>
      <c r="AQ956" s="186">
        <f>_xll.qlCalendarAdvance(Calendar,AQ955,AO956,"f",,Trigger)</f>
        <v>46000</v>
      </c>
      <c r="AR956" s="186">
        <f>_xll.qlInterestRateIndexMaturity(Currency&amp;"ibor"&amp;$I$1,AQ956,Trigger)</f>
        <v>46031</v>
      </c>
      <c r="AS956" s="359">
        <f>_xll.qlIndexFixing($AC$5,AP956,,_xll.ohTrigger(Trigger,Quote!$V$2))</f>
        <v>1.608014206952944E-2</v>
      </c>
      <c r="AT956" s="359">
        <f>_xll.qlIndexFixing($AU$1,AP956,TRUE,_xll.ohTrigger(Trigger,Trigger1M))</f>
        <v>1.5850063048875845E-2</v>
      </c>
    </row>
    <row r="957" spans="41:46" ht="11.25" customHeight="1" x14ac:dyDescent="0.25">
      <c r="AO957" s="187" t="s">
        <v>90</v>
      </c>
      <c r="AP957" s="186">
        <f>_xll.qlInterestRateIndexFixingDate(Currency&amp;"ibor"&amp;$I$1,AQ957,Trigger)</f>
        <v>46003</v>
      </c>
      <c r="AQ957" s="186">
        <f>_xll.qlCalendarAdvance(Calendar,AQ956,AO957,"f",,Trigger)</f>
        <v>46007</v>
      </c>
      <c r="AR957" s="186">
        <f>_xll.qlInterestRateIndexMaturity(Currency&amp;"ibor"&amp;$I$1,AQ957,Trigger)</f>
        <v>46038</v>
      </c>
      <c r="AS957" s="359">
        <f>_xll.qlIndexFixing($AC$5,AP957,,_xll.ohTrigger(Trigger,Quote!$V$2))</f>
        <v>1.6110858303253709E-2</v>
      </c>
      <c r="AT957" s="359">
        <f>_xll.qlIndexFixing($AU$1,AP957,TRUE,_xll.ohTrigger(Trigger,Trigger1M))</f>
        <v>1.5861469643680029E-2</v>
      </c>
    </row>
    <row r="958" spans="41:46" ht="11.25" customHeight="1" x14ac:dyDescent="0.25">
      <c r="AO958" s="187" t="s">
        <v>90</v>
      </c>
      <c r="AP958" s="186">
        <f>_xll.qlInterestRateIndexFixingDate(Currency&amp;"ibor"&amp;$I$1,AQ958,Trigger)</f>
        <v>46010</v>
      </c>
      <c r="AQ958" s="186">
        <f>_xll.qlCalendarAdvance(Calendar,AQ957,AO958,"f",,Trigger)</f>
        <v>46014</v>
      </c>
      <c r="AR958" s="186">
        <f>_xll.qlInterestRateIndexMaturity(Currency&amp;"ibor"&amp;$I$1,AQ958,Trigger)</f>
        <v>46045</v>
      </c>
      <c r="AS958" s="359">
        <f>_xll.qlIndexFixing($AC$5,AP958,,_xll.ohTrigger(Trigger,Quote!$V$2))</f>
        <v>1.6141574618113073E-2</v>
      </c>
      <c r="AT958" s="359">
        <f>_xll.qlIndexFixing($AU$1,AP958,TRUE,_xll.ohTrigger(Trigger,Trigger1M))</f>
        <v>1.5872768458614021E-2</v>
      </c>
    </row>
    <row r="959" spans="41:46" ht="11.25" customHeight="1" x14ac:dyDescent="0.25">
      <c r="AO959" s="187" t="s">
        <v>90</v>
      </c>
      <c r="AP959" s="186">
        <f>_xll.qlInterestRateIndexFixingDate(Currency&amp;"ibor"&amp;$I$1,AQ959,Trigger)</f>
        <v>46015</v>
      </c>
      <c r="AQ959" s="186">
        <f>_xll.qlCalendarAdvance(Calendar,AQ958,AO959,"f",,Trigger)</f>
        <v>46021</v>
      </c>
      <c r="AR959" s="186">
        <f>_xll.qlInterestRateIndexMaturity(Currency&amp;"ibor"&amp;$I$1,AQ959,Trigger)</f>
        <v>46052</v>
      </c>
      <c r="AS959" s="359">
        <f>_xll.qlIndexFixing($AC$5,AP959,,_xll.ohTrigger(Trigger,Quote!$V$2))</f>
        <v>1.6172291014102381E-2</v>
      </c>
      <c r="AT959" s="359">
        <f>_xll.qlIndexFixing($AU$1,AP959,TRUE,_xll.ohTrigger(Trigger,Trigger1M))</f>
        <v>1.5883959445442856E-2</v>
      </c>
    </row>
    <row r="960" spans="41:46" ht="11.25" customHeight="1" x14ac:dyDescent="0.25">
      <c r="AO960" s="187" t="s">
        <v>90</v>
      </c>
      <c r="AP960" s="186">
        <f>_xll.qlInterestRateIndexFixingDate(Currency&amp;"ibor"&amp;$I$1,AQ960,Trigger)</f>
        <v>46024</v>
      </c>
      <c r="AQ960" s="186">
        <f>_xll.qlCalendarAdvance(Calendar,AQ959,AO960,"f",,Trigger)</f>
        <v>46028</v>
      </c>
      <c r="AR960" s="186">
        <f>_xll.qlInterestRateIndexMaturity(Currency&amp;"ibor"&amp;$I$1,AQ960,Trigger)</f>
        <v>46059</v>
      </c>
      <c r="AS960" s="359">
        <f>_xll.qlIndexFixing($AC$5,AP960,,_xll.ohTrigger(Trigger,Quote!$V$2))</f>
        <v>1.6203007491224209E-2</v>
      </c>
      <c r="AT960" s="359">
        <f>_xll.qlIndexFixing($AU$1,AP960,TRUE,_xll.ohTrigger(Trigger,Trigger1M))</f>
        <v>1.5895042555931573E-2</v>
      </c>
    </row>
    <row r="961" spans="41:46" ht="11.25" customHeight="1" x14ac:dyDescent="0.25">
      <c r="AO961" s="187" t="s">
        <v>90</v>
      </c>
      <c r="AP961" s="186">
        <f>_xll.qlInterestRateIndexFixingDate(Currency&amp;"ibor"&amp;$I$1,AQ961,Trigger)</f>
        <v>46031</v>
      </c>
      <c r="AQ961" s="186">
        <f>_xll.qlCalendarAdvance(Calendar,AQ960,AO961,"f",,Trigger)</f>
        <v>46035</v>
      </c>
      <c r="AR961" s="186">
        <f>_xll.qlInterestRateIndexMaturity(Currency&amp;"ibor"&amp;$I$1,AQ961,Trigger)</f>
        <v>46066</v>
      </c>
      <c r="AS961" s="359">
        <f>_xll.qlIndexFixing($AC$5,AP961,,_xll.ohTrigger(Trigger,Quote!$V$2))</f>
        <v>1.6233724049481136E-2</v>
      </c>
      <c r="AT961" s="359">
        <f>_xll.qlIndexFixing($AU$1,AP961,TRUE,_xll.ohTrigger(Trigger,Trigger1M))</f>
        <v>1.5906017741845208E-2</v>
      </c>
    </row>
    <row r="962" spans="41:46" ht="11.25" customHeight="1" x14ac:dyDescent="0.25">
      <c r="AO962" s="187" t="s">
        <v>90</v>
      </c>
      <c r="AP962" s="186">
        <f>_xll.qlInterestRateIndexFixingDate(Currency&amp;"ibor"&amp;$I$1,AQ962,Trigger)</f>
        <v>46038</v>
      </c>
      <c r="AQ962" s="186">
        <f>_xll.qlCalendarAdvance(Calendar,AQ961,AO962,"f",,Trigger)</f>
        <v>46042</v>
      </c>
      <c r="AR962" s="186">
        <f>_xll.qlInterestRateIndexMaturity(Currency&amp;"ibor"&amp;$I$1,AQ962,Trigger)</f>
        <v>46073</v>
      </c>
      <c r="AS962" s="359">
        <f>_xll.qlIndexFixing($AC$5,AP962,,_xll.ohTrigger(Trigger,Quote!$V$2))</f>
        <v>1.6264440688870584E-2</v>
      </c>
      <c r="AT962" s="359">
        <f>_xll.qlIndexFixing($AU$1,AP962,TRUE,_xll.ohTrigger(Trigger,Trigger1M))</f>
        <v>1.5916884954961689E-2</v>
      </c>
    </row>
    <row r="963" spans="41:46" ht="11.25" customHeight="1" x14ac:dyDescent="0.25">
      <c r="AO963" s="187" t="s">
        <v>90</v>
      </c>
      <c r="AP963" s="186">
        <f>_xll.qlInterestRateIndexFixingDate(Currency&amp;"ibor"&amp;$I$1,AQ963,Trigger)</f>
        <v>46045</v>
      </c>
      <c r="AQ963" s="186">
        <f>_xll.qlCalendarAdvance(Calendar,AQ962,AO963,"f",,Trigger)</f>
        <v>46049</v>
      </c>
      <c r="AR963" s="186">
        <f>_xll.qlInterestRateIndexMaturity(Currency&amp;"ibor"&amp;$I$1,AQ963,Trigger)</f>
        <v>46080</v>
      </c>
      <c r="AS963" s="359">
        <f>_xll.qlIndexFixing($AC$5,AP963,,_xll.ohTrigger(Trigger,Quote!$V$2))</f>
        <v>1.6295157409392552E-2</v>
      </c>
      <c r="AT963" s="359">
        <f>_xll.qlIndexFixing($AU$1,AP963,TRUE,_xll.ohTrigger(Trigger,Trigger1M))</f>
        <v>1.592764414704605E-2</v>
      </c>
    </row>
    <row r="964" spans="41:46" ht="11.25" customHeight="1" x14ac:dyDescent="0.25">
      <c r="AO964" s="187" t="s">
        <v>90</v>
      </c>
      <c r="AP964" s="186">
        <f>_xll.qlInterestRateIndexFixingDate(Currency&amp;"ibor"&amp;$I$1,AQ964,Trigger)</f>
        <v>46052</v>
      </c>
      <c r="AQ964" s="186">
        <f>_xll.qlCalendarAdvance(Calendar,AQ963,AO964,"f",,Trigger)</f>
        <v>46056</v>
      </c>
      <c r="AR964" s="186">
        <f>_xll.qlInterestRateIndexMaturity(Currency&amp;"ibor"&amp;$I$1,AQ964,Trigger)</f>
        <v>46084</v>
      </c>
      <c r="AS964" s="359">
        <f>_xll.qlIndexFixing($AC$5,AP964,,_xll.ohTrigger(Trigger,Quote!$V$2))</f>
        <v>1.6318182938390394E-2</v>
      </c>
      <c r="AT964" s="359">
        <f>_xll.qlIndexFixing($AU$1,AP964,TRUE,_xll.ohTrigger(Trigger,Trigger1M))</f>
        <v>1.5934980634190663E-2</v>
      </c>
    </row>
    <row r="965" spans="41:46" ht="11.25" customHeight="1" x14ac:dyDescent="0.25">
      <c r="AO965" s="187" t="s">
        <v>90</v>
      </c>
      <c r="AP965" s="186">
        <f>_xll.qlInterestRateIndexFixingDate(Currency&amp;"ibor"&amp;$I$1,AQ965,Trigger)</f>
        <v>46059</v>
      </c>
      <c r="AQ965" s="186">
        <f>_xll.qlCalendarAdvance(Calendar,AQ964,AO965,"f",,Trigger)</f>
        <v>46063</v>
      </c>
      <c r="AR965" s="186">
        <f>_xll.qlInterestRateIndexMaturity(Currency&amp;"ibor"&amp;$I$1,AQ965,Trigger)</f>
        <v>46091</v>
      </c>
      <c r="AS965" s="359">
        <f>_xll.qlIndexFixing($AC$5,AP965,,_xll.ohTrigger(Trigger,Quote!$V$2))</f>
        <v>1.6348895625775128E-2</v>
      </c>
      <c r="AT965" s="359">
        <f>_xll.qlIndexFixing($AU$1,AP965,TRUE,_xll.ohTrigger(Trigger,Trigger1M))</f>
        <v>1.5945545416268407E-2</v>
      </c>
    </row>
    <row r="966" spans="41:46" ht="11.25" customHeight="1" x14ac:dyDescent="0.25">
      <c r="AO966" s="187" t="s">
        <v>90</v>
      </c>
      <c r="AP966" s="186">
        <f>_xll.qlInterestRateIndexFixingDate(Currency&amp;"ibor"&amp;$I$1,AQ966,Trigger)</f>
        <v>46066</v>
      </c>
      <c r="AQ966" s="186">
        <f>_xll.qlCalendarAdvance(Calendar,AQ965,AO966,"f",,Trigger)</f>
        <v>46070</v>
      </c>
      <c r="AR966" s="186">
        <f>_xll.qlInterestRateIndexMaturity(Currency&amp;"ibor"&amp;$I$1,AQ966,Trigger)</f>
        <v>46098</v>
      </c>
      <c r="AS966" s="359">
        <f>_xll.qlIndexFixing($AC$5,AP966,,_xll.ohTrigger(Trigger,Quote!$V$2))</f>
        <v>1.6379608386429823E-2</v>
      </c>
      <c r="AT966" s="359">
        <f>_xll.qlIndexFixing($AU$1,AP966,TRUE,_xll.ohTrigger(Trigger,Trigger1M))</f>
        <v>1.5956002056430725E-2</v>
      </c>
    </row>
    <row r="967" spans="41:46" ht="11.25" customHeight="1" x14ac:dyDescent="0.25">
      <c r="AO967" s="187" t="s">
        <v>90</v>
      </c>
      <c r="AP967" s="186">
        <f>_xll.qlInterestRateIndexFixingDate(Currency&amp;"ibor"&amp;$I$1,AQ967,Trigger)</f>
        <v>46073</v>
      </c>
      <c r="AQ967" s="186">
        <f>_xll.qlCalendarAdvance(Calendar,AQ966,AO967,"f",,Trigger)</f>
        <v>46077</v>
      </c>
      <c r="AR967" s="186">
        <f>_xll.qlInterestRateIndexMaturity(Currency&amp;"ibor"&amp;$I$1,AQ967,Trigger)</f>
        <v>46105</v>
      </c>
      <c r="AS967" s="359">
        <f>_xll.qlIndexFixing($AC$5,AP967,,_xll.ohTrigger(Trigger,Quote!$V$2))</f>
        <v>1.6410321220357332E-2</v>
      </c>
      <c r="AT967" s="359">
        <f>_xll.qlIndexFixing($AU$1,AP967,TRUE,_xll.ohTrigger(Trigger,Trigger1M))</f>
        <v>1.5966350506496165E-2</v>
      </c>
    </row>
    <row r="968" spans="41:46" ht="11.25" customHeight="1" x14ac:dyDescent="0.25">
      <c r="AO968" s="187" t="s">
        <v>90</v>
      </c>
      <c r="AP968" s="186">
        <f>_xll.qlInterestRateIndexFixingDate(Currency&amp;"ibor"&amp;$I$1,AQ968,Trigger)</f>
        <v>46080</v>
      </c>
      <c r="AQ968" s="186">
        <f>_xll.qlCalendarAdvance(Calendar,AQ967,AO968,"f",,Trigger)</f>
        <v>46084</v>
      </c>
      <c r="AR968" s="186">
        <f>_xll.qlInterestRateIndexMaturity(Currency&amp;"ibor"&amp;$I$1,AQ968,Trigger)</f>
        <v>46119</v>
      </c>
      <c r="AS968" s="359">
        <f>_xll.qlIndexFixing($AC$5,AP968,,_xll.ohTrigger(Trigger,Quote!$V$2))</f>
        <v>1.6459022668757126E-2</v>
      </c>
      <c r="AT968" s="359">
        <f>_xll.qlIndexFixing($AU$1,AP968,TRUE,_xll.ohTrigger(Trigger,Trigger1M))</f>
        <v>1.5984112006027878E-2</v>
      </c>
    </row>
    <row r="969" spans="41:46" ht="11.25" customHeight="1" x14ac:dyDescent="0.25">
      <c r="AO969" s="187" t="s">
        <v>90</v>
      </c>
      <c r="AP969" s="186">
        <f>_xll.qlInterestRateIndexFixingDate(Currency&amp;"ibor"&amp;$I$1,AQ969,Trigger)</f>
        <v>46087</v>
      </c>
      <c r="AQ969" s="186">
        <f>_xll.qlCalendarAdvance(Calendar,AQ968,AO969,"f",,Trigger)</f>
        <v>46091</v>
      </c>
      <c r="AR969" s="186">
        <f>_xll.qlInterestRateIndexMaturity(Currency&amp;"ibor"&amp;$I$1,AQ969,Trigger)</f>
        <v>46122</v>
      </c>
      <c r="AS969" s="359">
        <f>_xll.qlIndexFixing($AC$5,AP969,,_xll.ohTrigger(Trigger,Quote!$V$2))</f>
        <v>1.6479459436340795E-2</v>
      </c>
      <c r="AT969" s="359">
        <f>_xll.qlIndexFixing($AU$1,AP969,TRUE,_xll.ohTrigger(Trigger,Trigger1M))</f>
        <v>1.5989928157660888E-2</v>
      </c>
    </row>
    <row r="970" spans="41:46" ht="11.25" customHeight="1" x14ac:dyDescent="0.25">
      <c r="AO970" s="187" t="s">
        <v>90</v>
      </c>
      <c r="AP970" s="186">
        <f>_xll.qlInterestRateIndexFixingDate(Currency&amp;"ibor"&amp;$I$1,AQ970,Trigger)</f>
        <v>46094</v>
      </c>
      <c r="AQ970" s="186">
        <f>_xll.qlCalendarAdvance(Calendar,AQ969,AO970,"f",,Trigger)</f>
        <v>46098</v>
      </c>
      <c r="AR970" s="186">
        <f>_xll.qlInterestRateIndexMaturity(Currency&amp;"ibor"&amp;$I$1,AQ970,Trigger)</f>
        <v>46129</v>
      </c>
      <c r="AS970" s="359">
        <f>_xll.qlIndexFixing($AC$5,AP970,,_xll.ohTrigger(Trigger,Quote!$V$2))</f>
        <v>1.6510176724803295E-2</v>
      </c>
      <c r="AT970" s="359">
        <f>_xll.qlIndexFixing($AU$1,AP970,TRUE,_xll.ohTrigger(Trigger,Trigger1M))</f>
        <v>1.5999929852451973E-2</v>
      </c>
    </row>
    <row r="971" spans="41:46" ht="11.25" customHeight="1" x14ac:dyDescent="0.25">
      <c r="AO971" s="187" t="s">
        <v>90</v>
      </c>
      <c r="AP971" s="186">
        <f>_xll.qlInterestRateIndexFixingDate(Currency&amp;"ibor"&amp;$I$1,AQ971,Trigger)</f>
        <v>46101</v>
      </c>
      <c r="AQ971" s="186">
        <f>_xll.qlCalendarAdvance(Calendar,AQ970,AO971,"f",,Trigger)</f>
        <v>46105</v>
      </c>
      <c r="AR971" s="186">
        <f>_xll.qlInterestRateIndexMaturity(Currency&amp;"ibor"&amp;$I$1,AQ971,Trigger)</f>
        <v>46136</v>
      </c>
      <c r="AS971" s="359">
        <f>_xll.qlIndexFixing($AC$5,AP971,,_xll.ohTrigger(Trigger,Quote!$V$2))</f>
        <v>1.6540894094400894E-2</v>
      </c>
      <c r="AT971" s="359">
        <f>_xll.qlIndexFixing($AU$1,AP971,TRUE,_xll.ohTrigger(Trigger,Trigger1M))</f>
        <v>1.600982314051172E-2</v>
      </c>
    </row>
    <row r="972" spans="41:46" ht="11.25" customHeight="1" x14ac:dyDescent="0.25">
      <c r="AO972" s="187" t="s">
        <v>90</v>
      </c>
      <c r="AP972" s="186">
        <f>_xll.qlInterestRateIndexFixingDate(Currency&amp;"ibor"&amp;$I$1,AQ972,Trigger)</f>
        <v>46108</v>
      </c>
      <c r="AQ972" s="186">
        <f>_xll.qlCalendarAdvance(Calendar,AQ971,AO972,"f",,Trigger)</f>
        <v>46112</v>
      </c>
      <c r="AR972" s="186">
        <f>_xll.qlInterestRateIndexMaturity(Currency&amp;"ibor"&amp;$I$1,AQ972,Trigger)</f>
        <v>46142</v>
      </c>
      <c r="AS972" s="359">
        <f>_xll.qlIndexFixing($AC$5,AP972,,_xll.ohTrigger(Trigger,Quote!$V$2))</f>
        <v>1.6569036312561458E-2</v>
      </c>
      <c r="AT972" s="359">
        <f>_xll.qlIndexFixing($AU$1,AP972,TRUE,_xll.ohTrigger(Trigger,Trigger1M))</f>
        <v>1.601856205528307E-2</v>
      </c>
    </row>
    <row r="973" spans="41:46" ht="11.25" customHeight="1" x14ac:dyDescent="0.25">
      <c r="AO973" s="187" t="s">
        <v>90</v>
      </c>
      <c r="AP973" s="186">
        <f>_xll.qlInterestRateIndexFixingDate(Currency&amp;"ibor"&amp;$I$1,AQ973,Trigger)</f>
        <v>46113</v>
      </c>
      <c r="AQ973" s="186">
        <f>_xll.qlCalendarAdvance(Calendar,AQ972,AO973,"f",,Trigger)</f>
        <v>46119</v>
      </c>
      <c r="AR973" s="186">
        <f>_xll.qlInterestRateIndexMaturity(Currency&amp;"ibor"&amp;$I$1,AQ973,Trigger)</f>
        <v>46149</v>
      </c>
      <c r="AS973" s="359">
        <f>_xll.qlIndexFixing($AC$5,AP973,,_xll.ohTrigger(Trigger,Quote!$V$2))</f>
        <v>1.6599752424556691E-2</v>
      </c>
      <c r="AT973" s="359">
        <f>_xll.qlIndexFixing($AU$1,AP973,TRUE,_xll.ohTrigger(Trigger,Trigger1M))</f>
        <v>1.6028245708847422E-2</v>
      </c>
    </row>
    <row r="974" spans="41:46" ht="11.25" customHeight="1" x14ac:dyDescent="0.25">
      <c r="AO974" s="187" t="s">
        <v>90</v>
      </c>
      <c r="AP974" s="186">
        <f>_xll.qlInterestRateIndexFixingDate(Currency&amp;"ibor"&amp;$I$1,AQ974,Trigger)</f>
        <v>46122</v>
      </c>
      <c r="AQ974" s="186">
        <f>_xll.qlCalendarAdvance(Calendar,AQ973,AO974,"f",,Trigger)</f>
        <v>46126</v>
      </c>
      <c r="AR974" s="186">
        <f>_xll.qlInterestRateIndexMaturity(Currency&amp;"ibor"&amp;$I$1,AQ974,Trigger)</f>
        <v>46156</v>
      </c>
      <c r="AS974" s="359">
        <f>_xll.qlIndexFixing($AC$5,AP974,,_xll.ohTrigger(Trigger,Quote!$V$2))</f>
        <v>1.6630468615067784E-2</v>
      </c>
      <c r="AT974" s="359">
        <f>_xll.qlIndexFixing($AU$1,AP974,TRUE,_xll.ohTrigger(Trigger,Trigger1M))</f>
        <v>1.6037820819090776E-2</v>
      </c>
    </row>
    <row r="975" spans="41:46" ht="11.25" customHeight="1" x14ac:dyDescent="0.25">
      <c r="AO975" s="187" t="s">
        <v>90</v>
      </c>
      <c r="AP975" s="186">
        <f>_xll.qlInterestRateIndexFixingDate(Currency&amp;"ibor"&amp;$I$1,AQ975,Trigger)</f>
        <v>46129</v>
      </c>
      <c r="AQ975" s="186">
        <f>_xll.qlCalendarAdvance(Calendar,AQ974,AO975,"f",,Trigger)</f>
        <v>46133</v>
      </c>
      <c r="AR975" s="186">
        <f>_xll.qlInterestRateIndexMaturity(Currency&amp;"ibor"&amp;$I$1,AQ975,Trigger)</f>
        <v>46163</v>
      </c>
      <c r="AS975" s="359">
        <f>_xll.qlIndexFixing($AC$5,AP975,,_xll.ohTrigger(Trigger,Quote!$V$2))</f>
        <v>1.6661184884092073E-2</v>
      </c>
      <c r="AT975" s="359">
        <f>_xll.qlIndexFixing($AU$1,AP975,TRUE,_xll.ohTrigger(Trigger,Trigger1M))</f>
        <v>1.6047287337843663E-2</v>
      </c>
    </row>
    <row r="976" spans="41:46" ht="11.25" customHeight="1" x14ac:dyDescent="0.25">
      <c r="AO976" s="187" t="s">
        <v>90</v>
      </c>
      <c r="AP976" s="186">
        <f>_xll.qlInterestRateIndexFixingDate(Currency&amp;"ibor"&amp;$I$1,AQ976,Trigger)</f>
        <v>46136</v>
      </c>
      <c r="AQ976" s="186">
        <f>_xll.qlCalendarAdvance(Calendar,AQ975,AO976,"f",,Trigger)</f>
        <v>46140</v>
      </c>
      <c r="AR976" s="186">
        <f>_xll.qlInterestRateIndexMaturity(Currency&amp;"ibor"&amp;$I$1,AQ976,Trigger)</f>
        <v>46170</v>
      </c>
      <c r="AS976" s="359">
        <f>_xll.qlIndexFixing($AC$5,AP976,,_xll.ohTrigger(Trigger,Quote!$V$2))</f>
        <v>1.6691901231632222E-2</v>
      </c>
      <c r="AT976" s="359">
        <f>_xll.qlIndexFixing($AU$1,AP976,TRUE,_xll.ohTrigger(Trigger,Trigger1M))</f>
        <v>1.6056645216917964E-2</v>
      </c>
    </row>
    <row r="977" spans="41:46" ht="11.25" customHeight="1" x14ac:dyDescent="0.25">
      <c r="AO977" s="187" t="s">
        <v>90</v>
      </c>
      <c r="AP977" s="186">
        <f>_xll.qlInterestRateIndexFixingDate(Currency&amp;"ibor"&amp;$I$1,AQ977,Trigger)</f>
        <v>46142</v>
      </c>
      <c r="AQ977" s="186">
        <f>_xll.qlCalendarAdvance(Calendar,AQ976,AO977,"f",,Trigger)</f>
        <v>46147</v>
      </c>
      <c r="AR977" s="186">
        <f>_xll.qlInterestRateIndexMaturity(Currency&amp;"ibor"&amp;$I$1,AQ977,Trigger)</f>
        <v>46178</v>
      </c>
      <c r="AS977" s="359">
        <f>_xll.qlIndexFixing($AC$5,AP977,,_xll.ohTrigger(Trigger,Quote!$V$2))</f>
        <v>1.6600969542062569E-2</v>
      </c>
      <c r="AT977" s="359">
        <f>_xll.qlIndexFixing($AU$1,AP977,TRUE,_xll.ohTrigger(Trigger,Trigger1M))</f>
        <v>1.6066903628355181E-2</v>
      </c>
    </row>
    <row r="978" spans="41:46" ht="11.25" customHeight="1" x14ac:dyDescent="0.25">
      <c r="AO978" s="187" t="s">
        <v>90</v>
      </c>
      <c r="AP978" s="186">
        <f>_xll.qlInterestRateIndexFixingDate(Currency&amp;"ibor"&amp;$I$1,AQ978,Trigger)</f>
        <v>46150</v>
      </c>
      <c r="AQ978" s="186">
        <f>_xll.qlCalendarAdvance(Calendar,AQ977,AO978,"f",,Trigger)</f>
        <v>46154</v>
      </c>
      <c r="AR978" s="186">
        <f>_xll.qlInterestRateIndexMaturity(Currency&amp;"ibor"&amp;$I$1,AQ978,Trigger)</f>
        <v>46185</v>
      </c>
      <c r="AS978" s="359">
        <f>_xll.qlIndexFixing($AC$5,AP978,,_xll.ohTrigger(Trigger,Quote!$V$2))</f>
        <v>1.6413692455926932E-2</v>
      </c>
      <c r="AT978" s="359">
        <f>_xll.qlIndexFixing($AU$1,AP978,TRUE,_xll.ohTrigger(Trigger,Trigger1M))</f>
        <v>1.6076036719802175E-2</v>
      </c>
    </row>
    <row r="979" spans="41:46" ht="11.25" customHeight="1" x14ac:dyDescent="0.25">
      <c r="AO979" s="187" t="s">
        <v>90</v>
      </c>
      <c r="AP979" s="186">
        <f>_xll.qlInterestRateIndexFixingDate(Currency&amp;"ibor"&amp;$I$1,AQ979,Trigger)</f>
        <v>46157</v>
      </c>
      <c r="AQ979" s="186">
        <f>_xll.qlCalendarAdvance(Calendar,AQ978,AO979,"f",,Trigger)</f>
        <v>46161</v>
      </c>
      <c r="AR979" s="186">
        <f>_xll.qlInterestRateIndexMaturity(Currency&amp;"ibor"&amp;$I$1,AQ979,Trigger)</f>
        <v>46192</v>
      </c>
      <c r="AS979" s="359">
        <f>_xll.qlIndexFixing($AC$5,AP979,,_xll.ohTrigger(Trigger,Quote!$V$2))</f>
        <v>1.6225662416370391E-2</v>
      </c>
      <c r="AT979" s="359">
        <f>_xll.qlIndexFixing($AU$1,AP979,TRUE,_xll.ohTrigger(Trigger,Trigger1M))</f>
        <v>1.6085061018988805E-2</v>
      </c>
    </row>
    <row r="980" spans="41:46" ht="11.25" customHeight="1" x14ac:dyDescent="0.25">
      <c r="AO980" s="187" t="s">
        <v>90</v>
      </c>
      <c r="AP980" s="186">
        <f>_xll.qlInterestRateIndexFixingDate(Currency&amp;"ibor"&amp;$I$1,AQ980,Trigger)</f>
        <v>46164</v>
      </c>
      <c r="AQ980" s="186">
        <f>_xll.qlCalendarAdvance(Calendar,AQ979,AO980,"f",,Trigger)</f>
        <v>46168</v>
      </c>
      <c r="AR980" s="186">
        <f>_xll.qlInterestRateIndexMaturity(Currency&amp;"ibor"&amp;$I$1,AQ980,Trigger)</f>
        <v>46199</v>
      </c>
      <c r="AS980" s="359">
        <f>_xll.qlIndexFixing($AC$5,AP980,,_xll.ohTrigger(Trigger,Quote!$V$2))</f>
        <v>1.6036879460019138E-2</v>
      </c>
      <c r="AT980" s="359">
        <f>_xll.qlIndexFixing($AU$1,AP980,TRUE,_xll.ohTrigger(Trigger,Trigger1M))</f>
        <v>1.6093976477736839E-2</v>
      </c>
    </row>
    <row r="981" spans="41:46" ht="11.25" customHeight="1" x14ac:dyDescent="0.25">
      <c r="AO981" s="187" t="s">
        <v>90</v>
      </c>
      <c r="AP981" s="186">
        <f>_xll.qlInterestRateIndexFixingDate(Currency&amp;"ibor"&amp;$I$1,AQ981,Trigger)</f>
        <v>46171</v>
      </c>
      <c r="AQ981" s="186">
        <f>_xll.qlCalendarAdvance(Calendar,AQ980,AO981,"f",,Trigger)</f>
        <v>46175</v>
      </c>
      <c r="AR981" s="186">
        <f>_xll.qlInterestRateIndexMaturity(Currency&amp;"ibor"&amp;$I$1,AQ981,Trigger)</f>
        <v>46205</v>
      </c>
      <c r="AS981" s="359">
        <f>_xll.qlIndexFixing($AC$5,AP981,,_xll.ohTrigger(Trigger,Quote!$V$2))</f>
        <v>1.5876071194441899E-2</v>
      </c>
      <c r="AT981" s="359">
        <f>_xll.qlIndexFixing($AU$1,AP981,TRUE,_xll.ohTrigger(Trigger,Trigger1M))</f>
        <v>1.6101803331120657E-2</v>
      </c>
    </row>
    <row r="982" spans="41:46" ht="11.25" customHeight="1" x14ac:dyDescent="0.25">
      <c r="AO982" s="187" t="s">
        <v>90</v>
      </c>
      <c r="AP982" s="186">
        <f>_xll.qlInterestRateIndexFixingDate(Currency&amp;"ibor"&amp;$I$1,AQ982,Trigger)</f>
        <v>46178</v>
      </c>
      <c r="AQ982" s="186">
        <f>_xll.qlCalendarAdvance(Calendar,AQ981,AO982,"f",,Trigger)</f>
        <v>46182</v>
      </c>
      <c r="AR982" s="186">
        <f>_xll.qlInterestRateIndexMaturity(Currency&amp;"ibor"&amp;$I$1,AQ982,Trigger)</f>
        <v>46212</v>
      </c>
      <c r="AS982" s="359">
        <f>_xll.qlIndexFixing($AC$5,AP982,,_xll.ohTrigger(Trigger,Quote!$V$2))</f>
        <v>1.5903437911361173E-2</v>
      </c>
      <c r="AT982" s="359">
        <f>_xll.qlIndexFixing($AU$1,AP982,TRUE,_xll.ohTrigger(Trigger,Trigger1M))</f>
        <v>1.6110508360553943E-2</v>
      </c>
    </row>
    <row r="983" spans="41:46" ht="11.25" customHeight="1" x14ac:dyDescent="0.25">
      <c r="AO983" s="187" t="s">
        <v>90</v>
      </c>
      <c r="AP983" s="186">
        <f>_xll.qlInterestRateIndexFixingDate(Currency&amp;"ibor"&amp;$I$1,AQ983,Trigger)</f>
        <v>46185</v>
      </c>
      <c r="AQ983" s="186">
        <f>_xll.qlCalendarAdvance(Calendar,AQ982,AO983,"f",,Trigger)</f>
        <v>46189</v>
      </c>
      <c r="AR983" s="186">
        <f>_xll.qlInterestRateIndexMaturity(Currency&amp;"ibor"&amp;$I$1,AQ983,Trigger)</f>
        <v>46219</v>
      </c>
      <c r="AS983" s="359">
        <f>_xll.qlIndexFixing($AC$5,AP983,,_xll.ohTrigger(Trigger,Quote!$V$2))</f>
        <v>1.5930804690611922E-2</v>
      </c>
      <c r="AT983" s="359">
        <f>_xll.qlIndexFixing($AU$1,AP983,TRUE,_xll.ohTrigger(Trigger,Trigger1M))</f>
        <v>1.6119104413138352E-2</v>
      </c>
    </row>
    <row r="984" spans="41:46" ht="11.25" customHeight="1" x14ac:dyDescent="0.25">
      <c r="AO984" s="187" t="s">
        <v>90</v>
      </c>
      <c r="AP984" s="186">
        <f>_xll.qlInterestRateIndexFixingDate(Currency&amp;"ibor"&amp;$I$1,AQ984,Trigger)</f>
        <v>46192</v>
      </c>
      <c r="AQ984" s="186">
        <f>_xll.qlCalendarAdvance(Calendar,AQ983,AO984,"f",,Trigger)</f>
        <v>46196</v>
      </c>
      <c r="AR984" s="186">
        <f>_xll.qlInterestRateIndexMaturity(Currency&amp;"ibor"&amp;$I$1,AQ984,Trigger)</f>
        <v>46226</v>
      </c>
      <c r="AS984" s="359">
        <f>_xll.qlIndexFixing($AC$5,AP984,,_xll.ohTrigger(Trigger,Quote!$V$2))</f>
        <v>1.5958171532191479E-2</v>
      </c>
      <c r="AT984" s="359">
        <f>_xll.qlIndexFixing($AU$1,AP984,TRUE,_xll.ohTrigger(Trigger,Trigger1M))</f>
        <v>1.6127591440720401E-2</v>
      </c>
    </row>
    <row r="985" spans="41:46" ht="11.25" customHeight="1" x14ac:dyDescent="0.25">
      <c r="AO985" s="187" t="s">
        <v>90</v>
      </c>
      <c r="AP985" s="186">
        <f>_xll.qlInterestRateIndexFixingDate(Currency&amp;"ibor"&amp;$I$1,AQ985,Trigger)</f>
        <v>46199</v>
      </c>
      <c r="AQ985" s="186">
        <f>_xll.qlCalendarAdvance(Calendar,AQ984,AO985,"f",,Trigger)</f>
        <v>46203</v>
      </c>
      <c r="AR985" s="186">
        <f>_xll.qlInterestRateIndexMaturity(Currency&amp;"ibor"&amp;$I$1,AQ985,Trigger)</f>
        <v>46234</v>
      </c>
      <c r="AS985" s="359">
        <f>_xll.qlIndexFixing($AC$5,AP985,,_xll.ohTrigger(Trigger,Quote!$V$2))</f>
        <v>1.5987848064953777E-2</v>
      </c>
      <c r="AT985" s="359">
        <f>_xll.qlIndexFixing($AU$1,AP985,TRUE,_xll.ohTrigger(Trigger,Trigger1M))</f>
        <v>1.6136919478894458E-2</v>
      </c>
    </row>
    <row r="986" spans="41:46" ht="11.25" customHeight="1" x14ac:dyDescent="0.25">
      <c r="AO986" s="187" t="s">
        <v>90</v>
      </c>
      <c r="AP986" s="186">
        <f>_xll.qlInterestRateIndexFixingDate(Currency&amp;"ibor"&amp;$I$1,AQ986,Trigger)</f>
        <v>46206</v>
      </c>
      <c r="AQ986" s="186">
        <f>_xll.qlCalendarAdvance(Calendar,AQ985,AO986,"f",,Trigger)</f>
        <v>46210</v>
      </c>
      <c r="AR986" s="186">
        <f>_xll.qlInterestRateIndexMaturity(Currency&amp;"ibor"&amp;$I$1,AQ986,Trigger)</f>
        <v>46241</v>
      </c>
      <c r="AS986" s="359">
        <f>_xll.qlIndexFixing($AC$5,AP986,,_xll.ohTrigger(Trigger,Quote!$V$2))</f>
        <v>1.6015216251256806E-2</v>
      </c>
      <c r="AT986" s="359">
        <f>_xll.qlIndexFixing($AU$1,AP986,TRUE,_xll.ohTrigger(Trigger,Trigger1M))</f>
        <v>1.6145180883445881E-2</v>
      </c>
    </row>
    <row r="987" spans="41:46" ht="11.25" customHeight="1" x14ac:dyDescent="0.25">
      <c r="AO987" s="187" t="s">
        <v>90</v>
      </c>
      <c r="AP987" s="186">
        <f>_xll.qlInterestRateIndexFixingDate(Currency&amp;"ibor"&amp;$I$1,AQ987,Trigger)</f>
        <v>46213</v>
      </c>
      <c r="AQ987" s="186">
        <f>_xll.qlCalendarAdvance(Calendar,AQ986,AO987,"f",,Trigger)</f>
        <v>46217</v>
      </c>
      <c r="AR987" s="186">
        <f>_xll.qlInterestRateIndexMaturity(Currency&amp;"ibor"&amp;$I$1,AQ987,Trigger)</f>
        <v>46248</v>
      </c>
      <c r="AS987" s="359">
        <f>_xll.qlIndexFixing($AC$5,AP987,,_xll.ohTrigger(Trigger,Quote!$V$2))</f>
        <v>1.6042584501975404E-2</v>
      </c>
      <c r="AT987" s="359">
        <f>_xll.qlIndexFixing($AU$1,AP987,TRUE,_xll.ohTrigger(Trigger,Trigger1M))</f>
        <v>1.6153333110401312E-2</v>
      </c>
    </row>
    <row r="988" spans="41:46" ht="11.25" customHeight="1" x14ac:dyDescent="0.25">
      <c r="AO988" s="187" t="s">
        <v>90</v>
      </c>
      <c r="AP988" s="186">
        <f>_xll.qlInterestRateIndexFixingDate(Currency&amp;"ibor"&amp;$I$1,AQ988,Trigger)</f>
        <v>46220</v>
      </c>
      <c r="AQ988" s="186">
        <f>_xll.qlCalendarAdvance(Calendar,AQ987,AO988,"f",,Trigger)</f>
        <v>46224</v>
      </c>
      <c r="AR988" s="186">
        <f>_xll.qlInterestRateIndexMaturity(Currency&amp;"ibor"&amp;$I$1,AQ988,Trigger)</f>
        <v>46255</v>
      </c>
      <c r="AS988" s="359">
        <f>_xll.qlIndexFixing($AC$5,AP988,,_xll.ohTrigger(Trigger,Quote!$V$2))</f>
        <v>1.606995281710184E-2</v>
      </c>
      <c r="AT988" s="359">
        <f>_xll.qlIndexFixing($AU$1,AP988,TRUE,_xll.ohTrigger(Trigger,Trigger1M))</f>
        <v>1.6161376111603138E-2</v>
      </c>
    </row>
    <row r="989" spans="41:46" ht="11.25" customHeight="1" x14ac:dyDescent="0.25">
      <c r="AO989" s="187" t="s">
        <v>90</v>
      </c>
      <c r="AP989" s="186">
        <f>_xll.qlInterestRateIndexFixingDate(Currency&amp;"ibor"&amp;$I$1,AQ989,Trigger)</f>
        <v>46227</v>
      </c>
      <c r="AQ989" s="186">
        <f>_xll.qlCalendarAdvance(Calendar,AQ988,AO989,"f",,Trigger)</f>
        <v>46231</v>
      </c>
      <c r="AR989" s="186">
        <f>_xll.qlInterestRateIndexMaturity(Currency&amp;"ibor"&amp;$I$1,AQ989,Trigger)</f>
        <v>46262</v>
      </c>
      <c r="AS989" s="359">
        <f>_xll.qlIndexFixing($AC$5,AP989,,_xll.ohTrigger(Trigger,Quote!$V$2))</f>
        <v>1.6097321196636104E-2</v>
      </c>
      <c r="AT989" s="359">
        <f>_xll.qlIndexFixing($AU$1,AP989,TRUE,_xll.ohTrigger(Trigger,Trigger1M))</f>
        <v>1.6169309838896331E-2</v>
      </c>
    </row>
    <row r="990" spans="41:46" ht="11.25" customHeight="1" x14ac:dyDescent="0.25">
      <c r="AO990" s="187" t="s">
        <v>90</v>
      </c>
      <c r="AP990" s="186">
        <f>_xll.qlInterestRateIndexFixingDate(Currency&amp;"ibor"&amp;$I$1,AQ990,Trigger)</f>
        <v>46234</v>
      </c>
      <c r="AQ990" s="186">
        <f>_xll.qlCalendarAdvance(Calendar,AQ989,AO990,"f",,Trigger)</f>
        <v>46238</v>
      </c>
      <c r="AR990" s="186">
        <f>_xll.qlInterestRateIndexMaturity(Currency&amp;"ibor"&amp;$I$1,AQ990,Trigger)</f>
        <v>46269</v>
      </c>
      <c r="AS990" s="359">
        <f>_xll.qlIndexFixing($AC$5,AP990,,_xll.ohTrigger(Trigger,Quote!$V$2))</f>
        <v>1.6124689640585943E-2</v>
      </c>
      <c r="AT990" s="359">
        <f>_xll.qlIndexFixing($AU$1,AP990,TRUE,_xll.ohTrigger(Trigger,Trigger1M))</f>
        <v>1.6177134244141338E-2</v>
      </c>
    </row>
    <row r="991" spans="41:46" ht="11.25" customHeight="1" x14ac:dyDescent="0.25">
      <c r="AO991" s="187" t="s">
        <v>90</v>
      </c>
      <c r="AP991" s="186">
        <f>_xll.qlInterestRateIndexFixingDate(Currency&amp;"ibor"&amp;$I$1,AQ991,Trigger)</f>
        <v>46241</v>
      </c>
      <c r="AQ991" s="186">
        <f>_xll.qlCalendarAdvance(Calendar,AQ990,AO991,"f",,Trigger)</f>
        <v>46245</v>
      </c>
      <c r="AR991" s="186">
        <f>_xll.qlInterestRateIndexMaturity(Currency&amp;"ibor"&amp;$I$1,AQ991,Trigger)</f>
        <v>46276</v>
      </c>
      <c r="AS991" s="359">
        <f>_xll.qlIndexFixing($AC$5,AP991,,_xll.ohTrigger(Trigger,Quote!$V$2))</f>
        <v>1.6152058148943611E-2</v>
      </c>
      <c r="AT991" s="359">
        <f>_xll.qlIndexFixing($AU$1,AP991,TRUE,_xll.ohTrigger(Trigger,Trigger1M))</f>
        <v>1.6184849279185707E-2</v>
      </c>
    </row>
    <row r="992" spans="41:46" ht="11.25" customHeight="1" x14ac:dyDescent="0.25">
      <c r="AO992" s="187" t="s">
        <v>90</v>
      </c>
      <c r="AP992" s="186">
        <f>_xll.qlInterestRateIndexFixingDate(Currency&amp;"ibor"&amp;$I$1,AQ992,Trigger)</f>
        <v>46248</v>
      </c>
      <c r="AQ992" s="186">
        <f>_xll.qlCalendarAdvance(Calendar,AQ991,AO992,"f",,Trigger)</f>
        <v>46252</v>
      </c>
      <c r="AR992" s="186">
        <f>_xll.qlInterestRateIndexMaturity(Currency&amp;"ibor"&amp;$I$1,AQ992,Trigger)</f>
        <v>46283</v>
      </c>
      <c r="AS992" s="359">
        <f>_xll.qlIndexFixing($AC$5,AP992,,_xll.ohTrigger(Trigger,Quote!$V$2))</f>
        <v>1.6179426721711694E-2</v>
      </c>
      <c r="AT992" s="359">
        <f>_xll.qlIndexFixing($AU$1,AP992,TRUE,_xll.ohTrigger(Trigger,Trigger1M))</f>
        <v>1.6192454895889878E-2</v>
      </c>
    </row>
    <row r="993" spans="41:46" ht="11.25" customHeight="1" x14ac:dyDescent="0.25">
      <c r="AO993" s="187" t="s">
        <v>90</v>
      </c>
      <c r="AP993" s="186">
        <f>_xll.qlInterestRateIndexFixingDate(Currency&amp;"ibor"&amp;$I$1,AQ993,Trigger)</f>
        <v>46255</v>
      </c>
      <c r="AQ993" s="186">
        <f>_xll.qlCalendarAdvance(Calendar,AQ992,AO993,"f",,Trigger)</f>
        <v>46259</v>
      </c>
      <c r="AR993" s="186">
        <f>_xll.qlInterestRateIndexMaturity(Currency&amp;"ibor"&amp;$I$1,AQ993,Trigger)</f>
        <v>46290</v>
      </c>
      <c r="AS993" s="359">
        <f>_xll.qlIndexFixing($AC$5,AP993,,_xll.ohTrigger(Trigger,Quote!$V$2))</f>
        <v>1.6206795358892769E-2</v>
      </c>
      <c r="AT993" s="359">
        <f>_xll.qlIndexFixing($AU$1,AP993,TRUE,_xll.ohTrigger(Trigger,Trigger1M))</f>
        <v>1.6199951046111723E-2</v>
      </c>
    </row>
    <row r="994" spans="41:46" ht="11.25" customHeight="1" x14ac:dyDescent="0.25">
      <c r="AO994" s="187" t="s">
        <v>90</v>
      </c>
      <c r="AP994" s="186">
        <f>_xll.qlInterestRateIndexFixingDate(Currency&amp;"ibor"&amp;$I$1,AQ994,Trigger)</f>
        <v>46262</v>
      </c>
      <c r="AQ994" s="186">
        <f>_xll.qlCalendarAdvance(Calendar,AQ993,AO994,"f",,Trigger)</f>
        <v>46266</v>
      </c>
      <c r="AR994" s="186">
        <f>_xll.qlInterestRateIndexMaturity(Currency&amp;"ibor"&amp;$I$1,AQ994,Trigger)</f>
        <v>46296</v>
      </c>
      <c r="AS994" s="359">
        <f>_xll.qlIndexFixing($AC$5,AP994,,_xll.ohTrigger(Trigger,Quote!$V$2))</f>
        <v>1.6231843376116828E-2</v>
      </c>
      <c r="AT994" s="359">
        <f>_xll.qlIndexFixing($AU$1,AP994,TRUE,_xll.ohTrigger(Trigger,Trigger1M))</f>
        <v>1.6206454749062793E-2</v>
      </c>
    </row>
    <row r="995" spans="41:46" ht="11.25" customHeight="1" x14ac:dyDescent="0.25">
      <c r="AO995" s="187" t="s">
        <v>90</v>
      </c>
      <c r="AP995" s="186">
        <f>_xll.qlInterestRateIndexFixingDate(Currency&amp;"ibor"&amp;$I$1,AQ995,Trigger)</f>
        <v>46269</v>
      </c>
      <c r="AQ995" s="186">
        <f>_xll.qlCalendarAdvance(Calendar,AQ994,AO995,"f",,Trigger)</f>
        <v>46273</v>
      </c>
      <c r="AR995" s="186">
        <f>_xll.qlInterestRateIndexMaturity(Currency&amp;"ibor"&amp;$I$1,AQ995,Trigger)</f>
        <v>46303</v>
      </c>
      <c r="AS995" s="359">
        <f>_xll.qlIndexFixing($AC$5,AP995,,_xll.ohTrigger(Trigger,Quote!$V$2))</f>
        <v>1.6259210903326604E-2</v>
      </c>
      <c r="AT995" s="359">
        <f>_xll.qlIndexFixing($AU$1,AP995,TRUE,_xll.ohTrigger(Trigger,Trigger1M))</f>
        <v>1.6213739324120624E-2</v>
      </c>
    </row>
    <row r="996" spans="41:46" ht="11.25" customHeight="1" x14ac:dyDescent="0.25">
      <c r="AO996" s="187" t="s">
        <v>90</v>
      </c>
      <c r="AP996" s="186">
        <f>_xll.qlInterestRateIndexFixingDate(Currency&amp;"ibor"&amp;$I$1,AQ996,Trigger)</f>
        <v>46276</v>
      </c>
      <c r="AQ996" s="186">
        <f>_xll.qlCalendarAdvance(Calendar,AQ995,AO996,"f",,Trigger)</f>
        <v>46280</v>
      </c>
      <c r="AR996" s="186">
        <f>_xll.qlInterestRateIndexMaturity(Currency&amp;"ibor"&amp;$I$1,AQ996,Trigger)</f>
        <v>46310</v>
      </c>
      <c r="AS996" s="359">
        <f>_xll.qlIndexFixing($AC$5,AP996,,_xll.ohTrigger(Trigger,Quote!$V$2))</f>
        <v>1.6286578492867854E-2</v>
      </c>
      <c r="AT996" s="359">
        <f>_xll.qlIndexFixing($AU$1,AP996,TRUE,_xll.ohTrigger(Trigger,Trigger1M))</f>
        <v>1.6220914296523503E-2</v>
      </c>
    </row>
    <row r="997" spans="41:46" ht="11.25" customHeight="1" x14ac:dyDescent="0.25">
      <c r="AO997" s="187" t="s">
        <v>90</v>
      </c>
      <c r="AP997" s="186">
        <f>_xll.qlInterestRateIndexFixingDate(Currency&amp;"ibor"&amp;$I$1,AQ997,Trigger)</f>
        <v>46283</v>
      </c>
      <c r="AQ997" s="186">
        <f>_xll.qlCalendarAdvance(Calendar,AQ996,AO997,"f",,Trigger)</f>
        <v>46287</v>
      </c>
      <c r="AR997" s="186">
        <f>_xll.qlInterestRateIndexMaturity(Currency&amp;"ibor"&amp;$I$1,AQ997,Trigger)</f>
        <v>46317</v>
      </c>
      <c r="AS997" s="359">
        <f>_xll.qlIndexFixing($AC$5,AP997,,_xll.ohTrigger(Trigger,Quote!$V$2))</f>
        <v>1.6313946144737912E-2</v>
      </c>
      <c r="AT997" s="359">
        <f>_xll.qlIndexFixing($AU$1,AP997,TRUE,_xll.ohTrigger(Trigger,Trigger1M))</f>
        <v>1.6227979618152588E-2</v>
      </c>
    </row>
    <row r="998" spans="41:46" ht="11.25" customHeight="1" x14ac:dyDescent="0.25">
      <c r="AO998" s="187" t="s">
        <v>90</v>
      </c>
      <c r="AP998" s="186">
        <f>_xll.qlInterestRateIndexFixingDate(Currency&amp;"ibor"&amp;$I$1,AQ998,Trigger)</f>
        <v>46290</v>
      </c>
      <c r="AQ998" s="186">
        <f>_xll.qlCalendarAdvance(Calendar,AQ997,AO998,"f",,Trigger)</f>
        <v>46294</v>
      </c>
      <c r="AR998" s="186">
        <f>_xll.qlInterestRateIndexMaturity(Currency&amp;"ibor"&amp;$I$1,AQ998,Trigger)</f>
        <v>46324</v>
      </c>
      <c r="AS998" s="359">
        <f>_xll.qlIndexFixing($AC$5,AP998,,_xll.ohTrigger(Trigger,Quote!$V$2))</f>
        <v>1.6341313858939444E-2</v>
      </c>
      <c r="AT998" s="359">
        <f>_xll.qlIndexFixing($AU$1,AP998,TRUE,_xll.ohTrigger(Trigger,Trigger1M))</f>
        <v>1.6234935240891701E-2</v>
      </c>
    </row>
    <row r="999" spans="41:46" ht="11.25" customHeight="1" x14ac:dyDescent="0.25">
      <c r="AO999" s="187" t="s">
        <v>90</v>
      </c>
      <c r="AP999" s="186">
        <f>_xll.qlInterestRateIndexFixingDate(Currency&amp;"ibor"&amp;$I$1,AQ999,Trigger)</f>
        <v>46297</v>
      </c>
      <c r="AQ999" s="186">
        <f>_xll.qlCalendarAdvance(Calendar,AQ998,AO999,"f",,Trigger)</f>
        <v>46301</v>
      </c>
      <c r="AR999" s="186">
        <f>_xll.qlInterestRateIndexMaturity(Currency&amp;"ibor"&amp;$I$1,AQ999,Trigger)</f>
        <v>46332</v>
      </c>
      <c r="AS999" s="359">
        <f>_xll.qlIndexFixing($AC$5,AP999,,_xll.ohTrigger(Trigger,Quote!$V$2))</f>
        <v>1.6371008534608187E-2</v>
      </c>
      <c r="AT999" s="359">
        <f>_xll.qlIndexFixing($AU$1,AP999,TRUE,_xll.ohTrigger(Trigger,Trigger1M))</f>
        <v>1.6242626455942179E-2</v>
      </c>
    </row>
    <row r="1000" spans="41:46" ht="11.25" customHeight="1" x14ac:dyDescent="0.25">
      <c r="AO1000" s="187" t="s">
        <v>90</v>
      </c>
      <c r="AP1000" s="186">
        <f>_xll.qlInterestRateIndexFixingDate(Currency&amp;"ibor"&amp;$I$1,AQ1000,Trigger)</f>
        <v>46304</v>
      </c>
      <c r="AQ1000" s="186">
        <f>_xll.qlCalendarAdvance(Calendar,AQ999,AO1000,"f",,Trigger)</f>
        <v>46308</v>
      </c>
      <c r="AR1000" s="186">
        <f>_xll.qlInterestRateIndexMaturity(Currency&amp;"ibor"&amp;$I$1,AQ1000,Trigger)</f>
        <v>46339</v>
      </c>
      <c r="AS1000" s="359">
        <f>_xll.qlIndexFixing($AC$5,AP1000,,_xll.ohTrigger(Trigger,Quote!$V$2))</f>
        <v>1.6398377622669887E-2</v>
      </c>
      <c r="AT1000" s="359">
        <f>_xll.qlIndexFixing($AU$1,AP1000,TRUE,_xll.ohTrigger(Trigger,Trigger1M))</f>
        <v>1.6249354993150868E-2</v>
      </c>
    </row>
    <row r="1001" spans="41:46" ht="11.25" customHeight="1" x14ac:dyDescent="0.25">
      <c r="AO1001" s="187" t="s">
        <v>90</v>
      </c>
      <c r="AP1001" s="186">
        <f>_xll.qlInterestRateIndexFixingDate(Currency&amp;"ibor"&amp;$I$1,AQ1001,Trigger)</f>
        <v>46311</v>
      </c>
      <c r="AQ1001" s="186">
        <f>_xll.qlCalendarAdvance(Calendar,AQ1000,AO1001,"f",,Trigger)</f>
        <v>46315</v>
      </c>
      <c r="AR1001" s="186">
        <f>_xll.qlInterestRateIndexMaturity(Currency&amp;"ibor"&amp;$I$1,AQ1001,Trigger)</f>
        <v>46346</v>
      </c>
      <c r="AS1001" s="359">
        <f>_xll.qlIndexFixing($AC$5,AP1001,,_xll.ohTrigger(Trigger,Quote!$V$2))</f>
        <v>1.6425746775141994E-2</v>
      </c>
      <c r="AT1001" s="359">
        <f>_xll.qlIndexFixing($AU$1,AP1001,TRUE,_xll.ohTrigger(Trigger,Trigger1M))</f>
        <v>1.6255973678874231E-2</v>
      </c>
    </row>
    <row r="1002" spans="41:46" ht="11.25" customHeight="1" x14ac:dyDescent="0.25">
      <c r="AO1002" s="187" t="s">
        <v>90</v>
      </c>
      <c r="AP1002" s="186">
        <f>_xll.qlInterestRateIndexFixingDate(Currency&amp;"ibor"&amp;$I$1,AQ1002,Trigger)</f>
        <v>46318</v>
      </c>
      <c r="AQ1002" s="186">
        <f>_xll.qlCalendarAdvance(Calendar,AQ1001,AO1002,"f",,Trigger)</f>
        <v>46322</v>
      </c>
      <c r="AR1002" s="186">
        <f>_xll.qlInterestRateIndexMaturity(Currency&amp;"ibor"&amp;$I$1,AQ1002,Trigger)</f>
        <v>46353</v>
      </c>
      <c r="AS1002" s="359">
        <f>_xll.qlIndexFixing($AC$5,AP1002,,_xll.ohTrigger(Trigger,Quote!$V$2))</f>
        <v>1.6453115992027097E-2</v>
      </c>
      <c r="AT1002" s="359">
        <f>_xll.qlIndexFixing($AU$1,AP1002,TRUE,_xll.ohTrigger(Trigger,Trigger1M))</f>
        <v>1.6262482464993337E-2</v>
      </c>
    </row>
    <row r="1003" spans="41:46" ht="11.25" customHeight="1" x14ac:dyDescent="0.25">
      <c r="AO1003" s="187" t="s">
        <v>90</v>
      </c>
      <c r="AP1003" s="186">
        <f>_xll.qlInterestRateIndexFixingDate(Currency&amp;"ibor"&amp;$I$1,AQ1003,Trigger)</f>
        <v>46325</v>
      </c>
      <c r="AQ1003" s="186">
        <f>_xll.qlCalendarAdvance(Calendar,AQ1002,AO1003,"f",,Trigger)</f>
        <v>46329</v>
      </c>
      <c r="AR1003" s="186">
        <f>_xll.qlInterestRateIndexMaturity(Currency&amp;"ibor"&amp;$I$1,AQ1003,Trigger)</f>
        <v>46359</v>
      </c>
      <c r="AS1003" s="359">
        <f>_xll.qlIndexFixing($AC$5,AP1003,,_xll.ohTrigger(Trigger,Quote!$V$2))</f>
        <v>1.6478153364919201E-2</v>
      </c>
      <c r="AT1003" s="359">
        <f>_xll.qlIndexFixing($AU$1,AP1003,TRUE,_xll.ohTrigger(Trigger,Trigger1M))</f>
        <v>1.6268066187381969E-2</v>
      </c>
    </row>
    <row r="1004" spans="41:46" ht="11.25" customHeight="1" x14ac:dyDescent="0.25">
      <c r="AO1004" s="187" t="s">
        <v>90</v>
      </c>
      <c r="AP1004" s="186">
        <f>_xll.qlInterestRateIndexFixingDate(Currency&amp;"ibor"&amp;$I$1,AQ1004,Trigger)</f>
        <v>46332</v>
      </c>
      <c r="AQ1004" s="186">
        <f>_xll.qlCalendarAdvance(Calendar,AQ1003,AO1004,"f",,Trigger)</f>
        <v>46336</v>
      </c>
      <c r="AR1004" s="186">
        <f>_xll.qlInterestRateIndexMaturity(Currency&amp;"ibor"&amp;$I$1,AQ1004,Trigger)</f>
        <v>46366</v>
      </c>
      <c r="AS1004" s="359">
        <f>_xll.qlIndexFixing($AC$5,AP1004,,_xll.ohTrigger(Trigger,Quote!$V$2))</f>
        <v>1.6505521453112237E-2</v>
      </c>
      <c r="AT1004" s="359">
        <f>_xll.qlIndexFixing($AU$1,AP1004,TRUE,_xll.ohTrigger(Trigger,Trigger1M))</f>
        <v>1.627436260650672E-2</v>
      </c>
    </row>
    <row r="1005" spans="41:46" ht="11.25" customHeight="1" x14ac:dyDescent="0.25">
      <c r="AO1005" s="187" t="s">
        <v>90</v>
      </c>
      <c r="AP1005" s="186">
        <f>_xll.qlInterestRateIndexFixingDate(Currency&amp;"ibor"&amp;$I$1,AQ1005,Trigger)</f>
        <v>46339</v>
      </c>
      <c r="AQ1005" s="186">
        <f>_xll.qlCalendarAdvance(Calendar,AQ1004,AO1005,"f",,Trigger)</f>
        <v>46343</v>
      </c>
      <c r="AR1005" s="186">
        <f>_xll.qlInterestRateIndexMaturity(Currency&amp;"ibor"&amp;$I$1,AQ1005,Trigger)</f>
        <v>46373</v>
      </c>
      <c r="AS1005" s="359">
        <f>_xll.qlIndexFixing($AC$5,AP1005,,_xll.ohTrigger(Trigger,Quote!$V$2))</f>
        <v>1.6532889603634082E-2</v>
      </c>
      <c r="AT1005" s="359">
        <f>_xll.qlIndexFixing($AU$1,AP1005,TRUE,_xll.ohTrigger(Trigger,Trigger1M))</f>
        <v>1.6280548990010857E-2</v>
      </c>
    </row>
    <row r="1006" spans="41:46" ht="11.25" customHeight="1" x14ac:dyDescent="0.25">
      <c r="AO1006" s="187" t="s">
        <v>90</v>
      </c>
      <c r="AP1006" s="186">
        <f>_xll.qlInterestRateIndexFixingDate(Currency&amp;"ibor"&amp;$I$1,AQ1006,Trigger)</f>
        <v>46346</v>
      </c>
      <c r="AQ1006" s="186">
        <f>_xll.qlCalendarAdvance(Calendar,AQ1005,AO1006,"f",,Trigger)</f>
        <v>46350</v>
      </c>
      <c r="AR1006" s="186">
        <f>_xll.qlInterestRateIndexMaturity(Currency&amp;"ibor"&amp;$I$1,AQ1006,Trigger)</f>
        <v>46380</v>
      </c>
      <c r="AS1006" s="359">
        <f>_xll.qlIndexFixing($AC$5,AP1006,,_xll.ohTrigger(Trigger,Quote!$V$2))</f>
        <v>1.6560257816490065E-2</v>
      </c>
      <c r="AT1006" s="359">
        <f>_xll.qlIndexFixing($AU$1,AP1006,TRUE,_xll.ohTrigger(Trigger,Trigger1M))</f>
        <v>1.6286625289799517E-2</v>
      </c>
    </row>
    <row r="1007" spans="41:46" ht="11.25" customHeight="1" x14ac:dyDescent="0.25">
      <c r="AO1007" s="187" t="s">
        <v>90</v>
      </c>
      <c r="AP1007" s="186">
        <f>_xll.qlInterestRateIndexFixingDate(Currency&amp;"ibor"&amp;$I$1,AQ1007,Trigger)</f>
        <v>46353</v>
      </c>
      <c r="AQ1007" s="186">
        <f>_xll.qlCalendarAdvance(Calendar,AQ1006,AO1007,"f",,Trigger)</f>
        <v>46357</v>
      </c>
      <c r="AR1007" s="186">
        <f>_xll.qlInterestRateIndexMaturity(Currency&amp;"ibor"&amp;$I$1,AQ1007,Trigger)</f>
        <v>46391</v>
      </c>
      <c r="AS1007" s="359">
        <f>_xll.qlIndexFixing($AC$5,AP1007,,_xll.ohTrigger(Trigger,Quote!$V$2))</f>
        <v>1.6596975048405509E-2</v>
      </c>
      <c r="AT1007" s="359">
        <f>_xll.qlIndexFixing($AU$1,AP1007,TRUE,_xll.ohTrigger(Trigger,Trigger1M))</f>
        <v>1.6295726290283107E-2</v>
      </c>
    </row>
    <row r="1008" spans="41:46" ht="11.25" customHeight="1" x14ac:dyDescent="0.25">
      <c r="AO1008" s="187" t="s">
        <v>90</v>
      </c>
      <c r="AP1008" s="186">
        <f>_xll.qlInterestRateIndexFixingDate(Currency&amp;"ibor"&amp;$I$1,AQ1008,Trigger)</f>
        <v>46360</v>
      </c>
      <c r="AQ1008" s="186">
        <f>_xll.qlCalendarAdvance(Calendar,AQ1007,AO1008,"f",,Trigger)</f>
        <v>46364</v>
      </c>
      <c r="AR1008" s="186">
        <f>_xll.qlInterestRateIndexMaturity(Currency&amp;"ibor"&amp;$I$1,AQ1008,Trigger)</f>
        <v>46395</v>
      </c>
      <c r="AS1008" s="359">
        <f>_xll.qlIndexFixing($AC$5,AP1008,,_xll.ohTrigger(Trigger,Quote!$V$2))</f>
        <v>1.6617332646007933E-2</v>
      </c>
      <c r="AT1008" s="359">
        <f>_xll.qlIndexFixing($AU$1,AP1008,TRUE,_xll.ohTrigger(Trigger,Trigger1M))</f>
        <v>1.6299224596186358E-2</v>
      </c>
    </row>
    <row r="1009" spans="41:46" ht="11.25" customHeight="1" x14ac:dyDescent="0.25">
      <c r="AO1009" s="187" t="s">
        <v>90</v>
      </c>
      <c r="AP1009" s="186">
        <f>_xll.qlInterestRateIndexFixingDate(Currency&amp;"ibor"&amp;$I$1,AQ1009,Trigger)</f>
        <v>46367</v>
      </c>
      <c r="AQ1009" s="186">
        <f>_xll.qlCalendarAdvance(Calendar,AQ1008,AO1009,"f",,Trigger)</f>
        <v>46371</v>
      </c>
      <c r="AR1009" s="186">
        <f>_xll.qlInterestRateIndexMaturity(Currency&amp;"ibor"&amp;$I$1,AQ1009,Trigger)</f>
        <v>46402</v>
      </c>
      <c r="AS1009" s="359">
        <f>_xll.qlIndexFixing($AC$5,AP1009,,_xll.ohTrigger(Trigger,Quote!$V$2))</f>
        <v>1.6644702313783972E-2</v>
      </c>
      <c r="AT1009" s="359">
        <f>_xll.qlIndexFixing($AU$1,AP1009,TRUE,_xll.ohTrigger(Trigger,Trigger1M))</f>
        <v>1.6304962738207252E-2</v>
      </c>
    </row>
    <row r="1010" spans="41:46" ht="11.25" customHeight="1" x14ac:dyDescent="0.25">
      <c r="AO1010" s="187" t="s">
        <v>90</v>
      </c>
      <c r="AP1010" s="186">
        <f>_xll.qlInterestRateIndexFixingDate(Currency&amp;"ibor"&amp;$I$1,AQ1010,Trigger)</f>
        <v>46374</v>
      </c>
      <c r="AQ1010" s="186">
        <f>_xll.qlCalendarAdvance(Calendar,AQ1009,AO1010,"f",,Trigger)</f>
        <v>46378</v>
      </c>
      <c r="AR1010" s="186">
        <f>_xll.qlInterestRateIndexMaturity(Currency&amp;"ibor"&amp;$I$1,AQ1010,Trigger)</f>
        <v>46409</v>
      </c>
      <c r="AS1010" s="359">
        <f>_xll.qlIndexFixing($AC$5,AP1010,,_xll.ohTrigger(Trigger,Quote!$V$2))</f>
        <v>1.6672072045972999E-2</v>
      </c>
      <c r="AT1010" s="359">
        <f>_xll.qlIndexFixing($AU$1,AP1010,TRUE,_xll.ohTrigger(Trigger,Trigger1M))</f>
        <v>1.6310590595834916E-2</v>
      </c>
    </row>
    <row r="1011" spans="41:46" ht="11.25" customHeight="1" x14ac:dyDescent="0.25">
      <c r="AO1011" s="187" t="s">
        <v>90</v>
      </c>
      <c r="AP1011" s="186">
        <f>_xll.qlInterestRateIndexFixingDate(Currency&amp;"ibor"&amp;$I$1,AQ1011,Trigger)</f>
        <v>46380</v>
      </c>
      <c r="AQ1011" s="186">
        <f>_xll.qlCalendarAdvance(Calendar,AQ1010,AO1011,"f",,Trigger)</f>
        <v>46385</v>
      </c>
      <c r="AR1011" s="186">
        <f>_xll.qlInterestRateIndexMaturity(Currency&amp;"ibor"&amp;$I$1,AQ1011,Trigger)</f>
        <v>46416</v>
      </c>
      <c r="AS1011" s="359">
        <f>_xll.qlIndexFixing($AC$5,AP1011,,_xll.ohTrigger(Trigger,Quote!$V$2))</f>
        <v>1.66994418425776E-2</v>
      </c>
      <c r="AT1011" s="359">
        <f>_xll.qlIndexFixing($AU$1,AP1011,TRUE,_xll.ohTrigger(Trigger,Trigger1M))</f>
        <v>1.6316108120983941E-2</v>
      </c>
    </row>
    <row r="1012" spans="41:46" ht="11.25" customHeight="1" x14ac:dyDescent="0.25">
      <c r="AO1012" s="187" t="s">
        <v>90</v>
      </c>
      <c r="AP1012" s="186">
        <f>_xll.qlInterestRateIndexFixingDate(Currency&amp;"ibor"&amp;$I$1,AQ1012,Trigger)</f>
        <v>46387</v>
      </c>
      <c r="AQ1012" s="186">
        <f>_xll.qlCalendarAdvance(Calendar,AQ1011,AO1012,"f",,Trigger)</f>
        <v>46392</v>
      </c>
      <c r="AR1012" s="186">
        <f>_xll.qlInterestRateIndexMaturity(Currency&amp;"ibor"&amp;$I$1,AQ1012,Trigger)</f>
        <v>46423</v>
      </c>
      <c r="AS1012" s="359">
        <f>_xll.qlIndexFixing($AC$5,AP1012,,_xll.ohTrigger(Trigger,Quote!$V$2))</f>
        <v>1.6726811703592609E-2</v>
      </c>
      <c r="AT1012" s="359">
        <f>_xll.qlIndexFixing($AU$1,AP1012,TRUE,_xll.ohTrigger(Trigger,Trigger1M))</f>
        <v>1.6321515265574082E-2</v>
      </c>
    </row>
    <row r="1013" spans="41:46" ht="11.25" customHeight="1" x14ac:dyDescent="0.25">
      <c r="AO1013" s="187" t="s">
        <v>90</v>
      </c>
      <c r="AP1013" s="186">
        <f>_xll.qlInterestRateIndexFixingDate(Currency&amp;"ibor"&amp;$I$1,AQ1013,Trigger)</f>
        <v>46395</v>
      </c>
      <c r="AQ1013" s="186">
        <f>_xll.qlCalendarAdvance(Calendar,AQ1012,AO1013,"f",,Trigger)</f>
        <v>46399</v>
      </c>
      <c r="AR1013" s="186">
        <f>_xll.qlInterestRateIndexMaturity(Currency&amp;"ibor"&amp;$I$1,AQ1013,Trigger)</f>
        <v>46430</v>
      </c>
      <c r="AS1013" s="359">
        <f>_xll.qlIndexFixing($AC$5,AP1013,,_xll.ohTrigger(Trigger,Quote!$V$2))</f>
        <v>1.6754181629025769E-2</v>
      </c>
      <c r="AT1013" s="359">
        <f>_xll.qlIndexFixing($AU$1,AP1013,TRUE,_xll.ohTrigger(Trigger,Trigger1M))</f>
        <v>1.6326811981525084E-2</v>
      </c>
    </row>
    <row r="1014" spans="41:46" ht="11.25" customHeight="1" x14ac:dyDescent="0.25">
      <c r="AO1014" s="187" t="s">
        <v>90</v>
      </c>
      <c r="AP1014" s="186">
        <f>_xll.qlInterestRateIndexFixingDate(Currency&amp;"ibor"&amp;$I$1,AQ1014,Trigger)</f>
        <v>46402</v>
      </c>
      <c r="AQ1014" s="186">
        <f>_xll.qlCalendarAdvance(Calendar,AQ1013,AO1014,"f",,Trigger)</f>
        <v>46406</v>
      </c>
      <c r="AR1014" s="186">
        <f>_xll.qlInterestRateIndexMaturity(Currency&amp;"ibor"&amp;$I$1,AQ1014,Trigger)</f>
        <v>46437</v>
      </c>
      <c r="AS1014" s="359">
        <f>_xll.qlIndexFixing($AC$5,AP1014,,_xll.ohTrigger(Trigger,Quote!$V$2))</f>
        <v>1.678155161886934E-2</v>
      </c>
      <c r="AT1014" s="359">
        <f>_xll.qlIndexFixing($AU$1,AP1014,TRUE,_xll.ohTrigger(Trigger,Trigger1M))</f>
        <v>1.6331998220761857E-2</v>
      </c>
    </row>
    <row r="1015" spans="41:46" ht="11.25" customHeight="1" x14ac:dyDescent="0.25">
      <c r="AO1015" s="187" t="s">
        <v>90</v>
      </c>
      <c r="AP1015" s="186">
        <f>_xll.qlInterestRateIndexFixingDate(Currency&amp;"ibor"&amp;$I$1,AQ1015,Trigger)</f>
        <v>46409</v>
      </c>
      <c r="AQ1015" s="186">
        <f>_xll.qlCalendarAdvance(Calendar,AQ1014,AO1015,"f",,Trigger)</f>
        <v>46413</v>
      </c>
      <c r="AR1015" s="186">
        <f>_xll.qlInterestRateIndexMaturity(Currency&amp;"ibor"&amp;$I$1,AQ1015,Trigger)</f>
        <v>46444</v>
      </c>
      <c r="AS1015" s="359">
        <f>_xll.qlIndexFixing($AC$5,AP1015,,_xll.ohTrigger(Trigger,Quote!$V$2))</f>
        <v>1.6808921673128484E-2</v>
      </c>
      <c r="AT1015" s="359">
        <f>_xll.qlIndexFixing($AU$1,AP1015,TRUE,_xll.ohTrigger(Trigger,Trigger1M))</f>
        <v>1.6337073935211891E-2</v>
      </c>
    </row>
    <row r="1016" spans="41:46" ht="11.25" customHeight="1" x14ac:dyDescent="0.25">
      <c r="AO1016" s="187" t="s">
        <v>90</v>
      </c>
      <c r="AP1016" s="186">
        <f>_xll.qlInterestRateIndexFixingDate(Currency&amp;"ibor"&amp;$I$1,AQ1016,Trigger)</f>
        <v>46416</v>
      </c>
      <c r="AQ1016" s="186">
        <f>_xll.qlCalendarAdvance(Calendar,AQ1015,AO1016,"f",,Trigger)</f>
        <v>46420</v>
      </c>
      <c r="AR1016" s="186">
        <f>_xll.qlInterestRateIndexMaturity(Currency&amp;"ibor"&amp;$I$1,AQ1016,Trigger)</f>
        <v>46448</v>
      </c>
      <c r="AS1016" s="359">
        <f>_xll.qlIndexFixing($AC$5,AP1016,,_xll.ohTrigger(Trigger,Quote!$V$2))</f>
        <v>1.6829247122231359E-2</v>
      </c>
      <c r="AT1016" s="359">
        <f>_xll.qlIndexFixing($AU$1,AP1016,TRUE,_xll.ohTrigger(Trigger,Trigger1M))</f>
        <v>1.6339889031036541E-2</v>
      </c>
    </row>
    <row r="1017" spans="41:46" ht="11.25" customHeight="1" x14ac:dyDescent="0.25">
      <c r="AO1017" s="187" t="s">
        <v>90</v>
      </c>
      <c r="AP1017" s="186">
        <f>_xll.qlInterestRateIndexFixingDate(Currency&amp;"ibor"&amp;$I$1,AQ1017,Trigger)</f>
        <v>46423</v>
      </c>
      <c r="AQ1017" s="186">
        <f>_xll.qlCalendarAdvance(Calendar,AQ1016,AO1017,"f",,Trigger)</f>
        <v>46427</v>
      </c>
      <c r="AR1017" s="186">
        <f>_xll.qlInterestRateIndexMaturity(Currency&amp;"ibor"&amp;$I$1,AQ1017,Trigger)</f>
        <v>46455</v>
      </c>
      <c r="AS1017" s="359">
        <f>_xll.qlIndexFixing($AC$5,AP1017,,_xll.ohTrigger(Trigger,Quote!$V$2))</f>
        <v>1.6856613452681683E-2</v>
      </c>
      <c r="AT1017" s="359">
        <f>_xll.qlIndexFixing($AU$1,AP1017,TRUE,_xll.ohTrigger(Trigger,Trigger1M))</f>
        <v>1.6344766603573837E-2</v>
      </c>
    </row>
    <row r="1018" spans="41:46" ht="11.25" customHeight="1" x14ac:dyDescent="0.25">
      <c r="AO1018" s="187" t="s">
        <v>90</v>
      </c>
      <c r="AP1018" s="186">
        <f>_xll.qlInterestRateIndexFixingDate(Currency&amp;"ibor"&amp;$I$1,AQ1018,Trigger)</f>
        <v>46430</v>
      </c>
      <c r="AQ1018" s="186">
        <f>_xll.qlCalendarAdvance(Calendar,AQ1017,AO1018,"f",,Trigger)</f>
        <v>46434</v>
      </c>
      <c r="AR1018" s="186">
        <f>_xll.qlInterestRateIndexMaturity(Currency&amp;"ibor"&amp;$I$1,AQ1018,Trigger)</f>
        <v>46462</v>
      </c>
      <c r="AS1018" s="359">
        <f>_xll.qlIndexFixing($AC$5,AP1018,,_xll.ohTrigger(Trigger,Quote!$V$2))</f>
        <v>1.6883979841308325E-2</v>
      </c>
      <c r="AT1018" s="359">
        <f>_xll.qlIndexFixing($AU$1,AP1018,TRUE,_xll.ohTrigger(Trigger,Trigger1M))</f>
        <v>1.63495335322856E-2</v>
      </c>
    </row>
    <row r="1019" spans="41:46" ht="11.25" customHeight="1" x14ac:dyDescent="0.25">
      <c r="AO1019" s="187" t="s">
        <v>90</v>
      </c>
      <c r="AP1019" s="186">
        <f>_xll.qlInterestRateIndexFixingDate(Currency&amp;"ibor"&amp;$I$1,AQ1019,Trigger)</f>
        <v>46437</v>
      </c>
      <c r="AQ1019" s="186">
        <f>_xll.qlCalendarAdvance(Calendar,AQ1018,AO1019,"f",,Trigger)</f>
        <v>46441</v>
      </c>
      <c r="AR1019" s="186">
        <f>_xll.qlInterestRateIndexMaturity(Currency&amp;"ibor"&amp;$I$1,AQ1019,Trigger)</f>
        <v>46469</v>
      </c>
      <c r="AS1019" s="359">
        <f>_xll.qlIndexFixing($AC$5,AP1019,,_xll.ohTrigger(Trigger,Quote!$V$2))</f>
        <v>1.6911346288108434E-2</v>
      </c>
      <c r="AT1019" s="359">
        <f>_xll.qlIndexFixing($AU$1,AP1019,TRUE,_xll.ohTrigger(Trigger,Trigger1M))</f>
        <v>1.6354189769133116E-2</v>
      </c>
    </row>
    <row r="1020" spans="41:46" ht="11.25" customHeight="1" x14ac:dyDescent="0.25">
      <c r="AO1020" s="187" t="s">
        <v>90</v>
      </c>
      <c r="AP1020" s="186">
        <f>_xll.qlInterestRateIndexFixingDate(Currency&amp;"ibor"&amp;$I$1,AQ1020,Trigger)</f>
        <v>46444</v>
      </c>
      <c r="AQ1020" s="186">
        <f>_xll.qlCalendarAdvance(Calendar,AQ1019,AO1020,"f",,Trigger)</f>
        <v>46448</v>
      </c>
      <c r="AR1020" s="186">
        <f>_xll.qlInterestRateIndexMaturity(Currency&amp;"ibor"&amp;$I$1,AQ1020,Trigger)</f>
        <v>46479</v>
      </c>
      <c r="AS1020" s="359">
        <f>_xll.qlIndexFixing($AC$5,AP1020,,_xll.ohTrigger(Trigger,Quote!$V$2))</f>
        <v>1.6945772910644842E-2</v>
      </c>
      <c r="AT1020" s="359">
        <f>_xll.qlIndexFixing($AU$1,AP1020,TRUE,_xll.ohTrigger(Trigger,Trigger1M))</f>
        <v>1.6360792953285394E-2</v>
      </c>
    </row>
    <row r="1021" spans="41:46" ht="11.25" customHeight="1" x14ac:dyDescent="0.25">
      <c r="AO1021" s="187" t="s">
        <v>90</v>
      </c>
      <c r="AP1021" s="186">
        <f>_xll.qlInterestRateIndexFixingDate(Currency&amp;"ibor"&amp;$I$1,AQ1021,Trigger)</f>
        <v>46451</v>
      </c>
      <c r="AQ1021" s="186">
        <f>_xll.qlCalendarAdvance(Calendar,AQ1020,AO1021,"f",,Trigger)</f>
        <v>46455</v>
      </c>
      <c r="AR1021" s="186">
        <f>_xll.qlInterestRateIndexMaturity(Currency&amp;"ibor"&amp;$I$1,AQ1021,Trigger)</f>
        <v>46486</v>
      </c>
      <c r="AS1021" s="359">
        <f>_xll.qlIndexFixing($AC$5,AP1021,,_xll.ohTrigger(Trigger,Quote!$V$2))</f>
        <v>1.6973143351394826E-2</v>
      </c>
      <c r="AT1021" s="359">
        <f>_xll.qlIndexFixing($AU$1,AP1021,TRUE,_xll.ohTrigger(Trigger,Trigger1M))</f>
        <v>1.6365204509641743E-2</v>
      </c>
    </row>
    <row r="1022" spans="41:46" ht="11.25" customHeight="1" x14ac:dyDescent="0.25">
      <c r="AO1022" s="187" t="s">
        <v>90</v>
      </c>
      <c r="AP1022" s="186">
        <f>_xll.qlInterestRateIndexFixingDate(Currency&amp;"ibor"&amp;$I$1,AQ1022,Trigger)</f>
        <v>46458</v>
      </c>
      <c r="AQ1022" s="186">
        <f>_xll.qlCalendarAdvance(Calendar,AQ1021,AO1022,"f",,Trigger)</f>
        <v>46462</v>
      </c>
      <c r="AR1022" s="186">
        <f>_xll.qlInterestRateIndexMaturity(Currency&amp;"ibor"&amp;$I$1,AQ1022,Trigger)</f>
        <v>46493</v>
      </c>
      <c r="AS1022" s="359">
        <f>_xll.qlIndexFixing($AC$5,AP1022,,_xll.ohTrigger(Trigger,Quote!$V$2))</f>
        <v>1.7000513856557795E-2</v>
      </c>
      <c r="AT1022" s="359">
        <f>_xll.qlIndexFixing($AU$1,AP1022,TRUE,_xll.ohTrigger(Trigger,Trigger1M))</f>
        <v>1.6369505204783689E-2</v>
      </c>
    </row>
    <row r="1023" spans="41:46" ht="11.25" customHeight="1" x14ac:dyDescent="0.25">
      <c r="AO1023" s="187" t="s">
        <v>90</v>
      </c>
      <c r="AP1023" s="186">
        <f>_xll.qlInterestRateIndexFixingDate(Currency&amp;"ibor"&amp;$I$1,AQ1023,Trigger)</f>
        <v>46465</v>
      </c>
      <c r="AQ1023" s="186">
        <f>_xll.qlCalendarAdvance(Calendar,AQ1022,AO1023,"f",,Trigger)</f>
        <v>46469</v>
      </c>
      <c r="AR1023" s="186">
        <f>_xll.qlInterestRateIndexMaturity(Currency&amp;"ibor"&amp;$I$1,AQ1023,Trigger)</f>
        <v>46500</v>
      </c>
      <c r="AS1023" s="359">
        <f>_xll.qlIndexFixing($AC$5,AP1023,,_xll.ohTrigger(Trigger,Quote!$V$2))</f>
        <v>1.7027884426138916E-2</v>
      </c>
      <c r="AT1023" s="359">
        <f>_xll.qlIndexFixing($AU$1,AP1023,TRUE,_xll.ohTrigger(Trigger,Trigger1M))</f>
        <v>1.6373694990667088E-2</v>
      </c>
    </row>
    <row r="1024" spans="41:46" ht="11.25" customHeight="1" x14ac:dyDescent="0.25">
      <c r="AO1024" s="187" t="s">
        <v>90</v>
      </c>
      <c r="AP1024" s="186">
        <f>_xll.qlInterestRateIndexFixingDate(Currency&amp;"ibor"&amp;$I$1,AQ1024,Trigger)</f>
        <v>46470</v>
      </c>
      <c r="AQ1024" s="186">
        <f>_xll.qlCalendarAdvance(Calendar,AQ1023,AO1024,"f",,Trigger)</f>
        <v>46476</v>
      </c>
      <c r="AR1024" s="186">
        <f>_xll.qlInterestRateIndexMaturity(Currency&amp;"ibor"&amp;$I$1,AQ1024,Trigger)</f>
        <v>46507</v>
      </c>
      <c r="AS1024" s="359">
        <f>_xll.qlIndexFixing($AC$5,AP1024,,_xll.ohTrigger(Trigger,Quote!$V$2))</f>
        <v>1.7055255060133029E-2</v>
      </c>
      <c r="AT1024" s="359">
        <f>_xll.qlIndexFixing($AU$1,AP1024,TRUE,_xll.ohTrigger(Trigger,Trigger1M))</f>
        <v>1.6377773819240049E-2</v>
      </c>
    </row>
    <row r="1025" spans="41:46" ht="11.25" customHeight="1" x14ac:dyDescent="0.25">
      <c r="AO1025" s="187" t="s">
        <v>90</v>
      </c>
      <c r="AP1025" s="186">
        <f>_xll.qlInterestRateIndexFixingDate(Currency&amp;"ibor"&amp;$I$1,AQ1025,Trigger)</f>
        <v>46479</v>
      </c>
      <c r="AQ1025" s="186">
        <f>_xll.qlCalendarAdvance(Calendar,AQ1024,AO1025,"f",,Trigger)</f>
        <v>46483</v>
      </c>
      <c r="AR1025" s="186">
        <f>_xll.qlInterestRateIndexMaturity(Currency&amp;"ibor"&amp;$I$1,AQ1025,Trigger)</f>
        <v>46513</v>
      </c>
      <c r="AS1025" s="359">
        <f>_xll.qlIndexFixing($AC$5,AP1025,,_xll.ohTrigger(Trigger,Quote!$V$2))</f>
        <v>1.7080265704064068E-2</v>
      </c>
      <c r="AT1025" s="359">
        <f>_xll.qlIndexFixing($AU$1,AP1025,TRUE,_xll.ohTrigger(Trigger,Trigger1M))</f>
        <v>1.6381095138151558E-2</v>
      </c>
    </row>
    <row r="1026" spans="41:46" ht="11.25" customHeight="1" x14ac:dyDescent="0.25">
      <c r="AO1026" s="187" t="s">
        <v>90</v>
      </c>
      <c r="AP1026" s="186">
        <f>_xll.qlInterestRateIndexFixingDate(Currency&amp;"ibor"&amp;$I$1,AQ1026,Trigger)</f>
        <v>46486</v>
      </c>
      <c r="AQ1026" s="186">
        <f>_xll.qlCalendarAdvance(Calendar,AQ1025,AO1026,"f",,Trigger)</f>
        <v>46490</v>
      </c>
      <c r="AR1026" s="186">
        <f>_xll.qlInterestRateIndexMaturity(Currency&amp;"ibor"&amp;$I$1,AQ1026,Trigger)</f>
        <v>46520</v>
      </c>
      <c r="AS1026" s="359">
        <f>_xll.qlIndexFixing($AC$5,AP1026,,_xll.ohTrigger(Trigger,Quote!$V$2))</f>
        <v>1.7107635163594814E-2</v>
      </c>
      <c r="AT1026" s="359">
        <f>_xll.qlIndexFixing($AU$1,AP1026,TRUE,_xll.ohTrigger(Trigger,Trigger1M))</f>
        <v>1.6384959668700461E-2</v>
      </c>
    </row>
    <row r="1027" spans="41:46" ht="11.25" customHeight="1" x14ac:dyDescent="0.25">
      <c r="AO1027" s="187" t="s">
        <v>90</v>
      </c>
      <c r="AP1027" s="186">
        <f>_xll.qlInterestRateIndexFixingDate(Currency&amp;"ibor"&amp;$I$1,AQ1027,Trigger)</f>
        <v>46493</v>
      </c>
      <c r="AQ1027" s="186">
        <f>_xll.qlCalendarAdvance(Calendar,AQ1026,AO1027,"f",,Trigger)</f>
        <v>46497</v>
      </c>
      <c r="AR1027" s="186">
        <f>_xll.qlInterestRateIndexMaturity(Currency&amp;"ibor"&amp;$I$1,AQ1027,Trigger)</f>
        <v>46527</v>
      </c>
      <c r="AS1027" s="359">
        <f>_xll.qlIndexFixing($AC$5,AP1027,,_xll.ohTrigger(Trigger,Quote!$V$2))</f>
        <v>1.7135004685459698E-2</v>
      </c>
      <c r="AT1027" s="359">
        <f>_xll.qlIndexFixing($AU$1,AP1027,TRUE,_xll.ohTrigger(Trigger,Trigger1M))</f>
        <v>1.6388713106269215E-2</v>
      </c>
    </row>
    <row r="1028" spans="41:46" ht="11.25" customHeight="1" x14ac:dyDescent="0.25">
      <c r="AO1028" s="187" t="s">
        <v>90</v>
      </c>
      <c r="AP1028" s="186">
        <f>_xll.qlInterestRateIndexFixingDate(Currency&amp;"ibor"&amp;$I$1,AQ1028,Trigger)</f>
        <v>46500</v>
      </c>
      <c r="AQ1028" s="186">
        <f>_xll.qlCalendarAdvance(Calendar,AQ1027,AO1028,"f",,Trigger)</f>
        <v>46504</v>
      </c>
      <c r="AR1028" s="186">
        <f>_xll.qlInterestRateIndexMaturity(Currency&amp;"ibor"&amp;$I$1,AQ1028,Trigger)</f>
        <v>46534</v>
      </c>
      <c r="AS1028" s="359">
        <f>_xll.qlIndexFixing($AC$5,AP1028,,_xll.ohTrigger(Trigger,Quote!$V$2))</f>
        <v>1.7162374269661385E-2</v>
      </c>
      <c r="AT1028" s="359">
        <f>_xll.qlIndexFixing($AU$1,AP1028,TRUE,_xll.ohTrigger(Trigger,Trigger1M))</f>
        <v>1.6392355402829573E-2</v>
      </c>
    </row>
    <row r="1029" spans="41:46" ht="11.25" customHeight="1" x14ac:dyDescent="0.25">
      <c r="AO1029" s="187" t="s">
        <v>90</v>
      </c>
      <c r="AP1029" s="186">
        <f>_xll.qlInterestRateIndexFixingDate(Currency&amp;"ibor"&amp;$I$1,AQ1029,Trigger)</f>
        <v>46507</v>
      </c>
      <c r="AQ1029" s="186">
        <f>_xll.qlCalendarAdvance(Calendar,AQ1028,AO1029,"f",,Trigger)</f>
        <v>46511</v>
      </c>
      <c r="AR1029" s="186">
        <f>_xll.qlInterestRateIndexMaturity(Currency&amp;"ibor"&amp;$I$1,AQ1029,Trigger)</f>
        <v>46542</v>
      </c>
      <c r="AS1029" s="359">
        <f>_xll.qlIndexFixing($AC$5,AP1029,,_xll.ohTrigger(Trigger,Quote!$V$2))</f>
        <v>1.7071602962857466E-2</v>
      </c>
      <c r="AT1029" s="359">
        <f>_xll.qlIndexFixing($AU$1,AP1029,TRUE,_xll.ohTrigger(Trigger,Trigger1M))</f>
        <v>1.6396502091473728E-2</v>
      </c>
    </row>
    <row r="1030" spans="41:46" ht="11.25" customHeight="1" x14ac:dyDescent="0.25">
      <c r="AO1030" s="187" t="s">
        <v>90</v>
      </c>
      <c r="AP1030" s="186">
        <f>_xll.qlInterestRateIndexFixingDate(Currency&amp;"ibor"&amp;$I$1,AQ1030,Trigger)</f>
        <v>46514</v>
      </c>
      <c r="AQ1030" s="186">
        <f>_xll.qlCalendarAdvance(Calendar,AQ1029,AO1030,"f",,Trigger)</f>
        <v>46518</v>
      </c>
      <c r="AR1030" s="186">
        <f>_xll.qlInterestRateIndexMaturity(Currency&amp;"ibor"&amp;$I$1,AQ1030,Trigger)</f>
        <v>46549</v>
      </c>
      <c r="AS1030" s="359">
        <f>_xll.qlIndexFixing($AC$5,AP1030,,_xll.ohTrigger(Trigger,Quote!$V$2))</f>
        <v>1.6817156195725182E-2</v>
      </c>
      <c r="AT1030" s="359">
        <f>_xll.qlIndexFixing($AU$1,AP1030,TRUE,_xll.ohTrigger(Trigger,Trigger1M))</f>
        <v>1.6399920316103527E-2</v>
      </c>
    </row>
    <row r="1031" spans="41:46" ht="11.25" customHeight="1" x14ac:dyDescent="0.25">
      <c r="AO1031" s="187" t="s">
        <v>90</v>
      </c>
      <c r="AP1031" s="186">
        <f>_xll.qlInterestRateIndexFixingDate(Currency&amp;"ibor"&amp;$I$1,AQ1031,Trigger)</f>
        <v>46521</v>
      </c>
      <c r="AQ1031" s="186">
        <f>_xll.qlCalendarAdvance(Calendar,AQ1030,AO1031,"f",,Trigger)</f>
        <v>46525</v>
      </c>
      <c r="AR1031" s="186">
        <f>_xll.qlInterestRateIndexMaturity(Currency&amp;"ibor"&amp;$I$1,AQ1031,Trigger)</f>
        <v>46556</v>
      </c>
      <c r="AS1031" s="359">
        <f>_xll.qlIndexFixing($AC$5,AP1031,,_xll.ohTrigger(Trigger,Quote!$V$2))</f>
        <v>1.6561818333970291E-2</v>
      </c>
      <c r="AT1031" s="359">
        <f>_xll.qlIndexFixing($AU$1,AP1031,TRUE,_xll.ohTrigger(Trigger,Trigger1M))</f>
        <v>1.6403245874306537E-2</v>
      </c>
    </row>
    <row r="1032" spans="41:46" ht="11.25" customHeight="1" x14ac:dyDescent="0.25">
      <c r="AO1032" s="187" t="s">
        <v>90</v>
      </c>
      <c r="AP1032" s="186">
        <f>_xll.qlInterestRateIndexFixingDate(Currency&amp;"ibor"&amp;$I$1,AQ1032,Trigger)</f>
        <v>46528</v>
      </c>
      <c r="AQ1032" s="186">
        <f>_xll.qlCalendarAdvance(Calendar,AQ1031,AO1032,"f",,Trigger)</f>
        <v>46532</v>
      </c>
      <c r="AR1032" s="186">
        <f>_xll.qlInterestRateIndexMaturity(Currency&amp;"ibor"&amp;$I$1,AQ1032,Trigger)</f>
        <v>46563</v>
      </c>
      <c r="AS1032" s="359">
        <f>_xll.qlIndexFixing($AC$5,AP1032,,_xll.ohTrigger(Trigger,Quote!$V$2))</f>
        <v>1.6305589436536611E-2</v>
      </c>
      <c r="AT1032" s="359">
        <f>_xll.qlIndexFixing($AU$1,AP1032,TRUE,_xll.ohTrigger(Trigger,Trigger1M))</f>
        <v>1.6406491852884078E-2</v>
      </c>
    </row>
    <row r="1033" spans="41:46" ht="11.25" customHeight="1" x14ac:dyDescent="0.25">
      <c r="AO1033" s="187" t="s">
        <v>90</v>
      </c>
      <c r="AP1033" s="186">
        <f>_xll.qlInterestRateIndexFixingDate(Currency&amp;"ibor"&amp;$I$1,AQ1033,Trigger)</f>
        <v>46535</v>
      </c>
      <c r="AQ1033" s="186">
        <f>_xll.qlCalendarAdvance(Calendar,AQ1032,AO1033,"f",,Trigger)</f>
        <v>46539</v>
      </c>
      <c r="AR1033" s="186">
        <f>_xll.qlInterestRateIndexMaturity(Currency&amp;"ibor"&amp;$I$1,AQ1033,Trigger)</f>
        <v>46569</v>
      </c>
      <c r="AS1033" s="359">
        <f>_xll.qlIndexFixing($AC$5,AP1033,,_xll.ohTrigger(Trigger,Quote!$V$2))</f>
        <v>1.6046440841045673E-2</v>
      </c>
      <c r="AT1033" s="359">
        <f>_xll.qlIndexFixing($AU$1,AP1033,TRUE,_xll.ohTrigger(Trigger,Trigger1M))</f>
        <v>1.6409075185044308E-2</v>
      </c>
    </row>
    <row r="1034" spans="41:46" ht="11.25" customHeight="1" x14ac:dyDescent="0.25">
      <c r="AO1034" s="187" t="s">
        <v>90</v>
      </c>
      <c r="AP1034" s="186">
        <f>_xll.qlInterestRateIndexFixingDate(Currency&amp;"ibor"&amp;$I$1,AQ1034,Trigger)</f>
        <v>46542</v>
      </c>
      <c r="AQ1034" s="186">
        <f>_xll.qlCalendarAdvance(Calendar,AQ1033,AO1034,"f",,Trigger)</f>
        <v>46546</v>
      </c>
      <c r="AR1034" s="186">
        <f>_xll.qlInterestRateIndexMaturity(Currency&amp;"ibor"&amp;$I$1,AQ1034,Trigger)</f>
        <v>46576</v>
      </c>
      <c r="AS1034" s="359">
        <f>_xll.qlIndexFixing($AC$5,AP1034,,_xll.ohTrigger(Trigger,Quote!$V$2))</f>
        <v>1.6069837360799255E-2</v>
      </c>
      <c r="AT1034" s="359">
        <f>_xll.qlIndexFixing($AU$1,AP1034,TRUE,_xll.ohTrigger(Trigger,Trigger1M))</f>
        <v>1.641220305822344E-2</v>
      </c>
    </row>
    <row r="1035" spans="41:46" ht="11.25" customHeight="1" x14ac:dyDescent="0.25">
      <c r="AO1035" s="187" t="s">
        <v>90</v>
      </c>
      <c r="AP1035" s="186">
        <f>_xll.qlInterestRateIndexFixingDate(Currency&amp;"ibor"&amp;$I$1,AQ1035,Trigger)</f>
        <v>46549</v>
      </c>
      <c r="AQ1035" s="186">
        <f>_xll.qlCalendarAdvance(Calendar,AQ1034,AO1035,"f",,Trigger)</f>
        <v>46553</v>
      </c>
      <c r="AR1035" s="186">
        <f>_xll.qlInterestRateIndexMaturity(Currency&amp;"ibor"&amp;$I$1,AQ1035,Trigger)</f>
        <v>46583</v>
      </c>
      <c r="AS1035" s="359">
        <f>_xll.qlIndexFixing($AC$5,AP1035,,_xll.ohTrigger(Trigger,Quote!$V$2))</f>
        <v>1.6093233926108397E-2</v>
      </c>
      <c r="AT1035" s="359">
        <f>_xll.qlIndexFixing($AU$1,AP1035,TRUE,_xll.ohTrigger(Trigger,Trigger1M))</f>
        <v>1.6415278065855965E-2</v>
      </c>
    </row>
    <row r="1036" spans="41:46" ht="11.25" customHeight="1" x14ac:dyDescent="0.25">
      <c r="AO1036" s="187" t="s">
        <v>90</v>
      </c>
      <c r="AP1036" s="186">
        <f>_xll.qlInterestRateIndexFixingDate(Currency&amp;"ibor"&amp;$I$1,AQ1036,Trigger)</f>
        <v>46556</v>
      </c>
      <c r="AQ1036" s="186">
        <f>_xll.qlCalendarAdvance(Calendar,AQ1035,AO1036,"f",,Trigger)</f>
        <v>46560</v>
      </c>
      <c r="AR1036" s="186">
        <f>_xll.qlInterestRateIndexMaturity(Currency&amp;"ibor"&amp;$I$1,AQ1036,Trigger)</f>
        <v>46590</v>
      </c>
      <c r="AS1036" s="359">
        <f>_xll.qlIndexFixing($AC$5,AP1036,,_xll.ohTrigger(Trigger,Quote!$V$2))</f>
        <v>1.6116630536973098E-2</v>
      </c>
      <c r="AT1036" s="359">
        <f>_xll.qlIndexFixing($AU$1,AP1036,TRUE,_xll.ohTrigger(Trigger,Trigger1M))</f>
        <v>1.6418300527038632E-2</v>
      </c>
    </row>
    <row r="1037" spans="41:46" ht="11.25" customHeight="1" x14ac:dyDescent="0.25">
      <c r="AO1037" s="187" t="s">
        <v>90</v>
      </c>
      <c r="AP1037" s="186">
        <f>_xll.qlInterestRateIndexFixingDate(Currency&amp;"ibor"&amp;$I$1,AQ1037,Trigger)</f>
        <v>46563</v>
      </c>
      <c r="AQ1037" s="186">
        <f>_xll.qlCalendarAdvance(Calendar,AQ1036,AO1037,"f",,Trigger)</f>
        <v>46567</v>
      </c>
      <c r="AR1037" s="186">
        <f>_xll.qlInterestRateIndexMaturity(Currency&amp;"ibor"&amp;$I$1,AQ1037,Trigger)</f>
        <v>46597</v>
      </c>
      <c r="AS1037" s="359">
        <f>_xll.qlIndexFixing($AC$5,AP1037,,_xll.ohTrigger(Trigger,Quote!$V$2))</f>
        <v>1.6140027193393358E-2</v>
      </c>
      <c r="AT1037" s="359">
        <f>_xll.qlIndexFixing($AU$1,AP1037,TRUE,_xll.ohTrigger(Trigger,Trigger1M))</f>
        <v>1.6421270760865525E-2</v>
      </c>
    </row>
    <row r="1038" spans="41:46" ht="11.25" customHeight="1" x14ac:dyDescent="0.25">
      <c r="AO1038" s="187" t="s">
        <v>90</v>
      </c>
      <c r="AP1038" s="186">
        <f>_xll.qlInterestRateIndexFixingDate(Currency&amp;"ibor"&amp;$I$1,AQ1038,Trigger)</f>
        <v>46570</v>
      </c>
      <c r="AQ1038" s="186">
        <f>_xll.qlCalendarAdvance(Calendar,AQ1037,AO1038,"f",,Trigger)</f>
        <v>46574</v>
      </c>
      <c r="AR1038" s="186">
        <f>_xll.qlInterestRateIndexMaturity(Currency&amp;"ibor"&amp;$I$1,AQ1038,Trigger)</f>
        <v>46605</v>
      </c>
      <c r="AS1038" s="359">
        <f>_xll.qlIndexFixing($AC$5,AP1038,,_xll.ohTrigger(Trigger,Quote!$V$2))</f>
        <v>1.6165457863649174E-2</v>
      </c>
      <c r="AT1038" s="359">
        <f>_xll.qlIndexFixing($AU$1,AP1038,TRUE,_xll.ohTrigger(Trigger,Trigger1M))</f>
        <v>1.6424767388069906E-2</v>
      </c>
    </row>
    <row r="1039" spans="41:46" ht="11.25" customHeight="1" x14ac:dyDescent="0.25">
      <c r="AO1039" s="187" t="s">
        <v>90</v>
      </c>
      <c r="AP1039" s="186">
        <f>_xll.qlInterestRateIndexFixingDate(Currency&amp;"ibor"&amp;$I$1,AQ1039,Trigger)</f>
        <v>46577</v>
      </c>
      <c r="AQ1039" s="186">
        <f>_xll.qlCalendarAdvance(Calendar,AQ1038,AO1039,"f",,Trigger)</f>
        <v>46581</v>
      </c>
      <c r="AR1039" s="186">
        <f>_xll.qlInterestRateIndexMaturity(Currency&amp;"ibor"&amp;$I$1,AQ1039,Trigger)</f>
        <v>46612</v>
      </c>
      <c r="AS1039" s="359">
        <f>_xll.qlIndexFixing($AC$5,AP1039,,_xll.ohTrigger(Trigger,Quote!$V$2))</f>
        <v>1.6188855665097764E-2</v>
      </c>
      <c r="AT1039" s="359">
        <f>_xll.qlIndexFixing($AU$1,AP1039,TRUE,_xll.ohTrigger(Trigger,Trigger1M))</f>
        <v>1.6427630598850634E-2</v>
      </c>
    </row>
    <row r="1040" spans="41:46" ht="11.25" customHeight="1" x14ac:dyDescent="0.25">
      <c r="AO1040" s="187" t="s">
        <v>90</v>
      </c>
      <c r="AP1040" s="186">
        <f>_xll.qlInterestRateIndexFixingDate(Currency&amp;"ibor"&amp;$I$1,AQ1040,Trigger)</f>
        <v>46584</v>
      </c>
      <c r="AQ1040" s="186">
        <f>_xll.qlCalendarAdvance(Calendar,AQ1039,AO1040,"f",,Trigger)</f>
        <v>46588</v>
      </c>
      <c r="AR1040" s="186">
        <f>_xll.qlInterestRateIndexMaturity(Currency&amp;"ibor"&amp;$I$1,AQ1040,Trigger)</f>
        <v>46619</v>
      </c>
      <c r="AS1040" s="359">
        <f>_xll.qlIndexFixing($AC$5,AP1040,,_xll.ohTrigger(Trigger,Quote!$V$2))</f>
        <v>1.6212253513620958E-2</v>
      </c>
      <c r="AT1040" s="359">
        <f>_xll.qlIndexFixing($AU$1,AP1040,TRUE,_xll.ohTrigger(Trigger,Trigger1M))</f>
        <v>1.6430442560046138E-2</v>
      </c>
    </row>
    <row r="1041" spans="41:46" ht="11.25" customHeight="1" x14ac:dyDescent="0.25">
      <c r="AO1041" s="187" t="s">
        <v>90</v>
      </c>
      <c r="AP1041" s="186">
        <f>_xll.qlInterestRateIndexFixingDate(Currency&amp;"ibor"&amp;$I$1,AQ1041,Trigger)</f>
        <v>46591</v>
      </c>
      <c r="AQ1041" s="186">
        <f>_xll.qlCalendarAdvance(Calendar,AQ1040,AO1041,"f",,Trigger)</f>
        <v>46595</v>
      </c>
      <c r="AR1041" s="186">
        <f>_xll.qlInterestRateIndexMaturity(Currency&amp;"ibor"&amp;$I$1,AQ1041,Trigger)</f>
        <v>46626</v>
      </c>
      <c r="AS1041" s="359">
        <f>_xll.qlIndexFixing($AC$5,AP1041,,_xll.ohTrigger(Trigger,Quote!$V$2))</f>
        <v>1.6235651409221331E-2</v>
      </c>
      <c r="AT1041" s="359">
        <f>_xll.qlIndexFixing($AU$1,AP1041,TRUE,_xll.ohTrigger(Trigger,Trigger1M))</f>
        <v>1.6433203590774059E-2</v>
      </c>
    </row>
    <row r="1042" spans="41:46" ht="11.25" customHeight="1" x14ac:dyDescent="0.25">
      <c r="AO1042" s="187" t="s">
        <v>90</v>
      </c>
      <c r="AP1042" s="186">
        <f>_xll.qlInterestRateIndexFixingDate(Currency&amp;"ibor"&amp;$I$1,AQ1042,Trigger)</f>
        <v>46598</v>
      </c>
      <c r="AQ1042" s="186">
        <f>_xll.qlCalendarAdvance(Calendar,AQ1041,AO1042,"f",,Trigger)</f>
        <v>46602</v>
      </c>
      <c r="AR1042" s="186">
        <f>_xll.qlInterestRateIndexMaturity(Currency&amp;"ibor"&amp;$I$1,AQ1042,Trigger)</f>
        <v>46633</v>
      </c>
      <c r="AS1042" s="359">
        <f>_xll.qlIndexFixing($AC$5,AP1042,,_xll.ohTrigger(Trigger,Quote!$V$2))</f>
        <v>1.6259049351896305E-2</v>
      </c>
      <c r="AT1042" s="359">
        <f>_xll.qlIndexFixing($AU$1,AP1042,TRUE,_xll.ohTrigger(Trigger,Trigger1M))</f>
        <v>1.643591401014945E-2</v>
      </c>
    </row>
    <row r="1043" spans="41:46" ht="11.25" customHeight="1" x14ac:dyDescent="0.25">
      <c r="AO1043" s="187" t="s">
        <v>90</v>
      </c>
      <c r="AP1043" s="186">
        <f>_xll.qlInterestRateIndexFixingDate(Currency&amp;"ibor"&amp;$I$1,AQ1043,Trigger)</f>
        <v>46605</v>
      </c>
      <c r="AQ1043" s="186">
        <f>_xll.qlCalendarAdvance(Calendar,AQ1042,AO1043,"f",,Trigger)</f>
        <v>46609</v>
      </c>
      <c r="AR1043" s="186">
        <f>_xll.qlInterestRateIndexMaturity(Currency&amp;"ibor"&amp;$I$1,AQ1043,Trigger)</f>
        <v>46640</v>
      </c>
      <c r="AS1043" s="359">
        <f>_xll.qlIndexFixing($AC$5,AP1043,,_xll.ohTrigger(Trigger,Quote!$V$2))</f>
        <v>1.6282447341651043E-2</v>
      </c>
      <c r="AT1043" s="359">
        <f>_xll.qlIndexFixing($AU$1,AP1043,TRUE,_xll.ohTrigger(Trigger,Trigger1M))</f>
        <v>1.643857413728737E-2</v>
      </c>
    </row>
    <row r="1044" spans="41:46" ht="11.25" customHeight="1" x14ac:dyDescent="0.25">
      <c r="AO1044" s="187" t="s">
        <v>90</v>
      </c>
      <c r="AP1044" s="186">
        <f>_xll.qlInterestRateIndexFixingDate(Currency&amp;"ibor"&amp;$I$1,AQ1044,Trigger)</f>
        <v>46612</v>
      </c>
      <c r="AQ1044" s="186">
        <f>_xll.qlCalendarAdvance(Calendar,AQ1043,AO1044,"f",,Trigger)</f>
        <v>46616</v>
      </c>
      <c r="AR1044" s="186">
        <f>_xll.qlInterestRateIndexMaturity(Currency&amp;"ibor"&amp;$I$1,AQ1044,Trigger)</f>
        <v>46647</v>
      </c>
      <c r="AS1044" s="359">
        <f>_xll.qlIndexFixing($AC$5,AP1044,,_xll.ohTrigger(Trigger,Quote!$V$2))</f>
        <v>1.630584537848296E-2</v>
      </c>
      <c r="AT1044" s="359">
        <f>_xll.qlIndexFixing($AU$1,AP1044,TRUE,_xll.ohTrigger(Trigger,Trigger1M))</f>
        <v>1.6441184291302879E-2</v>
      </c>
    </row>
    <row r="1045" spans="41:46" ht="11.25" customHeight="1" x14ac:dyDescent="0.25">
      <c r="AO1045" s="187" t="s">
        <v>90</v>
      </c>
      <c r="AP1045" s="186">
        <f>_xll.qlInterestRateIndexFixingDate(Currency&amp;"ibor"&amp;$I$1,AQ1045,Trigger)</f>
        <v>46619</v>
      </c>
      <c r="AQ1045" s="186">
        <f>_xll.qlCalendarAdvance(Calendar,AQ1044,AO1045,"f",,Trigger)</f>
        <v>46623</v>
      </c>
      <c r="AR1045" s="186">
        <f>_xll.qlInterestRateIndexMaturity(Currency&amp;"ibor"&amp;$I$1,AQ1045,Trigger)</f>
        <v>46654</v>
      </c>
      <c r="AS1045" s="359">
        <f>_xll.qlIndexFixing($AC$5,AP1045,,_xll.ohTrigger(Trigger,Quote!$V$2))</f>
        <v>1.6329243462392055E-2</v>
      </c>
      <c r="AT1045" s="359">
        <f>_xll.qlIndexFixing($AU$1,AP1045,TRUE,_xll.ohTrigger(Trigger,Trigger1M))</f>
        <v>1.6443744791311027E-2</v>
      </c>
    </row>
    <row r="1046" spans="41:46" ht="11.25" customHeight="1" x14ac:dyDescent="0.25">
      <c r="AO1046" s="187" t="s">
        <v>90</v>
      </c>
      <c r="AP1046" s="186">
        <f>_xll.qlInterestRateIndexFixingDate(Currency&amp;"ibor"&amp;$I$1,AQ1046,Trigger)</f>
        <v>46626</v>
      </c>
      <c r="AQ1046" s="186">
        <f>_xll.qlCalendarAdvance(Calendar,AQ1045,AO1046,"f",,Trigger)</f>
        <v>46630</v>
      </c>
      <c r="AR1046" s="186">
        <f>_xll.qlInterestRateIndexMaturity(Currency&amp;"ibor"&amp;$I$1,AQ1046,Trigger)</f>
        <v>46660</v>
      </c>
      <c r="AS1046" s="359">
        <f>_xll.qlIndexFixing($AC$5,AP1046,,_xll.ohTrigger(Trigger,Quote!$V$2))</f>
        <v>1.6350599151191858E-2</v>
      </c>
      <c r="AT1046" s="359">
        <f>_xll.qlIndexFixing($AU$1,AP1046,TRUE,_xll.ohTrigger(Trigger,Trigger1M))</f>
        <v>1.6445705285677015E-2</v>
      </c>
    </row>
    <row r="1047" spans="41:46" ht="11.25" customHeight="1" x14ac:dyDescent="0.25">
      <c r="AO1047" s="187" t="s">
        <v>90</v>
      </c>
      <c r="AP1047" s="186">
        <f>_xll.qlInterestRateIndexFixingDate(Currency&amp;"ibor"&amp;$I$1,AQ1047,Trigger)</f>
        <v>46633</v>
      </c>
      <c r="AQ1047" s="186">
        <f>_xll.qlCalendarAdvance(Calendar,AQ1046,AO1047,"f",,Trigger)</f>
        <v>46637</v>
      </c>
      <c r="AR1047" s="186">
        <f>_xll.qlInterestRateIndexMaturity(Currency&amp;"ibor"&amp;$I$1,AQ1047,Trigger)</f>
        <v>46667</v>
      </c>
      <c r="AS1047" s="359">
        <f>_xll.qlIndexFixing($AC$5,AP1047,,_xll.ohTrigger(Trigger,Quote!$V$2))</f>
        <v>1.6373996263175705E-2</v>
      </c>
      <c r="AT1047" s="359">
        <f>_xll.qlIndexFixing($AU$1,AP1047,TRUE,_xll.ohTrigger(Trigger,Trigger1M))</f>
        <v>1.6448170796459216E-2</v>
      </c>
    </row>
    <row r="1048" spans="41:46" ht="11.25" customHeight="1" x14ac:dyDescent="0.25">
      <c r="AO1048" s="187" t="s">
        <v>90</v>
      </c>
      <c r="AP1048" s="186">
        <f>_xll.qlInterestRateIndexFixingDate(Currency&amp;"ibor"&amp;$I$1,AQ1048,Trigger)</f>
        <v>46640</v>
      </c>
      <c r="AQ1048" s="186">
        <f>_xll.qlCalendarAdvance(Calendar,AQ1047,AO1048,"f",,Trigger)</f>
        <v>46644</v>
      </c>
      <c r="AR1048" s="186">
        <f>_xll.qlInterestRateIndexMaturity(Currency&amp;"ibor"&amp;$I$1,AQ1048,Trigger)</f>
        <v>46674</v>
      </c>
      <c r="AS1048" s="359">
        <f>_xll.qlIndexFixing($AC$5,AP1048,,_xll.ohTrigger(Trigger,Quote!$V$2))</f>
        <v>1.6397393420712447E-2</v>
      </c>
      <c r="AT1048" s="359">
        <f>_xll.qlIndexFixing($AU$1,AP1048,TRUE,_xll.ohTrigger(Trigger,Trigger1M))</f>
        <v>1.6450587590008503E-2</v>
      </c>
    </row>
    <row r="1049" spans="41:46" ht="11.25" customHeight="1" x14ac:dyDescent="0.25">
      <c r="AO1049" s="187" t="s">
        <v>90</v>
      </c>
      <c r="AP1049" s="186">
        <f>_xll.qlInterestRateIndexFixingDate(Currency&amp;"ibor"&amp;$I$1,AQ1049,Trigger)</f>
        <v>46647</v>
      </c>
      <c r="AQ1049" s="186">
        <f>_xll.qlCalendarAdvance(Calendar,AQ1048,AO1049,"f",,Trigger)</f>
        <v>46651</v>
      </c>
      <c r="AR1049" s="186">
        <f>_xll.qlInterestRateIndexMaturity(Currency&amp;"ibor"&amp;$I$1,AQ1049,Trigger)</f>
        <v>46681</v>
      </c>
      <c r="AS1049" s="359">
        <f>_xll.qlIndexFixing($AC$5,AP1049,,_xll.ohTrigger(Trigger,Quote!$V$2))</f>
        <v>1.6420790623807413E-2</v>
      </c>
      <c r="AT1049" s="359">
        <f>_xll.qlIndexFixing($AU$1,AP1049,TRUE,_xll.ohTrigger(Trigger,Trigger1M))</f>
        <v>1.6452955985434947E-2</v>
      </c>
    </row>
    <row r="1050" spans="41:46" ht="11.25" customHeight="1" x14ac:dyDescent="0.25">
      <c r="AO1050" s="187" t="s">
        <v>90</v>
      </c>
      <c r="AP1050" s="186">
        <f>_xll.qlInterestRateIndexFixingDate(Currency&amp;"ibor"&amp;$I$1,AQ1050,Trigger)</f>
        <v>46654</v>
      </c>
      <c r="AQ1050" s="186">
        <f>_xll.qlCalendarAdvance(Calendar,AQ1049,AO1050,"f",,Trigger)</f>
        <v>46658</v>
      </c>
      <c r="AR1050" s="186">
        <f>_xll.qlInterestRateIndexMaturity(Currency&amp;"ibor"&amp;$I$1,AQ1050,Trigger)</f>
        <v>46688</v>
      </c>
      <c r="AS1050" s="359">
        <f>_xll.qlIndexFixing($AC$5,AP1050,,_xll.ohTrigger(Trigger,Quote!$V$2))</f>
        <v>1.6444187872460603E-2</v>
      </c>
      <c r="AT1050" s="359">
        <f>_xll.qlIndexFixing($AU$1,AP1050,TRUE,_xll.ohTrigger(Trigger,Trigger1M))</f>
        <v>1.6455276301840627E-2</v>
      </c>
    </row>
    <row r="1051" spans="41:46" ht="11.25" customHeight="1" x14ac:dyDescent="0.25">
      <c r="AO1051" s="187" t="s">
        <v>90</v>
      </c>
      <c r="AP1051" s="186">
        <f>_xll.qlInterestRateIndexFixingDate(Currency&amp;"ibor"&amp;$I$1,AQ1051,Trigger)</f>
        <v>46661</v>
      </c>
      <c r="AQ1051" s="186">
        <f>_xll.qlCalendarAdvance(Calendar,AQ1050,AO1051,"f",,Trigger)</f>
        <v>46665</v>
      </c>
      <c r="AR1051" s="186">
        <f>_xll.qlInterestRateIndexMaturity(Currency&amp;"ibor"&amp;$I$1,AQ1051,Trigger)</f>
        <v>46696</v>
      </c>
      <c r="AS1051" s="359">
        <f>_xll.qlIndexFixing($AC$5,AP1051,,_xll.ohTrigger(Trigger,Quote!$V$2))</f>
        <v>1.64696329544597E-2</v>
      </c>
      <c r="AT1051" s="359">
        <f>_xll.qlIndexFixing($AU$1,AP1051,TRUE,_xll.ohTrigger(Trigger,Trigger1M))</f>
        <v>1.6458082927973502E-2</v>
      </c>
    </row>
    <row r="1052" spans="41:46" ht="11.25" customHeight="1" x14ac:dyDescent="0.25">
      <c r="AO1052" s="187" t="s">
        <v>90</v>
      </c>
      <c r="AP1052" s="186">
        <f>_xll.qlInterestRateIndexFixingDate(Currency&amp;"ibor"&amp;$I$1,AQ1052,Trigger)</f>
        <v>46668</v>
      </c>
      <c r="AQ1052" s="186">
        <f>_xll.qlCalendarAdvance(Calendar,AQ1051,AO1052,"f",,Trigger)</f>
        <v>46672</v>
      </c>
      <c r="AR1052" s="186">
        <f>_xll.qlInterestRateIndexMaturity(Currency&amp;"ibor"&amp;$I$1,AQ1052,Trigger)</f>
        <v>46703</v>
      </c>
      <c r="AS1052" s="359">
        <f>_xll.qlIndexFixing($AC$5,AP1052,,_xll.ohTrigger(Trigger,Quote!$V$2))</f>
        <v>1.6493031367911644E-2</v>
      </c>
      <c r="AT1052" s="359">
        <f>_xll.qlIndexFixing($AU$1,AP1052,TRUE,_xll.ohTrigger(Trigger,Trigger1M))</f>
        <v>1.6460304785319353E-2</v>
      </c>
    </row>
    <row r="1053" spans="41:46" ht="11.25" customHeight="1" x14ac:dyDescent="0.25">
      <c r="AO1053" s="187" t="s">
        <v>90</v>
      </c>
      <c r="AP1053" s="186">
        <f>_xll.qlInterestRateIndexFixingDate(Currency&amp;"ibor"&amp;$I$1,AQ1053,Trigger)</f>
        <v>46675</v>
      </c>
      <c r="AQ1053" s="186">
        <f>_xll.qlCalendarAdvance(Calendar,AQ1052,AO1053,"f",,Trigger)</f>
        <v>46679</v>
      </c>
      <c r="AR1053" s="186">
        <f>_xll.qlInterestRateIndexMaturity(Currency&amp;"ibor"&amp;$I$1,AQ1053,Trigger)</f>
        <v>46710</v>
      </c>
      <c r="AS1053" s="359">
        <f>_xll.qlIndexFixing($AC$5,AP1053,,_xll.ohTrigger(Trigger,Quote!$V$2))</f>
        <v>1.6516429828438185E-2</v>
      </c>
      <c r="AT1053" s="359">
        <f>_xll.qlIndexFixing($AU$1,AP1053,TRUE,_xll.ohTrigger(Trigger,Trigger1M))</f>
        <v>1.6462479541632453E-2</v>
      </c>
    </row>
    <row r="1054" spans="41:46" ht="11.25" customHeight="1" x14ac:dyDescent="0.25">
      <c r="AO1054" s="187" t="s">
        <v>90</v>
      </c>
      <c r="AP1054" s="186">
        <f>_xll.qlInterestRateIndexFixingDate(Currency&amp;"ibor"&amp;$I$1,AQ1054,Trigger)</f>
        <v>46682</v>
      </c>
      <c r="AQ1054" s="186">
        <f>_xll.qlCalendarAdvance(Calendar,AQ1053,AO1054,"f",,Trigger)</f>
        <v>46686</v>
      </c>
      <c r="AR1054" s="186">
        <f>_xll.qlInterestRateIndexMaturity(Currency&amp;"ibor"&amp;$I$1,AQ1054,Trigger)</f>
        <v>46717</v>
      </c>
      <c r="AS1054" s="359">
        <f>_xll.qlIndexFixing($AC$5,AP1054,,_xll.ohTrigger(Trigger,Quote!$V$2))</f>
        <v>1.6539828336047068E-2</v>
      </c>
      <c r="AT1054" s="359">
        <f>_xll.qlIndexFixing($AU$1,AP1054,TRUE,_xll.ohTrigger(Trigger,Trigger1M))</f>
        <v>1.646460751603817E-2</v>
      </c>
    </row>
    <row r="1055" spans="41:46" ht="11.25" customHeight="1" x14ac:dyDescent="0.25">
      <c r="AO1055" s="187" t="s">
        <v>90</v>
      </c>
      <c r="AP1055" s="186">
        <f>_xll.qlInterestRateIndexFixingDate(Currency&amp;"ibor"&amp;$I$1,AQ1055,Trigger)</f>
        <v>46689</v>
      </c>
      <c r="AQ1055" s="186">
        <f>_xll.qlCalendarAdvance(Calendar,AQ1054,AO1055,"f",,Trigger)</f>
        <v>46693</v>
      </c>
      <c r="AR1055" s="186">
        <f>_xll.qlInterestRateIndexMaturity(Currency&amp;"ibor"&amp;$I$1,AQ1055,Trigger)</f>
        <v>46723</v>
      </c>
      <c r="AS1055" s="359">
        <f>_xll.qlIndexFixing($AC$5,AP1055,,_xll.ohTrigger(Trigger,Quote!$V$2))</f>
        <v>1.6561174799078593E-2</v>
      </c>
      <c r="AT1055" s="359">
        <f>_xll.qlIndexFixing($AU$1,AP1055,TRUE,_xll.ohTrigger(Trigger,Trigger1M))</f>
        <v>1.646616786746069E-2</v>
      </c>
    </row>
    <row r="1056" spans="41:46" ht="11.25" customHeight="1" x14ac:dyDescent="0.25">
      <c r="AO1056" s="187" t="s">
        <v>90</v>
      </c>
      <c r="AP1056" s="186">
        <f>_xll.qlInterestRateIndexFixingDate(Currency&amp;"ibor"&amp;$I$1,AQ1056,Trigger)</f>
        <v>46696</v>
      </c>
      <c r="AQ1056" s="186">
        <f>_xll.qlCalendarAdvance(Calendar,AQ1055,AO1056,"f",,Trigger)</f>
        <v>46700</v>
      </c>
      <c r="AR1056" s="186">
        <f>_xll.qlInterestRateIndexMaturity(Currency&amp;"ibor"&amp;$I$1,AQ1056,Trigger)</f>
        <v>46730</v>
      </c>
      <c r="AS1056" s="359">
        <f>_xll.qlIndexFixing($AC$5,AP1056,,_xll.ohTrigger(Trigger,Quote!$V$2))</f>
        <v>1.6584572321070468E-2</v>
      </c>
      <c r="AT1056" s="359">
        <f>_xll.qlIndexFixing($AU$1,AP1056,TRUE,_xll.ohTrigger(Trigger,Trigger1M))</f>
        <v>1.6468206411082598E-2</v>
      </c>
    </row>
    <row r="1057" spans="41:46" ht="11.25" customHeight="1" x14ac:dyDescent="0.25">
      <c r="AO1057" s="187" t="s">
        <v>90</v>
      </c>
      <c r="AP1057" s="186">
        <f>_xll.qlInterestRateIndexFixingDate(Currency&amp;"ibor"&amp;$I$1,AQ1057,Trigger)</f>
        <v>46703</v>
      </c>
      <c r="AQ1057" s="186">
        <f>_xll.qlCalendarAdvance(Calendar,AQ1056,AO1057,"f",,Trigger)</f>
        <v>46707</v>
      </c>
      <c r="AR1057" s="186">
        <f>_xll.qlInterestRateIndexMaturity(Currency&amp;"ibor"&amp;$I$1,AQ1057,Trigger)</f>
        <v>46737</v>
      </c>
      <c r="AS1057" s="359">
        <f>_xll.qlIndexFixing($AC$5,AP1057,,_xll.ohTrigger(Trigger,Quote!$V$2))</f>
        <v>1.6607969888625895E-2</v>
      </c>
      <c r="AT1057" s="359">
        <f>_xll.qlIndexFixing($AU$1,AP1057,TRUE,_xll.ohTrigger(Trigger,Trigger1M))</f>
        <v>1.6470199109467565E-2</v>
      </c>
    </row>
    <row r="1058" spans="41:46" ht="11.25" customHeight="1" x14ac:dyDescent="0.25">
      <c r="AO1058" s="187" t="s">
        <v>90</v>
      </c>
      <c r="AP1058" s="186">
        <f>_xll.qlInterestRateIndexFixingDate(Currency&amp;"ibor"&amp;$I$1,AQ1058,Trigger)</f>
        <v>46710</v>
      </c>
      <c r="AQ1058" s="186">
        <f>_xll.qlCalendarAdvance(Calendar,AQ1057,AO1058,"f",,Trigger)</f>
        <v>46714</v>
      </c>
      <c r="AR1058" s="186">
        <f>_xll.qlInterestRateIndexMaturity(Currency&amp;"ibor"&amp;$I$1,AQ1058,Trigger)</f>
        <v>46744</v>
      </c>
      <c r="AS1058" s="359">
        <f>_xll.qlIndexFixing($AC$5,AP1058,,_xll.ohTrigger(Trigger,Quote!$V$2))</f>
        <v>1.6631367501734218E-2</v>
      </c>
      <c r="AT1058" s="359">
        <f>_xll.qlIndexFixing($AU$1,AP1058,TRUE,_xll.ohTrigger(Trigger,Trigger1M))</f>
        <v>1.6472146281730993E-2</v>
      </c>
    </row>
    <row r="1059" spans="41:46" ht="11.25" customHeight="1" x14ac:dyDescent="0.25">
      <c r="AO1059" s="187" t="s">
        <v>90</v>
      </c>
      <c r="AP1059" s="186">
        <f>_xll.qlInterestRateIndexFixingDate(Currency&amp;"ibor"&amp;$I$1,AQ1059,Trigger)</f>
        <v>46717</v>
      </c>
      <c r="AQ1059" s="186">
        <f>_xll.qlCalendarAdvance(Calendar,AQ1058,AO1059,"f",,Trigger)</f>
        <v>46721</v>
      </c>
      <c r="AR1059" s="186">
        <f>_xll.qlInterestRateIndexMaturity(Currency&amp;"ibor"&amp;$I$1,AQ1059,Trigger)</f>
        <v>46752</v>
      </c>
      <c r="AS1059" s="359">
        <f>_xll.qlIndexFixing($AC$5,AP1059,,_xll.ohTrigger(Trigger,Quote!$V$2))</f>
        <v>1.6656821580246613E-2</v>
      </c>
      <c r="AT1059" s="359">
        <f>_xll.qlIndexFixing($AU$1,AP1059,TRUE,_xll.ohTrigger(Trigger,Trigger1M))</f>
        <v>1.6474556828898201E-2</v>
      </c>
    </row>
    <row r="1060" spans="41:46" ht="11.25" customHeight="1" x14ac:dyDescent="0.25">
      <c r="AO1060" s="187" t="s">
        <v>90</v>
      </c>
      <c r="AP1060" s="186">
        <f>_xll.qlInterestRateIndexFixingDate(Currency&amp;"ibor"&amp;$I$1,AQ1060,Trigger)</f>
        <v>46724</v>
      </c>
      <c r="AQ1060" s="186">
        <f>_xll.qlCalendarAdvance(Calendar,AQ1059,AO1060,"f",,Trigger)</f>
        <v>46728</v>
      </c>
      <c r="AR1060" s="186">
        <f>_xll.qlInterestRateIndexMaturity(Currency&amp;"ibor"&amp;$I$1,AQ1060,Trigger)</f>
        <v>46759</v>
      </c>
      <c r="AS1060" s="359">
        <f>_xll.qlIndexFixing($AC$5,AP1060,,_xll.ohTrigger(Trigger,Quote!$V$2))</f>
        <v>1.6680220370321158E-2</v>
      </c>
      <c r="AT1060" s="359">
        <f>_xll.qlIndexFixing($AU$1,AP1060,TRUE,_xll.ohTrigger(Trigger,Trigger1M))</f>
        <v>1.6476410813533692E-2</v>
      </c>
    </row>
    <row r="1061" spans="41:46" ht="11.25" customHeight="1" x14ac:dyDescent="0.25">
      <c r="AO1061" s="187" t="s">
        <v>90</v>
      </c>
      <c r="AP1061" s="186">
        <f>_xll.qlInterestRateIndexFixingDate(Currency&amp;"ibor"&amp;$I$1,AQ1061,Trigger)</f>
        <v>46731</v>
      </c>
      <c r="AQ1061" s="186">
        <f>_xll.qlCalendarAdvance(Calendar,AQ1060,AO1061,"f",,Trigger)</f>
        <v>46735</v>
      </c>
      <c r="AR1061" s="186">
        <f>_xll.qlInterestRateIndexMaturity(Currency&amp;"ibor"&amp;$I$1,AQ1061,Trigger)</f>
        <v>46766</v>
      </c>
      <c r="AS1061" s="359">
        <f>_xll.qlIndexFixing($AC$5,AP1061,,_xll.ohTrigger(Trigger,Quote!$V$2))</f>
        <v>1.6703619207475463E-2</v>
      </c>
      <c r="AT1061" s="359">
        <f>_xll.qlIndexFixing($AU$1,AP1061,TRUE,_xll.ohTrigger(Trigger,Trigger1M))</f>
        <v>1.6478220250165189E-2</v>
      </c>
    </row>
    <row r="1062" spans="41:46" ht="11.25" customHeight="1" x14ac:dyDescent="0.25">
      <c r="AO1062" s="187" t="s">
        <v>90</v>
      </c>
      <c r="AP1062" s="186">
        <f>_xll.qlInterestRateIndexFixingDate(Currency&amp;"ibor"&amp;$I$1,AQ1062,Trigger)</f>
        <v>46738</v>
      </c>
      <c r="AQ1062" s="186">
        <f>_xll.qlCalendarAdvance(Calendar,AQ1061,AO1062,"f",,Trigger)</f>
        <v>46742</v>
      </c>
      <c r="AR1062" s="186">
        <f>_xll.qlInterestRateIndexMaturity(Currency&amp;"ibor"&amp;$I$1,AQ1062,Trigger)</f>
        <v>46773</v>
      </c>
      <c r="AS1062" s="359">
        <f>_xll.qlIndexFixing($AC$5,AP1062,,_xll.ohTrigger(Trigger,Quote!$V$2))</f>
        <v>1.6727018091706951E-2</v>
      </c>
      <c r="AT1062" s="359">
        <f>_xll.qlIndexFixing($AU$1,AP1062,TRUE,_xll.ohTrigger(Trigger,Trigger1M))</f>
        <v>1.6479985457915482E-2</v>
      </c>
    </row>
    <row r="1063" spans="41:46" ht="11.25" customHeight="1" x14ac:dyDescent="0.25">
      <c r="AO1063" s="187" t="s">
        <v>90</v>
      </c>
      <c r="AP1063" s="186">
        <f>_xll.qlInterestRateIndexFixingDate(Currency&amp;"ibor"&amp;$I$1,AQ1063,Trigger)</f>
        <v>46745</v>
      </c>
      <c r="AQ1063" s="186">
        <f>_xll.qlCalendarAdvance(Calendar,AQ1062,AO1063,"f",,Trigger)</f>
        <v>46749</v>
      </c>
      <c r="AR1063" s="186">
        <f>_xll.qlInterestRateIndexMaturity(Currency&amp;"ibor"&amp;$I$1,AQ1063,Trigger)</f>
        <v>46780</v>
      </c>
      <c r="AS1063" s="359">
        <f>_xll.qlIndexFixing($AC$5,AP1063,,_xll.ohTrigger(Trigger,Quote!$V$2))</f>
        <v>1.6750417023018195E-2</v>
      </c>
      <c r="AT1063" s="359">
        <f>_xll.qlIndexFixing($AU$1,AP1063,TRUE,_xll.ohTrigger(Trigger,Trigger1M))</f>
        <v>1.6481706755922837E-2</v>
      </c>
    </row>
    <row r="1064" spans="41:46" ht="11.25" customHeight="1" x14ac:dyDescent="0.25">
      <c r="AO1064" s="187" t="s">
        <v>90</v>
      </c>
      <c r="AP1064" s="186">
        <f>_xll.qlInterestRateIndexFixingDate(Currency&amp;"ibor"&amp;$I$1,AQ1064,Trigger)</f>
        <v>46752</v>
      </c>
      <c r="AQ1064" s="186">
        <f>_xll.qlCalendarAdvance(Calendar,AQ1063,AO1064,"f",,Trigger)</f>
        <v>46756</v>
      </c>
      <c r="AR1064" s="186">
        <f>_xll.qlInterestRateIndexMaturity(Currency&amp;"ibor"&amp;$I$1,AQ1064,Trigger)</f>
        <v>46787</v>
      </c>
      <c r="AS1064" s="359">
        <f>_xll.qlIndexFixing($AC$5,AP1064,,_xll.ohTrigger(Trigger,Quote!$V$2))</f>
        <v>1.6773816001409203E-2</v>
      </c>
      <c r="AT1064" s="359">
        <f>_xll.qlIndexFixing($AU$1,AP1064,TRUE,_xll.ohTrigger(Trigger,Trigger1M))</f>
        <v>1.648338446331778E-2</v>
      </c>
    </row>
    <row r="1065" spans="41:46" ht="11.25" customHeight="1" x14ac:dyDescent="0.25">
      <c r="AO1065" s="187" t="s">
        <v>90</v>
      </c>
      <c r="AP1065" s="186">
        <f>_xll.qlInterestRateIndexFixingDate(Currency&amp;"ibor"&amp;$I$1,AQ1065,Trigger)</f>
        <v>46759</v>
      </c>
      <c r="AQ1065" s="186">
        <f>_xll.qlCalendarAdvance(Calendar,AQ1064,AO1065,"f",,Trigger)</f>
        <v>46763</v>
      </c>
      <c r="AR1065" s="186">
        <f>_xll.qlInterestRateIndexMaturity(Currency&amp;"ibor"&amp;$I$1,AQ1065,Trigger)</f>
        <v>46794</v>
      </c>
      <c r="AS1065" s="359">
        <f>_xll.qlIndexFixing($AC$5,AP1065,,_xll.ohTrigger(Trigger,Quote!$V$2))</f>
        <v>1.6797215026879964E-2</v>
      </c>
      <c r="AT1065" s="359">
        <f>_xll.qlIndexFixing($AU$1,AP1065,TRUE,_xll.ohTrigger(Trigger,Trigger1M))</f>
        <v>1.6485018899233421E-2</v>
      </c>
    </row>
    <row r="1066" spans="41:46" ht="11.25" customHeight="1" x14ac:dyDescent="0.25">
      <c r="AO1066" s="187" t="s">
        <v>90</v>
      </c>
      <c r="AP1066" s="186">
        <f>_xll.qlInterestRateIndexFixingDate(Currency&amp;"ibor"&amp;$I$1,AQ1066,Trigger)</f>
        <v>46766</v>
      </c>
      <c r="AQ1066" s="186">
        <f>_xll.qlCalendarAdvance(Calendar,AQ1065,AO1066,"f",,Trigger)</f>
        <v>46770</v>
      </c>
      <c r="AR1066" s="186">
        <f>_xll.qlInterestRateIndexMaturity(Currency&amp;"ibor"&amp;$I$1,AQ1066,Trigger)</f>
        <v>46801</v>
      </c>
      <c r="AS1066" s="359">
        <f>_xll.qlIndexFixing($AC$5,AP1066,,_xll.ohTrigger(Trigger,Quote!$V$2))</f>
        <v>1.6820614099427911E-2</v>
      </c>
      <c r="AT1066" s="359">
        <f>_xll.qlIndexFixing($AU$1,AP1066,TRUE,_xll.ohTrigger(Trigger,Trigger1M))</f>
        <v>1.6486610382805446E-2</v>
      </c>
    </row>
    <row r="1067" spans="41:46" ht="11.25" customHeight="1" x14ac:dyDescent="0.25">
      <c r="AO1067" s="187" t="s">
        <v>90</v>
      </c>
      <c r="AP1067" s="186">
        <f>_xll.qlInterestRateIndexFixingDate(Currency&amp;"ibor"&amp;$I$1,AQ1067,Trigger)</f>
        <v>46773</v>
      </c>
      <c r="AQ1067" s="186">
        <f>_xll.qlCalendarAdvance(Calendar,AQ1066,AO1067,"f",,Trigger)</f>
        <v>46777</v>
      </c>
      <c r="AR1067" s="186">
        <f>_xll.qlInterestRateIndexMaturity(Currency&amp;"ibor"&amp;$I$1,AQ1067,Trigger)</f>
        <v>46808</v>
      </c>
      <c r="AS1067" s="359">
        <f>_xll.qlIndexFixing($AC$5,AP1067,,_xll.ohTrigger(Trigger,Quote!$V$2))</f>
        <v>1.6844013219055615E-2</v>
      </c>
      <c r="AT1067" s="359">
        <f>_xll.qlIndexFixing($AU$1,AP1067,TRUE,_xll.ohTrigger(Trigger,Trigger1M))</f>
        <v>1.648815923316696E-2</v>
      </c>
    </row>
    <row r="1068" spans="41:46" ht="11.25" customHeight="1" x14ac:dyDescent="0.25">
      <c r="AO1068" s="187" t="s">
        <v>90</v>
      </c>
      <c r="AP1068" s="186">
        <f>_xll.qlInterestRateIndexFixingDate(Currency&amp;"ibor"&amp;$I$1,AQ1068,Trigger)</f>
        <v>46780</v>
      </c>
      <c r="AQ1068" s="186">
        <f>_xll.qlCalendarAdvance(Calendar,AQ1067,AO1068,"f",,Trigger)</f>
        <v>46784</v>
      </c>
      <c r="AR1068" s="186">
        <f>_xll.qlInterestRateIndexMaturity(Currency&amp;"ibor"&amp;$I$1,AQ1068,Trigger)</f>
        <v>46813</v>
      </c>
      <c r="AS1068" s="359">
        <f>_xll.qlIndexFixing($AC$5,AP1068,,_xll.ohTrigger(Trigger,Quote!$V$2))</f>
        <v>1.6863280060314314E-2</v>
      </c>
      <c r="AT1068" s="359">
        <f>_xll.qlIndexFixing($AU$1,AP1068,TRUE,_xll.ohTrigger(Trigger,Trigger1M))</f>
        <v>1.6488702514778783E-2</v>
      </c>
    </row>
    <row r="1069" spans="41:46" ht="11.25" customHeight="1" x14ac:dyDescent="0.25">
      <c r="AO1069" s="187" t="s">
        <v>90</v>
      </c>
      <c r="AP1069" s="186">
        <f>_xll.qlInterestRateIndexFixingDate(Currency&amp;"ibor"&amp;$I$1,AQ1069,Trigger)</f>
        <v>46787</v>
      </c>
      <c r="AQ1069" s="186">
        <f>_xll.qlCalendarAdvance(Calendar,AQ1068,AO1069,"f",,Trigger)</f>
        <v>46791</v>
      </c>
      <c r="AR1069" s="186">
        <f>_xll.qlInterestRateIndexMaturity(Currency&amp;"ibor"&amp;$I$1,AQ1069,Trigger)</f>
        <v>46820</v>
      </c>
      <c r="AS1069" s="359">
        <f>_xll.qlIndexFixing($AC$5,AP1069,,_xll.ohTrigger(Trigger,Quote!$V$2))</f>
        <v>1.6886677075293548E-2</v>
      </c>
      <c r="AT1069" s="359">
        <f>_xll.qlIndexFixing($AU$1,AP1069,TRUE,_xll.ohTrigger(Trigger,Trigger1M))</f>
        <v>1.6490172868683619E-2</v>
      </c>
    </row>
    <row r="1070" spans="41:46" ht="11.25" customHeight="1" x14ac:dyDescent="0.25">
      <c r="AO1070" s="187" t="s">
        <v>90</v>
      </c>
      <c r="AP1070" s="186">
        <f>_xll.qlInterestRateIndexFixingDate(Currency&amp;"ibor"&amp;$I$1,AQ1070,Trigger)</f>
        <v>46794</v>
      </c>
      <c r="AQ1070" s="186">
        <f>_xll.qlCalendarAdvance(Calendar,AQ1069,AO1070,"f",,Trigger)</f>
        <v>46798</v>
      </c>
      <c r="AR1070" s="186">
        <f>_xll.qlInterestRateIndexMaturity(Currency&amp;"ibor"&amp;$I$1,AQ1070,Trigger)</f>
        <v>46827</v>
      </c>
      <c r="AS1070" s="359">
        <f>_xll.qlIndexFixing($AC$5,AP1070,,_xll.ohTrigger(Trigger,Quote!$V$2))</f>
        <v>1.6910074134309283E-2</v>
      </c>
      <c r="AT1070" s="359">
        <f>_xll.qlIndexFixing($AU$1,AP1070,TRUE,_xll.ohTrigger(Trigger,Trigger1M))</f>
        <v>1.6491601505004588E-2</v>
      </c>
    </row>
    <row r="1071" spans="41:46" ht="11.25" customHeight="1" x14ac:dyDescent="0.25">
      <c r="AO1071" s="187" t="s">
        <v>90</v>
      </c>
      <c r="AP1071" s="186">
        <f>_xll.qlInterestRateIndexFixingDate(Currency&amp;"ibor"&amp;$I$1,AQ1071,Trigger)</f>
        <v>46801</v>
      </c>
      <c r="AQ1071" s="186">
        <f>_xll.qlCalendarAdvance(Calendar,AQ1070,AO1071,"f",,Trigger)</f>
        <v>46805</v>
      </c>
      <c r="AR1071" s="186">
        <f>_xll.qlInterestRateIndexMaturity(Currency&amp;"ibor"&amp;$I$1,AQ1071,Trigger)</f>
        <v>46834</v>
      </c>
      <c r="AS1071" s="359">
        <f>_xll.qlIndexFixing($AC$5,AP1071,,_xll.ohTrigger(Trigger,Quote!$V$2))</f>
        <v>1.6933471237367031E-2</v>
      </c>
      <c r="AT1071" s="359">
        <f>_xll.qlIndexFixing($AU$1,AP1071,TRUE,_xll.ohTrigger(Trigger,Trigger1M))</f>
        <v>1.649298874285194E-2</v>
      </c>
    </row>
    <row r="1072" spans="41:46" ht="11.25" customHeight="1" x14ac:dyDescent="0.25">
      <c r="AO1072" s="187" t="s">
        <v>90</v>
      </c>
      <c r="AP1072" s="186">
        <f>_xll.qlInterestRateIndexFixingDate(Currency&amp;"ibor"&amp;$I$1,AQ1072,Trigger)</f>
        <v>46808</v>
      </c>
      <c r="AQ1072" s="186">
        <f>_xll.qlCalendarAdvance(Calendar,AQ1071,AO1072,"f",,Trigger)</f>
        <v>46812</v>
      </c>
      <c r="AR1072" s="186">
        <f>_xll.qlInterestRateIndexMaturity(Currency&amp;"ibor"&amp;$I$1,AQ1072,Trigger)</f>
        <v>46843</v>
      </c>
      <c r="AS1072" s="359">
        <f>_xll.qlIndexFixing($AC$5,AP1072,,_xll.ohTrigger(Trigger,Quote!$V$2))</f>
        <v>1.6961009523385376E-2</v>
      </c>
      <c r="AT1072" s="359">
        <f>_xll.qlIndexFixing($AU$1,AP1072,TRUE,_xll.ohTrigger(Trigger,Trigger1M))</f>
        <v>1.6495275156581345E-2</v>
      </c>
    </row>
    <row r="1073" spans="41:46" ht="11.25" customHeight="1" x14ac:dyDescent="0.25">
      <c r="AO1073" s="187" t="s">
        <v>90</v>
      </c>
      <c r="AP1073" s="186">
        <f>_xll.qlInterestRateIndexFixingDate(Currency&amp;"ibor"&amp;$I$1,AQ1073,Trigger)</f>
        <v>46815</v>
      </c>
      <c r="AQ1073" s="186">
        <f>_xll.qlCalendarAdvance(Calendar,AQ1072,AO1073,"f",,Trigger)</f>
        <v>46819</v>
      </c>
      <c r="AR1073" s="186">
        <f>_xll.qlInterestRateIndexMaturity(Currency&amp;"ibor"&amp;$I$1,AQ1073,Trigger)</f>
        <v>46850</v>
      </c>
      <c r="AS1073" s="359">
        <f>_xll.qlIndexFixing($AC$5,AP1073,,_xll.ohTrigger(Trigger,Quote!$V$2))</f>
        <v>1.6984408925489056E-2</v>
      </c>
      <c r="AT1073" s="359">
        <f>_xll.qlIndexFixing($AU$1,AP1073,TRUE,_xll.ohTrigger(Trigger,Trigger1M))</f>
        <v>1.6496574909547247E-2</v>
      </c>
    </row>
    <row r="1074" spans="41:46" ht="11.25" customHeight="1" x14ac:dyDescent="0.25">
      <c r="AO1074" s="187" t="s">
        <v>90</v>
      </c>
      <c r="AP1074" s="186">
        <f>_xll.qlInterestRateIndexFixingDate(Currency&amp;"ibor"&amp;$I$1,AQ1074,Trigger)</f>
        <v>46822</v>
      </c>
      <c r="AQ1074" s="186">
        <f>_xll.qlCalendarAdvance(Calendar,AQ1073,AO1074,"f",,Trigger)</f>
        <v>46826</v>
      </c>
      <c r="AR1074" s="186">
        <f>_xll.qlInterestRateIndexMaturity(Currency&amp;"ibor"&amp;$I$1,AQ1074,Trigger)</f>
        <v>46861</v>
      </c>
      <c r="AS1074" s="359">
        <f>_xll.qlIndexFixing($AC$5,AP1074,,_xll.ohTrigger(Trigger,Quote!$V$2))</f>
        <v>1.7016101551058784E-2</v>
      </c>
      <c r="AT1074" s="359">
        <f>_xll.qlIndexFixing($AU$1,AP1074,TRUE,_xll.ohTrigger(Trigger,Trigger1M))</f>
        <v>1.6499689268513355E-2</v>
      </c>
    </row>
    <row r="1075" spans="41:46" ht="11.25" customHeight="1" x14ac:dyDescent="0.25">
      <c r="AO1075" s="187" t="s">
        <v>90</v>
      </c>
      <c r="AP1075" s="186">
        <f>_xll.qlInterestRateIndexFixingDate(Currency&amp;"ibor"&amp;$I$1,AQ1075,Trigger)</f>
        <v>46829</v>
      </c>
      <c r="AQ1075" s="186">
        <f>_xll.qlCalendarAdvance(Calendar,AQ1074,AO1075,"f",,Trigger)</f>
        <v>46833</v>
      </c>
      <c r="AR1075" s="186">
        <f>_xll.qlInterestRateIndexMaturity(Currency&amp;"ibor"&amp;$I$1,AQ1075,Trigger)</f>
        <v>46864</v>
      </c>
      <c r="AS1075" s="359">
        <f>_xll.qlIndexFixing($AC$5,AP1075,,_xll.ohTrigger(Trigger,Quote!$V$2))</f>
        <v>1.7031207870935702E-2</v>
      </c>
      <c r="AT1075" s="359">
        <f>_xll.qlIndexFixing($AU$1,AP1075,TRUE,_xll.ohTrigger(Trigger,Trigger1M))</f>
        <v>1.6499053536866121E-2</v>
      </c>
    </row>
    <row r="1076" spans="41:46" ht="11.25" customHeight="1" x14ac:dyDescent="0.25">
      <c r="AO1076" s="187" t="s">
        <v>90</v>
      </c>
      <c r="AP1076" s="186">
        <f>_xll.qlInterestRateIndexFixingDate(Currency&amp;"ibor"&amp;$I$1,AQ1076,Trigger)</f>
        <v>46836</v>
      </c>
      <c r="AQ1076" s="186">
        <f>_xll.qlCalendarAdvance(Calendar,AQ1075,AO1076,"f",,Trigger)</f>
        <v>46840</v>
      </c>
      <c r="AR1076" s="186">
        <f>_xll.qlInterestRateIndexMaturity(Currency&amp;"ibor"&amp;$I$1,AQ1076,Trigger)</f>
        <v>46871</v>
      </c>
      <c r="AS1076" s="359">
        <f>_xll.qlIndexFixing($AC$5,AP1076,,_xll.ohTrigger(Trigger,Quote!$V$2))</f>
        <v>1.7054607414281241E-2</v>
      </c>
      <c r="AT1076" s="359">
        <f>_xll.qlIndexFixing($AU$1,AP1076,TRUE,_xll.ohTrigger(Trigger,Trigger1M))</f>
        <v>1.6500233049500782E-2</v>
      </c>
    </row>
    <row r="1077" spans="41:46" ht="11.25" customHeight="1" x14ac:dyDescent="0.25">
      <c r="AO1077" s="187" t="s">
        <v>90</v>
      </c>
      <c r="AP1077" s="186">
        <f>_xll.qlInterestRateIndexFixingDate(Currency&amp;"ibor"&amp;$I$1,AQ1077,Trigger)</f>
        <v>46843</v>
      </c>
      <c r="AQ1077" s="186">
        <f>_xll.qlCalendarAdvance(Calendar,AQ1076,AO1077,"f",,Trigger)</f>
        <v>46847</v>
      </c>
      <c r="AR1077" s="186">
        <f>_xll.qlInterestRateIndexMaturity(Currency&amp;"ibor"&amp;$I$1,AQ1077,Trigger)</f>
        <v>46877</v>
      </c>
      <c r="AS1077" s="359">
        <f>_xll.qlIndexFixing($AC$5,AP1077,,_xll.ohTrigger(Trigger,Quote!$V$2))</f>
        <v>1.7075930806876194E-2</v>
      </c>
      <c r="AT1077" s="359">
        <f>_xll.qlIndexFixing($AU$1,AP1077,TRUE,_xll.ohTrigger(Trigger,Trigger1M))</f>
        <v>1.6500917018819727E-2</v>
      </c>
    </row>
    <row r="1078" spans="41:46" ht="11.25" customHeight="1" x14ac:dyDescent="0.25">
      <c r="AO1078" s="187" t="s">
        <v>90</v>
      </c>
      <c r="AP1078" s="186">
        <f>_xll.qlInterestRateIndexFixingDate(Currency&amp;"ibor"&amp;$I$1,AQ1078,Trigger)</f>
        <v>46850</v>
      </c>
      <c r="AQ1078" s="186">
        <f>_xll.qlCalendarAdvance(Calendar,AQ1077,AO1078,"f",,Trigger)</f>
        <v>46854</v>
      </c>
      <c r="AR1078" s="186">
        <f>_xll.qlInterestRateIndexMaturity(Currency&amp;"ibor"&amp;$I$1,AQ1078,Trigger)</f>
        <v>46884</v>
      </c>
      <c r="AS1078" s="359">
        <f>_xll.qlIndexFixing($AC$5,AP1078,,_xll.ohTrigger(Trigger,Quote!$V$2))</f>
        <v>1.7099329331154323E-2</v>
      </c>
      <c r="AT1078" s="359">
        <f>_xll.qlIndexFixing($AU$1,AP1078,TRUE,_xll.ohTrigger(Trigger,Trigger1M))</f>
        <v>1.6502020683720531E-2</v>
      </c>
    </row>
    <row r="1079" spans="41:46" ht="11.25" customHeight="1" x14ac:dyDescent="0.25">
      <c r="AO1079" s="187" t="s">
        <v>90</v>
      </c>
      <c r="AP1079" s="186">
        <f>_xll.qlInterestRateIndexFixingDate(Currency&amp;"ibor"&amp;$I$1,AQ1079,Trigger)</f>
        <v>46855</v>
      </c>
      <c r="AQ1079" s="186">
        <f>_xll.qlCalendarAdvance(Calendar,AQ1078,AO1079,"f",,Trigger)</f>
        <v>46861</v>
      </c>
      <c r="AR1079" s="186">
        <f>_xll.qlInterestRateIndexMaturity(Currency&amp;"ibor"&amp;$I$1,AQ1079,Trigger)</f>
        <v>46891</v>
      </c>
      <c r="AS1079" s="359">
        <f>_xll.qlIndexFixing($AC$5,AP1079,,_xll.ohTrigger(Trigger,Quote!$V$2))</f>
        <v>1.7122727900990675E-2</v>
      </c>
      <c r="AT1079" s="359">
        <f>_xll.qlIndexFixing($AU$1,AP1079,TRUE,_xll.ohTrigger(Trigger,Trigger1M))</f>
        <v>1.6503085524056438E-2</v>
      </c>
    </row>
    <row r="1080" spans="41:46" ht="11.25" customHeight="1" x14ac:dyDescent="0.25">
      <c r="AO1080" s="187" t="s">
        <v>90</v>
      </c>
      <c r="AP1080" s="186">
        <f>_xll.qlInterestRateIndexFixingDate(Currency&amp;"ibor"&amp;$I$1,AQ1080,Trigger)</f>
        <v>46864</v>
      </c>
      <c r="AQ1080" s="186">
        <f>_xll.qlCalendarAdvance(Calendar,AQ1079,AO1080,"f",,Trigger)</f>
        <v>46868</v>
      </c>
      <c r="AR1080" s="186">
        <f>_xll.qlInterestRateIndexMaturity(Currency&amp;"ibor"&amp;$I$1,AQ1080,Trigger)</f>
        <v>46898</v>
      </c>
      <c r="AS1080" s="359">
        <f>_xll.qlIndexFixing($AC$5,AP1080,,_xll.ohTrigger(Trigger,Quote!$V$2))</f>
        <v>1.7146126516390581E-2</v>
      </c>
      <c r="AT1080" s="359">
        <f>_xll.qlIndexFixing($AU$1,AP1080,TRUE,_xll.ohTrigger(Trigger,Trigger1M))</f>
        <v>1.6504111858950843E-2</v>
      </c>
    </row>
    <row r="1081" spans="41:46" ht="11.25" customHeight="1" x14ac:dyDescent="0.25">
      <c r="AO1081" s="187" t="s">
        <v>90</v>
      </c>
      <c r="AP1081" s="186">
        <f>_xll.qlInterestRateIndexFixingDate(Currency&amp;"ibor"&amp;$I$1,AQ1081,Trigger)</f>
        <v>46870</v>
      </c>
      <c r="AQ1081" s="186">
        <f>_xll.qlCalendarAdvance(Calendar,AQ1080,AO1081,"f",,Trigger)</f>
        <v>46875</v>
      </c>
      <c r="AR1081" s="186">
        <f>_xll.qlInterestRateIndexMaturity(Currency&amp;"ibor"&amp;$I$1,AQ1081,Trigger)</f>
        <v>46906</v>
      </c>
      <c r="AS1081" s="359">
        <f>_xll.qlIndexFixing($AC$5,AP1081,,_xll.ohTrigger(Trigger,Quote!$V$2))</f>
        <v>1.7138064861690911E-2</v>
      </c>
      <c r="AT1081" s="359">
        <f>_xll.qlIndexFixing($AU$1,AP1081,TRUE,_xll.ohTrigger(Trigger,Trigger1M))</f>
        <v>1.6505545368065179E-2</v>
      </c>
    </row>
    <row r="1082" spans="41:46" ht="11.25" customHeight="1" x14ac:dyDescent="0.25">
      <c r="AO1082" s="187" t="s">
        <v>90</v>
      </c>
      <c r="AP1082" s="186">
        <f>_xll.qlInterestRateIndexFixingDate(Currency&amp;"ibor"&amp;$I$1,AQ1082,Trigger)</f>
        <v>46878</v>
      </c>
      <c r="AQ1082" s="186">
        <f>_xll.qlCalendarAdvance(Calendar,AQ1081,AO1082,"f",,Trigger)</f>
        <v>46882</v>
      </c>
      <c r="AR1082" s="186">
        <f>_xll.qlInterestRateIndexMaturity(Currency&amp;"ibor"&amp;$I$1,AQ1082,Trigger)</f>
        <v>46913</v>
      </c>
      <c r="AS1082" s="359">
        <f>_xll.qlIndexFixing($AC$5,AP1082,,_xll.ohTrigger(Trigger,Quote!$V$2))</f>
        <v>1.6926284937528315E-2</v>
      </c>
      <c r="AT1082" s="359">
        <f>_xll.qlIndexFixing($AU$1,AP1082,TRUE,_xll.ohTrigger(Trigger,Trigger1M))</f>
        <v>1.6506493016853009E-2</v>
      </c>
    </row>
    <row r="1083" spans="41:46" ht="11.25" customHeight="1" x14ac:dyDescent="0.25">
      <c r="AO1083" s="187" t="s">
        <v>90</v>
      </c>
      <c r="AP1083" s="186">
        <f>_xll.qlInterestRateIndexFixingDate(Currency&amp;"ibor"&amp;$I$1,AQ1083,Trigger)</f>
        <v>46885</v>
      </c>
      <c r="AQ1083" s="186">
        <f>_xll.qlCalendarAdvance(Calendar,AQ1082,AO1083,"f",,Trigger)</f>
        <v>46889</v>
      </c>
      <c r="AR1083" s="186">
        <f>_xll.qlInterestRateIndexMaturity(Currency&amp;"ibor"&amp;$I$1,AQ1083,Trigger)</f>
        <v>46920</v>
      </c>
      <c r="AS1083" s="359">
        <f>_xll.qlIndexFixing($AC$5,AP1083,,_xll.ohTrigger(Trigger,Quote!$V$2))</f>
        <v>1.6713817474985938E-2</v>
      </c>
      <c r="AT1083" s="359">
        <f>_xll.qlIndexFixing($AU$1,AP1083,TRUE,_xll.ohTrigger(Trigger,Trigger1M))</f>
        <v>1.650740313866576E-2</v>
      </c>
    </row>
    <row r="1084" spans="41:46" ht="11.25" customHeight="1" x14ac:dyDescent="0.25">
      <c r="AO1084" s="187" t="s">
        <v>90</v>
      </c>
      <c r="AP1084" s="186">
        <f>_xll.qlInterestRateIndexFixingDate(Currency&amp;"ibor"&amp;$I$1,AQ1084,Trigger)</f>
        <v>46892</v>
      </c>
      <c r="AQ1084" s="186">
        <f>_xll.qlCalendarAdvance(Calendar,AQ1083,AO1084,"f",,Trigger)</f>
        <v>46896</v>
      </c>
      <c r="AR1084" s="186">
        <f>_xll.qlInterestRateIndexMaturity(Currency&amp;"ibor"&amp;$I$1,AQ1084,Trigger)</f>
        <v>46927</v>
      </c>
      <c r="AS1084" s="359">
        <f>_xll.qlIndexFixing($AC$5,AP1084,,_xll.ohTrigger(Trigger,Quote!$V$2))</f>
        <v>1.6500662511883857E-2</v>
      </c>
      <c r="AT1084" s="359">
        <f>_xll.qlIndexFixing($AU$1,AP1084,TRUE,_xll.ohTrigger(Trigger,Trigger1M))</f>
        <v>1.650827605264428E-2</v>
      </c>
    </row>
    <row r="1085" spans="41:46" ht="11.25" customHeight="1" x14ac:dyDescent="0.25">
      <c r="AO1085" s="187" t="s">
        <v>90</v>
      </c>
      <c r="AP1085" s="186">
        <f>_xll.qlInterestRateIndexFixingDate(Currency&amp;"ibor"&amp;$I$1,AQ1085,Trigger)</f>
        <v>46899</v>
      </c>
      <c r="AQ1085" s="186">
        <f>_xll.qlCalendarAdvance(Calendar,AQ1084,AO1085,"f",,Trigger)</f>
        <v>46903</v>
      </c>
      <c r="AR1085" s="186">
        <f>_xll.qlInterestRateIndexMaturity(Currency&amp;"ibor"&amp;$I$1,AQ1085,Trigger)</f>
        <v>46934</v>
      </c>
      <c r="AS1085" s="359">
        <f>_xll.qlIndexFixing($AC$5,AP1085,,_xll.ohTrigger(Trigger,Quote!$V$2))</f>
        <v>1.6286820086168486E-2</v>
      </c>
      <c r="AT1085" s="359">
        <f>_xll.qlIndexFixing($AU$1,AP1085,TRUE,_xll.ohTrigger(Trigger,Trigger1M))</f>
        <v>1.6509112077939724E-2</v>
      </c>
    </row>
    <row r="1086" spans="41:46" ht="11.25" customHeight="1" x14ac:dyDescent="0.25">
      <c r="AO1086" s="187" t="s">
        <v>90</v>
      </c>
      <c r="AP1086" s="186">
        <f>_xll.qlInterestRateIndexFixingDate(Currency&amp;"ibor"&amp;$I$1,AQ1086,Trigger)</f>
        <v>46906</v>
      </c>
      <c r="AQ1086" s="186">
        <f>_xll.qlCalendarAdvance(Calendar,AQ1085,AO1086,"f",,Trigger)</f>
        <v>46910</v>
      </c>
      <c r="AR1086" s="186">
        <f>_xll.qlInterestRateIndexMaturity(Currency&amp;"ibor"&amp;$I$1,AQ1086,Trigger)</f>
        <v>46940</v>
      </c>
      <c r="AS1086" s="359">
        <f>_xll.qlIndexFixing($AC$5,AP1086,,_xll.ohTrigger(Trigger,Quote!$V$2))</f>
        <v>1.6238303158540468E-2</v>
      </c>
      <c r="AT1086" s="359">
        <f>_xll.qlIndexFixing($AU$1,AP1086,TRUE,_xll.ohTrigger(Trigger,Trigger1M))</f>
        <v>1.6509479125312865E-2</v>
      </c>
    </row>
    <row r="1087" spans="41:46" ht="11.25" customHeight="1" x14ac:dyDescent="0.25">
      <c r="AO1087" s="187" t="s">
        <v>90</v>
      </c>
      <c r="AP1087" s="186">
        <f>_xll.qlInterestRateIndexFixingDate(Currency&amp;"ibor"&amp;$I$1,AQ1087,Trigger)</f>
        <v>46913</v>
      </c>
      <c r="AQ1087" s="186">
        <f>_xll.qlCalendarAdvance(Calendar,AQ1086,AO1087,"f",,Trigger)</f>
        <v>46917</v>
      </c>
      <c r="AR1087" s="186">
        <f>_xll.qlInterestRateIndexMaturity(Currency&amp;"ibor"&amp;$I$1,AQ1087,Trigger)</f>
        <v>46947</v>
      </c>
      <c r="AS1087" s="359">
        <f>_xll.qlIndexFixing($AC$5,AP1087,,_xll.ohTrigger(Trigger,Quote!$V$2))</f>
        <v>1.6258638418078064E-2</v>
      </c>
      <c r="AT1087" s="359">
        <f>_xll.qlIndexFixing($AU$1,AP1087,TRUE,_xll.ohTrigger(Trigger,Trigger1M))</f>
        <v>1.6510244857750322E-2</v>
      </c>
    </row>
    <row r="1088" spans="41:46" ht="11.25" customHeight="1" x14ac:dyDescent="0.25">
      <c r="AO1088" s="187" t="s">
        <v>90</v>
      </c>
      <c r="AP1088" s="186">
        <f>_xll.qlInterestRateIndexFixingDate(Currency&amp;"ibor"&amp;$I$1,AQ1088,Trigger)</f>
        <v>46920</v>
      </c>
      <c r="AQ1088" s="186">
        <f>_xll.qlCalendarAdvance(Calendar,AQ1087,AO1088,"f",,Trigger)</f>
        <v>46924</v>
      </c>
      <c r="AR1088" s="186">
        <f>_xll.qlInterestRateIndexMaturity(Currency&amp;"ibor"&amp;$I$1,AQ1088,Trigger)</f>
        <v>46954</v>
      </c>
      <c r="AS1088" s="359">
        <f>_xll.qlIndexFixing($AC$5,AP1088,,_xll.ohTrigger(Trigger,Quote!$V$2))</f>
        <v>1.6278973712033462E-2</v>
      </c>
      <c r="AT1088" s="359">
        <f>_xll.qlIndexFixing($AU$1,AP1088,TRUE,_xll.ohTrigger(Trigger,Trigger1M))</f>
        <v>1.6510974637792053E-2</v>
      </c>
    </row>
    <row r="1089" spans="41:46" ht="11.25" customHeight="1" x14ac:dyDescent="0.25">
      <c r="AO1089" s="187" t="s">
        <v>90</v>
      </c>
      <c r="AP1089" s="186">
        <f>_xll.qlInterestRateIndexFixingDate(Currency&amp;"ibor"&amp;$I$1,AQ1089,Trigger)</f>
        <v>46927</v>
      </c>
      <c r="AQ1089" s="186">
        <f>_xll.qlCalendarAdvance(Calendar,AQ1088,AO1089,"f",,Trigger)</f>
        <v>46931</v>
      </c>
      <c r="AR1089" s="186">
        <f>_xll.qlInterestRateIndexMaturity(Currency&amp;"ibor"&amp;$I$1,AQ1089,Trigger)</f>
        <v>46961</v>
      </c>
      <c r="AS1089" s="359">
        <f>_xll.qlIndexFixing($AC$5,AP1089,,_xll.ohTrigger(Trigger,Quote!$V$2))</f>
        <v>1.6299309040398668E-2</v>
      </c>
      <c r="AT1089" s="359">
        <f>_xll.qlIndexFixing($AU$1,AP1089,TRUE,_xll.ohTrigger(Trigger,Trigger1M))</f>
        <v>1.6511668784561451E-2</v>
      </c>
    </row>
    <row r="1090" spans="41:46" ht="11.25" customHeight="1" x14ac:dyDescent="0.25">
      <c r="AO1090" s="187" t="s">
        <v>90</v>
      </c>
      <c r="AP1090" s="186">
        <f>_xll.qlInterestRateIndexFixingDate(Currency&amp;"ibor"&amp;$I$1,AQ1090,Trigger)</f>
        <v>46934</v>
      </c>
      <c r="AQ1090" s="186">
        <f>_xll.qlCalendarAdvance(Calendar,AQ1089,AO1090,"f",,Trigger)</f>
        <v>46938</v>
      </c>
      <c r="AR1090" s="186">
        <f>_xll.qlInterestRateIndexMaturity(Currency&amp;"ibor"&amp;$I$1,AQ1090,Trigger)</f>
        <v>46969</v>
      </c>
      <c r="AS1090" s="359">
        <f>_xll.qlIndexFixing($AC$5,AP1090,,_xll.ohTrigger(Trigger,Quote!$V$2))</f>
        <v>1.6321466738103006E-2</v>
      </c>
      <c r="AT1090" s="359">
        <f>_xll.qlIndexFixing($AU$1,AP1090,TRUE,_xll.ohTrigger(Trigger,Trigger1M))</f>
        <v>1.6512750044206024E-2</v>
      </c>
    </row>
    <row r="1091" spans="41:46" ht="11.25" customHeight="1" x14ac:dyDescent="0.25">
      <c r="AO1091" s="187" t="s">
        <v>90</v>
      </c>
      <c r="AP1091" s="186">
        <f>_xll.qlInterestRateIndexFixingDate(Currency&amp;"ibor"&amp;$I$1,AQ1091,Trigger)</f>
        <v>46941</v>
      </c>
      <c r="AQ1091" s="186">
        <f>_xll.qlCalendarAdvance(Calendar,AQ1090,AO1091,"f",,Trigger)</f>
        <v>46945</v>
      </c>
      <c r="AR1091" s="186">
        <f>_xll.qlInterestRateIndexMaturity(Currency&amp;"ibor"&amp;$I$1,AQ1091,Trigger)</f>
        <v>46976</v>
      </c>
      <c r="AS1091" s="359">
        <f>_xll.qlIndexFixing($AC$5,AP1091,,_xll.ohTrigger(Trigger,Quote!$V$2))</f>
        <v>1.6341803059656195E-2</v>
      </c>
      <c r="AT1091" s="359">
        <f>_xll.qlIndexFixing($AU$1,AP1091,TRUE,_xll.ohTrigger(Trigger,Trigger1M))</f>
        <v>1.6513371439443224E-2</v>
      </c>
    </row>
    <row r="1092" spans="41:46" ht="11.25" customHeight="1" x14ac:dyDescent="0.25">
      <c r="AO1092" s="187" t="s">
        <v>90</v>
      </c>
      <c r="AP1092" s="186">
        <f>_xll.qlInterestRateIndexFixingDate(Currency&amp;"ibor"&amp;$I$1,AQ1092,Trigger)</f>
        <v>46948</v>
      </c>
      <c r="AQ1092" s="186">
        <f>_xll.qlCalendarAdvance(Calendar,AQ1091,AO1092,"f",,Trigger)</f>
        <v>46952</v>
      </c>
      <c r="AR1092" s="186">
        <f>_xll.qlInterestRateIndexMaturity(Currency&amp;"ibor"&amp;$I$1,AQ1092,Trigger)</f>
        <v>46983</v>
      </c>
      <c r="AS1092" s="359">
        <f>_xll.qlIndexFixing($AC$5,AP1092,,_xll.ohTrigger(Trigger,Quote!$V$2))</f>
        <v>1.6362139416770619E-2</v>
      </c>
      <c r="AT1092" s="359">
        <f>_xll.qlIndexFixing($AU$1,AP1092,TRUE,_xll.ohTrigger(Trigger,Trigger1M))</f>
        <v>1.6513958180016771E-2</v>
      </c>
    </row>
    <row r="1093" spans="41:46" ht="11.25" customHeight="1" x14ac:dyDescent="0.25">
      <c r="AO1093" s="187" t="s">
        <v>90</v>
      </c>
      <c r="AP1093" s="186">
        <f>_xll.qlInterestRateIndexFixingDate(Currency&amp;"ibor"&amp;$I$1,AQ1093,Trigger)</f>
        <v>46955</v>
      </c>
      <c r="AQ1093" s="186">
        <f>_xll.qlCalendarAdvance(Calendar,AQ1092,AO1093,"f",,Trigger)</f>
        <v>46959</v>
      </c>
      <c r="AR1093" s="186">
        <f>_xll.qlInterestRateIndexMaturity(Currency&amp;"ibor"&amp;$I$1,AQ1093,Trigger)</f>
        <v>46990</v>
      </c>
      <c r="AS1093" s="359">
        <f>_xll.qlIndexFixing($AC$5,AP1093,,_xll.ohTrigger(Trigger,Quote!$V$2))</f>
        <v>1.6382475809448849E-2</v>
      </c>
      <c r="AT1093" s="359">
        <f>_xll.qlIndexFixing($AU$1,AP1093,TRUE,_xll.ohTrigger(Trigger,Trigger1M))</f>
        <v>1.6514510585075241E-2</v>
      </c>
    </row>
    <row r="1094" spans="41:46" ht="11.25" customHeight="1" x14ac:dyDescent="0.25">
      <c r="AO1094" s="187" t="s">
        <v>90</v>
      </c>
      <c r="AP1094" s="186">
        <f>_xll.qlInterestRateIndexFixingDate(Currency&amp;"ibor"&amp;$I$1,AQ1094,Trigger)</f>
        <v>46962</v>
      </c>
      <c r="AQ1094" s="186">
        <f>_xll.qlCalendarAdvance(Calendar,AQ1093,AO1094,"f",,Trigger)</f>
        <v>46966</v>
      </c>
      <c r="AR1094" s="186">
        <f>_xll.qlInterestRateIndexMaturity(Currency&amp;"ibor"&amp;$I$1,AQ1094,Trigger)</f>
        <v>46997</v>
      </c>
      <c r="AS1094" s="359">
        <f>_xll.qlIndexFixing($AC$5,AP1094,,_xll.ohTrigger(Trigger,Quote!$V$2))</f>
        <v>1.6402812237690891E-2</v>
      </c>
      <c r="AT1094" s="359">
        <f>_xll.qlIndexFixing($AU$1,AP1094,TRUE,_xll.ohTrigger(Trigger,Trigger1M))</f>
        <v>1.6515028973769792E-2</v>
      </c>
    </row>
    <row r="1095" spans="41:46" ht="11.25" customHeight="1" x14ac:dyDescent="0.25">
      <c r="AO1095" s="187" t="s">
        <v>90</v>
      </c>
      <c r="AP1095" s="186">
        <f>_xll.qlInterestRateIndexFixingDate(Currency&amp;"ibor"&amp;$I$1,AQ1095,Trigger)</f>
        <v>46969</v>
      </c>
      <c r="AQ1095" s="186">
        <f>_xll.qlCalendarAdvance(Calendar,AQ1094,AO1095,"f",,Trigger)</f>
        <v>46973</v>
      </c>
      <c r="AR1095" s="186">
        <f>_xll.qlInterestRateIndexMaturity(Currency&amp;"ibor"&amp;$I$1,AQ1095,Trigger)</f>
        <v>47004</v>
      </c>
      <c r="AS1095" s="359">
        <f>_xll.qlIndexFixing($AC$5,AP1095,,_xll.ohTrigger(Trigger,Quote!$V$2))</f>
        <v>1.6423148701491586E-2</v>
      </c>
      <c r="AT1095" s="359">
        <f>_xll.qlIndexFixing($AU$1,AP1095,TRUE,_xll.ohTrigger(Trigger,Trigger1M))</f>
        <v>1.6515513665246423E-2</v>
      </c>
    </row>
    <row r="1096" spans="41:46" ht="11.25" customHeight="1" x14ac:dyDescent="0.25">
      <c r="AO1096" s="187" t="s">
        <v>90</v>
      </c>
      <c r="AP1096" s="186">
        <f>_xll.qlInterestRateIndexFixingDate(Currency&amp;"ibor"&amp;$I$1,AQ1096,Trigger)</f>
        <v>46976</v>
      </c>
      <c r="AQ1096" s="186">
        <f>_xll.qlCalendarAdvance(Calendar,AQ1095,AO1096,"f",,Trigger)</f>
        <v>46980</v>
      </c>
      <c r="AR1096" s="186">
        <f>_xll.qlInterestRateIndexMaturity(Currency&amp;"ibor"&amp;$I$1,AQ1096,Trigger)</f>
        <v>47011</v>
      </c>
      <c r="AS1096" s="359">
        <f>_xll.qlIndexFixing($AC$5,AP1096,,_xll.ohTrigger(Trigger,Quote!$V$2))</f>
        <v>1.6443485200861245E-2</v>
      </c>
      <c r="AT1096" s="359">
        <f>_xll.qlIndexFixing($AU$1,AP1096,TRUE,_xll.ohTrigger(Trigger,Trigger1M))</f>
        <v>1.6515964978651137E-2</v>
      </c>
    </row>
    <row r="1097" spans="41:46" ht="11.25" customHeight="1" x14ac:dyDescent="0.25">
      <c r="AO1097" s="187" t="s">
        <v>90</v>
      </c>
      <c r="AP1097" s="186">
        <f>_xll.qlInterestRateIndexFixingDate(Currency&amp;"ibor"&amp;$I$1,AQ1097,Trigger)</f>
        <v>46983</v>
      </c>
      <c r="AQ1097" s="186">
        <f>_xll.qlCalendarAdvance(Calendar,AQ1096,AO1097,"f",,Trigger)</f>
        <v>46987</v>
      </c>
      <c r="AR1097" s="186">
        <f>_xll.qlInterestRateIndexMaturity(Currency&amp;"ibor"&amp;$I$1,AQ1097,Trigger)</f>
        <v>47018</v>
      </c>
      <c r="AS1097" s="359">
        <f>_xll.qlIndexFixing($AC$5,AP1097,,_xll.ohTrigger(Trigger,Quote!$V$2))</f>
        <v>1.6463821735789558E-2</v>
      </c>
      <c r="AT1097" s="359">
        <f>_xll.qlIndexFixing($AU$1,AP1097,TRUE,_xll.ohTrigger(Trigger,Trigger1M))</f>
        <v>1.6516383233137664E-2</v>
      </c>
    </row>
    <row r="1098" spans="41:46" ht="11.25" customHeight="1" x14ac:dyDescent="0.25">
      <c r="AO1098" s="187" t="s">
        <v>90</v>
      </c>
      <c r="AP1098" s="186">
        <f>_xll.qlInterestRateIndexFixingDate(Currency&amp;"ibor"&amp;$I$1,AQ1098,Trigger)</f>
        <v>46990</v>
      </c>
      <c r="AQ1098" s="186">
        <f>_xll.qlCalendarAdvance(Calendar,AQ1097,AO1098,"f",,Trigger)</f>
        <v>46994</v>
      </c>
      <c r="AR1098" s="186">
        <f>_xll.qlInterestRateIndexMaturity(Currency&amp;"ibor"&amp;$I$1,AQ1098,Trigger)</f>
        <v>47025</v>
      </c>
      <c r="AS1098" s="359">
        <f>_xll.qlIndexFixing($AC$5,AP1098,,_xll.ohTrigger(Trigger,Quote!$V$2))</f>
        <v>1.6484158306281683E-2</v>
      </c>
      <c r="AT1098" s="359">
        <f>_xll.qlIndexFixing($AU$1,AP1098,TRUE,_xll.ohTrigger(Trigger,Trigger1M))</f>
        <v>1.6516768747854588E-2</v>
      </c>
    </row>
    <row r="1099" spans="41:46" ht="11.25" customHeight="1" x14ac:dyDescent="0.25">
      <c r="AO1099" s="187" t="s">
        <v>90</v>
      </c>
      <c r="AP1099" s="186">
        <f>_xll.qlInterestRateIndexFixingDate(Currency&amp;"ibor"&amp;$I$1,AQ1099,Trigger)</f>
        <v>46997</v>
      </c>
      <c r="AQ1099" s="186">
        <f>_xll.qlCalendarAdvance(Calendar,AQ1098,AO1099,"f",,Trigger)</f>
        <v>47001</v>
      </c>
      <c r="AR1099" s="186">
        <f>_xll.qlInterestRateIndexMaturity(Currency&amp;"ibor"&amp;$I$1,AQ1099,Trigger)</f>
        <v>47031</v>
      </c>
      <c r="AS1099" s="359">
        <f>_xll.qlIndexFixing($AC$5,AP1099,,_xll.ohTrigger(Trigger,Quote!$V$2))</f>
        <v>1.6502664216816676E-2</v>
      </c>
      <c r="AT1099" s="359">
        <f>_xll.qlIndexFixing($AU$1,AP1099,TRUE,_xll.ohTrigger(Trigger,Trigger1M))</f>
        <v>1.6516720631797988E-2</v>
      </c>
    </row>
    <row r="1100" spans="41:46" ht="11.25" customHeight="1" x14ac:dyDescent="0.25">
      <c r="AO1100" s="187" t="s">
        <v>90</v>
      </c>
      <c r="AP1100" s="186">
        <f>_xll.qlInterestRateIndexFixingDate(Currency&amp;"ibor"&amp;$I$1,AQ1100,Trigger)</f>
        <v>47004</v>
      </c>
      <c r="AQ1100" s="186">
        <f>_xll.qlCalendarAdvance(Calendar,AQ1099,AO1100,"f",,Trigger)</f>
        <v>47008</v>
      </c>
      <c r="AR1100" s="186">
        <f>_xll.qlInterestRateIndexMaturity(Currency&amp;"ibor"&amp;$I$1,AQ1100,Trigger)</f>
        <v>47038</v>
      </c>
      <c r="AS1100" s="359">
        <f>_xll.qlIndexFixing($AC$5,AP1100,,_xll.ohTrigger(Trigger,Quote!$V$2))</f>
        <v>1.6522999923737736E-2</v>
      </c>
      <c r="AT1100" s="359">
        <f>_xll.qlIndexFixing($AU$1,AP1100,TRUE,_xll.ohTrigger(Trigger,Trigger1M))</f>
        <v>1.6517043875427184E-2</v>
      </c>
    </row>
    <row r="1101" spans="41:46" ht="11.25" customHeight="1" x14ac:dyDescent="0.25">
      <c r="AO1101" s="187" t="s">
        <v>90</v>
      </c>
      <c r="AP1101" s="186">
        <f>_xll.qlInterestRateIndexFixingDate(Currency&amp;"ibor"&amp;$I$1,AQ1101,Trigger)</f>
        <v>47011</v>
      </c>
      <c r="AQ1101" s="186">
        <f>_xll.qlCalendarAdvance(Calendar,AQ1100,AO1101,"f",,Trigger)</f>
        <v>47015</v>
      </c>
      <c r="AR1101" s="186">
        <f>_xll.qlInterestRateIndexMaturity(Currency&amp;"ibor"&amp;$I$1,AQ1101,Trigger)</f>
        <v>47045</v>
      </c>
      <c r="AS1101" s="359">
        <f>_xll.qlIndexFixing($AC$5,AP1101,,_xll.ohTrigger(Trigger,Quote!$V$2))</f>
        <v>1.6543335665071268E-2</v>
      </c>
      <c r="AT1101" s="359">
        <f>_xll.qlIndexFixing($AU$1,AP1101,TRUE,_xll.ohTrigger(Trigger,Trigger1M))</f>
        <v>1.6517335315398007E-2</v>
      </c>
    </row>
    <row r="1102" spans="41:46" ht="11.25" customHeight="1" x14ac:dyDescent="0.25">
      <c r="AO1102" s="187" t="s">
        <v>90</v>
      </c>
      <c r="AP1102" s="186">
        <f>_xll.qlInterestRateIndexFixingDate(Currency&amp;"ibor"&amp;$I$1,AQ1102,Trigger)</f>
        <v>47018</v>
      </c>
      <c r="AQ1102" s="186">
        <f>_xll.qlCalendarAdvance(Calendar,AQ1101,AO1102,"f",,Trigger)</f>
        <v>47022</v>
      </c>
      <c r="AR1102" s="186">
        <f>_xll.qlInterestRateIndexMaturity(Currency&amp;"ibor"&amp;$I$1,AQ1102,Trigger)</f>
        <v>47052</v>
      </c>
      <c r="AS1102" s="359">
        <f>_xll.qlIndexFixing($AC$5,AP1102,,_xll.ohTrigger(Trigger,Quote!$V$2))</f>
        <v>1.6563671440819938E-2</v>
      </c>
      <c r="AT1102" s="359">
        <f>_xll.qlIndexFixing($AU$1,AP1102,TRUE,_xll.ohTrigger(Trigger,Trigger1M))</f>
        <v>1.6517595270847174E-2</v>
      </c>
    </row>
    <row r="1103" spans="41:46" ht="11.25" customHeight="1" x14ac:dyDescent="0.25">
      <c r="AO1103" s="187" t="s">
        <v>90</v>
      </c>
      <c r="AP1103" s="186">
        <f>_xll.qlInterestRateIndexFixingDate(Currency&amp;"ibor"&amp;$I$1,AQ1103,Trigger)</f>
        <v>47025</v>
      </c>
      <c r="AQ1103" s="186">
        <f>_xll.qlCalendarAdvance(Calendar,AQ1102,AO1103,"f",,Trigger)</f>
        <v>47029</v>
      </c>
      <c r="AR1103" s="186">
        <f>_xll.qlInterestRateIndexMaturity(Currency&amp;"ibor"&amp;$I$1,AQ1103,Trigger)</f>
        <v>47060</v>
      </c>
      <c r="AS1103" s="359">
        <f>_xll.qlIndexFixing($AC$5,AP1103,,_xll.ohTrigger(Trigger,Quote!$V$2))</f>
        <v>1.6585841692189136E-2</v>
      </c>
      <c r="AT1103" s="359">
        <f>_xll.qlIndexFixing($AU$1,AP1103,TRUE,_xll.ohTrigger(Trigger,Trigger1M))</f>
        <v>1.6518216395139215E-2</v>
      </c>
    </row>
    <row r="1104" spans="41:46" ht="11.25" customHeight="1" x14ac:dyDescent="0.25">
      <c r="AO1104" s="187" t="s">
        <v>90</v>
      </c>
      <c r="AP1104" s="186">
        <f>_xll.qlInterestRateIndexFixingDate(Currency&amp;"ibor"&amp;$I$1,AQ1104,Trigger)</f>
        <v>47032</v>
      </c>
      <c r="AQ1104" s="186">
        <f>_xll.qlCalendarAdvance(Calendar,AQ1103,AO1104,"f",,Trigger)</f>
        <v>47036</v>
      </c>
      <c r="AR1104" s="186">
        <f>_xll.qlInterestRateIndexMaturity(Currency&amp;"ibor"&amp;$I$1,AQ1104,Trigger)</f>
        <v>47067</v>
      </c>
      <c r="AS1104" s="359">
        <f>_xll.qlIndexFixing($AC$5,AP1104,,_xll.ohTrigger(Trigger,Quote!$V$2))</f>
        <v>1.660617847606154E-2</v>
      </c>
      <c r="AT1104" s="359">
        <f>_xll.qlIndexFixing($AU$1,AP1104,TRUE,_xll.ohTrigger(Trigger,Trigger1M))</f>
        <v>1.651841217339476E-2</v>
      </c>
    </row>
    <row r="1105" spans="41:46" ht="11.25" customHeight="1" x14ac:dyDescent="0.25">
      <c r="AO1105" s="187" t="s">
        <v>90</v>
      </c>
      <c r="AP1105" s="186">
        <f>_xll.qlInterestRateIndexFixingDate(Currency&amp;"ibor"&amp;$I$1,AQ1105,Trigger)</f>
        <v>47039</v>
      </c>
      <c r="AQ1105" s="186">
        <f>_xll.qlCalendarAdvance(Calendar,AQ1104,AO1105,"f",,Trigger)</f>
        <v>47043</v>
      </c>
      <c r="AR1105" s="186">
        <f>_xll.qlInterestRateIndexMaturity(Currency&amp;"ibor"&amp;$I$1,AQ1105,Trigger)</f>
        <v>47074</v>
      </c>
      <c r="AS1105" s="359">
        <f>_xll.qlIndexFixing($AC$5,AP1105,,_xll.ohTrigger(Trigger,Quote!$V$2))</f>
        <v>1.6626515295497756E-2</v>
      </c>
      <c r="AT1105" s="359">
        <f>_xll.qlIndexFixing($AU$1,AP1105,TRUE,_xll.ohTrigger(Trigger,Trigger1M))</f>
        <v>1.651857744593364E-2</v>
      </c>
    </row>
    <row r="1106" spans="41:46" ht="11.25" customHeight="1" x14ac:dyDescent="0.25">
      <c r="AO1106" s="187" t="s">
        <v>90</v>
      </c>
      <c r="AP1106" s="186">
        <f>_xll.qlInterestRateIndexFixingDate(Currency&amp;"ibor"&amp;$I$1,AQ1106,Trigger)</f>
        <v>47046</v>
      </c>
      <c r="AQ1106" s="186">
        <f>_xll.qlCalendarAdvance(Calendar,AQ1105,AO1106,"f",,Trigger)</f>
        <v>47050</v>
      </c>
      <c r="AR1106" s="186">
        <f>_xll.qlInterestRateIndexMaturity(Currency&amp;"ibor"&amp;$I$1,AQ1106,Trigger)</f>
        <v>47081</v>
      </c>
      <c r="AS1106" s="359">
        <f>_xll.qlIndexFixing($AC$5,AP1106,,_xll.ohTrigger(Trigger,Quote!$V$2))</f>
        <v>1.6646852150497781E-2</v>
      </c>
      <c r="AT1106" s="359">
        <f>_xll.qlIndexFixing($AU$1,AP1106,TRUE,_xll.ohTrigger(Trigger,Trigger1M))</f>
        <v>1.6518712531909594E-2</v>
      </c>
    </row>
    <row r="1107" spans="41:46" ht="11.25" customHeight="1" x14ac:dyDescent="0.25">
      <c r="AO1107" s="187" t="s">
        <v>90</v>
      </c>
      <c r="AP1107" s="186">
        <f>_xll.qlInterestRateIndexFixingDate(Currency&amp;"ibor"&amp;$I$1,AQ1107,Trigger)</f>
        <v>47053</v>
      </c>
      <c r="AQ1107" s="186">
        <f>_xll.qlCalendarAdvance(Calendar,AQ1106,AO1107,"f",,Trigger)</f>
        <v>47057</v>
      </c>
      <c r="AR1107" s="186">
        <f>_xll.qlInterestRateIndexMaturity(Currency&amp;"ibor"&amp;$I$1,AQ1107,Trigger)</f>
        <v>47087</v>
      </c>
      <c r="AS1107" s="359">
        <f>_xll.qlIndexFixing($AC$5,AP1107,,_xll.ohTrigger(Trigger,Quote!$V$2))</f>
        <v>1.666535083578502E-2</v>
      </c>
      <c r="AT1107" s="359">
        <f>_xll.qlIndexFixing($AU$1,AP1107,TRUE,_xll.ohTrigger(Trigger,Trigger1M))</f>
        <v>1.6518433950050593E-2</v>
      </c>
    </row>
    <row r="1108" spans="41:46" ht="11.25" customHeight="1" x14ac:dyDescent="0.25">
      <c r="AO1108" s="187" t="s">
        <v>90</v>
      </c>
      <c r="AP1108" s="186">
        <f>_xll.qlInterestRateIndexFixingDate(Currency&amp;"ibor"&amp;$I$1,AQ1108,Trigger)</f>
        <v>47060</v>
      </c>
      <c r="AQ1108" s="186">
        <f>_xll.qlCalendarAdvance(Calendar,AQ1107,AO1108,"f",,Trigger)</f>
        <v>47064</v>
      </c>
      <c r="AR1108" s="186">
        <f>_xll.qlInterestRateIndexMaturity(Currency&amp;"ibor"&amp;$I$1,AQ1108,Trigger)</f>
        <v>47094</v>
      </c>
      <c r="AS1108" s="359">
        <f>_xll.qlIndexFixing($AC$5,AP1108,,_xll.ohTrigger(Trigger,Quote!$V$2))</f>
        <v>1.668568681802185E-2</v>
      </c>
      <c r="AT1108" s="359">
        <f>_xll.qlIndexFixing($AU$1,AP1108,TRUE,_xll.ohTrigger(Trigger,Trigger1M))</f>
        <v>1.6518511700246208E-2</v>
      </c>
    </row>
    <row r="1109" spans="41:46" ht="11.25" customHeight="1" x14ac:dyDescent="0.25">
      <c r="AO1109" s="187" t="s">
        <v>90</v>
      </c>
      <c r="AP1109" s="186">
        <f>_xll.qlInterestRateIndexFixingDate(Currency&amp;"ibor"&amp;$I$1,AQ1109,Trigger)</f>
        <v>47067</v>
      </c>
      <c r="AQ1109" s="186">
        <f>_xll.qlCalendarAdvance(Calendar,AQ1108,AO1109,"f",,Trigger)</f>
        <v>47071</v>
      </c>
      <c r="AR1109" s="186">
        <f>_xll.qlInterestRateIndexMaturity(Currency&amp;"ibor"&amp;$I$1,AQ1109,Trigger)</f>
        <v>47101</v>
      </c>
      <c r="AS1109" s="359">
        <f>_xll.qlIndexFixing($AC$5,AP1109,,_xll.ohTrigger(Trigger,Quote!$V$2))</f>
        <v>1.6706022834673817E-2</v>
      </c>
      <c r="AT1109" s="359">
        <f>_xll.qlIndexFixing($AU$1,AP1109,TRUE,_xll.ohTrigger(Trigger,Trigger1M))</f>
        <v>1.6518560199877186E-2</v>
      </c>
    </row>
    <row r="1110" spans="41:46" ht="11.25" customHeight="1" x14ac:dyDescent="0.25">
      <c r="AO1110" s="187" t="s">
        <v>90</v>
      </c>
      <c r="AP1110" s="186">
        <f>_xll.qlInterestRateIndexFixingDate(Currency&amp;"ibor"&amp;$I$1,AQ1110,Trigger)</f>
        <v>47074</v>
      </c>
      <c r="AQ1110" s="186">
        <f>_xll.qlCalendarAdvance(Calendar,AQ1109,AO1110,"f",,Trigger)</f>
        <v>47078</v>
      </c>
      <c r="AR1110" s="186">
        <f>_xll.qlInterestRateIndexMaturity(Currency&amp;"ibor"&amp;$I$1,AQ1110,Trigger)</f>
        <v>47108</v>
      </c>
      <c r="AS1110" s="359">
        <f>_xll.qlIndexFixing($AC$5,AP1110,,_xll.ohTrigger(Trigger,Quote!$V$2))</f>
        <v>1.6726358885740922E-2</v>
      </c>
      <c r="AT1110" s="359">
        <f>_xll.qlIndexFixing($AU$1,AP1110,TRUE,_xll.ohTrigger(Trigger,Trigger1M))</f>
        <v>1.6518579768090902E-2</v>
      </c>
    </row>
    <row r="1111" spans="41:46" ht="11.25" customHeight="1" x14ac:dyDescent="0.25">
      <c r="AO1111" s="187" t="s">
        <v>90</v>
      </c>
      <c r="AP1111" s="186">
        <f>_xll.qlInterestRateIndexFixingDate(Currency&amp;"ibor"&amp;$I$1,AQ1111,Trigger)</f>
        <v>47081</v>
      </c>
      <c r="AQ1111" s="186">
        <f>_xll.qlCalendarAdvance(Calendar,AQ1110,AO1111,"f",,Trigger)</f>
        <v>47085</v>
      </c>
      <c r="AR1111" s="186">
        <f>_xll.qlInterestRateIndexMaturity(Currency&amp;"ibor"&amp;$I$1,AQ1111,Trigger)</f>
        <v>47115</v>
      </c>
      <c r="AS1111" s="359">
        <f>_xll.qlIndexFixing($AC$5,AP1111,,_xll.ohTrigger(Trigger,Quote!$V$2))</f>
        <v>1.6746694971223164E-2</v>
      </c>
      <c r="AT1111" s="359">
        <f>_xll.qlIndexFixing($AU$1,AP1111,TRUE,_xll.ohTrigger(Trigger,Trigger1M))</f>
        <v>1.651857072401608E-2</v>
      </c>
    </row>
    <row r="1112" spans="41:46" ht="11.25" customHeight="1" x14ac:dyDescent="0.25">
      <c r="AO1112" s="187" t="s">
        <v>90</v>
      </c>
      <c r="AP1112" s="186">
        <f>_xll.qlInterestRateIndexFixingDate(Currency&amp;"ibor"&amp;$I$1,AQ1112,Trigger)</f>
        <v>47088</v>
      </c>
      <c r="AQ1112" s="186">
        <f>_xll.qlCalendarAdvance(Calendar,AQ1111,AO1112,"f",,Trigger)</f>
        <v>47092</v>
      </c>
      <c r="AR1112" s="186">
        <f>_xll.qlInterestRateIndexMaturity(Currency&amp;"ibor"&amp;$I$1,AQ1112,Trigger)</f>
        <v>47123</v>
      </c>
      <c r="AS1112" s="359">
        <f>_xll.qlIndexFixing($AC$5,AP1112,,_xll.ohTrigger(Trigger,Quote!$V$2))</f>
        <v>1.6768874027327626E-2</v>
      </c>
      <c r="AT1112" s="359">
        <f>_xll.qlIndexFixing($AU$1,AP1112,TRUE,_xll.ohTrigger(Trigger,Trigger1M))</f>
        <v>1.6518907002491166E-2</v>
      </c>
    </row>
    <row r="1113" spans="41:46" ht="11.25" customHeight="1" x14ac:dyDescent="0.25">
      <c r="AO1113" s="187" t="s">
        <v>90</v>
      </c>
      <c r="AP1113" s="186">
        <f>_xll.qlInterestRateIndexFixingDate(Currency&amp;"ibor"&amp;$I$1,AQ1113,Trigger)</f>
        <v>47095</v>
      </c>
      <c r="AQ1113" s="186">
        <f>_xll.qlCalendarAdvance(Calendar,AQ1112,AO1113,"f",,Trigger)</f>
        <v>47099</v>
      </c>
      <c r="AR1113" s="186">
        <f>_xll.qlInterestRateIndexMaturity(Currency&amp;"ibor"&amp;$I$1,AQ1113,Trigger)</f>
        <v>47130</v>
      </c>
      <c r="AS1113" s="359">
        <f>_xll.qlIndexFixing($AC$5,AP1113,,_xll.ohTrigger(Trigger,Quote!$V$2))</f>
        <v>1.6789211131269164E-2</v>
      </c>
      <c r="AT1113" s="359">
        <f>_xll.qlIndexFixing($AU$1,AP1113,TRUE,_xll.ohTrigger(Trigger,Trigger1M))</f>
        <v>1.6518839718802868E-2</v>
      </c>
    </row>
    <row r="1114" spans="41:46" ht="11.25" customHeight="1" x14ac:dyDescent="0.25">
      <c r="AO1114" s="187" t="s">
        <v>90</v>
      </c>
      <c r="AP1114" s="186">
        <f>_xll.qlInterestRateIndexFixingDate(Currency&amp;"ibor"&amp;$I$1,AQ1114,Trigger)</f>
        <v>47102</v>
      </c>
      <c r="AQ1114" s="186">
        <f>_xll.qlCalendarAdvance(Calendar,AQ1113,AO1114,"f",,Trigger)</f>
        <v>47106</v>
      </c>
      <c r="AR1114" s="186">
        <f>_xll.qlInterestRateIndexMaturity(Currency&amp;"ibor"&amp;$I$1,AQ1114,Trigger)</f>
        <v>47137</v>
      </c>
      <c r="AS1114" s="359">
        <f>_xll.qlIndexFixing($AC$5,AP1114,,_xll.ohTrigger(Trigger,Quote!$V$2))</f>
        <v>1.6809548270779667E-2</v>
      </c>
      <c r="AT1114" s="359">
        <f>_xll.qlIndexFixing($AU$1,AP1114,TRUE,_xll.ohTrigger(Trigger,Trigger1M))</f>
        <v>1.6518744801773795E-2</v>
      </c>
    </row>
    <row r="1115" spans="41:46" ht="11.25" customHeight="1" x14ac:dyDescent="0.25">
      <c r="AO1115" s="187" t="s">
        <v>90</v>
      </c>
      <c r="AP1115" s="186">
        <f>_xll.qlInterestRateIndexFixingDate(Currency&amp;"ibor"&amp;$I$1,AQ1115,Trigger)</f>
        <v>47108</v>
      </c>
      <c r="AQ1115" s="186">
        <f>_xll.qlCalendarAdvance(Calendar,AQ1114,AO1115,"f",,Trigger)</f>
        <v>47114</v>
      </c>
      <c r="AR1115" s="186">
        <f>_xll.qlInterestRateIndexMaturity(Currency&amp;"ibor"&amp;$I$1,AQ1115,Trigger)</f>
        <v>47147</v>
      </c>
      <c r="AS1115" s="359">
        <f>_xll.qlIndexFixing($AC$5,AP1115,,_xll.ohTrigger(Trigger,Quote!$V$2))</f>
        <v>1.68364830533261E-2</v>
      </c>
      <c r="AT1115" s="359">
        <f>_xll.qlIndexFixing($AU$1,AP1115,TRUE,_xll.ohTrigger(Trigger,Trigger1M))</f>
        <v>1.6519337364960505E-2</v>
      </c>
    </row>
    <row r="1116" spans="41:46" ht="11.25" customHeight="1" x14ac:dyDescent="0.25">
      <c r="AO1116" s="187" t="s">
        <v>90</v>
      </c>
      <c r="AP1116" s="186">
        <f>_xll.qlInterestRateIndexFixingDate(Currency&amp;"ibor"&amp;$I$1,AQ1116,Trigger)</f>
        <v>47116</v>
      </c>
      <c r="AQ1116" s="186">
        <f>_xll.qlCalendarAdvance(Calendar,AQ1115,AO1116,"f",,Trigger)</f>
        <v>47121</v>
      </c>
      <c r="AR1116" s="186">
        <f>_xll.qlInterestRateIndexMaturity(Currency&amp;"ibor"&amp;$I$1,AQ1116,Trigger)</f>
        <v>47154</v>
      </c>
      <c r="AS1116" s="359">
        <f>_xll.qlIndexFixing($AC$5,AP1116,,_xll.ohTrigger(Trigger,Quote!$V$2))</f>
        <v>1.6856822176158109E-2</v>
      </c>
      <c r="AT1116" s="359">
        <f>_xll.qlIndexFixing($AU$1,AP1116,TRUE,_xll.ohTrigger(Trigger,Trigger1M))</f>
        <v>1.6519180504823504E-2</v>
      </c>
    </row>
    <row r="1117" spans="41:46" ht="11.25" customHeight="1" x14ac:dyDescent="0.25">
      <c r="AO1117" s="187" t="s">
        <v>90</v>
      </c>
      <c r="AP1117" s="186">
        <f>_xll.qlInterestRateIndexFixingDate(Currency&amp;"ibor"&amp;$I$1,AQ1117,Trigger)</f>
        <v>47126</v>
      </c>
      <c r="AQ1117" s="186">
        <f>_xll.qlCalendarAdvance(Calendar,AQ1116,AO1117,"f",,Trigger)</f>
        <v>47128</v>
      </c>
      <c r="AR1117" s="186">
        <f>_xll.qlInterestRateIndexMaturity(Currency&amp;"ibor"&amp;$I$1,AQ1117,Trigger)</f>
        <v>47161</v>
      </c>
      <c r="AS1117" s="359">
        <f>_xll.qlIndexFixing($AC$5,AP1117,,_xll.ohTrigger(Trigger,Quote!$V$2))</f>
        <v>1.687716133685074E-2</v>
      </c>
      <c r="AT1117" s="359">
        <f>_xll.qlIndexFixing($AU$1,AP1117,TRUE,_xll.ohTrigger(Trigger,Trigger1M))</f>
        <v>1.6518997057558854E-2</v>
      </c>
    </row>
    <row r="1118" spans="41:46" ht="11.25" customHeight="1" x14ac:dyDescent="0.25">
      <c r="AO1118" s="187" t="s">
        <v>90</v>
      </c>
      <c r="AP1118" s="186">
        <f>_xll.qlInterestRateIndexFixingDate(Currency&amp;"ibor"&amp;$I$1,AQ1118,Trigger)</f>
        <v>47133</v>
      </c>
      <c r="AQ1118" s="186">
        <f>_xll.qlCalendarAdvance(Calendar,AQ1117,AO1118,"f",,Trigger)</f>
        <v>47135</v>
      </c>
      <c r="AR1118" s="186">
        <f>_xll.qlInterestRateIndexMaturity(Currency&amp;"ibor"&amp;$I$1,AQ1118,Trigger)</f>
        <v>47168</v>
      </c>
      <c r="AS1118" s="359">
        <f>_xll.qlIndexFixing($AC$5,AP1118,,_xll.ohTrigger(Trigger,Quote!$V$2))</f>
        <v>1.6897500535406416E-2</v>
      </c>
      <c r="AT1118" s="359">
        <f>_xll.qlIndexFixing($AU$1,AP1118,TRUE,_xll.ohTrigger(Trigger,Trigger1M))</f>
        <v>1.6518787342351227E-2</v>
      </c>
    </row>
    <row r="1119" spans="41:46" ht="11.25" customHeight="1" x14ac:dyDescent="0.25">
      <c r="AO1119" s="187" t="s">
        <v>90</v>
      </c>
      <c r="AP1119" s="186">
        <f>_xll.qlInterestRateIndexFixingDate(Currency&amp;"ibor"&amp;$I$1,AQ1119,Trigger)</f>
        <v>47140</v>
      </c>
      <c r="AQ1119" s="186">
        <f>_xll.qlCalendarAdvance(Calendar,AQ1118,AO1119,"f",,Trigger)</f>
        <v>47142</v>
      </c>
      <c r="AR1119" s="186">
        <f>_xll.qlInterestRateIndexMaturity(Currency&amp;"ibor"&amp;$I$1,AQ1119,Trigger)</f>
        <v>47175</v>
      </c>
      <c r="AS1119" s="359">
        <f>_xll.qlIndexFixing($AC$5,AP1119,,_xll.ohTrigger(Trigger,Quote!$V$2))</f>
        <v>1.6917839771822717E-2</v>
      </c>
      <c r="AT1119" s="359">
        <f>_xll.qlIndexFixing($AU$1,AP1119,TRUE,_xll.ohTrigger(Trigger,Trigger1M))</f>
        <v>1.6518551678382887E-2</v>
      </c>
    </row>
    <row r="1120" spans="41:46" ht="11.25" customHeight="1" x14ac:dyDescent="0.25">
      <c r="AO1120" s="187" t="s">
        <v>90</v>
      </c>
      <c r="AP1120" s="186">
        <f>_xll.qlInterestRateIndexFixingDate(Currency&amp;"ibor"&amp;$I$1,AQ1120,Trigger)</f>
        <v>47147</v>
      </c>
      <c r="AQ1120" s="186">
        <f>_xll.qlCalendarAdvance(Calendar,AQ1119,AO1120,"f",,Trigger)</f>
        <v>47149</v>
      </c>
      <c r="AR1120" s="186">
        <f>_xll.qlInterestRateIndexMaturity(Currency&amp;"ibor"&amp;$I$1,AQ1120,Trigger)</f>
        <v>47177</v>
      </c>
      <c r="AS1120" s="359">
        <f>_xll.qlIndexFixing($AC$5,AP1120,,_xll.ohTrigger(Trigger,Quote!$V$2))</f>
        <v>1.6928925534258621E-2</v>
      </c>
      <c r="AT1120" s="359">
        <f>_xll.qlIndexFixing($AU$1,AP1120,TRUE,_xll.ohTrigger(Trigger,Trigger1M))</f>
        <v>1.6516499477906406E-2</v>
      </c>
    </row>
    <row r="1121" spans="41:46" ht="11.25" customHeight="1" x14ac:dyDescent="0.25">
      <c r="AO1121" s="187" t="s">
        <v>90</v>
      </c>
      <c r="AP1121" s="186">
        <f>_xll.qlInterestRateIndexFixingDate(Currency&amp;"ibor"&amp;$I$1,AQ1121,Trigger)</f>
        <v>47154</v>
      </c>
      <c r="AQ1121" s="186">
        <f>_xll.qlCalendarAdvance(Calendar,AQ1120,AO1121,"f",,Trigger)</f>
        <v>47156</v>
      </c>
      <c r="AR1121" s="186">
        <f>_xll.qlInterestRateIndexMaturity(Currency&amp;"ibor"&amp;$I$1,AQ1121,Trigger)</f>
        <v>47184</v>
      </c>
      <c r="AS1121" s="359">
        <f>_xll.qlIndexFixing($AC$5,AP1121,,_xll.ohTrigger(Trigger,Quote!$V$2))</f>
        <v>1.6949260051460118E-2</v>
      </c>
      <c r="AT1121" s="359">
        <f>_xll.qlIndexFixing($AU$1,AP1121,TRUE,_xll.ohTrigger(Trigger,Trigger1M))</f>
        <v>1.6516221857625357E-2</v>
      </c>
    </row>
    <row r="1122" spans="41:46" ht="11.25" customHeight="1" x14ac:dyDescent="0.25">
      <c r="AO1122" s="187" t="s">
        <v>90</v>
      </c>
      <c r="AP1122" s="186">
        <f>_xll.qlInterestRateIndexFixingDate(Currency&amp;"ibor"&amp;$I$1,AQ1122,Trigger)</f>
        <v>47161</v>
      </c>
      <c r="AQ1122" s="186">
        <f>_xll.qlCalendarAdvance(Calendar,AQ1121,AO1122,"f",,Trigger)</f>
        <v>47163</v>
      </c>
      <c r="AR1122" s="186">
        <f>_xll.qlInterestRateIndexMaturity(Currency&amp;"ibor"&amp;$I$1,AQ1122,Trigger)</f>
        <v>47191</v>
      </c>
      <c r="AS1122" s="359">
        <f>_xll.qlIndexFixing($AC$5,AP1122,,_xll.ohTrigger(Trigger,Quote!$V$2))</f>
        <v>1.6969594600781637E-2</v>
      </c>
      <c r="AT1122" s="359">
        <f>_xll.qlIndexFixing($AU$1,AP1122,TRUE,_xll.ohTrigger(Trigger,Trigger1M))</f>
        <v>1.6515919137896073E-2</v>
      </c>
    </row>
    <row r="1123" spans="41:46" ht="11.25" customHeight="1" x14ac:dyDescent="0.25">
      <c r="AO1123" s="187" t="s">
        <v>90</v>
      </c>
      <c r="AP1123" s="186">
        <f>_xll.qlInterestRateIndexFixingDate(Currency&amp;"ibor"&amp;$I$1,AQ1123,Trigger)</f>
        <v>47168</v>
      </c>
      <c r="AQ1123" s="186">
        <f>_xll.qlCalendarAdvance(Calendar,AQ1122,AO1123,"f",,Trigger)</f>
        <v>47170</v>
      </c>
      <c r="AR1123" s="186">
        <f>_xll.qlInterestRateIndexMaturity(Currency&amp;"ibor"&amp;$I$1,AQ1123,Trigger)</f>
        <v>47198</v>
      </c>
      <c r="AS1123" s="359">
        <f>_xll.qlIndexFixing($AC$5,AP1123,,_xll.ohTrigger(Trigger,Quote!$V$2))</f>
        <v>1.6989929182223178E-2</v>
      </c>
      <c r="AT1123" s="359">
        <f>_xll.qlIndexFixing($AU$1,AP1123,TRUE,_xll.ohTrigger(Trigger,Trigger1M))</f>
        <v>1.6515591637826153E-2</v>
      </c>
    </row>
    <row r="1124" spans="41:46" ht="11.25" customHeight="1" x14ac:dyDescent="0.25">
      <c r="AO1124" s="187" t="s">
        <v>90</v>
      </c>
      <c r="AP1124" s="186">
        <f>_xll.qlInterestRateIndexFixingDate(Currency&amp;"ibor"&amp;$I$1,AQ1124,Trigger)</f>
        <v>47175</v>
      </c>
      <c r="AQ1124" s="186">
        <f>_xll.qlCalendarAdvance(Calendar,AQ1123,AO1124,"f",,Trigger)</f>
        <v>47177</v>
      </c>
      <c r="AR1124" s="186">
        <f>_xll.qlInterestRateIndexMaturity(Currency&amp;"ibor"&amp;$I$1,AQ1124,Trigger)</f>
        <v>47206</v>
      </c>
      <c r="AS1124" s="359">
        <f>_xll.qlIndexFixing($AC$5,AP1124,,_xll.ohTrigger(Trigger,Quote!$V$2))</f>
        <v>1.7012118040922175E-2</v>
      </c>
      <c r="AT1124" s="359">
        <f>_xll.qlIndexFixing($AU$1,AP1124,TRUE,_xll.ohTrigger(Trigger,Trigger1M))</f>
        <v>1.6515591106055071E-2</v>
      </c>
    </row>
    <row r="1125" spans="41:46" ht="11.25" customHeight="1" x14ac:dyDescent="0.25">
      <c r="AO1125" s="187" t="s">
        <v>90</v>
      </c>
      <c r="AP1125" s="186">
        <f>_xll.qlInterestRateIndexFixingDate(Currency&amp;"ibor"&amp;$I$1,AQ1125,Trigger)</f>
        <v>47182</v>
      </c>
      <c r="AQ1125" s="186">
        <f>_xll.qlCalendarAdvance(Calendar,AQ1124,AO1125,"f",,Trigger)</f>
        <v>47184</v>
      </c>
      <c r="AR1125" s="186">
        <f>_xll.qlInterestRateIndexMaturity(Currency&amp;"ibor"&amp;$I$1,AQ1125,Trigger)</f>
        <v>47217</v>
      </c>
      <c r="AS1125" s="359">
        <f>_xll.qlIndexFixing($AC$5,AP1125,,_xll.ohTrigger(Trigger,Quote!$V$2))</f>
        <v>1.7039875985444493E-2</v>
      </c>
      <c r="AT1125" s="359">
        <f>_xll.qlIndexFixing($AU$1,AP1125,TRUE,_xll.ohTrigger(Trigger,Trigger1M))</f>
        <v>1.6516610644930135E-2</v>
      </c>
    </row>
    <row r="1126" spans="41:46" ht="11.25" customHeight="1" x14ac:dyDescent="0.25">
      <c r="AO1126" s="187" t="s">
        <v>90</v>
      </c>
      <c r="AP1126" s="186">
        <f>_xll.qlInterestRateIndexFixingDate(Currency&amp;"ibor"&amp;$I$1,AQ1126,Trigger)</f>
        <v>47189</v>
      </c>
      <c r="AQ1126" s="186">
        <f>_xll.qlCalendarAdvance(Calendar,AQ1125,AO1126,"f",,Trigger)</f>
        <v>47191</v>
      </c>
      <c r="AR1126" s="186">
        <f>_xll.qlInterestRateIndexMaturity(Currency&amp;"ibor"&amp;$I$1,AQ1126,Trigger)</f>
        <v>47224</v>
      </c>
      <c r="AS1126" s="359">
        <f>_xll.qlIndexFixing($AC$5,AP1126,,_xll.ohTrigger(Trigger,Quote!$V$2))</f>
        <v>1.7060215486899694E-2</v>
      </c>
      <c r="AT1126" s="359">
        <f>_xll.qlIndexFixing($AU$1,AP1126,TRUE,_xll.ohTrigger(Trigger,Trigger1M))</f>
        <v>1.6516202276802939E-2</v>
      </c>
    </row>
    <row r="1127" spans="41:46" ht="11.25" customHeight="1" x14ac:dyDescent="0.25">
      <c r="AO1127" s="187" t="s">
        <v>90</v>
      </c>
      <c r="AP1127" s="186">
        <f>_xll.qlInterestRateIndexFixingDate(Currency&amp;"ibor"&amp;$I$1,AQ1127,Trigger)</f>
        <v>47196</v>
      </c>
      <c r="AQ1127" s="186">
        <f>_xll.qlCalendarAdvance(Calendar,AQ1126,AO1127,"f",,Trigger)</f>
        <v>47198</v>
      </c>
      <c r="AR1127" s="186">
        <f>_xll.qlInterestRateIndexMaturity(Currency&amp;"ibor"&amp;$I$1,AQ1127,Trigger)</f>
        <v>47231</v>
      </c>
      <c r="AS1127" s="359">
        <f>_xll.qlIndexFixing($AC$5,AP1127,,_xll.ohTrigger(Trigger,Quote!$V$2))</f>
        <v>1.7080555026220363E-2</v>
      </c>
      <c r="AT1127" s="359">
        <f>_xll.qlIndexFixing($AU$1,AP1127,TRUE,_xll.ohTrigger(Trigger,Trigger1M))</f>
        <v>1.6515770513392463E-2</v>
      </c>
    </row>
    <row r="1128" spans="41:46" ht="11.25" customHeight="1" x14ac:dyDescent="0.25">
      <c r="AO1128" s="187" t="s">
        <v>90</v>
      </c>
      <c r="AP1128" s="186">
        <f>_xll.qlInterestRateIndexFixingDate(Currency&amp;"ibor"&amp;$I$1,AQ1128,Trigger)</f>
        <v>47203</v>
      </c>
      <c r="AQ1128" s="186">
        <f>_xll.qlCalendarAdvance(Calendar,AQ1127,AO1128,"f",,Trigger)</f>
        <v>47205</v>
      </c>
      <c r="AR1128" s="186">
        <f>_xll.qlInterestRateIndexMaturity(Currency&amp;"ibor"&amp;$I$1,AQ1128,Trigger)</f>
        <v>47238</v>
      </c>
      <c r="AS1128" s="359">
        <f>_xll.qlIndexFixing($AC$5,AP1128,,_xll.ohTrigger(Trigger,Quote!$V$2))</f>
        <v>1.7100894603401657E-2</v>
      </c>
      <c r="AT1128" s="359">
        <f>_xll.qlIndexFixing($AU$1,AP1128,TRUE,_xll.ohTrigger(Trigger,Trigger1M))</f>
        <v>1.6515315673885797E-2</v>
      </c>
    </row>
    <row r="1129" spans="41:46" ht="11.25" customHeight="1" x14ac:dyDescent="0.25">
      <c r="AO1129" s="187" t="s">
        <v>90</v>
      </c>
      <c r="AP1129" s="186">
        <f>_xll.qlInterestRateIndexFixingDate(Currency&amp;"ibor"&amp;$I$1,AQ1129,Trigger)</f>
        <v>47206</v>
      </c>
      <c r="AQ1129" s="186">
        <f>_xll.qlCalendarAdvance(Calendar,AQ1128,AO1129,"f",,Trigger)</f>
        <v>47212</v>
      </c>
      <c r="AR1129" s="186">
        <f>_xll.qlInterestRateIndexMaturity(Currency&amp;"ibor"&amp;$I$1,AQ1129,Trigger)</f>
        <v>47242</v>
      </c>
      <c r="AS1129" s="359">
        <f>_xll.qlIndexFixing($AC$5,AP1129,,_xll.ohTrigger(Trigger,Quote!$V$2))</f>
        <v>1.7115655641303462E-2</v>
      </c>
      <c r="AT1129" s="359">
        <f>_xll.qlIndexFixing($AU$1,AP1129,TRUE,_xll.ohTrigger(Trigger,Trigger1M))</f>
        <v>1.6513810130494022E-2</v>
      </c>
    </row>
    <row r="1130" spans="41:46" ht="11.25" customHeight="1" x14ac:dyDescent="0.25">
      <c r="AO1130" s="187" t="s">
        <v>90</v>
      </c>
      <c r="AP1130" s="186">
        <f>_xll.qlInterestRateIndexFixingDate(Currency&amp;"ibor"&amp;$I$1,AQ1130,Trigger)</f>
        <v>47217</v>
      </c>
      <c r="AQ1130" s="186">
        <f>_xll.qlCalendarAdvance(Calendar,AQ1129,AO1130,"f",,Trigger)</f>
        <v>47219</v>
      </c>
      <c r="AR1130" s="186">
        <f>_xll.qlInterestRateIndexMaturity(Currency&amp;"ibor"&amp;$I$1,AQ1130,Trigger)</f>
        <v>47249</v>
      </c>
      <c r="AS1130" s="359">
        <f>_xll.qlIndexFixing($AC$5,AP1130,,_xll.ohTrigger(Trigger,Quote!$V$2))</f>
        <v>1.7135992385600041E-2</v>
      </c>
      <c r="AT1130" s="359">
        <f>_xll.qlIndexFixing($AU$1,AP1130,TRUE,_xll.ohTrigger(Trigger,Trigger1M))</f>
        <v>1.6513314894369913E-2</v>
      </c>
    </row>
    <row r="1131" spans="41:46" ht="11.25" customHeight="1" x14ac:dyDescent="0.25">
      <c r="AO1131" s="187" t="s">
        <v>90</v>
      </c>
      <c r="AP1131" s="186">
        <f>_xll.qlInterestRateIndexFixingDate(Currency&amp;"ibor"&amp;$I$1,AQ1131,Trigger)</f>
        <v>47224</v>
      </c>
      <c r="AQ1131" s="186">
        <f>_xll.qlCalendarAdvance(Calendar,AQ1130,AO1131,"f",,Trigger)</f>
        <v>47226</v>
      </c>
      <c r="AR1131" s="186">
        <f>_xll.qlInterestRateIndexMaturity(Currency&amp;"ibor"&amp;$I$1,AQ1131,Trigger)</f>
        <v>47256</v>
      </c>
      <c r="AS1131" s="359">
        <f>_xll.qlIndexFixing($AC$5,AP1131,,_xll.ohTrigger(Trigger,Quote!$V$2))</f>
        <v>1.7156329164309092E-2</v>
      </c>
      <c r="AT1131" s="359">
        <f>_xll.qlIndexFixing($AU$1,AP1131,TRUE,_xll.ohTrigger(Trigger,Trigger1M))</f>
        <v>1.6512797474356411E-2</v>
      </c>
    </row>
    <row r="1132" spans="41:46" ht="11.25" customHeight="1" x14ac:dyDescent="0.25">
      <c r="AO1132" s="187" t="s">
        <v>90</v>
      </c>
      <c r="AP1132" s="186">
        <f>_xll.qlInterestRateIndexFixingDate(Currency&amp;"ibor"&amp;$I$1,AQ1132,Trigger)</f>
        <v>47231</v>
      </c>
      <c r="AQ1132" s="186">
        <f>_xll.qlCalendarAdvance(Calendar,AQ1131,AO1132,"f",,Trigger)</f>
        <v>47233</v>
      </c>
      <c r="AR1132" s="186">
        <f>_xll.qlInterestRateIndexMaturity(Currency&amp;"ibor"&amp;$I$1,AQ1132,Trigger)</f>
        <v>47263</v>
      </c>
      <c r="AS1132" s="359">
        <f>_xll.qlIndexFixing($AC$5,AP1132,,_xll.ohTrigger(Trigger,Quote!$V$2))</f>
        <v>1.717666597743861E-2</v>
      </c>
      <c r="AT1132" s="359">
        <f>_xll.qlIndexFixing($AU$1,AP1132,TRUE,_xll.ohTrigger(Trigger,Trigger1M))</f>
        <v>1.6512258189595563E-2</v>
      </c>
    </row>
    <row r="1133" spans="41:46" ht="11.25" customHeight="1" x14ac:dyDescent="0.25">
      <c r="AO1133" s="187" t="s">
        <v>90</v>
      </c>
      <c r="AP1133" s="186">
        <f>_xll.qlInterestRateIndexFixingDate(Currency&amp;"ibor"&amp;$I$1,AQ1133,Trigger)</f>
        <v>47235</v>
      </c>
      <c r="AQ1133" s="186">
        <f>_xll.qlCalendarAdvance(Calendar,AQ1132,AO1133,"f",,Trigger)</f>
        <v>47240</v>
      </c>
      <c r="AR1133" s="186">
        <f>_xll.qlInterestRateIndexMaturity(Currency&amp;"ibor"&amp;$I$1,AQ1133,Trigger)</f>
        <v>47273</v>
      </c>
      <c r="AS1133" s="359">
        <f>_xll.qlIndexFixing($AC$5,AP1133,,_xll.ohTrigger(Trigger,Quote!$V$2))</f>
        <v>1.7102561967619261E-2</v>
      </c>
      <c r="AT1133" s="359">
        <f>_xll.qlIndexFixing($AU$1,AP1133,TRUE,_xll.ohTrigger(Trigger,Trigger1M))</f>
        <v>1.6512706506358915E-2</v>
      </c>
    </row>
    <row r="1134" spans="41:46" ht="11.25" customHeight="1" x14ac:dyDescent="0.25">
      <c r="AO1134" s="187" t="s">
        <v>90</v>
      </c>
      <c r="AP1134" s="186">
        <f>_xll.qlInterestRateIndexFixingDate(Currency&amp;"ibor"&amp;$I$1,AQ1134,Trigger)</f>
        <v>47245</v>
      </c>
      <c r="AQ1134" s="186">
        <f>_xll.qlCalendarAdvance(Calendar,AQ1133,AO1134,"f",,Trigger)</f>
        <v>47247</v>
      </c>
      <c r="AR1134" s="186">
        <f>_xll.qlInterestRateIndexMaturity(Currency&amp;"ibor"&amp;$I$1,AQ1134,Trigger)</f>
        <v>47280</v>
      </c>
      <c r="AS1134" s="359">
        <f>_xll.qlIndexFixing($AC$5,AP1134,,_xll.ohTrigger(Trigger,Quote!$V$2))</f>
        <v>1.6889043066000396E-2</v>
      </c>
      <c r="AT1134" s="359">
        <f>_xll.qlIndexFixing($AU$1,AP1134,TRUE,_xll.ohTrigger(Trigger,Trigger1M))</f>
        <v>1.6512119913153388E-2</v>
      </c>
    </row>
    <row r="1135" spans="41:46" ht="11.25" customHeight="1" x14ac:dyDescent="0.25">
      <c r="AO1135" s="187" t="s">
        <v>90</v>
      </c>
      <c r="AP1135" s="186">
        <f>_xll.qlInterestRateIndexFixingDate(Currency&amp;"ibor"&amp;$I$1,AQ1135,Trigger)</f>
        <v>47252</v>
      </c>
      <c r="AQ1135" s="186">
        <f>_xll.qlCalendarAdvance(Calendar,AQ1134,AO1135,"f",,Trigger)</f>
        <v>47254</v>
      </c>
      <c r="AR1135" s="186">
        <f>_xll.qlInterestRateIndexMaturity(Currency&amp;"ibor"&amp;$I$1,AQ1135,Trigger)</f>
        <v>47287</v>
      </c>
      <c r="AS1135" s="359">
        <f>_xll.qlIndexFixing($AC$5,AP1135,,_xll.ohTrigger(Trigger,Quote!$V$2))</f>
        <v>1.6674890270266151E-2</v>
      </c>
      <c r="AT1135" s="359">
        <f>_xll.qlIndexFixing($AU$1,AP1135,TRUE,_xll.ohTrigger(Trigger,Trigger1M))</f>
        <v>1.6511512478149276E-2</v>
      </c>
    </row>
    <row r="1136" spans="41:46" ht="11.25" customHeight="1" x14ac:dyDescent="0.25">
      <c r="AO1136" s="187" t="s">
        <v>90</v>
      </c>
      <c r="AP1136" s="186">
        <f>_xll.qlInterestRateIndexFixingDate(Currency&amp;"ibor"&amp;$I$1,AQ1136,Trigger)</f>
        <v>47259</v>
      </c>
      <c r="AQ1136" s="186">
        <f>_xll.qlCalendarAdvance(Calendar,AQ1135,AO1136,"f",,Trigger)</f>
        <v>47261</v>
      </c>
      <c r="AR1136" s="186">
        <f>_xll.qlInterestRateIndexMaturity(Currency&amp;"ibor"&amp;$I$1,AQ1136,Trigger)</f>
        <v>47294</v>
      </c>
      <c r="AS1136" s="359">
        <f>_xll.qlIndexFixing($AC$5,AP1136,,_xll.ohTrigger(Trigger,Quote!$V$2))</f>
        <v>1.6460103617858091E-2</v>
      </c>
      <c r="AT1136" s="359">
        <f>_xll.qlIndexFixing($AU$1,AP1136,TRUE,_xll.ohTrigger(Trigger,Trigger1M))</f>
        <v>1.6510884520528828E-2</v>
      </c>
    </row>
    <row r="1137" spans="41:46" ht="11.25" customHeight="1" x14ac:dyDescent="0.25">
      <c r="AO1137" s="187" t="s">
        <v>90</v>
      </c>
      <c r="AP1137" s="186">
        <f>_xll.qlInterestRateIndexFixingDate(Currency&amp;"ibor"&amp;$I$1,AQ1137,Trigger)</f>
        <v>47266</v>
      </c>
      <c r="AQ1137" s="186">
        <f>_xll.qlCalendarAdvance(Calendar,AQ1136,AO1137,"f",,Trigger)</f>
        <v>47268</v>
      </c>
      <c r="AR1137" s="186">
        <f>_xll.qlInterestRateIndexMaturity(Currency&amp;"ibor"&amp;$I$1,AQ1137,Trigger)</f>
        <v>47298</v>
      </c>
      <c r="AS1137" s="359">
        <f>_xll.qlIndexFixing($AC$5,AP1137,,_xll.ohTrigger(Trigger,Quote!$V$2))</f>
        <v>1.6246531885688142E-2</v>
      </c>
      <c r="AT1137" s="359">
        <f>_xll.qlIndexFixing($AU$1,AP1137,TRUE,_xll.ohTrigger(Trigger,Trigger1M))</f>
        <v>1.6509244964491465E-2</v>
      </c>
    </row>
    <row r="1138" spans="41:46" ht="11.25" customHeight="1" x14ac:dyDescent="0.25">
      <c r="AO1138" s="187" t="s">
        <v>90</v>
      </c>
      <c r="AP1138" s="186">
        <f>_xll.qlInterestRateIndexFixingDate(Currency&amp;"ibor"&amp;$I$1,AQ1138,Trigger)</f>
        <v>47273</v>
      </c>
      <c r="AQ1138" s="186">
        <f>_xll.qlCalendarAdvance(Calendar,AQ1137,AO1138,"f",,Trigger)</f>
        <v>47275</v>
      </c>
      <c r="AR1138" s="186">
        <f>_xll.qlInterestRateIndexMaturity(Currency&amp;"ibor"&amp;$I$1,AQ1138,Trigger)</f>
        <v>47305</v>
      </c>
      <c r="AS1138" s="359">
        <f>_xll.qlIndexFixing($AC$5,AP1138,,_xll.ohTrigger(Trigger,Quote!$V$2))</f>
        <v>1.6190591241885599E-2</v>
      </c>
      <c r="AT1138" s="359">
        <f>_xll.qlIndexFixing($AU$1,AP1138,TRUE,_xll.ohTrigger(Trigger,Trigger1M))</f>
        <v>1.6508581193202865E-2</v>
      </c>
    </row>
    <row r="1139" spans="41:46" ht="11.25" customHeight="1" x14ac:dyDescent="0.25">
      <c r="AO1139" s="187" t="s">
        <v>90</v>
      </c>
      <c r="AP1139" s="186">
        <f>_xll.qlInterestRateIndexFixingDate(Currency&amp;"ibor"&amp;$I$1,AQ1139,Trigger)</f>
        <v>47280</v>
      </c>
      <c r="AQ1139" s="186">
        <f>_xll.qlCalendarAdvance(Calendar,AQ1138,AO1139,"f",,Trigger)</f>
        <v>47282</v>
      </c>
      <c r="AR1139" s="186">
        <f>_xll.qlInterestRateIndexMaturity(Currency&amp;"ibor"&amp;$I$1,AQ1139,Trigger)</f>
        <v>47312</v>
      </c>
      <c r="AS1139" s="359">
        <f>_xll.qlIndexFixing($AC$5,AP1139,,_xll.ohTrigger(Trigger,Quote!$V$2))</f>
        <v>1.6207918925957188E-2</v>
      </c>
      <c r="AT1139" s="359">
        <f>_xll.qlIndexFixing($AU$1,AP1139,TRUE,_xll.ohTrigger(Trigger,Trigger1M))</f>
        <v>1.6507897791158577E-2</v>
      </c>
    </row>
    <row r="1140" spans="41:46" ht="11.25" customHeight="1" x14ac:dyDescent="0.25">
      <c r="AO1140" s="187" t="s">
        <v>90</v>
      </c>
      <c r="AP1140" s="186">
        <f>_xll.qlInterestRateIndexFixingDate(Currency&amp;"ibor"&amp;$I$1,AQ1140,Trigger)</f>
        <v>47287</v>
      </c>
      <c r="AQ1140" s="186">
        <f>_xll.qlCalendarAdvance(Calendar,AQ1139,AO1140,"f",,Trigger)</f>
        <v>47289</v>
      </c>
      <c r="AR1140" s="186">
        <f>_xll.qlInterestRateIndexMaturity(Currency&amp;"ibor"&amp;$I$1,AQ1140,Trigger)</f>
        <v>47319</v>
      </c>
      <c r="AS1140" s="359">
        <f>_xll.qlIndexFixing($AC$5,AP1140,,_xll.ohTrigger(Trigger,Quote!$V$2))</f>
        <v>1.6225246635016788E-2</v>
      </c>
      <c r="AT1140" s="359">
        <f>_xll.qlIndexFixing($AU$1,AP1140,TRUE,_xll.ohTrigger(Trigger,Trigger1M))</f>
        <v>1.6507195077492653E-2</v>
      </c>
    </row>
    <row r="1141" spans="41:46" ht="11.25" customHeight="1" x14ac:dyDescent="0.25">
      <c r="AO1141" s="187" t="s">
        <v>90</v>
      </c>
      <c r="AP1141" s="186">
        <f>_xll.qlInterestRateIndexFixingDate(Currency&amp;"ibor"&amp;$I$1,AQ1141,Trigger)</f>
        <v>47294</v>
      </c>
      <c r="AQ1141" s="186">
        <f>_xll.qlCalendarAdvance(Calendar,AQ1140,AO1141,"f",,Trigger)</f>
        <v>47296</v>
      </c>
      <c r="AR1141" s="186">
        <f>_xll.qlInterestRateIndexMaturity(Currency&amp;"ibor"&amp;$I$1,AQ1141,Trigger)</f>
        <v>47326</v>
      </c>
      <c r="AS1141" s="359">
        <f>_xll.qlIndexFixing($AC$5,AP1141,,_xll.ohTrigger(Trigger,Quote!$V$2))</f>
        <v>1.6242574369061735E-2</v>
      </c>
      <c r="AT1141" s="359">
        <f>_xll.qlIndexFixing($AU$1,AP1141,TRUE,_xll.ohTrigger(Trigger,Trigger1M))</f>
        <v>1.650647337135247E-2</v>
      </c>
    </row>
    <row r="1142" spans="41:46" ht="11.25" customHeight="1" x14ac:dyDescent="0.25">
      <c r="AO1142" s="187" t="s">
        <v>90</v>
      </c>
      <c r="AP1142" s="186">
        <f>_xll.qlInterestRateIndexFixingDate(Currency&amp;"ibor"&amp;$I$1,AQ1142,Trigger)</f>
        <v>47301</v>
      </c>
      <c r="AQ1142" s="186">
        <f>_xll.qlCalendarAdvance(Calendar,AQ1141,AO1142,"f",,Trigger)</f>
        <v>47303</v>
      </c>
      <c r="AR1142" s="186">
        <f>_xll.qlInterestRateIndexMaturity(Currency&amp;"ibor"&amp;$I$1,AQ1142,Trigger)</f>
        <v>47336</v>
      </c>
      <c r="AS1142" s="359">
        <f>_xll.qlIndexFixing($AC$5,AP1142,,_xll.ohTrigger(Trigger,Quote!$V$2))</f>
        <v>1.6264716879668129E-2</v>
      </c>
      <c r="AT1142" s="359">
        <f>_xll.qlIndexFixing($AU$1,AP1142,TRUE,_xll.ohTrigger(Trigger,Trigger1M))</f>
        <v>1.6506703674314144E-2</v>
      </c>
    </row>
    <row r="1143" spans="41:46" ht="11.25" customHeight="1" x14ac:dyDescent="0.25">
      <c r="AO1143" s="187" t="s">
        <v>90</v>
      </c>
      <c r="AP1143" s="186">
        <f>_xll.qlInterestRateIndexFixingDate(Currency&amp;"ibor"&amp;$I$1,AQ1143,Trigger)</f>
        <v>47308</v>
      </c>
      <c r="AQ1143" s="186">
        <f>_xll.qlCalendarAdvance(Calendar,AQ1142,AO1143,"f",,Trigger)</f>
        <v>47310</v>
      </c>
      <c r="AR1143" s="186">
        <f>_xll.qlInterestRateIndexMaturity(Currency&amp;"ibor"&amp;$I$1,AQ1143,Trigger)</f>
        <v>47343</v>
      </c>
      <c r="AS1143" s="359">
        <f>_xll.qlIndexFixing($AC$5,AP1143,,_xll.ohTrigger(Trigger,Quote!$V$2))</f>
        <v>1.6282047017298528E-2</v>
      </c>
      <c r="AT1143" s="359">
        <f>_xll.qlIndexFixing($AU$1,AP1143,TRUE,_xll.ohTrigger(Trigger,Trigger1M))</f>
        <v>1.6505940995593965E-2</v>
      </c>
    </row>
    <row r="1144" spans="41:46" ht="11.25" customHeight="1" x14ac:dyDescent="0.25">
      <c r="AO1144" s="187" t="s">
        <v>90</v>
      </c>
      <c r="AP1144" s="186">
        <f>_xll.qlInterestRateIndexFixingDate(Currency&amp;"ibor"&amp;$I$1,AQ1144,Trigger)</f>
        <v>47315</v>
      </c>
      <c r="AQ1144" s="186">
        <f>_xll.qlCalendarAdvance(Calendar,AQ1143,AO1144,"f",,Trigger)</f>
        <v>47317</v>
      </c>
      <c r="AR1144" s="186">
        <f>_xll.qlInterestRateIndexMaturity(Currency&amp;"ibor"&amp;$I$1,AQ1144,Trigger)</f>
        <v>47350</v>
      </c>
      <c r="AS1144" s="359">
        <f>_xll.qlIndexFixing($AC$5,AP1144,,_xll.ohTrigger(Trigger,Quote!$V$2))</f>
        <v>1.6299377182419666E-2</v>
      </c>
      <c r="AT1144" s="359">
        <f>_xll.qlIndexFixing($AU$1,AP1144,TRUE,_xll.ohTrigger(Trigger,Trigger1M))</f>
        <v>1.6505160347749414E-2</v>
      </c>
    </row>
    <row r="1145" spans="41:46" ht="11.25" customHeight="1" x14ac:dyDescent="0.25">
      <c r="AO1145" s="187" t="s">
        <v>90</v>
      </c>
      <c r="AP1145" s="186">
        <f>_xll.qlInterestRateIndexFixingDate(Currency&amp;"ibor"&amp;$I$1,AQ1145,Trigger)</f>
        <v>47322</v>
      </c>
      <c r="AQ1145" s="186">
        <f>_xll.qlCalendarAdvance(Calendar,AQ1144,AO1145,"f",,Trigger)</f>
        <v>47324</v>
      </c>
      <c r="AR1145" s="186">
        <f>_xll.qlInterestRateIndexMaturity(Currency&amp;"ibor"&amp;$I$1,AQ1145,Trigger)</f>
        <v>47357</v>
      </c>
      <c r="AS1145" s="359">
        <f>_xll.qlIndexFixing($AC$5,AP1145,,_xll.ohTrigger(Trigger,Quote!$V$2))</f>
        <v>1.6316707375029115E-2</v>
      </c>
      <c r="AT1145" s="359">
        <f>_xll.qlIndexFixing($AU$1,AP1145,TRUE,_xll.ohTrigger(Trigger,Trigger1M))</f>
        <v>1.6504362049960329E-2</v>
      </c>
    </row>
    <row r="1146" spans="41:46" ht="11.25" customHeight="1" x14ac:dyDescent="0.25">
      <c r="AO1146" s="187" t="s">
        <v>90</v>
      </c>
      <c r="AP1146" s="186">
        <f>_xll.qlInterestRateIndexFixingDate(Currency&amp;"ibor"&amp;$I$1,AQ1146,Trigger)</f>
        <v>47329</v>
      </c>
      <c r="AQ1146" s="186">
        <f>_xll.qlCalendarAdvance(Calendar,AQ1145,AO1146,"f",,Trigger)</f>
        <v>47331</v>
      </c>
      <c r="AR1146" s="186">
        <f>_xll.qlInterestRateIndexMaturity(Currency&amp;"ibor"&amp;$I$1,AQ1146,Trigger)</f>
        <v>47364</v>
      </c>
      <c r="AS1146" s="359">
        <f>_xll.qlIndexFixing($AC$5,AP1146,,_xll.ohTrigger(Trigger,Quote!$V$2))</f>
        <v>1.6334037595126881E-2</v>
      </c>
      <c r="AT1146" s="359">
        <f>_xll.qlIndexFixing($AU$1,AP1146,TRUE,_xll.ohTrigger(Trigger,Trigger1M))</f>
        <v>1.6503546421416233E-2</v>
      </c>
    </row>
    <row r="1147" spans="41:46" ht="11.25" customHeight="1" x14ac:dyDescent="0.25">
      <c r="AO1147" s="187" t="s">
        <v>90</v>
      </c>
      <c r="AP1147" s="186">
        <f>_xll.qlInterestRateIndexFixingDate(Currency&amp;"ibor"&amp;$I$1,AQ1147,Trigger)</f>
        <v>47336</v>
      </c>
      <c r="AQ1147" s="186">
        <f>_xll.qlCalendarAdvance(Calendar,AQ1146,AO1147,"f",,Trigger)</f>
        <v>47338</v>
      </c>
      <c r="AR1147" s="186">
        <f>_xll.qlInterestRateIndexMaturity(Currency&amp;"ibor"&amp;$I$1,AQ1147,Trigger)</f>
        <v>47371</v>
      </c>
      <c r="AS1147" s="359">
        <f>_xll.qlIndexFixing($AC$5,AP1147,,_xll.ohTrigger(Trigger,Quote!$V$2))</f>
        <v>1.6351367842717807E-2</v>
      </c>
      <c r="AT1147" s="359">
        <f>_xll.qlIndexFixing($AU$1,AP1147,TRUE,_xll.ohTrigger(Trigger,Trigger1M))</f>
        <v>1.6502713781304221E-2</v>
      </c>
    </row>
    <row r="1148" spans="41:46" ht="11.25" customHeight="1" x14ac:dyDescent="0.25">
      <c r="AO1148" s="187" t="s">
        <v>90</v>
      </c>
      <c r="AP1148" s="186">
        <f>_xll.qlInterestRateIndexFixingDate(Currency&amp;"ibor"&amp;$I$1,AQ1148,Trigger)</f>
        <v>47343</v>
      </c>
      <c r="AQ1148" s="186">
        <f>_xll.qlCalendarAdvance(Calendar,AQ1147,AO1148,"f",,Trigger)</f>
        <v>47345</v>
      </c>
      <c r="AR1148" s="186">
        <f>_xll.qlInterestRateIndexMaturity(Currency&amp;"ibor"&amp;$I$1,AQ1148,Trigger)</f>
        <v>47378</v>
      </c>
      <c r="AS1148" s="359">
        <f>_xll.qlIndexFixing($AC$5,AP1148,,_xll.ohTrigger(Trigger,Quote!$V$2))</f>
        <v>1.6368698117794622E-2</v>
      </c>
      <c r="AT1148" s="359">
        <f>_xll.qlIndexFixing($AU$1,AP1148,TRUE,_xll.ohTrigger(Trigger,Trigger1M))</f>
        <v>1.6501864448804134E-2</v>
      </c>
    </row>
    <row r="1149" spans="41:46" ht="11.25" customHeight="1" x14ac:dyDescent="0.25">
      <c r="AO1149" s="187" t="s">
        <v>90</v>
      </c>
      <c r="AP1149" s="186">
        <f>_xll.qlInterestRateIndexFixingDate(Currency&amp;"ibor"&amp;$I$1,AQ1149,Trigger)</f>
        <v>47350</v>
      </c>
      <c r="AQ1149" s="186">
        <f>_xll.qlCalendarAdvance(Calendar,AQ1148,AO1149,"f",,Trigger)</f>
        <v>47352</v>
      </c>
      <c r="AR1149" s="186">
        <f>_xll.qlInterestRateIndexMaturity(Currency&amp;"ibor"&amp;$I$1,AQ1149,Trigger)</f>
        <v>47385</v>
      </c>
      <c r="AS1149" s="359">
        <f>_xll.qlIndexFixing($AC$5,AP1149,,_xll.ohTrigger(Trigger,Quote!$V$2))</f>
        <v>1.6386028420364601E-2</v>
      </c>
      <c r="AT1149" s="359">
        <f>_xll.qlIndexFixing($AU$1,AP1149,TRUE,_xll.ohTrigger(Trigger,Trigger1M))</f>
        <v>1.6500998743110337E-2</v>
      </c>
    </row>
    <row r="1150" spans="41:46" ht="11.25" customHeight="1" x14ac:dyDescent="0.25">
      <c r="AO1150" s="187" t="s">
        <v>90</v>
      </c>
      <c r="AP1150" s="186">
        <f>_xll.qlInterestRateIndexFixingDate(Currency&amp;"ibor"&amp;$I$1,AQ1150,Trigger)</f>
        <v>47357</v>
      </c>
      <c r="AQ1150" s="186">
        <f>_xll.qlCalendarAdvance(Calendar,AQ1149,AO1150,"f",,Trigger)</f>
        <v>47359</v>
      </c>
      <c r="AR1150" s="186">
        <f>_xll.qlInterestRateIndexMaturity(Currency&amp;"ibor"&amp;$I$1,AQ1150,Trigger)</f>
        <v>47389</v>
      </c>
      <c r="AS1150" s="359">
        <f>_xll.qlIndexFixing($AC$5,AP1150,,_xll.ohTrigger(Trigger,Quote!$V$2))</f>
        <v>1.6398525099900141E-2</v>
      </c>
      <c r="AT1150" s="359">
        <f>_xll.qlIndexFixing($AU$1,AP1150,TRUE,_xll.ohTrigger(Trigger,Trigger1M))</f>
        <v>1.6499176013064165E-2</v>
      </c>
    </row>
    <row r="1151" spans="41:46" ht="11.25" customHeight="1" x14ac:dyDescent="0.25">
      <c r="AO1151" s="187" t="s">
        <v>90</v>
      </c>
      <c r="AP1151" s="186">
        <f>_xll.qlInterestRateIndexFixingDate(Currency&amp;"ibor"&amp;$I$1,AQ1151,Trigger)</f>
        <v>47364</v>
      </c>
      <c r="AQ1151" s="186">
        <f>_xll.qlCalendarAdvance(Calendar,AQ1150,AO1151,"f",,Trigger)</f>
        <v>47366</v>
      </c>
      <c r="AR1151" s="186">
        <f>_xll.qlInterestRateIndexMaturity(Currency&amp;"ibor"&amp;$I$1,AQ1151,Trigger)</f>
        <v>47396</v>
      </c>
      <c r="AS1151" s="359">
        <f>_xll.qlIndexFixing($AC$5,AP1151,,_xll.ohTrigger(Trigger,Quote!$V$2))</f>
        <v>1.6415853083819876E-2</v>
      </c>
      <c r="AT1151" s="359">
        <f>_xll.qlIndexFixing($AU$1,AP1151,TRUE,_xll.ohTrigger(Trigger,Trigger1M))</f>
        <v>1.649828193495928E-2</v>
      </c>
    </row>
    <row r="1152" spans="41:46" ht="11.25" customHeight="1" x14ac:dyDescent="0.25">
      <c r="AO1152" s="187" t="s">
        <v>90</v>
      </c>
      <c r="AP1152" s="186">
        <f>_xll.qlInterestRateIndexFixingDate(Currency&amp;"ibor"&amp;$I$1,AQ1152,Trigger)</f>
        <v>47371</v>
      </c>
      <c r="AQ1152" s="186">
        <f>_xll.qlCalendarAdvance(Calendar,AQ1151,AO1152,"f",,Trigger)</f>
        <v>47373</v>
      </c>
      <c r="AR1152" s="186">
        <f>_xll.qlInterestRateIndexMaturity(Currency&amp;"ibor"&amp;$I$1,AQ1152,Trigger)</f>
        <v>47403</v>
      </c>
      <c r="AS1152" s="359">
        <f>_xll.qlIndexFixing($AC$5,AP1152,,_xll.ohTrigger(Trigger,Quote!$V$2))</f>
        <v>1.6433181092724958E-2</v>
      </c>
      <c r="AT1152" s="359">
        <f>_xll.qlIndexFixing($AU$1,AP1152,TRUE,_xll.ohTrigger(Trigger,Trigger1M))</f>
        <v>1.6497372374937314E-2</v>
      </c>
    </row>
    <row r="1153" spans="41:46" ht="11.25" customHeight="1" x14ac:dyDescent="0.25">
      <c r="AO1153" s="187" t="s">
        <v>90</v>
      </c>
      <c r="AP1153" s="186">
        <f>_xll.qlInterestRateIndexFixingDate(Currency&amp;"ibor"&amp;$I$1,AQ1153,Trigger)</f>
        <v>47378</v>
      </c>
      <c r="AQ1153" s="186">
        <f>_xll.qlCalendarAdvance(Calendar,AQ1152,AO1153,"f",,Trigger)</f>
        <v>47380</v>
      </c>
      <c r="AR1153" s="186">
        <f>_xll.qlInterestRateIndexMaturity(Currency&amp;"ibor"&amp;$I$1,AQ1153,Trigger)</f>
        <v>47410</v>
      </c>
      <c r="AS1153" s="359">
        <f>_xll.qlIndexFixing($AC$5,AP1153,,_xll.ohTrigger(Trigger,Quote!$V$2))</f>
        <v>1.6450509126618051E-2</v>
      </c>
      <c r="AT1153" s="359">
        <f>_xll.qlIndexFixing($AU$1,AP1153,TRUE,_xll.ohTrigger(Trigger,Trigger1M))</f>
        <v>1.6496447652137647E-2</v>
      </c>
    </row>
    <row r="1154" spans="41:46" ht="11.25" customHeight="1" x14ac:dyDescent="0.25">
      <c r="AO1154" s="187" t="s">
        <v>90</v>
      </c>
      <c r="AP1154" s="186">
        <f>_xll.qlInterestRateIndexFixingDate(Currency&amp;"ibor"&amp;$I$1,AQ1154,Trigger)</f>
        <v>47385</v>
      </c>
      <c r="AQ1154" s="186">
        <f>_xll.qlCalendarAdvance(Calendar,AQ1153,AO1154,"f",,Trigger)</f>
        <v>47387</v>
      </c>
      <c r="AR1154" s="186">
        <f>_xll.qlInterestRateIndexMaturity(Currency&amp;"ibor"&amp;$I$1,AQ1154,Trigger)</f>
        <v>47417</v>
      </c>
      <c r="AS1154" s="359">
        <f>_xll.qlIndexFixing($AC$5,AP1154,,_xll.ohTrigger(Trigger,Quote!$V$2))</f>
        <v>1.6467837185499157E-2</v>
      </c>
      <c r="AT1154" s="359">
        <f>_xll.qlIndexFixing($AU$1,AP1154,TRUE,_xll.ohTrigger(Trigger,Trigger1M))</f>
        <v>1.6495508085704991E-2</v>
      </c>
    </row>
    <row r="1155" spans="41:46" ht="11.25" customHeight="1" x14ac:dyDescent="0.25">
      <c r="AO1155" s="187" t="s">
        <v>90</v>
      </c>
      <c r="AP1155" s="186">
        <f>_xll.qlInterestRateIndexFixingDate(Currency&amp;"ibor"&amp;$I$1,AQ1155,Trigger)</f>
        <v>47392</v>
      </c>
      <c r="AQ1155" s="186">
        <f>_xll.qlCalendarAdvance(Calendar,AQ1154,AO1155,"f",,Trigger)</f>
        <v>47394</v>
      </c>
      <c r="AR1155" s="186">
        <f>_xll.qlInterestRateIndexMaturity(Currency&amp;"ibor"&amp;$I$1,AQ1155,Trigger)</f>
        <v>47427</v>
      </c>
      <c r="AS1155" s="359">
        <f>_xll.qlIndexFixing($AC$5,AP1155,,_xll.ohTrigger(Trigger,Quote!$V$2))</f>
        <v>1.6490010813068133E-2</v>
      </c>
      <c r="AT1155" s="359">
        <f>_xll.qlIndexFixing($AU$1,AP1155,TRUE,_xll.ohTrigger(Trigger,Trigger1M))</f>
        <v>1.6495478546158668E-2</v>
      </c>
    </row>
    <row r="1156" spans="41:46" ht="11.25" customHeight="1" x14ac:dyDescent="0.25">
      <c r="AO1156" s="187" t="s">
        <v>90</v>
      </c>
      <c r="AP1156" s="186">
        <f>_xll.qlInterestRateIndexFixingDate(Currency&amp;"ibor"&amp;$I$1,AQ1156,Trigger)</f>
        <v>47399</v>
      </c>
      <c r="AQ1156" s="186">
        <f>_xll.qlCalendarAdvance(Calendar,AQ1155,AO1156,"f",,Trigger)</f>
        <v>47401</v>
      </c>
      <c r="AR1156" s="186">
        <f>_xll.qlInterestRateIndexMaturity(Currency&amp;"ibor"&amp;$I$1,AQ1156,Trigger)</f>
        <v>47434</v>
      </c>
      <c r="AS1156" s="359">
        <f>_xll.qlIndexFixing($AC$5,AP1156,,_xll.ohTrigger(Trigger,Quote!$V$2))</f>
        <v>1.6507341308066002E-2</v>
      </c>
      <c r="AT1156" s="359">
        <f>_xll.qlIndexFixing($AU$1,AP1156,TRUE,_xll.ohTrigger(Trigger,Trigger1M))</f>
        <v>1.6494507165272638E-2</v>
      </c>
    </row>
    <row r="1157" spans="41:46" ht="11.25" customHeight="1" x14ac:dyDescent="0.25">
      <c r="AO1157" s="187" t="s">
        <v>90</v>
      </c>
      <c r="AP1157" s="186">
        <f>_xll.qlInterestRateIndexFixingDate(Currency&amp;"ibor"&amp;$I$1,AQ1157,Trigger)</f>
        <v>47406</v>
      </c>
      <c r="AQ1157" s="186">
        <f>_xll.qlCalendarAdvance(Calendar,AQ1156,AO1157,"f",,Trigger)</f>
        <v>47408</v>
      </c>
      <c r="AR1157" s="186">
        <f>_xll.qlInterestRateIndexMaturity(Currency&amp;"ibor"&amp;$I$1,AQ1157,Trigger)</f>
        <v>47441</v>
      </c>
      <c r="AS1157" s="359">
        <f>_xll.qlIndexFixing($AC$5,AP1157,,_xll.ohTrigger(Trigger,Quote!$V$2))</f>
        <v>1.6524671830557031E-2</v>
      </c>
      <c r="AT1157" s="359">
        <f>_xll.qlIndexFixing($AU$1,AP1157,TRUE,_xll.ohTrigger(Trigger,Trigger1M))</f>
        <v>1.6493521964672749E-2</v>
      </c>
    </row>
    <row r="1158" spans="41:46" ht="11.25" customHeight="1" x14ac:dyDescent="0.25">
      <c r="AO1158" s="187" t="s">
        <v>90</v>
      </c>
      <c r="AP1158" s="186">
        <f>_xll.qlInterestRateIndexFixingDate(Currency&amp;"ibor"&amp;$I$1,AQ1158,Trigger)</f>
        <v>47413</v>
      </c>
      <c r="AQ1158" s="186">
        <f>_xll.qlCalendarAdvance(Calendar,AQ1157,AO1158,"f",,Trigger)</f>
        <v>47415</v>
      </c>
      <c r="AR1158" s="186">
        <f>_xll.qlInterestRateIndexMaturity(Currency&amp;"ibor"&amp;$I$1,AQ1158,Trigger)</f>
        <v>47448</v>
      </c>
      <c r="AS1158" s="359">
        <f>_xll.qlIndexFixing($AC$5,AP1158,,_xll.ohTrigger(Trigger,Quote!$V$2))</f>
        <v>1.654200238053637E-2</v>
      </c>
      <c r="AT1158" s="359">
        <f>_xll.qlIndexFixing($AU$1,AP1158,TRUE,_xll.ohTrigger(Trigger,Trigger1M))</f>
        <v>1.64925232635461E-2</v>
      </c>
    </row>
    <row r="1159" spans="41:46" ht="11.25" customHeight="1" x14ac:dyDescent="0.25">
      <c r="AO1159" s="187" t="s">
        <v>90</v>
      </c>
      <c r="AP1159" s="186">
        <f>_xll.qlInterestRateIndexFixingDate(Currency&amp;"ibor"&amp;$I$1,AQ1159,Trigger)</f>
        <v>47420</v>
      </c>
      <c r="AQ1159" s="186">
        <f>_xll.qlCalendarAdvance(Calendar,AQ1158,AO1159,"f",,Trigger)</f>
        <v>47422</v>
      </c>
      <c r="AR1159" s="186">
        <f>_xll.qlInterestRateIndexMaturity(Currency&amp;"ibor"&amp;$I$1,AQ1159,Trigger)</f>
        <v>47452</v>
      </c>
      <c r="AS1159" s="359">
        <f>_xll.qlIndexFixing($AC$5,AP1159,,_xll.ohTrigger(Trigger,Quote!$V$2))</f>
        <v>1.6554477854719529E-2</v>
      </c>
      <c r="AT1159" s="359">
        <f>_xll.qlIndexFixing($AU$1,AP1159,TRUE,_xll.ohTrigger(Trigger,Trigger1M))</f>
        <v>1.6490598768959863E-2</v>
      </c>
    </row>
    <row r="1160" spans="41:46" ht="11.25" customHeight="1" x14ac:dyDescent="0.25">
      <c r="AO1160" s="187" t="s">
        <v>90</v>
      </c>
      <c r="AP1160" s="186">
        <f>_xll.qlInterestRateIndexFixingDate(Currency&amp;"ibor"&amp;$I$1,AQ1160,Trigger)</f>
        <v>47427</v>
      </c>
      <c r="AQ1160" s="186">
        <f>_xll.qlCalendarAdvance(Calendar,AQ1159,AO1160,"f",,Trigger)</f>
        <v>47429</v>
      </c>
      <c r="AR1160" s="186">
        <f>_xll.qlInterestRateIndexMaturity(Currency&amp;"ibor"&amp;$I$1,AQ1160,Trigger)</f>
        <v>47459</v>
      </c>
      <c r="AS1160" s="359">
        <f>_xll.qlIndexFixing($AC$5,AP1160,,_xll.ohTrigger(Trigger,Quote!$V$2))</f>
        <v>1.657180606352604E-2</v>
      </c>
      <c r="AT1160" s="359">
        <f>_xll.qlIndexFixing($AU$1,AP1160,TRUE,_xll.ohTrigger(Trigger,Trigger1M))</f>
        <v>1.6489576842685594E-2</v>
      </c>
    </row>
    <row r="1161" spans="41:46" ht="11.25" customHeight="1" x14ac:dyDescent="0.25">
      <c r="AO1161" s="187" t="s">
        <v>90</v>
      </c>
      <c r="AP1161" s="186">
        <f>_xll.qlInterestRateIndexFixingDate(Currency&amp;"ibor"&amp;$I$1,AQ1161,Trigger)</f>
        <v>47434</v>
      </c>
      <c r="AQ1161" s="186">
        <f>_xll.qlCalendarAdvance(Calendar,AQ1160,AO1161,"f",,Trigger)</f>
        <v>47436</v>
      </c>
      <c r="AR1161" s="186">
        <f>_xll.qlInterestRateIndexMaturity(Currency&amp;"ibor"&amp;$I$1,AQ1161,Trigger)</f>
        <v>47466</v>
      </c>
      <c r="AS1161" s="359">
        <f>_xll.qlIndexFixing($AC$5,AP1161,,_xll.ohTrigger(Trigger,Quote!$V$2))</f>
        <v>1.6589134297320562E-2</v>
      </c>
      <c r="AT1161" s="359">
        <f>_xll.qlIndexFixing($AU$1,AP1161,TRUE,_xll.ohTrigger(Trigger,Trigger1M))</f>
        <v>1.6488542306767329E-2</v>
      </c>
    </row>
    <row r="1162" spans="41:46" ht="11.25" customHeight="1" x14ac:dyDescent="0.25">
      <c r="AO1162" s="187" t="s">
        <v>90</v>
      </c>
      <c r="AP1162" s="186">
        <f>_xll.qlInterestRateIndexFixingDate(Currency&amp;"ibor"&amp;$I$1,AQ1162,Trigger)</f>
        <v>47441</v>
      </c>
      <c r="AQ1162" s="186">
        <f>_xll.qlCalendarAdvance(Calendar,AQ1161,AO1162,"f",,Trigger)</f>
        <v>47443</v>
      </c>
      <c r="AR1162" s="186">
        <f>_xll.qlInterestRateIndexMaturity(Currency&amp;"ibor"&amp;$I$1,AQ1162,Trigger)</f>
        <v>47473</v>
      </c>
      <c r="AS1162" s="359">
        <f>_xll.qlIndexFixing($AC$5,AP1162,,_xll.ohTrigger(Trigger,Quote!$V$2))</f>
        <v>1.6606462556103097E-2</v>
      </c>
      <c r="AT1162" s="359">
        <f>_xll.qlIndexFixing($AU$1,AP1162,TRUE,_xll.ohTrigger(Trigger,Trigger1M))</f>
        <v>1.6487495480341785E-2</v>
      </c>
    </row>
    <row r="1163" spans="41:46" ht="11.25" customHeight="1" x14ac:dyDescent="0.25">
      <c r="AO1163" s="187" t="s">
        <v>90</v>
      </c>
      <c r="AP1163" s="186">
        <f>_xll.qlInterestRateIndexFixingDate(Currency&amp;"ibor"&amp;$I$1,AQ1163,Trigger)</f>
        <v>47448</v>
      </c>
      <c r="AQ1163" s="186">
        <f>_xll.qlCalendarAdvance(Calendar,AQ1162,AO1163,"f",,Trigger)</f>
        <v>47450</v>
      </c>
      <c r="AR1163" s="186">
        <f>_xll.qlInterestRateIndexMaturity(Currency&amp;"ibor"&amp;$I$1,AQ1163,Trigger)</f>
        <v>47480</v>
      </c>
      <c r="AS1163" s="359">
        <f>_xll.qlIndexFixing($AC$5,AP1163,,_xll.ohTrigger(Trigger,Quote!$V$2))</f>
        <v>1.6623790839870978E-2</v>
      </c>
      <c r="AT1163" s="359">
        <f>_xll.qlIndexFixing($AU$1,AP1163,TRUE,_xll.ohTrigger(Trigger,Trigger1M))</f>
        <v>1.6486436682551009E-2</v>
      </c>
    </row>
    <row r="1164" spans="41:46" ht="11.25" customHeight="1" x14ac:dyDescent="0.25">
      <c r="AO1164" s="187" t="s">
        <v>90</v>
      </c>
      <c r="AP1164" s="186">
        <f>_xll.qlInterestRateIndexFixingDate(Currency&amp;"ibor"&amp;$I$1,AQ1164,Trigger)</f>
        <v>47455</v>
      </c>
      <c r="AQ1164" s="186">
        <f>_xll.qlCalendarAdvance(Calendar,AQ1163,AO1164,"f",,Trigger)</f>
        <v>47457</v>
      </c>
      <c r="AR1164" s="186">
        <f>_xll.qlInterestRateIndexMaturity(Currency&amp;"ibor"&amp;$I$1,AQ1164,Trigger)</f>
        <v>47490</v>
      </c>
      <c r="AS1164" s="359">
        <f>_xll.qlIndexFixing($AC$5,AP1164,,_xll.ohTrigger(Trigger,Quote!$V$2))</f>
        <v>1.664598625770821E-2</v>
      </c>
      <c r="AT1164" s="359">
        <f>_xll.qlIndexFixing($AU$1,AP1164,TRUE,_xll.ohTrigger(Trigger,Trigger1M))</f>
        <v>1.6486265420071176E-2</v>
      </c>
    </row>
    <row r="1165" spans="41:46" ht="11.25" customHeight="1" x14ac:dyDescent="0.25">
      <c r="AO1165" s="187" t="s">
        <v>90</v>
      </c>
      <c r="AP1165" s="186">
        <f>_xll.qlInterestRateIndexFixingDate(Currency&amp;"ibor"&amp;$I$1,AQ1165,Trigger)</f>
        <v>47462</v>
      </c>
      <c r="AQ1165" s="186">
        <f>_xll.qlCalendarAdvance(Calendar,AQ1164,AO1165,"f",,Trigger)</f>
        <v>47464</v>
      </c>
      <c r="AR1165" s="186">
        <f>_xll.qlInterestRateIndexMaturity(Currency&amp;"ibor"&amp;$I$1,AQ1165,Trigger)</f>
        <v>47497</v>
      </c>
      <c r="AS1165" s="359">
        <f>_xll.qlIndexFixing($AC$5,AP1165,,_xll.ohTrigger(Trigger,Quote!$V$2))</f>
        <v>1.6663317000122711E-2</v>
      </c>
      <c r="AT1165" s="359">
        <f>_xll.qlIndexFixing($AU$1,AP1165,TRUE,_xll.ohTrigger(Trigger,Trigger1M))</f>
        <v>1.6485181152433078E-2</v>
      </c>
    </row>
    <row r="1166" spans="41:46" ht="11.25" customHeight="1" x14ac:dyDescent="0.25">
      <c r="AO1166" s="187" t="s">
        <v>90</v>
      </c>
      <c r="AP1166" s="186">
        <f>_xll.qlInterestRateIndexFixingDate(Currency&amp;"ibor"&amp;$I$1,AQ1166,Trigger)</f>
        <v>47469</v>
      </c>
      <c r="AQ1166" s="186">
        <f>_xll.qlCalendarAdvance(Calendar,AQ1165,AO1166,"f",,Trigger)</f>
        <v>47471</v>
      </c>
      <c r="AR1166" s="186">
        <f>_xll.qlInterestRateIndexMaturity(Currency&amp;"ibor"&amp;$I$1,AQ1166,Trigger)</f>
        <v>47504</v>
      </c>
      <c r="AS1166" s="359">
        <f>_xll.qlIndexFixing($AC$5,AP1166,,_xll.ohTrigger(Trigger,Quote!$V$2))</f>
        <v>1.6680647770023104E-2</v>
      </c>
      <c r="AT1166" s="359">
        <f>_xll.qlIndexFixing($AU$1,AP1166,TRUE,_xll.ohTrigger(Trigger,Trigger1M))</f>
        <v>1.6484085937750498E-2</v>
      </c>
    </row>
    <row r="1167" spans="41:46" ht="11.25" customHeight="1" x14ac:dyDescent="0.25">
      <c r="AO1167" s="187" t="s">
        <v>90</v>
      </c>
      <c r="AP1167" s="186">
        <f>_xll.qlInterestRateIndexFixingDate(Currency&amp;"ibor"&amp;$I$1,AQ1167,Trigger)</f>
        <v>47473</v>
      </c>
      <c r="AQ1167" s="186">
        <f>_xll.qlCalendarAdvance(Calendar,AQ1166,AO1167,"f",,Trigger)</f>
        <v>47479</v>
      </c>
      <c r="AR1167" s="186">
        <f>_xll.qlInterestRateIndexMaturity(Currency&amp;"ibor"&amp;$I$1,AQ1167,Trigger)</f>
        <v>47511</v>
      </c>
      <c r="AS1167" s="359">
        <f>_xll.qlIndexFixing($AC$5,AP1167,,_xll.ohTrigger(Trigger,Quote!$V$2))</f>
        <v>1.6698829375149937E-2</v>
      </c>
      <c r="AT1167" s="359">
        <f>_xll.qlIndexFixing($AU$1,AP1167,TRUE,_xll.ohTrigger(Trigger,Trigger1M))</f>
        <v>1.6482524130676524E-2</v>
      </c>
    </row>
    <row r="1168" spans="41:46" ht="11.25" customHeight="1" x14ac:dyDescent="0.25">
      <c r="AO1168" s="187" t="s">
        <v>90</v>
      </c>
      <c r="AP1168" s="186">
        <f>_xll.qlInterestRateIndexFixingDate(Currency&amp;"ibor"&amp;$I$1,AQ1168,Trigger)</f>
        <v>47483</v>
      </c>
      <c r="AQ1168" s="186">
        <f>_xll.qlCalendarAdvance(Calendar,AQ1167,AO1168,"f",,Trigger)</f>
        <v>47486</v>
      </c>
      <c r="AR1168" s="186">
        <f>_xll.qlInterestRateIndexMaturity(Currency&amp;"ibor"&amp;$I$1,AQ1168,Trigger)</f>
        <v>47518</v>
      </c>
      <c r="AS1168" s="359">
        <f>_xll.qlIndexFixing($AC$5,AP1168,,_xll.ohTrigger(Trigger,Quote!$V$2))</f>
        <v>1.6716159398293962E-2</v>
      </c>
      <c r="AT1168" s="359">
        <f>_xll.qlIndexFixing($AU$1,AP1168,TRUE,_xll.ohTrigger(Trigger,Trigger1M))</f>
        <v>1.6481407288785055E-2</v>
      </c>
    </row>
    <row r="1169" spans="41:46" ht="11.25" customHeight="1" x14ac:dyDescent="0.25">
      <c r="AO1169" s="187" t="s">
        <v>90</v>
      </c>
      <c r="AP1169" s="186">
        <f>_xll.qlInterestRateIndexFixingDate(Currency&amp;"ibor"&amp;$I$1,AQ1169,Trigger)</f>
        <v>47491</v>
      </c>
      <c r="AQ1169" s="186">
        <f>_xll.qlCalendarAdvance(Calendar,AQ1168,AO1169,"f",,Trigger)</f>
        <v>47493</v>
      </c>
      <c r="AR1169" s="186">
        <f>_xll.qlInterestRateIndexMaturity(Currency&amp;"ibor"&amp;$I$1,AQ1169,Trigger)</f>
        <v>47525</v>
      </c>
      <c r="AS1169" s="359">
        <f>_xll.qlIndexFixing($AC$5,AP1169,,_xll.ohTrigger(Trigger,Quote!$V$2))</f>
        <v>1.6733489448094163E-2</v>
      </c>
      <c r="AT1169" s="359">
        <f>_xll.qlIndexFixing($AU$1,AP1169,TRUE,_xll.ohTrigger(Trigger,Trigger1M))</f>
        <v>1.6480280480653253E-2</v>
      </c>
    </row>
    <row r="1170" spans="41:46" ht="11.25" customHeight="1" x14ac:dyDescent="0.25">
      <c r="AO1170" s="187" t="s">
        <v>90</v>
      </c>
      <c r="AP1170" s="186">
        <f>_xll.qlInterestRateIndexFixingDate(Currency&amp;"ibor"&amp;$I$1,AQ1170,Trigger)</f>
        <v>47498</v>
      </c>
      <c r="AQ1170" s="186">
        <f>_xll.qlCalendarAdvance(Calendar,AQ1169,AO1170,"f",,Trigger)</f>
        <v>47500</v>
      </c>
      <c r="AR1170" s="186">
        <f>_xll.qlInterestRateIndexMaturity(Currency&amp;"ibor"&amp;$I$1,AQ1170,Trigger)</f>
        <v>47532</v>
      </c>
      <c r="AS1170" s="359">
        <f>_xll.qlIndexFixing($AC$5,AP1170,,_xll.ohTrigger(Trigger,Quote!$V$2))</f>
        <v>1.675081952455304E-2</v>
      </c>
      <c r="AT1170" s="359">
        <f>_xll.qlIndexFixing($AU$1,AP1170,TRUE,_xll.ohTrigger(Trigger,Trigger1M))</f>
        <v>1.6479144025448311E-2</v>
      </c>
    </row>
    <row r="1171" spans="41:46" ht="11.25" customHeight="1" x14ac:dyDescent="0.25">
      <c r="AO1171" s="187" t="s">
        <v>90</v>
      </c>
      <c r="AP1171" s="186">
        <f>_xll.qlInterestRateIndexFixingDate(Currency&amp;"ibor"&amp;$I$1,AQ1171,Trigger)</f>
        <v>47505</v>
      </c>
      <c r="AQ1171" s="186">
        <f>_xll.qlCalendarAdvance(Calendar,AQ1170,AO1171,"f",,Trigger)</f>
        <v>47507</v>
      </c>
      <c r="AR1171" s="186">
        <f>_xll.qlInterestRateIndexMaturity(Currency&amp;"ibor"&amp;$I$1,AQ1171,Trigger)</f>
        <v>47539</v>
      </c>
      <c r="AS1171" s="359">
        <f>_xll.qlIndexFixing($AC$5,AP1171,,_xll.ohTrigger(Trigger,Quote!$V$2))</f>
        <v>1.6768149627663098E-2</v>
      </c>
      <c r="AT1171" s="359">
        <f>_xll.qlIndexFixing($AU$1,AP1171,TRUE,_xll.ohTrigger(Trigger,Trigger1M))</f>
        <v>1.647799824233992E-2</v>
      </c>
    </row>
    <row r="1172" spans="41:46" ht="11.25" customHeight="1" x14ac:dyDescent="0.25">
      <c r="AO1172" s="187" t="s">
        <v>90</v>
      </c>
      <c r="AP1172" s="186">
        <f>_xll.qlInterestRateIndexFixingDate(Currency&amp;"ibor"&amp;$I$1,AQ1172,Trigger)</f>
        <v>47512</v>
      </c>
      <c r="AQ1172" s="186">
        <f>_xll.qlCalendarAdvance(Calendar,AQ1171,AO1172,"f",,Trigger)</f>
        <v>47514</v>
      </c>
      <c r="AR1172" s="186">
        <f>_xll.qlInterestRateIndexMaturity(Currency&amp;"ibor"&amp;$I$1,AQ1172,Trigger)</f>
        <v>47542</v>
      </c>
      <c r="AS1172" s="359">
        <f>_xll.qlIndexFixing($AC$5,AP1172,,_xll.ohTrigger(Trigger,Quote!$V$2))</f>
        <v>1.6778964796017197E-2</v>
      </c>
      <c r="AT1172" s="359">
        <f>_xll.qlIndexFixing($AU$1,AP1172,TRUE,_xll.ohTrigger(Trigger,Trigger1M))</f>
        <v>1.6475668592961869E-2</v>
      </c>
    </row>
    <row r="1173" spans="41:46" ht="11.25" customHeight="1" x14ac:dyDescent="0.25">
      <c r="AO1173" s="187" t="s">
        <v>90</v>
      </c>
      <c r="AP1173" s="186">
        <f>_xll.qlInterestRateIndexFixingDate(Currency&amp;"ibor"&amp;$I$1,AQ1173,Trigger)</f>
        <v>47519</v>
      </c>
      <c r="AQ1173" s="186">
        <f>_xll.qlCalendarAdvance(Calendar,AQ1172,AO1173,"f",,Trigger)</f>
        <v>47521</v>
      </c>
      <c r="AR1173" s="186">
        <f>_xll.qlInterestRateIndexMaturity(Currency&amp;"ibor"&amp;$I$1,AQ1173,Trigger)</f>
        <v>47549</v>
      </c>
      <c r="AS1173" s="359">
        <f>_xll.qlIndexFixing($AC$5,AP1173,,_xll.ohTrigger(Trigger,Quote!$V$2))</f>
        <v>1.6796291714659919E-2</v>
      </c>
      <c r="AT1173" s="359">
        <f>_xll.qlIndexFixing($AU$1,AP1173,TRUE,_xll.ohTrigger(Trigger,Trigger1M))</f>
        <v>1.6474507708975787E-2</v>
      </c>
    </row>
    <row r="1174" spans="41:46" ht="11.25" customHeight="1" x14ac:dyDescent="0.25">
      <c r="AO1174" s="187" t="s">
        <v>90</v>
      </c>
      <c r="AP1174" s="186">
        <f>_xll.qlInterestRateIndexFixingDate(Currency&amp;"ibor"&amp;$I$1,AQ1174,Trigger)</f>
        <v>47526</v>
      </c>
      <c r="AQ1174" s="186">
        <f>_xll.qlCalendarAdvance(Calendar,AQ1173,AO1174,"f",,Trigger)</f>
        <v>47528</v>
      </c>
      <c r="AR1174" s="186">
        <f>_xll.qlInterestRateIndexMaturity(Currency&amp;"ibor"&amp;$I$1,AQ1174,Trigger)</f>
        <v>47556</v>
      </c>
      <c r="AS1174" s="359">
        <f>_xll.qlIndexFixing($AC$5,AP1174,,_xll.ohTrigger(Trigger,Quote!$V$2))</f>
        <v>1.6813618656618283E-2</v>
      </c>
      <c r="AT1174" s="359">
        <f>_xll.qlIndexFixing($AU$1,AP1174,TRUE,_xll.ohTrigger(Trigger,Trigger1M))</f>
        <v>1.6473338364939898E-2</v>
      </c>
    </row>
    <row r="1175" spans="41:46" ht="11.25" customHeight="1" x14ac:dyDescent="0.25">
      <c r="AO1175" s="187" t="s">
        <v>90</v>
      </c>
      <c r="AP1175" s="186">
        <f>_xll.qlInterestRateIndexFixingDate(Currency&amp;"ibor"&amp;$I$1,AQ1175,Trigger)</f>
        <v>47533</v>
      </c>
      <c r="AQ1175" s="186">
        <f>_xll.qlCalendarAdvance(Calendar,AQ1174,AO1175,"f",,Trigger)</f>
        <v>47535</v>
      </c>
      <c r="AR1175" s="186">
        <f>_xll.qlInterestRateIndexMaturity(Currency&amp;"ibor"&amp;$I$1,AQ1175,Trigger)</f>
        <v>47563</v>
      </c>
      <c r="AS1175" s="359">
        <f>_xll.qlIndexFixing($AC$5,AP1175,,_xll.ohTrigger(Trigger,Quote!$V$2))</f>
        <v>1.6830945621900843E-2</v>
      </c>
      <c r="AT1175" s="359">
        <f>_xll.qlIndexFixing($AU$1,AP1175,TRUE,_xll.ohTrigger(Trigger,Trigger1M))</f>
        <v>1.6472160879956097E-2</v>
      </c>
    </row>
    <row r="1176" spans="41:46" ht="11.25" customHeight="1" x14ac:dyDescent="0.25">
      <c r="AO1176" s="187" t="s">
        <v>90</v>
      </c>
      <c r="AP1176" s="186">
        <f>_xll.qlInterestRateIndexFixingDate(Currency&amp;"ibor"&amp;$I$1,AQ1176,Trigger)</f>
        <v>47540</v>
      </c>
      <c r="AQ1176" s="186">
        <f>_xll.qlCalendarAdvance(Calendar,AQ1175,AO1176,"f",,Trigger)</f>
        <v>47542</v>
      </c>
      <c r="AR1176" s="186">
        <f>_xll.qlInterestRateIndexMaturity(Currency&amp;"ibor"&amp;$I$1,AQ1176,Trigger)</f>
        <v>47571</v>
      </c>
      <c r="AS1176" s="359">
        <f>_xll.qlIndexFixing($AC$5,AP1176,,_xll.ohTrigger(Trigger,Quote!$V$2))</f>
        <v>1.6849904401328393E-2</v>
      </c>
      <c r="AT1176" s="359">
        <f>_xll.qlIndexFixing($AU$1,AP1176,TRUE,_xll.ohTrigger(Trigger,Trigger1M))</f>
        <v>1.6471266891869188E-2</v>
      </c>
    </row>
    <row r="1177" spans="41:46" ht="11.25" customHeight="1" x14ac:dyDescent="0.25">
      <c r="AO1177" s="187" t="s">
        <v>90</v>
      </c>
      <c r="AP1177" s="186">
        <f>_xll.qlInterestRateIndexFixingDate(Currency&amp;"ibor"&amp;$I$1,AQ1177,Trigger)</f>
        <v>47547</v>
      </c>
      <c r="AQ1177" s="186">
        <f>_xll.qlCalendarAdvance(Calendar,AQ1176,AO1177,"f",,Trigger)</f>
        <v>47549</v>
      </c>
      <c r="AR1177" s="186">
        <f>_xll.qlInterestRateIndexMaturity(Currency&amp;"ibor"&amp;$I$1,AQ1177,Trigger)</f>
        <v>47581</v>
      </c>
      <c r="AS1177" s="359">
        <f>_xll.qlIndexFixing($AC$5,AP1177,,_xll.ohTrigger(Trigger,Quote!$V$2))</f>
        <v>1.6872130806133145E-2</v>
      </c>
      <c r="AT1177" s="359">
        <f>_xll.qlIndexFixing($AU$1,AP1177,TRUE,_xll.ohTrigger(Trigger,Trigger1M))</f>
        <v>1.6470945531222303E-2</v>
      </c>
    </row>
    <row r="1178" spans="41:46" ht="11.25" customHeight="1" x14ac:dyDescent="0.25">
      <c r="AO1178" s="187" t="s">
        <v>90</v>
      </c>
      <c r="AP1178" s="186">
        <f>_xll.qlInterestRateIndexFixingDate(Currency&amp;"ibor"&amp;$I$1,AQ1178,Trigger)</f>
        <v>47554</v>
      </c>
      <c r="AQ1178" s="186">
        <f>_xll.qlCalendarAdvance(Calendar,AQ1177,AO1178,"f",,Trigger)</f>
        <v>47556</v>
      </c>
      <c r="AR1178" s="186">
        <f>_xll.qlInterestRateIndexMaturity(Currency&amp;"ibor"&amp;$I$1,AQ1178,Trigger)</f>
        <v>47588</v>
      </c>
      <c r="AS1178" s="359">
        <f>_xll.qlIndexFixing($AC$5,AP1178,,_xll.ohTrigger(Trigger,Quote!$V$2))</f>
        <v>1.6889461095846436E-2</v>
      </c>
      <c r="AT1178" s="359">
        <f>_xll.qlIndexFixing($AU$1,AP1178,TRUE,_xll.ohTrigger(Trigger,Trigger1M))</f>
        <v>1.6469743389536107E-2</v>
      </c>
    </row>
    <row r="1179" spans="41:46" ht="11.25" customHeight="1" x14ac:dyDescent="0.25">
      <c r="AO1179" s="187" t="s">
        <v>90</v>
      </c>
      <c r="AP1179" s="186">
        <f>_xll.qlInterestRateIndexFixingDate(Currency&amp;"ibor"&amp;$I$1,AQ1179,Trigger)</f>
        <v>47561</v>
      </c>
      <c r="AQ1179" s="186">
        <f>_xll.qlCalendarAdvance(Calendar,AQ1178,AO1179,"f",,Trigger)</f>
        <v>47563</v>
      </c>
      <c r="AR1179" s="186">
        <f>_xll.qlInterestRateIndexMaturity(Currency&amp;"ibor"&amp;$I$1,AQ1179,Trigger)</f>
        <v>47596</v>
      </c>
      <c r="AS1179" s="359">
        <f>_xll.qlIndexFixing($AC$5,AP1179,,_xll.ohTrigger(Trigger,Quote!$V$2))</f>
        <v>1.690842615798761E-2</v>
      </c>
      <c r="AT1179" s="359">
        <f>_xll.qlIndexFixing($AU$1,AP1179,TRUE,_xll.ohTrigger(Trigger,Trigger1M))</f>
        <v>1.6468824018087896E-2</v>
      </c>
    </row>
    <row r="1180" spans="41:46" ht="11.25" customHeight="1" x14ac:dyDescent="0.25">
      <c r="AO1180" s="187" t="s">
        <v>90</v>
      </c>
      <c r="AP1180" s="186">
        <f>_xll.qlInterestRateIndexFixingDate(Currency&amp;"ibor"&amp;$I$1,AQ1180,Trigger)</f>
        <v>47568</v>
      </c>
      <c r="AQ1180" s="186">
        <f>_xll.qlCalendarAdvance(Calendar,AQ1179,AO1180,"f",,Trigger)</f>
        <v>47570</v>
      </c>
      <c r="AR1180" s="186">
        <f>_xll.qlInterestRateIndexMaturity(Currency&amp;"ibor"&amp;$I$1,AQ1180,Trigger)</f>
        <v>47602</v>
      </c>
      <c r="AS1180" s="359">
        <f>_xll.qlIndexFixing($AC$5,AP1180,,_xll.ohTrigger(Trigger,Quote!$V$2))</f>
        <v>1.6924121755236554E-2</v>
      </c>
      <c r="AT1180" s="359">
        <f>_xll.qlIndexFixing($AU$1,AP1180,TRUE,_xll.ohTrigger(Trigger,Trigger1M))</f>
        <v>1.6467319101678146E-2</v>
      </c>
    </row>
    <row r="1181" spans="41:46" ht="11.25" customHeight="1" x14ac:dyDescent="0.25">
      <c r="AO1181" s="187" t="s">
        <v>90</v>
      </c>
      <c r="AP1181" s="186">
        <f>_xll.qlInterestRateIndexFixingDate(Currency&amp;"ibor"&amp;$I$1,AQ1181,Trigger)</f>
        <v>47575</v>
      </c>
      <c r="AQ1181" s="186">
        <f>_xll.qlCalendarAdvance(Calendar,AQ1180,AO1181,"f",,Trigger)</f>
        <v>47577</v>
      </c>
      <c r="AR1181" s="186">
        <f>_xll.qlInterestRateIndexMaturity(Currency&amp;"ibor"&amp;$I$1,AQ1181,Trigger)</f>
        <v>47609</v>
      </c>
      <c r="AS1181" s="359">
        <f>_xll.qlIndexFixing($AC$5,AP1181,,_xll.ohTrigger(Trigger,Quote!$V$2))</f>
        <v>1.6941452124915879E-2</v>
      </c>
      <c r="AT1181" s="359">
        <f>_xll.qlIndexFixing($AU$1,AP1181,TRUE,_xll.ohTrigger(Trigger,Trigger1M))</f>
        <v>1.6466097593845763E-2</v>
      </c>
    </row>
    <row r="1182" spans="41:46" ht="11.25" customHeight="1" x14ac:dyDescent="0.25">
      <c r="AO1182" s="187" t="s">
        <v>90</v>
      </c>
      <c r="AP1182" s="186">
        <f>_xll.qlInterestRateIndexFixingDate(Currency&amp;"ibor"&amp;$I$1,AQ1182,Trigger)</f>
        <v>47582</v>
      </c>
      <c r="AQ1182" s="186">
        <f>_xll.qlCalendarAdvance(Calendar,AQ1181,AO1182,"f",,Trigger)</f>
        <v>47584</v>
      </c>
      <c r="AR1182" s="186">
        <f>_xll.qlInterestRateIndexMaturity(Currency&amp;"ibor"&amp;$I$1,AQ1182,Trigger)</f>
        <v>47616</v>
      </c>
      <c r="AS1182" s="359">
        <f>_xll.qlIndexFixing($AC$5,AP1182,,_xll.ohTrigger(Trigger,Quote!$V$2))</f>
        <v>1.6958782521253879E-2</v>
      </c>
      <c r="AT1182" s="359">
        <f>_xll.qlIndexFixing($AU$1,AP1182,TRUE,_xll.ohTrigger(Trigger,Trigger1M))</f>
        <v>1.6464870268969034E-2</v>
      </c>
    </row>
    <row r="1183" spans="41:46" ht="11.25" customHeight="1" x14ac:dyDescent="0.25">
      <c r="AO1183" s="187" t="s">
        <v>90</v>
      </c>
      <c r="AP1183" s="186">
        <f>_xll.qlInterestRateIndexFixingDate(Currency&amp;"ibor"&amp;$I$1,AQ1183,Trigger)</f>
        <v>47589</v>
      </c>
      <c r="AQ1183" s="186">
        <f>_xll.qlCalendarAdvance(Calendar,AQ1182,AO1183,"f",,Trigger)</f>
        <v>47591</v>
      </c>
      <c r="AR1183" s="186">
        <f>_xll.qlInterestRateIndexMaturity(Currency&amp;"ibor"&amp;$I$1,AQ1183,Trigger)</f>
        <v>47623</v>
      </c>
      <c r="AS1183" s="359">
        <f>_xll.qlIndexFixing($AC$5,AP1183,,_xll.ohTrigger(Trigger,Quote!$V$2))</f>
        <v>1.6976112944248056E-2</v>
      </c>
      <c r="AT1183" s="359">
        <f>_xll.qlIndexFixing($AU$1,AP1183,TRUE,_xll.ohTrigger(Trigger,Trigger1M))</f>
        <v>1.6463637446215151E-2</v>
      </c>
    </row>
    <row r="1184" spans="41:46" ht="11.25" customHeight="1" x14ac:dyDescent="0.25">
      <c r="AO1184" s="187" t="s">
        <v>90</v>
      </c>
      <c r="AP1184" s="186">
        <f>_xll.qlInterestRateIndexFixingDate(Currency&amp;"ibor"&amp;$I$1,AQ1184,Trigger)</f>
        <v>47596</v>
      </c>
      <c r="AQ1184" s="186">
        <f>_xll.qlCalendarAdvance(Calendar,AQ1183,AO1184,"f",,Trigger)</f>
        <v>47598</v>
      </c>
      <c r="AR1184" s="186">
        <f>_xll.qlInterestRateIndexMaturity(Currency&amp;"ibor"&amp;$I$1,AQ1184,Trigger)</f>
        <v>47630</v>
      </c>
      <c r="AS1184" s="359">
        <f>_xll.qlIndexFixing($AC$5,AP1184,,_xll.ohTrigger(Trigger,Quote!$V$2))</f>
        <v>1.6993443393900909E-2</v>
      </c>
      <c r="AT1184" s="359">
        <f>_xll.qlIndexFixing($AU$1,AP1184,TRUE,_xll.ohTrigger(Trigger,Trigger1M))</f>
        <v>1.6462399444753806E-2</v>
      </c>
    </row>
    <row r="1185" spans="41:46" ht="11.25" customHeight="1" x14ac:dyDescent="0.25">
      <c r="AO1185" s="187" t="s">
        <v>90</v>
      </c>
      <c r="AP1185" s="186">
        <f>_xll.qlInterestRateIndexFixingDate(Currency&amp;"ibor"&amp;$I$1,AQ1185,Trigger)</f>
        <v>47602</v>
      </c>
      <c r="AQ1185" s="186">
        <f>_xll.qlCalendarAdvance(Calendar,AQ1184,AO1185,"f",,Trigger)</f>
        <v>47605</v>
      </c>
      <c r="AR1185" s="186">
        <f>_xll.qlInterestRateIndexMaturity(Currency&amp;"ibor"&amp;$I$1,AQ1185,Trigger)</f>
        <v>47637</v>
      </c>
      <c r="AS1185" s="359">
        <f>_xll.qlIndexFixing($AC$5,AP1185,,_xll.ohTrigger(Trigger,Quote!$V$2))</f>
        <v>1.7010773870209939E-2</v>
      </c>
      <c r="AT1185" s="359">
        <f>_xll.qlIndexFixing($AU$1,AP1185,TRUE,_xll.ohTrigger(Trigger,Trigger1M))</f>
        <v>1.646115658375219E-2</v>
      </c>
    </row>
    <row r="1186" spans="41:46" ht="11.25" customHeight="1" x14ac:dyDescent="0.25">
      <c r="AO1186" s="187" t="s">
        <v>90</v>
      </c>
      <c r="AP1186" s="186">
        <f>_xll.qlInterestRateIndexFixingDate(Currency&amp;"ibor"&amp;$I$1,AQ1186,Trigger)</f>
        <v>47610</v>
      </c>
      <c r="AQ1186" s="186">
        <f>_xll.qlCalendarAdvance(Calendar,AQ1185,AO1186,"f",,Trigger)</f>
        <v>47612</v>
      </c>
      <c r="AR1186" s="186">
        <f>_xll.qlInterestRateIndexMaturity(Currency&amp;"ibor"&amp;$I$1,AQ1186,Trigger)</f>
        <v>47644</v>
      </c>
      <c r="AS1186" s="359">
        <f>_xll.qlIndexFixing($AC$5,AP1186,,_xll.ohTrigger(Trigger,Quote!$V$2))</f>
        <v>1.6815269895290863E-2</v>
      </c>
      <c r="AT1186" s="359">
        <f>_xll.qlIndexFixing($AU$1,AP1186,TRUE,_xll.ohTrigger(Trigger,Trigger1M))</f>
        <v>1.6459907604876867E-2</v>
      </c>
    </row>
    <row r="1187" spans="41:46" ht="11.25" customHeight="1" x14ac:dyDescent="0.25">
      <c r="AO1187" s="187" t="s">
        <v>90</v>
      </c>
      <c r="AP1187" s="186">
        <f>_xll.qlInterestRateIndexFixingDate(Currency&amp;"ibor"&amp;$I$1,AQ1187,Trigger)</f>
        <v>47617</v>
      </c>
      <c r="AQ1187" s="186">
        <f>_xll.qlCalendarAdvance(Calendar,AQ1186,AO1187,"f",,Trigger)</f>
        <v>47619</v>
      </c>
      <c r="AR1187" s="186">
        <f>_xll.qlInterestRateIndexMaturity(Currency&amp;"ibor"&amp;$I$1,AQ1187,Trigger)</f>
        <v>47651</v>
      </c>
      <c r="AS1187" s="359">
        <f>_xll.qlIndexFixing($AC$5,AP1187,,_xll.ohTrigger(Trigger,Quote!$V$2))</f>
        <v>1.6619226777633833E-2</v>
      </c>
      <c r="AT1187" s="359">
        <f>_xll.qlIndexFixing($AU$1,AP1187,TRUE,_xll.ohTrigger(Trigger,Trigger1M))</f>
        <v>1.6458644923702248E-2</v>
      </c>
    </row>
    <row r="1188" spans="41:46" ht="11.25" customHeight="1" x14ac:dyDescent="0.25">
      <c r="AO1188" s="187" t="s">
        <v>90</v>
      </c>
      <c r="AP1188" s="186">
        <f>_xll.qlInterestRateIndexFixingDate(Currency&amp;"ibor"&amp;$I$1,AQ1188,Trigger)</f>
        <v>47624</v>
      </c>
      <c r="AQ1188" s="186">
        <f>_xll.qlCalendarAdvance(Calendar,AQ1187,AO1188,"f",,Trigger)</f>
        <v>47626</v>
      </c>
      <c r="AR1188" s="186">
        <f>_xll.qlInterestRateIndexMaturity(Currency&amp;"ibor"&amp;$I$1,AQ1188,Trigger)</f>
        <v>47658</v>
      </c>
      <c r="AS1188" s="359">
        <f>_xll.qlIndexFixing($AC$5,AP1188,,_xll.ohTrigger(Trigger,Quote!$V$2))</f>
        <v>1.642264454550374E-2</v>
      </c>
      <c r="AT1188" s="359">
        <f>_xll.qlIndexFixing($AU$1,AP1188,TRUE,_xll.ohTrigger(Trigger,Trigger1M))</f>
        <v>1.6457359334045019E-2</v>
      </c>
    </row>
    <row r="1189" spans="41:46" ht="11.25" customHeight="1" x14ac:dyDescent="0.25">
      <c r="AO1189" s="187" t="s">
        <v>90</v>
      </c>
      <c r="AP1189" s="186">
        <f>_xll.qlInterestRateIndexFixingDate(Currency&amp;"ibor"&amp;$I$1,AQ1189,Trigger)</f>
        <v>47631</v>
      </c>
      <c r="AQ1189" s="186">
        <f>_xll.qlCalendarAdvance(Calendar,AQ1188,AO1189,"f",,Trigger)</f>
        <v>47633</v>
      </c>
      <c r="AR1189" s="186">
        <f>_xll.qlInterestRateIndexMaturity(Currency&amp;"ibor"&amp;$I$1,AQ1189,Trigger)</f>
        <v>47662</v>
      </c>
      <c r="AS1189" s="359">
        <f>_xll.qlIndexFixing($AC$5,AP1189,,_xll.ohTrigger(Trigger,Quote!$V$2))</f>
        <v>1.6233798992505471E-2</v>
      </c>
      <c r="AT1189" s="359">
        <f>_xll.qlIndexFixing($AU$1,AP1189,TRUE,_xll.ohTrigger(Trigger,Trigger1M))</f>
        <v>1.6455206207748624E-2</v>
      </c>
    </row>
    <row r="1190" spans="41:46" ht="11.25" customHeight="1" x14ac:dyDescent="0.25">
      <c r="AO1190" s="187" t="s">
        <v>90</v>
      </c>
      <c r="AP1190" s="186">
        <f>_xll.qlInterestRateIndexFixingDate(Currency&amp;"ibor"&amp;$I$1,AQ1190,Trigger)</f>
        <v>47638</v>
      </c>
      <c r="AQ1190" s="186">
        <f>_xll.qlCalendarAdvance(Calendar,AQ1189,AO1190,"f",,Trigger)</f>
        <v>47640</v>
      </c>
      <c r="AR1190" s="186">
        <f>_xll.qlInterestRateIndexMaturity(Currency&amp;"ibor"&amp;$I$1,AQ1190,Trigger)</f>
        <v>47672</v>
      </c>
      <c r="AS1190" s="359">
        <f>_xll.qlIndexFixing($AC$5,AP1190,,_xll.ohTrigger(Trigger,Quote!$V$2))</f>
        <v>1.6119004330549802E-2</v>
      </c>
      <c r="AT1190" s="359">
        <f>_xll.qlIndexFixing($AU$1,AP1190,TRUE,_xll.ohTrigger(Trigger,Trigger1M))</f>
        <v>1.6454682487170857E-2</v>
      </c>
    </row>
    <row r="1191" spans="41:46" ht="11.25" customHeight="1" x14ac:dyDescent="0.25">
      <c r="AO1191" s="187" t="s">
        <v>90</v>
      </c>
      <c r="AP1191" s="186">
        <f>_xll.qlInterestRateIndexFixingDate(Currency&amp;"ibor"&amp;$I$1,AQ1191,Trigger)</f>
        <v>47645</v>
      </c>
      <c r="AQ1191" s="186">
        <f>_xll.qlCalendarAdvance(Calendar,AQ1190,AO1191,"f",,Trigger)</f>
        <v>47647</v>
      </c>
      <c r="AR1191" s="186">
        <f>_xll.qlInterestRateIndexMaturity(Currency&amp;"ibor"&amp;$I$1,AQ1191,Trigger)</f>
        <v>47679</v>
      </c>
      <c r="AS1191" s="359">
        <f>_xll.qlIndexFixing($AC$5,AP1191,,_xll.ohTrigger(Trigger,Quote!$V$2))</f>
        <v>1.6133853407999943E-2</v>
      </c>
      <c r="AT1191" s="359">
        <f>_xll.qlIndexFixing($AU$1,AP1191,TRUE,_xll.ohTrigger(Trigger,Trigger1M))</f>
        <v>1.6453276929613014E-2</v>
      </c>
    </row>
    <row r="1192" spans="41:46" ht="11.25" customHeight="1" x14ac:dyDescent="0.25">
      <c r="AO1192" s="187" t="s">
        <v>90</v>
      </c>
      <c r="AP1192" s="186">
        <f>_xll.qlInterestRateIndexFixingDate(Currency&amp;"ibor"&amp;$I$1,AQ1192,Trigger)</f>
        <v>47652</v>
      </c>
      <c r="AQ1192" s="186">
        <f>_xll.qlCalendarAdvance(Calendar,AQ1191,AO1192,"f",,Trigger)</f>
        <v>47654</v>
      </c>
      <c r="AR1192" s="186">
        <f>_xll.qlInterestRateIndexMaturity(Currency&amp;"ibor"&amp;$I$1,AQ1192,Trigger)</f>
        <v>47686</v>
      </c>
      <c r="AS1192" s="359">
        <f>_xll.qlIndexFixing($AC$5,AP1192,,_xll.ohTrigger(Trigger,Quote!$V$2))</f>
        <v>1.6148702505021928E-2</v>
      </c>
      <c r="AT1192" s="359">
        <f>_xll.qlIndexFixing($AU$1,AP1192,TRUE,_xll.ohTrigger(Trigger,Trigger1M))</f>
        <v>1.6451824713423213E-2</v>
      </c>
    </row>
    <row r="1193" spans="41:46" ht="11.25" customHeight="1" x14ac:dyDescent="0.25">
      <c r="AO1193" s="187" t="s">
        <v>90</v>
      </c>
      <c r="AP1193" s="186">
        <f>_xll.qlInterestRateIndexFixingDate(Currency&amp;"ibor"&amp;$I$1,AQ1193,Trigger)</f>
        <v>47659</v>
      </c>
      <c r="AQ1193" s="186">
        <f>_xll.qlCalendarAdvance(Calendar,AQ1192,AO1193,"f",,Trigger)</f>
        <v>47661</v>
      </c>
      <c r="AR1193" s="186">
        <f>_xll.qlInterestRateIndexMaturity(Currency&amp;"ibor"&amp;$I$1,AQ1193,Trigger)</f>
        <v>47693</v>
      </c>
      <c r="AS1193" s="359">
        <f>_xll.qlIndexFixing($AC$5,AP1193,,_xll.ohTrigger(Trigger,Quote!$V$2))</f>
        <v>1.6163551621620753E-2</v>
      </c>
      <c r="AT1193" s="359">
        <f>_xll.qlIndexFixing($AU$1,AP1193,TRUE,_xll.ohTrigger(Trigger,Trigger1M))</f>
        <v>1.6450325937030219E-2</v>
      </c>
    </row>
    <row r="1194" spans="41:46" ht="11.25" customHeight="1" x14ac:dyDescent="0.25">
      <c r="AO1194" s="187" t="s">
        <v>90</v>
      </c>
      <c r="AP1194" s="186">
        <f>_xll.qlInterestRateIndexFixingDate(Currency&amp;"ibor"&amp;$I$1,AQ1194,Trigger)</f>
        <v>47666</v>
      </c>
      <c r="AQ1194" s="186">
        <f>_xll.qlCalendarAdvance(Calendar,AQ1193,AO1194,"f",,Trigger)</f>
        <v>47668</v>
      </c>
      <c r="AR1194" s="186">
        <f>_xll.qlInterestRateIndexMaturity(Currency&amp;"ibor"&amp;$I$1,AQ1194,Trigger)</f>
        <v>47700</v>
      </c>
      <c r="AS1194" s="359">
        <f>_xll.qlIndexFixing($AC$5,AP1194,,_xll.ohTrigger(Trigger,Quote!$V$2))</f>
        <v>1.6178400757786426E-2</v>
      </c>
      <c r="AT1194" s="359">
        <f>_xll.qlIndexFixing($AU$1,AP1194,TRUE,_xll.ohTrigger(Trigger,Trigger1M))</f>
        <v>1.6448780698857801E-2</v>
      </c>
    </row>
    <row r="1195" spans="41:46" ht="11.25" customHeight="1" x14ac:dyDescent="0.25">
      <c r="AO1195" s="187" t="s">
        <v>90</v>
      </c>
      <c r="AP1195" s="186">
        <f>_xll.qlInterestRateIndexFixingDate(Currency&amp;"ibor"&amp;$I$1,AQ1195,Trigger)</f>
        <v>47673</v>
      </c>
      <c r="AQ1195" s="186">
        <f>_xll.qlCalendarAdvance(Calendar,AQ1194,AO1195,"f",,Trigger)</f>
        <v>47675</v>
      </c>
      <c r="AR1195" s="186">
        <f>_xll.qlInterestRateIndexMaturity(Currency&amp;"ibor"&amp;$I$1,AQ1195,Trigger)</f>
        <v>47707</v>
      </c>
      <c r="AS1195" s="359">
        <f>_xll.qlIndexFixing($AC$5,AP1195,,_xll.ohTrigger(Trigger,Quote!$V$2))</f>
        <v>1.6193249913523944E-2</v>
      </c>
      <c r="AT1195" s="359">
        <f>_xll.qlIndexFixing($AU$1,AP1195,TRUE,_xll.ohTrigger(Trigger,Trigger1M))</f>
        <v>1.6447189097329729E-2</v>
      </c>
    </row>
    <row r="1196" spans="41:46" ht="11.25" customHeight="1" x14ac:dyDescent="0.25">
      <c r="AO1196" s="187" t="s">
        <v>90</v>
      </c>
      <c r="AP1196" s="186">
        <f>_xll.qlInterestRateIndexFixingDate(Currency&amp;"ibor"&amp;$I$1,AQ1196,Trigger)</f>
        <v>47680</v>
      </c>
      <c r="AQ1196" s="186">
        <f>_xll.qlCalendarAdvance(Calendar,AQ1195,AO1196,"f",,Trigger)</f>
        <v>47682</v>
      </c>
      <c r="AR1196" s="186">
        <f>_xll.qlInterestRateIndexMaturity(Currency&amp;"ibor"&amp;$I$1,AQ1196,Trigger)</f>
        <v>47714</v>
      </c>
      <c r="AS1196" s="359">
        <f>_xll.qlIndexFixing($AC$5,AP1196,,_xll.ohTrigger(Trigger,Quote!$V$2))</f>
        <v>1.6208099088835803E-2</v>
      </c>
      <c r="AT1196" s="359">
        <f>_xll.qlIndexFixing($AU$1,AP1196,TRUE,_xll.ohTrigger(Trigger,Trigger1M))</f>
        <v>1.6445551230879762E-2</v>
      </c>
    </row>
    <row r="1197" spans="41:46" ht="11.25" customHeight="1" x14ac:dyDescent="0.25">
      <c r="AO1197" s="187" t="s">
        <v>90</v>
      </c>
      <c r="AP1197" s="186">
        <f>_xll.qlInterestRateIndexFixingDate(Currency&amp;"ibor"&amp;$I$1,AQ1197,Trigger)</f>
        <v>47687</v>
      </c>
      <c r="AQ1197" s="186">
        <f>_xll.qlCalendarAdvance(Calendar,AQ1196,AO1197,"f",,Trigger)</f>
        <v>47689</v>
      </c>
      <c r="AR1197" s="186">
        <f>_xll.qlInterestRateIndexMaturity(Currency&amp;"ibor"&amp;$I$1,AQ1197,Trigger)</f>
        <v>47721</v>
      </c>
      <c r="AS1197" s="359">
        <f>_xll.qlIndexFixing($AC$5,AP1197,,_xll.ohTrigger(Trigger,Quote!$V$2))</f>
        <v>1.6222948283717009E-2</v>
      </c>
      <c r="AT1197" s="359">
        <f>_xll.qlIndexFixing($AU$1,AP1197,TRUE,_xll.ohTrigger(Trigger,Trigger1M))</f>
        <v>1.6443867197936668E-2</v>
      </c>
    </row>
    <row r="1198" spans="41:46" ht="11.25" customHeight="1" x14ac:dyDescent="0.25">
      <c r="AO1198" s="187" t="s">
        <v>90</v>
      </c>
      <c r="AP1198" s="186">
        <f>_xll.qlInterestRateIndexFixingDate(Currency&amp;"ibor"&amp;$I$1,AQ1198,Trigger)</f>
        <v>47694</v>
      </c>
      <c r="AQ1198" s="186">
        <f>_xll.qlCalendarAdvance(Calendar,AQ1197,AO1198,"f",,Trigger)</f>
        <v>47696</v>
      </c>
      <c r="AR1198" s="186">
        <f>_xll.qlInterestRateIndexMaturity(Currency&amp;"ibor"&amp;$I$1,AQ1198,Trigger)</f>
        <v>47728</v>
      </c>
      <c r="AS1198" s="359">
        <f>_xll.qlIndexFixing($AC$5,AP1198,,_xll.ohTrigger(Trigger,Quote!$V$2))</f>
        <v>1.6237797498170059E-2</v>
      </c>
      <c r="AT1198" s="359">
        <f>_xll.qlIndexFixing($AU$1,AP1198,TRUE,_xll.ohTrigger(Trigger,Trigger1M))</f>
        <v>1.6442137096926712E-2</v>
      </c>
    </row>
    <row r="1199" spans="41:46" ht="11.25" customHeight="1" x14ac:dyDescent="0.25">
      <c r="AO1199" s="187" t="s">
        <v>90</v>
      </c>
      <c r="AP1199" s="186">
        <f>_xll.qlInterestRateIndexFixingDate(Currency&amp;"ibor"&amp;$I$1,AQ1199,Trigger)</f>
        <v>47701</v>
      </c>
      <c r="AQ1199" s="186">
        <f>_xll.qlCalendarAdvance(Calendar,AQ1198,AO1199,"f",,Trigger)</f>
        <v>47703</v>
      </c>
      <c r="AR1199" s="186">
        <f>_xll.qlInterestRateIndexMaturity(Currency&amp;"ibor"&amp;$I$1,AQ1199,Trigger)</f>
        <v>47735</v>
      </c>
      <c r="AS1199" s="359">
        <f>_xll.qlIndexFixing($AC$5,AP1199,,_xll.ohTrigger(Trigger,Quote!$V$2))</f>
        <v>1.6252646732194953E-2</v>
      </c>
      <c r="AT1199" s="359">
        <f>_xll.qlIndexFixing($AU$1,AP1199,TRUE,_xll.ohTrigger(Trigger,Trigger1M))</f>
        <v>1.6440361026276162E-2</v>
      </c>
    </row>
    <row r="1200" spans="41:46" ht="11.25" customHeight="1" x14ac:dyDescent="0.25">
      <c r="AO1200" s="187" t="s">
        <v>90</v>
      </c>
      <c r="AP1200" s="186">
        <f>_xll.qlInterestRateIndexFixingDate(Currency&amp;"ibor"&amp;$I$1,AQ1200,Trigger)</f>
        <v>47708</v>
      </c>
      <c r="AQ1200" s="186">
        <f>_xll.qlCalendarAdvance(Calendar,AQ1199,AO1200,"f",,Trigger)</f>
        <v>47710</v>
      </c>
      <c r="AR1200" s="186">
        <f>_xll.qlInterestRateIndexMaturity(Currency&amp;"ibor"&amp;$I$1,AQ1200,Trigger)</f>
        <v>47742</v>
      </c>
      <c r="AS1200" s="359">
        <f>_xll.qlIndexFixing($AC$5,AP1200,,_xll.ohTrigger(Trigger,Quote!$V$2))</f>
        <v>1.6267495985791691E-2</v>
      </c>
      <c r="AT1200" s="359">
        <f>_xll.qlIndexFixing($AU$1,AP1200,TRUE,_xll.ohTrigger(Trigger,Trigger1M))</f>
        <v>1.6438539084421278E-2</v>
      </c>
    </row>
    <row r="1201" spans="41:46" ht="11.25" customHeight="1" x14ac:dyDescent="0.25">
      <c r="AO1201" s="187" t="s">
        <v>90</v>
      </c>
      <c r="AP1201" s="186">
        <f>_xll.qlInterestRateIndexFixingDate(Currency&amp;"ibor"&amp;$I$1,AQ1201,Trigger)</f>
        <v>47715</v>
      </c>
      <c r="AQ1201" s="186">
        <f>_xll.qlCalendarAdvance(Calendar,AQ1200,AO1201,"f",,Trigger)</f>
        <v>47717</v>
      </c>
      <c r="AR1201" s="186">
        <f>_xll.qlInterestRateIndexMaturity(Currency&amp;"ibor"&amp;$I$1,AQ1201,Trigger)</f>
        <v>47749</v>
      </c>
      <c r="AS1201" s="359">
        <f>_xll.qlIndexFixing($AC$5,AP1201,,_xll.ohTrigger(Trigger,Quote!$V$2))</f>
        <v>1.6282345258960274E-2</v>
      </c>
      <c r="AT1201" s="359">
        <f>_xll.qlIndexFixing($AU$1,AP1201,TRUE,_xll.ohTrigger(Trigger,Trigger1M))</f>
        <v>1.6436671369785827E-2</v>
      </c>
    </row>
    <row r="1202" spans="41:46" ht="11.25" customHeight="1" x14ac:dyDescent="0.25">
      <c r="AO1202" s="187" t="s">
        <v>90</v>
      </c>
      <c r="AP1202" s="186">
        <f>_xll.qlInterestRateIndexFixingDate(Currency&amp;"ibor"&amp;$I$1,AQ1202,Trigger)</f>
        <v>47722</v>
      </c>
      <c r="AQ1202" s="186">
        <f>_xll.qlCalendarAdvance(Calendar,AQ1201,AO1202,"f",,Trigger)</f>
        <v>47724</v>
      </c>
      <c r="AR1202" s="186">
        <f>_xll.qlInterestRateIndexMaturity(Currency&amp;"ibor"&amp;$I$1,AQ1202,Trigger)</f>
        <v>47756</v>
      </c>
      <c r="AS1202" s="359">
        <f>_xll.qlIndexFixing($AC$5,AP1202,,_xll.ohTrigger(Trigger,Quote!$V$2))</f>
        <v>1.62971945517007E-2</v>
      </c>
      <c r="AT1202" s="359">
        <f>_xll.qlIndexFixing($AU$1,AP1202,TRUE,_xll.ohTrigger(Trigger,Trigger1M))</f>
        <v>1.643475798080607E-2</v>
      </c>
    </row>
    <row r="1203" spans="41:46" ht="11.25" customHeight="1" x14ac:dyDescent="0.25">
      <c r="AO1203" s="187" t="s">
        <v>90</v>
      </c>
      <c r="AP1203" s="186">
        <f>_xll.qlInterestRateIndexFixingDate(Currency&amp;"ibor"&amp;$I$1,AQ1203,Trigger)</f>
        <v>47729</v>
      </c>
      <c r="AQ1203" s="186">
        <f>_xll.qlCalendarAdvance(Calendar,AQ1202,AO1203,"f",,Trigger)</f>
        <v>47731</v>
      </c>
      <c r="AR1203" s="186">
        <f>_xll.qlInterestRateIndexMaturity(Currency&amp;"ibor"&amp;$I$1,AQ1203,Trigger)</f>
        <v>47763</v>
      </c>
      <c r="AS1203" s="359">
        <f>_xll.qlIndexFixing($AC$5,AP1203,,_xll.ohTrigger(Trigger,Quote!$V$2))</f>
        <v>1.6312043864012971E-2</v>
      </c>
      <c r="AT1203" s="359">
        <f>_xll.qlIndexFixing($AU$1,AP1203,TRUE,_xll.ohTrigger(Trigger,Trigger1M))</f>
        <v>1.6432799015908273E-2</v>
      </c>
    </row>
    <row r="1204" spans="41:46" ht="11.25" customHeight="1" x14ac:dyDescent="0.25">
      <c r="AO1204" s="187" t="s">
        <v>90</v>
      </c>
      <c r="AP1204" s="186">
        <f>_xll.qlInterestRateIndexFixingDate(Currency&amp;"ibor"&amp;$I$1,AQ1204,Trigger)</f>
        <v>47736</v>
      </c>
      <c r="AQ1204" s="186">
        <f>_xll.qlCalendarAdvance(Calendar,AQ1203,AO1204,"f",,Trigger)</f>
        <v>47738</v>
      </c>
      <c r="AR1204" s="186">
        <f>_xll.qlInterestRateIndexMaturity(Currency&amp;"ibor"&amp;$I$1,AQ1204,Trigger)</f>
        <v>47770</v>
      </c>
      <c r="AS1204" s="359">
        <f>_xll.qlIndexFixing($AC$5,AP1204,,_xll.ohTrigger(Trigger,Quote!$V$2))</f>
        <v>1.6326893195897085E-2</v>
      </c>
      <c r="AT1204" s="359">
        <f>_xll.qlIndexFixing($AU$1,AP1204,TRUE,_xll.ohTrigger(Trigger,Trigger1M))</f>
        <v>1.6430794573528695E-2</v>
      </c>
    </row>
    <row r="1205" spans="41:46" ht="11.25" customHeight="1" x14ac:dyDescent="0.25">
      <c r="AO1205" s="187" t="s">
        <v>90</v>
      </c>
      <c r="AP1205" s="186">
        <f>_xll.qlInterestRateIndexFixingDate(Currency&amp;"ibor"&amp;$I$1,AQ1205,Trigger)</f>
        <v>47743</v>
      </c>
      <c r="AQ1205" s="186">
        <f>_xll.qlCalendarAdvance(Calendar,AQ1204,AO1205,"f",,Trigger)</f>
        <v>47745</v>
      </c>
      <c r="AR1205" s="186">
        <f>_xll.qlInterestRateIndexMaturity(Currency&amp;"ibor"&amp;$I$1,AQ1205,Trigger)</f>
        <v>47777</v>
      </c>
      <c r="AS1205" s="359">
        <f>_xll.qlIndexFixing($AC$5,AP1205,,_xll.ohTrigger(Trigger,Quote!$V$2))</f>
        <v>1.6341742547353044E-2</v>
      </c>
      <c r="AT1205" s="359">
        <f>_xll.qlIndexFixing($AU$1,AP1205,TRUE,_xll.ohTrigger(Trigger,Trigger1M))</f>
        <v>1.6428744752096103E-2</v>
      </c>
    </row>
    <row r="1206" spans="41:46" ht="11.25" customHeight="1" x14ac:dyDescent="0.25">
      <c r="AO1206" s="187" t="s">
        <v>90</v>
      </c>
      <c r="AP1206" s="186">
        <f>_xll.qlInterestRateIndexFixingDate(Currency&amp;"ibor"&amp;$I$1,AQ1206,Trigger)</f>
        <v>47750</v>
      </c>
      <c r="AQ1206" s="186">
        <f>_xll.qlCalendarAdvance(Calendar,AQ1205,AO1206,"f",,Trigger)</f>
        <v>47752</v>
      </c>
      <c r="AR1206" s="186">
        <f>_xll.qlInterestRateIndexMaturity(Currency&amp;"ibor"&amp;$I$1,AQ1206,Trigger)</f>
        <v>47784</v>
      </c>
      <c r="AS1206" s="359">
        <f>_xll.qlIndexFixing($AC$5,AP1206,,_xll.ohTrigger(Trigger,Quote!$V$2))</f>
        <v>1.6356591918380847E-2</v>
      </c>
      <c r="AT1206" s="359">
        <f>_xll.qlIndexFixing($AU$1,AP1206,TRUE,_xll.ohTrigger(Trigger,Trigger1M))</f>
        <v>1.6426649650046754E-2</v>
      </c>
    </row>
    <row r="1207" spans="41:46" ht="11.25" customHeight="1" x14ac:dyDescent="0.25">
      <c r="AO1207" s="187" t="s">
        <v>90</v>
      </c>
      <c r="AP1207" s="186">
        <f>_xll.qlInterestRateIndexFixingDate(Currency&amp;"ibor"&amp;$I$1,AQ1207,Trigger)</f>
        <v>47757</v>
      </c>
      <c r="AQ1207" s="186">
        <f>_xll.qlCalendarAdvance(Calendar,AQ1206,AO1207,"f",,Trigger)</f>
        <v>47759</v>
      </c>
      <c r="AR1207" s="186">
        <f>_xll.qlInterestRateIndexMaturity(Currency&amp;"ibor"&amp;$I$1,AQ1207,Trigger)</f>
        <v>47791</v>
      </c>
      <c r="AS1207" s="359">
        <f>_xll.qlIndexFixing($AC$5,AP1207,,_xll.ohTrigger(Trigger,Quote!$V$2))</f>
        <v>1.6371441308980494E-2</v>
      </c>
      <c r="AT1207" s="359">
        <f>_xll.qlIndexFixing($AU$1,AP1207,TRUE,_xll.ohTrigger(Trigger,Trigger1M))</f>
        <v>1.6424509365809414E-2</v>
      </c>
    </row>
    <row r="1208" spans="41:46" ht="11.25" customHeight="1" x14ac:dyDescent="0.25">
      <c r="AO1208" s="187" t="s">
        <v>90</v>
      </c>
      <c r="AP1208" s="186">
        <f>_xll.qlInterestRateIndexFixingDate(Currency&amp;"ibor"&amp;$I$1,AQ1208,Trigger)</f>
        <v>47764</v>
      </c>
      <c r="AQ1208" s="186">
        <f>_xll.qlCalendarAdvance(Calendar,AQ1207,AO1208,"f",,Trigger)</f>
        <v>47766</v>
      </c>
      <c r="AR1208" s="186">
        <f>_xll.qlInterestRateIndexMaturity(Currency&amp;"ibor"&amp;$I$1,AQ1208,Trigger)</f>
        <v>47798</v>
      </c>
      <c r="AS1208" s="359">
        <f>_xll.qlIndexFixing($AC$5,AP1208,,_xll.ohTrigger(Trigger,Quote!$V$2))</f>
        <v>1.6386290719151986E-2</v>
      </c>
      <c r="AT1208" s="359">
        <f>_xll.qlIndexFixing($AU$1,AP1208,TRUE,_xll.ohTrigger(Trigger,Trigger1M))</f>
        <v>1.6422323997820343E-2</v>
      </c>
    </row>
    <row r="1209" spans="41:46" ht="11.25" customHeight="1" x14ac:dyDescent="0.25">
      <c r="AO1209" s="187" t="s">
        <v>90</v>
      </c>
      <c r="AP1209" s="186">
        <f>_xll.qlInterestRateIndexFixingDate(Currency&amp;"ibor"&amp;$I$1,AQ1209,Trigger)</f>
        <v>47771</v>
      </c>
      <c r="AQ1209" s="186">
        <f>_xll.qlCalendarAdvance(Calendar,AQ1208,AO1209,"f",,Trigger)</f>
        <v>47773</v>
      </c>
      <c r="AR1209" s="186">
        <f>_xll.qlInterestRateIndexMaturity(Currency&amp;"ibor"&amp;$I$1,AQ1209,Trigger)</f>
        <v>47805</v>
      </c>
      <c r="AS1209" s="359">
        <f>_xll.qlIndexFixing($AC$5,AP1209,,_xll.ohTrigger(Trigger,Quote!$V$2))</f>
        <v>1.6401140148895321E-2</v>
      </c>
      <c r="AT1209" s="359">
        <f>_xll.qlIndexFixing($AU$1,AP1209,TRUE,_xll.ohTrigger(Trigger,Trigger1M))</f>
        <v>1.6420093644513301E-2</v>
      </c>
    </row>
    <row r="1210" spans="41:46" ht="11.25" customHeight="1" x14ac:dyDescent="0.25">
      <c r="AO1210" s="187" t="s">
        <v>90</v>
      </c>
      <c r="AP1210" s="186">
        <f>_xll.qlInterestRateIndexFixingDate(Currency&amp;"ibor"&amp;$I$1,AQ1210,Trigger)</f>
        <v>47778</v>
      </c>
      <c r="AQ1210" s="186">
        <f>_xll.qlCalendarAdvance(Calendar,AQ1209,AO1210,"f",,Trigger)</f>
        <v>47780</v>
      </c>
      <c r="AR1210" s="186">
        <f>_xll.qlInterestRateIndexMaturity(Currency&amp;"ibor"&amp;$I$1,AQ1210,Trigger)</f>
        <v>47812</v>
      </c>
      <c r="AS1210" s="359">
        <f>_xll.qlIndexFixing($AC$5,AP1210,,_xll.ohTrigger(Trigger,Quote!$V$2))</f>
        <v>1.6415989598210501E-2</v>
      </c>
      <c r="AT1210" s="359">
        <f>_xll.qlIndexFixing($AU$1,AP1210,TRUE,_xll.ohTrigger(Trigger,Trigger1M))</f>
        <v>1.6417818404322049E-2</v>
      </c>
    </row>
    <row r="1211" spans="41:46" ht="11.25" customHeight="1" x14ac:dyDescent="0.25">
      <c r="AO1211" s="187" t="s">
        <v>90</v>
      </c>
      <c r="AP1211" s="186">
        <f>_xll.qlInterestRateIndexFixingDate(Currency&amp;"ibor"&amp;$I$1,AQ1211,Trigger)</f>
        <v>47785</v>
      </c>
      <c r="AQ1211" s="186">
        <f>_xll.qlCalendarAdvance(Calendar,AQ1210,AO1211,"f",,Trigger)</f>
        <v>47787</v>
      </c>
      <c r="AR1211" s="186">
        <f>_xll.qlInterestRateIndexMaturity(Currency&amp;"ibor"&amp;$I$1,AQ1211,Trigger)</f>
        <v>47816</v>
      </c>
      <c r="AS1211" s="359">
        <f>_xll.qlIndexFixing($AC$5,AP1211,,_xll.ohTrigger(Trigger,Quote!$V$2))</f>
        <v>1.6426533184931872E-2</v>
      </c>
      <c r="AT1211" s="359">
        <f>_xll.qlIndexFixing($AU$1,AP1211,TRUE,_xll.ohTrigger(Trigger,Trigger1M))</f>
        <v>1.6414883989522192E-2</v>
      </c>
    </row>
    <row r="1212" spans="41:46" ht="11.25" customHeight="1" x14ac:dyDescent="0.25">
      <c r="AO1212" s="187" t="s">
        <v>90</v>
      </c>
      <c r="AP1212" s="186">
        <f>_xll.qlInterestRateIndexFixingDate(Currency&amp;"ibor"&amp;$I$1,AQ1212,Trigger)</f>
        <v>47792</v>
      </c>
      <c r="AQ1212" s="186">
        <f>_xll.qlCalendarAdvance(Calendar,AQ1211,AO1212,"f",,Trigger)</f>
        <v>47794</v>
      </c>
      <c r="AR1212" s="186">
        <f>_xll.qlInterestRateIndexMaturity(Currency&amp;"ibor"&amp;$I$1,AQ1212,Trigger)</f>
        <v>47826</v>
      </c>
      <c r="AS1212" s="359">
        <f>_xll.qlIndexFixing($AC$5,AP1212,,_xll.ohTrigger(Trigger,Quote!$V$2))</f>
        <v>1.6445688555558891E-2</v>
      </c>
      <c r="AT1212" s="359">
        <f>_xll.qlIndexFixing($AU$1,AP1212,TRUE,_xll.ohTrigger(Trigger,Trigger1M))</f>
        <v>1.6413133657031953E-2</v>
      </c>
    </row>
    <row r="1213" spans="41:46" ht="11.25" customHeight="1" x14ac:dyDescent="0.25">
      <c r="AO1213" s="187" t="s">
        <v>90</v>
      </c>
      <c r="AP1213" s="186">
        <f>_xll.qlInterestRateIndexFixingDate(Currency&amp;"ibor"&amp;$I$1,AQ1213,Trigger)</f>
        <v>47799</v>
      </c>
      <c r="AQ1213" s="186">
        <f>_xll.qlCalendarAdvance(Calendar,AQ1212,AO1213,"f",,Trigger)</f>
        <v>47801</v>
      </c>
      <c r="AR1213" s="186">
        <f>_xll.qlInterestRateIndexMaturity(Currency&amp;"ibor"&amp;$I$1,AQ1213,Trigger)</f>
        <v>47833</v>
      </c>
      <c r="AS1213" s="359">
        <f>_xll.qlIndexFixing($AC$5,AP1213,,_xll.ohTrigger(Trigger,Quote!$V$2))</f>
        <v>1.6460538063589603E-2</v>
      </c>
      <c r="AT1213" s="359">
        <f>_xll.qlIndexFixing($AU$1,AP1213,TRUE,_xll.ohTrigger(Trigger,Trigger1M))</f>
        <v>1.6410724346803129E-2</v>
      </c>
    </row>
    <row r="1214" spans="41:46" ht="11.25" customHeight="1" x14ac:dyDescent="0.25">
      <c r="AO1214" s="187" t="s">
        <v>90</v>
      </c>
      <c r="AP1214" s="186">
        <f>_xll.qlInterestRateIndexFixingDate(Currency&amp;"ibor"&amp;$I$1,AQ1214,Trigger)</f>
        <v>47806</v>
      </c>
      <c r="AQ1214" s="186">
        <f>_xll.qlCalendarAdvance(Calendar,AQ1213,AO1214,"f",,Trigger)</f>
        <v>47808</v>
      </c>
      <c r="AR1214" s="186">
        <f>_xll.qlInterestRateIndexMaturity(Currency&amp;"ibor"&amp;$I$1,AQ1214,Trigger)</f>
        <v>47840</v>
      </c>
      <c r="AS1214" s="359">
        <f>_xll.qlIndexFixing($AC$5,AP1214,,_xll.ohTrigger(Trigger,Quote!$V$2))</f>
        <v>1.6475387591192159E-2</v>
      </c>
      <c r="AT1214" s="359">
        <f>_xll.qlIndexFixing($AU$1,AP1214,TRUE,_xll.ohTrigger(Trigger,Trigger1M))</f>
        <v>1.6408270543432635E-2</v>
      </c>
    </row>
    <row r="1215" spans="41:46" ht="11.25" customHeight="1" x14ac:dyDescent="0.25">
      <c r="AO1215" s="187" t="s">
        <v>90</v>
      </c>
      <c r="AP1215" s="186">
        <f>_xll.qlInterestRateIndexFixingDate(Currency&amp;"ibor"&amp;$I$1,AQ1215,Trigger)</f>
        <v>47813</v>
      </c>
      <c r="AQ1215" s="186">
        <f>_xll.qlCalendarAdvance(Calendar,AQ1214,AO1215,"f",,Trigger)</f>
        <v>47815</v>
      </c>
      <c r="AR1215" s="186">
        <f>_xll.qlInterestRateIndexMaturity(Currency&amp;"ibor"&amp;$I$1,AQ1215,Trigger)</f>
        <v>47847</v>
      </c>
      <c r="AS1215" s="359">
        <f>_xll.qlIndexFixing($AC$5,AP1215,,_xll.ohTrigger(Trigger,Quote!$V$2))</f>
        <v>1.6490237138371555E-2</v>
      </c>
      <c r="AT1215" s="359">
        <f>_xll.qlIndexFixing($AU$1,AP1215,TRUE,_xll.ohTrigger(Trigger,Trigger1M))</f>
        <v>1.6405772345359226E-2</v>
      </c>
    </row>
    <row r="1216" spans="41:46" ht="11.25" customHeight="1" x14ac:dyDescent="0.25">
      <c r="AO1216" s="187" t="s">
        <v>90</v>
      </c>
      <c r="AP1216" s="186">
        <f>_xll.qlInterestRateIndexFixingDate(Currency&amp;"ibor"&amp;$I$1,AQ1216,Trigger)</f>
        <v>47820</v>
      </c>
      <c r="AQ1216" s="186">
        <f>_xll.qlCalendarAdvance(Calendar,AQ1215,AO1216,"f",,Trigger)</f>
        <v>47822</v>
      </c>
      <c r="AR1216" s="186">
        <f>_xll.qlInterestRateIndexMaturity(Currency&amp;"ibor"&amp;$I$1,AQ1216,Trigger)</f>
        <v>47854</v>
      </c>
      <c r="AS1216" s="359">
        <f>_xll.qlIndexFixing($AC$5,AP1216,,_xll.ohTrigger(Trigger,Quote!$V$2))</f>
        <v>1.65050867051178E-2</v>
      </c>
      <c r="AT1216" s="359">
        <f>_xll.qlIndexFixing($AU$1,AP1216,TRUE,_xll.ohTrigger(Trigger,Trigger1M))</f>
        <v>1.6403229851019163E-2</v>
      </c>
    </row>
    <row r="1217" spans="41:46" ht="11.25" customHeight="1" x14ac:dyDescent="0.25">
      <c r="AO1217" s="187" t="s">
        <v>90</v>
      </c>
      <c r="AP1217" s="186">
        <f>_xll.qlInterestRateIndexFixingDate(Currency&amp;"ibor"&amp;$I$1,AQ1217,Trigger)</f>
        <v>47827</v>
      </c>
      <c r="AQ1217" s="186">
        <f>_xll.qlCalendarAdvance(Calendar,AQ1216,AO1217,"f",,Trigger)</f>
        <v>47829</v>
      </c>
      <c r="AR1217" s="186">
        <f>_xll.qlInterestRateIndexMaturity(Currency&amp;"ibor"&amp;$I$1,AQ1217,Trigger)</f>
        <v>47861</v>
      </c>
      <c r="AS1217" s="359">
        <f>_xll.qlIndexFixing($AC$5,AP1217,,_xll.ohTrigger(Trigger,Quote!$V$2))</f>
        <v>1.6519936291438386E-2</v>
      </c>
      <c r="AT1217" s="359">
        <f>_xll.qlIndexFixing($AU$1,AP1217,TRUE,_xll.ohTrigger(Trigger,Trigger1M))</f>
        <v>1.6400643158848704E-2</v>
      </c>
    </row>
    <row r="1218" spans="41:46" ht="11.25" customHeight="1" x14ac:dyDescent="0.25">
      <c r="AO1218" s="187" t="s">
        <v>90</v>
      </c>
      <c r="AP1218" s="186">
        <f>_xll.qlInterestRateIndexFixingDate(Currency&amp;"ibor"&amp;$I$1,AQ1218,Trigger)</f>
        <v>47834</v>
      </c>
      <c r="AQ1218" s="186">
        <f>_xll.qlCalendarAdvance(Calendar,AQ1217,AO1218,"f",,Trigger)</f>
        <v>47836</v>
      </c>
      <c r="AR1218" s="186">
        <f>_xll.qlInterestRateIndexMaturity(Currency&amp;"ibor"&amp;$I$1,AQ1218,Trigger)</f>
        <v>47868</v>
      </c>
      <c r="AS1218" s="359">
        <f>_xll.qlIndexFixing($AC$5,AP1218,,_xll.ohTrigger(Trigger,Quote!$V$2))</f>
        <v>1.6534785897330817E-2</v>
      </c>
      <c r="AT1218" s="359">
        <f>_xll.qlIndexFixing($AU$1,AP1218,TRUE,_xll.ohTrigger(Trigger,Trigger1M))</f>
        <v>1.6398012367291603E-2</v>
      </c>
    </row>
    <row r="1219" spans="41:46" ht="11.25" customHeight="1" x14ac:dyDescent="0.25">
      <c r="AO1219" s="187" t="s">
        <v>90</v>
      </c>
      <c r="AP1219" s="186">
        <f>_xll.qlInterestRateIndexFixingDate(Currency&amp;"ibor"&amp;$I$1,AQ1219,Trigger)</f>
        <v>47840</v>
      </c>
      <c r="AQ1219" s="186">
        <f>_xll.qlCalendarAdvance(Calendar,AQ1218,AO1219,"f",,Trigger)</f>
        <v>47844</v>
      </c>
      <c r="AR1219" s="186">
        <f>_xll.qlInterestRateIndexMaturity(Currency&amp;"ibor"&amp;$I$1,AQ1219,Trigger)</f>
        <v>47875</v>
      </c>
      <c r="AS1219" s="359">
        <f>_xll.qlIndexFixing($AC$5,AP1219,,_xll.ohTrigger(Trigger,Quote!$V$2))</f>
        <v>1.6550315951189849E-2</v>
      </c>
      <c r="AT1219" s="359">
        <f>_xll.qlIndexFixing($AU$1,AP1219,TRUE,_xll.ohTrigger(Trigger,Trigger1M))</f>
        <v>1.6394774041012295E-2</v>
      </c>
    </row>
    <row r="1220" spans="41:46" ht="11.25" customHeight="1" x14ac:dyDescent="0.25">
      <c r="AO1220" s="187" t="s">
        <v>90</v>
      </c>
      <c r="AP1220" s="186">
        <f>_xll.qlInterestRateIndexFixingDate(Currency&amp;"ibor"&amp;$I$1,AQ1220,Trigger)</f>
        <v>47848</v>
      </c>
      <c r="AQ1220" s="186">
        <f>_xll.qlCalendarAdvance(Calendar,AQ1219,AO1220,"f",,Trigger)</f>
        <v>47851</v>
      </c>
      <c r="AR1220" s="186">
        <f>_xll.qlInterestRateIndexMaturity(Currency&amp;"ibor"&amp;$I$1,AQ1220,Trigger)</f>
        <v>47882</v>
      </c>
      <c r="AS1220" s="359">
        <f>_xll.qlIndexFixing($AC$5,AP1220,,_xll.ohTrigger(Trigger,Quote!$V$2))</f>
        <v>1.6565164915134736E-2</v>
      </c>
      <c r="AT1220" s="359">
        <f>_xll.qlIndexFixing($AU$1,AP1220,TRUE,_xll.ohTrigger(Trigger,Trigger1M))</f>
        <v>1.6392052332440229E-2</v>
      </c>
    </row>
    <row r="1221" spans="41:46" ht="11.25" customHeight="1" x14ac:dyDescent="0.25">
      <c r="AO1221" s="187" t="s">
        <v>90</v>
      </c>
      <c r="AP1221" s="186">
        <f>_xll.qlInterestRateIndexFixingDate(Currency&amp;"ibor"&amp;$I$1,AQ1221,Trigger)</f>
        <v>47856</v>
      </c>
      <c r="AQ1221" s="186">
        <f>_xll.qlCalendarAdvance(Calendar,AQ1220,AO1221,"f",,Trigger)</f>
        <v>47858</v>
      </c>
      <c r="AR1221" s="186">
        <f>_xll.qlInterestRateIndexMaturity(Currency&amp;"ibor"&amp;$I$1,AQ1221,Trigger)</f>
        <v>47889</v>
      </c>
      <c r="AS1221" s="359">
        <f>_xll.qlIndexFixing($AC$5,AP1221,,_xll.ohTrigger(Trigger,Quote!$V$2))</f>
        <v>1.6580013898039942E-2</v>
      </c>
      <c r="AT1221" s="359">
        <f>_xll.qlIndexFixing($AU$1,AP1221,TRUE,_xll.ohTrigger(Trigger,Trigger1M))</f>
        <v>1.6389286828797367E-2</v>
      </c>
    </row>
    <row r="1222" spans="41:46" ht="11.25" customHeight="1" x14ac:dyDescent="0.25">
      <c r="AO1222" s="187" t="s">
        <v>90</v>
      </c>
      <c r="AP1222" s="186">
        <f>_xll.qlInterestRateIndexFixingDate(Currency&amp;"ibor"&amp;$I$1,AQ1222,Trigger)</f>
        <v>47863</v>
      </c>
      <c r="AQ1222" s="186">
        <f>_xll.qlCalendarAdvance(Calendar,AQ1221,AO1222,"f",,Trigger)</f>
        <v>47865</v>
      </c>
      <c r="AR1222" s="186">
        <f>_xll.qlInterestRateIndexMaturity(Currency&amp;"ibor"&amp;$I$1,AQ1222,Trigger)</f>
        <v>47896</v>
      </c>
      <c r="AS1222" s="359">
        <f>_xll.qlIndexFixing($AC$5,AP1222,,_xll.ohTrigger(Trigger,Quote!$V$2))</f>
        <v>1.6594862899905461E-2</v>
      </c>
      <c r="AT1222" s="359">
        <f>_xll.qlIndexFixing($AU$1,AP1222,TRUE,_xll.ohTrigger(Trigger,Trigger1M))</f>
        <v>1.6386477628518518E-2</v>
      </c>
    </row>
    <row r="1223" spans="41:46" ht="11.25" customHeight="1" x14ac:dyDescent="0.25">
      <c r="AO1223" s="187" t="s">
        <v>90</v>
      </c>
      <c r="AP1223" s="186">
        <f>_xll.qlInterestRateIndexFixingDate(Currency&amp;"ibor"&amp;$I$1,AQ1223,Trigger)</f>
        <v>47870</v>
      </c>
      <c r="AQ1223" s="186">
        <f>_xll.qlCalendarAdvance(Calendar,AQ1222,AO1223,"f",,Trigger)</f>
        <v>47872</v>
      </c>
      <c r="AR1223" s="186">
        <f>_xll.qlInterestRateIndexMaturity(Currency&amp;"ibor"&amp;$I$1,AQ1223,Trigger)</f>
        <v>47903</v>
      </c>
      <c r="AS1223" s="359">
        <f>_xll.qlIndexFixing($AC$5,AP1223,,_xll.ohTrigger(Trigger,Quote!$V$2))</f>
        <v>1.6609711920731303E-2</v>
      </c>
      <c r="AT1223" s="359">
        <f>_xll.qlIndexFixing($AU$1,AP1223,TRUE,_xll.ohTrigger(Trigger,Trigger1M))</f>
        <v>1.638362483004107E-2</v>
      </c>
    </row>
    <row r="1224" spans="41:46" ht="11.25" customHeight="1" x14ac:dyDescent="0.25">
      <c r="AO1224" s="187" t="s">
        <v>90</v>
      </c>
      <c r="AP1224" s="186">
        <f>_xll.qlInterestRateIndexFixingDate(Currency&amp;"ibor"&amp;$I$1,AQ1224,Trigger)</f>
        <v>47877</v>
      </c>
      <c r="AQ1224" s="186">
        <f>_xll.qlCalendarAdvance(Calendar,AQ1223,AO1224,"f",,Trigger)</f>
        <v>47879</v>
      </c>
      <c r="AR1224" s="186">
        <f>_xll.qlInterestRateIndexMaturity(Currency&amp;"ibor"&amp;$I$1,AQ1224,Trigger)</f>
        <v>47907</v>
      </c>
      <c r="AS1224" s="359">
        <f>_xll.qlIndexFixing($AC$5,AP1224,,_xll.ohTrigger(Trigger,Quote!$V$2))</f>
        <v>1.6620228497717143E-2</v>
      </c>
      <c r="AT1224" s="359">
        <f>_xll.qlIndexFixing($AU$1,AP1224,TRUE,_xll.ohTrigger(Trigger,Trigger1M))</f>
        <v>1.6380241815436212E-2</v>
      </c>
    </row>
    <row r="1225" spans="41:46" ht="11.25" customHeight="1" x14ac:dyDescent="0.25">
      <c r="AO1225" s="187" t="s">
        <v>90</v>
      </c>
      <c r="AP1225" s="186">
        <f>_xll.qlInterestRateIndexFixingDate(Currency&amp;"ibor"&amp;$I$1,AQ1225,Trigger)</f>
        <v>47884</v>
      </c>
      <c r="AQ1225" s="186">
        <f>_xll.qlCalendarAdvance(Calendar,AQ1224,AO1225,"f",,Trigger)</f>
        <v>47886</v>
      </c>
      <c r="AR1225" s="186">
        <f>_xll.qlInterestRateIndexMaturity(Currency&amp;"ibor"&amp;$I$1,AQ1225,Trigger)</f>
        <v>47914</v>
      </c>
      <c r="AS1225" s="359">
        <f>_xll.qlIndexFixing($AC$5,AP1225,,_xll.ohTrigger(Trigger,Quote!$V$2))</f>
        <v>1.6635075496327683E-2</v>
      </c>
      <c r="AT1225" s="359">
        <f>_xll.qlIndexFixing($AU$1,AP1225,TRUE,_xll.ohTrigger(Trigger,Trigger1M))</f>
        <v>1.6377311792737461E-2</v>
      </c>
    </row>
    <row r="1226" spans="41:46" ht="11.25" customHeight="1" x14ac:dyDescent="0.25">
      <c r="AO1226" s="187" t="s">
        <v>90</v>
      </c>
      <c r="AP1226" s="186">
        <f>_xll.qlInterestRateIndexFixingDate(Currency&amp;"ibor"&amp;$I$1,AQ1226,Trigger)</f>
        <v>47891</v>
      </c>
      <c r="AQ1226" s="186">
        <f>_xll.qlCalendarAdvance(Calendar,AQ1225,AO1226,"f",,Trigger)</f>
        <v>47893</v>
      </c>
      <c r="AR1226" s="186">
        <f>_xll.qlInterestRateIndexMaturity(Currency&amp;"ibor"&amp;$I$1,AQ1226,Trigger)</f>
        <v>47921</v>
      </c>
      <c r="AS1226" s="359">
        <f>_xll.qlIndexFixing($AC$5,AP1226,,_xll.ohTrigger(Trigger,Quote!$V$2))</f>
        <v>1.6649922512067379E-2</v>
      </c>
      <c r="AT1226" s="359">
        <f>_xll.qlIndexFixing($AU$1,AP1226,TRUE,_xll.ohTrigger(Trigger,Trigger1M))</f>
        <v>1.6374338451883932E-2</v>
      </c>
    </row>
    <row r="1227" spans="41:46" ht="11.25" customHeight="1" x14ac:dyDescent="0.25">
      <c r="AO1227" s="187" t="s">
        <v>90</v>
      </c>
      <c r="AP1227" s="186">
        <f>_xll.qlInterestRateIndexFixingDate(Currency&amp;"ibor"&amp;$I$1,AQ1227,Trigger)</f>
        <v>47898</v>
      </c>
      <c r="AQ1227" s="186">
        <f>_xll.qlCalendarAdvance(Calendar,AQ1226,AO1227,"f",,Trigger)</f>
        <v>47900</v>
      </c>
      <c r="AR1227" s="186">
        <f>_xll.qlInterestRateIndexMaturity(Currency&amp;"ibor"&amp;$I$1,AQ1227,Trigger)</f>
        <v>47928</v>
      </c>
      <c r="AS1227" s="359">
        <f>_xll.qlIndexFixing($AC$5,AP1227,,_xll.ohTrigger(Trigger,Quote!$V$2))</f>
        <v>1.666476954492481E-2</v>
      </c>
      <c r="AT1227" s="359">
        <f>_xll.qlIndexFixing($AU$1,AP1227,TRUE,_xll.ohTrigger(Trigger,Trigger1M))</f>
        <v>1.6371321891296895E-2</v>
      </c>
    </row>
    <row r="1228" spans="41:46" ht="11.25" customHeight="1" x14ac:dyDescent="0.25">
      <c r="AO1228" s="187" t="s">
        <v>90</v>
      </c>
      <c r="AP1228" s="186">
        <f>_xll.qlInterestRateIndexFixingDate(Currency&amp;"ibor"&amp;$I$1,AQ1228,Trigger)</f>
        <v>47905</v>
      </c>
      <c r="AQ1228" s="186">
        <f>_xll.qlCalendarAdvance(Calendar,AQ1227,AO1228,"f",,Trigger)</f>
        <v>47907</v>
      </c>
      <c r="AR1228" s="186">
        <f>_xll.qlInterestRateIndexMaturity(Currency&amp;"ibor"&amp;$I$1,AQ1228,Trigger)</f>
        <v>47938</v>
      </c>
      <c r="AS1228" s="359">
        <f>_xll.qlIndexFixing($AC$5,AP1228,,_xll.ohTrigger(Trigger,Quote!$V$2))</f>
        <v>1.6683957309260096E-2</v>
      </c>
      <c r="AT1228" s="359">
        <f>_xll.qlIndexFixing($AU$1,AP1228,TRUE,_xll.ohTrigger(Trigger,Trigger1M))</f>
        <v>1.6368710309859615E-2</v>
      </c>
    </row>
    <row r="1229" spans="41:46" ht="11.25" customHeight="1" x14ac:dyDescent="0.25">
      <c r="AO1229" s="187" t="s">
        <v>90</v>
      </c>
      <c r="AP1229" s="186">
        <f>_xll.qlInterestRateIndexFixingDate(Currency&amp;"ibor"&amp;$I$1,AQ1229,Trigger)</f>
        <v>47912</v>
      </c>
      <c r="AQ1229" s="186">
        <f>_xll.qlCalendarAdvance(Calendar,AQ1228,AO1229,"f",,Trigger)</f>
        <v>47914</v>
      </c>
      <c r="AR1229" s="186">
        <f>_xll.qlInterestRateIndexMaturity(Currency&amp;"ibor"&amp;$I$1,AQ1229,Trigger)</f>
        <v>47945</v>
      </c>
      <c r="AS1229" s="359">
        <f>_xll.qlIndexFixing($AC$5,AP1229,,_xll.ohTrigger(Trigger,Quote!$V$2))</f>
        <v>1.6698806443845259E-2</v>
      </c>
      <c r="AT1229" s="359">
        <f>_xll.qlIndexFixing($AU$1,AP1229,TRUE,_xll.ohTrigger(Trigger,Trigger1M))</f>
        <v>1.6365597989318973E-2</v>
      </c>
    </row>
    <row r="1230" spans="41:46" ht="11.25" customHeight="1" x14ac:dyDescent="0.25">
      <c r="AO1230" s="187" t="s">
        <v>90</v>
      </c>
      <c r="AP1230" s="186">
        <f>_xll.qlInterestRateIndexFixingDate(Currency&amp;"ibor"&amp;$I$1,AQ1230,Trigger)</f>
        <v>47919</v>
      </c>
      <c r="AQ1230" s="186">
        <f>_xll.qlCalendarAdvance(Calendar,AQ1229,AO1230,"f",,Trigger)</f>
        <v>47921</v>
      </c>
      <c r="AR1230" s="186">
        <f>_xll.qlInterestRateIndexMaturity(Currency&amp;"ibor"&amp;$I$1,AQ1230,Trigger)</f>
        <v>47953</v>
      </c>
      <c r="AS1230" s="359">
        <f>_xll.qlIndexFixing($AC$5,AP1230,,_xll.ohTrigger(Trigger,Quote!$V$2))</f>
        <v>1.671510410210103E-2</v>
      </c>
      <c r="AT1230" s="359">
        <f>_xll.qlIndexFixing($AU$1,AP1230,TRUE,_xll.ohTrigger(Trigger,Trigger1M))</f>
        <v>1.6362585120920092E-2</v>
      </c>
    </row>
    <row r="1231" spans="41:46" ht="11.25" customHeight="1" x14ac:dyDescent="0.25">
      <c r="AO1231" s="187" t="s">
        <v>90</v>
      </c>
      <c r="AP1231" s="186">
        <f>_xll.qlInterestRateIndexFixingDate(Currency&amp;"ibor"&amp;$I$1,AQ1231,Trigger)</f>
        <v>47926</v>
      </c>
      <c r="AQ1231" s="186">
        <f>_xll.qlCalendarAdvance(Calendar,AQ1230,AO1231,"f",,Trigger)</f>
        <v>47928</v>
      </c>
      <c r="AR1231" s="186">
        <f>_xll.qlInterestRateIndexMaturity(Currency&amp;"ibor"&amp;$I$1,AQ1231,Trigger)</f>
        <v>47959</v>
      </c>
      <c r="AS1231" s="359">
        <f>_xll.qlIndexFixing($AC$5,AP1231,,_xll.ohTrigger(Trigger,Quote!$V$2))</f>
        <v>1.6728504769896537E-2</v>
      </c>
      <c r="AT1231" s="359">
        <f>_xll.qlIndexFixing($AU$1,AP1231,TRUE,_xll.ohTrigger(Trigger,Trigger1M))</f>
        <v>1.6359244719238622E-2</v>
      </c>
    </row>
    <row r="1232" spans="41:46" ht="11.25" customHeight="1" x14ac:dyDescent="0.25">
      <c r="AO1232" s="187" t="s">
        <v>90</v>
      </c>
      <c r="AP1232" s="186">
        <f>_xll.qlInterestRateIndexFixingDate(Currency&amp;"ibor"&amp;$I$1,AQ1232,Trigger)</f>
        <v>47933</v>
      </c>
      <c r="AQ1232" s="186">
        <f>_xll.qlCalendarAdvance(Calendar,AQ1231,AO1232,"f",,Trigger)</f>
        <v>47935</v>
      </c>
      <c r="AR1232" s="186">
        <f>_xll.qlInterestRateIndexMaturity(Currency&amp;"ibor"&amp;$I$1,AQ1232,Trigger)</f>
        <v>47966</v>
      </c>
      <c r="AS1232" s="359">
        <f>_xll.qlIndexFixing($AC$5,AP1232,,_xll.ohTrigger(Trigger,Quote!$V$2))</f>
        <v>1.6743353961360074E-2</v>
      </c>
      <c r="AT1232" s="359">
        <f>_xll.qlIndexFixing($AU$1,AP1232,TRUE,_xll.ohTrigger(Trigger,Trigger1M))</f>
        <v>1.6356003966568531E-2</v>
      </c>
    </row>
    <row r="1233" spans="41:46" ht="11.25" customHeight="1" x14ac:dyDescent="0.25">
      <c r="AO1233" s="187" t="s">
        <v>90</v>
      </c>
      <c r="AP1233" s="186">
        <f>_xll.qlInterestRateIndexFixingDate(Currency&amp;"ibor"&amp;$I$1,AQ1233,Trigger)</f>
        <v>47940</v>
      </c>
      <c r="AQ1233" s="186">
        <f>_xll.qlCalendarAdvance(Calendar,AQ1232,AO1233,"f",,Trigger)</f>
        <v>47942</v>
      </c>
      <c r="AR1233" s="186">
        <f>_xll.qlInterestRateIndexMaturity(Currency&amp;"ibor"&amp;$I$1,AQ1233,Trigger)</f>
        <v>47973</v>
      </c>
      <c r="AS1233" s="359">
        <f>_xll.qlIndexFixing($AC$5,AP1233,,_xll.ohTrigger(Trigger,Quote!$V$2))</f>
        <v>1.6758203171786508E-2</v>
      </c>
      <c r="AT1233" s="359">
        <f>_xll.qlIndexFixing($AU$1,AP1233,TRUE,_xll.ohTrigger(Trigger,Trigger1M))</f>
        <v>1.6352720600065977E-2</v>
      </c>
    </row>
    <row r="1234" spans="41:46" ht="11.25" customHeight="1" x14ac:dyDescent="0.25">
      <c r="AO1234" s="187" t="s">
        <v>90</v>
      </c>
      <c r="AP1234" s="186">
        <f>_xll.qlInterestRateIndexFixingDate(Currency&amp;"ibor"&amp;$I$1,AQ1234,Trigger)</f>
        <v>47947</v>
      </c>
      <c r="AQ1234" s="186">
        <f>_xll.qlCalendarAdvance(Calendar,AQ1233,AO1234,"f",,Trigger)</f>
        <v>47953</v>
      </c>
      <c r="AR1234" s="186">
        <f>_xll.qlInterestRateIndexMaturity(Currency&amp;"ibor"&amp;$I$1,AQ1234,Trigger)</f>
        <v>47983</v>
      </c>
      <c r="AS1234" s="359">
        <f>_xll.qlIndexFixing($AC$5,AP1234,,_xll.ohTrigger(Trigger,Quote!$V$2))</f>
        <v>1.6780086127822891E-2</v>
      </c>
      <c r="AT1234" s="359">
        <f>_xll.qlIndexFixing($AU$1,AP1234,TRUE,_xll.ohTrigger(Trigger,Trigger1M))</f>
        <v>1.6347347064453288E-2</v>
      </c>
    </row>
    <row r="1235" spans="41:46" ht="11.25" customHeight="1" x14ac:dyDescent="0.25">
      <c r="AO1235" s="187" t="s">
        <v>90</v>
      </c>
      <c r="AP1235" s="186">
        <f>_xll.qlInterestRateIndexFixingDate(Currency&amp;"ibor"&amp;$I$1,AQ1235,Trigger)</f>
        <v>47956</v>
      </c>
      <c r="AQ1235" s="186">
        <f>_xll.qlCalendarAdvance(Calendar,AQ1234,AO1235,"f",,Trigger)</f>
        <v>47960</v>
      </c>
      <c r="AR1235" s="186">
        <f>_xll.qlInterestRateIndexMaturity(Currency&amp;"ibor"&amp;$I$1,AQ1235,Trigger)</f>
        <v>47990</v>
      </c>
      <c r="AS1235" s="359">
        <f>_xll.qlIndexFixing($AC$5,AP1235,,_xll.ohTrigger(Trigger,Quote!$V$2))</f>
        <v>1.6794934693698416E-2</v>
      </c>
      <c r="AT1235" s="359">
        <f>_xll.qlIndexFixing($AU$1,AP1235,TRUE,_xll.ohTrigger(Trigger,Trigger1M))</f>
        <v>1.6343957742723347E-2</v>
      </c>
    </row>
    <row r="1236" spans="41:46" ht="11.25" customHeight="1" x14ac:dyDescent="0.25">
      <c r="AO1236" s="187" t="s">
        <v>90</v>
      </c>
      <c r="AP1236" s="186">
        <f>_xll.qlInterestRateIndexFixingDate(Currency&amp;"ibor"&amp;$I$1,AQ1236,Trigger)</f>
        <v>47963</v>
      </c>
      <c r="AQ1236" s="186">
        <f>_xll.qlCalendarAdvance(Calendar,AQ1235,AO1236,"f",,Trigger)</f>
        <v>47967</v>
      </c>
      <c r="AR1236" s="186">
        <f>_xll.qlInterestRateIndexMaturity(Currency&amp;"ibor"&amp;$I$1,AQ1236,Trigger)</f>
        <v>47997</v>
      </c>
      <c r="AS1236" s="359">
        <f>_xll.qlIndexFixing($AC$5,AP1236,,_xll.ohTrigger(Trigger,Quote!$V$2))</f>
        <v>1.680978327792193E-2</v>
      </c>
      <c r="AT1236" s="359">
        <f>_xll.qlIndexFixing($AU$1,AP1236,TRUE,_xll.ohTrigger(Trigger,Trigger1M))</f>
        <v>1.6340526153585166E-2</v>
      </c>
    </row>
    <row r="1237" spans="41:46" ht="11.25" customHeight="1" x14ac:dyDescent="0.25">
      <c r="AO1237" s="187" t="s">
        <v>90</v>
      </c>
      <c r="AP1237" s="186">
        <f>_xll.qlInterestRateIndexFixingDate(Currency&amp;"ibor"&amp;$I$1,AQ1237,Trigger)</f>
        <v>47970</v>
      </c>
      <c r="AQ1237" s="186">
        <f>_xll.qlCalendarAdvance(Calendar,AQ1236,AO1237,"f",,Trigger)</f>
        <v>47974</v>
      </c>
      <c r="AR1237" s="186">
        <f>_xll.qlInterestRateIndexMaturity(Currency&amp;"ibor"&amp;$I$1,AQ1237,Trigger)</f>
        <v>48005</v>
      </c>
      <c r="AS1237" s="359">
        <f>_xll.qlIndexFixing($AC$5,AP1237,,_xll.ohTrigger(Trigger,Quote!$V$2))</f>
        <v>1.6703553565263797E-2</v>
      </c>
      <c r="AT1237" s="359">
        <f>_xll.qlIndexFixing($AU$1,AP1237,TRUE,_xll.ohTrigger(Trigger,Trigger1M))</f>
        <v>1.6337170996476722E-2</v>
      </c>
    </row>
    <row r="1238" spans="41:46" ht="11.25" customHeight="1" x14ac:dyDescent="0.25">
      <c r="AO1238" s="187" t="s">
        <v>90</v>
      </c>
      <c r="AP1238" s="186">
        <f>_xll.qlInterestRateIndexFixingDate(Currency&amp;"ibor"&amp;$I$1,AQ1238,Trigger)</f>
        <v>47977</v>
      </c>
      <c r="AQ1238" s="186">
        <f>_xll.qlCalendarAdvance(Calendar,AQ1237,AO1238,"f",,Trigger)</f>
        <v>47981</v>
      </c>
      <c r="AR1238" s="186">
        <f>_xll.qlInterestRateIndexMaturity(Currency&amp;"ibor"&amp;$I$1,AQ1238,Trigger)</f>
        <v>48012</v>
      </c>
      <c r="AS1238" s="359">
        <f>_xll.qlIndexFixing($AC$5,AP1238,,_xll.ohTrigger(Trigger,Quote!$V$2))</f>
        <v>1.650357165248453E-2</v>
      </c>
      <c r="AT1238" s="359">
        <f>_xll.qlIndexFixing($AU$1,AP1238,TRUE,_xll.ohTrigger(Trigger,Trigger1M))</f>
        <v>1.6333652012092834E-2</v>
      </c>
    </row>
    <row r="1239" spans="41:46" ht="11.25" customHeight="1" x14ac:dyDescent="0.25">
      <c r="AO1239" s="187" t="s">
        <v>90</v>
      </c>
      <c r="AP1239" s="186">
        <f>_xll.qlInterestRateIndexFixingDate(Currency&amp;"ibor"&amp;$I$1,AQ1239,Trigger)</f>
        <v>47984</v>
      </c>
      <c r="AQ1239" s="186">
        <f>_xll.qlCalendarAdvance(Calendar,AQ1238,AO1239,"f",,Trigger)</f>
        <v>47988</v>
      </c>
      <c r="AR1239" s="186">
        <f>_xll.qlInterestRateIndexMaturity(Currency&amp;"ibor"&amp;$I$1,AQ1239,Trigger)</f>
        <v>48019</v>
      </c>
      <c r="AS1239" s="359">
        <f>_xll.qlIndexFixing($AC$5,AP1239,,_xll.ohTrigger(Trigger,Quote!$V$2))</f>
        <v>1.6303080293950004E-2</v>
      </c>
      <c r="AT1239" s="359">
        <f>_xll.qlIndexFixing($AU$1,AP1239,TRUE,_xll.ohTrigger(Trigger,Trigger1M))</f>
        <v>1.6330091060765477E-2</v>
      </c>
    </row>
    <row r="1240" spans="41:46" ht="11.25" customHeight="1" x14ac:dyDescent="0.25">
      <c r="AO1240" s="187" t="s">
        <v>90</v>
      </c>
      <c r="AP1240" s="186">
        <f>_xll.qlInterestRateIndexFixingDate(Currency&amp;"ibor"&amp;$I$1,AQ1240,Trigger)</f>
        <v>47991</v>
      </c>
      <c r="AQ1240" s="186">
        <f>_xll.qlCalendarAdvance(Calendar,AQ1239,AO1240,"f",,Trigger)</f>
        <v>47995</v>
      </c>
      <c r="AR1240" s="186">
        <f>_xll.qlInterestRateIndexMaturity(Currency&amp;"ibor"&amp;$I$1,AQ1240,Trigger)</f>
        <v>48026</v>
      </c>
      <c r="AS1240" s="359">
        <f>_xll.qlIndexFixing($AC$5,AP1240,,_xll.ohTrigger(Trigger,Quote!$V$2))</f>
        <v>1.6102079516134526E-2</v>
      </c>
      <c r="AT1240" s="359">
        <f>_xll.qlIndexFixing($AU$1,AP1240,TRUE,_xll.ohTrigger(Trigger,Trigger1M))</f>
        <v>1.632648824093462E-2</v>
      </c>
    </row>
    <row r="1241" spans="41:46" ht="11.25" customHeight="1" x14ac:dyDescent="0.25">
      <c r="AO1241" s="187" t="s">
        <v>90</v>
      </c>
      <c r="AP1241" s="186">
        <f>_xll.qlInterestRateIndexFixingDate(Currency&amp;"ibor"&amp;$I$1,AQ1241,Trigger)</f>
        <v>47998</v>
      </c>
      <c r="AQ1241" s="186">
        <f>_xll.qlCalendarAdvance(Calendar,AQ1240,AO1241,"f",,Trigger)</f>
        <v>48002</v>
      </c>
      <c r="AR1241" s="186">
        <f>_xll.qlInterestRateIndexMaturity(Currency&amp;"ibor"&amp;$I$1,AQ1241,Trigger)</f>
        <v>48032</v>
      </c>
      <c r="AS1241" s="359">
        <f>_xll.qlIndexFixing($AC$5,AP1241,,_xll.ohTrigger(Trigger,Quote!$V$2))</f>
        <v>1.5929933750649106E-2</v>
      </c>
      <c r="AT1241" s="359">
        <f>_xll.qlIndexFixing($AU$1,AP1241,TRUE,_xll.ohTrigger(Trigger,Trigger1M))</f>
        <v>1.6322737641950802E-2</v>
      </c>
    </row>
    <row r="1242" spans="41:46" ht="11.25" customHeight="1" x14ac:dyDescent="0.25">
      <c r="AO1242" s="187" t="s">
        <v>90</v>
      </c>
      <c r="AP1242" s="186">
        <f>_xll.qlInterestRateIndexFixingDate(Currency&amp;"ibor"&amp;$I$1,AQ1242,Trigger)</f>
        <v>48005</v>
      </c>
      <c r="AQ1242" s="186">
        <f>_xll.qlCalendarAdvance(Calendar,AQ1241,AO1242,"f",,Trigger)</f>
        <v>48009</v>
      </c>
      <c r="AR1242" s="186">
        <f>_xll.qlInterestRateIndexMaturity(Currency&amp;"ibor"&amp;$I$1,AQ1242,Trigger)</f>
        <v>48039</v>
      </c>
      <c r="AS1242" s="359">
        <f>_xll.qlIndexFixing($AC$5,AP1242,,_xll.ohTrigger(Trigger,Quote!$V$2))</f>
        <v>1.5942510090533268E-2</v>
      </c>
      <c r="AT1242" s="359">
        <f>_xll.qlIndexFixing($AU$1,AP1242,TRUE,_xll.ohTrigger(Trigger,Trigger1M))</f>
        <v>1.6319054515485654E-2</v>
      </c>
    </row>
    <row r="1243" spans="41:46" ht="11.25" customHeight="1" x14ac:dyDescent="0.25">
      <c r="AO1243" s="187" t="s">
        <v>90</v>
      </c>
      <c r="AP1243" s="186">
        <f>_xll.qlInterestRateIndexFixingDate(Currency&amp;"ibor"&amp;$I$1,AQ1243,Trigger)</f>
        <v>48012</v>
      </c>
      <c r="AQ1243" s="186">
        <f>_xll.qlCalendarAdvance(Calendar,AQ1242,AO1243,"f",,Trigger)</f>
        <v>48016</v>
      </c>
      <c r="AR1243" s="186">
        <f>_xll.qlInterestRateIndexMaturity(Currency&amp;"ibor"&amp;$I$1,AQ1243,Trigger)</f>
        <v>48046</v>
      </c>
      <c r="AS1243" s="359">
        <f>_xll.qlIndexFixing($AC$5,AP1243,,_xll.ohTrigger(Trigger,Quote!$V$2))</f>
        <v>1.59550864435829E-2</v>
      </c>
      <c r="AT1243" s="359">
        <f>_xll.qlIndexFixing($AU$1,AP1243,TRUE,_xll.ohTrigger(Trigger,Trigger1M))</f>
        <v>1.6315329810655754E-2</v>
      </c>
    </row>
    <row r="1244" spans="41:46" ht="11.25" customHeight="1" x14ac:dyDescent="0.25">
      <c r="AO1244" s="187" t="s">
        <v>90</v>
      </c>
      <c r="AP1244" s="186">
        <f>_xll.qlInterestRateIndexFixingDate(Currency&amp;"ibor"&amp;$I$1,AQ1244,Trigger)</f>
        <v>48019</v>
      </c>
      <c r="AQ1244" s="186">
        <f>_xll.qlCalendarAdvance(Calendar,AQ1243,AO1244,"f",,Trigger)</f>
        <v>48023</v>
      </c>
      <c r="AR1244" s="186">
        <f>_xll.qlInterestRateIndexMaturity(Currency&amp;"ibor"&amp;$I$1,AQ1244,Trigger)</f>
        <v>48053</v>
      </c>
      <c r="AS1244" s="359">
        <f>_xll.qlIndexFixing($AC$5,AP1244,,_xll.ohTrigger(Trigger,Quote!$V$2))</f>
        <v>1.5967662809792671E-2</v>
      </c>
      <c r="AT1244" s="359">
        <f>_xll.qlIndexFixing($AU$1,AP1244,TRUE,_xll.ohTrigger(Trigger,Trigger1M))</f>
        <v>1.6311563625902359E-2</v>
      </c>
    </row>
    <row r="1245" spans="41:46" ht="11.25" customHeight="1" x14ac:dyDescent="0.25">
      <c r="AO1245" s="187" t="s">
        <v>90</v>
      </c>
      <c r="AP1245" s="186">
        <f>_xll.qlInterestRateIndexFixingDate(Currency&amp;"ibor"&amp;$I$1,AQ1245,Trigger)</f>
        <v>48026</v>
      </c>
      <c r="AQ1245" s="186">
        <f>_xll.qlCalendarAdvance(Calendar,AQ1244,AO1245,"f",,Trigger)</f>
        <v>48030</v>
      </c>
      <c r="AR1245" s="186">
        <f>_xll.qlInterestRateIndexMaturity(Currency&amp;"ibor"&amp;$I$1,AQ1245,Trigger)</f>
        <v>48061</v>
      </c>
      <c r="AS1245" s="359">
        <f>_xll.qlIndexFixing($AC$5,AP1245,,_xll.ohTrigger(Trigger,Quote!$V$2))</f>
        <v>1.5981492068079153E-2</v>
      </c>
      <c r="AT1245" s="359">
        <f>_xll.qlIndexFixing($AU$1,AP1245,TRUE,_xll.ohTrigger(Trigger,Trigger1M))</f>
        <v>1.6307849559719412E-2</v>
      </c>
    </row>
    <row r="1246" spans="41:46" ht="11.25" customHeight="1" x14ac:dyDescent="0.25">
      <c r="AO1246" s="187" t="s">
        <v>90</v>
      </c>
      <c r="AP1246" s="186">
        <f>_xll.qlInterestRateIndexFixingDate(Currency&amp;"ibor"&amp;$I$1,AQ1246,Trigger)</f>
        <v>48033</v>
      </c>
      <c r="AQ1246" s="186">
        <f>_xll.qlCalendarAdvance(Calendar,AQ1245,AO1246,"f",,Trigger)</f>
        <v>48037</v>
      </c>
      <c r="AR1246" s="186">
        <f>_xll.qlInterestRateIndexMaturity(Currency&amp;"ibor"&amp;$I$1,AQ1246,Trigger)</f>
        <v>48068</v>
      </c>
      <c r="AS1246" s="359">
        <f>_xll.qlIndexFixing($AC$5,AP1246,,_xll.ohTrigger(Trigger,Quote!$V$2))</f>
        <v>1.5994069019708981E-2</v>
      </c>
      <c r="AT1246" s="359">
        <f>_xll.qlIndexFixing($AU$1,AP1246,TRUE,_xll.ohTrigger(Trigger,Trigger1M))</f>
        <v>1.6303997596163546E-2</v>
      </c>
    </row>
    <row r="1247" spans="41:46" ht="11.25" customHeight="1" x14ac:dyDescent="0.25">
      <c r="AO1247" s="187" t="s">
        <v>90</v>
      </c>
      <c r="AP1247" s="186">
        <f>_xll.qlInterestRateIndexFixingDate(Currency&amp;"ibor"&amp;$I$1,AQ1247,Trigger)</f>
        <v>48040</v>
      </c>
      <c r="AQ1247" s="186">
        <f>_xll.qlCalendarAdvance(Calendar,AQ1246,AO1247,"f",,Trigger)</f>
        <v>48044</v>
      </c>
      <c r="AR1247" s="186">
        <f>_xll.qlInterestRateIndexMaturity(Currency&amp;"ibor"&amp;$I$1,AQ1247,Trigger)</f>
        <v>48075</v>
      </c>
      <c r="AS1247" s="359">
        <f>_xll.qlIndexFixing($AC$5,AP1247,,_xll.ohTrigger(Trigger,Quote!$V$2))</f>
        <v>1.600664598494083E-2</v>
      </c>
      <c r="AT1247" s="359">
        <f>_xll.qlIndexFixing($AU$1,AP1247,TRUE,_xll.ohTrigger(Trigger,Trigger1M))</f>
        <v>1.6300104453199411E-2</v>
      </c>
    </row>
    <row r="1248" spans="41:46" ht="11.25" customHeight="1" x14ac:dyDescent="0.25">
      <c r="AO1248" s="187" t="s">
        <v>90</v>
      </c>
      <c r="AP1248" s="186">
        <f>_xll.qlInterestRateIndexFixingDate(Currency&amp;"ibor"&amp;$I$1,AQ1248,Trigger)</f>
        <v>48047</v>
      </c>
      <c r="AQ1248" s="186">
        <f>_xll.qlCalendarAdvance(Calendar,AQ1247,AO1248,"f",,Trigger)</f>
        <v>48051</v>
      </c>
      <c r="AR1248" s="186">
        <f>_xll.qlInterestRateIndexMaturity(Currency&amp;"ibor"&amp;$I$1,AQ1248,Trigger)</f>
        <v>48082</v>
      </c>
      <c r="AS1248" s="359">
        <f>_xll.qlIndexFixing($AC$5,AP1248,,_xll.ohTrigger(Trigger,Quote!$V$2))</f>
        <v>1.6019222963774702E-2</v>
      </c>
      <c r="AT1248" s="359">
        <f>_xll.qlIndexFixing($AU$1,AP1248,TRUE,_xll.ohTrigger(Trigger,Trigger1M))</f>
        <v>1.6296170229274709E-2</v>
      </c>
    </row>
    <row r="1249" spans="41:46" ht="11.25" customHeight="1" x14ac:dyDescent="0.25">
      <c r="AO1249" s="187" t="s">
        <v>90</v>
      </c>
      <c r="AP1249" s="186">
        <f>_xll.qlInterestRateIndexFixingDate(Currency&amp;"ibor"&amp;$I$1,AQ1249,Trigger)</f>
        <v>48054</v>
      </c>
      <c r="AQ1249" s="186">
        <f>_xll.qlCalendarAdvance(Calendar,AQ1248,AO1249,"f",,Trigger)</f>
        <v>48058</v>
      </c>
      <c r="AR1249" s="186">
        <f>_xll.qlInterestRateIndexMaturity(Currency&amp;"ibor"&amp;$I$1,AQ1249,Trigger)</f>
        <v>48089</v>
      </c>
      <c r="AS1249" s="359">
        <f>_xll.qlIndexFixing($AC$5,AP1249,,_xll.ohTrigger(Trigger,Quote!$V$2))</f>
        <v>1.60317999562106E-2</v>
      </c>
      <c r="AT1249" s="359">
        <f>_xll.qlIndexFixing($AU$1,AP1249,TRUE,_xll.ohTrigger(Trigger,Trigger1M))</f>
        <v>1.6292195022834556E-2</v>
      </c>
    </row>
    <row r="1250" spans="41:46" ht="11.25" customHeight="1" x14ac:dyDescent="0.25">
      <c r="AO1250" s="187" t="s">
        <v>90</v>
      </c>
      <c r="AP1250" s="186">
        <f>_xll.qlInterestRateIndexFixingDate(Currency&amp;"ibor"&amp;$I$1,AQ1250,Trigger)</f>
        <v>48061</v>
      </c>
      <c r="AQ1250" s="186">
        <f>_xll.qlCalendarAdvance(Calendar,AQ1249,AO1250,"f",,Trigger)</f>
        <v>48065</v>
      </c>
      <c r="AR1250" s="186">
        <f>_xll.qlInterestRateIndexMaturity(Currency&amp;"ibor"&amp;$I$1,AQ1250,Trigger)</f>
        <v>48096</v>
      </c>
      <c r="AS1250" s="359">
        <f>_xll.qlIndexFixing($AC$5,AP1250,,_xll.ohTrigger(Trigger,Quote!$V$2))</f>
        <v>1.6044376962248516E-2</v>
      </c>
      <c r="AT1250" s="359">
        <f>_xll.qlIndexFixing($AU$1,AP1250,TRUE,_xll.ohTrigger(Trigger,Trigger1M))</f>
        <v>1.6288178932321505E-2</v>
      </c>
    </row>
    <row r="1251" spans="41:46" ht="11.25" customHeight="1" x14ac:dyDescent="0.25">
      <c r="AO1251" s="187" t="s">
        <v>90</v>
      </c>
      <c r="AP1251" s="186">
        <f>_xll.qlInterestRateIndexFixingDate(Currency&amp;"ibor"&amp;$I$1,AQ1251,Trigger)</f>
        <v>48068</v>
      </c>
      <c r="AQ1251" s="186">
        <f>_xll.qlCalendarAdvance(Calendar,AQ1250,AO1251,"f",,Trigger)</f>
        <v>48072</v>
      </c>
      <c r="AR1251" s="186">
        <f>_xll.qlInterestRateIndexMaturity(Currency&amp;"ibor"&amp;$I$1,AQ1251,Trigger)</f>
        <v>48103</v>
      </c>
      <c r="AS1251" s="359">
        <f>_xll.qlIndexFixing($AC$5,AP1251,,_xll.ohTrigger(Trigger,Quote!$V$2))</f>
        <v>1.6056953981891036E-2</v>
      </c>
      <c r="AT1251" s="359">
        <f>_xll.qlIndexFixing($AU$1,AP1251,TRUE,_xll.ohTrigger(Trigger,Trigger1M))</f>
        <v>1.6284122056180676E-2</v>
      </c>
    </row>
    <row r="1252" spans="41:46" ht="11.25" customHeight="1" x14ac:dyDescent="0.25">
      <c r="AO1252" s="187" t="s">
        <v>90</v>
      </c>
      <c r="AP1252" s="186">
        <f>_xll.qlInterestRateIndexFixingDate(Currency&amp;"ibor"&amp;$I$1,AQ1252,Trigger)</f>
        <v>48075</v>
      </c>
      <c r="AQ1252" s="186">
        <f>_xll.qlCalendarAdvance(Calendar,AQ1251,AO1252,"f",,Trigger)</f>
        <v>48079</v>
      </c>
      <c r="AR1252" s="186">
        <f>_xll.qlInterestRateIndexMaturity(Currency&amp;"ibor"&amp;$I$1,AQ1252,Trigger)</f>
        <v>48110</v>
      </c>
      <c r="AS1252" s="359">
        <f>_xll.qlIndexFixing($AC$5,AP1252,,_xll.ohTrigger(Trigger,Quote!$V$2))</f>
        <v>1.6069531015133001E-2</v>
      </c>
      <c r="AT1252" s="359">
        <f>_xll.qlIndexFixing($AU$1,AP1252,TRUE,_xll.ohTrigger(Trigger,Trigger1M))</f>
        <v>1.6280024492854612E-2</v>
      </c>
    </row>
    <row r="1253" spans="41:46" ht="11.25" customHeight="1" x14ac:dyDescent="0.25">
      <c r="AO1253" s="187" t="s">
        <v>90</v>
      </c>
      <c r="AP1253" s="186">
        <f>_xll.qlInterestRateIndexFixingDate(Currency&amp;"ibor"&amp;$I$1,AQ1253,Trigger)</f>
        <v>48082</v>
      </c>
      <c r="AQ1253" s="186">
        <f>_xll.qlCalendarAdvance(Calendar,AQ1252,AO1253,"f",,Trigger)</f>
        <v>48086</v>
      </c>
      <c r="AR1253" s="186">
        <f>_xll.qlInterestRateIndexMaturity(Currency&amp;"ibor"&amp;$I$1,AQ1253,Trigger)</f>
        <v>48117</v>
      </c>
      <c r="AS1253" s="359">
        <f>_xll.qlIndexFixing($AC$5,AP1253,,_xll.ohTrigger(Trigger,Quote!$V$2))</f>
        <v>1.6082108061979565E-2</v>
      </c>
      <c r="AT1253" s="359">
        <f>_xll.qlIndexFixing($AU$1,AP1253,TRUE,_xll.ohTrigger(Trigger,Trigger1M))</f>
        <v>1.6275886340788439E-2</v>
      </c>
    </row>
    <row r="1254" spans="41:46" ht="11.25" customHeight="1" x14ac:dyDescent="0.25">
      <c r="AO1254" s="187" t="s">
        <v>90</v>
      </c>
      <c r="AP1254" s="186">
        <f>_xll.qlInterestRateIndexFixingDate(Currency&amp;"ibor"&amp;$I$1,AQ1254,Trigger)</f>
        <v>48089</v>
      </c>
      <c r="AQ1254" s="186">
        <f>_xll.qlCalendarAdvance(Calendar,AQ1253,AO1254,"f",,Trigger)</f>
        <v>48093</v>
      </c>
      <c r="AR1254" s="186">
        <f>_xll.qlInterestRateIndexMaturity(Currency&amp;"ibor"&amp;$I$1,AQ1254,Trigger)</f>
        <v>48123</v>
      </c>
      <c r="AS1254" s="359">
        <f>_xll.qlIndexFixing($AC$5,AP1254,,_xll.ohTrigger(Trigger,Quote!$V$2))</f>
        <v>1.6093427195860599E-2</v>
      </c>
      <c r="AT1254" s="359">
        <f>_xll.qlIndexFixing($AU$1,AP1254,TRUE,_xll.ohTrigger(Trigger,Trigger1M))</f>
        <v>1.6271642038722334E-2</v>
      </c>
    </row>
    <row r="1255" spans="41:46" ht="11.25" customHeight="1" x14ac:dyDescent="0.25">
      <c r="AO1255" s="187" t="s">
        <v>90</v>
      </c>
      <c r="AP1255" s="186">
        <f>_xll.qlInterestRateIndexFixingDate(Currency&amp;"ibor"&amp;$I$1,AQ1255,Trigger)</f>
        <v>48096</v>
      </c>
      <c r="AQ1255" s="186">
        <f>_xll.qlCalendarAdvance(Calendar,AQ1254,AO1255,"f",,Trigger)</f>
        <v>48100</v>
      </c>
      <c r="AR1255" s="186">
        <f>_xll.qlInterestRateIndexMaturity(Currency&amp;"ibor"&amp;$I$1,AQ1255,Trigger)</f>
        <v>48130</v>
      </c>
      <c r="AS1255" s="359">
        <f>_xll.qlIndexFixing($AC$5,AP1255,,_xll.ohTrigger(Trigger,Quote!$V$2))</f>
        <v>1.6106003706863881E-2</v>
      </c>
      <c r="AT1255" s="359">
        <f>_xll.qlIndexFixing($AU$1,AP1255,TRUE,_xll.ohTrigger(Trigger,Trigger1M))</f>
        <v>1.6267426071690849E-2</v>
      </c>
    </row>
    <row r="1256" spans="41:46" ht="11.25" customHeight="1" x14ac:dyDescent="0.25">
      <c r="AO1256" s="187" t="s">
        <v>90</v>
      </c>
      <c r="AP1256" s="186">
        <f>_xll.qlInterestRateIndexFixingDate(Currency&amp;"ibor"&amp;$I$1,AQ1256,Trigger)</f>
        <v>48103</v>
      </c>
      <c r="AQ1256" s="186">
        <f>_xll.qlCalendarAdvance(Calendar,AQ1255,AO1256,"f",,Trigger)</f>
        <v>48107</v>
      </c>
      <c r="AR1256" s="186">
        <f>_xll.qlInterestRateIndexMaturity(Currency&amp;"ibor"&amp;$I$1,AQ1256,Trigger)</f>
        <v>48137</v>
      </c>
      <c r="AS1256" s="359">
        <f>_xll.qlIndexFixing($AC$5,AP1256,,_xll.ohTrigger(Trigger,Quote!$V$2))</f>
        <v>1.6118580231032631E-2</v>
      </c>
      <c r="AT1256" s="359">
        <f>_xll.qlIndexFixing($AU$1,AP1256,TRUE,_xll.ohTrigger(Trigger,Trigger1M))</f>
        <v>1.6263169805996291E-2</v>
      </c>
    </row>
    <row r="1257" spans="41:46" ht="11.25" customHeight="1" x14ac:dyDescent="0.25">
      <c r="AO1257" s="187" t="s">
        <v>90</v>
      </c>
      <c r="AP1257" s="186">
        <f>_xll.qlInterestRateIndexFixingDate(Currency&amp;"ibor"&amp;$I$1,AQ1257,Trigger)</f>
        <v>48110</v>
      </c>
      <c r="AQ1257" s="186">
        <f>_xll.qlCalendarAdvance(Calendar,AQ1256,AO1257,"f",,Trigger)</f>
        <v>48114</v>
      </c>
      <c r="AR1257" s="186">
        <f>_xll.qlInterestRateIndexMaturity(Currency&amp;"ibor"&amp;$I$1,AQ1257,Trigger)</f>
        <v>48144</v>
      </c>
      <c r="AS1257" s="359">
        <f>_xll.qlIndexFixing($AC$5,AP1257,,_xll.ohTrigger(Trigger,Quote!$V$2))</f>
        <v>1.6131156768364185E-2</v>
      </c>
      <c r="AT1257" s="359">
        <f>_xll.qlIndexFixing($AU$1,AP1257,TRUE,_xll.ohTrigger(Trigger,Trigger1M))</f>
        <v>1.6258873340077251E-2</v>
      </c>
    </row>
    <row r="1258" spans="41:46" ht="11.25" customHeight="1" x14ac:dyDescent="0.25">
      <c r="AO1258" s="187" t="s">
        <v>90</v>
      </c>
      <c r="AP1258" s="186">
        <f>_xll.qlInterestRateIndexFixingDate(Currency&amp;"ibor"&amp;$I$1,AQ1258,Trigger)</f>
        <v>48117</v>
      </c>
      <c r="AQ1258" s="186">
        <f>_xll.qlCalendarAdvance(Calendar,AQ1257,AO1258,"f",,Trigger)</f>
        <v>48121</v>
      </c>
      <c r="AR1258" s="186">
        <f>_xll.qlInterestRateIndexMaturity(Currency&amp;"ibor"&amp;$I$1,AQ1258,Trigger)</f>
        <v>48152</v>
      </c>
      <c r="AS1258" s="359">
        <f>_xll.qlIndexFixing($AC$5,AP1258,,_xll.ohTrigger(Trigger,Quote!$V$2))</f>
        <v>1.6144993500242736E-2</v>
      </c>
      <c r="AT1258" s="359">
        <f>_xll.qlIndexFixing($AU$1,AP1258,TRUE,_xll.ohTrigger(Trigger,Trigger1M))</f>
        <v>1.6254590195004831E-2</v>
      </c>
    </row>
    <row r="1259" spans="41:46" ht="11.25" customHeight="1" x14ac:dyDescent="0.25">
      <c r="AO1259" s="187" t="s">
        <v>90</v>
      </c>
      <c r="AP1259" s="186">
        <f>_xll.qlInterestRateIndexFixingDate(Currency&amp;"ibor"&amp;$I$1,AQ1259,Trigger)</f>
        <v>48124</v>
      </c>
      <c r="AQ1259" s="186">
        <f>_xll.qlCalendarAdvance(Calendar,AQ1258,AO1259,"f",,Trigger)</f>
        <v>48128</v>
      </c>
      <c r="AR1259" s="186">
        <f>_xll.qlInterestRateIndexMaturity(Currency&amp;"ibor"&amp;$I$1,AQ1259,Trigger)</f>
        <v>48159</v>
      </c>
      <c r="AS1259" s="359">
        <f>_xll.qlIndexFixing($AC$5,AP1259,,_xll.ohTrigger(Trigger,Quote!$V$2))</f>
        <v>1.6157570628704016E-2</v>
      </c>
      <c r="AT1259" s="359">
        <f>_xll.qlIndexFixing($AU$1,AP1259,TRUE,_xll.ohTrigger(Trigger,Trigger1M))</f>
        <v>1.6250210577876519E-2</v>
      </c>
    </row>
    <row r="1260" spans="41:46" ht="11.25" customHeight="1" x14ac:dyDescent="0.25">
      <c r="AO1260" s="187" t="s">
        <v>90</v>
      </c>
      <c r="AP1260" s="186">
        <f>_xll.qlInterestRateIndexFixingDate(Currency&amp;"ibor"&amp;$I$1,AQ1260,Trigger)</f>
        <v>48131</v>
      </c>
      <c r="AQ1260" s="186">
        <f>_xll.qlCalendarAdvance(Calendar,AQ1259,AO1260,"f",,Trigger)</f>
        <v>48135</v>
      </c>
      <c r="AR1260" s="186">
        <f>_xll.qlInterestRateIndexMaturity(Currency&amp;"ibor"&amp;$I$1,AQ1260,Trigger)</f>
        <v>48166</v>
      </c>
      <c r="AS1260" s="359">
        <f>_xll.qlIndexFixing($AC$5,AP1260,,_xll.ohTrigger(Trigger,Quote!$V$2))</f>
        <v>1.617014777076474E-2</v>
      </c>
      <c r="AT1260" s="359">
        <f>_xll.qlIndexFixing($AU$1,AP1260,TRUE,_xll.ohTrigger(Trigger,Trigger1M))</f>
        <v>1.6245791061134267E-2</v>
      </c>
    </row>
    <row r="1261" spans="41:46" ht="11.25" customHeight="1" x14ac:dyDescent="0.25">
      <c r="AO1261" s="187" t="s">
        <v>90</v>
      </c>
      <c r="AP1261" s="186">
        <f>_xll.qlInterestRateIndexFixingDate(Currency&amp;"ibor"&amp;$I$1,AQ1261,Trigger)</f>
        <v>48138</v>
      </c>
      <c r="AQ1261" s="186">
        <f>_xll.qlCalendarAdvance(Calendar,AQ1260,AO1261,"f",,Trigger)</f>
        <v>48142</v>
      </c>
      <c r="AR1261" s="186">
        <f>_xll.qlInterestRateIndexMaturity(Currency&amp;"ibor"&amp;$I$1,AQ1261,Trigger)</f>
        <v>48173</v>
      </c>
      <c r="AS1261" s="359">
        <f>_xll.qlIndexFixing($AC$5,AP1261,,_xll.ohTrigger(Trigger,Quote!$V$2))</f>
        <v>1.6182724926432645E-2</v>
      </c>
      <c r="AT1261" s="359">
        <f>_xll.qlIndexFixing($AU$1,AP1261,TRUE,_xll.ohTrigger(Trigger,Trigger1M))</f>
        <v>1.6241331743228365E-2</v>
      </c>
    </row>
    <row r="1262" spans="41:46" ht="11.25" customHeight="1" x14ac:dyDescent="0.25">
      <c r="AO1262" s="187" t="s">
        <v>90</v>
      </c>
      <c r="AP1262" s="186">
        <f>_xll.qlInterestRateIndexFixingDate(Currency&amp;"ibor"&amp;$I$1,AQ1262,Trigger)</f>
        <v>48145</v>
      </c>
      <c r="AQ1262" s="186">
        <f>_xll.qlCalendarAdvance(Calendar,AQ1261,AO1262,"f",,Trigger)</f>
        <v>48149</v>
      </c>
      <c r="AR1262" s="186">
        <f>_xll.qlInterestRateIndexMaturity(Currency&amp;"ibor"&amp;$I$1,AQ1262,Trigger)</f>
        <v>48180</v>
      </c>
      <c r="AS1262" s="359">
        <f>_xll.qlIndexFixing($AC$5,AP1262,,_xll.ohTrigger(Trigger,Quote!$V$2))</f>
        <v>1.6195302095697413E-2</v>
      </c>
      <c r="AT1262" s="359">
        <f>_xll.qlIndexFixing($AU$1,AP1262,TRUE,_xll.ohTrigger(Trigger,Trigger1M))</f>
        <v>1.623683272260135E-2</v>
      </c>
    </row>
    <row r="1263" spans="41:46" ht="11.25" customHeight="1" x14ac:dyDescent="0.25">
      <c r="AO1263" s="187" t="s">
        <v>90</v>
      </c>
      <c r="AP1263" s="186">
        <f>_xll.qlInterestRateIndexFixingDate(Currency&amp;"ibor"&amp;$I$1,AQ1263,Trigger)</f>
        <v>48152</v>
      </c>
      <c r="AQ1263" s="186">
        <f>_xll.qlCalendarAdvance(Calendar,AQ1262,AO1263,"f",,Trigger)</f>
        <v>48156</v>
      </c>
      <c r="AR1263" s="186">
        <f>_xll.qlInterestRateIndexMaturity(Currency&amp;"ibor"&amp;$I$1,AQ1263,Trigger)</f>
        <v>48186</v>
      </c>
      <c r="AS1263" s="359">
        <f>_xll.qlIndexFixing($AC$5,AP1263,,_xll.ohTrigger(Trigger,Quote!$V$2))</f>
        <v>1.6206616268767071E-2</v>
      </c>
      <c r="AT1263" s="359">
        <f>_xll.qlIndexFixing($AU$1,AP1263,TRUE,_xll.ohTrigger(Trigger,Trigger1M))</f>
        <v>1.6232255852599131E-2</v>
      </c>
    </row>
    <row r="1264" spans="41:46" ht="11.25" customHeight="1" x14ac:dyDescent="0.25">
      <c r="AO1264" s="187" t="s">
        <v>90</v>
      </c>
      <c r="AP1264" s="186">
        <f>_xll.qlInterestRateIndexFixingDate(Currency&amp;"ibor"&amp;$I$1,AQ1264,Trigger)</f>
        <v>48159</v>
      </c>
      <c r="AQ1264" s="186">
        <f>_xll.qlCalendarAdvance(Calendar,AQ1263,AO1264,"f",,Trigger)</f>
        <v>48163</v>
      </c>
      <c r="AR1264" s="186">
        <f>_xll.qlInterestRateIndexMaturity(Currency&amp;"ibor"&amp;$I$1,AQ1264,Trigger)</f>
        <v>48193</v>
      </c>
      <c r="AS1264" s="359">
        <f>_xll.qlIndexFixing($AC$5,AP1264,,_xll.ohTrigger(Trigger,Quote!$V$2))</f>
        <v>1.6219192898238255E-2</v>
      </c>
      <c r="AT1264" s="359">
        <f>_xll.qlIndexFixing($AU$1,AP1264,TRUE,_xll.ohTrigger(Trigger,Trigger1M))</f>
        <v>1.622768074147718E-2</v>
      </c>
    </row>
    <row r="1265" spans="41:46" ht="11.25" customHeight="1" x14ac:dyDescent="0.25">
      <c r="AO1265" s="187" t="s">
        <v>90</v>
      </c>
      <c r="AP1265" s="186">
        <f>_xll.qlInterestRateIndexFixingDate(Currency&amp;"ibor"&amp;$I$1,AQ1265,Trigger)</f>
        <v>48166</v>
      </c>
      <c r="AQ1265" s="186">
        <f>_xll.qlCalendarAdvance(Calendar,AQ1264,AO1265,"f",,Trigger)</f>
        <v>48170</v>
      </c>
      <c r="AR1265" s="186">
        <f>_xll.qlInterestRateIndexMaturity(Currency&amp;"ibor"&amp;$I$1,AQ1265,Trigger)</f>
        <v>48200</v>
      </c>
      <c r="AS1265" s="359">
        <f>_xll.qlIndexFixing($AC$5,AP1265,,_xll.ohTrigger(Trigger,Quote!$V$2))</f>
        <v>1.6231769540872243E-2</v>
      </c>
      <c r="AT1265" s="359">
        <f>_xll.qlIndexFixing($AU$1,AP1265,TRUE,_xll.ohTrigger(Trigger,Trigger1M))</f>
        <v>1.6223066217666116E-2</v>
      </c>
    </row>
    <row r="1266" spans="41:46" ht="11.25" customHeight="1" x14ac:dyDescent="0.25">
      <c r="AO1266" s="187" t="s">
        <v>90</v>
      </c>
      <c r="AP1266" s="186">
        <f>_xll.qlInterestRateIndexFixingDate(Currency&amp;"ibor"&amp;$I$1,AQ1266,Trigger)</f>
        <v>48173</v>
      </c>
      <c r="AQ1266" s="186">
        <f>_xll.qlCalendarAdvance(Calendar,AQ1265,AO1266,"f",,Trigger)</f>
        <v>48177</v>
      </c>
      <c r="AR1266" s="186">
        <f>_xll.qlInterestRateIndexMaturity(Currency&amp;"ibor"&amp;$I$1,AQ1266,Trigger)</f>
        <v>48211</v>
      </c>
      <c r="AS1266" s="359">
        <f>_xll.qlIndexFixing($AC$5,AP1266,,_xll.ohTrigger(Trigger,Quote!$V$2))</f>
        <v>1.6249405597879019E-2</v>
      </c>
      <c r="AT1266" s="359">
        <f>_xll.qlIndexFixing($AU$1,AP1266,TRUE,_xll.ohTrigger(Trigger,Trigger1M))</f>
        <v>1.6218527476948266E-2</v>
      </c>
    </row>
    <row r="1267" spans="41:46" ht="11.25" customHeight="1" x14ac:dyDescent="0.25">
      <c r="AO1267" s="187" t="s">
        <v>90</v>
      </c>
      <c r="AP1267" s="186">
        <f>_xll.qlInterestRateIndexFixingDate(Currency&amp;"ibor"&amp;$I$1,AQ1267,Trigger)</f>
        <v>48180</v>
      </c>
      <c r="AQ1267" s="186">
        <f>_xll.qlCalendarAdvance(Calendar,AQ1266,AO1267,"f",,Trigger)</f>
        <v>48184</v>
      </c>
      <c r="AR1267" s="186">
        <f>_xll.qlInterestRateIndexMaturity(Currency&amp;"ibor"&amp;$I$1,AQ1267,Trigger)</f>
        <v>48215</v>
      </c>
      <c r="AS1267" s="359">
        <f>_xll.qlIndexFixing($AC$5,AP1267,,_xll.ohTrigger(Trigger,Quote!$V$2))</f>
        <v>1.6258188146074812E-2</v>
      </c>
      <c r="AT1267" s="359">
        <f>_xll.qlIndexFixing($AU$1,AP1267,TRUE,_xll.ohTrigger(Trigger,Trigger1M))</f>
        <v>1.621374552435785E-2</v>
      </c>
    </row>
    <row r="1268" spans="41:46" ht="11.25" customHeight="1" x14ac:dyDescent="0.25">
      <c r="AO1268" s="187" t="s">
        <v>90</v>
      </c>
      <c r="AP1268" s="186">
        <f>_xll.qlInterestRateIndexFixingDate(Currency&amp;"ibor"&amp;$I$1,AQ1268,Trigger)</f>
        <v>48187</v>
      </c>
      <c r="AQ1268" s="186">
        <f>_xll.qlCalendarAdvance(Calendar,AQ1267,AO1268,"f",,Trigger)</f>
        <v>48191</v>
      </c>
      <c r="AR1268" s="186">
        <f>_xll.qlInterestRateIndexMaturity(Currency&amp;"ibor"&amp;$I$1,AQ1268,Trigger)</f>
        <v>48222</v>
      </c>
      <c r="AS1268" s="359">
        <f>_xll.qlIndexFixing($AC$5,AP1268,,_xll.ohTrigger(Trigger,Quote!$V$2))</f>
        <v>1.6270765396959454E-2</v>
      </c>
      <c r="AT1268" s="359">
        <f>_xll.qlIndexFixing($AU$1,AP1268,TRUE,_xll.ohTrigger(Trigger,Trigger1M))</f>
        <v>1.6209010354831691E-2</v>
      </c>
    </row>
    <row r="1269" spans="41:46" ht="11.25" customHeight="1" x14ac:dyDescent="0.25">
      <c r="AO1269" s="187" t="s">
        <v>90</v>
      </c>
      <c r="AP1269" s="186">
        <f>_xll.qlInterestRateIndexFixingDate(Currency&amp;"ibor"&amp;$I$1,AQ1269,Trigger)</f>
        <v>48194</v>
      </c>
      <c r="AQ1269" s="186">
        <f>_xll.qlCalendarAdvance(Calendar,AQ1268,AO1269,"f",,Trigger)</f>
        <v>48198</v>
      </c>
      <c r="AR1269" s="186">
        <f>_xll.qlInterestRateIndexMaturity(Currency&amp;"ibor"&amp;$I$1,AQ1269,Trigger)</f>
        <v>48229</v>
      </c>
      <c r="AS1269" s="359">
        <f>_xll.qlIndexFixing($AC$5,AP1269,,_xll.ohTrigger(Trigger,Quote!$V$2))</f>
        <v>1.6283342661443538E-2</v>
      </c>
      <c r="AT1269" s="359">
        <f>_xll.qlIndexFixing($AU$1,AP1269,TRUE,_xll.ohTrigger(Trigger,Trigger1M))</f>
        <v>1.620423617172349E-2</v>
      </c>
    </row>
    <row r="1270" spans="41:46" ht="11.25" customHeight="1" x14ac:dyDescent="0.25">
      <c r="AO1270" s="187" t="s">
        <v>90</v>
      </c>
      <c r="AP1270" s="186">
        <f>_xll.qlInterestRateIndexFixingDate(Currency&amp;"ibor"&amp;$I$1,AQ1270,Trigger)</f>
        <v>48201</v>
      </c>
      <c r="AQ1270" s="186">
        <f>_xll.qlCalendarAdvance(Calendar,AQ1269,AO1270,"f",,Trigger)</f>
        <v>48205</v>
      </c>
      <c r="AR1270" s="186">
        <f>_xll.qlInterestRateIndexMaturity(Currency&amp;"ibor"&amp;$I$1,AQ1270,Trigger)</f>
        <v>48236</v>
      </c>
      <c r="AS1270" s="359">
        <f>_xll.qlIndexFixing($AC$5,AP1270,,_xll.ohTrigger(Trigger,Quote!$V$2))</f>
        <v>1.6295919939532229E-2</v>
      </c>
      <c r="AT1270" s="359">
        <f>_xll.qlIndexFixing($AU$1,AP1270,TRUE,_xll.ohTrigger(Trigger,Trigger1M))</f>
        <v>1.6199423073486104E-2</v>
      </c>
    </row>
    <row r="1271" spans="41:46" ht="11.25" customHeight="1" x14ac:dyDescent="0.25">
      <c r="AO1271" s="187" t="s">
        <v>90</v>
      </c>
      <c r="AP1271" s="186">
        <f>_xll.qlInterestRateIndexFixingDate(Currency&amp;"ibor"&amp;$I$1,AQ1271,Trigger)</f>
        <v>48206</v>
      </c>
      <c r="AQ1271" s="186">
        <f>_xll.qlCalendarAdvance(Calendar,AQ1270,AO1271,"f",,Trigger)</f>
        <v>48212</v>
      </c>
      <c r="AR1271" s="186">
        <f>_xll.qlInterestRateIndexMaturity(Currency&amp;"ibor"&amp;$I$1,AQ1271,Trigger)</f>
        <v>48243</v>
      </c>
      <c r="AS1271" s="359">
        <f>_xll.qlIndexFixing($AC$5,AP1271,,_xll.ohTrigger(Trigger,Quote!$V$2))</f>
        <v>1.6308497231225516E-2</v>
      </c>
      <c r="AT1271" s="359">
        <f>_xll.qlIndexFixing($AU$1,AP1271,TRUE,_xll.ohTrigger(Trigger,Trigger1M))</f>
        <v>1.6194571158569815E-2</v>
      </c>
    </row>
    <row r="1272" spans="41:46" ht="11.25" customHeight="1" x14ac:dyDescent="0.25">
      <c r="AO1272" s="187" t="s">
        <v>90</v>
      </c>
      <c r="AP1272" s="186">
        <f>_xll.qlInterestRateIndexFixingDate(Currency&amp;"ibor"&amp;$I$1,AQ1272,Trigger)</f>
        <v>48215</v>
      </c>
      <c r="AQ1272" s="186">
        <f>_xll.qlCalendarAdvance(Calendar,AQ1271,AO1272,"f",,Trigger)</f>
        <v>48219</v>
      </c>
      <c r="AR1272" s="186">
        <f>_xll.qlInterestRateIndexMaturity(Currency&amp;"ibor"&amp;$I$1,AQ1272,Trigger)</f>
        <v>48250</v>
      </c>
      <c r="AS1272" s="359">
        <f>_xll.qlIndexFixing($AC$5,AP1272,,_xll.ohTrigger(Trigger,Quote!$V$2))</f>
        <v>1.6321074536518248E-2</v>
      </c>
      <c r="AT1272" s="359">
        <f>_xll.qlIndexFixing($AU$1,AP1272,TRUE,_xll.ohTrigger(Trigger,Trigger1M))</f>
        <v>1.6189680525424903E-2</v>
      </c>
    </row>
    <row r="1273" spans="41:46" ht="11.25" customHeight="1" x14ac:dyDescent="0.25">
      <c r="AO1273" s="187" t="s">
        <v>90</v>
      </c>
      <c r="AP1273" s="186">
        <f>_xll.qlInterestRateIndexFixingDate(Currency&amp;"ibor"&amp;$I$1,AQ1273,Trigger)</f>
        <v>48222</v>
      </c>
      <c r="AQ1273" s="186">
        <f>_xll.qlCalendarAdvance(Calendar,AQ1272,AO1273,"f",,Trigger)</f>
        <v>48226</v>
      </c>
      <c r="AR1273" s="186">
        <f>_xll.qlInterestRateIndexMaturity(Currency&amp;"ibor"&amp;$I$1,AQ1273,Trigger)</f>
        <v>48257</v>
      </c>
      <c r="AS1273" s="359">
        <f>_xll.qlIndexFixing($AC$5,AP1273,,_xll.ohTrigger(Trigger,Quote!$V$2))</f>
        <v>1.6333651855415583E-2</v>
      </c>
      <c r="AT1273" s="359">
        <f>_xll.qlIndexFixing($AU$1,AP1273,TRUE,_xll.ohTrigger(Trigger,Trigger1M))</f>
        <v>1.6184751272499069E-2</v>
      </c>
    </row>
    <row r="1274" spans="41:46" ht="11.25" customHeight="1" x14ac:dyDescent="0.25">
      <c r="AO1274" s="187" t="s">
        <v>90</v>
      </c>
      <c r="AP1274" s="186">
        <f>_xll.qlInterestRateIndexFixingDate(Currency&amp;"ibor"&amp;$I$1,AQ1274,Trigger)</f>
        <v>48229</v>
      </c>
      <c r="AQ1274" s="186">
        <f>_xll.qlCalendarAdvance(Calendar,AQ1273,AO1274,"f",,Trigger)</f>
        <v>48233</v>
      </c>
      <c r="AR1274" s="186">
        <f>_xll.qlInterestRateIndexMaturity(Currency&amp;"ibor"&amp;$I$1,AQ1274,Trigger)</f>
        <v>48264</v>
      </c>
      <c r="AS1274" s="359">
        <f>_xll.qlIndexFixing($AC$5,AP1274,,_xll.ohTrigger(Trigger,Quote!$V$2))</f>
        <v>1.6346229187914941E-2</v>
      </c>
      <c r="AT1274" s="359">
        <f>_xll.qlIndexFixing($AU$1,AP1274,TRUE,_xll.ohTrigger(Trigger,Trigger1M))</f>
        <v>1.6179783498242593E-2</v>
      </c>
    </row>
    <row r="1275" spans="41:46" ht="11.25" customHeight="1" x14ac:dyDescent="0.25">
      <c r="AO1275" s="187" t="s">
        <v>90</v>
      </c>
      <c r="AP1275" s="186">
        <f>_xll.qlInterestRateIndexFixingDate(Currency&amp;"ibor"&amp;$I$1,AQ1275,Trigger)</f>
        <v>48236</v>
      </c>
      <c r="AQ1275" s="186">
        <f>_xll.qlCalendarAdvance(Calendar,AQ1274,AO1275,"f",,Trigger)</f>
        <v>48240</v>
      </c>
      <c r="AR1275" s="186">
        <f>_xll.qlInterestRateIndexMaturity(Currency&amp;"ibor"&amp;$I$1,AQ1275,Trigger)</f>
        <v>48271</v>
      </c>
      <c r="AS1275" s="359">
        <f>_xll.qlIndexFixing($AC$5,AP1275,,_xll.ohTrigger(Trigger,Quote!$V$2))</f>
        <v>1.6358806534016321E-2</v>
      </c>
      <c r="AT1275" s="359">
        <f>_xll.qlIndexFixing($AU$1,AP1275,TRUE,_xll.ohTrigger(Trigger,Trigger1M))</f>
        <v>1.6174777301110915E-2</v>
      </c>
    </row>
    <row r="1276" spans="41:46" ht="11.25" customHeight="1" x14ac:dyDescent="0.25">
      <c r="AO1276" s="187" t="s">
        <v>90</v>
      </c>
      <c r="AP1276" s="186">
        <f>_xll.qlInterestRateIndexFixingDate(Currency&amp;"ibor"&amp;$I$1,AQ1276,Trigger)</f>
        <v>48243</v>
      </c>
      <c r="AQ1276" s="186">
        <f>_xll.qlCalendarAdvance(Calendar,AQ1275,AO1276,"f",,Trigger)</f>
        <v>48247</v>
      </c>
      <c r="AR1276" s="186">
        <f>_xll.qlInterestRateIndexMaturity(Currency&amp;"ibor"&amp;$I$1,AQ1276,Trigger)</f>
        <v>48276</v>
      </c>
      <c r="AS1276" s="359">
        <f>_xll.qlIndexFixing($AC$5,AP1276,,_xll.ohTrigger(Trigger,Quote!$V$2))</f>
        <v>1.6368843156522317E-2</v>
      </c>
      <c r="AT1276" s="359">
        <f>_xll.qlIndexFixing($AU$1,AP1276,TRUE,_xll.ohTrigger(Trigger,Trigger1M))</f>
        <v>1.6169733685253141E-2</v>
      </c>
    </row>
    <row r="1277" spans="41:46" ht="11.25" customHeight="1" x14ac:dyDescent="0.25">
      <c r="AO1277" s="187" t="s">
        <v>90</v>
      </c>
      <c r="AP1277" s="186">
        <f>_xll.qlInterestRateIndexFixingDate(Currency&amp;"ibor"&amp;$I$1,AQ1277,Trigger)</f>
        <v>48250</v>
      </c>
      <c r="AQ1277" s="186">
        <f>_xll.qlCalendarAdvance(Calendar,AQ1276,AO1277,"f",,Trigger)</f>
        <v>48254</v>
      </c>
      <c r="AR1277" s="186">
        <f>_xll.qlInterestRateIndexMaturity(Currency&amp;"ibor"&amp;$I$1,AQ1277,Trigger)</f>
        <v>48283</v>
      </c>
      <c r="AS1277" s="359">
        <f>_xll.qlIndexFixing($AC$5,AP1277,,_xll.ohTrigger(Trigger,Quote!$V$2))</f>
        <v>1.6381419384493057E-2</v>
      </c>
      <c r="AT1277" s="359">
        <f>_xll.qlIndexFixing($AU$1,AP1277,TRUE,_xll.ohTrigger(Trigger,Trigger1M))</f>
        <v>1.6164656838216582E-2</v>
      </c>
    </row>
    <row r="1278" spans="41:46" ht="11.25" customHeight="1" x14ac:dyDescent="0.25">
      <c r="AO1278" s="187" t="s">
        <v>90</v>
      </c>
      <c r="AP1278" s="186">
        <f>_xll.qlInterestRateIndexFixingDate(Currency&amp;"ibor"&amp;$I$1,AQ1278,Trigger)</f>
        <v>48257</v>
      </c>
      <c r="AQ1278" s="186">
        <f>_xll.qlCalendarAdvance(Calendar,AQ1277,AO1278,"f",,Trigger)</f>
        <v>48261</v>
      </c>
      <c r="AR1278" s="186">
        <f>_xll.qlInterestRateIndexMaturity(Currency&amp;"ibor"&amp;$I$1,AQ1278,Trigger)</f>
        <v>48290</v>
      </c>
      <c r="AS1278" s="359">
        <f>_xll.qlIndexFixing($AC$5,AP1278,,_xll.ohTrigger(Trigger,Quote!$V$2))</f>
        <v>1.6393995625187414E-2</v>
      </c>
      <c r="AT1278" s="359">
        <f>_xll.qlIndexFixing($AU$1,AP1278,TRUE,_xll.ohTrigger(Trigger,Trigger1M))</f>
        <v>1.6159541852865444E-2</v>
      </c>
    </row>
    <row r="1279" spans="41:46" ht="11.25" customHeight="1" x14ac:dyDescent="0.25">
      <c r="AO1279" s="187" t="s">
        <v>90</v>
      </c>
      <c r="AP1279" s="186">
        <f>_xll.qlInterestRateIndexFixingDate(Currency&amp;"ibor"&amp;$I$1,AQ1279,Trigger)</f>
        <v>48264</v>
      </c>
      <c r="AQ1279" s="186">
        <f>_xll.qlCalendarAdvance(Calendar,AQ1278,AO1279,"f",,Trigger)</f>
        <v>48268</v>
      </c>
      <c r="AR1279" s="186">
        <f>_xll.qlInterestRateIndexMaturity(Currency&amp;"ibor"&amp;$I$1,AQ1279,Trigger)</f>
        <v>48297</v>
      </c>
      <c r="AS1279" s="359">
        <f>_xll.qlIndexFixing($AC$5,AP1279,,_xll.ohTrigger(Trigger,Quote!$V$2))</f>
        <v>1.640657187860263E-2</v>
      </c>
      <c r="AT1279" s="359">
        <f>_xll.qlIndexFixing($AU$1,AP1279,TRUE,_xll.ohTrigger(Trigger,Trigger1M))</f>
        <v>1.6154388827647879E-2</v>
      </c>
    </row>
    <row r="1280" spans="41:46" ht="11.25" customHeight="1" x14ac:dyDescent="0.25">
      <c r="AO1280" s="187" t="s">
        <v>90</v>
      </c>
      <c r="AP1280" s="186">
        <f>_xll.qlInterestRateIndexFixingDate(Currency&amp;"ibor"&amp;$I$1,AQ1280,Trigger)</f>
        <v>48271</v>
      </c>
      <c r="AQ1280" s="186">
        <f>_xll.qlCalendarAdvance(Calendar,AQ1279,AO1280,"f",,Trigger)</f>
        <v>48275</v>
      </c>
      <c r="AR1280" s="186">
        <f>_xll.qlInterestRateIndexMaturity(Currency&amp;"ibor"&amp;$I$1,AQ1280,Trigger)</f>
        <v>48306</v>
      </c>
      <c r="AS1280" s="359">
        <f>_xll.qlIndexFixing($AC$5,AP1280,,_xll.ohTrigger(Trigger,Quote!$V$2))</f>
        <v>1.6421693468566454E-2</v>
      </c>
      <c r="AT1280" s="359">
        <f>_xll.qlIndexFixing($AU$1,AP1280,TRUE,_xll.ohTrigger(Trigger,Trigger1M))</f>
        <v>1.6149173418063635E-2</v>
      </c>
    </row>
    <row r="1281" spans="41:46" ht="11.25" customHeight="1" x14ac:dyDescent="0.25">
      <c r="AO1281" s="187" t="s">
        <v>90</v>
      </c>
      <c r="AP1281" s="186">
        <f>_xll.qlInterestRateIndexFixingDate(Currency&amp;"ibor"&amp;$I$1,AQ1281,Trigger)</f>
        <v>48278</v>
      </c>
      <c r="AQ1281" s="186">
        <f>_xll.qlCalendarAdvance(Calendar,AQ1280,AO1281,"f",,Trigger)</f>
        <v>48282</v>
      </c>
      <c r="AR1281" s="186">
        <f>_xll.qlInterestRateIndexMaturity(Currency&amp;"ibor"&amp;$I$1,AQ1281,Trigger)</f>
        <v>48313</v>
      </c>
      <c r="AS1281" s="359">
        <f>_xll.qlIndexFixing($AC$5,AP1281,,_xll.ohTrigger(Trigger,Quote!$V$2))</f>
        <v>1.6434270896287705E-2</v>
      </c>
      <c r="AT1281" s="359">
        <f>_xll.qlIndexFixing($AU$1,AP1281,TRUE,_xll.ohTrigger(Trigger,Trigger1M))</f>
        <v>1.6143938751139193E-2</v>
      </c>
    </row>
    <row r="1282" spans="41:46" ht="11.25" customHeight="1" x14ac:dyDescent="0.25">
      <c r="AO1282" s="187" t="s">
        <v>90</v>
      </c>
      <c r="AP1282" s="186">
        <f>_xll.qlInterestRateIndexFixingDate(Currency&amp;"ibor"&amp;$I$1,AQ1282,Trigger)</f>
        <v>48285</v>
      </c>
      <c r="AQ1282" s="186">
        <f>_xll.qlCalendarAdvance(Calendar,AQ1281,AO1282,"f",,Trigger)</f>
        <v>48289</v>
      </c>
      <c r="AR1282" s="186">
        <f>_xll.qlInterestRateIndexMaturity(Currency&amp;"ibor"&amp;$I$1,AQ1282,Trigger)</f>
        <v>48320</v>
      </c>
      <c r="AS1282" s="359">
        <f>_xll.qlIndexFixing($AC$5,AP1282,,_xll.ohTrigger(Trigger,Quote!$V$2))</f>
        <v>1.6446848337608403E-2</v>
      </c>
      <c r="AT1282" s="359">
        <f>_xll.qlIndexFixing($AU$1,AP1282,TRUE,_xll.ohTrigger(Trigger,Trigger1M))</f>
        <v>1.6138666350496666E-2</v>
      </c>
    </row>
    <row r="1283" spans="41:46" ht="11.25" customHeight="1" x14ac:dyDescent="0.25">
      <c r="AO1283" s="187" t="s">
        <v>90</v>
      </c>
      <c r="AP1283" s="186">
        <f>_xll.qlInterestRateIndexFixingDate(Currency&amp;"ibor"&amp;$I$1,AQ1283,Trigger)</f>
        <v>48292</v>
      </c>
      <c r="AQ1283" s="186">
        <f>_xll.qlCalendarAdvance(Calendar,AQ1282,AO1283,"f",,Trigger)</f>
        <v>48296</v>
      </c>
      <c r="AR1283" s="186">
        <f>_xll.qlInterestRateIndexMaturity(Currency&amp;"ibor"&amp;$I$1,AQ1283,Trigger)</f>
        <v>48327</v>
      </c>
      <c r="AS1283" s="359">
        <f>_xll.qlIndexFixing($AC$5,AP1283,,_xll.ohTrigger(Trigger,Quote!$V$2))</f>
        <v>1.6459425792533698E-2</v>
      </c>
      <c r="AT1283" s="359">
        <f>_xll.qlIndexFixing($AU$1,AP1283,TRUE,_xll.ohTrigger(Trigger,Trigger1M))</f>
        <v>1.6133356314586334E-2</v>
      </c>
    </row>
    <row r="1284" spans="41:46" ht="11.25" customHeight="1" x14ac:dyDescent="0.25">
      <c r="AO1284" s="187" t="s">
        <v>90</v>
      </c>
      <c r="AP1284" s="186">
        <f>_xll.qlInterestRateIndexFixingDate(Currency&amp;"ibor"&amp;$I$1,AQ1284,Trigger)</f>
        <v>48297</v>
      </c>
      <c r="AQ1284" s="186">
        <f>_xll.qlCalendarAdvance(Calendar,AQ1283,AO1284,"f",,Trigger)</f>
        <v>48303</v>
      </c>
      <c r="AR1284" s="186">
        <f>_xll.qlInterestRateIndexMaturity(Currency&amp;"ibor"&amp;$I$1,AQ1284,Trigger)</f>
        <v>48334</v>
      </c>
      <c r="AS1284" s="359">
        <f>_xll.qlIndexFixing($AC$5,AP1284,,_xll.ohTrigger(Trigger,Quote!$V$2))</f>
        <v>1.6472003261058441E-2</v>
      </c>
      <c r="AT1284" s="359">
        <f>_xll.qlIndexFixing($AU$1,AP1284,TRUE,_xll.ohTrigger(Trigger,Trigger1M))</f>
        <v>1.6128008741863632E-2</v>
      </c>
    </row>
    <row r="1285" spans="41:46" ht="11.25" customHeight="1" x14ac:dyDescent="0.25">
      <c r="AO1285" s="187" t="s">
        <v>90</v>
      </c>
      <c r="AP1285" s="186">
        <f>_xll.qlInterestRateIndexFixingDate(Currency&amp;"ibor"&amp;$I$1,AQ1285,Trigger)</f>
        <v>48306</v>
      </c>
      <c r="AQ1285" s="186">
        <f>_xll.qlCalendarAdvance(Calendar,AQ1284,AO1285,"f",,Trigger)</f>
        <v>48310</v>
      </c>
      <c r="AR1285" s="186">
        <f>_xll.qlInterestRateIndexMaturity(Currency&amp;"ibor"&amp;$I$1,AQ1285,Trigger)</f>
        <v>48340</v>
      </c>
      <c r="AS1285" s="359">
        <f>_xll.qlIndexFixing($AC$5,AP1285,,_xll.ohTrigger(Trigger,Quote!$V$2))</f>
        <v>1.6483305157858119E-2</v>
      </c>
      <c r="AT1285" s="359">
        <f>_xll.qlIndexFixing($AU$1,AP1285,TRUE,_xll.ohTrigger(Trigger,Trigger1M))</f>
        <v>1.612265067985863E-2</v>
      </c>
    </row>
    <row r="1286" spans="41:46" ht="11.25" customHeight="1" x14ac:dyDescent="0.25">
      <c r="AO1286" s="187" t="s">
        <v>90</v>
      </c>
      <c r="AP1286" s="186">
        <f>_xll.qlInterestRateIndexFixingDate(Currency&amp;"ibor"&amp;$I$1,AQ1286,Trigger)</f>
        <v>48313</v>
      </c>
      <c r="AQ1286" s="186">
        <f>_xll.qlCalendarAdvance(Calendar,AQ1285,AO1286,"f",,Trigger)</f>
        <v>48317</v>
      </c>
      <c r="AR1286" s="186">
        <f>_xll.qlInterestRateIndexMaturity(Currency&amp;"ibor"&amp;$I$1,AQ1286,Trigger)</f>
        <v>48347</v>
      </c>
      <c r="AS1286" s="359">
        <f>_xll.qlIndexFixing($AC$5,AP1286,,_xll.ohTrigger(Trigger,Quote!$V$2))</f>
        <v>1.6495882076924318E-2</v>
      </c>
      <c r="AT1286" s="359">
        <f>_xll.qlIndexFixing($AU$1,AP1286,TRUE,_xll.ohTrigger(Trigger,Trigger1M))</f>
        <v>1.6117231230145634E-2</v>
      </c>
    </row>
    <row r="1287" spans="41:46" ht="11.25" customHeight="1" x14ac:dyDescent="0.25">
      <c r="AO1287" s="187" t="s">
        <v>90</v>
      </c>
      <c r="AP1287" s="186">
        <f>_xll.qlInterestRateIndexFixingDate(Currency&amp;"ibor"&amp;$I$1,AQ1287,Trigger)</f>
        <v>48320</v>
      </c>
      <c r="AQ1287" s="186">
        <f>_xll.qlCalendarAdvance(Calendar,AQ1286,AO1287,"f",,Trigger)</f>
        <v>48324</v>
      </c>
      <c r="AR1287" s="186">
        <f>_xll.qlInterestRateIndexMaturity(Currency&amp;"ibor"&amp;$I$1,AQ1287,Trigger)</f>
        <v>48354</v>
      </c>
      <c r="AS1287" s="359">
        <f>_xll.qlIndexFixing($AC$5,AP1287,,_xll.ohTrigger(Trigger,Quote!$V$2))</f>
        <v>1.6508459009155985E-2</v>
      </c>
      <c r="AT1287" s="359">
        <f>_xll.qlIndexFixing($AU$1,AP1287,TRUE,_xll.ohTrigger(Trigger,Trigger1M))</f>
        <v>1.6111774533531076E-2</v>
      </c>
    </row>
    <row r="1288" spans="41:46" ht="11.25" customHeight="1" x14ac:dyDescent="0.25">
      <c r="AO1288" s="187" t="s">
        <v>90</v>
      </c>
      <c r="AP1288" s="186">
        <f>_xll.qlInterestRateIndexFixingDate(Currency&amp;"ibor"&amp;$I$1,AQ1288,Trigger)</f>
        <v>48327</v>
      </c>
      <c r="AQ1288" s="186">
        <f>_xll.qlCalendarAdvance(Calendar,AQ1287,AO1288,"f",,Trigger)</f>
        <v>48331</v>
      </c>
      <c r="AR1288" s="186">
        <f>_xll.qlInterestRateIndexMaturity(Currency&amp;"ibor"&amp;$I$1,AQ1288,Trigger)</f>
        <v>48361</v>
      </c>
      <c r="AS1288" s="359">
        <f>_xll.qlIndexFixing($AC$5,AP1288,,_xll.ohTrigger(Trigger,Quote!$V$2))</f>
        <v>1.6521035954547791E-2</v>
      </c>
      <c r="AT1288" s="359">
        <f>_xll.qlIndexFixing($AU$1,AP1288,TRUE,_xll.ohTrigger(Trigger,Trigger1M))</f>
        <v>1.6106280688464203E-2</v>
      </c>
    </row>
    <row r="1289" spans="41:46" ht="11.25" customHeight="1" x14ac:dyDescent="0.25">
      <c r="AO1289" s="187" t="s">
        <v>90</v>
      </c>
      <c r="AP1289" s="186">
        <f>_xll.qlInterestRateIndexFixingDate(Currency&amp;"ibor"&amp;$I$1,AQ1289,Trigger)</f>
        <v>48334</v>
      </c>
      <c r="AQ1289" s="186">
        <f>_xll.qlCalendarAdvance(Calendar,AQ1288,AO1289,"f",,Trigger)</f>
        <v>48338</v>
      </c>
      <c r="AR1289" s="186">
        <f>_xll.qlInterestRateIndexMaturity(Currency&amp;"ibor"&amp;$I$1,AQ1289,Trigger)</f>
        <v>48369</v>
      </c>
      <c r="AS1289" s="359">
        <f>_xll.qlIndexFixing($AC$5,AP1289,,_xll.ohTrigger(Trigger,Quote!$V$2))</f>
        <v>1.6436658757205735E-2</v>
      </c>
      <c r="AT1289" s="359">
        <f>_xll.qlIndexFixing($AU$1,AP1289,TRUE,_xll.ohTrigger(Trigger,Trigger1M))</f>
        <v>1.6100711271906931E-2</v>
      </c>
    </row>
    <row r="1290" spans="41:46" ht="11.25" customHeight="1" x14ac:dyDescent="0.25">
      <c r="AO1290" s="187" t="s">
        <v>90</v>
      </c>
      <c r="AP1290" s="186">
        <f>_xll.qlInterestRateIndexFixingDate(Currency&amp;"ibor"&amp;$I$1,AQ1290,Trigger)</f>
        <v>48341</v>
      </c>
      <c r="AQ1290" s="186">
        <f>_xll.qlCalendarAdvance(Calendar,AQ1289,AO1290,"f",,Trigger)</f>
        <v>48345</v>
      </c>
      <c r="AR1290" s="186">
        <f>_xll.qlInterestRateIndexMaturity(Currency&amp;"ibor"&amp;$I$1,AQ1290,Trigger)</f>
        <v>48376</v>
      </c>
      <c r="AS1290" s="359">
        <f>_xll.qlIndexFixing($AC$5,AP1290,,_xll.ohTrigger(Trigger,Quote!$V$2))</f>
        <v>1.6219662390921007E-2</v>
      </c>
      <c r="AT1290" s="359">
        <f>_xll.qlIndexFixing($AU$1,AP1290,TRUE,_xll.ohTrigger(Trigger,Trigger1M))</f>
        <v>1.6095140545820057E-2</v>
      </c>
    </row>
    <row r="1291" spans="41:46" ht="11.25" customHeight="1" x14ac:dyDescent="0.25">
      <c r="AO1291" s="187" t="s">
        <v>90</v>
      </c>
      <c r="AP1291" s="186">
        <f>_xll.qlInterestRateIndexFixingDate(Currency&amp;"ibor"&amp;$I$1,AQ1291,Trigger)</f>
        <v>48348</v>
      </c>
      <c r="AQ1291" s="186">
        <f>_xll.qlCalendarAdvance(Calendar,AQ1290,AO1291,"f",,Trigger)</f>
        <v>48352</v>
      </c>
      <c r="AR1291" s="186">
        <f>_xll.qlInterestRateIndexMaturity(Currency&amp;"ibor"&amp;$I$1,AQ1291,Trigger)</f>
        <v>48383</v>
      </c>
      <c r="AS1291" s="359">
        <f>_xll.qlIndexFixing($AC$5,AP1291,,_xll.ohTrigger(Trigger,Quote!$V$2))</f>
        <v>1.6002153943647054E-2</v>
      </c>
      <c r="AT1291" s="359">
        <f>_xll.qlIndexFixing($AU$1,AP1291,TRUE,_xll.ohTrigger(Trigger,Trigger1M))</f>
        <v>1.6089532972090825E-2</v>
      </c>
    </row>
    <row r="1292" spans="41:46" ht="11.25" customHeight="1" x14ac:dyDescent="0.25">
      <c r="AO1292" s="187" t="s">
        <v>90</v>
      </c>
      <c r="AP1292" s="186">
        <f>_xll.qlInterestRateIndexFixingDate(Currency&amp;"ibor"&amp;$I$1,AQ1292,Trigger)</f>
        <v>48355</v>
      </c>
      <c r="AQ1292" s="186">
        <f>_xll.qlCalendarAdvance(Calendar,AQ1291,AO1292,"f",,Trigger)</f>
        <v>48359</v>
      </c>
      <c r="AR1292" s="186">
        <f>_xll.qlInterestRateIndexMaturity(Currency&amp;"ibor"&amp;$I$1,AQ1292,Trigger)</f>
        <v>48390</v>
      </c>
      <c r="AS1292" s="359">
        <f>_xll.qlIndexFixing($AC$5,AP1292,,_xll.ohTrigger(Trigger,Quote!$V$2))</f>
        <v>1.5784133444264003E-2</v>
      </c>
      <c r="AT1292" s="359">
        <f>_xll.qlIndexFixing($AU$1,AP1292,TRUE,_xll.ohTrigger(Trigger,Trigger1M))</f>
        <v>1.6083888649172096E-2</v>
      </c>
    </row>
    <row r="1293" spans="41:46" ht="11.25" customHeight="1" x14ac:dyDescent="0.25">
      <c r="AO1293" s="187" t="s">
        <v>90</v>
      </c>
      <c r="AP1293" s="186">
        <f>_xll.qlInterestRateIndexFixingDate(Currency&amp;"ibor"&amp;$I$1,AQ1293,Trigger)</f>
        <v>48362</v>
      </c>
      <c r="AQ1293" s="186">
        <f>_xll.qlCalendarAdvance(Calendar,AQ1292,AO1293,"f",,Trigger)</f>
        <v>48366</v>
      </c>
      <c r="AR1293" s="186">
        <f>_xll.qlInterestRateIndexMaturity(Currency&amp;"ibor"&amp;$I$1,AQ1293,Trigger)</f>
        <v>48396</v>
      </c>
      <c r="AS1293" s="359">
        <f>_xll.qlIndexFixing($AC$5,AP1293,,_xll.ohTrigger(Trigger,Quote!$V$2))</f>
        <v>1.5564529535997629E-2</v>
      </c>
      <c r="AT1293" s="359">
        <f>_xll.qlIndexFixing($AU$1,AP1293,TRUE,_xll.ohTrigger(Trigger,Trigger1M))</f>
        <v>1.6078257681946262E-2</v>
      </c>
    </row>
    <row r="1294" spans="41:46" ht="11.25" customHeight="1" x14ac:dyDescent="0.25">
      <c r="AO1294" s="187" t="s">
        <v>90</v>
      </c>
      <c r="AP1294" s="186">
        <f>_xll.qlInterestRateIndexFixingDate(Currency&amp;"ibor"&amp;$I$1,AQ1294,Trigger)</f>
        <v>48369</v>
      </c>
      <c r="AQ1294" s="186">
        <f>_xll.qlCalendarAdvance(Calendar,AQ1293,AO1294,"f",,Trigger)</f>
        <v>48373</v>
      </c>
      <c r="AR1294" s="186">
        <f>_xll.qlInterestRateIndexMaturity(Currency&amp;"ibor"&amp;$I$1,AQ1294,Trigger)</f>
        <v>48403</v>
      </c>
      <c r="AS1294" s="359">
        <f>_xll.qlIndexFixing($AC$5,AP1294,,_xll.ohTrigger(Trigger,Quote!$V$2))</f>
        <v>1.5574819957397956E-2</v>
      </c>
      <c r="AT1294" s="359">
        <f>_xll.qlIndexFixing($AU$1,AP1294,TRUE,_xll.ohTrigger(Trigger,Trigger1M))</f>
        <v>1.6072543013541107E-2</v>
      </c>
    </row>
    <row r="1295" spans="41:46" ht="11.25" customHeight="1" x14ac:dyDescent="0.25">
      <c r="AO1295" s="187" t="s">
        <v>90</v>
      </c>
      <c r="AP1295" s="186">
        <f>_xll.qlInterestRateIndexFixingDate(Currency&amp;"ibor"&amp;$I$1,AQ1295,Trigger)</f>
        <v>48376</v>
      </c>
      <c r="AQ1295" s="186">
        <f>_xll.qlCalendarAdvance(Calendar,AQ1294,AO1295,"f",,Trigger)</f>
        <v>48380</v>
      </c>
      <c r="AR1295" s="186">
        <f>_xll.qlInterestRateIndexMaturity(Currency&amp;"ibor"&amp;$I$1,AQ1295,Trigger)</f>
        <v>48410</v>
      </c>
      <c r="AS1295" s="359">
        <f>_xll.qlIndexFixing($AC$5,AP1295,,_xll.ohTrigger(Trigger,Quote!$V$2))</f>
        <v>1.5585110387609902E-2</v>
      </c>
      <c r="AT1295" s="359">
        <f>_xll.qlIndexFixing($AU$1,AP1295,TRUE,_xll.ohTrigger(Trigger,Trigger1M))</f>
        <v>1.6066791885815057E-2</v>
      </c>
    </row>
    <row r="1296" spans="41:46" ht="11.25" customHeight="1" x14ac:dyDescent="0.25">
      <c r="AO1296" s="187" t="s">
        <v>90</v>
      </c>
      <c r="AP1296" s="186">
        <f>_xll.qlInterestRateIndexFixingDate(Currency&amp;"ibor"&amp;$I$1,AQ1296,Trigger)</f>
        <v>48383</v>
      </c>
      <c r="AQ1296" s="186">
        <f>_xll.qlCalendarAdvance(Calendar,AQ1295,AO1296,"f",,Trigger)</f>
        <v>48387</v>
      </c>
      <c r="AR1296" s="186">
        <f>_xll.qlInterestRateIndexMaturity(Currency&amp;"ibor"&amp;$I$1,AQ1296,Trigger)</f>
        <v>48417</v>
      </c>
      <c r="AS1296" s="359">
        <f>_xll.qlIndexFixing($AC$5,AP1296,,_xll.ohTrigger(Trigger,Quote!$V$2))</f>
        <v>1.559540082663613E-2</v>
      </c>
      <c r="AT1296" s="359">
        <f>_xll.qlIndexFixing($AU$1,AP1296,TRUE,_xll.ohTrigger(Trigger,Trigger1M))</f>
        <v>1.606100439721736E-2</v>
      </c>
    </row>
    <row r="1297" spans="41:46" ht="11.25" customHeight="1" x14ac:dyDescent="0.25">
      <c r="AO1297" s="187" t="s">
        <v>90</v>
      </c>
      <c r="AP1297" s="186">
        <f>_xll.qlInterestRateIndexFixingDate(Currency&amp;"ibor"&amp;$I$1,AQ1297,Trigger)</f>
        <v>48390</v>
      </c>
      <c r="AQ1297" s="186">
        <f>_xll.qlCalendarAdvance(Calendar,AQ1296,AO1297,"f",,Trigger)</f>
        <v>48394</v>
      </c>
      <c r="AR1297" s="186">
        <f>_xll.qlInterestRateIndexMaturity(Currency&amp;"ibor"&amp;$I$1,AQ1297,Trigger)</f>
        <v>48424</v>
      </c>
      <c r="AS1297" s="359">
        <f>_xll.qlIndexFixing($AC$5,AP1297,,_xll.ohTrigger(Trigger,Quote!$V$2))</f>
        <v>1.5605691274476641E-2</v>
      </c>
      <c r="AT1297" s="359">
        <f>_xll.qlIndexFixing($AU$1,AP1297,TRUE,_xll.ohTrigger(Trigger,Trigger1M))</f>
        <v>1.6055180646191936E-2</v>
      </c>
    </row>
    <row r="1298" spans="41:46" ht="11.25" customHeight="1" x14ac:dyDescent="0.25">
      <c r="AO1298" s="187" t="s">
        <v>90</v>
      </c>
      <c r="AP1298" s="186">
        <f>_xll.qlInterestRateIndexFixingDate(Currency&amp;"ibor"&amp;$I$1,AQ1298,Trigger)</f>
        <v>48397</v>
      </c>
      <c r="AQ1298" s="186">
        <f>_xll.qlCalendarAdvance(Calendar,AQ1297,AO1298,"f",,Trigger)</f>
        <v>48401</v>
      </c>
      <c r="AR1298" s="186">
        <f>_xll.qlInterestRateIndexMaturity(Currency&amp;"ibor"&amp;$I$1,AQ1298,Trigger)</f>
        <v>48432</v>
      </c>
      <c r="AS1298" s="359">
        <f>_xll.qlIndexFixing($AC$5,AP1298,,_xll.ohTrigger(Trigger,Quote!$V$2))</f>
        <v>1.5617055346917041E-2</v>
      </c>
      <c r="AT1298" s="359">
        <f>_xll.qlIndexFixing($AU$1,AP1298,TRUE,_xll.ohTrigger(Trigger,Trigger1M))</f>
        <v>1.6049256492182175E-2</v>
      </c>
    </row>
    <row r="1299" spans="41:46" ht="11.25" customHeight="1" x14ac:dyDescent="0.25">
      <c r="AO1299" s="187" t="s">
        <v>90</v>
      </c>
      <c r="AP1299" s="186">
        <f>_xll.qlInterestRateIndexFixingDate(Currency&amp;"ibor"&amp;$I$1,AQ1299,Trigger)</f>
        <v>48404</v>
      </c>
      <c r="AQ1299" s="186">
        <f>_xll.qlCalendarAdvance(Calendar,AQ1298,AO1299,"f",,Trigger)</f>
        <v>48408</v>
      </c>
      <c r="AR1299" s="186">
        <f>_xll.qlInterestRateIndexMaturity(Currency&amp;"ibor"&amp;$I$1,AQ1299,Trigger)</f>
        <v>48439</v>
      </c>
      <c r="AS1299" s="359">
        <f>_xll.qlIndexFixing($AC$5,AP1299,,_xll.ohTrigger(Trigger,Quote!$V$2))</f>
        <v>1.5627346259274151E-2</v>
      </c>
      <c r="AT1299" s="359">
        <f>_xll.qlIndexFixing($AU$1,AP1299,TRUE,_xll.ohTrigger(Trigger,Trigger1M))</f>
        <v>1.6043357681676314E-2</v>
      </c>
    </row>
    <row r="1300" spans="41:46" ht="11.25" customHeight="1" x14ac:dyDescent="0.25">
      <c r="AO1300" s="187" t="s">
        <v>90</v>
      </c>
      <c r="AP1300" s="186">
        <f>_xll.qlInterestRateIndexFixingDate(Currency&amp;"ibor"&amp;$I$1,AQ1300,Trigger)</f>
        <v>48411</v>
      </c>
      <c r="AQ1300" s="186">
        <f>_xll.qlCalendarAdvance(Calendar,AQ1299,AO1300,"f",,Trigger)</f>
        <v>48415</v>
      </c>
      <c r="AR1300" s="186">
        <f>_xll.qlInterestRateIndexMaturity(Currency&amp;"ibor"&amp;$I$1,AQ1300,Trigger)</f>
        <v>48446</v>
      </c>
      <c r="AS1300" s="359">
        <f>_xll.qlIndexFixing($AC$5,AP1300,,_xll.ohTrigger(Trigger,Quote!$V$2))</f>
        <v>1.563763718074139E-2</v>
      </c>
      <c r="AT1300" s="359">
        <f>_xll.qlIndexFixing($AU$1,AP1300,TRUE,_xll.ohTrigger(Trigger,Trigger1M))</f>
        <v>1.6037422909619296E-2</v>
      </c>
    </row>
    <row r="1301" spans="41:46" ht="11.25" customHeight="1" x14ac:dyDescent="0.25">
      <c r="AO1301" s="187" t="s">
        <v>90</v>
      </c>
      <c r="AP1301" s="186">
        <f>_xll.qlInterestRateIndexFixingDate(Currency&amp;"ibor"&amp;$I$1,AQ1301,Trigger)</f>
        <v>48418</v>
      </c>
      <c r="AQ1301" s="186">
        <f>_xll.qlCalendarAdvance(Calendar,AQ1300,AO1301,"f",,Trigger)</f>
        <v>48422</v>
      </c>
      <c r="AR1301" s="186">
        <f>_xll.qlInterestRateIndexMaturity(Currency&amp;"ibor"&amp;$I$1,AQ1301,Trigger)</f>
        <v>48453</v>
      </c>
      <c r="AS1301" s="359">
        <f>_xll.qlIndexFixing($AC$5,AP1301,,_xll.ohTrigger(Trigger,Quote!$V$2))</f>
        <v>1.5647928111313606E-2</v>
      </c>
      <c r="AT1301" s="359">
        <f>_xll.qlIndexFixing($AU$1,AP1301,TRUE,_xll.ohTrigger(Trigger,Trigger1M))</f>
        <v>1.6031452274469137E-2</v>
      </c>
    </row>
    <row r="1302" spans="41:46" ht="11.25" customHeight="1" x14ac:dyDescent="0.25">
      <c r="AO1302" s="187" t="s">
        <v>90</v>
      </c>
      <c r="AP1302" s="186">
        <f>_xll.qlInterestRateIndexFixingDate(Currency&amp;"ibor"&amp;$I$1,AQ1302,Trigger)</f>
        <v>48425</v>
      </c>
      <c r="AQ1302" s="186">
        <f>_xll.qlCalendarAdvance(Calendar,AQ1301,AO1302,"f",,Trigger)</f>
        <v>48429</v>
      </c>
      <c r="AR1302" s="186">
        <f>_xll.qlInterestRateIndexMaturity(Currency&amp;"ibor"&amp;$I$1,AQ1302,Trigger)</f>
        <v>48460</v>
      </c>
      <c r="AS1302" s="359">
        <f>_xll.qlIndexFixing($AC$5,AP1302,,_xll.ohTrigger(Trigger,Quote!$V$2))</f>
        <v>1.5658219050995952E-2</v>
      </c>
      <c r="AT1302" s="359">
        <f>_xll.qlIndexFixing($AU$1,AP1302,TRUE,_xll.ohTrigger(Trigger,Trigger1M))</f>
        <v>1.6025445874678697E-2</v>
      </c>
    </row>
    <row r="1303" spans="41:46" ht="11.25" customHeight="1" x14ac:dyDescent="0.25">
      <c r="AO1303" s="187" t="s">
        <v>90</v>
      </c>
      <c r="AP1303" s="186">
        <f>_xll.qlInterestRateIndexFixingDate(Currency&amp;"ibor"&amp;$I$1,AQ1303,Trigger)</f>
        <v>48432</v>
      </c>
      <c r="AQ1303" s="186">
        <f>_xll.qlCalendarAdvance(Calendar,AQ1302,AO1303,"f",,Trigger)</f>
        <v>48436</v>
      </c>
      <c r="AR1303" s="186">
        <f>_xll.qlInterestRateIndexMaturity(Currency&amp;"ibor"&amp;$I$1,AQ1303,Trigger)</f>
        <v>48467</v>
      </c>
      <c r="AS1303" s="359">
        <f>_xll.qlIndexFixing($AC$5,AP1303,,_xll.ohTrigger(Trigger,Quote!$V$2))</f>
        <v>1.5668509999780693E-2</v>
      </c>
      <c r="AT1303" s="359">
        <f>_xll.qlIndexFixing($AU$1,AP1303,TRUE,_xll.ohTrigger(Trigger,Trigger1M))</f>
        <v>1.6019403808700833E-2</v>
      </c>
    </row>
    <row r="1304" spans="41:46" ht="11.25" customHeight="1" x14ac:dyDescent="0.25">
      <c r="AO1304" s="187" t="s">
        <v>90</v>
      </c>
      <c r="AP1304" s="186">
        <f>_xll.qlInterestRateIndexFixingDate(Currency&amp;"ibor"&amp;$I$1,AQ1304,Trigger)</f>
        <v>48439</v>
      </c>
      <c r="AQ1304" s="186">
        <f>_xll.qlCalendarAdvance(Calendar,AQ1303,AO1304,"f",,Trigger)</f>
        <v>48443</v>
      </c>
      <c r="AR1304" s="186">
        <f>_xll.qlInterestRateIndexMaturity(Currency&amp;"ibor"&amp;$I$1,AQ1304,Trigger)</f>
        <v>48474</v>
      </c>
      <c r="AS1304" s="359">
        <f>_xll.qlIndexFixing($AC$5,AP1304,,_xll.ohTrigger(Trigger,Quote!$V$2))</f>
        <v>1.567880095767557E-2</v>
      </c>
      <c r="AT1304" s="359">
        <f>_xll.qlIndexFixing($AU$1,AP1304,TRUE,_xll.ohTrigger(Trigger,Trigger1M))</f>
        <v>1.6013326174993563E-2</v>
      </c>
    </row>
    <row r="1305" spans="41:46" ht="11.25" customHeight="1" x14ac:dyDescent="0.25">
      <c r="AO1305" s="187" t="s">
        <v>90</v>
      </c>
      <c r="AP1305" s="186">
        <f>_xll.qlInterestRateIndexFixingDate(Currency&amp;"ibor"&amp;$I$1,AQ1305,Trigger)</f>
        <v>48446</v>
      </c>
      <c r="AQ1305" s="186">
        <f>_xll.qlCalendarAdvance(Calendar,AQ1304,AO1305,"f",,Trigger)</f>
        <v>48450</v>
      </c>
      <c r="AR1305" s="186">
        <f>_xll.qlInterestRateIndexMaturity(Currency&amp;"ibor"&amp;$I$1,AQ1305,Trigger)</f>
        <v>48481</v>
      </c>
      <c r="AS1305" s="359">
        <f>_xll.qlIndexFixing($AC$5,AP1305,,_xll.ohTrigger(Trigger,Quote!$V$2))</f>
        <v>1.5689091924678E-2</v>
      </c>
      <c r="AT1305" s="359">
        <f>_xll.qlIndexFixing($AU$1,AP1305,TRUE,_xll.ohTrigger(Trigger,Trigger1M))</f>
        <v>1.6007213072012326E-2</v>
      </c>
    </row>
    <row r="1306" spans="41:46" ht="11.25" customHeight="1" x14ac:dyDescent="0.25">
      <c r="AO1306" s="187" t="s">
        <v>90</v>
      </c>
      <c r="AP1306" s="186">
        <f>_xll.qlInterestRateIndexFixingDate(Currency&amp;"ibor"&amp;$I$1,AQ1306,Trigger)</f>
        <v>48453</v>
      </c>
      <c r="AQ1306" s="186">
        <f>_xll.qlCalendarAdvance(Calendar,AQ1305,AO1306,"f",,Trigger)</f>
        <v>48457</v>
      </c>
      <c r="AR1306" s="186">
        <f>_xll.qlInterestRateIndexMaturity(Currency&amp;"ibor"&amp;$I$1,AQ1306,Trigger)</f>
        <v>48487</v>
      </c>
      <c r="AS1306" s="359">
        <f>_xll.qlIndexFixing($AC$5,AP1306,,_xll.ohTrigger(Trigger,Quote!$V$2))</f>
        <v>1.5698305701614679E-2</v>
      </c>
      <c r="AT1306" s="359">
        <f>_xll.qlIndexFixing($AU$1,AP1306,TRUE,_xll.ohTrigger(Trigger,Trigger1M))</f>
        <v>1.6001151321929363E-2</v>
      </c>
    </row>
    <row r="1307" spans="41:46" ht="11.25" customHeight="1" x14ac:dyDescent="0.25">
      <c r="AO1307" s="187" t="s">
        <v>90</v>
      </c>
      <c r="AP1307" s="186">
        <f>_xll.qlInterestRateIndexFixingDate(Currency&amp;"ibor"&amp;$I$1,AQ1307,Trigger)</f>
        <v>48460</v>
      </c>
      <c r="AQ1307" s="186">
        <f>_xll.qlCalendarAdvance(Calendar,AQ1306,AO1307,"f",,Trigger)</f>
        <v>48464</v>
      </c>
      <c r="AR1307" s="186">
        <f>_xll.qlInterestRateIndexMaturity(Currency&amp;"ibor"&amp;$I$1,AQ1307,Trigger)</f>
        <v>48494</v>
      </c>
      <c r="AS1307" s="359">
        <f>_xll.qlIndexFixing($AC$5,AP1307,,_xll.ohTrigger(Trigger,Quote!$V$2))</f>
        <v>1.5708596237582029E-2</v>
      </c>
      <c r="AT1307" s="359">
        <f>_xll.qlIndexFixing($AU$1,AP1307,TRUE,_xll.ohTrigger(Trigger,Trigger1M))</f>
        <v>1.5994970361351335E-2</v>
      </c>
    </row>
    <row r="1308" spans="41:46" ht="11.25" customHeight="1" x14ac:dyDescent="0.25">
      <c r="AO1308" s="187" t="s">
        <v>90</v>
      </c>
      <c r="AP1308" s="186">
        <f>_xll.qlInterestRateIndexFixingDate(Currency&amp;"ibor"&amp;$I$1,AQ1308,Trigger)</f>
        <v>48467</v>
      </c>
      <c r="AQ1308" s="186">
        <f>_xll.qlCalendarAdvance(Calendar,AQ1307,AO1308,"f",,Trigger)</f>
        <v>48471</v>
      </c>
      <c r="AR1308" s="186">
        <f>_xll.qlInterestRateIndexMaturity(Currency&amp;"ibor"&amp;$I$1,AQ1308,Trigger)</f>
        <v>48501</v>
      </c>
      <c r="AS1308" s="359">
        <f>_xll.qlIndexFixing($AC$5,AP1308,,_xll.ohTrigger(Trigger,Quote!$V$2))</f>
        <v>1.5718886782366326E-2</v>
      </c>
      <c r="AT1308" s="359">
        <f>_xll.qlIndexFixing($AU$1,AP1308,TRUE,_xll.ohTrigger(Trigger,Trigger1M))</f>
        <v>1.598875422128998E-2</v>
      </c>
    </row>
    <row r="1309" spans="41:46" ht="11.25" customHeight="1" x14ac:dyDescent="0.25">
      <c r="AO1309" s="187" t="s">
        <v>90</v>
      </c>
      <c r="AP1309" s="186">
        <f>_xll.qlInterestRateIndexFixingDate(Currency&amp;"ibor"&amp;$I$1,AQ1309,Trigger)</f>
        <v>48474</v>
      </c>
      <c r="AQ1309" s="186">
        <f>_xll.qlCalendarAdvance(Calendar,AQ1308,AO1309,"f",,Trigger)</f>
        <v>48478</v>
      </c>
      <c r="AR1309" s="186">
        <f>_xll.qlInterestRateIndexMaturity(Currency&amp;"ibor"&amp;$I$1,AQ1309,Trigger)</f>
        <v>48508</v>
      </c>
      <c r="AS1309" s="359">
        <f>_xll.qlIndexFixing($AC$5,AP1309,,_xll.ohTrigger(Trigger,Quote!$V$2))</f>
        <v>1.5729177335962241E-2</v>
      </c>
      <c r="AT1309" s="359">
        <f>_xll.qlIndexFixing($AU$1,AP1309,TRUE,_xll.ohTrigger(Trigger,Trigger1M))</f>
        <v>1.5982503000197212E-2</v>
      </c>
    </row>
    <row r="1310" spans="41:46" ht="11.25" customHeight="1" x14ac:dyDescent="0.25">
      <c r="AO1310" s="187" t="s">
        <v>90</v>
      </c>
      <c r="AP1310" s="186">
        <f>_xll.qlInterestRateIndexFixingDate(Currency&amp;"ibor"&amp;$I$1,AQ1310,Trigger)</f>
        <v>48481</v>
      </c>
      <c r="AQ1310" s="186">
        <f>_xll.qlCalendarAdvance(Calendar,AQ1309,AO1310,"f",,Trigger)</f>
        <v>48485</v>
      </c>
      <c r="AR1310" s="186">
        <f>_xll.qlInterestRateIndexMaturity(Currency&amp;"ibor"&amp;$I$1,AQ1310,Trigger)</f>
        <v>48515</v>
      </c>
      <c r="AS1310" s="359">
        <f>_xll.qlIndexFixing($AC$5,AP1310,,_xll.ohTrigger(Trigger,Quote!$V$2))</f>
        <v>1.5739467898369774E-2</v>
      </c>
      <c r="AT1310" s="359">
        <f>_xll.qlIndexFixing($AU$1,AP1310,TRUE,_xll.ohTrigger(Trigger,Trigger1M))</f>
        <v>1.5976216796519616E-2</v>
      </c>
    </row>
    <row r="1311" spans="41:46" ht="11.25" customHeight="1" x14ac:dyDescent="0.25">
      <c r="AO1311" s="187" t="s">
        <v>90</v>
      </c>
      <c r="AP1311" s="186">
        <f>_xll.qlInterestRateIndexFixingDate(Currency&amp;"ibor"&amp;$I$1,AQ1311,Trigger)</f>
        <v>48488</v>
      </c>
      <c r="AQ1311" s="186">
        <f>_xll.qlCalendarAdvance(Calendar,AQ1310,AO1311,"f",,Trigger)</f>
        <v>48492</v>
      </c>
      <c r="AR1311" s="186">
        <f>_xll.qlInterestRateIndexMaturity(Currency&amp;"ibor"&amp;$I$1,AQ1311,Trigger)</f>
        <v>48523</v>
      </c>
      <c r="AS1311" s="359">
        <f>_xll.qlIndexFixing($AC$5,AP1311,,_xll.ohTrigger(Trigger,Quote!$V$2))</f>
        <v>1.5750837917943454E-2</v>
      </c>
      <c r="AT1311" s="359">
        <f>_xll.qlIndexFixing($AU$1,AP1311,TRUE,_xll.ohTrigger(Trigger,Trigger1M))</f>
        <v>1.5969795112909541E-2</v>
      </c>
    </row>
    <row r="1312" spans="41:46" ht="11.25" customHeight="1" x14ac:dyDescent="0.25">
      <c r="AO1312" s="187" t="s">
        <v>90</v>
      </c>
      <c r="AP1312" s="186">
        <f>_xll.qlInterestRateIndexFixingDate(Currency&amp;"ibor"&amp;$I$1,AQ1312,Trigger)</f>
        <v>48495</v>
      </c>
      <c r="AQ1312" s="186">
        <f>_xll.qlCalendarAdvance(Calendar,AQ1311,AO1312,"f",,Trigger)</f>
        <v>48499</v>
      </c>
      <c r="AR1312" s="186">
        <f>_xll.qlInterestRateIndexMaturity(Currency&amp;"ibor"&amp;$I$1,AQ1312,Trigger)</f>
        <v>48530</v>
      </c>
      <c r="AS1312" s="359">
        <f>_xll.qlIndexFixing($AC$5,AP1312,,_xll.ohTrigger(Trigger,Quote!$V$2))</f>
        <v>1.5761128948693602E-2</v>
      </c>
      <c r="AT1312" s="359">
        <f>_xll.qlIndexFixing($AU$1,AP1312,TRUE,_xll.ohTrigger(Trigger,Trigger1M))</f>
        <v>1.5963436481780811E-2</v>
      </c>
    </row>
    <row r="1313" spans="41:46" ht="11.25" customHeight="1" x14ac:dyDescent="0.25">
      <c r="AO1313" s="187" t="s">
        <v>90</v>
      </c>
      <c r="AP1313" s="186">
        <f>_xll.qlInterestRateIndexFixingDate(Currency&amp;"ibor"&amp;$I$1,AQ1313,Trigger)</f>
        <v>48502</v>
      </c>
      <c r="AQ1313" s="186">
        <f>_xll.qlCalendarAdvance(Calendar,AQ1312,AO1313,"f",,Trigger)</f>
        <v>48506</v>
      </c>
      <c r="AR1313" s="186">
        <f>_xll.qlInterestRateIndexMaturity(Currency&amp;"ibor"&amp;$I$1,AQ1313,Trigger)</f>
        <v>48537</v>
      </c>
      <c r="AS1313" s="359">
        <f>_xll.qlIndexFixing($AC$5,AP1313,,_xll.ohTrigger(Trigger,Quote!$V$2))</f>
        <v>1.5771419988556457E-2</v>
      </c>
      <c r="AT1313" s="359">
        <f>_xll.qlIndexFixing($AU$1,AP1313,TRUE,_xll.ohTrigger(Trigger,Trigger1M))</f>
        <v>1.5957043169024191E-2</v>
      </c>
    </row>
    <row r="1314" spans="41:46" ht="11.25" customHeight="1" x14ac:dyDescent="0.25">
      <c r="AO1314" s="187" t="s">
        <v>90</v>
      </c>
      <c r="AP1314" s="186">
        <f>_xll.qlInterestRateIndexFixingDate(Currency&amp;"ibor"&amp;$I$1,AQ1314,Trigger)</f>
        <v>48509</v>
      </c>
      <c r="AQ1314" s="186">
        <f>_xll.qlCalendarAdvance(Calendar,AQ1313,AO1314,"f",,Trigger)</f>
        <v>48513</v>
      </c>
      <c r="AR1314" s="186">
        <f>_xll.qlInterestRateIndexMaturity(Currency&amp;"ibor"&amp;$I$1,AQ1314,Trigger)</f>
        <v>48544</v>
      </c>
      <c r="AS1314" s="359">
        <f>_xll.qlIndexFixing($AC$5,AP1314,,_xll.ohTrigger(Trigger,Quote!$V$2))</f>
        <v>1.5781711037524286E-2</v>
      </c>
      <c r="AT1314" s="359">
        <f>_xll.qlIndexFixing($AU$1,AP1314,TRUE,_xll.ohTrigger(Trigger,Trigger1M))</f>
        <v>1.5950615273105428E-2</v>
      </c>
    </row>
    <row r="1315" spans="41:46" ht="11.25" customHeight="1" x14ac:dyDescent="0.25">
      <c r="AO1315" s="187" t="s">
        <v>90</v>
      </c>
      <c r="AP1315" s="186">
        <f>_xll.qlInterestRateIndexFixingDate(Currency&amp;"ibor"&amp;$I$1,AQ1315,Trigger)</f>
        <v>48516</v>
      </c>
      <c r="AQ1315" s="186">
        <f>_xll.qlCalendarAdvance(Calendar,AQ1314,AO1315,"f",,Trigger)</f>
        <v>48520</v>
      </c>
      <c r="AR1315" s="186">
        <f>_xll.qlInterestRateIndexMaturity(Currency&amp;"ibor"&amp;$I$1,AQ1315,Trigger)</f>
        <v>48550</v>
      </c>
      <c r="AS1315" s="359">
        <f>_xll.qlIndexFixing($AC$5,AP1315,,_xll.ohTrigger(Trigger,Quote!$V$2))</f>
        <v>1.5790920842611023E-2</v>
      </c>
      <c r="AT1315" s="359">
        <f>_xll.qlIndexFixing($AU$1,AP1315,TRUE,_xll.ohTrigger(Trigger,Trigger1M))</f>
        <v>1.5944264485138859E-2</v>
      </c>
    </row>
    <row r="1316" spans="41:46" ht="11.25" customHeight="1" x14ac:dyDescent="0.25">
      <c r="AO1316" s="187" t="s">
        <v>90</v>
      </c>
      <c r="AP1316" s="186">
        <f>_xll.qlInterestRateIndexFixingDate(Currency&amp;"ibor"&amp;$I$1,AQ1316,Trigger)</f>
        <v>48523</v>
      </c>
      <c r="AQ1316" s="186">
        <f>_xll.qlCalendarAdvance(Calendar,AQ1315,AO1316,"f",,Trigger)</f>
        <v>48527</v>
      </c>
      <c r="AR1316" s="186">
        <f>_xll.qlInterestRateIndexMaturity(Currency&amp;"ibor"&amp;$I$1,AQ1316,Trigger)</f>
        <v>48557</v>
      </c>
      <c r="AS1316" s="359">
        <f>_xll.qlIndexFixing($AC$5,AP1316,,_xll.ohTrigger(Trigger,Quote!$V$2))</f>
        <v>1.5801211457896258E-2</v>
      </c>
      <c r="AT1316" s="359">
        <f>_xll.qlIndexFixing($AU$1,AP1316,TRUE,_xll.ohTrigger(Trigger,Trigger1M))</f>
        <v>1.5937770453415823E-2</v>
      </c>
    </row>
    <row r="1317" spans="41:46" ht="11.25" customHeight="1" x14ac:dyDescent="0.25">
      <c r="AO1317" s="187" t="s">
        <v>90</v>
      </c>
      <c r="AP1317" s="186">
        <f>_xll.qlInterestRateIndexFixingDate(Currency&amp;"ibor"&amp;$I$1,AQ1317,Trigger)</f>
        <v>48530</v>
      </c>
      <c r="AQ1317" s="186">
        <f>_xll.qlCalendarAdvance(Calendar,AQ1316,AO1317,"f",,Trigger)</f>
        <v>48534</v>
      </c>
      <c r="AR1317" s="186">
        <f>_xll.qlInterestRateIndexMaturity(Currency&amp;"ibor"&amp;$I$1,AQ1317,Trigger)</f>
        <v>48564</v>
      </c>
      <c r="AS1317" s="359">
        <f>_xll.qlIndexFixing($AC$5,AP1317,,_xll.ohTrigger(Trigger,Quote!$V$2))</f>
        <v>1.5811502081995776E-2</v>
      </c>
      <c r="AT1317" s="359">
        <f>_xll.qlIndexFixing($AU$1,AP1317,TRUE,_xll.ohTrigger(Trigger,Trigger1M))</f>
        <v>1.5931242128263357E-2</v>
      </c>
    </row>
    <row r="1318" spans="41:46" ht="11.25" customHeight="1" x14ac:dyDescent="0.25">
      <c r="AO1318" s="187" t="s">
        <v>90</v>
      </c>
      <c r="AP1318" s="186">
        <f>_xll.qlInterestRateIndexFixingDate(Currency&amp;"ibor"&amp;$I$1,AQ1318,Trigger)</f>
        <v>48537</v>
      </c>
      <c r="AQ1318" s="186">
        <f>_xll.qlCalendarAdvance(Calendar,AQ1317,AO1318,"f",,Trigger)</f>
        <v>48541</v>
      </c>
      <c r="AR1318" s="186">
        <f>_xll.qlInterestRateIndexMaturity(Currency&amp;"ibor"&amp;$I$1,AQ1318,Trigger)</f>
        <v>48571</v>
      </c>
      <c r="AS1318" s="359">
        <f>_xll.qlIndexFixing($AC$5,AP1318,,_xll.ohTrigger(Trigger,Quote!$V$2))</f>
        <v>1.5821792714909577E-2</v>
      </c>
      <c r="AT1318" s="359">
        <f>_xll.qlIndexFixing($AU$1,AP1318,TRUE,_xll.ohTrigger(Trigger,Trigger1M))</f>
        <v>1.592467960813071E-2</v>
      </c>
    </row>
    <row r="1319" spans="41:46" ht="11.25" customHeight="1" x14ac:dyDescent="0.25">
      <c r="AO1319" s="187" t="s">
        <v>90</v>
      </c>
      <c r="AP1319" s="186">
        <f>_xll.qlInterestRateIndexFixingDate(Currency&amp;"ibor"&amp;$I$1,AQ1319,Trigger)</f>
        <v>48544</v>
      </c>
      <c r="AQ1319" s="186">
        <f>_xll.qlCalendarAdvance(Calendar,AQ1318,AO1319,"f",,Trigger)</f>
        <v>48548</v>
      </c>
      <c r="AR1319" s="186">
        <f>_xll.qlInterestRateIndexMaturity(Currency&amp;"ibor"&amp;$I$1,AQ1319,Trigger)</f>
        <v>48579</v>
      </c>
      <c r="AS1319" s="359">
        <f>_xll.qlIndexFixing($AC$5,AP1319,,_xll.ohTrigger(Trigger,Quote!$V$2))</f>
        <v>1.5833166418971586E-2</v>
      </c>
      <c r="AT1319" s="359">
        <f>_xll.qlIndexFixing($AU$1,AP1319,TRUE,_xll.ohTrigger(Trigger,Trigger1M))</f>
        <v>1.5917960491960505E-2</v>
      </c>
    </row>
    <row r="1320" spans="41:46" ht="11.25" customHeight="1" x14ac:dyDescent="0.25">
      <c r="AO1320" s="187" t="s">
        <v>90</v>
      </c>
      <c r="AP1320" s="186">
        <f>_xll.qlInterestRateIndexFixingDate(Currency&amp;"ibor"&amp;$I$1,AQ1320,Trigger)</f>
        <v>48551</v>
      </c>
      <c r="AQ1320" s="186">
        <f>_xll.qlCalendarAdvance(Calendar,AQ1319,AO1320,"f",,Trigger)</f>
        <v>48555</v>
      </c>
      <c r="AR1320" s="186">
        <f>_xll.qlInterestRateIndexMaturity(Currency&amp;"ibor"&amp;$I$1,AQ1320,Trigger)</f>
        <v>48586</v>
      </c>
      <c r="AS1320" s="359">
        <f>_xll.qlIndexFixing($AC$5,AP1320,,_xll.ohTrigger(Trigger,Quote!$V$2))</f>
        <v>1.584345752258216E-2</v>
      </c>
      <c r="AT1320" s="359">
        <f>_xll.qlIndexFixing($AU$1,AP1320,TRUE,_xll.ohTrigger(Trigger,Trigger1M))</f>
        <v>1.591132716462277E-2</v>
      </c>
    </row>
    <row r="1321" spans="41:46" ht="11.25" customHeight="1" x14ac:dyDescent="0.25">
      <c r="AO1321" s="187" t="s">
        <v>90</v>
      </c>
      <c r="AP1321" s="186">
        <f>_xll.qlInterestRateIndexFixingDate(Currency&amp;"ibor"&amp;$I$1,AQ1321,Trigger)</f>
        <v>48558</v>
      </c>
      <c r="AQ1321" s="186">
        <f>_xll.qlCalendarAdvance(Calendar,AQ1320,AO1321,"f",,Trigger)</f>
        <v>48562</v>
      </c>
      <c r="AR1321" s="186">
        <f>_xll.qlInterestRateIndexMaturity(Currency&amp;"ibor"&amp;$I$1,AQ1321,Trigger)</f>
        <v>48593</v>
      </c>
      <c r="AS1321" s="359">
        <f>_xll.qlIndexFixing($AC$5,AP1321,,_xll.ohTrigger(Trigger,Quote!$V$2))</f>
        <v>1.5853748635300285E-2</v>
      </c>
      <c r="AT1321" s="359">
        <f>_xll.qlIndexFixing($AU$1,AP1321,TRUE,_xll.ohTrigger(Trigger,Trigger1M))</f>
        <v>1.5904659943316114E-2</v>
      </c>
    </row>
    <row r="1322" spans="41:46" ht="11.25" customHeight="1" x14ac:dyDescent="0.25">
      <c r="AO1322" s="187" t="s">
        <v>90</v>
      </c>
      <c r="AP1322" s="186">
        <f>_xll.qlInterestRateIndexFixingDate(Currency&amp;"ibor"&amp;$I$1,AQ1322,Trigger)</f>
        <v>48565</v>
      </c>
      <c r="AQ1322" s="186">
        <f>_xll.qlCalendarAdvance(Calendar,AQ1321,AO1322,"f",,Trigger)</f>
        <v>48569</v>
      </c>
      <c r="AR1322" s="186">
        <f>_xll.qlInterestRateIndexMaturity(Currency&amp;"ibor"&amp;$I$1,AQ1322,Trigger)</f>
        <v>48600</v>
      </c>
      <c r="AS1322" s="359">
        <f>_xll.qlIndexFixing($AC$5,AP1322,,_xll.ohTrigger(Trigger,Quote!$V$2))</f>
        <v>1.5864039757125963E-2</v>
      </c>
      <c r="AT1322" s="359">
        <f>_xll.qlIndexFixing($AU$1,AP1322,TRUE,_xll.ohTrigger(Trigger,Trigger1M))</f>
        <v>1.5897958926498552E-2</v>
      </c>
    </row>
    <row r="1323" spans="41:46" ht="11.25" customHeight="1" x14ac:dyDescent="0.25">
      <c r="AO1323" s="187" t="s">
        <v>90</v>
      </c>
      <c r="AP1323" s="186">
        <f>_xll.qlInterestRateIndexFixingDate(Currency&amp;"ibor"&amp;$I$1,AQ1323,Trigger)</f>
        <v>48572</v>
      </c>
      <c r="AQ1323" s="186">
        <f>_xll.qlCalendarAdvance(Calendar,AQ1322,AO1323,"f",,Trigger)</f>
        <v>48576</v>
      </c>
      <c r="AR1323" s="186">
        <f>_xll.qlInterestRateIndexMaturity(Currency&amp;"ibor"&amp;$I$1,AQ1323,Trigger)</f>
        <v>48607</v>
      </c>
      <c r="AS1323" s="359">
        <f>_xll.qlIndexFixing($AC$5,AP1323,,_xll.ohTrigger(Trigger,Quote!$V$2))</f>
        <v>1.5874330888059198E-2</v>
      </c>
      <c r="AT1323" s="359">
        <f>_xll.qlIndexFixing($AU$1,AP1323,TRUE,_xll.ohTrigger(Trigger,Trigger1M))</f>
        <v>1.589122421262552E-2</v>
      </c>
    </row>
    <row r="1324" spans="41:46" ht="11.25" customHeight="1" x14ac:dyDescent="0.25">
      <c r="AO1324" s="187" t="s">
        <v>90</v>
      </c>
      <c r="AP1324" s="186">
        <f>_xll.qlInterestRateIndexFixingDate(Currency&amp;"ibor"&amp;$I$1,AQ1324,Trigger)</f>
        <v>48579</v>
      </c>
      <c r="AQ1324" s="186">
        <f>_xll.qlCalendarAdvance(Calendar,AQ1323,AO1324,"f",,Trigger)</f>
        <v>48583</v>
      </c>
      <c r="AR1324" s="186">
        <f>_xll.qlInterestRateIndexMaturity(Currency&amp;"ibor"&amp;$I$1,AQ1324,Trigger)</f>
        <v>48614</v>
      </c>
      <c r="AS1324" s="359">
        <f>_xll.qlIndexFixing($AC$5,AP1324,,_xll.ohTrigger(Trigger,Quote!$V$2))</f>
        <v>1.5884622028099985E-2</v>
      </c>
      <c r="AT1324" s="359">
        <f>_xll.qlIndexFixing($AU$1,AP1324,TRUE,_xll.ohTrigger(Trigger,Trigger1M))</f>
        <v>1.5884455900155036E-2</v>
      </c>
    </row>
    <row r="1325" spans="41:46" ht="11.25" customHeight="1" x14ac:dyDescent="0.25">
      <c r="AO1325" s="187" t="s">
        <v>90</v>
      </c>
      <c r="AP1325" s="186">
        <f>_xll.qlInterestRateIndexFixingDate(Currency&amp;"ibor"&amp;$I$1,AQ1325,Trigger)</f>
        <v>48586</v>
      </c>
      <c r="AQ1325" s="186">
        <f>_xll.qlCalendarAdvance(Calendar,AQ1324,AO1325,"f",,Trigger)</f>
        <v>48590</v>
      </c>
      <c r="AR1325" s="186">
        <f>_xll.qlInterestRateIndexMaturity(Currency&amp;"ibor"&amp;$I$1,AQ1325,Trigger)</f>
        <v>48621</v>
      </c>
      <c r="AS1325" s="359">
        <f>_xll.qlIndexFixing($AC$5,AP1325,,_xll.ohTrigger(Trigger,Quote!$V$2))</f>
        <v>1.5894913177248324E-2</v>
      </c>
      <c r="AT1325" s="359">
        <f>_xll.qlIndexFixing($AU$1,AP1325,TRUE,_xll.ohTrigger(Trigger,Trigger1M))</f>
        <v>1.5877654087545115E-2</v>
      </c>
    </row>
    <row r="1326" spans="41:46" ht="11.25" customHeight="1" x14ac:dyDescent="0.25">
      <c r="AO1326" s="187" t="s">
        <v>90</v>
      </c>
      <c r="AP1326" s="186">
        <f>_xll.qlInterestRateIndexFixingDate(Currency&amp;"ibor"&amp;$I$1,AQ1326,Trigger)</f>
        <v>48593</v>
      </c>
      <c r="AQ1326" s="186">
        <f>_xll.qlCalendarAdvance(Calendar,AQ1325,AO1326,"f",,Trigger)</f>
        <v>48597</v>
      </c>
      <c r="AR1326" s="186">
        <f>_xll.qlInterestRateIndexMaturity(Currency&amp;"ibor"&amp;$I$1,AQ1326,Trigger)</f>
        <v>48628</v>
      </c>
      <c r="AS1326" s="359">
        <f>_xll.qlIndexFixing($AC$5,AP1326,,_xll.ohTrigger(Trigger,Quote!$V$2))</f>
        <v>1.5905204335504217E-2</v>
      </c>
      <c r="AT1326" s="359">
        <f>_xll.qlIndexFixing($AU$1,AP1326,TRUE,_xll.ohTrigger(Trigger,Trigger1M))</f>
        <v>1.5870818873251192E-2</v>
      </c>
    </row>
    <row r="1327" spans="41:46" ht="11.25" customHeight="1" x14ac:dyDescent="0.25">
      <c r="AO1327" s="187" t="s">
        <v>90</v>
      </c>
      <c r="AP1327" s="186">
        <f>_xll.qlInterestRateIndexFixingDate(Currency&amp;"ibor"&amp;$I$1,AQ1327,Trigger)</f>
        <v>48600</v>
      </c>
      <c r="AQ1327" s="186">
        <f>_xll.qlCalendarAdvance(Calendar,AQ1326,AO1327,"f",,Trigger)</f>
        <v>48604</v>
      </c>
      <c r="AR1327" s="186">
        <f>_xll.qlInterestRateIndexMaturity(Currency&amp;"ibor"&amp;$I$1,AQ1327,Trigger)</f>
        <v>48635</v>
      </c>
      <c r="AS1327" s="359">
        <f>_xll.qlIndexFixing($AC$5,AP1327,,_xll.ohTrigger(Trigger,Quote!$V$2))</f>
        <v>1.5915495502865085E-2</v>
      </c>
      <c r="AT1327" s="359">
        <f>_xll.qlIndexFixing($AU$1,AP1327,TRUE,_xll.ohTrigger(Trigger,Trigger1M))</f>
        <v>1.5863950355733868E-2</v>
      </c>
    </row>
    <row r="1328" spans="41:46" ht="11.25" customHeight="1" x14ac:dyDescent="0.25">
      <c r="AO1328" s="187" t="s">
        <v>90</v>
      </c>
      <c r="AP1328" s="186">
        <f>_xll.qlInterestRateIndexFixingDate(Currency&amp;"ibor"&amp;$I$1,AQ1328,Trigger)</f>
        <v>48607</v>
      </c>
      <c r="AQ1328" s="186">
        <f>_xll.qlCalendarAdvance(Calendar,AQ1327,AO1328,"f",,Trigger)</f>
        <v>48611</v>
      </c>
      <c r="AR1328" s="186">
        <f>_xll.qlInterestRateIndexMaturity(Currency&amp;"ibor"&amp;$I$1,AQ1328,Trigger)</f>
        <v>48639</v>
      </c>
      <c r="AS1328" s="359">
        <f>_xll.qlIndexFixing($AC$5,AP1328,,_xll.ohTrigger(Trigger,Quote!$V$2))</f>
        <v>1.5922525453857844E-2</v>
      </c>
      <c r="AT1328" s="359">
        <f>_xll.qlIndexFixing($AU$1,AP1328,TRUE,_xll.ohTrigger(Trigger,Trigger1M))</f>
        <v>1.5857487985621192E-2</v>
      </c>
    </row>
    <row r="1329" spans="41:46" ht="11.25" customHeight="1" x14ac:dyDescent="0.25">
      <c r="AO1329" s="187" t="s">
        <v>90</v>
      </c>
      <c r="AP1329" s="186">
        <f>_xll.qlInterestRateIndexFixingDate(Currency&amp;"ibor"&amp;$I$1,AQ1329,Trigger)</f>
        <v>48614</v>
      </c>
      <c r="AQ1329" s="186">
        <f>_xll.qlCalendarAdvance(Calendar,AQ1328,AO1329,"f",,Trigger)</f>
        <v>48618</v>
      </c>
      <c r="AR1329" s="186">
        <f>_xll.qlInterestRateIndexMaturity(Currency&amp;"ibor"&amp;$I$1,AQ1329,Trigger)</f>
        <v>48646</v>
      </c>
      <c r="AS1329" s="359">
        <f>_xll.qlIndexFixing($AC$5,AP1329,,_xll.ohTrigger(Trigger,Quote!$V$2))</f>
        <v>1.5932815272460741E-2</v>
      </c>
      <c r="AT1329" s="359">
        <f>_xll.qlIndexFixing($AU$1,AP1329,TRUE,_xll.ohTrigger(Trigger,Trigger1M))</f>
        <v>1.5850561142787583E-2</v>
      </c>
    </row>
    <row r="1330" spans="41:46" ht="11.25" customHeight="1" x14ac:dyDescent="0.25">
      <c r="AO1330" s="187" t="s">
        <v>90</v>
      </c>
      <c r="AP1330" s="186">
        <f>_xll.qlInterestRateIndexFixingDate(Currency&amp;"ibor"&amp;$I$1,AQ1330,Trigger)</f>
        <v>48621</v>
      </c>
      <c r="AQ1330" s="186">
        <f>_xll.qlCalendarAdvance(Calendar,AQ1329,AO1330,"f",,Trigger)</f>
        <v>48625</v>
      </c>
      <c r="AR1330" s="186">
        <f>_xll.qlInterestRateIndexMaturity(Currency&amp;"ibor"&amp;$I$1,AQ1330,Trigger)</f>
        <v>48653</v>
      </c>
      <c r="AS1330" s="359">
        <f>_xll.qlIndexFixing($AC$5,AP1330,,_xll.ohTrigger(Trigger,Quote!$V$2))</f>
        <v>1.5943105099294197E-2</v>
      </c>
      <c r="AT1330" s="359">
        <f>_xll.qlIndexFixing($AU$1,AP1330,TRUE,_xll.ohTrigger(Trigger,Trigger1M))</f>
        <v>1.5843601274956955E-2</v>
      </c>
    </row>
    <row r="1331" spans="41:46" ht="11.25" customHeight="1" x14ac:dyDescent="0.25">
      <c r="AO1331" s="187" t="s">
        <v>90</v>
      </c>
      <c r="AP1331" s="186">
        <f>_xll.qlInterestRateIndexFixingDate(Currency&amp;"ibor"&amp;$I$1,AQ1331,Trigger)</f>
        <v>48628</v>
      </c>
      <c r="AQ1331" s="186">
        <f>_xll.qlCalendarAdvance(Calendar,AQ1330,AO1331,"f",,Trigger)</f>
        <v>48632</v>
      </c>
      <c r="AR1331" s="186">
        <f>_xll.qlInterestRateIndexMaturity(Currency&amp;"ibor"&amp;$I$1,AQ1331,Trigger)</f>
        <v>48660</v>
      </c>
      <c r="AS1331" s="359">
        <f>_xll.qlIndexFixing($AC$5,AP1331,,_xll.ohTrigger(Trigger,Quote!$V$2))</f>
        <v>1.5953394934349645E-2</v>
      </c>
      <c r="AT1331" s="359">
        <f>_xll.qlIndexFixing($AU$1,AP1331,TRUE,_xll.ohTrigger(Trigger,Trigger1M))</f>
        <v>1.5836608480576268E-2</v>
      </c>
    </row>
    <row r="1332" spans="41:46" ht="11.25" customHeight="1" x14ac:dyDescent="0.25">
      <c r="AO1332" s="187" t="s">
        <v>90</v>
      </c>
      <c r="AP1332" s="186">
        <f>_xll.qlInterestRateIndexFixingDate(Currency&amp;"ibor"&amp;$I$1,AQ1332,Trigger)</f>
        <v>48635</v>
      </c>
      <c r="AQ1332" s="186">
        <f>_xll.qlCalendarAdvance(Calendar,AQ1331,AO1332,"f",,Trigger)</f>
        <v>48639</v>
      </c>
      <c r="AR1332" s="186">
        <f>_xll.qlInterestRateIndexMaturity(Currency&amp;"ibor"&amp;$I$1,AQ1332,Trigger)</f>
        <v>48670</v>
      </c>
      <c r="AS1332" s="359">
        <f>_xll.qlIndexFixing($AC$5,AP1332,,_xll.ohTrigger(Trigger,Quote!$V$2))</f>
        <v>1.5966951476290462E-2</v>
      </c>
      <c r="AT1332" s="359">
        <f>_xll.qlIndexFixing($AU$1,AP1332,TRUE,_xll.ohTrigger(Trigger,Trigger1M))</f>
        <v>1.5829111665793209E-2</v>
      </c>
    </row>
    <row r="1333" spans="41:46" ht="11.25" customHeight="1" x14ac:dyDescent="0.25">
      <c r="AO1333" s="187" t="s">
        <v>90</v>
      </c>
      <c r="AP1333" s="186">
        <f>_xll.qlInterestRateIndexFixingDate(Currency&amp;"ibor"&amp;$I$1,AQ1333,Trigger)</f>
        <v>48642</v>
      </c>
      <c r="AQ1333" s="186">
        <f>_xll.qlCalendarAdvance(Calendar,AQ1332,AO1333,"f",,Trigger)</f>
        <v>48646</v>
      </c>
      <c r="AR1333" s="186">
        <f>_xll.qlInterestRateIndexMaturity(Currency&amp;"ibor"&amp;$I$1,AQ1333,Trigger)</f>
        <v>48677</v>
      </c>
      <c r="AS1333" s="359">
        <f>_xll.qlIndexFixing($AC$5,AP1333,,_xll.ohTrigger(Trigger,Quote!$V$2))</f>
        <v>1.597724269829923E-2</v>
      </c>
      <c r="AT1333" s="359">
        <f>_xll.qlIndexFixing($AU$1,AP1333,TRUE,_xll.ohTrigger(Trigger,Trigger1M))</f>
        <v>1.5822045396538316E-2</v>
      </c>
    </row>
    <row r="1334" spans="41:46" ht="11.25" customHeight="1" x14ac:dyDescent="0.25">
      <c r="AO1334" s="187" t="s">
        <v>90</v>
      </c>
      <c r="AP1334" s="186">
        <f>_xll.qlInterestRateIndexFixingDate(Currency&amp;"ibor"&amp;$I$1,AQ1334,Trigger)</f>
        <v>48649</v>
      </c>
      <c r="AQ1334" s="186">
        <f>_xll.qlCalendarAdvance(Calendar,AQ1333,AO1334,"f",,Trigger)</f>
        <v>48653</v>
      </c>
      <c r="AR1334" s="186">
        <f>_xll.qlInterestRateIndexMaturity(Currency&amp;"ibor"&amp;$I$1,AQ1334,Trigger)</f>
        <v>48688</v>
      </c>
      <c r="AS1334" s="359">
        <f>_xll.qlIndexFixing($AC$5,AP1334,,_xll.ohTrigger(Trigger,Quote!$V$2))</f>
        <v>1.599189424458888E-2</v>
      </c>
      <c r="AT1334" s="359">
        <f>_xll.qlIndexFixing($AU$1,AP1334,TRUE,_xll.ohTrigger(Trigger,Trigger1M))</f>
        <v>1.5814293596814313E-2</v>
      </c>
    </row>
    <row r="1335" spans="41:46" ht="11.25" customHeight="1" x14ac:dyDescent="0.25">
      <c r="AO1335" s="187" t="s">
        <v>90</v>
      </c>
      <c r="AP1335" s="186">
        <f>_xll.qlInterestRateIndexFixingDate(Currency&amp;"ibor"&amp;$I$1,AQ1335,Trigger)</f>
        <v>48656</v>
      </c>
      <c r="AQ1335" s="186">
        <f>_xll.qlCalendarAdvance(Calendar,AQ1334,AO1335,"f",,Trigger)</f>
        <v>48660</v>
      </c>
      <c r="AR1335" s="186">
        <f>_xll.qlInterestRateIndexMaturity(Currency&amp;"ibor"&amp;$I$1,AQ1335,Trigger)</f>
        <v>48691</v>
      </c>
      <c r="AS1335" s="359">
        <f>_xll.qlIndexFixing($AC$5,AP1335,,_xll.ohTrigger(Trigger,Quote!$V$2))</f>
        <v>1.5997825169634265E-2</v>
      </c>
      <c r="AT1335" s="359">
        <f>_xll.qlIndexFixing($AU$1,AP1335,TRUE,_xll.ohTrigger(Trigger,Trigger1M))</f>
        <v>1.5807815114426936E-2</v>
      </c>
    </row>
    <row r="1336" spans="41:46" ht="11.25" customHeight="1" x14ac:dyDescent="0.25">
      <c r="AO1336" s="187" t="s">
        <v>90</v>
      </c>
      <c r="AP1336" s="186">
        <f>_xll.qlInterestRateIndexFixingDate(Currency&amp;"ibor"&amp;$I$1,AQ1336,Trigger)</f>
        <v>48663</v>
      </c>
      <c r="AQ1336" s="186">
        <f>_xll.qlCalendarAdvance(Calendar,AQ1335,AO1336,"f",,Trigger)</f>
        <v>48667</v>
      </c>
      <c r="AR1336" s="186">
        <f>_xll.qlInterestRateIndexMaturity(Currency&amp;"ibor"&amp;$I$1,AQ1336,Trigger)</f>
        <v>48698</v>
      </c>
      <c r="AS1336" s="359">
        <f>_xll.qlIndexFixing($AC$5,AP1336,,_xll.ohTrigger(Trigger,Quote!$V$2))</f>
        <v>1.6008116418965695E-2</v>
      </c>
      <c r="AT1336" s="359">
        <f>_xll.qlIndexFixing($AU$1,AP1336,TRUE,_xll.ohTrigger(Trigger,Trigger1M))</f>
        <v>1.5800651298483896E-2</v>
      </c>
    </row>
    <row r="1337" spans="41:46" ht="11.25" customHeight="1" x14ac:dyDescent="0.25">
      <c r="AO1337" s="187" t="s">
        <v>90</v>
      </c>
      <c r="AP1337" s="186">
        <f>_xll.qlInterestRateIndexFixingDate(Currency&amp;"ibor"&amp;$I$1,AQ1337,Trigger)</f>
        <v>48670</v>
      </c>
      <c r="AQ1337" s="186">
        <f>_xll.qlCalendarAdvance(Calendar,AQ1336,AO1337,"f",,Trigger)</f>
        <v>48674</v>
      </c>
      <c r="AR1337" s="186">
        <f>_xll.qlInterestRateIndexMaturity(Currency&amp;"ibor"&amp;$I$1,AQ1337,Trigger)</f>
        <v>48704</v>
      </c>
      <c r="AS1337" s="359">
        <f>_xll.qlIndexFixing($AC$5,AP1337,,_xll.ohTrigger(Trigger,Quote!$V$2))</f>
        <v>1.6017316414772331E-2</v>
      </c>
      <c r="AT1337" s="359">
        <f>_xll.qlIndexFixing($AU$1,AP1337,TRUE,_xll.ohTrigger(Trigger,Trigger1M))</f>
        <v>1.5793625619397567E-2</v>
      </c>
    </row>
    <row r="1338" spans="41:46" ht="11.25" customHeight="1" x14ac:dyDescent="0.25">
      <c r="AO1338" s="187" t="s">
        <v>90</v>
      </c>
      <c r="AP1338" s="186">
        <f>_xll.qlInterestRateIndexFixingDate(Currency&amp;"ibor"&amp;$I$1,AQ1338,Trigger)</f>
        <v>48677</v>
      </c>
      <c r="AQ1338" s="186">
        <f>_xll.qlCalendarAdvance(Calendar,AQ1337,AO1338,"f",,Trigger)</f>
        <v>48681</v>
      </c>
      <c r="AR1338" s="186">
        <f>_xll.qlInterestRateIndexMaturity(Currency&amp;"ibor"&amp;$I$1,AQ1338,Trigger)</f>
        <v>48711</v>
      </c>
      <c r="AS1338" s="359">
        <f>_xll.qlIndexFixing($AC$5,AP1338,,_xll.ohTrigger(Trigger,Quote!$V$2))</f>
        <v>1.6027607223950469E-2</v>
      </c>
      <c r="AT1338" s="359">
        <f>_xll.qlIndexFixing($AU$1,AP1338,TRUE,_xll.ohTrigger(Trigger,Trigger1M))</f>
        <v>1.578639987441921E-2</v>
      </c>
    </row>
    <row r="1339" spans="41:46" ht="11.25" customHeight="1" x14ac:dyDescent="0.25">
      <c r="AO1339" s="187" t="s">
        <v>90</v>
      </c>
      <c r="AP1339" s="186">
        <f>_xll.qlInterestRateIndexFixingDate(Currency&amp;"ibor"&amp;$I$1,AQ1339,Trigger)</f>
        <v>48682</v>
      </c>
      <c r="AQ1339" s="186">
        <f>_xll.qlCalendarAdvance(Calendar,AQ1338,AO1339,"f",,Trigger)</f>
        <v>48688</v>
      </c>
      <c r="AR1339" s="186">
        <f>_xll.qlInterestRateIndexMaturity(Currency&amp;"ibor"&amp;$I$1,AQ1339,Trigger)</f>
        <v>48718</v>
      </c>
      <c r="AS1339" s="359">
        <f>_xll.qlIndexFixing($AC$5,AP1339,,_xll.ohTrigger(Trigger,Quote!$V$2))</f>
        <v>1.6037898041945553E-2</v>
      </c>
      <c r="AT1339" s="359">
        <f>_xll.qlIndexFixing($AU$1,AP1339,TRUE,_xll.ohTrigger(Trigger,Trigger1M))</f>
        <v>1.5779142001940194E-2</v>
      </c>
    </row>
    <row r="1340" spans="41:46" ht="11.25" customHeight="1" x14ac:dyDescent="0.25">
      <c r="AO1340" s="187" t="s">
        <v>90</v>
      </c>
      <c r="AP1340" s="186">
        <f>_xll.qlInterestRateIndexFixingDate(Currency&amp;"ibor"&amp;$I$1,AQ1340,Trigger)</f>
        <v>48691</v>
      </c>
      <c r="AQ1340" s="186">
        <f>_xll.qlCalendarAdvance(Calendar,AQ1339,AO1340,"f",,Trigger)</f>
        <v>48695</v>
      </c>
      <c r="AR1340" s="186">
        <f>_xll.qlInterestRateIndexMaturity(Currency&amp;"ibor"&amp;$I$1,AQ1340,Trigger)</f>
        <v>48725</v>
      </c>
      <c r="AS1340" s="359">
        <f>_xll.qlIndexFixing($AC$5,AP1340,,_xll.ohTrigger(Trigger,Quote!$V$2))</f>
        <v>1.6048188868749591E-2</v>
      </c>
      <c r="AT1340" s="359">
        <f>_xll.qlIndexFixing($AU$1,AP1340,TRUE,_xll.ohTrigger(Trigger,Trigger1M))</f>
        <v>1.5771852100412431E-2</v>
      </c>
    </row>
    <row r="1341" spans="41:46" ht="11.25" customHeight="1" x14ac:dyDescent="0.25">
      <c r="AO1341" s="187" t="s">
        <v>90</v>
      </c>
      <c r="AP1341" s="186">
        <f>_xll.qlInterestRateIndexFixingDate(Currency&amp;"ibor"&amp;$I$1,AQ1341,Trigger)</f>
        <v>48698</v>
      </c>
      <c r="AQ1341" s="186">
        <f>_xll.qlCalendarAdvance(Calendar,AQ1340,AO1341,"f",,Trigger)</f>
        <v>48702</v>
      </c>
      <c r="AR1341" s="186">
        <f>_xll.qlInterestRateIndexMaturity(Currency&amp;"ibor"&amp;$I$1,AQ1341,Trigger)</f>
        <v>48733</v>
      </c>
      <c r="AS1341" s="359">
        <f>_xll.qlIndexFixing($AC$5,AP1341,,_xll.ohTrigger(Trigger,Quote!$V$2))</f>
        <v>1.6004794166515776E-2</v>
      </c>
      <c r="AT1341" s="359">
        <f>_xll.qlIndexFixing($AU$1,AP1341,TRUE,_xll.ohTrigger(Trigger,Trigger1M))</f>
        <v>1.5764349408233933E-2</v>
      </c>
    </row>
    <row r="1342" spans="41:46" ht="11.25" customHeight="1" x14ac:dyDescent="0.25">
      <c r="AO1342" s="187" t="s">
        <v>90</v>
      </c>
      <c r="AP1342" s="186">
        <f>_xll.qlInterestRateIndexFixingDate(Currency&amp;"ibor"&amp;$I$1,AQ1342,Trigger)</f>
        <v>48705</v>
      </c>
      <c r="AQ1342" s="186">
        <f>_xll.qlCalendarAdvance(Calendar,AQ1341,AO1342,"f",,Trigger)</f>
        <v>48709</v>
      </c>
      <c r="AR1342" s="186">
        <f>_xll.qlInterestRateIndexMaturity(Currency&amp;"ibor"&amp;$I$1,AQ1342,Trigger)</f>
        <v>48740</v>
      </c>
      <c r="AS1342" s="359">
        <f>_xll.qlIndexFixing($AC$5,AP1342,,_xll.ohTrigger(Trigger,Quote!$V$2))</f>
        <v>1.5823099865806347E-2</v>
      </c>
      <c r="AT1342" s="359">
        <f>_xll.qlIndexFixing($AU$1,AP1342,TRUE,_xll.ohTrigger(Trigger,Trigger1M))</f>
        <v>1.5756993157283614E-2</v>
      </c>
    </row>
    <row r="1343" spans="41:46" ht="11.25" customHeight="1" x14ac:dyDescent="0.25">
      <c r="AO1343" s="187" t="s">
        <v>90</v>
      </c>
      <c r="AP1343" s="186">
        <f>_xll.qlInterestRateIndexFixingDate(Currency&amp;"ibor"&amp;$I$1,AQ1343,Trigger)</f>
        <v>48712</v>
      </c>
      <c r="AQ1343" s="186">
        <f>_xll.qlCalendarAdvance(Calendar,AQ1342,AO1343,"f",,Trigger)</f>
        <v>48716</v>
      </c>
      <c r="AR1343" s="186">
        <f>_xll.qlInterestRateIndexMaturity(Currency&amp;"ibor"&amp;$I$1,AQ1343,Trigger)</f>
        <v>48747</v>
      </c>
      <c r="AS1343" s="359">
        <f>_xll.qlIndexFixing($AC$5,AP1343,,_xll.ohTrigger(Trigger,Quote!$V$2))</f>
        <v>1.564100055364287E-2</v>
      </c>
      <c r="AT1343" s="359">
        <f>_xll.qlIndexFixing($AU$1,AP1343,TRUE,_xll.ohTrigger(Trigger,Trigger1M))</f>
        <v>1.5749605178435565E-2</v>
      </c>
    </row>
    <row r="1344" spans="41:46" ht="11.25" customHeight="1" x14ac:dyDescent="0.25">
      <c r="AO1344" s="187" t="s">
        <v>90</v>
      </c>
      <c r="AP1344" s="186">
        <f>_xll.qlInterestRateIndexFixingDate(Currency&amp;"ibor"&amp;$I$1,AQ1344,Trigger)</f>
        <v>48719</v>
      </c>
      <c r="AQ1344" s="186">
        <f>_xll.qlCalendarAdvance(Calendar,AQ1343,AO1344,"f",,Trigger)</f>
        <v>48723</v>
      </c>
      <c r="AR1344" s="186">
        <f>_xll.qlInterestRateIndexMaturity(Currency&amp;"ibor"&amp;$I$1,AQ1344,Trigger)</f>
        <v>48754</v>
      </c>
      <c r="AS1344" s="359">
        <f>_xll.qlIndexFixing($AC$5,AP1344,,_xll.ohTrigger(Trigger,Quote!$V$2))</f>
        <v>1.5458496249140368E-2</v>
      </c>
      <c r="AT1344" s="359">
        <f>_xll.qlIndexFixing($AU$1,AP1344,TRUE,_xll.ohTrigger(Trigger,Trigger1M))</f>
        <v>1.5742185570145222E-2</v>
      </c>
    </row>
    <row r="1345" spans="41:46" ht="11.25" customHeight="1" x14ac:dyDescent="0.25">
      <c r="AO1345" s="187" t="s">
        <v>90</v>
      </c>
      <c r="AP1345" s="186">
        <f>_xll.qlInterestRateIndexFixingDate(Currency&amp;"ibor"&amp;$I$1,AQ1345,Trigger)</f>
        <v>48726</v>
      </c>
      <c r="AQ1345" s="186">
        <f>_xll.qlCalendarAdvance(Calendar,AQ1344,AO1345,"f",,Trigger)</f>
        <v>48730</v>
      </c>
      <c r="AR1345" s="186">
        <f>_xll.qlInterestRateIndexMaturity(Currency&amp;"ibor"&amp;$I$1,AQ1345,Trigger)</f>
        <v>48760</v>
      </c>
      <c r="AS1345" s="359">
        <f>_xll.qlIndexFixing($AC$5,AP1345,,_xll.ohTrigger(Trigger,Quote!$V$2))</f>
        <v>1.5275569485041274E-2</v>
      </c>
      <c r="AT1345" s="359">
        <f>_xll.qlIndexFixing($AU$1,AP1345,TRUE,_xll.ohTrigger(Trigger,Trigger1M))</f>
        <v>1.573492560285672E-2</v>
      </c>
    </row>
    <row r="1346" spans="41:46" ht="11.25" customHeight="1" x14ac:dyDescent="0.25">
      <c r="AO1346" s="187" t="s">
        <v>90</v>
      </c>
      <c r="AP1346" s="186">
        <f>_xll.qlInterestRateIndexFixingDate(Currency&amp;"ibor"&amp;$I$1,AQ1346,Trigger)</f>
        <v>48733</v>
      </c>
      <c r="AQ1346" s="186">
        <f>_xll.qlCalendarAdvance(Calendar,AQ1345,AO1346,"f",,Trigger)</f>
        <v>48737</v>
      </c>
      <c r="AR1346" s="186">
        <f>_xll.qlInterestRateIndexMaturity(Currency&amp;"ibor"&amp;$I$1,AQ1346,Trigger)</f>
        <v>48767</v>
      </c>
      <c r="AS1346" s="359">
        <f>_xll.qlIndexFixing($AC$5,AP1346,,_xll.ohTrigger(Trigger,Quote!$V$2))</f>
        <v>1.5255767255995423E-2</v>
      </c>
      <c r="AT1346" s="359">
        <f>_xll.qlIndexFixing($AU$1,AP1346,TRUE,_xll.ohTrigger(Trigger,Trigger1M))</f>
        <v>1.5727445594523992E-2</v>
      </c>
    </row>
    <row r="1347" spans="41:46" ht="11.25" customHeight="1" x14ac:dyDescent="0.25">
      <c r="AO1347" s="187" t="s">
        <v>90</v>
      </c>
      <c r="AP1347" s="186">
        <f>_xll.qlInterestRateIndexFixingDate(Currency&amp;"ibor"&amp;$I$1,AQ1347,Trigger)</f>
        <v>48740</v>
      </c>
      <c r="AQ1347" s="186">
        <f>_xll.qlCalendarAdvance(Calendar,AQ1346,AO1347,"f",,Trigger)</f>
        <v>48744</v>
      </c>
      <c r="AR1347" s="186">
        <f>_xll.qlInterestRateIndexMaturity(Currency&amp;"ibor"&amp;$I$1,AQ1347,Trigger)</f>
        <v>48774</v>
      </c>
      <c r="AS1347" s="359">
        <f>_xll.qlIndexFixing($AC$5,AP1347,,_xll.ohTrigger(Trigger,Quote!$V$2))</f>
        <v>1.5264251353617198E-2</v>
      </c>
      <c r="AT1347" s="359">
        <f>_xll.qlIndexFixing($AU$1,AP1347,TRUE,_xll.ohTrigger(Trigger,Trigger1M))</f>
        <v>1.5719934246305911E-2</v>
      </c>
    </row>
    <row r="1348" spans="41:46" ht="11.25" customHeight="1" x14ac:dyDescent="0.25">
      <c r="AO1348" s="187" t="s">
        <v>90</v>
      </c>
      <c r="AP1348" s="186">
        <f>_xll.qlInterestRateIndexFixingDate(Currency&amp;"ibor"&amp;$I$1,AQ1348,Trigger)</f>
        <v>48747</v>
      </c>
      <c r="AQ1348" s="186">
        <f>_xll.qlCalendarAdvance(Calendar,AQ1347,AO1348,"f",,Trigger)</f>
        <v>48751</v>
      </c>
      <c r="AR1348" s="186">
        <f>_xll.qlInterestRateIndexMaturity(Currency&amp;"ibor"&amp;$I$1,AQ1348,Trigger)</f>
        <v>48781</v>
      </c>
      <c r="AS1348" s="359">
        <f>_xll.qlIndexFixing($AC$5,AP1348,,_xll.ohTrigger(Trigger,Quote!$V$2))</f>
        <v>1.5272735457231512E-2</v>
      </c>
      <c r="AT1348" s="359">
        <f>_xll.qlIndexFixing($AU$1,AP1348,TRUE,_xll.ohTrigger(Trigger,Trigger1M))</f>
        <v>1.571239165665439E-2</v>
      </c>
    </row>
    <row r="1349" spans="41:46" ht="11.25" customHeight="1" x14ac:dyDescent="0.25">
      <c r="AO1349" s="187" t="s">
        <v>90</v>
      </c>
      <c r="AP1349" s="186">
        <f>_xll.qlInterestRateIndexFixingDate(Currency&amp;"ibor"&amp;$I$1,AQ1349,Trigger)</f>
        <v>48754</v>
      </c>
      <c r="AQ1349" s="186">
        <f>_xll.qlCalendarAdvance(Calendar,AQ1348,AO1349,"f",,Trigger)</f>
        <v>48758</v>
      </c>
      <c r="AR1349" s="186">
        <f>_xll.qlInterestRateIndexMaturity(Currency&amp;"ibor"&amp;$I$1,AQ1349,Trigger)</f>
        <v>48788</v>
      </c>
      <c r="AS1349" s="359">
        <f>_xll.qlIndexFixing($AC$5,AP1349,,_xll.ohTrigger(Trigger,Quote!$V$2))</f>
        <v>1.5281219566838367E-2</v>
      </c>
      <c r="AT1349" s="359">
        <f>_xll.qlIndexFixing($AU$1,AP1349,TRUE,_xll.ohTrigger(Trigger,Trigger1M))</f>
        <v>1.5704817924018677E-2</v>
      </c>
    </row>
    <row r="1350" spans="41:46" ht="11.25" customHeight="1" x14ac:dyDescent="0.25">
      <c r="AO1350" s="187" t="s">
        <v>90</v>
      </c>
      <c r="AP1350" s="186">
        <f>_xll.qlInterestRateIndexFixingDate(Currency&amp;"ibor"&amp;$I$1,AQ1350,Trigger)</f>
        <v>48761</v>
      </c>
      <c r="AQ1350" s="186">
        <f>_xll.qlCalendarAdvance(Calendar,AQ1349,AO1350,"f",,Trigger)</f>
        <v>48765</v>
      </c>
      <c r="AR1350" s="186">
        <f>_xll.qlInterestRateIndexMaturity(Currency&amp;"ibor"&amp;$I$1,AQ1350,Trigger)</f>
        <v>48796</v>
      </c>
      <c r="AS1350" s="359">
        <f>_xll.qlIndexFixing($AC$5,AP1350,,_xll.ohTrigger(Trigger,Quote!$V$2))</f>
        <v>1.5290634270977665E-2</v>
      </c>
      <c r="AT1350" s="359">
        <f>_xll.qlIndexFixing($AU$1,AP1350,TRUE,_xll.ohTrigger(Trigger,Trigger1M))</f>
        <v>1.5697009215825845E-2</v>
      </c>
    </row>
    <row r="1351" spans="41:46" ht="11.25" customHeight="1" x14ac:dyDescent="0.25">
      <c r="AO1351" s="187" t="s">
        <v>90</v>
      </c>
      <c r="AP1351" s="186">
        <f>_xll.qlInterestRateIndexFixingDate(Currency&amp;"ibor"&amp;$I$1,AQ1351,Trigger)</f>
        <v>48768</v>
      </c>
      <c r="AQ1351" s="186">
        <f>_xll.qlCalendarAdvance(Calendar,AQ1350,AO1351,"f",,Trigger)</f>
        <v>48772</v>
      </c>
      <c r="AR1351" s="186">
        <f>_xll.qlInterestRateIndexMaturity(Currency&amp;"ibor"&amp;$I$1,AQ1351,Trigger)</f>
        <v>48803</v>
      </c>
      <c r="AS1351" s="359">
        <f>_xll.qlIndexFixing($AC$5,AP1351,,_xll.ohTrigger(Trigger,Quote!$V$2))</f>
        <v>1.5299118753214446E-2</v>
      </c>
      <c r="AT1351" s="359">
        <f>_xll.qlIndexFixing($AU$1,AP1351,TRUE,_xll.ohTrigger(Trigger,Trigger1M))</f>
        <v>1.5689370958281962E-2</v>
      </c>
    </row>
    <row r="1352" spans="41:46" ht="11.25" customHeight="1" x14ac:dyDescent="0.25">
      <c r="AO1352" s="187" t="s">
        <v>90</v>
      </c>
      <c r="AP1352" s="186">
        <f>_xll.qlInterestRateIndexFixingDate(Currency&amp;"ibor"&amp;$I$1,AQ1352,Trigger)</f>
        <v>48775</v>
      </c>
      <c r="AQ1352" s="186">
        <f>_xll.qlCalendarAdvance(Calendar,AQ1351,AO1352,"f",,Trigger)</f>
        <v>48779</v>
      </c>
      <c r="AR1352" s="186">
        <f>_xll.qlInterestRateIndexMaturity(Currency&amp;"ibor"&amp;$I$1,AQ1352,Trigger)</f>
        <v>48810</v>
      </c>
      <c r="AS1352" s="359">
        <f>_xll.qlIndexFixing($AC$5,AP1352,,_xll.ohTrigger(Trigger,Quote!$V$2))</f>
        <v>1.5307603241644983E-2</v>
      </c>
      <c r="AT1352" s="359">
        <f>_xll.qlIndexFixing($AU$1,AP1352,TRUE,_xll.ohTrigger(Trigger,Trigger1M))</f>
        <v>1.5681701858965075E-2</v>
      </c>
    </row>
    <row r="1353" spans="41:46" ht="11.25" customHeight="1" x14ac:dyDescent="0.25">
      <c r="AO1353" s="187" t="s">
        <v>90</v>
      </c>
      <c r="AP1353" s="186">
        <f>_xll.qlInterestRateIndexFixingDate(Currency&amp;"ibor"&amp;$I$1,AQ1353,Trigger)</f>
        <v>48782</v>
      </c>
      <c r="AQ1353" s="186">
        <f>_xll.qlCalendarAdvance(Calendar,AQ1352,AO1353,"f",,Trigger)</f>
        <v>48786</v>
      </c>
      <c r="AR1353" s="186">
        <f>_xll.qlInterestRateIndexMaturity(Currency&amp;"ibor"&amp;$I$1,AQ1353,Trigger)</f>
        <v>48817</v>
      </c>
      <c r="AS1353" s="359">
        <f>_xll.qlIndexFixing($AC$5,AP1353,,_xll.ohTrigger(Trigger,Quote!$V$2))</f>
        <v>1.5316087736266696E-2</v>
      </c>
      <c r="AT1353" s="359">
        <f>_xll.qlIndexFixing($AU$1,AP1353,TRUE,_xll.ohTrigger(Trigger,Trigger1M))</f>
        <v>1.5674002016330617E-2</v>
      </c>
    </row>
    <row r="1354" spans="41:46" ht="11.25" customHeight="1" x14ac:dyDescent="0.25">
      <c r="AO1354" s="187" t="s">
        <v>90</v>
      </c>
      <c r="AP1354" s="186">
        <f>_xll.qlInterestRateIndexFixingDate(Currency&amp;"ibor"&amp;$I$1,AQ1354,Trigger)</f>
        <v>48789</v>
      </c>
      <c r="AQ1354" s="186">
        <f>_xll.qlCalendarAdvance(Calendar,AQ1353,AO1354,"f",,Trigger)</f>
        <v>48793</v>
      </c>
      <c r="AR1354" s="186">
        <f>_xll.qlInterestRateIndexMaturity(Currency&amp;"ibor"&amp;$I$1,AQ1354,Trigger)</f>
        <v>48824</v>
      </c>
      <c r="AS1354" s="359">
        <f>_xll.qlIndexFixing($AC$5,AP1354,,_xll.ohTrigger(Trigger,Quote!$V$2))</f>
        <v>1.5324572237077007E-2</v>
      </c>
      <c r="AT1354" s="359">
        <f>_xll.qlIndexFixing($AU$1,AP1354,TRUE,_xll.ohTrigger(Trigger,Trigger1M))</f>
        <v>1.5666271528839183E-2</v>
      </c>
    </row>
    <row r="1355" spans="41:46" ht="11.25" customHeight="1" x14ac:dyDescent="0.25">
      <c r="AO1355" s="187" t="s">
        <v>90</v>
      </c>
      <c r="AP1355" s="186">
        <f>_xll.qlInterestRateIndexFixingDate(Currency&amp;"ibor"&amp;$I$1,AQ1355,Trigger)</f>
        <v>48796</v>
      </c>
      <c r="AQ1355" s="186">
        <f>_xll.qlCalendarAdvance(Calendar,AQ1354,AO1355,"f",,Trigger)</f>
        <v>48800</v>
      </c>
      <c r="AR1355" s="186">
        <f>_xll.qlInterestRateIndexMaturity(Currency&amp;"ibor"&amp;$I$1,AQ1355,Trigger)</f>
        <v>48831</v>
      </c>
      <c r="AS1355" s="359">
        <f>_xll.qlIndexFixing($AC$5,AP1355,,_xll.ohTrigger(Trigger,Quote!$V$2))</f>
        <v>1.5333056744078494E-2</v>
      </c>
      <c r="AT1355" s="359">
        <f>_xll.qlIndexFixing($AU$1,AP1355,TRUE,_xll.ohTrigger(Trigger,Trigger1M))</f>
        <v>1.5658510494943635E-2</v>
      </c>
    </row>
    <row r="1356" spans="41:46" ht="11.25" customHeight="1" x14ac:dyDescent="0.25">
      <c r="AO1356" s="187" t="s">
        <v>90</v>
      </c>
      <c r="AP1356" s="186">
        <f>_xll.qlInterestRateIndexFixingDate(Currency&amp;"ibor"&amp;$I$1,AQ1356,Trigger)</f>
        <v>48803</v>
      </c>
      <c r="AQ1356" s="186">
        <f>_xll.qlCalendarAdvance(Calendar,AQ1355,AO1356,"f",,Trigger)</f>
        <v>48807</v>
      </c>
      <c r="AR1356" s="186">
        <f>_xll.qlInterestRateIndexMaturity(Currency&amp;"ibor"&amp;$I$1,AQ1356,Trigger)</f>
        <v>48838</v>
      </c>
      <c r="AS1356" s="359">
        <f>_xll.qlIndexFixing($AC$5,AP1356,,_xll.ohTrigger(Trigger,Quote!$V$2))</f>
        <v>1.5341541257273737E-2</v>
      </c>
      <c r="AT1356" s="359">
        <f>_xll.qlIndexFixing($AU$1,AP1356,TRUE,_xll.ohTrigger(Trigger,Trigger1M))</f>
        <v>1.5650719013107144E-2</v>
      </c>
    </row>
    <row r="1357" spans="41:46" ht="11.25" customHeight="1" x14ac:dyDescent="0.25">
      <c r="AO1357" s="187" t="s">
        <v>90</v>
      </c>
      <c r="AP1357" s="186">
        <f>_xll.qlInterestRateIndexFixingDate(Currency&amp;"ibor"&amp;$I$1,AQ1357,Trigger)</f>
        <v>48810</v>
      </c>
      <c r="AQ1357" s="186">
        <f>_xll.qlCalendarAdvance(Calendar,AQ1356,AO1357,"f",,Trigger)</f>
        <v>48814</v>
      </c>
      <c r="AR1357" s="186">
        <f>_xll.qlInterestRateIndexMaturity(Currency&amp;"ibor"&amp;$I$1,AQ1357,Trigger)</f>
        <v>48845</v>
      </c>
      <c r="AS1357" s="359">
        <f>_xll.qlIndexFixing($AC$5,AP1357,,_xll.ohTrigger(Trigger,Quote!$V$2))</f>
        <v>1.5350025776657578E-2</v>
      </c>
      <c r="AT1357" s="359">
        <f>_xll.qlIndexFixing($AU$1,AP1357,TRUE,_xll.ohTrigger(Trigger,Trigger1M))</f>
        <v>1.5642897181785149E-2</v>
      </c>
    </row>
    <row r="1358" spans="41:46" ht="11.25" customHeight="1" x14ac:dyDescent="0.25">
      <c r="AO1358" s="187" t="s">
        <v>90</v>
      </c>
      <c r="AP1358" s="186">
        <f>_xll.qlInterestRateIndexFixingDate(Currency&amp;"ibor"&amp;$I$1,AQ1358,Trigger)</f>
        <v>48817</v>
      </c>
      <c r="AQ1358" s="186">
        <f>_xll.qlCalendarAdvance(Calendar,AQ1357,AO1358,"f",,Trigger)</f>
        <v>48821</v>
      </c>
      <c r="AR1358" s="186">
        <f>_xll.qlInterestRateIndexMaturity(Currency&amp;"ibor"&amp;$I$1,AQ1358,Trigger)</f>
        <v>48852</v>
      </c>
      <c r="AS1358" s="359">
        <f>_xll.qlIndexFixing($AC$5,AP1358,,_xll.ohTrigger(Trigger,Quote!$V$2))</f>
        <v>1.5358510302230018E-2</v>
      </c>
      <c r="AT1358" s="359">
        <f>_xll.qlIndexFixing($AU$1,AP1358,TRUE,_xll.ohTrigger(Trigger,Trigger1M))</f>
        <v>1.5635045099438243E-2</v>
      </c>
    </row>
    <row r="1359" spans="41:46" ht="11.25" customHeight="1" x14ac:dyDescent="0.25">
      <c r="AO1359" s="187" t="s">
        <v>90</v>
      </c>
      <c r="AP1359" s="186">
        <f>_xll.qlInterestRateIndexFixingDate(Currency&amp;"ibor"&amp;$I$1,AQ1359,Trigger)</f>
        <v>48824</v>
      </c>
      <c r="AQ1359" s="186">
        <f>_xll.qlCalendarAdvance(Calendar,AQ1358,AO1359,"f",,Trigger)</f>
        <v>48828</v>
      </c>
      <c r="AR1359" s="186">
        <f>_xll.qlInterestRateIndexMaturity(Currency&amp;"ibor"&amp;$I$1,AQ1359,Trigger)</f>
        <v>48858</v>
      </c>
      <c r="AS1359" s="359">
        <f>_xll.qlIndexFixing($AC$5,AP1359,,_xll.ohTrigger(Trigger,Quote!$V$2))</f>
        <v>1.5366060992376696E-2</v>
      </c>
      <c r="AT1359" s="359">
        <f>_xll.qlIndexFixing($AU$1,AP1359,TRUE,_xll.ohTrigger(Trigger,Trigger1M))</f>
        <v>1.5627389393055857E-2</v>
      </c>
    </row>
    <row r="1360" spans="41:46" ht="11.25" customHeight="1" x14ac:dyDescent="0.25">
      <c r="AO1360" s="187" t="s">
        <v>90</v>
      </c>
      <c r="AP1360" s="186">
        <f>_xll.qlInterestRateIndexFixingDate(Currency&amp;"ibor"&amp;$I$1,AQ1360,Trigger)</f>
        <v>48831</v>
      </c>
      <c r="AQ1360" s="186">
        <f>_xll.qlCalendarAdvance(Calendar,AQ1359,AO1360,"f",,Trigger)</f>
        <v>48835</v>
      </c>
      <c r="AR1360" s="186">
        <f>_xll.qlInterestRateIndexMaturity(Currency&amp;"ibor"&amp;$I$1,AQ1360,Trigger)</f>
        <v>48865</v>
      </c>
      <c r="AS1360" s="359">
        <f>_xll.qlIndexFixing($AC$5,AP1360,,_xll.ohTrigger(Trigger,Quote!$V$2))</f>
        <v>1.5374545167882836E-2</v>
      </c>
      <c r="AT1360" s="359">
        <f>_xll.qlIndexFixing($AU$1,AP1360,TRUE,_xll.ohTrigger(Trigger,Trigger1M))</f>
        <v>1.5619479585438967E-2</v>
      </c>
    </row>
    <row r="1361" spans="41:46" ht="11.25" customHeight="1" x14ac:dyDescent="0.25">
      <c r="AO1361" s="187" t="s">
        <v>90</v>
      </c>
      <c r="AP1361" s="186">
        <f>_xll.qlInterestRateIndexFixingDate(Currency&amp;"ibor"&amp;$I$1,AQ1361,Trigger)</f>
        <v>48838</v>
      </c>
      <c r="AQ1361" s="186">
        <f>_xll.qlCalendarAdvance(Calendar,AQ1360,AO1361,"f",,Trigger)</f>
        <v>48842</v>
      </c>
      <c r="AR1361" s="186">
        <f>_xll.qlInterestRateIndexMaturity(Currency&amp;"ibor"&amp;$I$1,AQ1361,Trigger)</f>
        <v>48872</v>
      </c>
      <c r="AS1361" s="359">
        <f>_xll.qlIndexFixing($AC$5,AP1361,,_xll.ohTrigger(Trigger,Quote!$V$2))</f>
        <v>1.5383029349376187E-2</v>
      </c>
      <c r="AT1361" s="359">
        <f>_xll.qlIndexFixing($AU$1,AP1361,TRUE,_xll.ohTrigger(Trigger,Trigger1M))</f>
        <v>1.561153981625818E-2</v>
      </c>
    </row>
    <row r="1362" spans="41:46" ht="11.25" customHeight="1" x14ac:dyDescent="0.25">
      <c r="AO1362" s="187" t="s">
        <v>90</v>
      </c>
      <c r="AP1362" s="186">
        <f>_xll.qlInterestRateIndexFixingDate(Currency&amp;"ibor"&amp;$I$1,AQ1362,Trigger)</f>
        <v>48845</v>
      </c>
      <c r="AQ1362" s="186">
        <f>_xll.qlCalendarAdvance(Calendar,AQ1361,AO1362,"f",,Trigger)</f>
        <v>48849</v>
      </c>
      <c r="AR1362" s="186">
        <f>_xll.qlInterestRateIndexMaturity(Currency&amp;"ibor"&amp;$I$1,AQ1362,Trigger)</f>
        <v>48879</v>
      </c>
      <c r="AS1362" s="359">
        <f>_xll.qlIndexFixing($AC$5,AP1362,,_xll.ohTrigger(Trigger,Quote!$V$2))</f>
        <v>1.5391513536862078E-2</v>
      </c>
      <c r="AT1362" s="359">
        <f>_xll.qlIndexFixing($AU$1,AP1362,TRUE,_xll.ohTrigger(Trigger,Trigger1M))</f>
        <v>1.5603570183970739E-2</v>
      </c>
    </row>
    <row r="1363" spans="41:46" ht="11.25" customHeight="1" x14ac:dyDescent="0.25">
      <c r="AO1363" s="187" t="s">
        <v>90</v>
      </c>
      <c r="AP1363" s="186">
        <f>_xll.qlInterestRateIndexFixingDate(Currency&amp;"ibor"&amp;$I$1,AQ1363,Trigger)</f>
        <v>48852</v>
      </c>
      <c r="AQ1363" s="186">
        <f>_xll.qlCalendarAdvance(Calendar,AQ1362,AO1363,"f",,Trigger)</f>
        <v>48856</v>
      </c>
      <c r="AR1363" s="186">
        <f>_xll.qlInterestRateIndexMaturity(Currency&amp;"ibor"&amp;$I$1,AQ1363,Trigger)</f>
        <v>48887</v>
      </c>
      <c r="AS1363" s="359">
        <f>_xll.qlIndexFixing($AC$5,AP1363,,_xll.ohTrigger(Trigger,Quote!$V$2))</f>
        <v>1.5400933022962441E-2</v>
      </c>
      <c r="AT1363" s="359">
        <f>_xll.qlIndexFixing($AU$1,AP1363,TRUE,_xll.ohTrigger(Trigger,Trigger1M))</f>
        <v>1.5595334368324502E-2</v>
      </c>
    </row>
    <row r="1364" spans="41:46" ht="11.25" customHeight="1" x14ac:dyDescent="0.25">
      <c r="AO1364" s="187" t="s">
        <v>90</v>
      </c>
      <c r="AP1364" s="186">
        <f>_xll.qlInterestRateIndexFixingDate(Currency&amp;"ibor"&amp;$I$1,AQ1364,Trigger)</f>
        <v>48859</v>
      </c>
      <c r="AQ1364" s="186">
        <f>_xll.qlCalendarAdvance(Calendar,AQ1363,AO1364,"f",,Trigger)</f>
        <v>48863</v>
      </c>
      <c r="AR1364" s="186">
        <f>_xll.qlInterestRateIndexMaturity(Currency&amp;"ibor"&amp;$I$1,AQ1364,Trigger)</f>
        <v>48894</v>
      </c>
      <c r="AS1364" s="359">
        <f>_xll.qlIndexFixing($AC$5,AP1364,,_xll.ohTrigger(Trigger,Quote!$V$2))</f>
        <v>1.5409417585681939E-2</v>
      </c>
      <c r="AT1364" s="359">
        <f>_xll.qlIndexFixing($AU$1,AP1364,TRUE,_xll.ohTrigger(Trigger,Trigger1M))</f>
        <v>1.5587302847430992E-2</v>
      </c>
    </row>
    <row r="1365" spans="41:46" ht="11.25" customHeight="1" x14ac:dyDescent="0.25">
      <c r="AO1365" s="187" t="s">
        <v>90</v>
      </c>
      <c r="AP1365" s="186">
        <f>_xll.qlInterestRateIndexFixingDate(Currency&amp;"ibor"&amp;$I$1,AQ1365,Trigger)</f>
        <v>48866</v>
      </c>
      <c r="AQ1365" s="186">
        <f>_xll.qlCalendarAdvance(Calendar,AQ1364,AO1365,"f",,Trigger)</f>
        <v>48870</v>
      </c>
      <c r="AR1365" s="186">
        <f>_xll.qlInterestRateIndexMaturity(Currency&amp;"ibor"&amp;$I$1,AQ1365,Trigger)</f>
        <v>48901</v>
      </c>
      <c r="AS1365" s="359">
        <f>_xll.qlIndexFixing($AC$5,AP1365,,_xll.ohTrigger(Trigger,Quote!$V$2))</f>
        <v>1.5417902154590036E-2</v>
      </c>
      <c r="AT1365" s="359">
        <f>_xll.qlIndexFixing($AU$1,AP1365,TRUE,_xll.ohTrigger(Trigger,Trigger1M))</f>
        <v>1.5579241764716105E-2</v>
      </c>
    </row>
    <row r="1366" spans="41:46" ht="11.25" customHeight="1" x14ac:dyDescent="0.25">
      <c r="AO1366" s="187" t="s">
        <v>90</v>
      </c>
      <c r="AP1366" s="186">
        <f>_xll.qlInterestRateIndexFixingDate(Currency&amp;"ibor"&amp;$I$1,AQ1366,Trigger)</f>
        <v>48873</v>
      </c>
      <c r="AQ1366" s="186">
        <f>_xll.qlCalendarAdvance(Calendar,AQ1365,AO1366,"f",,Trigger)</f>
        <v>48877</v>
      </c>
      <c r="AR1366" s="186">
        <f>_xll.qlInterestRateIndexMaturity(Currency&amp;"ibor"&amp;$I$1,AQ1366,Trigger)</f>
        <v>48908</v>
      </c>
      <c r="AS1366" s="359">
        <f>_xll.qlIndexFixing($AC$5,AP1366,,_xll.ohTrigger(Trigger,Quote!$V$2))</f>
        <v>1.5426386729689309E-2</v>
      </c>
      <c r="AT1366" s="359">
        <f>_xll.qlIndexFixing($AU$1,AP1366,TRUE,_xll.ohTrigger(Trigger,Trigger1M))</f>
        <v>1.5571151218635278E-2</v>
      </c>
    </row>
    <row r="1367" spans="41:46" ht="11.25" customHeight="1" x14ac:dyDescent="0.25">
      <c r="AO1367" s="187" t="s">
        <v>90</v>
      </c>
      <c r="AP1367" s="186">
        <f>_xll.qlInterestRateIndexFixingDate(Currency&amp;"ibor"&amp;$I$1,AQ1367,Trigger)</f>
        <v>48880</v>
      </c>
      <c r="AQ1367" s="186">
        <f>_xll.qlCalendarAdvance(Calendar,AQ1366,AO1367,"f",,Trigger)</f>
        <v>48884</v>
      </c>
      <c r="AR1367" s="186">
        <f>_xll.qlInterestRateIndexMaturity(Currency&amp;"ibor"&amp;$I$1,AQ1367,Trigger)</f>
        <v>48914</v>
      </c>
      <c r="AS1367" s="359">
        <f>_xll.qlIndexFixing($AC$5,AP1367,,_xll.ohTrigger(Trigger,Quote!$V$2))</f>
        <v>1.5433934564147656E-2</v>
      </c>
      <c r="AT1367" s="359">
        <f>_xll.qlIndexFixing($AU$1,AP1367,TRUE,_xll.ohTrigger(Trigger,Trigger1M))</f>
        <v>1.5563277521692065E-2</v>
      </c>
    </row>
    <row r="1368" spans="41:46" ht="11.25" customHeight="1" x14ac:dyDescent="0.25">
      <c r="AO1368" s="187" t="s">
        <v>90</v>
      </c>
      <c r="AP1368" s="186">
        <f>_xll.qlInterestRateIndexFixingDate(Currency&amp;"ibor"&amp;$I$1,AQ1368,Trigger)</f>
        <v>48887</v>
      </c>
      <c r="AQ1368" s="186">
        <f>_xll.qlCalendarAdvance(Calendar,AQ1367,AO1368,"f",,Trigger)</f>
        <v>48891</v>
      </c>
      <c r="AR1368" s="186">
        <f>_xll.qlInterestRateIndexMaturity(Currency&amp;"ibor"&amp;$I$1,AQ1368,Trigger)</f>
        <v>48921</v>
      </c>
      <c r="AS1368" s="359">
        <f>_xll.qlIndexFixing($AC$5,AP1368,,_xll.ohTrigger(Trigger,Quote!$V$2))</f>
        <v>1.5442418787575463E-2</v>
      </c>
      <c r="AT1368" s="359">
        <f>_xll.qlIndexFixing($AU$1,AP1368,TRUE,_xll.ohTrigger(Trigger,Trigger1M))</f>
        <v>1.5555130778228232E-2</v>
      </c>
    </row>
    <row r="1369" spans="41:46" ht="11.25" customHeight="1" x14ac:dyDescent="0.25">
      <c r="AO1369" s="187" t="s">
        <v>90</v>
      </c>
      <c r="AP1369" s="186">
        <f>_xll.qlInterestRateIndexFixingDate(Currency&amp;"ibor"&amp;$I$1,AQ1369,Trigger)</f>
        <v>48894</v>
      </c>
      <c r="AQ1369" s="186">
        <f>_xll.qlCalendarAdvance(Calendar,AQ1368,AO1369,"f",,Trigger)</f>
        <v>48898</v>
      </c>
      <c r="AR1369" s="186">
        <f>_xll.qlInterestRateIndexMaturity(Currency&amp;"ibor"&amp;$I$1,AQ1369,Trigger)</f>
        <v>48928</v>
      </c>
      <c r="AS1369" s="359">
        <f>_xll.qlIndexFixing($AC$5,AP1369,,_xll.ohTrigger(Trigger,Quote!$V$2))</f>
        <v>1.5450903016995809E-2</v>
      </c>
      <c r="AT1369" s="359">
        <f>_xll.qlIndexFixing($AU$1,AP1369,TRUE,_xll.ohTrigger(Trigger,Trigger1M))</f>
        <v>1.5546954860818474E-2</v>
      </c>
    </row>
    <row r="1370" spans="41:46" ht="11.25" customHeight="1" x14ac:dyDescent="0.25">
      <c r="AO1370" s="187" t="s">
        <v>90</v>
      </c>
      <c r="AP1370" s="186">
        <f>_xll.qlInterestRateIndexFixingDate(Currency&amp;"ibor"&amp;$I$1,AQ1370,Trigger)</f>
        <v>48901</v>
      </c>
      <c r="AQ1370" s="186">
        <f>_xll.qlCalendarAdvance(Calendar,AQ1369,AO1370,"f",,Trigger)</f>
        <v>48905</v>
      </c>
      <c r="AR1370" s="186">
        <f>_xll.qlInterestRateIndexMaturity(Currency&amp;"ibor"&amp;$I$1,AQ1370,Trigger)</f>
        <v>48935</v>
      </c>
      <c r="AS1370" s="359">
        <f>_xll.qlIndexFixing($AC$5,AP1370,,_xll.ohTrigger(Trigger,Quote!$V$2))</f>
        <v>1.5459387252406032E-2</v>
      </c>
      <c r="AT1370" s="359">
        <f>_xll.qlIndexFixing($AU$1,AP1370,TRUE,_xll.ohTrigger(Trigger,Trigger1M))</f>
        <v>1.5538749867909374E-2</v>
      </c>
    </row>
    <row r="1371" spans="41:46" ht="11.25" customHeight="1" x14ac:dyDescent="0.25">
      <c r="AO1371" s="187" t="s">
        <v>90</v>
      </c>
      <c r="AP1371" s="186">
        <f>_xll.qlInterestRateIndexFixingDate(Currency&amp;"ibor"&amp;$I$1,AQ1371,Trigger)</f>
        <v>48908</v>
      </c>
      <c r="AQ1371" s="186">
        <f>_xll.qlCalendarAdvance(Calendar,AQ1370,AO1371,"f",,Trigger)</f>
        <v>48912</v>
      </c>
      <c r="AR1371" s="186">
        <f>_xll.qlInterestRateIndexMaturity(Currency&amp;"ibor"&amp;$I$1,AQ1371,Trigger)</f>
        <v>48942</v>
      </c>
      <c r="AS1371" s="359">
        <f>_xll.qlIndexFixing($AC$5,AP1371,,_xll.ohTrigger(Trigger,Quote!$V$2))</f>
        <v>1.5467871493808794E-2</v>
      </c>
      <c r="AT1371" s="359">
        <f>_xll.qlIndexFixing($AU$1,AP1371,TRUE,_xll.ohTrigger(Trigger,Trigger1M))</f>
        <v>1.5530515897952846E-2</v>
      </c>
    </row>
    <row r="1372" spans="41:46" ht="11.25" customHeight="1" x14ac:dyDescent="0.25">
      <c r="AO1372" s="187" t="s">
        <v>90</v>
      </c>
      <c r="AP1372" s="186">
        <f>_xll.qlInterestRateIndexFixingDate(Currency&amp;"ibor"&amp;$I$1,AQ1372,Trigger)</f>
        <v>48915</v>
      </c>
      <c r="AQ1372" s="186">
        <f>_xll.qlCalendarAdvance(Calendar,AQ1371,AO1372,"f",,Trigger)</f>
        <v>48919</v>
      </c>
      <c r="AR1372" s="186">
        <f>_xll.qlInterestRateIndexMaturity(Currency&amp;"ibor"&amp;$I$1,AQ1372,Trigger)</f>
        <v>48950</v>
      </c>
      <c r="AS1372" s="359">
        <f>_xll.qlIndexFixing($AC$5,AP1372,,_xll.ohTrigger(Trigger,Quote!$V$2))</f>
        <v>1.5477294310297079E-2</v>
      </c>
      <c r="AT1372" s="359">
        <f>_xll.qlIndexFixing($AU$1,AP1372,TRUE,_xll.ohTrigger(Trigger,Trigger1M))</f>
        <v>1.5521994725132503E-2</v>
      </c>
    </row>
    <row r="1373" spans="41:46" ht="11.25" customHeight="1" x14ac:dyDescent="0.25">
      <c r="AO1373" s="187" t="s">
        <v>90</v>
      </c>
      <c r="AP1373" s="186">
        <f>_xll.qlInterestRateIndexFixingDate(Currency&amp;"ibor"&amp;$I$1,AQ1373,Trigger)</f>
        <v>48922</v>
      </c>
      <c r="AQ1373" s="186">
        <f>_xll.qlCalendarAdvance(Calendar,AQ1372,AO1373,"f",,Trigger)</f>
        <v>48926</v>
      </c>
      <c r="AR1373" s="186">
        <f>_xll.qlInterestRateIndexMaturity(Currency&amp;"ibor"&amp;$I$1,AQ1373,Trigger)</f>
        <v>48957</v>
      </c>
      <c r="AS1373" s="359">
        <f>_xll.qlIndexFixing($AC$5,AP1373,,_xll.ohTrigger(Trigger,Quote!$V$2))</f>
        <v>1.5485778928732008E-2</v>
      </c>
      <c r="AT1373" s="359">
        <f>_xll.qlIndexFixing($AU$1,AP1373,TRUE,_xll.ohTrigger(Trigger,Trigger1M))</f>
        <v>1.5513700692317117E-2</v>
      </c>
    </row>
    <row r="1374" spans="41:46" ht="11.25" customHeight="1" x14ac:dyDescent="0.25">
      <c r="AO1374" s="187" t="s">
        <v>90</v>
      </c>
      <c r="AP1374" s="186">
        <f>_xll.qlInterestRateIndexFixingDate(Currency&amp;"ibor"&amp;$I$1,AQ1374,Trigger)</f>
        <v>48929</v>
      </c>
      <c r="AQ1374" s="186">
        <f>_xll.qlCalendarAdvance(Calendar,AQ1373,AO1374,"f",,Trigger)</f>
        <v>48933</v>
      </c>
      <c r="AR1374" s="186">
        <f>_xll.qlInterestRateIndexMaturity(Currency&amp;"ibor"&amp;$I$1,AQ1374,Trigger)</f>
        <v>48964</v>
      </c>
      <c r="AS1374" s="359">
        <f>_xll.qlIndexFixing($AC$5,AP1374,,_xll.ohTrigger(Trigger,Quote!$V$2))</f>
        <v>1.5494263553358117E-2</v>
      </c>
      <c r="AT1374" s="359">
        <f>_xll.qlIndexFixing($AU$1,AP1374,TRUE,_xll.ohTrigger(Trigger,Trigger1M))</f>
        <v>1.5505377983792182E-2</v>
      </c>
    </row>
    <row r="1375" spans="41:46" ht="11.25" customHeight="1" x14ac:dyDescent="0.25">
      <c r="AO1375" s="187" t="s">
        <v>90</v>
      </c>
      <c r="AP1375" s="186">
        <f>_xll.qlInterestRateIndexFixingDate(Currency&amp;"ibor"&amp;$I$1,AQ1375,Trigger)</f>
        <v>48935</v>
      </c>
      <c r="AQ1375" s="186">
        <f>_xll.qlCalendarAdvance(Calendar,AQ1374,AO1375,"f",,Trigger)</f>
        <v>48940</v>
      </c>
      <c r="AR1375" s="186">
        <f>_xll.qlInterestRateIndexMaturity(Currency&amp;"ibor"&amp;$I$1,AQ1375,Trigger)</f>
        <v>48971</v>
      </c>
      <c r="AS1375" s="359">
        <f>_xll.qlIndexFixing($AC$5,AP1375,,_xll.ohTrigger(Trigger,Quote!$V$2))</f>
        <v>1.5502748184175401E-2</v>
      </c>
      <c r="AT1375" s="359">
        <f>_xll.qlIndexFixing($AU$1,AP1375,TRUE,_xll.ohTrigger(Trigger,Trigger1M))</f>
        <v>1.5497026698023449E-2</v>
      </c>
    </row>
    <row r="1376" spans="41:46" ht="11.25" customHeight="1" x14ac:dyDescent="0.25">
      <c r="AO1376" s="187" t="s">
        <v>90</v>
      </c>
      <c r="AP1376" s="186">
        <f>_xll.qlInterestRateIndexFixingDate(Currency&amp;"ibor"&amp;$I$1,AQ1376,Trigger)</f>
        <v>48943</v>
      </c>
      <c r="AQ1376" s="186">
        <f>_xll.qlCalendarAdvance(Calendar,AQ1375,AO1376,"f",,Trigger)</f>
        <v>48947</v>
      </c>
      <c r="AR1376" s="186">
        <f>_xll.qlInterestRateIndexMaturity(Currency&amp;"ibor"&amp;$I$1,AQ1376,Trigger)</f>
        <v>48978</v>
      </c>
      <c r="AS1376" s="359">
        <f>_xll.qlIndexFixing($AC$5,AP1376,,_xll.ohTrigger(Trigger,Quote!$V$2))</f>
        <v>1.5511232821183862E-2</v>
      </c>
      <c r="AT1376" s="359">
        <f>_xll.qlIndexFixing($AU$1,AP1376,TRUE,_xll.ohTrigger(Trigger,Trigger1M))</f>
        <v>1.5488646933458621E-2</v>
      </c>
    </row>
    <row r="1377" spans="41:46" ht="11.25" customHeight="1" x14ac:dyDescent="0.25">
      <c r="AO1377" s="187" t="s">
        <v>90</v>
      </c>
      <c r="AP1377" s="186">
        <f>_xll.qlInterestRateIndexFixingDate(Currency&amp;"ibor"&amp;$I$1,AQ1377,Trigger)</f>
        <v>48950</v>
      </c>
      <c r="AQ1377" s="186">
        <f>_xll.qlCalendarAdvance(Calendar,AQ1376,AO1377,"f",,Trigger)</f>
        <v>48954</v>
      </c>
      <c r="AR1377" s="186">
        <f>_xll.qlInterestRateIndexMaturity(Currency&amp;"ibor"&amp;$I$1,AQ1377,Trigger)</f>
        <v>48985</v>
      </c>
      <c r="AS1377" s="359">
        <f>_xll.qlIndexFixing($AC$5,AP1377,,_xll.ohTrigger(Trigger,Quote!$V$2))</f>
        <v>1.551971746438092E-2</v>
      </c>
      <c r="AT1377" s="359">
        <f>_xll.qlIndexFixing($AU$1,AP1377,TRUE,_xll.ohTrigger(Trigger,Trigger1M))</f>
        <v>1.5480238788566027E-2</v>
      </c>
    </row>
    <row r="1378" spans="41:46" ht="11.25" customHeight="1" x14ac:dyDescent="0.25">
      <c r="AO1378" s="187" t="s">
        <v>90</v>
      </c>
      <c r="AP1378" s="186">
        <f>_xll.qlInterestRateIndexFixingDate(Currency&amp;"ibor"&amp;$I$1,AQ1378,Trigger)</f>
        <v>48957</v>
      </c>
      <c r="AQ1378" s="186">
        <f>_xll.qlCalendarAdvance(Calendar,AQ1377,AO1378,"f",,Trigger)</f>
        <v>48961</v>
      </c>
      <c r="AR1378" s="186">
        <f>_xll.qlInterestRateIndexMaturity(Currency&amp;"ibor"&amp;$I$1,AQ1378,Trigger)</f>
        <v>48992</v>
      </c>
      <c r="AS1378" s="359">
        <f>_xll.qlIndexFixing($AC$5,AP1378,,_xll.ohTrigger(Trigger,Quote!$V$2))</f>
        <v>1.5528202113771735E-2</v>
      </c>
      <c r="AT1378" s="359">
        <f>_xll.qlIndexFixing($AU$1,AP1378,TRUE,_xll.ohTrigger(Trigger,Trigger1M))</f>
        <v>1.5471802361793369E-2</v>
      </c>
    </row>
    <row r="1379" spans="41:46" ht="11.25" customHeight="1" x14ac:dyDescent="0.25">
      <c r="AO1379" s="187" t="s">
        <v>90</v>
      </c>
      <c r="AP1379" s="186">
        <f>_xll.qlInterestRateIndexFixingDate(Currency&amp;"ibor"&amp;$I$1,AQ1379,Trigger)</f>
        <v>48964</v>
      </c>
      <c r="AQ1379" s="186">
        <f>_xll.qlCalendarAdvance(Calendar,AQ1378,AO1379,"f",,Trigger)</f>
        <v>48968</v>
      </c>
      <c r="AR1379" s="186">
        <f>_xll.qlInterestRateIndexMaturity(Currency&amp;"ibor"&amp;$I$1,AQ1379,Trigger)</f>
        <v>48999</v>
      </c>
      <c r="AS1379" s="359">
        <f>_xll.qlIndexFixing($AC$5,AP1379,,_xll.ohTrigger(Trigger,Quote!$V$2))</f>
        <v>1.5536686769348567E-2</v>
      </c>
      <c r="AT1379" s="359">
        <f>_xll.qlIndexFixing($AU$1,AP1379,TRUE,_xll.ohTrigger(Trigger,Trigger1M))</f>
        <v>1.5463337751603821E-2</v>
      </c>
    </row>
    <row r="1380" spans="41:46" ht="11.25" customHeight="1" x14ac:dyDescent="0.25">
      <c r="AO1380" s="187" t="s">
        <v>90</v>
      </c>
      <c r="AP1380" s="186">
        <f>_xll.qlInterestRateIndexFixingDate(Currency&amp;"ibor"&amp;$I$1,AQ1380,Trigger)</f>
        <v>48971</v>
      </c>
      <c r="AQ1380" s="186">
        <f>_xll.qlCalendarAdvance(Calendar,AQ1379,AO1380,"f",,Trigger)</f>
        <v>48975</v>
      </c>
      <c r="AR1380" s="186">
        <f>_xll.qlInterestRateIndexMaturity(Currency&amp;"ibor"&amp;$I$1,AQ1380,Trigger)</f>
        <v>49003</v>
      </c>
      <c r="AS1380" s="359">
        <f>_xll.qlIndexFixing($AC$5,AP1380,,_xll.ohTrigger(Trigger,Quote!$V$2))</f>
        <v>1.5542347131731431E-2</v>
      </c>
      <c r="AT1380" s="359">
        <f>_xll.qlIndexFixing($AU$1,AP1380,TRUE,_xll.ohTrigger(Trigger,Trigger1M))</f>
        <v>1.5455676526581514E-2</v>
      </c>
    </row>
    <row r="1381" spans="41:46" ht="11.25" customHeight="1" x14ac:dyDescent="0.25">
      <c r="AO1381" s="187" t="s">
        <v>90</v>
      </c>
      <c r="AP1381" s="186">
        <f>_xll.qlInterestRateIndexFixingDate(Currency&amp;"ibor"&amp;$I$1,AQ1381,Trigger)</f>
        <v>48978</v>
      </c>
      <c r="AQ1381" s="186">
        <f>_xll.qlCalendarAdvance(Calendar,AQ1380,AO1381,"f",,Trigger)</f>
        <v>48982</v>
      </c>
      <c r="AR1381" s="186">
        <f>_xll.qlInterestRateIndexMaturity(Currency&amp;"ibor"&amp;$I$1,AQ1381,Trigger)</f>
        <v>49010</v>
      </c>
      <c r="AS1381" s="359">
        <f>_xll.qlIndexFixing($AC$5,AP1381,,_xll.ohTrigger(Trigger,Quote!$V$2))</f>
        <v>1.5550830699870843E-2</v>
      </c>
      <c r="AT1381" s="359">
        <f>_xll.qlIndexFixing($AU$1,AP1381,TRUE,_xll.ohTrigger(Trigger,Trigger1M))</f>
        <v>1.5447162914568997E-2</v>
      </c>
    </row>
    <row r="1382" spans="41:46" ht="11.25" customHeight="1" x14ac:dyDescent="0.25">
      <c r="AO1382" s="187" t="s">
        <v>90</v>
      </c>
      <c r="AP1382" s="186">
        <f>_xll.qlInterestRateIndexFixingDate(Currency&amp;"ibor"&amp;$I$1,AQ1382,Trigger)</f>
        <v>48985</v>
      </c>
      <c r="AQ1382" s="186">
        <f>_xll.qlCalendarAdvance(Calendar,AQ1381,AO1382,"f",,Trigger)</f>
        <v>48989</v>
      </c>
      <c r="AR1382" s="186">
        <f>_xll.qlInterestRateIndexMaturity(Currency&amp;"ibor"&amp;$I$1,AQ1382,Trigger)</f>
        <v>49017</v>
      </c>
      <c r="AS1382" s="359">
        <f>_xll.qlIndexFixing($AC$5,AP1382,,_xll.ohTrigger(Trigger,Quote!$V$2))</f>
        <v>1.5559314273602924E-2</v>
      </c>
      <c r="AT1382" s="359">
        <f>_xll.qlIndexFixing($AU$1,AP1382,TRUE,_xll.ohTrigger(Trigger,Trigger1M))</f>
        <v>1.5438621396393388E-2</v>
      </c>
    </row>
    <row r="1383" spans="41:46" ht="11.25" customHeight="1" x14ac:dyDescent="0.25">
      <c r="AO1383" s="187" t="s">
        <v>90</v>
      </c>
      <c r="AP1383" s="186">
        <f>_xll.qlInterestRateIndexFixingDate(Currency&amp;"ibor"&amp;$I$1,AQ1383,Trigger)</f>
        <v>48992</v>
      </c>
      <c r="AQ1383" s="186">
        <f>_xll.qlCalendarAdvance(Calendar,AQ1382,AO1383,"f",,Trigger)</f>
        <v>48996</v>
      </c>
      <c r="AR1383" s="186">
        <f>_xll.qlInterestRateIndexMaturity(Currency&amp;"ibor"&amp;$I$1,AQ1383,Trigger)</f>
        <v>49024</v>
      </c>
      <c r="AS1383" s="359">
        <f>_xll.qlIndexFixing($AC$5,AP1383,,_xll.ohTrigger(Trigger,Quote!$V$2))</f>
        <v>1.5567797852924821E-2</v>
      </c>
      <c r="AT1383" s="359">
        <f>_xll.qlIndexFixing($AU$1,AP1383,TRUE,_xll.ohTrigger(Trigger,Trigger1M))</f>
        <v>1.5430052070493083E-2</v>
      </c>
    </row>
    <row r="1384" spans="41:46" ht="11.25" customHeight="1" x14ac:dyDescent="0.25">
      <c r="AO1384" s="187" t="s">
        <v>90</v>
      </c>
      <c r="AP1384" s="186">
        <f>_xll.qlInterestRateIndexFixingDate(Currency&amp;"ibor"&amp;$I$1,AQ1384,Trigger)</f>
        <v>48999</v>
      </c>
      <c r="AQ1384" s="186">
        <f>_xll.qlCalendarAdvance(Calendar,AQ1383,AO1384,"f",,Trigger)</f>
        <v>49003</v>
      </c>
      <c r="AR1384" s="186">
        <f>_xll.qlInterestRateIndexMaturity(Currency&amp;"ibor"&amp;$I$1,AQ1384,Trigger)</f>
        <v>49034</v>
      </c>
      <c r="AS1384" s="359">
        <f>_xll.qlIndexFixing($AC$5,AP1384,,_xll.ohTrigger(Trigger,Quote!$V$2))</f>
        <v>1.5579110140113275E-2</v>
      </c>
      <c r="AT1384" s="359">
        <f>_xll.qlIndexFixing($AU$1,AP1384,TRUE,_xll.ohTrigger(Trigger,Trigger1M))</f>
        <v>1.5420595395332718E-2</v>
      </c>
    </row>
    <row r="1385" spans="41:46" ht="11.25" customHeight="1" x14ac:dyDescent="0.25">
      <c r="AO1385" s="187" t="s">
        <v>90</v>
      </c>
      <c r="AP1385" s="186">
        <f>_xll.qlInterestRateIndexFixingDate(Currency&amp;"ibor"&amp;$I$1,AQ1385,Trigger)</f>
        <v>49006</v>
      </c>
      <c r="AQ1385" s="186">
        <f>_xll.qlCalendarAdvance(Calendar,AQ1384,AO1385,"f",,Trigger)</f>
        <v>49010</v>
      </c>
      <c r="AR1385" s="186">
        <f>_xll.qlInterestRateIndexMaturity(Currency&amp;"ibor"&amp;$I$1,AQ1385,Trigger)</f>
        <v>49045</v>
      </c>
      <c r="AS1385" s="359">
        <f>_xll.qlIndexFixing($AC$5,AP1385,,_xll.ohTrigger(Trigger,Quote!$V$2))</f>
        <v>1.5591368776478376E-2</v>
      </c>
      <c r="AT1385" s="359">
        <f>_xll.qlIndexFixing($AU$1,AP1385,TRUE,_xll.ohTrigger(Trigger,Trigger1M))</f>
        <v>1.5410805018286209E-2</v>
      </c>
    </row>
    <row r="1386" spans="41:46" ht="11.25" customHeight="1" x14ac:dyDescent="0.25">
      <c r="AO1386" s="187" t="s">
        <v>90</v>
      </c>
      <c r="AP1386" s="186">
        <f>_xll.qlInterestRateIndexFixingDate(Currency&amp;"ibor"&amp;$I$1,AQ1386,Trigger)</f>
        <v>49013</v>
      </c>
      <c r="AQ1386" s="186">
        <f>_xll.qlCalendarAdvance(Calendar,AQ1385,AO1386,"f",,Trigger)</f>
        <v>49017</v>
      </c>
      <c r="AR1386" s="186">
        <f>_xll.qlInterestRateIndexMaturity(Currency&amp;"ibor"&amp;$I$1,AQ1386,Trigger)</f>
        <v>49048</v>
      </c>
      <c r="AS1386" s="359">
        <f>_xll.qlIndexFixing($AC$5,AP1386,,_xll.ohTrigger(Trigger,Quote!$V$2))</f>
        <v>1.5596079531754818E-2</v>
      </c>
      <c r="AT1386" s="359">
        <f>_xll.qlIndexFixing($AU$1,AP1386,TRUE,_xll.ohTrigger(Trigger,Trigger1M))</f>
        <v>1.5403304614865946E-2</v>
      </c>
    </row>
    <row r="1387" spans="41:46" ht="11.25" customHeight="1" x14ac:dyDescent="0.25">
      <c r="AO1387" s="187" t="s">
        <v>90</v>
      </c>
      <c r="AP1387" s="186">
        <f>_xll.qlInterestRateIndexFixingDate(Currency&amp;"ibor"&amp;$I$1,AQ1387,Trigger)</f>
        <v>49020</v>
      </c>
      <c r="AQ1387" s="186">
        <f>_xll.qlCalendarAdvance(Calendar,AQ1386,AO1387,"f",,Trigger)</f>
        <v>49024</v>
      </c>
      <c r="AR1387" s="186">
        <f>_xll.qlInterestRateIndexMaturity(Currency&amp;"ibor"&amp;$I$1,AQ1387,Trigger)</f>
        <v>49055</v>
      </c>
      <c r="AS1387" s="359">
        <f>_xll.qlIndexFixing($AC$5,AP1387,,_xll.ohTrigger(Trigger,Quote!$V$2))</f>
        <v>1.5604564236861063E-2</v>
      </c>
      <c r="AT1387" s="359">
        <f>_xll.qlIndexFixing($AU$1,AP1387,TRUE,_xll.ohTrigger(Trigger,Trigger1M))</f>
        <v>1.5394618081755069E-2</v>
      </c>
    </row>
    <row r="1388" spans="41:46" ht="11.25" customHeight="1" x14ac:dyDescent="0.25">
      <c r="AO1388" s="187" t="s">
        <v>90</v>
      </c>
      <c r="AP1388" s="186">
        <f>_xll.qlInterestRateIndexFixingDate(Currency&amp;"ibor"&amp;$I$1,AQ1388,Trigger)</f>
        <v>49027</v>
      </c>
      <c r="AQ1388" s="186">
        <f>_xll.qlCalendarAdvance(Calendar,AQ1387,AO1388,"f",,Trigger)</f>
        <v>49031</v>
      </c>
      <c r="AR1388" s="186">
        <f>_xll.qlInterestRateIndexMaturity(Currency&amp;"ibor"&amp;$I$1,AQ1388,Trigger)</f>
        <v>49062</v>
      </c>
      <c r="AS1388" s="359">
        <f>_xll.qlIndexFixing($AC$5,AP1388,,_xll.ohTrigger(Trigger,Quote!$V$2))</f>
        <v>1.5613048948158487E-2</v>
      </c>
      <c r="AT1388" s="359">
        <f>_xll.qlIndexFixing($AU$1,AP1388,TRUE,_xll.ohTrigger(Trigger,Trigger1M))</f>
        <v>1.5385904251328814E-2</v>
      </c>
    </row>
    <row r="1389" spans="41:46" ht="11.25" customHeight="1" x14ac:dyDescent="0.25">
      <c r="AO1389" s="187" t="s">
        <v>90</v>
      </c>
      <c r="AP1389" s="186">
        <f>_xll.qlInterestRateIndexFixingDate(Currency&amp;"ibor"&amp;$I$1,AQ1389,Trigger)</f>
        <v>49034</v>
      </c>
      <c r="AQ1389" s="186">
        <f>_xll.qlCalendarAdvance(Calendar,AQ1388,AO1389,"f",,Trigger)</f>
        <v>49038</v>
      </c>
      <c r="AR1389" s="186">
        <f>_xll.qlInterestRateIndexMaturity(Currency&amp;"ibor"&amp;$I$1,AQ1389,Trigger)</f>
        <v>49068</v>
      </c>
      <c r="AS1389" s="359">
        <f>_xll.qlIndexFixing($AC$5,AP1389,,_xll.ohTrigger(Trigger,Quote!$V$2))</f>
        <v>1.5620588863473728E-2</v>
      </c>
      <c r="AT1389" s="359">
        <f>_xll.qlIndexFixing($AU$1,AP1389,TRUE,_xll.ohTrigger(Trigger,Trigger1M))</f>
        <v>1.5377461597684494E-2</v>
      </c>
    </row>
    <row r="1390" spans="41:46" ht="11.25" customHeight="1" x14ac:dyDescent="0.25">
      <c r="AO1390" s="187" t="s">
        <v>90</v>
      </c>
      <c r="AP1390" s="186">
        <f>_xll.qlInterestRateIndexFixingDate(Currency&amp;"ibor"&amp;$I$1,AQ1390,Trigger)</f>
        <v>49039</v>
      </c>
      <c r="AQ1390" s="186">
        <f>_xll.qlCalendarAdvance(Calendar,AQ1389,AO1390,"f",,Trigger)</f>
        <v>49045</v>
      </c>
      <c r="AR1390" s="186">
        <f>_xll.qlInterestRateIndexMaturity(Currency&amp;"ibor"&amp;$I$1,AQ1390,Trigger)</f>
        <v>49075</v>
      </c>
      <c r="AS1390" s="359">
        <f>_xll.qlIndexFixing($AC$5,AP1390,,_xll.ohTrigger(Trigger,Quote!$V$2))</f>
        <v>1.5629073218702771E-2</v>
      </c>
      <c r="AT1390" s="359">
        <f>_xll.qlIndexFixing($AU$1,AP1390,TRUE,_xll.ohTrigger(Trigger,Trigger1M))</f>
        <v>1.5368695769469198E-2</v>
      </c>
    </row>
    <row r="1391" spans="41:46" ht="11.25" customHeight="1" x14ac:dyDescent="0.25">
      <c r="AO1391" s="187" t="s">
        <v>90</v>
      </c>
      <c r="AP1391" s="186">
        <f>_xll.qlInterestRateIndexFixingDate(Currency&amp;"ibor"&amp;$I$1,AQ1391,Trigger)</f>
        <v>49048</v>
      </c>
      <c r="AQ1391" s="186">
        <f>_xll.qlCalendarAdvance(Calendar,AQ1390,AO1391,"f",,Trigger)</f>
        <v>49052</v>
      </c>
      <c r="AR1391" s="186">
        <f>_xll.qlInterestRateIndexMaturity(Currency&amp;"ibor"&amp;$I$1,AQ1391,Trigger)</f>
        <v>49082</v>
      </c>
      <c r="AS1391" s="359">
        <f>_xll.qlIndexFixing($AC$5,AP1391,,_xll.ohTrigger(Trigger,Quote!$V$2))</f>
        <v>1.563755757992169E-2</v>
      </c>
      <c r="AT1391" s="359">
        <f>_xll.qlIndexFixing($AU$1,AP1391,TRUE,_xll.ohTrigger(Trigger,Trigger1M))</f>
        <v>1.5359902933218095E-2</v>
      </c>
    </row>
    <row r="1392" spans="41:46" ht="11.25" customHeight="1" x14ac:dyDescent="0.25">
      <c r="AO1392" s="187" t="s">
        <v>90</v>
      </c>
      <c r="AP1392" s="186">
        <f>_xll.qlInterestRateIndexFixingDate(Currency&amp;"ibor"&amp;$I$1,AQ1392,Trigger)</f>
        <v>49055</v>
      </c>
      <c r="AQ1392" s="186">
        <f>_xll.qlCalendarAdvance(Calendar,AQ1391,AO1392,"f",,Trigger)</f>
        <v>49059</v>
      </c>
      <c r="AR1392" s="186">
        <f>_xll.qlInterestRateIndexMaturity(Currency&amp;"ibor"&amp;$I$1,AQ1392,Trigger)</f>
        <v>49089</v>
      </c>
      <c r="AS1392" s="359">
        <f>_xll.qlIndexFixing($AC$5,AP1392,,_xll.ohTrigger(Trigger,Quote!$V$2))</f>
        <v>1.5646041947130485E-2</v>
      </c>
      <c r="AT1392" s="359">
        <f>_xll.qlIndexFixing($AU$1,AP1392,TRUE,_xll.ohTrigger(Trigger,Trigger1M))</f>
        <v>1.5351083187375103E-2</v>
      </c>
    </row>
    <row r="1393" spans="41:46" ht="11.25" customHeight="1" x14ac:dyDescent="0.25">
      <c r="AO1393" s="187" t="s">
        <v>90</v>
      </c>
      <c r="AP1393" s="186">
        <f>_xll.qlInterestRateIndexFixingDate(Currency&amp;"ibor"&amp;$I$1,AQ1393,Trigger)</f>
        <v>49061</v>
      </c>
      <c r="AQ1393" s="186">
        <f>_xll.qlCalendarAdvance(Calendar,AQ1392,AO1393,"f",,Trigger)</f>
        <v>49066</v>
      </c>
      <c r="AR1393" s="186">
        <f>_xll.qlInterestRateIndexMaturity(Currency&amp;"ibor"&amp;$I$1,AQ1393,Trigger)</f>
        <v>49097</v>
      </c>
      <c r="AS1393" s="359">
        <f>_xll.qlIndexFixing($AC$5,AP1393,,_xll.ohTrigger(Trigger,Quote!$V$2))</f>
        <v>1.562820892679866E-2</v>
      </c>
      <c r="AT1393" s="359">
        <f>_xll.qlIndexFixing($AU$1,AP1393,TRUE,_xll.ohTrigger(Trigger,Trigger1M))</f>
        <v>1.5341929085471681E-2</v>
      </c>
    </row>
    <row r="1394" spans="41:46" ht="11.25" customHeight="1" x14ac:dyDescent="0.25">
      <c r="AO1394" s="187" t="s">
        <v>90</v>
      </c>
      <c r="AP1394" s="186">
        <f>_xll.qlInterestRateIndexFixingDate(Currency&amp;"ibor"&amp;$I$1,AQ1394,Trigger)</f>
        <v>49069</v>
      </c>
      <c r="AQ1394" s="186">
        <f>_xll.qlCalendarAdvance(Calendar,AQ1393,AO1394,"f",,Trigger)</f>
        <v>49073</v>
      </c>
      <c r="AR1394" s="186">
        <f>_xll.qlInterestRateIndexMaturity(Currency&amp;"ibor"&amp;$I$1,AQ1394,Trigger)</f>
        <v>49104</v>
      </c>
      <c r="AS1394" s="359">
        <f>_xll.qlIndexFixing($AC$5,AP1394,,_xll.ohTrigger(Trigger,Quote!$V$2))</f>
        <v>1.5445629777948668E-2</v>
      </c>
      <c r="AT1394" s="359">
        <f>_xll.qlIndexFixing($AU$1,AP1394,TRUE,_xll.ohTrigger(Trigger,Trigger1M))</f>
        <v>1.5333053538743143E-2</v>
      </c>
    </row>
    <row r="1395" spans="41:46" ht="11.25" customHeight="1" x14ac:dyDescent="0.25">
      <c r="AO1395" s="187" t="s">
        <v>90</v>
      </c>
      <c r="AP1395" s="186">
        <f>_xll.qlInterestRateIndexFixingDate(Currency&amp;"ibor"&amp;$I$1,AQ1395,Trigger)</f>
        <v>49076</v>
      </c>
      <c r="AQ1395" s="186">
        <f>_xll.qlCalendarAdvance(Calendar,AQ1394,AO1395,"f",,Trigger)</f>
        <v>49080</v>
      </c>
      <c r="AR1395" s="186">
        <f>_xll.qlInterestRateIndexMaturity(Currency&amp;"ibor"&amp;$I$1,AQ1395,Trigger)</f>
        <v>49111</v>
      </c>
      <c r="AS1395" s="359">
        <f>_xll.qlIndexFixing($AC$5,AP1395,,_xll.ohTrigger(Trigger,Quote!$V$2))</f>
        <v>1.5262668794160814E-2</v>
      </c>
      <c r="AT1395" s="359">
        <f>_xll.qlIndexFixing($AU$1,AP1395,TRUE,_xll.ohTrigger(Trigger,Trigger1M))</f>
        <v>1.5324151383895026E-2</v>
      </c>
    </row>
    <row r="1396" spans="41:46" ht="11.25" customHeight="1" x14ac:dyDescent="0.25">
      <c r="AO1396" s="187" t="s">
        <v>90</v>
      </c>
      <c r="AP1396" s="186">
        <f>_xll.qlInterestRateIndexFixingDate(Currency&amp;"ibor"&amp;$I$1,AQ1396,Trigger)</f>
        <v>49083</v>
      </c>
      <c r="AQ1396" s="186">
        <f>_xll.qlCalendarAdvance(Calendar,AQ1395,AO1396,"f",,Trigger)</f>
        <v>49087</v>
      </c>
      <c r="AR1396" s="186">
        <f>_xll.qlInterestRateIndexMaturity(Currency&amp;"ibor"&amp;$I$1,AQ1396,Trigger)</f>
        <v>49118</v>
      </c>
      <c r="AS1396" s="359">
        <f>_xll.qlIndexFixing($AC$5,AP1396,,_xll.ohTrigger(Trigger,Quote!$V$2))</f>
        <v>1.5079325993552217E-2</v>
      </c>
      <c r="AT1396" s="359">
        <f>_xll.qlIndexFixing($AU$1,AP1396,TRUE,_xll.ohTrigger(Trigger,Trigger1M))</f>
        <v>1.5315222719375032E-2</v>
      </c>
    </row>
    <row r="1397" spans="41:46" ht="11.25" customHeight="1" x14ac:dyDescent="0.25">
      <c r="AO1397" s="187" t="s">
        <v>90</v>
      </c>
      <c r="AP1397" s="186">
        <f>_xll.qlInterestRateIndexFixingDate(Currency&amp;"ibor"&amp;$I$1,AQ1397,Trigger)</f>
        <v>49090</v>
      </c>
      <c r="AQ1397" s="186">
        <f>_xll.qlCalendarAdvance(Calendar,AQ1396,AO1397,"f",,Trigger)</f>
        <v>49094</v>
      </c>
      <c r="AR1397" s="186">
        <f>_xll.qlInterestRateIndexMaturity(Currency&amp;"ibor"&amp;$I$1,AQ1397,Trigger)</f>
        <v>49125</v>
      </c>
      <c r="AS1397" s="359">
        <f>_xll.qlIndexFixing($AC$5,AP1397,,_xll.ohTrigger(Trigger,Quote!$V$2))</f>
        <v>1.4895601394268366E-2</v>
      </c>
      <c r="AT1397" s="359">
        <f>_xll.qlIndexFixing($AU$1,AP1397,TRUE,_xll.ohTrigger(Trigger,Trigger1M))</f>
        <v>1.5306267643643755E-2</v>
      </c>
    </row>
    <row r="1398" spans="41:46" ht="11.25" customHeight="1" x14ac:dyDescent="0.25">
      <c r="AO1398" s="187" t="s">
        <v>90</v>
      </c>
      <c r="AP1398" s="186">
        <f>_xll.qlInterestRateIndexFixingDate(Currency&amp;"ibor"&amp;$I$1,AQ1398,Trigger)</f>
        <v>49097</v>
      </c>
      <c r="AQ1398" s="186">
        <f>_xll.qlCalendarAdvance(Calendar,AQ1397,AO1398,"f",,Trigger)</f>
        <v>49101</v>
      </c>
      <c r="AR1398" s="186">
        <f>_xll.qlInterestRateIndexMaturity(Currency&amp;"ibor"&amp;$I$1,AQ1398,Trigger)</f>
        <v>49131</v>
      </c>
      <c r="AS1398" s="359">
        <f>_xll.qlIndexFixing($AC$5,AP1398,,_xll.ohTrigger(Trigger,Quote!$V$2))</f>
        <v>1.4847091405088442E-2</v>
      </c>
      <c r="AT1398" s="359">
        <f>_xll.qlIndexFixing($AU$1,AP1398,TRUE,_xll.ohTrigger(Trigger,Trigger1M))</f>
        <v>1.5297605124104052E-2</v>
      </c>
    </row>
    <row r="1399" spans="41:46" ht="11.25" customHeight="1" x14ac:dyDescent="0.25">
      <c r="AO1399" s="187" t="s">
        <v>90</v>
      </c>
      <c r="AP1399" s="186">
        <f>_xll.qlInterestRateIndexFixingDate(Currency&amp;"ibor"&amp;$I$1,AQ1399,Trigger)</f>
        <v>49104</v>
      </c>
      <c r="AQ1399" s="186">
        <f>_xll.qlCalendarAdvance(Calendar,AQ1398,AO1399,"f",,Trigger)</f>
        <v>49108</v>
      </c>
      <c r="AR1399" s="186">
        <f>_xll.qlInterestRateIndexMaturity(Currency&amp;"ibor"&amp;$I$1,AQ1399,Trigger)</f>
        <v>49138</v>
      </c>
      <c r="AS1399" s="359">
        <f>_xll.qlIndexFixing($AC$5,AP1399,,_xll.ohTrigger(Trigger,Quote!$V$2))</f>
        <v>1.4853871665604146E-2</v>
      </c>
      <c r="AT1399" s="359">
        <f>_xll.qlIndexFixing($AU$1,AP1399,TRUE,_xll.ohTrigger(Trigger,Trigger1M))</f>
        <v>1.5288599767712796E-2</v>
      </c>
    </row>
    <row r="1400" spans="41:46" ht="11.25" customHeight="1" x14ac:dyDescent="0.25">
      <c r="AO1400" s="187" t="s">
        <v>90</v>
      </c>
      <c r="AP1400" s="186">
        <f>_xll.qlInterestRateIndexFixingDate(Currency&amp;"ibor"&amp;$I$1,AQ1400,Trigger)</f>
        <v>49111</v>
      </c>
      <c r="AQ1400" s="186">
        <f>_xll.qlCalendarAdvance(Calendar,AQ1399,AO1400,"f",,Trigger)</f>
        <v>49115</v>
      </c>
      <c r="AR1400" s="186">
        <f>_xll.qlInterestRateIndexMaturity(Currency&amp;"ibor"&amp;$I$1,AQ1400,Trigger)</f>
        <v>49145</v>
      </c>
      <c r="AS1400" s="359">
        <f>_xll.qlIndexFixing($AC$5,AP1400,,_xll.ohTrigger(Trigger,Quote!$V$2))</f>
        <v>1.4860651929948787E-2</v>
      </c>
      <c r="AT1400" s="359">
        <f>_xll.qlIndexFixing($AU$1,AP1400,TRUE,_xll.ohTrigger(Trigger,Trigger1M))</f>
        <v>1.5279568289323642E-2</v>
      </c>
    </row>
    <row r="1401" spans="41:46" ht="11.25" customHeight="1" x14ac:dyDescent="0.25">
      <c r="AO1401" s="187" t="s">
        <v>90</v>
      </c>
      <c r="AP1401" s="186">
        <f>_xll.qlInterestRateIndexFixingDate(Currency&amp;"ibor"&amp;$I$1,AQ1401,Trigger)</f>
        <v>49118</v>
      </c>
      <c r="AQ1401" s="186">
        <f>_xll.qlCalendarAdvance(Calendar,AQ1400,AO1401,"f",,Trigger)</f>
        <v>49122</v>
      </c>
      <c r="AR1401" s="186">
        <f>_xll.qlInterestRateIndexMaturity(Currency&amp;"ibor"&amp;$I$1,AQ1401,Trigger)</f>
        <v>49152</v>
      </c>
      <c r="AS1401" s="359">
        <f>_xll.qlIndexFixing($AC$5,AP1401,,_xll.ohTrigger(Trigger,Quote!$V$2))</f>
        <v>1.4867432198117037E-2</v>
      </c>
      <c r="AT1401" s="359">
        <f>_xll.qlIndexFixing($AU$1,AP1401,TRUE,_xll.ohTrigger(Trigger,Trigger1M))</f>
        <v>1.5270510787385838E-2</v>
      </c>
    </row>
    <row r="1402" spans="41:46" ht="11.25" customHeight="1" x14ac:dyDescent="0.25">
      <c r="AO1402" s="187" t="s">
        <v>90</v>
      </c>
      <c r="AP1402" s="186">
        <f>_xll.qlInterestRateIndexFixingDate(Currency&amp;"ibor"&amp;$I$1,AQ1402,Trigger)</f>
        <v>49125</v>
      </c>
      <c r="AQ1402" s="186">
        <f>_xll.qlCalendarAdvance(Calendar,AQ1401,AO1402,"f",,Trigger)</f>
        <v>49129</v>
      </c>
      <c r="AR1402" s="186">
        <f>_xll.qlInterestRateIndexMaturity(Currency&amp;"ibor"&amp;$I$1,AQ1402,Trigger)</f>
        <v>49160</v>
      </c>
      <c r="AS1402" s="359">
        <f>_xll.qlIndexFixing($AC$5,AP1402,,_xll.ohTrigger(Trigger,Quote!$V$2))</f>
        <v>1.4875003953575961E-2</v>
      </c>
      <c r="AT1402" s="359">
        <f>_xll.qlIndexFixing($AU$1,AP1402,TRUE,_xll.ohTrigger(Trigger,Trigger1M))</f>
        <v>1.5261099542717186E-2</v>
      </c>
    </row>
    <row r="1403" spans="41:46" ht="11.25" customHeight="1" x14ac:dyDescent="0.25">
      <c r="AO1403" s="187" t="s">
        <v>90</v>
      </c>
      <c r="AP1403" s="186">
        <f>_xll.qlInterestRateIndexFixingDate(Currency&amp;"ibor"&amp;$I$1,AQ1403,Trigger)</f>
        <v>49132</v>
      </c>
      <c r="AQ1403" s="186">
        <f>_xll.qlCalendarAdvance(Calendar,AQ1402,AO1403,"f",,Trigger)</f>
        <v>49136</v>
      </c>
      <c r="AR1403" s="186">
        <f>_xll.qlInterestRateIndexMaturity(Currency&amp;"ibor"&amp;$I$1,AQ1403,Trigger)</f>
        <v>49167</v>
      </c>
      <c r="AS1403" s="359">
        <f>_xll.qlIndexFixing($AC$5,AP1403,,_xll.ohTrigger(Trigger,Quote!$V$2))</f>
        <v>1.4881784509718329E-2</v>
      </c>
      <c r="AT1403" s="359">
        <f>_xll.qlIndexFixing($AU$1,AP1403,TRUE,_xll.ohTrigger(Trigger,Trigger1M))</f>
        <v>1.5251988067259191E-2</v>
      </c>
    </row>
    <row r="1404" spans="41:46" ht="11.25" customHeight="1" x14ac:dyDescent="0.25">
      <c r="AO1404" s="187" t="s">
        <v>90</v>
      </c>
      <c r="AP1404" s="186">
        <f>_xll.qlInterestRateIndexFixingDate(Currency&amp;"ibor"&amp;$I$1,AQ1404,Trigger)</f>
        <v>49139</v>
      </c>
      <c r="AQ1404" s="186">
        <f>_xll.qlCalendarAdvance(Calendar,AQ1403,AO1404,"f",,Trigger)</f>
        <v>49143</v>
      </c>
      <c r="AR1404" s="186">
        <f>_xll.qlInterestRateIndexMaturity(Currency&amp;"ibor"&amp;$I$1,AQ1404,Trigger)</f>
        <v>49174</v>
      </c>
      <c r="AS1404" s="359">
        <f>_xll.qlIndexFixing($AC$5,AP1404,,_xll.ohTrigger(Trigger,Quote!$V$2))</f>
        <v>1.4888565069816241E-2</v>
      </c>
      <c r="AT1404" s="359">
        <f>_xll.qlIndexFixing($AU$1,AP1404,TRUE,_xll.ohTrigger(Trigger,Trigger1M))</f>
        <v>1.5242850869767661E-2</v>
      </c>
    </row>
    <row r="1405" spans="41:46" ht="11.25" customHeight="1" x14ac:dyDescent="0.25">
      <c r="AO1405" s="187" t="s">
        <v>90</v>
      </c>
      <c r="AP1405" s="186">
        <f>_xll.qlInterestRateIndexFixingDate(Currency&amp;"ibor"&amp;$I$1,AQ1405,Trigger)</f>
        <v>49146</v>
      </c>
      <c r="AQ1405" s="186">
        <f>_xll.qlCalendarAdvance(Calendar,AQ1404,AO1405,"f",,Trigger)</f>
        <v>49150</v>
      </c>
      <c r="AR1405" s="186">
        <f>_xll.qlInterestRateIndexMaturity(Currency&amp;"ibor"&amp;$I$1,AQ1405,Trigger)</f>
        <v>49181</v>
      </c>
      <c r="AS1405" s="359">
        <f>_xll.qlIndexFixing($AC$5,AP1405,,_xll.ohTrigger(Trigger,Quote!$V$2))</f>
        <v>1.4895345633867121E-2</v>
      </c>
      <c r="AT1405" s="359">
        <f>_xll.qlIndexFixing($AU$1,AP1405,TRUE,_xll.ohTrigger(Trigger,Trigger1M))</f>
        <v>1.5233688048703189E-2</v>
      </c>
    </row>
    <row r="1406" spans="41:46" ht="11.25" customHeight="1" x14ac:dyDescent="0.25">
      <c r="AO1406" s="187" t="s">
        <v>90</v>
      </c>
      <c r="AP1406" s="186">
        <f>_xll.qlInterestRateIndexFixingDate(Currency&amp;"ibor"&amp;$I$1,AQ1406,Trigger)</f>
        <v>49153</v>
      </c>
      <c r="AQ1406" s="186">
        <f>_xll.qlCalendarAdvance(Calendar,AQ1405,AO1406,"f",,Trigger)</f>
        <v>49157</v>
      </c>
      <c r="AR1406" s="186">
        <f>_xll.qlInterestRateIndexMaturity(Currency&amp;"ibor"&amp;$I$1,AQ1406,Trigger)</f>
        <v>49188</v>
      </c>
      <c r="AS1406" s="359">
        <f>_xll.qlIndexFixing($AC$5,AP1406,,_xll.ohTrigger(Trigger,Quote!$V$2))</f>
        <v>1.4902126201870968E-2</v>
      </c>
      <c r="AT1406" s="359">
        <f>_xll.qlIndexFixing($AU$1,AP1406,TRUE,_xll.ohTrigger(Trigger,Trigger1M))</f>
        <v>1.5224499702510901E-2</v>
      </c>
    </row>
    <row r="1407" spans="41:46" ht="11.25" customHeight="1" x14ac:dyDescent="0.25">
      <c r="AO1407" s="187" t="s">
        <v>90</v>
      </c>
      <c r="AP1407" s="186">
        <f>_xll.qlInterestRateIndexFixingDate(Currency&amp;"ibor"&amp;$I$1,AQ1407,Trigger)</f>
        <v>49160</v>
      </c>
      <c r="AQ1407" s="186">
        <f>_xll.qlCalendarAdvance(Calendar,AQ1406,AO1407,"f",,Trigger)</f>
        <v>49164</v>
      </c>
      <c r="AR1407" s="186">
        <f>_xll.qlInterestRateIndexMaturity(Currency&amp;"ibor"&amp;$I$1,AQ1407,Trigger)</f>
        <v>49195</v>
      </c>
      <c r="AS1407" s="359">
        <f>_xll.qlIndexFixing($AC$5,AP1407,,_xll.ohTrigger(Trigger,Quote!$V$2))</f>
        <v>1.490890677383036E-2</v>
      </c>
      <c r="AT1407" s="359">
        <f>_xll.qlIndexFixing($AU$1,AP1407,TRUE,_xll.ohTrigger(Trigger,Trigger1M))</f>
        <v>1.5215285929653969E-2</v>
      </c>
    </row>
    <row r="1408" spans="41:46" ht="11.25" customHeight="1" x14ac:dyDescent="0.25">
      <c r="AO1408" s="187" t="s">
        <v>90</v>
      </c>
      <c r="AP1408" s="186">
        <f>_xll.qlInterestRateIndexFixingDate(Currency&amp;"ibor"&amp;$I$1,AQ1408,Trigger)</f>
        <v>49167</v>
      </c>
      <c r="AQ1408" s="186">
        <f>_xll.qlCalendarAdvance(Calendar,AQ1407,AO1408,"f",,Trigger)</f>
        <v>49171</v>
      </c>
      <c r="AR1408" s="186">
        <f>_xll.qlInterestRateIndexMaturity(Currency&amp;"ibor"&amp;$I$1,AQ1408,Trigger)</f>
        <v>49202</v>
      </c>
      <c r="AS1408" s="359">
        <f>_xll.qlIndexFixing($AC$5,AP1408,,_xll.ohTrigger(Trigger,Quote!$V$2))</f>
        <v>1.4915687349745297E-2</v>
      </c>
      <c r="AT1408" s="359">
        <f>_xll.qlIndexFixing($AU$1,AP1408,TRUE,_xll.ohTrigger(Trigger,Trigger1M))</f>
        <v>1.5206046828574935E-2</v>
      </c>
    </row>
    <row r="1409" spans="41:46" ht="11.25" customHeight="1" x14ac:dyDescent="0.25">
      <c r="AO1409" s="187" t="s">
        <v>90</v>
      </c>
      <c r="AP1409" s="186">
        <f>_xll.qlInterestRateIndexFixingDate(Currency&amp;"ibor"&amp;$I$1,AQ1409,Trigger)</f>
        <v>49174</v>
      </c>
      <c r="AQ1409" s="186">
        <f>_xll.qlCalendarAdvance(Calendar,AQ1408,AO1409,"f",,Trigger)</f>
        <v>49178</v>
      </c>
      <c r="AR1409" s="186">
        <f>_xll.qlInterestRateIndexMaturity(Currency&amp;"ibor"&amp;$I$1,AQ1409,Trigger)</f>
        <v>49209</v>
      </c>
      <c r="AS1409" s="359">
        <f>_xll.qlIndexFixing($AC$5,AP1409,,_xll.ohTrigger(Trigger,Quote!$V$2))</f>
        <v>1.4922467929610623E-2</v>
      </c>
      <c r="AT1409" s="359">
        <f>_xll.qlIndexFixing($AU$1,AP1409,TRUE,_xll.ohTrigger(Trigger,Trigger1M))</f>
        <v>1.5196782497739552E-2</v>
      </c>
    </row>
    <row r="1410" spans="41:46" ht="11.25" customHeight="1" x14ac:dyDescent="0.25">
      <c r="AO1410" s="187" t="s">
        <v>90</v>
      </c>
      <c r="AP1410" s="186">
        <f>_xll.qlInterestRateIndexFixingDate(Currency&amp;"ibor"&amp;$I$1,AQ1410,Trigger)</f>
        <v>49181</v>
      </c>
      <c r="AQ1410" s="186">
        <f>_xll.qlCalendarAdvance(Calendar,AQ1409,AO1410,"f",,Trigger)</f>
        <v>49185</v>
      </c>
      <c r="AR1410" s="186">
        <f>_xll.qlInterestRateIndexMaturity(Currency&amp;"ibor"&amp;$I$1,AQ1410,Trigger)</f>
        <v>49216</v>
      </c>
      <c r="AS1410" s="359">
        <f>_xll.qlIndexFixing($AC$5,AP1410,,_xll.ohTrigger(Trigger,Quote!$V$2))</f>
        <v>1.4929248513431496E-2</v>
      </c>
      <c r="AT1410" s="359">
        <f>_xll.qlIndexFixing($AU$1,AP1410,TRUE,_xll.ohTrigger(Trigger,Trigger1M))</f>
        <v>1.5187493035590366E-2</v>
      </c>
    </row>
    <row r="1411" spans="41:46" ht="11.25" customHeight="1" x14ac:dyDescent="0.25">
      <c r="AO1411" s="187" t="s">
        <v>90</v>
      </c>
      <c r="AP1411" s="186">
        <f>_xll.qlInterestRateIndexFixingDate(Currency&amp;"ibor"&amp;$I$1,AQ1411,Trigger)</f>
        <v>49188</v>
      </c>
      <c r="AQ1411" s="186">
        <f>_xll.qlCalendarAdvance(Calendar,AQ1410,AO1411,"f",,Trigger)</f>
        <v>49192</v>
      </c>
      <c r="AR1411" s="186">
        <f>_xll.qlInterestRateIndexMaturity(Currency&amp;"ibor"&amp;$I$1,AQ1411,Trigger)</f>
        <v>49222</v>
      </c>
      <c r="AS1411" s="359">
        <f>_xll.qlIndexFixing($AC$5,AP1411,,_xll.ohTrigger(Trigger,Quote!$V$2))</f>
        <v>1.4935235090257848E-2</v>
      </c>
      <c r="AT1411" s="359">
        <f>_xll.qlIndexFixing($AU$1,AP1411,TRUE,_xll.ohTrigger(Trigger,Trigger1M))</f>
        <v>1.5178526131328418E-2</v>
      </c>
    </row>
    <row r="1412" spans="41:46" ht="11.25" customHeight="1" x14ac:dyDescent="0.25">
      <c r="AO1412" s="187" t="s">
        <v>90</v>
      </c>
      <c r="AP1412" s="186">
        <f>_xll.qlInterestRateIndexFixingDate(Currency&amp;"ibor"&amp;$I$1,AQ1412,Trigger)</f>
        <v>49195</v>
      </c>
      <c r="AQ1412" s="186">
        <f>_xll.qlCalendarAdvance(Calendar,AQ1411,AO1412,"f",,Trigger)</f>
        <v>49199</v>
      </c>
      <c r="AR1412" s="186">
        <f>_xll.qlInterestRateIndexMaturity(Currency&amp;"ibor"&amp;$I$1,AQ1412,Trigger)</f>
        <v>49229</v>
      </c>
      <c r="AS1412" s="359">
        <f>_xll.qlIndexFixing($AC$5,AP1412,,_xll.ohTrigger(Trigger,Quote!$V$2))</f>
        <v>1.4942015400517761E-2</v>
      </c>
      <c r="AT1412" s="359">
        <f>_xll.qlIndexFixing($AU$1,AP1412,TRUE,_xll.ohTrigger(Trigger,Trigger1M))</f>
        <v>1.5169188867901973E-2</v>
      </c>
    </row>
    <row r="1413" spans="41:46" ht="11.25" customHeight="1" x14ac:dyDescent="0.25">
      <c r="AO1413" s="187" t="s">
        <v>90</v>
      </c>
      <c r="AP1413" s="186">
        <f>_xll.qlInterestRateIndexFixingDate(Currency&amp;"ibor"&amp;$I$1,AQ1413,Trigger)</f>
        <v>49202</v>
      </c>
      <c r="AQ1413" s="186">
        <f>_xll.qlCalendarAdvance(Calendar,AQ1412,AO1413,"f",,Trigger)</f>
        <v>49206</v>
      </c>
      <c r="AR1413" s="186">
        <f>_xll.qlInterestRateIndexMaturity(Currency&amp;"ibor"&amp;$I$1,AQ1413,Trigger)</f>
        <v>49236</v>
      </c>
      <c r="AS1413" s="359">
        <f>_xll.qlIndexFixing($AC$5,AP1413,,_xll.ohTrigger(Trigger,Quote!$V$2))</f>
        <v>1.4948795714601282E-2</v>
      </c>
      <c r="AT1413" s="359">
        <f>_xll.qlIndexFixing($AU$1,AP1413,TRUE,_xll.ohTrigger(Trigger,Trigger1M))</f>
        <v>1.5159826762296547E-2</v>
      </c>
    </row>
    <row r="1414" spans="41:46" ht="11.25" customHeight="1" x14ac:dyDescent="0.25">
      <c r="AO1414" s="187" t="s">
        <v>90</v>
      </c>
      <c r="AP1414" s="186">
        <f>_xll.qlInterestRateIndexFixingDate(Currency&amp;"ibor"&amp;$I$1,AQ1414,Trigger)</f>
        <v>49209</v>
      </c>
      <c r="AQ1414" s="186">
        <f>_xll.qlCalendarAdvance(Calendar,AQ1413,AO1414,"f",,Trigger)</f>
        <v>49213</v>
      </c>
      <c r="AR1414" s="186">
        <f>_xll.qlInterestRateIndexMaturity(Currency&amp;"ibor"&amp;$I$1,AQ1414,Trigger)</f>
        <v>49243</v>
      </c>
      <c r="AS1414" s="359">
        <f>_xll.qlIndexFixing($AC$5,AP1414,,_xll.ohTrigger(Trigger,Quote!$V$2))</f>
        <v>1.495557603251374E-2</v>
      </c>
      <c r="AT1414" s="359">
        <f>_xll.qlIndexFixing($AU$1,AP1414,TRUE,_xll.ohTrigger(Trigger,Trigger1M))</f>
        <v>1.5150439912958724E-2</v>
      </c>
    </row>
    <row r="1415" spans="41:46" ht="11.25" customHeight="1" x14ac:dyDescent="0.25">
      <c r="AO1415" s="187" t="s">
        <v>90</v>
      </c>
      <c r="AP1415" s="186">
        <f>_xll.qlInterestRateIndexFixingDate(Currency&amp;"ibor"&amp;$I$1,AQ1415,Trigger)</f>
        <v>49216</v>
      </c>
      <c r="AQ1415" s="186">
        <f>_xll.qlCalendarAdvance(Calendar,AQ1414,AO1415,"f",,Trigger)</f>
        <v>49220</v>
      </c>
      <c r="AR1415" s="186">
        <f>_xll.qlInterestRateIndexMaturity(Currency&amp;"ibor"&amp;$I$1,AQ1415,Trigger)</f>
        <v>49251</v>
      </c>
      <c r="AS1415" s="359">
        <f>_xll.qlIndexFixing($AC$5,AP1415,,_xll.ohTrigger(Trigger,Quote!$V$2))</f>
        <v>1.4963151491845831E-2</v>
      </c>
      <c r="AT1415" s="359">
        <f>_xll.qlIndexFixing($AU$1,AP1415,TRUE,_xll.ohTrigger(Trigger,Trigger1M))</f>
        <v>1.5140672201064785E-2</v>
      </c>
    </row>
    <row r="1416" spans="41:46" ht="11.25" customHeight="1" x14ac:dyDescent="0.25">
      <c r="AO1416" s="187" t="s">
        <v>90</v>
      </c>
      <c r="AP1416" s="186">
        <f>_xll.qlInterestRateIndexFixingDate(Currency&amp;"ibor"&amp;$I$1,AQ1416,Trigger)</f>
        <v>49223</v>
      </c>
      <c r="AQ1416" s="186">
        <f>_xll.qlCalendarAdvance(Calendar,AQ1415,AO1416,"f",,Trigger)</f>
        <v>49227</v>
      </c>
      <c r="AR1416" s="186">
        <f>_xll.qlInterestRateIndexMaturity(Currency&amp;"ibor"&amp;$I$1,AQ1416,Trigger)</f>
        <v>49258</v>
      </c>
      <c r="AS1416" s="359">
        <f>_xll.qlIndexFixing($AC$5,AP1416,,_xll.ohTrigger(Trigger,Quote!$V$2))</f>
        <v>1.4969932099392239E-2</v>
      </c>
      <c r="AT1416" s="359">
        <f>_xll.qlIndexFixing($AU$1,AP1416,TRUE,_xll.ohTrigger(Trigger,Trigger1M))</f>
        <v>1.5131234018571173E-2</v>
      </c>
    </row>
    <row r="1417" spans="41:46" ht="11.25" customHeight="1" x14ac:dyDescent="0.25">
      <c r="AO1417" s="187" t="s">
        <v>90</v>
      </c>
      <c r="AP1417" s="186">
        <f>_xll.qlInterestRateIndexFixingDate(Currency&amp;"ibor"&amp;$I$1,AQ1417,Trigger)</f>
        <v>49230</v>
      </c>
      <c r="AQ1417" s="186">
        <f>_xll.qlCalendarAdvance(Calendar,AQ1416,AO1417,"f",,Trigger)</f>
        <v>49234</v>
      </c>
      <c r="AR1417" s="186">
        <f>_xll.qlInterestRateIndexMaturity(Currency&amp;"ibor"&amp;$I$1,AQ1417,Trigger)</f>
        <v>49265</v>
      </c>
      <c r="AS1417" s="359">
        <f>_xll.qlIndexFixing($AC$5,AP1417,,_xll.ohTrigger(Trigger,Quote!$V$2))</f>
        <v>1.4976712710891616E-2</v>
      </c>
      <c r="AT1417" s="359">
        <f>_xll.qlIndexFixing($AU$1,AP1417,TRUE,_xll.ohTrigger(Trigger,Trigger1M))</f>
        <v>1.5121771393936344E-2</v>
      </c>
    </row>
    <row r="1418" spans="41:46" ht="11.25" customHeight="1" x14ac:dyDescent="0.25">
      <c r="AO1418" s="187" t="s">
        <v>90</v>
      </c>
      <c r="AP1418" s="186">
        <f>_xll.qlInterestRateIndexFixingDate(Currency&amp;"ibor"&amp;$I$1,AQ1418,Trigger)</f>
        <v>49237</v>
      </c>
      <c r="AQ1418" s="186">
        <f>_xll.qlCalendarAdvance(Calendar,AQ1417,AO1418,"f",,Trigger)</f>
        <v>49241</v>
      </c>
      <c r="AR1418" s="186">
        <f>_xll.qlInterestRateIndexMaturity(Currency&amp;"ibor"&amp;$I$1,AQ1418,Trigger)</f>
        <v>49272</v>
      </c>
      <c r="AS1418" s="359">
        <f>_xll.qlIndexFixing($AC$5,AP1418,,_xll.ohTrigger(Trigger,Quote!$V$2))</f>
        <v>1.498349332634138E-2</v>
      </c>
      <c r="AT1418" s="359">
        <f>_xll.qlIndexFixing($AU$1,AP1418,TRUE,_xll.ohTrigger(Trigger,Trigger1M))</f>
        <v>1.5112284425613163E-2</v>
      </c>
    </row>
    <row r="1419" spans="41:46" ht="11.25" customHeight="1" x14ac:dyDescent="0.25">
      <c r="AO1419" s="187" t="s">
        <v>90</v>
      </c>
      <c r="AP1419" s="186">
        <f>_xll.qlInterestRateIndexFixingDate(Currency&amp;"ibor"&amp;$I$1,AQ1419,Trigger)</f>
        <v>49244</v>
      </c>
      <c r="AQ1419" s="186">
        <f>_xll.qlCalendarAdvance(Calendar,AQ1418,AO1419,"f",,Trigger)</f>
        <v>49248</v>
      </c>
      <c r="AR1419" s="186">
        <f>_xll.qlInterestRateIndexMaturity(Currency&amp;"ibor"&amp;$I$1,AQ1419,Trigger)</f>
        <v>49278</v>
      </c>
      <c r="AS1419" s="359">
        <f>_xll.qlIndexFixing($AC$5,AP1419,,_xll.ohTrigger(Trigger,Quote!$V$2))</f>
        <v>1.4989477679462127E-2</v>
      </c>
      <c r="AT1419" s="359">
        <f>_xll.qlIndexFixing($AU$1,AP1419,TRUE,_xll.ohTrigger(Trigger,Trigger1M))</f>
        <v>1.5103137955898127E-2</v>
      </c>
    </row>
    <row r="1420" spans="41:46" ht="11.25" customHeight="1" x14ac:dyDescent="0.25">
      <c r="AO1420" s="187" t="s">
        <v>90</v>
      </c>
      <c r="AP1420" s="186">
        <f>_xll.qlInterestRateIndexFixingDate(Currency&amp;"ibor"&amp;$I$1,AQ1420,Trigger)</f>
        <v>49251</v>
      </c>
      <c r="AQ1420" s="186">
        <f>_xll.qlCalendarAdvance(Calendar,AQ1419,AO1420,"f",,Trigger)</f>
        <v>49255</v>
      </c>
      <c r="AR1420" s="186">
        <f>_xll.qlInterestRateIndexMaturity(Currency&amp;"ibor"&amp;$I$1,AQ1420,Trigger)</f>
        <v>49285</v>
      </c>
      <c r="AS1420" s="359">
        <f>_xll.qlIndexFixing($AC$5,AP1420,,_xll.ohTrigger(Trigger,Quote!$V$2))</f>
        <v>1.4996258020334885E-2</v>
      </c>
      <c r="AT1420" s="359">
        <f>_xll.qlIndexFixing($AU$1,AP1420,TRUE,_xll.ohTrigger(Trigger,Trigger1M))</f>
        <v>1.5093604711533537E-2</v>
      </c>
    </row>
    <row r="1421" spans="41:46" ht="11.25" customHeight="1" x14ac:dyDescent="0.25">
      <c r="AO1421" s="187" t="s">
        <v>90</v>
      </c>
      <c r="AP1421" s="186">
        <f>_xll.qlInterestRateIndexFixingDate(Currency&amp;"ibor"&amp;$I$1,AQ1421,Trigger)</f>
        <v>49258</v>
      </c>
      <c r="AQ1421" s="186">
        <f>_xll.qlCalendarAdvance(Calendar,AQ1420,AO1421,"f",,Trigger)</f>
        <v>49262</v>
      </c>
      <c r="AR1421" s="186">
        <f>_xll.qlInterestRateIndexMaturity(Currency&amp;"ibor"&amp;$I$1,AQ1421,Trigger)</f>
        <v>49292</v>
      </c>
      <c r="AS1421" s="359">
        <f>_xll.qlIndexFixing($AC$5,AP1421,,_xll.ohTrigger(Trigger,Quote!$V$2))</f>
        <v>1.5003038365028587E-2</v>
      </c>
      <c r="AT1421" s="359">
        <f>_xll.qlIndexFixing($AU$1,AP1421,TRUE,_xll.ohTrigger(Trigger,Trigger1M))</f>
        <v>1.5084047412554646E-2</v>
      </c>
    </row>
    <row r="1422" spans="41:46" ht="11.25" customHeight="1" x14ac:dyDescent="0.25">
      <c r="AO1422" s="187" t="s">
        <v>90</v>
      </c>
      <c r="AP1422" s="186">
        <f>_xll.qlInterestRateIndexFixingDate(Currency&amp;"ibor"&amp;$I$1,AQ1422,Trigger)</f>
        <v>49265</v>
      </c>
      <c r="AQ1422" s="186">
        <f>_xll.qlCalendarAdvance(Calendar,AQ1421,AO1422,"f",,Trigger)</f>
        <v>49269</v>
      </c>
      <c r="AR1422" s="186">
        <f>_xll.qlInterestRateIndexMaturity(Currency&amp;"ibor"&amp;$I$1,AQ1422,Trigger)</f>
        <v>49299</v>
      </c>
      <c r="AS1422" s="359">
        <f>_xll.qlIndexFixing($AC$5,AP1422,,_xll.ohTrigger(Trigger,Quote!$V$2))</f>
        <v>1.5009818713548562E-2</v>
      </c>
      <c r="AT1422" s="359">
        <f>_xll.qlIndexFixing($AU$1,AP1422,TRUE,_xll.ohTrigger(Trigger,Trigger1M))</f>
        <v>1.5074466157413369E-2</v>
      </c>
    </row>
    <row r="1423" spans="41:46" ht="11.25" customHeight="1" x14ac:dyDescent="0.25">
      <c r="AO1423" s="187" t="s">
        <v>90</v>
      </c>
      <c r="AP1423" s="186">
        <f>_xll.qlInterestRateIndexFixingDate(Currency&amp;"ibor"&amp;$I$1,AQ1423,Trigger)</f>
        <v>49272</v>
      </c>
      <c r="AQ1423" s="186">
        <f>_xll.qlCalendarAdvance(Calendar,AQ1422,AO1423,"f",,Trigger)</f>
        <v>49276</v>
      </c>
      <c r="AR1423" s="186">
        <f>_xll.qlInterestRateIndexMaturity(Currency&amp;"ibor"&amp;$I$1,AQ1423,Trigger)</f>
        <v>49306</v>
      </c>
      <c r="AS1423" s="359">
        <f>_xll.qlIndexFixing($AC$5,AP1423,,_xll.ohTrigger(Trigger,Quote!$V$2))</f>
        <v>1.5016599065897474E-2</v>
      </c>
      <c r="AT1423" s="359">
        <f>_xll.qlIndexFixing($AU$1,AP1423,TRUE,_xll.ohTrigger(Trigger,Trigger1M))</f>
        <v>1.5064861044553624E-2</v>
      </c>
    </row>
    <row r="1424" spans="41:46" ht="11.25" customHeight="1" x14ac:dyDescent="0.25">
      <c r="AO1424" s="187" t="s">
        <v>90</v>
      </c>
      <c r="AP1424" s="186">
        <f>_xll.qlInterestRateIndexFixingDate(Currency&amp;"ibor"&amp;$I$1,AQ1424,Trigger)</f>
        <v>49279</v>
      </c>
      <c r="AQ1424" s="186">
        <f>_xll.qlCalendarAdvance(Calendar,AQ1423,AO1424,"f",,Trigger)</f>
        <v>49283</v>
      </c>
      <c r="AR1424" s="186">
        <f>_xll.qlInterestRateIndexMaturity(Currency&amp;"ibor"&amp;$I$1,AQ1424,Trigger)</f>
        <v>49314</v>
      </c>
      <c r="AS1424" s="359">
        <f>_xll.qlIndexFixing($AC$5,AP1424,,_xll.ohTrigger(Trigger,Quote!$V$2))</f>
        <v>1.5024177102096112E-2</v>
      </c>
      <c r="AT1424" s="359">
        <f>_xll.qlIndexFixing($AU$1,AP1424,TRUE,_xll.ohTrigger(Trigger,Trigger1M))</f>
        <v>1.5054856911493599E-2</v>
      </c>
    </row>
    <row r="1425" spans="41:46" ht="11.25" customHeight="1" x14ac:dyDescent="0.25">
      <c r="AO1425" s="187" t="s">
        <v>90</v>
      </c>
      <c r="AP1425" s="186">
        <f>_xll.qlInterestRateIndexFixingDate(Currency&amp;"ibor"&amp;$I$1,AQ1425,Trigger)</f>
        <v>49286</v>
      </c>
      <c r="AQ1425" s="186">
        <f>_xll.qlCalendarAdvance(Calendar,AQ1424,AO1425,"f",,Trigger)</f>
        <v>49290</v>
      </c>
      <c r="AR1425" s="186">
        <f>_xll.qlInterestRateIndexMaturity(Currency&amp;"ibor"&amp;$I$1,AQ1425,Trigger)</f>
        <v>49321</v>
      </c>
      <c r="AS1425" s="359">
        <f>_xll.qlIndexFixing($AC$5,AP1425,,_xll.ohTrigger(Trigger,Quote!$V$2))</f>
        <v>1.5030957745226959E-2</v>
      </c>
      <c r="AT1425" s="359">
        <f>_xll.qlIndexFixing($AU$1,AP1425,TRUE,_xll.ohTrigger(Trigger,Trigger1M))</f>
        <v>1.5045202293990716E-2</v>
      </c>
    </row>
    <row r="1426" spans="41:46" ht="11.25" customHeight="1" x14ac:dyDescent="0.25">
      <c r="AO1426" s="187" t="s">
        <v>90</v>
      </c>
      <c r="AP1426" s="186">
        <f>_xll.qlInterestRateIndexFixingDate(Currency&amp;"ibor"&amp;$I$1,AQ1426,Trigger)</f>
        <v>49293</v>
      </c>
      <c r="AQ1426" s="186">
        <f>_xll.qlCalendarAdvance(Calendar,AQ1425,AO1426,"f",,Trigger)</f>
        <v>49297</v>
      </c>
      <c r="AR1426" s="186">
        <f>_xll.qlInterestRateIndexMaturity(Currency&amp;"ibor"&amp;$I$1,AQ1426,Trigger)</f>
        <v>49328</v>
      </c>
      <c r="AS1426" s="359">
        <f>_xll.qlIndexFixing($AC$5,AP1426,,_xll.ohTrigger(Trigger,Quote!$V$2))</f>
        <v>1.5037738392310774E-2</v>
      </c>
      <c r="AT1426" s="359">
        <f>_xll.qlIndexFixing($AU$1,AP1426,TRUE,_xll.ohTrigger(Trigger,Trigger1M))</f>
        <v>1.5035524120409456E-2</v>
      </c>
    </row>
    <row r="1427" spans="41:46" ht="11.25" customHeight="1" x14ac:dyDescent="0.25">
      <c r="AO1427" s="187" t="s">
        <v>90</v>
      </c>
      <c r="AP1427" s="186">
        <f>_xll.qlInterestRateIndexFixingDate(Currency&amp;"ibor"&amp;$I$1,AQ1427,Trigger)</f>
        <v>49299</v>
      </c>
      <c r="AQ1427" s="186">
        <f>_xll.qlCalendarAdvance(Calendar,AQ1426,AO1427,"f",,Trigger)</f>
        <v>49305</v>
      </c>
      <c r="AR1427" s="186">
        <f>_xll.qlInterestRateIndexMaturity(Currency&amp;"ibor"&amp;$I$1,AQ1427,Trigger)</f>
        <v>49338</v>
      </c>
      <c r="AS1427" s="359">
        <f>_xll.qlIndexFixing($AC$5,AP1427,,_xll.ohTrigger(Trigger,Quote!$V$2))</f>
        <v>1.5047084996380796E-2</v>
      </c>
      <c r="AT1427" s="359">
        <f>_xll.qlIndexFixing($AU$1,AP1427,TRUE,_xll.ohTrigger(Trigger,Trigger1M))</f>
        <v>1.5023670428527713E-2</v>
      </c>
    </row>
    <row r="1428" spans="41:46" ht="11.25" customHeight="1" x14ac:dyDescent="0.25">
      <c r="AO1428" s="187" t="s">
        <v>90</v>
      </c>
      <c r="AP1428" s="186">
        <f>_xll.qlInterestRateIndexFixingDate(Currency&amp;"ibor"&amp;$I$1,AQ1428,Trigger)</f>
        <v>49307</v>
      </c>
      <c r="AQ1428" s="186">
        <f>_xll.qlCalendarAdvance(Calendar,AQ1427,AO1428,"f",,Trigger)</f>
        <v>49312</v>
      </c>
      <c r="AR1428" s="186">
        <f>_xll.qlInterestRateIndexMaturity(Currency&amp;"ibor"&amp;$I$1,AQ1428,Trigger)</f>
        <v>49345</v>
      </c>
      <c r="AS1428" s="359">
        <f>_xll.qlIndexFixing($AC$5,AP1428,,_xll.ohTrigger(Trigger,Quote!$V$2))</f>
        <v>1.5053866219093852E-2</v>
      </c>
      <c r="AT1428" s="359">
        <f>_xll.qlIndexFixing($AU$1,AP1428,TRUE,_xll.ohTrigger(Trigger,Trigger1M))</f>
        <v>1.5013937981417673E-2</v>
      </c>
    </row>
    <row r="1429" spans="41:46" ht="11.25" customHeight="1" x14ac:dyDescent="0.25">
      <c r="AO1429" s="187" t="s">
        <v>90</v>
      </c>
      <c r="AP1429" s="186">
        <f>_xll.qlInterestRateIndexFixingDate(Currency&amp;"ibor"&amp;$I$1,AQ1429,Trigger)</f>
        <v>49317</v>
      </c>
      <c r="AQ1429" s="186">
        <f>_xll.qlCalendarAdvance(Calendar,AQ1428,AO1429,"f",,Trigger)</f>
        <v>49319</v>
      </c>
      <c r="AR1429" s="186">
        <f>_xll.qlInterestRateIndexMaturity(Currency&amp;"ibor"&amp;$I$1,AQ1429,Trigger)</f>
        <v>49352</v>
      </c>
      <c r="AS1429" s="359">
        <f>_xll.qlIndexFixing($AC$5,AP1429,,_xll.ohTrigger(Trigger,Quote!$V$2))</f>
        <v>1.5060647446014451E-2</v>
      </c>
      <c r="AT1429" s="359">
        <f>_xll.qlIndexFixing($AU$1,AP1429,TRUE,_xll.ohTrigger(Trigger,Trigger1M))</f>
        <v>1.5004182300301398E-2</v>
      </c>
    </row>
    <row r="1430" spans="41:46" ht="11.25" customHeight="1" x14ac:dyDescent="0.25">
      <c r="AO1430" s="187" t="s">
        <v>90</v>
      </c>
      <c r="AP1430" s="186">
        <f>_xll.qlInterestRateIndexFixingDate(Currency&amp;"ibor"&amp;$I$1,AQ1430,Trigger)</f>
        <v>49324</v>
      </c>
      <c r="AQ1430" s="186">
        <f>_xll.qlCalendarAdvance(Calendar,AQ1429,AO1430,"f",,Trigger)</f>
        <v>49326</v>
      </c>
      <c r="AR1430" s="186">
        <f>_xll.qlInterestRateIndexMaturity(Currency&amp;"ibor"&amp;$I$1,AQ1430,Trigger)</f>
        <v>49359</v>
      </c>
      <c r="AS1430" s="359">
        <f>_xll.qlIndexFixing($AC$5,AP1430,,_xll.ohTrigger(Trigger,Quote!$V$2))</f>
        <v>1.5067428677145016E-2</v>
      </c>
      <c r="AT1430" s="359">
        <f>_xll.qlIndexFixing($AU$1,AP1430,TRUE,_xll.ohTrigger(Trigger,Trigger1M))</f>
        <v>1.4994403483633467E-2</v>
      </c>
    </row>
    <row r="1431" spans="41:46" ht="11.25" customHeight="1" x14ac:dyDescent="0.25">
      <c r="AO1431" s="187" t="s">
        <v>90</v>
      </c>
      <c r="AP1431" s="186">
        <f>_xll.qlInterestRateIndexFixingDate(Currency&amp;"ibor"&amp;$I$1,AQ1431,Trigger)</f>
        <v>49331</v>
      </c>
      <c r="AQ1431" s="186">
        <f>_xll.qlCalendarAdvance(Calendar,AQ1430,AO1431,"f",,Trigger)</f>
        <v>49333</v>
      </c>
      <c r="AR1431" s="186">
        <f>_xll.qlInterestRateIndexMaturity(Currency&amp;"ibor"&amp;$I$1,AQ1431,Trigger)</f>
        <v>49366</v>
      </c>
      <c r="AS1431" s="359">
        <f>_xll.qlIndexFixing($AC$5,AP1431,,_xll.ohTrigger(Trigger,Quote!$V$2))</f>
        <v>1.5074209912485547E-2</v>
      </c>
      <c r="AT1431" s="359">
        <f>_xll.qlIndexFixing($AU$1,AP1431,TRUE,_xll.ohTrigger(Trigger,Trigger1M))</f>
        <v>1.4984601629878146E-2</v>
      </c>
    </row>
    <row r="1432" spans="41:46" ht="11.25" customHeight="1" x14ac:dyDescent="0.25">
      <c r="AO1432" s="187" t="s">
        <v>90</v>
      </c>
      <c r="AP1432" s="186">
        <f>_xll.qlInterestRateIndexFixingDate(Currency&amp;"ibor"&amp;$I$1,AQ1432,Trigger)</f>
        <v>49338</v>
      </c>
      <c r="AQ1432" s="186">
        <f>_xll.qlCalendarAdvance(Calendar,AQ1431,AO1432,"f",,Trigger)</f>
        <v>49340</v>
      </c>
      <c r="AR1432" s="186">
        <f>_xll.qlInterestRateIndexMaturity(Currency&amp;"ibor"&amp;$I$1,AQ1432,Trigger)</f>
        <v>49368</v>
      </c>
      <c r="AS1432" s="359">
        <f>_xll.qlIndexFixing($AC$5,AP1432,,_xll.ohTrigger(Trigger,Quote!$V$2))</f>
        <v>1.5076991205871883E-2</v>
      </c>
      <c r="AT1432" s="359">
        <f>_xll.qlIndexFixing($AU$1,AP1432,TRUE,_xll.ohTrigger(Trigger,Trigger1M))</f>
        <v>1.4976737093320227E-2</v>
      </c>
    </row>
    <row r="1433" spans="41:46" ht="11.25" customHeight="1" x14ac:dyDescent="0.25">
      <c r="AO1433" s="187" t="s">
        <v>90</v>
      </c>
      <c r="AP1433" s="186">
        <f>_xll.qlInterestRateIndexFixingDate(Currency&amp;"ibor"&amp;$I$1,AQ1433,Trigger)</f>
        <v>49345</v>
      </c>
      <c r="AQ1433" s="186">
        <f>_xll.qlCalendarAdvance(Calendar,AQ1432,AO1433,"f",,Trigger)</f>
        <v>49347</v>
      </c>
      <c r="AR1433" s="186">
        <f>_xll.qlInterestRateIndexMaturity(Currency&amp;"ibor"&amp;$I$1,AQ1433,Trigger)</f>
        <v>49375</v>
      </c>
      <c r="AS1433" s="359">
        <f>_xll.qlIndexFixing($AC$5,AP1433,,_xll.ohTrigger(Trigger,Quote!$V$2))</f>
        <v>1.5083771028780684E-2</v>
      </c>
      <c r="AT1433" s="359">
        <f>_xll.qlIndexFixing($AU$1,AP1433,TRUE,_xll.ohTrigger(Trigger,Trigger1M))</f>
        <v>1.4966899625793926E-2</v>
      </c>
    </row>
    <row r="1434" spans="41:46" ht="11.25" customHeight="1" x14ac:dyDescent="0.25">
      <c r="AO1434" s="187" t="s">
        <v>90</v>
      </c>
      <c r="AP1434" s="186">
        <f>_xll.qlInterestRateIndexFixingDate(Currency&amp;"ibor"&amp;$I$1,AQ1434,Trigger)</f>
        <v>49352</v>
      </c>
      <c r="AQ1434" s="186">
        <f>_xll.qlCalendarAdvance(Calendar,AQ1433,AO1434,"f",,Trigger)</f>
        <v>49354</v>
      </c>
      <c r="AR1434" s="186">
        <f>_xll.qlInterestRateIndexMaturity(Currency&amp;"ibor"&amp;$I$1,AQ1434,Trigger)</f>
        <v>49382</v>
      </c>
      <c r="AS1434" s="359">
        <f>_xll.qlIndexFixing($AC$5,AP1434,,_xll.ohTrigger(Trigger,Quote!$V$2))</f>
        <v>1.5090550855258058E-2</v>
      </c>
      <c r="AT1434" s="359">
        <f>_xll.qlIndexFixing($AU$1,AP1434,TRUE,_xll.ohTrigger(Trigger,Trigger1M))</f>
        <v>1.4957039384787381E-2</v>
      </c>
    </row>
    <row r="1435" spans="41:46" ht="11.25" customHeight="1" x14ac:dyDescent="0.25">
      <c r="AO1435" s="187" t="s">
        <v>90</v>
      </c>
      <c r="AP1435" s="186">
        <f>_xll.qlInterestRateIndexFixingDate(Currency&amp;"ibor"&amp;$I$1,AQ1435,Trigger)</f>
        <v>49359</v>
      </c>
      <c r="AQ1435" s="186">
        <f>_xll.qlCalendarAdvance(Calendar,AQ1434,AO1435,"f",,Trigger)</f>
        <v>49361</v>
      </c>
      <c r="AR1435" s="186">
        <f>_xll.qlInterestRateIndexMaturity(Currency&amp;"ibor"&amp;$I$1,AQ1435,Trigger)</f>
        <v>49389</v>
      </c>
      <c r="AS1435" s="359">
        <f>_xll.qlIndexFixing($AC$5,AP1435,,_xll.ohTrigger(Trigger,Quote!$V$2))</f>
        <v>1.5097330685306862E-2</v>
      </c>
      <c r="AT1435" s="359">
        <f>_xll.qlIndexFixing($AU$1,AP1435,TRUE,_xll.ohTrigger(Trigger,Trigger1M))</f>
        <v>1.4947156468727574E-2</v>
      </c>
    </row>
    <row r="1436" spans="41:46" ht="11.25" customHeight="1" x14ac:dyDescent="0.25">
      <c r="AO1436" s="187" t="s">
        <v>90</v>
      </c>
      <c r="AP1436" s="186">
        <f>_xll.qlInterestRateIndexFixingDate(Currency&amp;"ibor"&amp;$I$1,AQ1436,Trigger)</f>
        <v>49366</v>
      </c>
      <c r="AQ1436" s="186">
        <f>_xll.qlCalendarAdvance(Calendar,AQ1435,AO1436,"f",,Trigger)</f>
        <v>49368</v>
      </c>
      <c r="AR1436" s="186">
        <f>_xll.qlInterestRateIndexMaturity(Currency&amp;"ibor"&amp;$I$1,AQ1436,Trigger)</f>
        <v>49398</v>
      </c>
      <c r="AS1436" s="359">
        <f>_xll.qlIndexFixing($AC$5,AP1436,,_xll.ohTrigger(Trigger,Quote!$V$2))</f>
        <v>1.510571262379834E-2</v>
      </c>
      <c r="AT1436" s="359">
        <f>_xll.qlIndexFixing($AU$1,AP1436,TRUE,_xll.ohTrigger(Trigger,Trigger1M))</f>
        <v>1.4936451293220188E-2</v>
      </c>
    </row>
    <row r="1437" spans="41:46" ht="11.25" customHeight="1" x14ac:dyDescent="0.25">
      <c r="AO1437" s="187" t="s">
        <v>90</v>
      </c>
      <c r="AP1437" s="186">
        <f>_xll.qlInterestRateIndexFixingDate(Currency&amp;"ibor"&amp;$I$1,AQ1437,Trigger)</f>
        <v>49373</v>
      </c>
      <c r="AQ1437" s="186">
        <f>_xll.qlCalendarAdvance(Calendar,AQ1436,AO1437,"f",,Trigger)</f>
        <v>49375</v>
      </c>
      <c r="AR1437" s="186">
        <f>_xll.qlInterestRateIndexMaturity(Currency&amp;"ibor"&amp;$I$1,AQ1437,Trigger)</f>
        <v>49408</v>
      </c>
      <c r="AS1437" s="359">
        <f>_xll.qlIndexFixing($AC$5,AP1437,,_xll.ohTrigger(Trigger,Quote!$V$2))</f>
        <v>1.5114897412928326E-2</v>
      </c>
      <c r="AT1437" s="359">
        <f>_xll.qlIndexFixing($AU$1,AP1437,TRUE,_xll.ohTrigger(Trigger,Trigger1M))</f>
        <v>1.4925312242367091E-2</v>
      </c>
    </row>
    <row r="1438" spans="41:46" ht="11.25" customHeight="1" x14ac:dyDescent="0.25">
      <c r="AO1438" s="187" t="s">
        <v>90</v>
      </c>
      <c r="AP1438" s="186">
        <f>_xll.qlInterestRateIndexFixingDate(Currency&amp;"ibor"&amp;$I$1,AQ1438,Trigger)</f>
        <v>49380</v>
      </c>
      <c r="AQ1438" s="186">
        <f>_xll.qlCalendarAdvance(Calendar,AQ1437,AO1438,"f",,Trigger)</f>
        <v>49382</v>
      </c>
      <c r="AR1438" s="186">
        <f>_xll.qlInterestRateIndexMaturity(Currency&amp;"ibor"&amp;$I$1,AQ1438,Trigger)</f>
        <v>49415</v>
      </c>
      <c r="AS1438" s="359">
        <f>_xll.qlIndexFixing($AC$5,AP1438,,_xll.ohTrigger(Trigger,Quote!$V$2))</f>
        <v>1.5121678677736193E-2</v>
      </c>
      <c r="AT1438" s="359">
        <f>_xll.qlIndexFixing($AU$1,AP1438,TRUE,_xll.ohTrigger(Trigger,Trigger1M))</f>
        <v>1.491535188591232E-2</v>
      </c>
    </row>
    <row r="1439" spans="41:46" ht="11.25" customHeight="1" x14ac:dyDescent="0.25">
      <c r="AO1439" s="187" t="s">
        <v>90</v>
      </c>
      <c r="AP1439" s="186">
        <f>_xll.qlInterestRateIndexFixingDate(Currency&amp;"ibor"&amp;$I$1,AQ1439,Trigger)</f>
        <v>49387</v>
      </c>
      <c r="AQ1439" s="186">
        <f>_xll.qlCalendarAdvance(Calendar,AQ1438,AO1439,"f",,Trigger)</f>
        <v>49389</v>
      </c>
      <c r="AR1439" s="186">
        <f>_xll.qlInterestRateIndexMaturity(Currency&amp;"ibor"&amp;$I$1,AQ1439,Trigger)</f>
        <v>49422</v>
      </c>
      <c r="AS1439" s="359">
        <f>_xll.qlIndexFixing($AC$5,AP1439,,_xll.ohTrigger(Trigger,Quote!$V$2))</f>
        <v>1.5128459946751606E-2</v>
      </c>
      <c r="AT1439" s="359">
        <f>_xll.qlIndexFixing($AU$1,AP1439,TRUE,_xll.ohTrigger(Trigger,Trigger1M))</f>
        <v>1.4905369280057652E-2</v>
      </c>
    </row>
    <row r="1440" spans="41:46" ht="11.25" customHeight="1" x14ac:dyDescent="0.25">
      <c r="AO1440" s="187" t="s">
        <v>90</v>
      </c>
      <c r="AP1440" s="186">
        <f>_xll.qlInterestRateIndexFixingDate(Currency&amp;"ibor"&amp;$I$1,AQ1440,Trigger)</f>
        <v>49390</v>
      </c>
      <c r="AQ1440" s="186">
        <f>_xll.qlCalendarAdvance(Calendar,AQ1439,AO1440,"f",,Trigger)</f>
        <v>49396</v>
      </c>
      <c r="AR1440" s="186">
        <f>_xll.qlInterestRateIndexMaturity(Currency&amp;"ibor"&amp;$I$1,AQ1440,Trigger)</f>
        <v>49429</v>
      </c>
      <c r="AS1440" s="359">
        <f>_xll.qlIndexFixing($AC$5,AP1440,,_xll.ohTrigger(Trigger,Quote!$V$2))</f>
        <v>1.5135241219974562E-2</v>
      </c>
      <c r="AT1440" s="359">
        <f>_xll.qlIndexFixing($AU$1,AP1440,TRUE,_xll.ohTrigger(Trigger,Trigger1M))</f>
        <v>1.4895364523262507E-2</v>
      </c>
    </row>
    <row r="1441" spans="41:46" ht="11.25" customHeight="1" x14ac:dyDescent="0.25">
      <c r="AO1441" s="187" t="s">
        <v>90</v>
      </c>
      <c r="AP1441" s="186">
        <f>_xll.qlInterestRateIndexFixingDate(Currency&amp;"ibor"&amp;$I$1,AQ1441,Trigger)</f>
        <v>49401</v>
      </c>
      <c r="AQ1441" s="186">
        <f>_xll.qlCalendarAdvance(Calendar,AQ1440,AO1441,"f",,Trigger)</f>
        <v>49403</v>
      </c>
      <c r="AR1441" s="186">
        <f>_xll.qlInterestRateIndexMaturity(Currency&amp;"ibor"&amp;$I$1,AQ1441,Trigger)</f>
        <v>49433</v>
      </c>
      <c r="AS1441" s="359">
        <f>_xll.qlIndexFixing($AC$5,AP1441,,_xll.ohTrigger(Trigger,Quote!$V$2))</f>
        <v>1.5139614694378523E-2</v>
      </c>
      <c r="AT1441" s="359">
        <f>_xll.qlIndexFixing($AU$1,AP1441,TRUE,_xll.ohTrigger(Trigger,Trigger1M))</f>
        <v>1.48865686694446E-2</v>
      </c>
    </row>
    <row r="1442" spans="41:46" ht="11.25" customHeight="1" x14ac:dyDescent="0.25">
      <c r="AO1442" s="187" t="s">
        <v>90</v>
      </c>
      <c r="AP1442" s="186">
        <f>_xll.qlInterestRateIndexFixingDate(Currency&amp;"ibor"&amp;$I$1,AQ1442,Trigger)</f>
        <v>49408</v>
      </c>
      <c r="AQ1442" s="186">
        <f>_xll.qlCalendarAdvance(Calendar,AQ1441,AO1442,"f",,Trigger)</f>
        <v>49410</v>
      </c>
      <c r="AR1442" s="186">
        <f>_xll.qlInterestRateIndexMaturity(Currency&amp;"ibor"&amp;$I$1,AQ1442,Trigger)</f>
        <v>49440</v>
      </c>
      <c r="AS1442" s="359">
        <f>_xll.qlIndexFixing($AC$5,AP1442,,_xll.ohTrigger(Trigger,Quote!$V$2))</f>
        <v>1.5146395119972844E-2</v>
      </c>
      <c r="AT1442" s="359">
        <f>_xll.qlIndexFixing($AU$1,AP1442,TRUE,_xll.ohTrigger(Trigger,Trigger1M))</f>
        <v>1.4876525831216902E-2</v>
      </c>
    </row>
    <row r="1443" spans="41:46" ht="11.25" customHeight="1" x14ac:dyDescent="0.25">
      <c r="AO1443" s="187" t="s">
        <v>90</v>
      </c>
      <c r="AP1443" s="186">
        <f>_xll.qlInterestRateIndexFixingDate(Currency&amp;"ibor"&amp;$I$1,AQ1443,Trigger)</f>
        <v>49415</v>
      </c>
      <c r="AQ1443" s="186">
        <f>_xll.qlCalendarAdvance(Calendar,AQ1442,AO1443,"f",,Trigger)</f>
        <v>49417</v>
      </c>
      <c r="AR1443" s="186">
        <f>_xll.qlInterestRateIndexMaturity(Currency&amp;"ibor"&amp;$I$1,AQ1443,Trigger)</f>
        <v>49447</v>
      </c>
      <c r="AS1443" s="359">
        <f>_xll.qlIndexFixing($AC$5,AP1443,,_xll.ohTrigger(Trigger,Quote!$V$2))</f>
        <v>1.5153175549396103E-2</v>
      </c>
      <c r="AT1443" s="359">
        <f>_xll.qlIndexFixing($AU$1,AP1443,TRUE,_xll.ohTrigger(Trigger,Trigger1M))</f>
        <v>1.4866461118196561E-2</v>
      </c>
    </row>
    <row r="1444" spans="41:46" ht="11.25" customHeight="1" x14ac:dyDescent="0.25">
      <c r="AO1444" s="187" t="s">
        <v>90</v>
      </c>
      <c r="AP1444" s="186">
        <f>_xll.qlInterestRateIndexFixingDate(Currency&amp;"ibor"&amp;$I$1,AQ1444,Trigger)</f>
        <v>49422</v>
      </c>
      <c r="AQ1444" s="186">
        <f>_xll.qlCalendarAdvance(Calendar,AQ1443,AO1444,"f",,Trigger)</f>
        <v>49424</v>
      </c>
      <c r="AR1444" s="186">
        <f>_xll.qlInterestRateIndexMaturity(Currency&amp;"ibor"&amp;$I$1,AQ1444,Trigger)</f>
        <v>49454</v>
      </c>
      <c r="AS1444" s="359">
        <f>_xll.qlIndexFixing($AC$5,AP1444,,_xll.ohTrigger(Trigger,Quote!$V$2))</f>
        <v>1.5159955982640305E-2</v>
      </c>
      <c r="AT1444" s="359">
        <f>_xll.qlIndexFixing($AU$1,AP1444,TRUE,_xll.ohTrigger(Trigger,Trigger1M))</f>
        <v>1.4856374628822167E-2</v>
      </c>
    </row>
    <row r="1445" spans="41:46" ht="11.25" customHeight="1" x14ac:dyDescent="0.25">
      <c r="AO1445" s="187" t="s">
        <v>90</v>
      </c>
      <c r="AP1445" s="186">
        <f>_xll.qlInterestRateIndexFixingDate(Currency&amp;"ibor"&amp;$I$1,AQ1445,Trigger)</f>
        <v>49426</v>
      </c>
      <c r="AQ1445" s="186">
        <f>_xll.qlCalendarAdvance(Calendar,AQ1444,AO1445,"f",,Trigger)</f>
        <v>49431</v>
      </c>
      <c r="AR1445" s="186">
        <f>_xll.qlInterestRateIndexMaturity(Currency&amp;"ibor"&amp;$I$1,AQ1445,Trigger)</f>
        <v>49464</v>
      </c>
      <c r="AS1445" s="359">
        <f>_xll.qlIndexFixing($AC$5,AP1445,,_xll.ohTrigger(Trigger,Quote!$V$2))</f>
        <v>1.5094951583651615E-2</v>
      </c>
      <c r="AT1445" s="359">
        <f>_xll.qlIndexFixing($AU$1,AP1445,TRUE,_xll.ohTrigger(Trigger,Trigger1M))</f>
        <v>1.4845012020489148E-2</v>
      </c>
    </row>
    <row r="1446" spans="41:46" ht="11.25" customHeight="1" x14ac:dyDescent="0.25">
      <c r="AO1446" s="187" t="s">
        <v>90</v>
      </c>
      <c r="AP1446" s="186">
        <f>_xll.qlInterestRateIndexFixingDate(Currency&amp;"ibor"&amp;$I$1,AQ1446,Trigger)</f>
        <v>49436</v>
      </c>
      <c r="AQ1446" s="186">
        <f>_xll.qlCalendarAdvance(Calendar,AQ1445,AO1446,"f",,Trigger)</f>
        <v>49438</v>
      </c>
      <c r="AR1446" s="186">
        <f>_xll.qlInterestRateIndexMaturity(Currency&amp;"ibor"&amp;$I$1,AQ1446,Trigger)</f>
        <v>49471</v>
      </c>
      <c r="AS1446" s="359">
        <f>_xll.qlIndexFixing($AC$5,AP1446,,_xll.ohTrigger(Trigger,Quote!$V$2))</f>
        <v>1.4928373772504375E-2</v>
      </c>
      <c r="AT1446" s="359">
        <f>_xll.qlIndexFixing($AU$1,AP1446,TRUE,_xll.ohTrigger(Trigger,Trigger1M))</f>
        <v>1.4834880006526776E-2</v>
      </c>
    </row>
    <row r="1447" spans="41:46" ht="11.25" customHeight="1" x14ac:dyDescent="0.25">
      <c r="AO1447" s="187" t="s">
        <v>90</v>
      </c>
      <c r="AP1447" s="186">
        <f>_xll.qlInterestRateIndexFixingDate(Currency&amp;"ibor"&amp;$I$1,AQ1447,Trigger)</f>
        <v>49443</v>
      </c>
      <c r="AQ1447" s="186">
        <f>_xll.qlCalendarAdvance(Calendar,AQ1446,AO1447,"f",,Trigger)</f>
        <v>49445</v>
      </c>
      <c r="AR1447" s="186">
        <f>_xll.qlInterestRateIndexMaturity(Currency&amp;"ibor"&amp;$I$1,AQ1447,Trigger)</f>
        <v>49478</v>
      </c>
      <c r="AS1447" s="359">
        <f>_xll.qlIndexFixing($AC$5,AP1447,,_xll.ohTrigger(Trigger,Quote!$V$2))</f>
        <v>1.4761467038632924E-2</v>
      </c>
      <c r="AT1447" s="359">
        <f>_xll.qlIndexFixing($AU$1,AP1447,TRUE,_xll.ohTrigger(Trigger,Trigger1M))</f>
        <v>1.482473736756534E-2</v>
      </c>
    </row>
    <row r="1448" spans="41:46" ht="11.25" customHeight="1" x14ac:dyDescent="0.25">
      <c r="AO1448" s="187" t="s">
        <v>90</v>
      </c>
      <c r="AP1448" s="186">
        <f>_xll.qlInterestRateIndexFixingDate(Currency&amp;"ibor"&amp;$I$1,AQ1448,Trigger)</f>
        <v>49450</v>
      </c>
      <c r="AQ1448" s="186">
        <f>_xll.qlCalendarAdvance(Calendar,AQ1447,AO1448,"f",,Trigger)</f>
        <v>49452</v>
      </c>
      <c r="AR1448" s="186">
        <f>_xll.qlInterestRateIndexMaturity(Currency&amp;"ibor"&amp;$I$1,AQ1448,Trigger)</f>
        <v>49485</v>
      </c>
      <c r="AS1448" s="359">
        <f>_xll.qlIndexFixing($AC$5,AP1448,,_xll.ohTrigger(Trigger,Quote!$V$2))</f>
        <v>1.4594231397188781E-2</v>
      </c>
      <c r="AT1448" s="359">
        <f>_xll.qlIndexFixing($AU$1,AP1448,TRUE,_xll.ohTrigger(Trigger,Trigger1M))</f>
        <v>1.4814591821244703E-2</v>
      </c>
    </row>
    <row r="1449" spans="41:46" ht="11.25" customHeight="1" x14ac:dyDescent="0.25">
      <c r="AO1449" s="187" t="s">
        <v>90</v>
      </c>
      <c r="AP1449" s="186">
        <f>_xll.qlInterestRateIndexFixingDate(Currency&amp;"ibor"&amp;$I$1,AQ1449,Trigger)</f>
        <v>49457</v>
      </c>
      <c r="AQ1449" s="186">
        <f>_xll.qlCalendarAdvance(Calendar,AQ1448,AO1449,"f",,Trigger)</f>
        <v>49459</v>
      </c>
      <c r="AR1449" s="186">
        <f>_xll.qlInterestRateIndexMaturity(Currency&amp;"ibor"&amp;$I$1,AQ1449,Trigger)</f>
        <v>49489</v>
      </c>
      <c r="AS1449" s="359">
        <f>_xll.qlIndexFixing($AC$5,AP1449,,_xll.ohTrigger(Trigger,Quote!$V$2))</f>
        <v>1.4429624119694395E-2</v>
      </c>
      <c r="AT1449" s="359">
        <f>_xll.qlIndexFixing($AU$1,AP1449,TRUE,_xll.ohTrigger(Trigger,Trigger1M))</f>
        <v>1.4805708054014488E-2</v>
      </c>
    </row>
    <row r="1450" spans="41:46" ht="11.25" customHeight="1" x14ac:dyDescent="0.25">
      <c r="AO1450" s="187" t="s">
        <v>90</v>
      </c>
      <c r="AP1450" s="186">
        <f>_xll.qlInterestRateIndexFixingDate(Currency&amp;"ibor"&amp;$I$1,AQ1450,Trigger)</f>
        <v>49464</v>
      </c>
      <c r="AQ1450" s="186">
        <f>_xll.qlCalendarAdvance(Calendar,AQ1449,AO1450,"f",,Trigger)</f>
        <v>49466</v>
      </c>
      <c r="AR1450" s="186">
        <f>_xll.qlInterestRateIndexMaturity(Currency&amp;"ibor"&amp;$I$1,AQ1450,Trigger)</f>
        <v>49496</v>
      </c>
      <c r="AS1450" s="359">
        <f>_xll.qlIndexFixing($AC$5,AP1450,,_xll.ohTrigger(Trigger,Quote!$V$2))</f>
        <v>1.4380478651554007E-2</v>
      </c>
      <c r="AT1450" s="359">
        <f>_xll.qlIndexFixing($AU$1,AP1450,TRUE,_xll.ohTrigger(Trigger,Trigger1M))</f>
        <v>1.4795577530775539E-2</v>
      </c>
    </row>
    <row r="1451" spans="41:46" ht="11.25" customHeight="1" x14ac:dyDescent="0.25">
      <c r="AO1451" s="187" t="s">
        <v>90</v>
      </c>
      <c r="AP1451" s="186">
        <f>_xll.qlInterestRateIndexFixingDate(Currency&amp;"ibor"&amp;$I$1,AQ1451,Trigger)</f>
        <v>49471</v>
      </c>
      <c r="AQ1451" s="186">
        <f>_xll.qlCalendarAdvance(Calendar,AQ1450,AO1451,"f",,Trigger)</f>
        <v>49473</v>
      </c>
      <c r="AR1451" s="186">
        <f>_xll.qlInterestRateIndexMaturity(Currency&amp;"ibor"&amp;$I$1,AQ1451,Trigger)</f>
        <v>49503</v>
      </c>
      <c r="AS1451" s="359">
        <f>_xll.qlIndexFixing($AC$5,AP1451,,_xll.ohTrigger(Trigger,Quote!$V$2))</f>
        <v>1.4385696279177296E-2</v>
      </c>
      <c r="AT1451" s="359">
        <f>_xll.qlIndexFixing($AU$1,AP1451,TRUE,_xll.ohTrigger(Trigger,Trigger1M))</f>
        <v>1.4785461929344379E-2</v>
      </c>
    </row>
    <row r="1452" spans="41:46" ht="11.25" customHeight="1" x14ac:dyDescent="0.25">
      <c r="AO1452" s="187" t="s">
        <v>90</v>
      </c>
      <c r="AP1452" s="186">
        <f>_xll.qlInterestRateIndexFixingDate(Currency&amp;"ibor"&amp;$I$1,AQ1452,Trigger)</f>
        <v>49478</v>
      </c>
      <c r="AQ1452" s="186">
        <f>_xll.qlCalendarAdvance(Calendar,AQ1451,AO1452,"f",,Trigger)</f>
        <v>49480</v>
      </c>
      <c r="AR1452" s="186">
        <f>_xll.qlInterestRateIndexMaturity(Currency&amp;"ibor"&amp;$I$1,AQ1452,Trigger)</f>
        <v>49510</v>
      </c>
      <c r="AS1452" s="359">
        <f>_xll.qlIndexFixing($AC$5,AP1452,,_xll.ohTrigger(Trigger,Quote!$V$2))</f>
        <v>1.4390913909068104E-2</v>
      </c>
      <c r="AT1452" s="359">
        <f>_xll.qlIndexFixing($AU$1,AP1452,TRUE,_xll.ohTrigger(Trigger,Trigger1M))</f>
        <v>1.4775361517048502E-2</v>
      </c>
    </row>
    <row r="1453" spans="41:46" ht="11.25" customHeight="1" x14ac:dyDescent="0.25">
      <c r="AO1453" s="187" t="s">
        <v>90</v>
      </c>
      <c r="AP1453" s="186">
        <f>_xll.qlInterestRateIndexFixingDate(Currency&amp;"ibor"&amp;$I$1,AQ1453,Trigger)</f>
        <v>49485</v>
      </c>
      <c r="AQ1453" s="186">
        <f>_xll.qlCalendarAdvance(Calendar,AQ1452,AO1453,"f",,Trigger)</f>
        <v>49487</v>
      </c>
      <c r="AR1453" s="186">
        <f>_xll.qlInterestRateIndexMaturity(Currency&amp;"ibor"&amp;$I$1,AQ1453,Trigger)</f>
        <v>49517</v>
      </c>
      <c r="AS1453" s="359">
        <f>_xll.qlIndexFixing($AC$5,AP1453,,_xll.ohTrigger(Trigger,Quote!$V$2))</f>
        <v>1.4396131541223767E-2</v>
      </c>
      <c r="AT1453" s="359">
        <f>_xll.qlIndexFixing($AU$1,AP1453,TRUE,_xll.ohTrigger(Trigger,Trigger1M))</f>
        <v>1.4765276528881266E-2</v>
      </c>
    </row>
    <row r="1454" spans="41:46" ht="11.25" customHeight="1" x14ac:dyDescent="0.25">
      <c r="AO1454" s="187" t="s">
        <v>90</v>
      </c>
      <c r="AP1454" s="186">
        <f>_xll.qlInterestRateIndexFixingDate(Currency&amp;"ibor"&amp;$I$1,AQ1454,Trigger)</f>
        <v>49492</v>
      </c>
      <c r="AQ1454" s="186">
        <f>_xll.qlCalendarAdvance(Calendar,AQ1453,AO1454,"f",,Trigger)</f>
        <v>49494</v>
      </c>
      <c r="AR1454" s="186">
        <f>_xll.qlInterestRateIndexMaturity(Currency&amp;"ibor"&amp;$I$1,AQ1454,Trigger)</f>
        <v>49527</v>
      </c>
      <c r="AS1454" s="359">
        <f>_xll.qlIndexFixing($AC$5,AP1454,,_xll.ohTrigger(Trigger,Quote!$V$2))</f>
        <v>1.4403331225532865E-2</v>
      </c>
      <c r="AT1454" s="359">
        <f>_xll.qlIndexFixing($AU$1,AP1454,TRUE,_xll.ohTrigger(Trigger,Trigger1M))</f>
        <v>1.4753960659047136E-2</v>
      </c>
    </row>
    <row r="1455" spans="41:46" ht="11.25" customHeight="1" x14ac:dyDescent="0.25">
      <c r="AO1455" s="187" t="s">
        <v>90</v>
      </c>
      <c r="AP1455" s="186">
        <f>_xll.qlInterestRateIndexFixingDate(Currency&amp;"ibor"&amp;$I$1,AQ1455,Trigger)</f>
        <v>49499</v>
      </c>
      <c r="AQ1455" s="186">
        <f>_xll.qlCalendarAdvance(Calendar,AQ1454,AO1455,"f",,Trigger)</f>
        <v>49501</v>
      </c>
      <c r="AR1455" s="186">
        <f>_xll.qlInterestRateIndexMaturity(Currency&amp;"ibor"&amp;$I$1,AQ1455,Trigger)</f>
        <v>49534</v>
      </c>
      <c r="AS1455" s="359">
        <f>_xll.qlIndexFixing($AC$5,AP1455,,_xll.ohTrigger(Trigger,Quote!$V$2))</f>
        <v>1.4408549488704738E-2</v>
      </c>
      <c r="AT1455" s="359">
        <f>_xll.qlIndexFixing($AU$1,AP1455,TRUE,_xll.ohTrigger(Trigger,Trigger1M))</f>
        <v>1.4743909463895801E-2</v>
      </c>
    </row>
    <row r="1456" spans="41:46" ht="11.25" customHeight="1" x14ac:dyDescent="0.25">
      <c r="AO1456" s="187" t="s">
        <v>90</v>
      </c>
      <c r="AP1456" s="186">
        <f>_xll.qlInterestRateIndexFixingDate(Currency&amp;"ibor"&amp;$I$1,AQ1456,Trigger)</f>
        <v>49506</v>
      </c>
      <c r="AQ1456" s="186">
        <f>_xll.qlCalendarAdvance(Calendar,AQ1455,AO1456,"f",,Trigger)</f>
        <v>49508</v>
      </c>
      <c r="AR1456" s="186">
        <f>_xll.qlInterestRateIndexMaturity(Currency&amp;"ibor"&amp;$I$1,AQ1456,Trigger)</f>
        <v>49541</v>
      </c>
      <c r="AS1456" s="359">
        <f>_xll.qlIndexFixing($AC$5,AP1456,,_xll.ohTrigger(Trigger,Quote!$V$2))</f>
        <v>1.441376775436916E-2</v>
      </c>
      <c r="AT1456" s="359">
        <f>_xll.qlIndexFixing($AU$1,AP1456,TRUE,_xll.ohTrigger(Trigger,Trigger1M))</f>
        <v>1.4733874451048448E-2</v>
      </c>
    </row>
    <row r="1457" spans="41:46" ht="11.25" customHeight="1" x14ac:dyDescent="0.25">
      <c r="AO1457" s="187" t="s">
        <v>90</v>
      </c>
      <c r="AP1457" s="186">
        <f>_xll.qlInterestRateIndexFixingDate(Currency&amp;"ibor"&amp;$I$1,AQ1457,Trigger)</f>
        <v>49513</v>
      </c>
      <c r="AQ1457" s="186">
        <f>_xll.qlCalendarAdvance(Calendar,AQ1456,AO1457,"f",,Trigger)</f>
        <v>49515</v>
      </c>
      <c r="AR1457" s="186">
        <f>_xll.qlInterestRateIndexMaturity(Currency&amp;"ibor"&amp;$I$1,AQ1457,Trigger)</f>
        <v>49548</v>
      </c>
      <c r="AS1457" s="359">
        <f>_xll.qlIndexFixing($AC$5,AP1457,,_xll.ohTrigger(Trigger,Quote!$V$2))</f>
        <v>1.4418986022528559E-2</v>
      </c>
      <c r="AT1457" s="359">
        <f>_xll.qlIndexFixing($AU$1,AP1457,TRUE,_xll.ohTrigger(Trigger,Trigger1M))</f>
        <v>1.4723855855517085E-2</v>
      </c>
    </row>
    <row r="1458" spans="41:46" ht="11.25" customHeight="1" x14ac:dyDescent="0.25">
      <c r="AO1458" s="187" t="s">
        <v>90</v>
      </c>
      <c r="AP1458" s="186">
        <f>_xll.qlInterestRateIndexFixingDate(Currency&amp;"ibor"&amp;$I$1,AQ1458,Trigger)</f>
        <v>49520</v>
      </c>
      <c r="AQ1458" s="186">
        <f>_xll.qlCalendarAdvance(Calendar,AQ1457,AO1458,"f",,Trigger)</f>
        <v>49522</v>
      </c>
      <c r="AR1458" s="186">
        <f>_xll.qlInterestRateIndexMaturity(Currency&amp;"ibor"&amp;$I$1,AQ1458,Trigger)</f>
        <v>49555</v>
      </c>
      <c r="AS1458" s="359">
        <f>_xll.qlIndexFixing($AC$5,AP1458,,_xll.ohTrigger(Trigger,Quote!$V$2))</f>
        <v>1.4424204293178085E-2</v>
      </c>
      <c r="AT1458" s="359">
        <f>_xll.qlIndexFixing($AU$1,AP1458,TRUE,_xll.ohTrigger(Trigger,Trigger1M))</f>
        <v>1.4713853912323414E-2</v>
      </c>
    </row>
    <row r="1459" spans="41:46" ht="11.25" customHeight="1" x14ac:dyDescent="0.25">
      <c r="AO1459" s="187" t="s">
        <v>90</v>
      </c>
      <c r="AP1459" s="186">
        <f>_xll.qlInterestRateIndexFixingDate(Currency&amp;"ibor"&amp;$I$1,AQ1459,Trigger)</f>
        <v>49527</v>
      </c>
      <c r="AQ1459" s="186">
        <f>_xll.qlCalendarAdvance(Calendar,AQ1458,AO1459,"f",,Trigger)</f>
        <v>49529</v>
      </c>
      <c r="AR1459" s="186">
        <f>_xll.qlInterestRateIndexMaturity(Currency&amp;"ibor"&amp;$I$1,AQ1459,Trigger)</f>
        <v>49562</v>
      </c>
      <c r="AS1459" s="359">
        <f>_xll.qlIndexFixing($AC$5,AP1459,,_xll.ohTrigger(Trigger,Quote!$V$2))</f>
        <v>1.4429422566322585E-2</v>
      </c>
      <c r="AT1459" s="359">
        <f>_xll.qlIndexFixing($AU$1,AP1459,TRUE,_xll.ohTrigger(Trigger,Trigger1M))</f>
        <v>1.4703868856484288E-2</v>
      </c>
    </row>
    <row r="1460" spans="41:46" ht="11.25" customHeight="1" x14ac:dyDescent="0.25">
      <c r="AO1460" s="187" t="s">
        <v>90</v>
      </c>
      <c r="AP1460" s="186">
        <f>_xll.qlInterestRateIndexFixingDate(Currency&amp;"ibor"&amp;$I$1,AQ1460,Trigger)</f>
        <v>49534</v>
      </c>
      <c r="AQ1460" s="186">
        <f>_xll.qlCalendarAdvance(Calendar,AQ1459,AO1460,"f",,Trigger)</f>
        <v>49536</v>
      </c>
      <c r="AR1460" s="186">
        <f>_xll.qlInterestRateIndexMaturity(Currency&amp;"ibor"&amp;$I$1,AQ1460,Trigger)</f>
        <v>49569</v>
      </c>
      <c r="AS1460" s="359">
        <f>_xll.qlIndexFixing($AC$5,AP1460,,_xll.ohTrigger(Trigger,Quote!$V$2))</f>
        <v>1.4434640841959638E-2</v>
      </c>
      <c r="AT1460" s="359">
        <f>_xll.qlIndexFixing($AU$1,AP1460,TRUE,_xll.ohTrigger(Trigger,Trigger1M))</f>
        <v>1.4693900923014138E-2</v>
      </c>
    </row>
    <row r="1461" spans="41:46" ht="11.25" customHeight="1" x14ac:dyDescent="0.25">
      <c r="AO1461" s="187" t="s">
        <v>90</v>
      </c>
      <c r="AP1461" s="186">
        <f>_xll.qlInterestRateIndexFixingDate(Currency&amp;"ibor"&amp;$I$1,AQ1461,Trigger)</f>
        <v>49541</v>
      </c>
      <c r="AQ1461" s="186">
        <f>_xll.qlCalendarAdvance(Calendar,AQ1460,AO1461,"f",,Trigger)</f>
        <v>49543</v>
      </c>
      <c r="AR1461" s="186">
        <f>_xll.qlInterestRateIndexMaturity(Currency&amp;"ibor"&amp;$I$1,AQ1461,Trigger)</f>
        <v>49576</v>
      </c>
      <c r="AS1461" s="359">
        <f>_xll.qlIndexFixing($AC$5,AP1461,,_xll.ohTrigger(Trigger,Quote!$V$2))</f>
        <v>1.4439859120089242E-2</v>
      </c>
      <c r="AT1461" s="359">
        <f>_xll.qlIndexFixing($AU$1,AP1461,TRUE,_xll.ohTrigger(Trigger,Trigger1M))</f>
        <v>1.4683950346932243E-2</v>
      </c>
    </row>
    <row r="1462" spans="41:46" ht="11.25" customHeight="1" x14ac:dyDescent="0.25">
      <c r="AO1462" s="187" t="s">
        <v>90</v>
      </c>
      <c r="AP1462" s="186">
        <f>_xll.qlInterestRateIndexFixingDate(Currency&amp;"ibor"&amp;$I$1,AQ1462,Trigger)</f>
        <v>49548</v>
      </c>
      <c r="AQ1462" s="186">
        <f>_xll.qlCalendarAdvance(Calendar,AQ1461,AO1462,"f",,Trigger)</f>
        <v>49550</v>
      </c>
      <c r="AR1462" s="186">
        <f>_xll.qlInterestRateIndexMaturity(Currency&amp;"ibor"&amp;$I$1,AQ1462,Trigger)</f>
        <v>49580</v>
      </c>
      <c r="AS1462" s="359">
        <f>_xll.qlIndexFixing($AC$5,AP1462,,_xll.ohTrigger(Trigger,Quote!$V$2))</f>
        <v>1.4443090332593833E-2</v>
      </c>
      <c r="AT1462" s="359">
        <f>_xll.qlIndexFixing($AU$1,AP1462,TRUE,_xll.ohTrigger(Trigger,Trigger1M))</f>
        <v>1.4675244495434114E-2</v>
      </c>
    </row>
    <row r="1463" spans="41:46" ht="11.25" customHeight="1" x14ac:dyDescent="0.25">
      <c r="AO1463" s="187" t="s">
        <v>90</v>
      </c>
      <c r="AP1463" s="186">
        <f>_xll.qlInterestRateIndexFixingDate(Currency&amp;"ibor"&amp;$I$1,AQ1463,Trigger)</f>
        <v>49555</v>
      </c>
      <c r="AQ1463" s="186">
        <f>_xll.qlCalendarAdvance(Calendar,AQ1462,AO1463,"f",,Trigger)</f>
        <v>49557</v>
      </c>
      <c r="AR1463" s="186">
        <f>_xll.qlInterestRateIndexMaturity(Currency&amp;"ibor"&amp;$I$1,AQ1463,Trigger)</f>
        <v>49587</v>
      </c>
      <c r="AS1463" s="359">
        <f>_xll.qlIndexFixing($AC$5,AP1463,,_xll.ohTrigger(Trigger,Quote!$V$2))</f>
        <v>1.4448307987411368E-2</v>
      </c>
      <c r="AT1463" s="359">
        <f>_xll.qlIndexFixing($AU$1,AP1463,TRUE,_xll.ohTrigger(Trigger,Trigger1M))</f>
        <v>1.4665326673257262E-2</v>
      </c>
    </row>
    <row r="1464" spans="41:46" ht="11.25" customHeight="1" x14ac:dyDescent="0.25">
      <c r="AO1464" s="187" t="s">
        <v>90</v>
      </c>
      <c r="AP1464" s="186">
        <f>_xll.qlInterestRateIndexFixingDate(Currency&amp;"ibor"&amp;$I$1,AQ1464,Trigger)</f>
        <v>49562</v>
      </c>
      <c r="AQ1464" s="186">
        <f>_xll.qlCalendarAdvance(Calendar,AQ1463,AO1464,"f",,Trigger)</f>
        <v>49564</v>
      </c>
      <c r="AR1464" s="186">
        <f>_xll.qlInterestRateIndexMaturity(Currency&amp;"ibor"&amp;$I$1,AQ1464,Trigger)</f>
        <v>49594</v>
      </c>
      <c r="AS1464" s="359">
        <f>_xll.qlIndexFixing($AC$5,AP1464,,_xll.ohTrigger(Trigger,Quote!$V$2))</f>
        <v>1.4453525644491094E-2</v>
      </c>
      <c r="AT1464" s="359">
        <f>_xll.qlIndexFixing($AU$1,AP1464,TRUE,_xll.ohTrigger(Trigger,Trigger1M))</f>
        <v>1.4655426860135989E-2</v>
      </c>
    </row>
    <row r="1465" spans="41:46" ht="11.25" customHeight="1" x14ac:dyDescent="0.25">
      <c r="AO1465" s="187" t="s">
        <v>90</v>
      </c>
      <c r="AP1465" s="186">
        <f>_xll.qlInterestRateIndexFixingDate(Currency&amp;"ibor"&amp;$I$1,AQ1465,Trigger)</f>
        <v>49569</v>
      </c>
      <c r="AQ1465" s="186">
        <f>_xll.qlCalendarAdvance(Calendar,AQ1464,AO1465,"f",,Trigger)</f>
        <v>49571</v>
      </c>
      <c r="AR1465" s="186">
        <f>_xll.qlInterestRateIndexMaturity(Currency&amp;"ibor"&amp;$I$1,AQ1465,Trigger)</f>
        <v>49601</v>
      </c>
      <c r="AS1465" s="359">
        <f>_xll.qlIndexFixing($AC$5,AP1465,,_xll.ohTrigger(Trigger,Quote!$V$2))</f>
        <v>1.4458743303841004E-2</v>
      </c>
      <c r="AT1465" s="359">
        <f>_xll.qlIndexFixing($AU$1,AP1465,TRUE,_xll.ohTrigger(Trigger,Trigger1M))</f>
        <v>1.4645545291058326E-2</v>
      </c>
    </row>
    <row r="1466" spans="41:46" ht="11.25" customHeight="1" x14ac:dyDescent="0.25">
      <c r="AO1466" s="187" t="s">
        <v>90</v>
      </c>
      <c r="AP1466" s="186">
        <f>_xll.qlInterestRateIndexFixingDate(Currency&amp;"ibor"&amp;$I$1,AQ1466,Trigger)</f>
        <v>49576</v>
      </c>
      <c r="AQ1466" s="186">
        <f>_xll.qlCalendarAdvance(Calendar,AQ1465,AO1466,"f",,Trigger)</f>
        <v>49578</v>
      </c>
      <c r="AR1466" s="186">
        <f>_xll.qlInterestRateIndexMaturity(Currency&amp;"ibor"&amp;$I$1,AQ1466,Trigger)</f>
        <v>49608</v>
      </c>
      <c r="AS1466" s="359">
        <f>_xll.qlIndexFixing($AC$5,AP1466,,_xll.ohTrigger(Trigger,Quote!$V$2))</f>
        <v>1.4463960965453104E-2</v>
      </c>
      <c r="AT1466" s="359">
        <f>_xll.qlIndexFixing($AU$1,AP1466,TRUE,_xll.ohTrigger(Trigger,Trigger1M))</f>
        <v>1.4635682201006972E-2</v>
      </c>
    </row>
    <row r="1467" spans="41:46" ht="11.25" customHeight="1" x14ac:dyDescent="0.25">
      <c r="AO1467" s="187" t="s">
        <v>90</v>
      </c>
      <c r="AP1467" s="186">
        <f>_xll.qlInterestRateIndexFixingDate(Currency&amp;"ibor"&amp;$I$1,AQ1467,Trigger)</f>
        <v>49583</v>
      </c>
      <c r="AQ1467" s="186">
        <f>_xll.qlCalendarAdvance(Calendar,AQ1466,AO1467,"f",,Trigger)</f>
        <v>49585</v>
      </c>
      <c r="AR1467" s="186">
        <f>_xll.qlInterestRateIndexMaturity(Currency&amp;"ibor"&amp;$I$1,AQ1467,Trigger)</f>
        <v>49618</v>
      </c>
      <c r="AS1467" s="359">
        <f>_xll.qlIndexFixing($AC$5,AP1467,,_xll.ohTrigger(Trigger,Quote!$V$2))</f>
        <v>1.4471168841215295E-2</v>
      </c>
      <c r="AT1467" s="359">
        <f>_xll.qlIndexFixing($AU$1,AP1467,TRUE,_xll.ohTrigger(Trigger,Trigger1M))</f>
        <v>1.4624624556349115E-2</v>
      </c>
    </row>
    <row r="1468" spans="41:46" ht="11.25" customHeight="1" x14ac:dyDescent="0.25">
      <c r="AO1468" s="187" t="s">
        <v>90</v>
      </c>
      <c r="AP1468" s="186">
        <f>_xll.qlInterestRateIndexFixingDate(Currency&amp;"ibor"&amp;$I$1,AQ1468,Trigger)</f>
        <v>49590</v>
      </c>
      <c r="AQ1468" s="186">
        <f>_xll.qlCalendarAdvance(Calendar,AQ1467,AO1468,"f",,Trigger)</f>
        <v>49592</v>
      </c>
      <c r="AR1468" s="186">
        <f>_xll.qlInterestRateIndexMaturity(Currency&amp;"ibor"&amp;$I$1,AQ1468,Trigger)</f>
        <v>49625</v>
      </c>
      <c r="AS1468" s="359">
        <f>_xll.qlIndexFixing($AC$5,AP1468,,_xll.ohTrigger(Trigger,Quote!$V$2))</f>
        <v>1.447638713679276E-2</v>
      </c>
      <c r="AT1468" s="359">
        <f>_xll.qlIndexFixing($AU$1,AP1468,TRUE,_xll.ohTrigger(Trigger,Trigger1M))</f>
        <v>1.461480206235034E-2</v>
      </c>
    </row>
    <row r="1469" spans="41:46" ht="11.25" customHeight="1" x14ac:dyDescent="0.25">
      <c r="AO1469" s="187" t="s">
        <v>90</v>
      </c>
      <c r="AP1469" s="186">
        <f>_xll.qlInterestRateIndexFixingDate(Currency&amp;"ibor"&amp;$I$1,AQ1469,Trigger)</f>
        <v>49597</v>
      </c>
      <c r="AQ1469" s="186">
        <f>_xll.qlCalendarAdvance(Calendar,AQ1468,AO1469,"f",,Trigger)</f>
        <v>49599</v>
      </c>
      <c r="AR1469" s="186">
        <f>_xll.qlInterestRateIndexMaturity(Currency&amp;"ibor"&amp;$I$1,AQ1469,Trigger)</f>
        <v>49632</v>
      </c>
      <c r="AS1469" s="359">
        <f>_xll.qlIndexFixing($AC$5,AP1469,,_xll.ohTrigger(Trigger,Quote!$V$2))</f>
        <v>1.4481605434865199E-2</v>
      </c>
      <c r="AT1469" s="359">
        <f>_xll.qlIndexFixing($AU$1,AP1469,TRUE,_xll.ohTrigger(Trigger,Trigger1M))</f>
        <v>1.4604998805838322E-2</v>
      </c>
    </row>
    <row r="1470" spans="41:46" ht="11.25" customHeight="1" x14ac:dyDescent="0.25">
      <c r="AO1470" s="187" t="s">
        <v>90</v>
      </c>
      <c r="AP1470" s="186">
        <f>_xll.qlInterestRateIndexFixingDate(Currency&amp;"ibor"&amp;$I$1,AQ1470,Trigger)</f>
        <v>49604</v>
      </c>
      <c r="AQ1470" s="186">
        <f>_xll.qlCalendarAdvance(Calendar,AQ1469,AO1470,"f",,Trigger)</f>
        <v>49606</v>
      </c>
      <c r="AR1470" s="186">
        <f>_xll.qlInterestRateIndexMaturity(Currency&amp;"ibor"&amp;$I$1,AQ1470,Trigger)</f>
        <v>49639</v>
      </c>
      <c r="AS1470" s="359">
        <f>_xll.qlIndexFixing($AC$5,AP1470,,_xll.ohTrigger(Trigger,Quote!$V$2))</f>
        <v>1.4486823735432612E-2</v>
      </c>
      <c r="AT1470" s="359">
        <f>_xll.qlIndexFixing($AU$1,AP1470,TRUE,_xll.ohTrigger(Trigger,Trigger1M))</f>
        <v>1.4595215021822646E-2</v>
      </c>
    </row>
    <row r="1471" spans="41:46" ht="11.25" customHeight="1" x14ac:dyDescent="0.25">
      <c r="AO1471" s="187" t="s">
        <v>90</v>
      </c>
      <c r="AP1471" s="186">
        <f>_xll.qlInterestRateIndexFixingDate(Currency&amp;"ibor"&amp;$I$1,AQ1471,Trigger)</f>
        <v>49611</v>
      </c>
      <c r="AQ1471" s="186">
        <f>_xll.qlCalendarAdvance(Calendar,AQ1470,AO1471,"f",,Trigger)</f>
        <v>49613</v>
      </c>
      <c r="AR1471" s="186">
        <f>_xll.qlInterestRateIndexMaturity(Currency&amp;"ibor"&amp;$I$1,AQ1471,Trigger)</f>
        <v>49643</v>
      </c>
      <c r="AS1471" s="359">
        <f>_xll.qlIndexFixing($AC$5,AP1471,,_xll.ohTrigger(Trigger,Quote!$V$2))</f>
        <v>1.4490049307507746E-2</v>
      </c>
      <c r="AT1471" s="359">
        <f>_xll.qlIndexFixing($AU$1,AP1471,TRUE,_xll.ohTrigger(Trigger,Trigger1M))</f>
        <v>1.4586652160725855E-2</v>
      </c>
    </row>
    <row r="1472" spans="41:46" ht="11.25" customHeight="1" x14ac:dyDescent="0.25">
      <c r="AO1472" s="187" t="s">
        <v>90</v>
      </c>
      <c r="AP1472" s="186">
        <f>_xll.qlInterestRateIndexFixingDate(Currency&amp;"ibor"&amp;$I$1,AQ1472,Trigger)</f>
        <v>49618</v>
      </c>
      <c r="AQ1472" s="186">
        <f>_xll.qlCalendarAdvance(Calendar,AQ1471,AO1472,"f",,Trigger)</f>
        <v>49620</v>
      </c>
      <c r="AR1472" s="186">
        <f>_xll.qlInterestRateIndexMaturity(Currency&amp;"ibor"&amp;$I$1,AQ1472,Trigger)</f>
        <v>49650</v>
      </c>
      <c r="AS1472" s="359">
        <f>_xll.qlIndexFixing($AC$5,AP1472,,_xll.ohTrigger(Trigger,Quote!$V$2))</f>
        <v>1.449526698271697E-2</v>
      </c>
      <c r="AT1472" s="359">
        <f>_xll.qlIndexFixing($AU$1,AP1472,TRUE,_xll.ohTrigger(Trigger,Trigger1M))</f>
        <v>1.4576904879559649E-2</v>
      </c>
    </row>
    <row r="1473" spans="41:46" ht="11.25" customHeight="1" x14ac:dyDescent="0.25">
      <c r="AO1473" s="187" t="s">
        <v>90</v>
      </c>
      <c r="AP1473" s="186">
        <f>_xll.qlInterestRateIndexFixingDate(Currency&amp;"ibor"&amp;$I$1,AQ1473,Trigger)</f>
        <v>49625</v>
      </c>
      <c r="AQ1473" s="186">
        <f>_xll.qlCalendarAdvance(Calendar,AQ1472,AO1473,"f",,Trigger)</f>
        <v>49627</v>
      </c>
      <c r="AR1473" s="186">
        <f>_xll.qlInterestRateIndexMaturity(Currency&amp;"ibor"&amp;$I$1,AQ1473,Trigger)</f>
        <v>49657</v>
      </c>
      <c r="AS1473" s="359">
        <f>_xll.qlIndexFixing($AC$5,AP1473,,_xll.ohTrigger(Trigger,Quote!$V$2))</f>
        <v>1.4500484660191049E-2</v>
      </c>
      <c r="AT1473" s="359">
        <f>_xll.qlIndexFixing($AU$1,AP1473,TRUE,_xll.ohTrigger(Trigger,Trigger1M))</f>
        <v>1.4567177722319968E-2</v>
      </c>
    </row>
    <row r="1474" spans="41:46" ht="11.25" customHeight="1" x14ac:dyDescent="0.25">
      <c r="AO1474" s="187" t="s">
        <v>90</v>
      </c>
      <c r="AP1474" s="186">
        <f>_xll.qlInterestRateIndexFixingDate(Currency&amp;"ibor"&amp;$I$1,AQ1474,Trigger)</f>
        <v>49632</v>
      </c>
      <c r="AQ1474" s="186">
        <f>_xll.qlCalendarAdvance(Calendar,AQ1473,AO1474,"f",,Trigger)</f>
        <v>49634</v>
      </c>
      <c r="AR1474" s="186">
        <f>_xll.qlInterestRateIndexMaturity(Currency&amp;"ibor"&amp;$I$1,AQ1474,Trigger)</f>
        <v>49664</v>
      </c>
      <c r="AS1474" s="359">
        <f>_xll.qlIndexFixing($AC$5,AP1474,,_xll.ohTrigger(Trigger,Quote!$V$2))</f>
        <v>1.4505702339932647E-2</v>
      </c>
      <c r="AT1474" s="359">
        <f>_xll.qlIndexFixing($AU$1,AP1474,TRUE,_xll.ohTrigger(Trigger,Trigger1M))</f>
        <v>1.4557470923989513E-2</v>
      </c>
    </row>
    <row r="1475" spans="41:46" ht="11.25" customHeight="1" x14ac:dyDescent="0.25">
      <c r="AO1475" s="187" t="s">
        <v>90</v>
      </c>
      <c r="AP1475" s="186">
        <f>_xll.qlInterestRateIndexFixingDate(Currency&amp;"ibor"&amp;$I$1,AQ1475,Trigger)</f>
        <v>49639</v>
      </c>
      <c r="AQ1475" s="186">
        <f>_xll.qlCalendarAdvance(Calendar,AQ1474,AO1475,"f",,Trigger)</f>
        <v>49641</v>
      </c>
      <c r="AR1475" s="186">
        <f>_xll.qlInterestRateIndexMaturity(Currency&amp;"ibor"&amp;$I$1,AQ1475,Trigger)</f>
        <v>49671</v>
      </c>
      <c r="AS1475" s="359">
        <f>_xll.qlIndexFixing($AC$5,AP1475,,_xll.ohTrigger(Trigger,Quote!$V$2))</f>
        <v>1.45109200219391E-2</v>
      </c>
      <c r="AT1475" s="359">
        <f>_xll.qlIndexFixing($AU$1,AP1475,TRUE,_xll.ohTrigger(Trigger,Trigger1M))</f>
        <v>1.4547784719548318E-2</v>
      </c>
    </row>
    <row r="1476" spans="41:46" ht="11.25" customHeight="1" x14ac:dyDescent="0.25">
      <c r="AO1476" s="187" t="s">
        <v>90</v>
      </c>
      <c r="AP1476" s="186">
        <f>_xll.qlInterestRateIndexFixingDate(Currency&amp;"ibor"&amp;$I$1,AQ1476,Trigger)</f>
        <v>49646</v>
      </c>
      <c r="AQ1476" s="186">
        <f>_xll.qlCalendarAdvance(Calendar,AQ1475,AO1476,"f",,Trigger)</f>
        <v>49648</v>
      </c>
      <c r="AR1476" s="186">
        <f>_xll.qlInterestRateIndexMaturity(Currency&amp;"ibor"&amp;$I$1,AQ1476,Trigger)</f>
        <v>49681</v>
      </c>
      <c r="AS1476" s="359">
        <f>_xll.qlIndexFixing($AC$5,AP1476,,_xll.ohTrigger(Trigger,Quote!$V$2))</f>
        <v>1.4518133591170986E-2</v>
      </c>
      <c r="AT1476" s="359">
        <f>_xll.qlIndexFixing($AU$1,AP1476,TRUE,_xll.ohTrigger(Trigger,Trigger1M))</f>
        <v>1.4536934400519126E-2</v>
      </c>
    </row>
    <row r="1477" spans="41:46" ht="11.25" customHeight="1" x14ac:dyDescent="0.25">
      <c r="AO1477" s="187" t="s">
        <v>90</v>
      </c>
      <c r="AP1477" s="186">
        <f>_xll.qlInterestRateIndexFixingDate(Currency&amp;"ibor"&amp;$I$1,AQ1477,Trigger)</f>
        <v>49653</v>
      </c>
      <c r="AQ1477" s="186">
        <f>_xll.qlCalendarAdvance(Calendar,AQ1476,AO1477,"f",,Trigger)</f>
        <v>49655</v>
      </c>
      <c r="AR1477" s="186">
        <f>_xll.qlInterestRateIndexMaturity(Currency&amp;"ibor"&amp;$I$1,AQ1477,Trigger)</f>
        <v>49688</v>
      </c>
      <c r="AS1477" s="359">
        <f>_xll.qlIndexFixing($AC$5,AP1477,,_xll.ohTrigger(Trigger,Quote!$V$2))</f>
        <v>1.452335190918626E-2</v>
      </c>
      <c r="AT1477" s="359">
        <f>_xll.qlIndexFixing($AU$1,AP1477,TRUE,_xll.ohTrigger(Trigger,Trigger1M))</f>
        <v>1.4527293504154251E-2</v>
      </c>
    </row>
    <row r="1478" spans="41:46" ht="11.25" customHeight="1" x14ac:dyDescent="0.25">
      <c r="AO1478" s="187" t="s">
        <v>90</v>
      </c>
      <c r="AP1478" s="186">
        <f>_xll.qlInterestRateIndexFixingDate(Currency&amp;"ibor"&amp;$I$1,AQ1478,Trigger)</f>
        <v>49660</v>
      </c>
      <c r="AQ1478" s="186">
        <f>_xll.qlCalendarAdvance(Calendar,AQ1477,AO1478,"f",,Trigger)</f>
        <v>49662</v>
      </c>
      <c r="AR1478" s="186">
        <f>_xll.qlInterestRateIndexMaturity(Currency&amp;"ibor"&amp;$I$1,AQ1478,Trigger)</f>
        <v>49695</v>
      </c>
      <c r="AS1478" s="359">
        <f>_xll.qlIndexFixing($AC$5,AP1478,,_xll.ohTrigger(Trigger,Quote!$V$2))</f>
        <v>1.4528570229694086E-2</v>
      </c>
      <c r="AT1478" s="359">
        <f>_xll.qlIndexFixing($AU$1,AP1478,TRUE,_xll.ohTrigger(Trigger,Trigger1M))</f>
        <v>1.4517673960330931E-2</v>
      </c>
    </row>
    <row r="1479" spans="41:46" ht="11.25" customHeight="1" x14ac:dyDescent="0.25">
      <c r="AO1479" s="187" t="s">
        <v>90</v>
      </c>
      <c r="AP1479" s="186">
        <f>_xll.qlInterestRateIndexFixingDate(Currency&amp;"ibor"&amp;$I$1,AQ1479,Trigger)</f>
        <v>49664</v>
      </c>
      <c r="AQ1479" s="186">
        <f>_xll.qlCalendarAdvance(Calendar,AQ1478,AO1479,"f",,Trigger)</f>
        <v>49670</v>
      </c>
      <c r="AR1479" s="186">
        <f>_xll.qlInterestRateIndexMaturity(Currency&amp;"ibor"&amp;$I$1,AQ1479,Trigger)</f>
        <v>49702</v>
      </c>
      <c r="AS1479" s="359">
        <f>_xll.qlIndexFixing($AC$5,AP1479,,_xll.ohTrigger(Trigger,Quote!$V$2))</f>
        <v>1.4533868032848285E-2</v>
      </c>
      <c r="AT1479" s="359">
        <f>_xll.qlIndexFixing($AU$1,AP1479,TRUE,_xll.ohTrigger(Trigger,Trigger1M))</f>
        <v>1.4507097883158793E-2</v>
      </c>
    </row>
    <row r="1480" spans="41:46" ht="11.25" customHeight="1" x14ac:dyDescent="0.25">
      <c r="AO1480" s="187" t="s">
        <v>90</v>
      </c>
      <c r="AP1480" s="186">
        <f>_xll.qlInterestRateIndexFixingDate(Currency&amp;"ibor"&amp;$I$1,AQ1480,Trigger)</f>
        <v>49674</v>
      </c>
      <c r="AQ1480" s="186">
        <f>_xll.qlCalendarAdvance(Calendar,AQ1479,AO1480,"f",,Trigger)</f>
        <v>49677</v>
      </c>
      <c r="AR1480" s="186">
        <f>_xll.qlInterestRateIndexMaturity(Currency&amp;"ibor"&amp;$I$1,AQ1480,Trigger)</f>
        <v>49709</v>
      </c>
      <c r="AS1480" s="359">
        <f>_xll.qlIndexFixing($AC$5,AP1480,,_xll.ohTrigger(Trigger,Quote!$V$2))</f>
        <v>1.4539086147950797E-2</v>
      </c>
      <c r="AT1480" s="359">
        <f>_xll.qlIndexFixing($AU$1,AP1480,TRUE,_xll.ohTrigger(Trigger,Trigger1M))</f>
        <v>1.4497523689623315E-2</v>
      </c>
    </row>
    <row r="1481" spans="41:46" ht="11.25" customHeight="1" x14ac:dyDescent="0.25">
      <c r="AO1481" s="187" t="s">
        <v>90</v>
      </c>
      <c r="AP1481" s="186">
        <f>_xll.qlInterestRateIndexFixingDate(Currency&amp;"ibor"&amp;$I$1,AQ1481,Trigger)</f>
        <v>49682</v>
      </c>
      <c r="AQ1481" s="186">
        <f>_xll.qlCalendarAdvance(Calendar,AQ1480,AO1481,"f",,Trigger)</f>
        <v>49684</v>
      </c>
      <c r="AR1481" s="186">
        <f>_xll.qlInterestRateIndexMaturity(Currency&amp;"ibor"&amp;$I$1,AQ1481,Trigger)</f>
        <v>49716</v>
      </c>
      <c r="AS1481" s="359">
        <f>_xll.qlIndexFixing($AC$5,AP1481,,_xll.ohTrigger(Trigger,Quote!$V$2))</f>
        <v>1.4544304265468877E-2</v>
      </c>
      <c r="AT1481" s="359">
        <f>_xll.qlIndexFixing($AU$1,AP1481,TRUE,_xll.ohTrigger(Trigger,Trigger1M))</f>
        <v>1.4487971569278613E-2</v>
      </c>
    </row>
    <row r="1482" spans="41:46" ht="11.25" customHeight="1" x14ac:dyDescent="0.25">
      <c r="AO1482" s="187" t="s">
        <v>90</v>
      </c>
      <c r="AP1482" s="186">
        <f>_xll.qlInterestRateIndexFixingDate(Currency&amp;"ibor"&amp;$I$1,AQ1482,Trigger)</f>
        <v>49689</v>
      </c>
      <c r="AQ1482" s="186">
        <f>_xll.qlCalendarAdvance(Calendar,AQ1481,AO1482,"f",,Trigger)</f>
        <v>49691</v>
      </c>
      <c r="AR1482" s="186">
        <f>_xll.qlInterestRateIndexMaturity(Currency&amp;"ibor"&amp;$I$1,AQ1482,Trigger)</f>
        <v>49723</v>
      </c>
      <c r="AS1482" s="359">
        <f>_xll.qlIndexFixing($AC$5,AP1482,,_xll.ohTrigger(Trigger,Quote!$V$2))</f>
        <v>1.4549522385402525E-2</v>
      </c>
      <c r="AT1482" s="359">
        <f>_xll.qlIndexFixing($AU$1,AP1482,TRUE,_xll.ohTrigger(Trigger,Trigger1M))</f>
        <v>1.4478441757114213E-2</v>
      </c>
    </row>
    <row r="1483" spans="41:46" ht="11.25" customHeight="1" x14ac:dyDescent="0.25">
      <c r="AO1483" s="187" t="s">
        <v>90</v>
      </c>
      <c r="AP1483" s="186">
        <f>_xll.qlInterestRateIndexFixingDate(Currency&amp;"ibor"&amp;$I$1,AQ1483,Trigger)</f>
        <v>49696</v>
      </c>
      <c r="AQ1483" s="186">
        <f>_xll.qlCalendarAdvance(Calendar,AQ1482,AO1483,"f",,Trigger)</f>
        <v>49698</v>
      </c>
      <c r="AR1483" s="186">
        <f>_xll.qlInterestRateIndexMaturity(Currency&amp;"ibor"&amp;$I$1,AQ1483,Trigger)</f>
        <v>49730</v>
      </c>
      <c r="AS1483" s="359">
        <f>_xll.qlIndexFixing($AC$5,AP1483,,_xll.ohTrigger(Trigger,Quote!$V$2))</f>
        <v>1.4554740507754238E-2</v>
      </c>
      <c r="AT1483" s="359">
        <f>_xll.qlIndexFixing($AU$1,AP1483,TRUE,_xll.ohTrigger(Trigger,Trigger1M))</f>
        <v>1.4468934488127139E-2</v>
      </c>
    </row>
    <row r="1484" spans="41:46" ht="11.25" customHeight="1" x14ac:dyDescent="0.25">
      <c r="AO1484" s="187" t="s">
        <v>90</v>
      </c>
      <c r="AP1484" s="186">
        <f>_xll.qlInterestRateIndexFixingDate(Currency&amp;"ibor"&amp;$I$1,AQ1484,Trigger)</f>
        <v>49703</v>
      </c>
      <c r="AQ1484" s="186">
        <f>_xll.qlCalendarAdvance(Calendar,AQ1483,AO1484,"f",,Trigger)</f>
        <v>49705</v>
      </c>
      <c r="AR1484" s="186">
        <f>_xll.qlInterestRateIndexMaturity(Currency&amp;"ibor"&amp;$I$1,AQ1484,Trigger)</f>
        <v>49734</v>
      </c>
      <c r="AS1484" s="359">
        <f>_xll.qlIndexFixing($AC$5,AP1484,,_xll.ohTrigger(Trigger,Quote!$V$2))</f>
        <v>1.455795771315279E-2</v>
      </c>
      <c r="AT1484" s="359">
        <f>_xll.qlIndexFixing($AU$1,AP1484,TRUE,_xll.ohTrigger(Trigger,Trigger1M))</f>
        <v>1.4460605901955552E-2</v>
      </c>
    </row>
    <row r="1485" spans="41:46" ht="11.25" customHeight="1" x14ac:dyDescent="0.25">
      <c r="AO1485" s="187" t="s">
        <v>90</v>
      </c>
      <c r="AP1485" s="186">
        <f>_xll.qlInterestRateIndexFixingDate(Currency&amp;"ibor"&amp;$I$1,AQ1485,Trigger)</f>
        <v>49710</v>
      </c>
      <c r="AQ1485" s="186">
        <f>_xll.qlCalendarAdvance(Calendar,AQ1484,AO1485,"f",,Trigger)</f>
        <v>49712</v>
      </c>
      <c r="AR1485" s="186">
        <f>_xll.qlInterestRateIndexMaturity(Currency&amp;"ibor"&amp;$I$1,AQ1485,Trigger)</f>
        <v>49741</v>
      </c>
      <c r="AS1485" s="359">
        <f>_xll.qlIndexFixing($AC$5,AP1485,,_xll.ohTrigger(Trigger,Quote!$V$2))</f>
        <v>1.4563175207073833E-2</v>
      </c>
      <c r="AT1485" s="359">
        <f>_xll.qlIndexFixing($AU$1,AP1485,TRUE,_xll.ohTrigger(Trigger,Trigger1M))</f>
        <v>1.4451140576193748E-2</v>
      </c>
    </row>
    <row r="1486" spans="41:46" ht="11.25" customHeight="1" x14ac:dyDescent="0.25">
      <c r="AO1486" s="187" t="s">
        <v>90</v>
      </c>
      <c r="AP1486" s="186">
        <f>_xll.qlInterestRateIndexFixingDate(Currency&amp;"ibor"&amp;$I$1,AQ1486,Trigger)</f>
        <v>49717</v>
      </c>
      <c r="AQ1486" s="186">
        <f>_xll.qlCalendarAdvance(Calendar,AQ1485,AO1486,"f",,Trigger)</f>
        <v>49719</v>
      </c>
      <c r="AR1486" s="186">
        <f>_xll.qlInterestRateIndexMaturity(Currency&amp;"ibor"&amp;$I$1,AQ1486,Trigger)</f>
        <v>49748</v>
      </c>
      <c r="AS1486" s="359">
        <f>_xll.qlIndexFixing($AC$5,AP1486,,_xll.ohTrigger(Trigger,Quote!$V$2))</f>
        <v>1.4568392703183471E-2</v>
      </c>
      <c r="AT1486" s="359">
        <f>_xll.qlIndexFixing($AU$1,AP1486,TRUE,_xll.ohTrigger(Trigger,Trigger1M))</f>
        <v>1.444169844468674E-2</v>
      </c>
    </row>
    <row r="1487" spans="41:46" ht="11.25" customHeight="1" x14ac:dyDescent="0.25">
      <c r="AO1487" s="187" t="s">
        <v>90</v>
      </c>
      <c r="AP1487" s="186">
        <f>_xll.qlInterestRateIndexFixingDate(Currency&amp;"ibor"&amp;$I$1,AQ1487,Trigger)</f>
        <v>49724</v>
      </c>
      <c r="AQ1487" s="186">
        <f>_xll.qlCalendarAdvance(Calendar,AQ1486,AO1487,"f",,Trigger)</f>
        <v>49726</v>
      </c>
      <c r="AR1487" s="186">
        <f>_xll.qlInterestRateIndexMaturity(Currency&amp;"ibor"&amp;$I$1,AQ1487,Trigger)</f>
        <v>49755</v>
      </c>
      <c r="AS1487" s="359">
        <f>_xll.qlIndexFixing($AC$5,AP1487,,_xll.ohTrigger(Trigger,Quote!$V$2))</f>
        <v>1.457361020148446E-2</v>
      </c>
      <c r="AT1487" s="359">
        <f>_xll.qlIndexFixing($AU$1,AP1487,TRUE,_xll.ohTrigger(Trigger,Trigger1M))</f>
        <v>1.443227974240243E-2</v>
      </c>
    </row>
    <row r="1488" spans="41:46" ht="11.25" customHeight="1" x14ac:dyDescent="0.25">
      <c r="AO1488" s="187" t="s">
        <v>90</v>
      </c>
      <c r="AP1488" s="186">
        <f>_xll.qlInterestRateIndexFixingDate(Currency&amp;"ibor"&amp;$I$1,AQ1488,Trigger)</f>
        <v>49731</v>
      </c>
      <c r="AQ1488" s="186">
        <f>_xll.qlCalendarAdvance(Calendar,AQ1487,AO1488,"f",,Trigger)</f>
        <v>49733</v>
      </c>
      <c r="AR1488" s="186">
        <f>_xll.qlInterestRateIndexMaturity(Currency&amp;"ibor"&amp;$I$1,AQ1488,Trigger)</f>
        <v>49762</v>
      </c>
      <c r="AS1488" s="359">
        <f>_xll.qlIndexFixing($AC$5,AP1488,,_xll.ohTrigger(Trigger,Quote!$V$2))</f>
        <v>1.4578827701976799E-2</v>
      </c>
      <c r="AT1488" s="359">
        <f>_xll.qlIndexFixing($AU$1,AP1488,TRUE,_xll.ohTrigger(Trigger,Trigger1M))</f>
        <v>1.442288470430597E-2</v>
      </c>
    </row>
    <row r="1489" spans="41:46" ht="11.25" customHeight="1" x14ac:dyDescent="0.25">
      <c r="AO1489" s="187" t="s">
        <v>90</v>
      </c>
      <c r="AP1489" s="186">
        <f>_xll.qlInterestRateIndexFixingDate(Currency&amp;"ibor"&amp;$I$1,AQ1489,Trigger)</f>
        <v>49738</v>
      </c>
      <c r="AQ1489" s="186">
        <f>_xll.qlCalendarAdvance(Calendar,AQ1488,AO1489,"f",,Trigger)</f>
        <v>49740</v>
      </c>
      <c r="AR1489" s="186">
        <f>_xll.qlInterestRateIndexMaturity(Currency&amp;"ibor"&amp;$I$1,AQ1489,Trigger)</f>
        <v>49772</v>
      </c>
      <c r="AS1489" s="359">
        <f>_xll.qlIndexFixing($AC$5,AP1489,,_xll.ohTrigger(Trigger,Quote!$V$2))</f>
        <v>1.4586049292626413E-2</v>
      </c>
      <c r="AT1489" s="359">
        <f>_xll.qlIndexFixing($AU$1,AP1489,TRUE,_xll.ohTrigger(Trigger,Trigger1M))</f>
        <v>1.441237744031959E-2</v>
      </c>
    </row>
    <row r="1490" spans="41:46" ht="11.25" customHeight="1" x14ac:dyDescent="0.25">
      <c r="AO1490" s="187" t="s">
        <v>90</v>
      </c>
      <c r="AP1490" s="186">
        <f>_xll.qlInterestRateIndexFixingDate(Currency&amp;"ibor"&amp;$I$1,AQ1490,Trigger)</f>
        <v>49745</v>
      </c>
      <c r="AQ1490" s="186">
        <f>_xll.qlCalendarAdvance(Calendar,AQ1489,AO1490,"f",,Trigger)</f>
        <v>49747</v>
      </c>
      <c r="AR1490" s="186">
        <f>_xll.qlInterestRateIndexMaturity(Currency&amp;"ibor"&amp;$I$1,AQ1490,Trigger)</f>
        <v>49780</v>
      </c>
      <c r="AS1490" s="359">
        <f>_xll.qlIndexFixing($AC$5,AP1490,,_xll.ohTrigger(Trigger,Quote!$V$2))</f>
        <v>1.4591935749063853E-2</v>
      </c>
      <c r="AT1490" s="359">
        <f>_xll.qlIndexFixing($AU$1,AP1490,TRUE,_xll.ohTrigger(Trigger,Trigger1M))</f>
        <v>1.4402657462150808E-2</v>
      </c>
    </row>
    <row r="1491" spans="41:46" ht="11.25" customHeight="1" x14ac:dyDescent="0.25">
      <c r="AO1491" s="187" t="s">
        <v>90</v>
      </c>
      <c r="AP1491" s="186">
        <f>_xll.qlInterestRateIndexFixingDate(Currency&amp;"ibor"&amp;$I$1,AQ1491,Trigger)</f>
        <v>49752</v>
      </c>
      <c r="AQ1491" s="186">
        <f>_xll.qlCalendarAdvance(Calendar,AQ1490,AO1491,"f",,Trigger)</f>
        <v>49754</v>
      </c>
      <c r="AR1491" s="186">
        <f>_xll.qlInterestRateIndexMaturity(Currency&amp;"ibor"&amp;$I$1,AQ1491,Trigger)</f>
        <v>49786</v>
      </c>
      <c r="AS1491" s="359">
        <f>_xll.qlIndexFixing($AC$5,AP1491,,_xll.ohTrigger(Trigger,Quote!$V$2))</f>
        <v>1.4596485573590834E-2</v>
      </c>
      <c r="AT1491" s="359">
        <f>_xll.qlIndexFixing($AU$1,AP1491,TRUE,_xll.ohTrigger(Trigger,Trigger1M))</f>
        <v>1.4393716089310116E-2</v>
      </c>
    </row>
    <row r="1492" spans="41:46" ht="11.25" customHeight="1" x14ac:dyDescent="0.25">
      <c r="AO1492" s="187" t="s">
        <v>90</v>
      </c>
      <c r="AP1492" s="186">
        <f>_xll.qlInterestRateIndexFixingDate(Currency&amp;"ibor"&amp;$I$1,AQ1492,Trigger)</f>
        <v>49759</v>
      </c>
      <c r="AQ1492" s="186">
        <f>_xll.qlCalendarAdvance(Calendar,AQ1491,AO1492,"f",,Trigger)</f>
        <v>49761</v>
      </c>
      <c r="AR1492" s="186">
        <f>_xll.qlInterestRateIndexMaturity(Currency&amp;"ibor"&amp;$I$1,AQ1492,Trigger)</f>
        <v>49793</v>
      </c>
      <c r="AS1492" s="359">
        <f>_xll.qlIndexFixing($AC$5,AP1492,,_xll.ohTrigger(Trigger,Quote!$V$2))</f>
        <v>1.4601703717695147E-2</v>
      </c>
      <c r="AT1492" s="359">
        <f>_xll.qlIndexFixing($AU$1,AP1492,TRUE,_xll.ohTrigger(Trigger,Trigger1M))</f>
        <v>1.4384422283422738E-2</v>
      </c>
    </row>
    <row r="1493" spans="41:46" ht="11.25" customHeight="1" x14ac:dyDescent="0.25">
      <c r="AO1493" s="187" t="s">
        <v>90</v>
      </c>
      <c r="AP1493" s="186">
        <f>_xll.qlInterestRateIndexFixingDate(Currency&amp;"ibor"&amp;$I$1,AQ1493,Trigger)</f>
        <v>49766</v>
      </c>
      <c r="AQ1493" s="186">
        <f>_xll.qlCalendarAdvance(Calendar,AQ1492,AO1493,"f",,Trigger)</f>
        <v>49768</v>
      </c>
      <c r="AR1493" s="186">
        <f>_xll.qlInterestRateIndexMaturity(Currency&amp;"ibor"&amp;$I$1,AQ1493,Trigger)</f>
        <v>49800</v>
      </c>
      <c r="AS1493" s="359">
        <f>_xll.qlIndexFixing($AC$5,AP1493,,_xll.ohTrigger(Trigger,Quote!$V$2))</f>
        <v>1.4606921864220024E-2</v>
      </c>
      <c r="AT1493" s="359">
        <f>_xll.qlIndexFixing($AU$1,AP1493,TRUE,_xll.ohTrigger(Trigger,Trigger1M))</f>
        <v>1.4375153370590477E-2</v>
      </c>
    </row>
    <row r="1494" spans="41:46" ht="11.25" customHeight="1" x14ac:dyDescent="0.25">
      <c r="AO1494" s="187" t="s">
        <v>90</v>
      </c>
      <c r="AP1494" s="186">
        <f>_xll.qlInterestRateIndexFixingDate(Currency&amp;"ibor"&amp;$I$1,AQ1494,Trigger)</f>
        <v>49773</v>
      </c>
      <c r="AQ1494" s="186">
        <f>_xll.qlCalendarAdvance(Calendar,AQ1493,AO1494,"f",,Trigger)</f>
        <v>49775</v>
      </c>
      <c r="AR1494" s="186">
        <f>_xll.qlInterestRateIndexMaturity(Currency&amp;"ibor"&amp;$I$1,AQ1494,Trigger)</f>
        <v>49807</v>
      </c>
      <c r="AS1494" s="359">
        <f>_xll.qlIndexFixing($AC$5,AP1494,,_xll.ohTrigger(Trigger,Quote!$V$2))</f>
        <v>1.4612140013162966E-2</v>
      </c>
      <c r="AT1494" s="359">
        <f>_xll.qlIndexFixing($AU$1,AP1494,TRUE,_xll.ohTrigger(Trigger,Trigger1M))</f>
        <v>1.4365909585805359E-2</v>
      </c>
    </row>
    <row r="1495" spans="41:46" ht="11.25" customHeight="1" x14ac:dyDescent="0.25">
      <c r="AO1495" s="187" t="s">
        <v>90</v>
      </c>
      <c r="AP1495" s="186">
        <f>_xll.qlInterestRateIndexFixingDate(Currency&amp;"ibor"&amp;$I$1,AQ1495,Trigger)</f>
        <v>49780</v>
      </c>
      <c r="AQ1495" s="186">
        <f>_xll.qlCalendarAdvance(Calendar,AQ1494,AO1495,"f",,Trigger)</f>
        <v>49782</v>
      </c>
      <c r="AR1495" s="186">
        <f>_xll.qlInterestRateIndexMaturity(Currency&amp;"ibor"&amp;$I$1,AQ1495,Trigger)</f>
        <v>49814</v>
      </c>
      <c r="AS1495" s="359">
        <f>_xll.qlIndexFixing($AC$5,AP1495,,_xll.ohTrigger(Trigger,Quote!$V$2))</f>
        <v>1.4617358164518979E-2</v>
      </c>
      <c r="AT1495" s="359">
        <f>_xll.qlIndexFixing($AU$1,AP1495,TRUE,_xll.ohTrigger(Trigger,Trigger1M))</f>
        <v>1.435669116404692E-2</v>
      </c>
    </row>
    <row r="1496" spans="41:46" ht="11.25" customHeight="1" x14ac:dyDescent="0.25">
      <c r="AO1496" s="187" t="s">
        <v>90</v>
      </c>
      <c r="AP1496" s="186">
        <f>_xll.qlInterestRateIndexFixingDate(Currency&amp;"ibor"&amp;$I$1,AQ1496,Trigger)</f>
        <v>49787</v>
      </c>
      <c r="AQ1496" s="186">
        <f>_xll.qlCalendarAdvance(Calendar,AQ1495,AO1496,"f",,Trigger)</f>
        <v>49789</v>
      </c>
      <c r="AR1496" s="186">
        <f>_xll.qlInterestRateIndexMaturity(Currency&amp;"ibor"&amp;$I$1,AQ1496,Trigger)</f>
        <v>49821</v>
      </c>
      <c r="AS1496" s="359">
        <f>_xll.qlIndexFixing($AC$5,AP1496,,_xll.ohTrigger(Trigger,Quote!$V$2))</f>
        <v>1.4622576318295555E-2</v>
      </c>
      <c r="AT1496" s="359">
        <f>_xll.qlIndexFixing($AU$1,AP1496,TRUE,_xll.ohTrigger(Trigger,Trigger1M))</f>
        <v>1.4347498340302189E-2</v>
      </c>
    </row>
    <row r="1497" spans="41:46" ht="11.25" customHeight="1" x14ac:dyDescent="0.25">
      <c r="AO1497" s="187" t="s">
        <v>90</v>
      </c>
      <c r="AP1497" s="186">
        <f>_xll.qlInterestRateIndexFixingDate(Currency&amp;"ibor"&amp;$I$1,AQ1497,Trigger)</f>
        <v>49794</v>
      </c>
      <c r="AQ1497" s="186">
        <f>_xll.qlCalendarAdvance(Calendar,AQ1496,AO1497,"f",,Trigger)</f>
        <v>49797</v>
      </c>
      <c r="AR1497" s="186">
        <f>_xll.qlInterestRateIndexMaturity(Currency&amp;"ibor"&amp;$I$1,AQ1497,Trigger)</f>
        <v>49828</v>
      </c>
      <c r="AS1497" s="359">
        <f>_xll.qlIndexFixing($AC$5,AP1497,,_xll.ohTrigger(Trigger,Quote!$V$2))</f>
        <v>1.4627870133782979E-2</v>
      </c>
      <c r="AT1497" s="359">
        <f>_xll.qlIndexFixing($AU$1,AP1497,TRUE,_xll.ohTrigger(Trigger,Trigger1M))</f>
        <v>1.4337390774772722E-2</v>
      </c>
    </row>
    <row r="1498" spans="41:46" ht="11.25" customHeight="1" x14ac:dyDescent="0.25">
      <c r="AO1498" s="187" t="s">
        <v>90</v>
      </c>
      <c r="AP1498" s="186">
        <f>_xll.qlInterestRateIndexFixingDate(Currency&amp;"ibor"&amp;$I$1,AQ1498,Trigger)</f>
        <v>49802</v>
      </c>
      <c r="AQ1498" s="186">
        <f>_xll.qlCalendarAdvance(Calendar,AQ1497,AO1498,"f",,Trigger)</f>
        <v>49804</v>
      </c>
      <c r="AR1498" s="186">
        <f>_xll.qlInterestRateIndexMaturity(Currency&amp;"ibor"&amp;$I$1,AQ1498,Trigger)</f>
        <v>49835</v>
      </c>
      <c r="AS1498" s="359">
        <f>_xll.qlIndexFixing($AC$5,AP1498,,_xll.ohTrigger(Trigger,Quote!$V$2))</f>
        <v>1.4490290005424742E-2</v>
      </c>
      <c r="AT1498" s="359">
        <f>_xll.qlIndexFixing($AU$1,AP1498,TRUE,_xll.ohTrigger(Trigger,Trigger1M))</f>
        <v>1.4328252074024318E-2</v>
      </c>
    </row>
    <row r="1499" spans="41:46" ht="11.25" customHeight="1" x14ac:dyDescent="0.25">
      <c r="AO1499" s="187" t="s">
        <v>90</v>
      </c>
      <c r="AP1499" s="186">
        <f>_xll.qlInterestRateIndexFixingDate(Currency&amp;"ibor"&amp;$I$1,AQ1499,Trigger)</f>
        <v>49809</v>
      </c>
      <c r="AQ1499" s="186">
        <f>_xll.qlCalendarAdvance(Calendar,AQ1498,AO1499,"f",,Trigger)</f>
        <v>49811</v>
      </c>
      <c r="AR1499" s="186">
        <f>_xll.qlInterestRateIndexMaturity(Currency&amp;"ibor"&amp;$I$1,AQ1499,Trigger)</f>
        <v>49842</v>
      </c>
      <c r="AS1499" s="359">
        <f>_xll.qlIndexFixing($AC$5,AP1499,,_xll.ohTrigger(Trigger,Quote!$V$2))</f>
        <v>1.4352451302286852E-2</v>
      </c>
      <c r="AT1499" s="359">
        <f>_xll.qlIndexFixing($AU$1,AP1499,TRUE,_xll.ohTrigger(Trigger,Trigger1M))</f>
        <v>1.4319139691743319E-2</v>
      </c>
    </row>
    <row r="1500" spans="41:46" ht="11.25" customHeight="1" x14ac:dyDescent="0.25">
      <c r="AO1500" s="187" t="s">
        <v>90</v>
      </c>
      <c r="AP1500" s="186">
        <f>_xll.qlInterestRateIndexFixingDate(Currency&amp;"ibor"&amp;$I$1,AQ1500,Trigger)</f>
        <v>49816</v>
      </c>
      <c r="AQ1500" s="186">
        <f>_xll.qlCalendarAdvance(Calendar,AQ1499,AO1500,"f",,Trigger)</f>
        <v>49818</v>
      </c>
      <c r="AR1500" s="186">
        <f>_xll.qlInterestRateIndexMaturity(Currency&amp;"ibor"&amp;$I$1,AQ1500,Trigger)</f>
        <v>49849</v>
      </c>
      <c r="AS1500" s="359">
        <f>_xll.qlIndexFixing($AC$5,AP1500,,_xll.ohTrigger(Trigger,Quote!$V$2))</f>
        <v>1.4214354033598057E-2</v>
      </c>
      <c r="AT1500" s="359">
        <f>_xll.qlIndexFixing($AU$1,AP1500,TRUE,_xll.ohTrigger(Trigger,Trigger1M))</f>
        <v>1.4310053862900478E-2</v>
      </c>
    </row>
    <row r="1501" spans="41:46" ht="11.25" customHeight="1" x14ac:dyDescent="0.25">
      <c r="AO1501" s="187" t="s">
        <v>90</v>
      </c>
      <c r="AP1501" s="186">
        <f>_xll.qlInterestRateIndexFixingDate(Currency&amp;"ibor"&amp;$I$1,AQ1501,Trigger)</f>
        <v>49823</v>
      </c>
      <c r="AQ1501" s="186">
        <f>_xll.qlCalendarAdvance(Calendar,AQ1500,AO1501,"f",,Trigger)</f>
        <v>49825</v>
      </c>
      <c r="AR1501" s="186">
        <f>_xll.qlInterestRateIndexMaturity(Currency&amp;"ibor"&amp;$I$1,AQ1501,Trigger)</f>
        <v>49856</v>
      </c>
      <c r="AS1501" s="359">
        <f>_xll.qlIndexFixing($AC$5,AP1501,,_xll.ohTrigger(Trigger,Quote!$V$2))</f>
        <v>1.4075998208615468E-2</v>
      </c>
      <c r="AT1501" s="359">
        <f>_xll.qlIndexFixing($AU$1,AP1501,TRUE,_xll.ohTrigger(Trigger,Trigger1M))</f>
        <v>1.4300994822474284E-2</v>
      </c>
    </row>
    <row r="1502" spans="41:46" ht="11.25" customHeight="1" x14ac:dyDescent="0.25">
      <c r="AO1502" s="187" t="s">
        <v>90</v>
      </c>
      <c r="AP1502" s="186">
        <f>_xll.qlInterestRateIndexFixingDate(Currency&amp;"ibor"&amp;$I$1,AQ1502,Trigger)</f>
        <v>49830</v>
      </c>
      <c r="AQ1502" s="186">
        <f>_xll.qlCalendarAdvance(Calendar,AQ1501,AO1502,"f",,Trigger)</f>
        <v>49832</v>
      </c>
      <c r="AR1502" s="186">
        <f>_xll.qlInterestRateIndexMaturity(Currency&amp;"ibor"&amp;$I$1,AQ1502,Trigger)</f>
        <v>49863</v>
      </c>
      <c r="AS1502" s="359">
        <f>_xll.qlIndexFixing($AC$5,AP1502,,_xll.ohTrigger(Trigger,Quote!$V$2))</f>
        <v>1.4018946781164809E-2</v>
      </c>
      <c r="AT1502" s="359">
        <f>_xll.qlIndexFixing($AU$1,AP1502,TRUE,_xll.ohTrigger(Trigger,Trigger1M))</f>
        <v>1.4291962805435489E-2</v>
      </c>
    </row>
    <row r="1503" spans="41:46" ht="11.25" customHeight="1" x14ac:dyDescent="0.25">
      <c r="AO1503" s="187" t="s">
        <v>90</v>
      </c>
      <c r="AP1503" s="186">
        <f>_xll.qlInterestRateIndexFixingDate(Currency&amp;"ibor"&amp;$I$1,AQ1503,Trigger)</f>
        <v>49837</v>
      </c>
      <c r="AQ1503" s="186">
        <f>_xll.qlCalendarAdvance(Calendar,AQ1502,AO1503,"f",,Trigger)</f>
        <v>49839</v>
      </c>
      <c r="AR1503" s="186">
        <f>_xll.qlInterestRateIndexMaturity(Currency&amp;"ibor"&amp;$I$1,AQ1503,Trigger)</f>
        <v>49870</v>
      </c>
      <c r="AS1503" s="359">
        <f>_xll.qlIndexFixing($AC$5,AP1503,,_xll.ohTrigger(Trigger,Quote!$V$2))</f>
        <v>1.4023012161261887E-2</v>
      </c>
      <c r="AT1503" s="359">
        <f>_xll.qlIndexFixing($AU$1,AP1503,TRUE,_xll.ohTrigger(Trigger,Trigger1M))</f>
        <v>1.4282958046754845E-2</v>
      </c>
    </row>
    <row r="1504" spans="41:46" ht="11.25" customHeight="1" x14ac:dyDescent="0.25">
      <c r="AO1504" s="187" t="s">
        <v>90</v>
      </c>
      <c r="AP1504" s="186">
        <f>_xll.qlInterestRateIndexFixingDate(Currency&amp;"ibor"&amp;$I$1,AQ1504,Trigger)</f>
        <v>49844</v>
      </c>
      <c r="AQ1504" s="186">
        <f>_xll.qlCalendarAdvance(Calendar,AQ1503,AO1504,"f",,Trigger)</f>
        <v>49846</v>
      </c>
      <c r="AR1504" s="186">
        <f>_xll.qlInterestRateIndexMaturity(Currency&amp;"ibor"&amp;$I$1,AQ1504,Trigger)</f>
        <v>49877</v>
      </c>
      <c r="AS1504" s="359">
        <f>_xll.qlIndexFixing($AC$5,AP1504,,_xll.ohTrigger(Trigger,Quote!$V$2))</f>
        <v>1.4027077542782344E-2</v>
      </c>
      <c r="AT1504" s="359">
        <f>_xll.qlIndexFixing($AU$1,AP1504,TRUE,_xll.ohTrigger(Trigger,Trigger1M))</f>
        <v>1.4273980781405684E-2</v>
      </c>
    </row>
    <row r="1505" spans="41:46" ht="11.25" customHeight="1" x14ac:dyDescent="0.25">
      <c r="AO1505" s="187" t="s">
        <v>90</v>
      </c>
      <c r="AP1505" s="186">
        <f>_xll.qlInterestRateIndexFixingDate(Currency&amp;"ibor"&amp;$I$1,AQ1505,Trigger)</f>
        <v>49851</v>
      </c>
      <c r="AQ1505" s="186">
        <f>_xll.qlCalendarAdvance(Calendar,AQ1504,AO1505,"f",,Trigger)</f>
        <v>49853</v>
      </c>
      <c r="AR1505" s="186">
        <f>_xll.qlInterestRateIndexMaturity(Currency&amp;"ibor"&amp;$I$1,AQ1505,Trigger)</f>
        <v>49884</v>
      </c>
      <c r="AS1505" s="359">
        <f>_xll.qlIndexFixing($AC$5,AP1505,,_xll.ohTrigger(Trigger,Quote!$V$2))</f>
        <v>1.4031142925721019E-2</v>
      </c>
      <c r="AT1505" s="359">
        <f>_xll.qlIndexFixing($AU$1,AP1505,TRUE,_xll.ohTrigger(Trigger,Trigger1M))</f>
        <v>1.4265031244358756E-2</v>
      </c>
    </row>
    <row r="1506" spans="41:46" ht="11.25" customHeight="1" x14ac:dyDescent="0.25">
      <c r="AO1506" s="187" t="s">
        <v>90</v>
      </c>
      <c r="AP1506" s="186">
        <f>_xll.qlInterestRateIndexFixingDate(Currency&amp;"ibor"&amp;$I$1,AQ1506,Trigger)</f>
        <v>49858</v>
      </c>
      <c r="AQ1506" s="186">
        <f>_xll.qlCalendarAdvance(Calendar,AQ1505,AO1506,"f",,Trigger)</f>
        <v>49860</v>
      </c>
      <c r="AR1506" s="186">
        <f>_xll.qlInterestRateIndexMaturity(Currency&amp;"ibor"&amp;$I$1,AQ1506,Trigger)</f>
        <v>49891</v>
      </c>
      <c r="AS1506" s="359">
        <f>_xll.qlIndexFixing($AC$5,AP1506,,_xll.ohTrigger(Trigger,Quote!$V$2))</f>
        <v>1.4035208310083074E-2</v>
      </c>
      <c r="AT1506" s="359">
        <f>_xll.qlIndexFixing($AU$1,AP1506,TRUE,_xll.ohTrigger(Trigger,Trigger1M))</f>
        <v>1.4256109670587396E-2</v>
      </c>
    </row>
    <row r="1507" spans="41:46" ht="11.25" customHeight="1" x14ac:dyDescent="0.25">
      <c r="AO1507" s="187" t="s">
        <v>90</v>
      </c>
      <c r="AP1507" s="186">
        <f>_xll.qlInterestRateIndexFixingDate(Currency&amp;"ibor"&amp;$I$1,AQ1507,Trigger)</f>
        <v>49865</v>
      </c>
      <c r="AQ1507" s="186">
        <f>_xll.qlCalendarAdvance(Calendar,AQ1506,AO1507,"f",,Trigger)</f>
        <v>49867</v>
      </c>
      <c r="AR1507" s="186">
        <f>_xll.qlInterestRateIndexMaturity(Currency&amp;"ibor"&amp;$I$1,AQ1507,Trigger)</f>
        <v>49898</v>
      </c>
      <c r="AS1507" s="359">
        <f>_xll.qlIndexFixing($AC$5,AP1507,,_xll.ohTrigger(Trigger,Quote!$V$2))</f>
        <v>1.4039273695863348E-2</v>
      </c>
      <c r="AT1507" s="359">
        <f>_xll.qlIndexFixing($AU$1,AP1507,TRUE,_xll.ohTrigger(Trigger,Trigger1M))</f>
        <v>1.4247216295057197E-2</v>
      </c>
    </row>
    <row r="1508" spans="41:46" ht="11.25" customHeight="1" x14ac:dyDescent="0.25">
      <c r="AO1508" s="187" t="s">
        <v>90</v>
      </c>
      <c r="AP1508" s="186">
        <f>_xll.qlInterestRateIndexFixingDate(Currency&amp;"ibor"&amp;$I$1,AQ1508,Trigger)</f>
        <v>49872</v>
      </c>
      <c r="AQ1508" s="186">
        <f>_xll.qlCalendarAdvance(Calendar,AQ1507,AO1508,"f",,Trigger)</f>
        <v>49874</v>
      </c>
      <c r="AR1508" s="186">
        <f>_xll.qlInterestRateIndexMaturity(Currency&amp;"ibor"&amp;$I$1,AQ1508,Trigger)</f>
        <v>49905</v>
      </c>
      <c r="AS1508" s="359">
        <f>_xll.qlIndexFixing($AC$5,AP1508,,_xll.ohTrigger(Trigger,Quote!$V$2))</f>
        <v>1.4043339083069579E-2</v>
      </c>
      <c r="AT1508" s="359">
        <f>_xll.qlIndexFixing($AU$1,AP1508,TRUE,_xll.ohTrigger(Trigger,Trigger1M))</f>
        <v>1.423835135274407E-2</v>
      </c>
    </row>
    <row r="1509" spans="41:46" ht="11.25" customHeight="1" x14ac:dyDescent="0.25">
      <c r="AO1509" s="187" t="s">
        <v>90</v>
      </c>
      <c r="AP1509" s="186">
        <f>_xll.qlInterestRateIndexFixingDate(Currency&amp;"ibor"&amp;$I$1,AQ1509,Trigger)</f>
        <v>49879</v>
      </c>
      <c r="AQ1509" s="186">
        <f>_xll.qlCalendarAdvance(Calendar,AQ1508,AO1509,"f",,Trigger)</f>
        <v>49881</v>
      </c>
      <c r="AR1509" s="186">
        <f>_xll.qlInterestRateIndexMaturity(Currency&amp;"ibor"&amp;$I$1,AQ1509,Trigger)</f>
        <v>49912</v>
      </c>
      <c r="AS1509" s="359">
        <f>_xll.qlIndexFixing($AC$5,AP1509,,_xll.ohTrigger(Trigger,Quote!$V$2))</f>
        <v>1.4047404471696608E-2</v>
      </c>
      <c r="AT1509" s="359">
        <f>_xll.qlIndexFixing($AU$1,AP1509,TRUE,_xll.ohTrigger(Trigger,Trigger1M))</f>
        <v>1.4229515078611029E-2</v>
      </c>
    </row>
    <row r="1510" spans="41:46" ht="11.25" customHeight="1" x14ac:dyDescent="0.25">
      <c r="AO1510" s="187" t="s">
        <v>90</v>
      </c>
      <c r="AP1510" s="186">
        <f>_xll.qlInterestRateIndexFixingDate(Currency&amp;"ibor"&amp;$I$1,AQ1510,Trigger)</f>
        <v>49886</v>
      </c>
      <c r="AQ1510" s="186">
        <f>_xll.qlCalendarAdvance(Calendar,AQ1509,AO1510,"f",,Trigger)</f>
        <v>49888</v>
      </c>
      <c r="AR1510" s="186">
        <f>_xll.qlInterestRateIndexMaturity(Currency&amp;"ibor"&amp;$I$1,AQ1510,Trigger)</f>
        <v>49919</v>
      </c>
      <c r="AS1510" s="359">
        <f>_xll.qlIndexFixing($AC$5,AP1510,,_xll.ohTrigger(Trigger,Quote!$V$2))</f>
        <v>1.4051469861744437E-2</v>
      </c>
      <c r="AT1510" s="359">
        <f>_xll.qlIndexFixing($AU$1,AP1510,TRUE,_xll.ohTrigger(Trigger,Trigger1M))</f>
        <v>1.4220707707631407E-2</v>
      </c>
    </row>
    <row r="1511" spans="41:46" ht="11.25" customHeight="1" x14ac:dyDescent="0.25">
      <c r="AO1511" s="187" t="s">
        <v>90</v>
      </c>
      <c r="AP1511" s="186">
        <f>_xll.qlInterestRateIndexFixingDate(Currency&amp;"ibor"&amp;$I$1,AQ1511,Trigger)</f>
        <v>49893</v>
      </c>
      <c r="AQ1511" s="186">
        <f>_xll.qlCalendarAdvance(Calendar,AQ1510,AO1511,"f",,Trigger)</f>
        <v>49895</v>
      </c>
      <c r="AR1511" s="186">
        <f>_xll.qlInterestRateIndexMaturity(Currency&amp;"ibor"&amp;$I$1,AQ1511,Trigger)</f>
        <v>49926</v>
      </c>
      <c r="AS1511" s="359">
        <f>_xll.qlIndexFixing($AC$5,AP1511,,_xll.ohTrigger(Trigger,Quote!$V$2))</f>
        <v>1.4055535253213064E-2</v>
      </c>
      <c r="AT1511" s="359">
        <f>_xll.qlIndexFixing($AU$1,AP1511,TRUE,_xll.ohTrigger(Trigger,Trigger1M))</f>
        <v>1.421192947477338E-2</v>
      </c>
    </row>
    <row r="1512" spans="41:46" ht="11.25" customHeight="1" x14ac:dyDescent="0.25">
      <c r="AO1512" s="187" t="s">
        <v>90</v>
      </c>
      <c r="AP1512" s="186">
        <f>_xll.qlInterestRateIndexFixingDate(Currency&amp;"ibor"&amp;$I$1,AQ1512,Trigger)</f>
        <v>49900</v>
      </c>
      <c r="AQ1512" s="186">
        <f>_xll.qlCalendarAdvance(Calendar,AQ1511,AO1512,"f",,Trigger)</f>
        <v>49902</v>
      </c>
      <c r="AR1512" s="186">
        <f>_xll.qlInterestRateIndexMaturity(Currency&amp;"ibor"&amp;$I$1,AQ1512,Trigger)</f>
        <v>49933</v>
      </c>
      <c r="AS1512" s="359">
        <f>_xll.qlIndexFixing($AC$5,AP1512,,_xll.ohTrigger(Trigger,Quote!$V$2))</f>
        <v>1.4059600646102491E-2</v>
      </c>
      <c r="AT1512" s="359">
        <f>_xll.qlIndexFixing($AU$1,AP1512,TRUE,_xll.ohTrigger(Trigger,Trigger1M))</f>
        <v>1.4203180615002539E-2</v>
      </c>
    </row>
    <row r="1513" spans="41:46" ht="11.25" customHeight="1" x14ac:dyDescent="0.25">
      <c r="AO1513" s="187" t="s">
        <v>90</v>
      </c>
      <c r="AP1513" s="186">
        <f>_xll.qlInterestRateIndexFixingDate(Currency&amp;"ibor"&amp;$I$1,AQ1513,Trigger)</f>
        <v>49907</v>
      </c>
      <c r="AQ1513" s="186">
        <f>_xll.qlCalendarAdvance(Calendar,AQ1512,AO1513,"f",,Trigger)</f>
        <v>49909</v>
      </c>
      <c r="AR1513" s="186">
        <f>_xll.qlInterestRateIndexMaturity(Currency&amp;"ibor"&amp;$I$1,AQ1513,Trigger)</f>
        <v>49940</v>
      </c>
      <c r="AS1513" s="359">
        <f>_xll.qlIndexFixing($AC$5,AP1513,,_xll.ohTrigger(Trigger,Quote!$V$2))</f>
        <v>1.4063666040415295E-2</v>
      </c>
      <c r="AT1513" s="359">
        <f>_xll.qlIndexFixing($AU$1,AP1513,TRUE,_xll.ohTrigger(Trigger,Trigger1M))</f>
        <v>1.4194461363284484E-2</v>
      </c>
    </row>
    <row r="1514" spans="41:46" ht="11.25" customHeight="1" x14ac:dyDescent="0.25">
      <c r="AO1514" s="187" t="s">
        <v>90</v>
      </c>
      <c r="AP1514" s="186">
        <f>_xll.qlInterestRateIndexFixingDate(Currency&amp;"ibor"&amp;$I$1,AQ1514,Trigger)</f>
        <v>49914</v>
      </c>
      <c r="AQ1514" s="186">
        <f>_xll.qlCalendarAdvance(Calendar,AQ1513,AO1514,"f",,Trigger)</f>
        <v>49916</v>
      </c>
      <c r="AR1514" s="186">
        <f>_xll.qlInterestRateIndexMaturity(Currency&amp;"ibor"&amp;$I$1,AQ1514,Trigger)</f>
        <v>49948</v>
      </c>
      <c r="AS1514" s="359">
        <f>_xll.qlIndexFixing($AC$5,AP1514,,_xll.ohTrigger(Trigger,Quote!$V$2))</f>
        <v>1.406829658820663E-2</v>
      </c>
      <c r="AT1514" s="359">
        <f>_xll.qlIndexFixing($AU$1,AP1514,TRUE,_xll.ohTrigger(Trigger,Trigger1M))</f>
        <v>1.4185433402792158E-2</v>
      </c>
    </row>
    <row r="1515" spans="41:46" ht="11.25" customHeight="1" x14ac:dyDescent="0.25">
      <c r="AO1515" s="187" t="s">
        <v>90</v>
      </c>
      <c r="AP1515" s="186">
        <f>_xll.qlInterestRateIndexFixingDate(Currency&amp;"ibor"&amp;$I$1,AQ1515,Trigger)</f>
        <v>49921</v>
      </c>
      <c r="AQ1515" s="186">
        <f>_xll.qlCalendarAdvance(Calendar,AQ1514,AO1515,"f",,Trigger)</f>
        <v>49923</v>
      </c>
      <c r="AR1515" s="186">
        <f>_xll.qlInterestRateIndexMaturity(Currency&amp;"ibor"&amp;$I$1,AQ1515,Trigger)</f>
        <v>49954</v>
      </c>
      <c r="AS1515" s="359">
        <f>_xll.qlIndexFixing($AC$5,AP1515,,_xll.ohTrigger(Trigger,Quote!$V$2))</f>
        <v>1.4071796833303299E-2</v>
      </c>
      <c r="AT1515" s="359">
        <f>_xll.qlIndexFixing($AU$1,AP1515,TRUE,_xll.ohTrigger(Trigger,Trigger1M))</f>
        <v>1.4177112623887154E-2</v>
      </c>
    </row>
    <row r="1516" spans="41:46" ht="11.25" customHeight="1" x14ac:dyDescent="0.25">
      <c r="AO1516" s="187" t="s">
        <v>90</v>
      </c>
      <c r="AP1516" s="186">
        <f>_xll.qlInterestRateIndexFixingDate(Currency&amp;"ibor"&amp;$I$1,AQ1516,Trigger)</f>
        <v>49928</v>
      </c>
      <c r="AQ1516" s="186">
        <f>_xll.qlCalendarAdvance(Calendar,AQ1515,AO1516,"f",,Trigger)</f>
        <v>49930</v>
      </c>
      <c r="AR1516" s="186">
        <f>_xll.qlInterestRateIndexMaturity(Currency&amp;"ibor"&amp;$I$1,AQ1516,Trigger)</f>
        <v>49961</v>
      </c>
      <c r="AS1516" s="359">
        <f>_xll.qlIndexFixing($AC$5,AP1516,,_xll.ohTrigger(Trigger,Quote!$V$2))</f>
        <v>1.4075862231881078E-2</v>
      </c>
      <c r="AT1516" s="359">
        <f>_xll.qlIndexFixing($AU$1,AP1516,TRUE,_xll.ohTrigger(Trigger,Trigger1M))</f>
        <v>1.4168483606139072E-2</v>
      </c>
    </row>
    <row r="1517" spans="41:46" ht="11.25" customHeight="1" x14ac:dyDescent="0.25">
      <c r="AO1517" s="187" t="s">
        <v>90</v>
      </c>
      <c r="AP1517" s="186">
        <f>_xll.qlInterestRateIndexFixingDate(Currency&amp;"ibor"&amp;$I$1,AQ1517,Trigger)</f>
        <v>49935</v>
      </c>
      <c r="AQ1517" s="186">
        <f>_xll.qlCalendarAdvance(Calendar,AQ1516,AO1517,"f",,Trigger)</f>
        <v>49937</v>
      </c>
      <c r="AR1517" s="186">
        <f>_xll.qlInterestRateIndexMaturity(Currency&amp;"ibor"&amp;$I$1,AQ1517,Trigger)</f>
        <v>49968</v>
      </c>
      <c r="AS1517" s="359">
        <f>_xll.qlIndexFixing($AC$5,AP1517,,_xll.ohTrigger(Trigger,Quote!$V$2))</f>
        <v>1.4079927631879657E-2</v>
      </c>
      <c r="AT1517" s="359">
        <f>_xll.qlIndexFixing($AU$1,AP1517,TRUE,_xll.ohTrigger(Trigger,Trigger1M))</f>
        <v>1.4159885136308732E-2</v>
      </c>
    </row>
    <row r="1518" spans="41:46" ht="11.25" customHeight="1" x14ac:dyDescent="0.25">
      <c r="AO1518" s="187" t="s">
        <v>90</v>
      </c>
      <c r="AP1518" s="186">
        <f>_xll.qlInterestRateIndexFixingDate(Currency&amp;"ibor"&amp;$I$1,AQ1518,Trigger)</f>
        <v>49942</v>
      </c>
      <c r="AQ1518" s="186">
        <f>_xll.qlCalendarAdvance(Calendar,AQ1517,AO1518,"f",,Trigger)</f>
        <v>49944</v>
      </c>
      <c r="AR1518" s="186">
        <f>_xll.qlInterestRateIndexMaturity(Currency&amp;"ibor"&amp;$I$1,AQ1518,Trigger)</f>
        <v>49975</v>
      </c>
      <c r="AS1518" s="359">
        <f>_xll.qlIndexFixing($AC$5,AP1518,,_xll.ohTrigger(Trigger,Quote!$V$2))</f>
        <v>1.4083993033299035E-2</v>
      </c>
      <c r="AT1518" s="359">
        <f>_xll.qlIndexFixing($AU$1,AP1518,TRUE,_xll.ohTrigger(Trigger,Trigger1M))</f>
        <v>1.4151317449361732E-2</v>
      </c>
    </row>
    <row r="1519" spans="41:46" ht="11.25" customHeight="1" x14ac:dyDescent="0.25">
      <c r="AO1519" s="187" t="s">
        <v>90</v>
      </c>
      <c r="AP1519" s="186">
        <f>_xll.qlInterestRateIndexFixingDate(Currency&amp;"ibor"&amp;$I$1,AQ1519,Trigger)</f>
        <v>49949</v>
      </c>
      <c r="AQ1519" s="186">
        <f>_xll.qlCalendarAdvance(Calendar,AQ1518,AO1519,"f",,Trigger)</f>
        <v>49951</v>
      </c>
      <c r="AR1519" s="186">
        <f>_xll.qlInterestRateIndexMaturity(Currency&amp;"ibor"&amp;$I$1,AQ1519,Trigger)</f>
        <v>49982</v>
      </c>
      <c r="AS1519" s="359">
        <f>_xll.qlIndexFixing($AC$5,AP1519,,_xll.ohTrigger(Trigger,Quote!$V$2))</f>
        <v>1.408805843613921E-2</v>
      </c>
      <c r="AT1519" s="359">
        <f>_xll.qlIndexFixing($AU$1,AP1519,TRUE,_xll.ohTrigger(Trigger,Trigger1M))</f>
        <v>1.4142780780266246E-2</v>
      </c>
    </row>
    <row r="1520" spans="41:46" ht="11.25" customHeight="1" x14ac:dyDescent="0.25">
      <c r="AO1520" s="187" t="s">
        <v>90</v>
      </c>
      <c r="AP1520" s="186">
        <f>_xll.qlInterestRateIndexFixingDate(Currency&amp;"ibor"&amp;$I$1,AQ1520,Trigger)</f>
        <v>49956</v>
      </c>
      <c r="AQ1520" s="186">
        <f>_xll.qlCalendarAdvance(Calendar,AQ1519,AO1520,"f",,Trigger)</f>
        <v>49958</v>
      </c>
      <c r="AR1520" s="186">
        <f>_xll.qlInterestRateIndexMaturity(Currency&amp;"ibor"&amp;$I$1,AQ1520,Trigger)</f>
        <v>49989</v>
      </c>
      <c r="AS1520" s="359">
        <f>_xll.qlIndexFixing($AC$5,AP1520,,_xll.ohTrigger(Trigger,Quote!$V$2))</f>
        <v>1.4092123840400187E-2</v>
      </c>
      <c r="AT1520" s="359">
        <f>_xll.qlIndexFixing($AU$1,AP1520,TRUE,_xll.ohTrigger(Trigger,Trigger1M))</f>
        <v>1.413427536398529E-2</v>
      </c>
    </row>
    <row r="1521" spans="41:46" ht="11.25" customHeight="1" x14ac:dyDescent="0.25">
      <c r="AO1521" s="187" t="s">
        <v>90</v>
      </c>
      <c r="AP1521" s="186">
        <f>_xll.qlInterestRateIndexFixingDate(Currency&amp;"ibor"&amp;$I$1,AQ1521,Trigger)</f>
        <v>49963</v>
      </c>
      <c r="AQ1521" s="186">
        <f>_xll.qlCalendarAdvance(Calendar,AQ1520,AO1521,"f",,Trigger)</f>
        <v>49965</v>
      </c>
      <c r="AR1521" s="186">
        <f>_xll.qlInterestRateIndexMaturity(Currency&amp;"ibor"&amp;$I$1,AQ1521,Trigger)</f>
        <v>49996</v>
      </c>
      <c r="AS1521" s="359">
        <f>_xll.qlIndexFixing($AC$5,AP1521,,_xll.ohTrigger(Trigger,Quote!$V$2))</f>
        <v>1.4096189246087118E-2</v>
      </c>
      <c r="AT1521" s="359">
        <f>_xll.qlIndexFixing($AU$1,AP1521,TRUE,_xll.ohTrigger(Trigger,Trigger1M))</f>
        <v>1.4125801435479301E-2</v>
      </c>
    </row>
    <row r="1522" spans="41:46" ht="11.25" customHeight="1" x14ac:dyDescent="0.25">
      <c r="AO1522" s="187" t="s">
        <v>90</v>
      </c>
      <c r="AP1522" s="186">
        <f>_xll.qlInterestRateIndexFixingDate(Currency&amp;"ibor"&amp;$I$1,AQ1522,Trigger)</f>
        <v>49970</v>
      </c>
      <c r="AQ1522" s="186">
        <f>_xll.qlCalendarAdvance(Calendar,AQ1521,AO1522,"f",,Trigger)</f>
        <v>49972</v>
      </c>
      <c r="AR1522" s="186">
        <f>_xll.qlInterestRateIndexMaturity(Currency&amp;"ibor"&amp;$I$1,AQ1522,Trigger)</f>
        <v>50003</v>
      </c>
      <c r="AS1522" s="359">
        <f>_xll.qlIndexFixing($AC$5,AP1522,,_xll.ohTrigger(Trigger,Quote!$V$2))</f>
        <v>1.4100254653192269E-2</v>
      </c>
      <c r="AT1522" s="359">
        <f>_xll.qlIndexFixing($AU$1,AP1522,TRUE,_xll.ohTrigger(Trigger,Trigger1M))</f>
        <v>1.4117359229713874E-2</v>
      </c>
    </row>
    <row r="1523" spans="41:46" ht="11.25" customHeight="1" x14ac:dyDescent="0.25">
      <c r="AO1523" s="187" t="s">
        <v>90</v>
      </c>
      <c r="AP1523" s="186">
        <f>_xll.qlInterestRateIndexFixingDate(Currency&amp;"ibor"&amp;$I$1,AQ1523,Trigger)</f>
        <v>49977</v>
      </c>
      <c r="AQ1523" s="186">
        <f>_xll.qlCalendarAdvance(Calendar,AQ1522,AO1523,"f",,Trigger)</f>
        <v>49979</v>
      </c>
      <c r="AR1523" s="186">
        <f>_xll.qlInterestRateIndexMaturity(Currency&amp;"ibor"&amp;$I$1,AQ1523,Trigger)</f>
        <v>50007</v>
      </c>
      <c r="AS1523" s="359">
        <f>_xll.qlIndexFixing($AC$5,AP1523,,_xll.ohTrigger(Trigger,Quote!$V$2))</f>
        <v>1.4102620490074522E-2</v>
      </c>
      <c r="AT1523" s="359">
        <f>_xll.qlIndexFixing($AU$1,AP1523,TRUE,_xll.ohTrigger(Trigger,Trigger1M))</f>
        <v>1.4109914369198062E-2</v>
      </c>
    </row>
    <row r="1524" spans="41:46" ht="11.25" customHeight="1" x14ac:dyDescent="0.25">
      <c r="AO1524" s="187" t="s">
        <v>90</v>
      </c>
      <c r="AP1524" s="186">
        <f>_xll.qlInterestRateIndexFixingDate(Currency&amp;"ibor"&amp;$I$1,AQ1524,Trigger)</f>
        <v>49984</v>
      </c>
      <c r="AQ1524" s="186">
        <f>_xll.qlCalendarAdvance(Calendar,AQ1523,AO1524,"f",,Trigger)</f>
        <v>49986</v>
      </c>
      <c r="AR1524" s="186">
        <f>_xll.qlInterestRateIndexMaturity(Currency&amp;"ibor"&amp;$I$1,AQ1524,Trigger)</f>
        <v>50017</v>
      </c>
      <c r="AS1524" s="359">
        <f>_xll.qlIndexFixing($AC$5,AP1524,,_xll.ohTrigger(Trigger,Quote!$V$2))</f>
        <v>1.4108385471667548E-2</v>
      </c>
      <c r="AT1524" s="359">
        <f>_xll.qlIndexFixing($AU$1,AP1524,TRUE,_xll.ohTrigger(Trigger,Trigger1M))</f>
        <v>1.4100570926259361E-2</v>
      </c>
    </row>
    <row r="1525" spans="41:46" ht="11.25" customHeight="1" x14ac:dyDescent="0.25">
      <c r="AO1525" s="187" t="s">
        <v>90</v>
      </c>
      <c r="AP1525" s="186">
        <f>_xll.qlInterestRateIndexFixingDate(Currency&amp;"ibor"&amp;$I$1,AQ1525,Trigger)</f>
        <v>49991</v>
      </c>
      <c r="AQ1525" s="186">
        <f>_xll.qlCalendarAdvance(Calendar,AQ1524,AO1525,"f",,Trigger)</f>
        <v>49993</v>
      </c>
      <c r="AR1525" s="186">
        <f>_xll.qlInterestRateIndexMaturity(Currency&amp;"ibor"&amp;$I$1,AQ1525,Trigger)</f>
        <v>50024</v>
      </c>
      <c r="AS1525" s="359">
        <f>_xll.qlIndexFixing($AC$5,AP1525,,_xll.ohTrigger(Trigger,Quote!$V$2))</f>
        <v>1.4112450883035097E-2</v>
      </c>
      <c r="AT1525" s="359">
        <f>_xll.qlIndexFixing($AU$1,AP1525,TRUE,_xll.ohTrigger(Trigger,Trigger1M))</f>
        <v>1.4092225298493726E-2</v>
      </c>
    </row>
    <row r="1526" spans="41:46" ht="11.25" customHeight="1" x14ac:dyDescent="0.25">
      <c r="AO1526" s="187" t="s">
        <v>90</v>
      </c>
      <c r="AP1526" s="186">
        <f>_xll.qlInterestRateIndexFixingDate(Currency&amp;"ibor"&amp;$I$1,AQ1526,Trigger)</f>
        <v>49998</v>
      </c>
      <c r="AQ1526" s="186">
        <f>_xll.qlCalendarAdvance(Calendar,AQ1525,AO1526,"f",,Trigger)</f>
        <v>50000</v>
      </c>
      <c r="AR1526" s="186">
        <f>_xll.qlInterestRateIndexMaturity(Currency&amp;"ibor"&amp;$I$1,AQ1526,Trigger)</f>
        <v>50031</v>
      </c>
      <c r="AS1526" s="359">
        <f>_xll.qlIndexFixing($AC$5,AP1526,,_xll.ohTrigger(Trigger,Quote!$V$2))</f>
        <v>1.4116516295826024E-2</v>
      </c>
      <c r="AT1526" s="359">
        <f>_xll.qlIndexFixing($AU$1,AP1526,TRUE,_xll.ohTrigger(Trigger,Trigger1M))</f>
        <v>1.4083912333315565E-2</v>
      </c>
    </row>
    <row r="1527" spans="41:46" ht="11.25" customHeight="1" x14ac:dyDescent="0.25">
      <c r="AO1527" s="187" t="s">
        <v>90</v>
      </c>
      <c r="AP1527" s="186">
        <f>_xll.qlInterestRateIndexFixingDate(Currency&amp;"ibor"&amp;$I$1,AQ1527,Trigger)</f>
        <v>50005</v>
      </c>
      <c r="AQ1527" s="186">
        <f>_xll.qlCalendarAdvance(Calendar,AQ1526,AO1527,"f",,Trigger)</f>
        <v>50007</v>
      </c>
      <c r="AR1527" s="186">
        <f>_xll.qlInterestRateIndexMaturity(Currency&amp;"ibor"&amp;$I$1,AQ1527,Trigger)</f>
        <v>50040</v>
      </c>
      <c r="AS1527" s="359">
        <f>_xll.qlIndexFixing($AC$5,AP1527,,_xll.ohTrigger(Trigger,Quote!$V$2))</f>
        <v>1.4121716182679092E-2</v>
      </c>
      <c r="AT1527" s="359">
        <f>_xll.qlIndexFixing($AU$1,AP1527,TRUE,_xll.ohTrigger(Trigger,Trigger1M))</f>
        <v>1.4075005750383665E-2</v>
      </c>
    </row>
    <row r="1528" spans="41:46" ht="11.25" customHeight="1" x14ac:dyDescent="0.25">
      <c r="AO1528" s="187" t="s">
        <v>90</v>
      </c>
      <c r="AP1528" s="186">
        <f>_xll.qlInterestRateIndexFixingDate(Currency&amp;"ibor"&amp;$I$1,AQ1528,Trigger)</f>
        <v>50012</v>
      </c>
      <c r="AQ1528" s="186">
        <f>_xll.qlCalendarAdvance(Calendar,AQ1527,AO1528,"f",,Trigger)</f>
        <v>50014</v>
      </c>
      <c r="AR1528" s="186">
        <f>_xll.qlInterestRateIndexMaturity(Currency&amp;"ibor"&amp;$I$1,AQ1528,Trigger)</f>
        <v>50045</v>
      </c>
      <c r="AS1528" s="359">
        <f>_xll.qlIndexFixing($AC$5,AP1528,,_xll.ohTrigger(Trigger,Quote!$V$2))</f>
        <v>1.4124647125675431E-2</v>
      </c>
      <c r="AT1528" s="359">
        <f>_xll.qlIndexFixing($AU$1,AP1528,TRUE,_xll.ohTrigger(Trigger,Trigger1M))</f>
        <v>1.4067385330571152E-2</v>
      </c>
    </row>
    <row r="1529" spans="41:46" ht="11.25" customHeight="1" x14ac:dyDescent="0.25">
      <c r="AO1529" s="187" t="s">
        <v>90</v>
      </c>
      <c r="AP1529" s="186">
        <f>_xll.qlInterestRateIndexFixingDate(Currency&amp;"ibor"&amp;$I$1,AQ1529,Trigger)</f>
        <v>50019</v>
      </c>
      <c r="AQ1529" s="186">
        <f>_xll.qlCalendarAdvance(Calendar,AQ1528,AO1529,"f",,Trigger)</f>
        <v>50021</v>
      </c>
      <c r="AR1529" s="186">
        <f>_xll.qlInterestRateIndexMaturity(Currency&amp;"ibor"&amp;$I$1,AQ1529,Trigger)</f>
        <v>50052</v>
      </c>
      <c r="AS1529" s="359">
        <f>_xll.qlIndexFixing($AC$5,AP1529,,_xll.ohTrigger(Trigger,Quote!$V$2))</f>
        <v>1.4128712542731332E-2</v>
      </c>
      <c r="AT1529" s="359">
        <f>_xll.qlIndexFixing($AU$1,AP1529,TRUE,_xll.ohTrigger(Trigger,Trigger1M))</f>
        <v>1.4059171762925775E-2</v>
      </c>
    </row>
    <row r="1530" spans="41:46" ht="11.25" customHeight="1" x14ac:dyDescent="0.25">
      <c r="AO1530" s="187" t="s">
        <v>90</v>
      </c>
      <c r="AP1530" s="186">
        <f>_xll.qlInterestRateIndexFixingDate(Currency&amp;"ibor"&amp;$I$1,AQ1530,Trigger)</f>
        <v>50026</v>
      </c>
      <c r="AQ1530" s="186">
        <f>_xll.qlCalendarAdvance(Calendar,AQ1529,AO1530,"f",,Trigger)</f>
        <v>50028</v>
      </c>
      <c r="AR1530" s="186">
        <f>_xll.qlInterestRateIndexMaturity(Currency&amp;"ibor"&amp;$I$1,AQ1530,Trigger)</f>
        <v>50059</v>
      </c>
      <c r="AS1530" s="359">
        <f>_xll.qlIndexFixing($AC$5,AP1530,,_xll.ohTrigger(Trigger,Quote!$V$2))</f>
        <v>1.4132777961208032E-2</v>
      </c>
      <c r="AT1530" s="359">
        <f>_xll.qlIndexFixing($AU$1,AP1530,TRUE,_xll.ohTrigger(Trigger,Trigger1M))</f>
        <v>1.4050991797714784E-2</v>
      </c>
    </row>
    <row r="1531" spans="41:46" ht="11.25" customHeight="1" x14ac:dyDescent="0.25">
      <c r="AO1531" s="187" t="s">
        <v>90</v>
      </c>
      <c r="AP1531" s="186">
        <f>_xll.qlInterestRateIndexFixingDate(Currency&amp;"ibor"&amp;$I$1,AQ1531,Trigger)</f>
        <v>50032</v>
      </c>
      <c r="AQ1531" s="186">
        <f>_xll.qlCalendarAdvance(Calendar,AQ1530,AO1531,"f",,Trigger)</f>
        <v>50038</v>
      </c>
      <c r="AR1531" s="186">
        <f>_xll.qlInterestRateIndexMaturity(Currency&amp;"ibor"&amp;$I$1,AQ1531,Trigger)</f>
        <v>50069</v>
      </c>
      <c r="AS1531" s="359">
        <f>_xll.qlIndexFixing($AC$5,AP1531,,_xll.ohTrigger(Trigger,Quote!$V$2))</f>
        <v>1.4138585704353789E-2</v>
      </c>
      <c r="AT1531" s="359">
        <f>_xll.qlIndexFixing($AU$1,AP1531,TRUE,_xll.ohTrigger(Trigger,Trigger1M))</f>
        <v>1.4039364888864885E-2</v>
      </c>
    </row>
    <row r="1532" spans="41:46" ht="11.25" customHeight="1" x14ac:dyDescent="0.25">
      <c r="AO1532" s="187" t="s">
        <v>90</v>
      </c>
      <c r="AP1532" s="186">
        <f>_xll.qlInterestRateIndexFixingDate(Currency&amp;"ibor"&amp;$I$1,AQ1532,Trigger)</f>
        <v>50040</v>
      </c>
      <c r="AQ1532" s="186">
        <f>_xll.qlCalendarAdvance(Calendar,AQ1531,AO1532,"f",,Trigger)</f>
        <v>50045</v>
      </c>
      <c r="AR1532" s="186">
        <f>_xll.qlInterestRateIndexMaturity(Currency&amp;"ibor"&amp;$I$1,AQ1532,Trigger)</f>
        <v>50076</v>
      </c>
      <c r="AS1532" s="359">
        <f>_xll.qlIndexFixing($AC$5,AP1532,,_xll.ohTrigger(Trigger,Quote!$V$2))</f>
        <v>1.4142651126283212E-2</v>
      </c>
      <c r="AT1532" s="359">
        <f>_xll.qlIndexFixing($AU$1,AP1532,TRUE,_xll.ohTrigger(Trigger,Trigger1M))</f>
        <v>1.403126750775603E-2</v>
      </c>
    </row>
    <row r="1533" spans="41:46" ht="11.25" customHeight="1" x14ac:dyDescent="0.25">
      <c r="AO1533" s="187" t="s">
        <v>90</v>
      </c>
      <c r="AP1533" s="186">
        <f>_xll.qlInterestRateIndexFixingDate(Currency&amp;"ibor"&amp;$I$1,AQ1533,Trigger)</f>
        <v>50048</v>
      </c>
      <c r="AQ1533" s="186">
        <f>_xll.qlCalendarAdvance(Calendar,AQ1532,AO1533,"f",,Trigger)</f>
        <v>50052</v>
      </c>
      <c r="AR1533" s="186">
        <f>_xll.qlInterestRateIndexMaturity(Currency&amp;"ibor"&amp;$I$1,AQ1533,Trigger)</f>
        <v>50083</v>
      </c>
      <c r="AS1533" s="359">
        <f>_xll.qlIndexFixing($AC$5,AP1533,,_xll.ohTrigger(Trigger,Quote!$V$2))</f>
        <v>1.4146716549636012E-2</v>
      </c>
      <c r="AT1533" s="359">
        <f>_xll.qlIndexFixing($AU$1,AP1533,TRUE,_xll.ohTrigger(Trigger,Trigger1M))</f>
        <v>1.4023204534653942E-2</v>
      </c>
    </row>
    <row r="1534" spans="41:46" ht="11.25" customHeight="1" x14ac:dyDescent="0.25">
      <c r="AO1534" s="187" t="s">
        <v>90</v>
      </c>
      <c r="AP1534" s="186">
        <f>_xll.qlInterestRateIndexFixingDate(Currency&amp;"ibor"&amp;$I$1,AQ1534,Trigger)</f>
        <v>50055</v>
      </c>
      <c r="AQ1534" s="186">
        <f>_xll.qlCalendarAdvance(Calendar,AQ1533,AO1534,"f",,Trigger)</f>
        <v>50059</v>
      </c>
      <c r="AR1534" s="186">
        <f>_xll.qlInterestRateIndexMaturity(Currency&amp;"ibor"&amp;$I$1,AQ1534,Trigger)</f>
        <v>50090</v>
      </c>
      <c r="AS1534" s="359">
        <f>_xll.qlIndexFixing($AC$5,AP1534,,_xll.ohTrigger(Trigger,Quote!$V$2))</f>
        <v>1.4150781974407034E-2</v>
      </c>
      <c r="AT1534" s="359">
        <f>_xll.qlIndexFixing($AU$1,AP1534,TRUE,_xll.ohTrigger(Trigger,Trigger1M))</f>
        <v>1.4015176204516479E-2</v>
      </c>
    </row>
    <row r="1535" spans="41:46" ht="11.25" customHeight="1" x14ac:dyDescent="0.25">
      <c r="AO1535" s="187" t="s">
        <v>90</v>
      </c>
      <c r="AP1535" s="186">
        <f>_xll.qlInterestRateIndexFixingDate(Currency&amp;"ibor"&amp;$I$1,AQ1535,Trigger)</f>
        <v>50062</v>
      </c>
      <c r="AQ1535" s="186">
        <f>_xll.qlCalendarAdvance(Calendar,AQ1534,AO1535,"f",,Trigger)</f>
        <v>50066</v>
      </c>
      <c r="AR1535" s="186">
        <f>_xll.qlInterestRateIndexMaturity(Currency&amp;"ibor"&amp;$I$1,AQ1535,Trigger)</f>
        <v>50097</v>
      </c>
      <c r="AS1535" s="359">
        <f>_xll.qlIndexFixing($AC$5,AP1535,,_xll.ohTrigger(Trigger,Quote!$V$2))</f>
        <v>1.415484740060143E-2</v>
      </c>
      <c r="AT1535" s="359">
        <f>_xll.qlIndexFixing($AU$1,AP1535,TRUE,_xll.ohTrigger(Trigger,Trigger1M))</f>
        <v>1.4007182752301502E-2</v>
      </c>
    </row>
    <row r="1536" spans="41:46" ht="11.25" customHeight="1" x14ac:dyDescent="0.25">
      <c r="AO1536" s="187" t="s">
        <v>90</v>
      </c>
      <c r="AP1536" s="186">
        <f>_xll.qlInterestRateIndexFixingDate(Currency&amp;"ibor"&amp;$I$1,AQ1536,Trigger)</f>
        <v>50069</v>
      </c>
      <c r="AQ1536" s="186">
        <f>_xll.qlCalendarAdvance(Calendar,AQ1535,AO1536,"f",,Trigger)</f>
        <v>50073</v>
      </c>
      <c r="AR1536" s="186">
        <f>_xll.qlInterestRateIndexMaturity(Currency&amp;"ibor"&amp;$I$1,AQ1536,Trigger)</f>
        <v>50101</v>
      </c>
      <c r="AS1536" s="359">
        <f>_xll.qlIndexFixing($AC$5,AP1536,,_xll.ohTrigger(Trigger,Quote!$V$2))</f>
        <v>1.4157206828132754E-2</v>
      </c>
      <c r="AT1536" s="359">
        <f>_xll.qlIndexFixing($AU$1,AP1536,TRUE,_xll.ohTrigger(Trigger,Trigger1M))</f>
        <v>1.4000105077478509E-2</v>
      </c>
    </row>
    <row r="1537" spans="41:46" ht="11.25" customHeight="1" x14ac:dyDescent="0.25">
      <c r="AO1537" s="187" t="s">
        <v>90</v>
      </c>
      <c r="AP1537" s="186">
        <f>_xll.qlInterestRateIndexFixingDate(Currency&amp;"ibor"&amp;$I$1,AQ1537,Trigger)</f>
        <v>50076</v>
      </c>
      <c r="AQ1537" s="186">
        <f>_xll.qlCalendarAdvance(Calendar,AQ1536,AO1537,"f",,Trigger)</f>
        <v>50080</v>
      </c>
      <c r="AR1537" s="186">
        <f>_xll.qlInterestRateIndexMaturity(Currency&amp;"ibor"&amp;$I$1,AQ1537,Trigger)</f>
        <v>50108</v>
      </c>
      <c r="AS1537" s="359">
        <f>_xll.qlIndexFixing($AC$5,AP1537,,_xll.ohTrigger(Trigger,Quote!$V$2))</f>
        <v>1.4161271777461324E-2</v>
      </c>
      <c r="AT1537" s="359">
        <f>_xll.qlIndexFixing($AU$1,AP1537,TRUE,_xll.ohTrigger(Trigger,Trigger1M))</f>
        <v>1.399217538072214E-2</v>
      </c>
    </row>
    <row r="1538" spans="41:46" ht="11.25" customHeight="1" x14ac:dyDescent="0.25">
      <c r="AO1538" s="187" t="s">
        <v>90</v>
      </c>
      <c r="AP1538" s="186">
        <f>_xll.qlInterestRateIndexFixingDate(Currency&amp;"ibor"&amp;$I$1,AQ1538,Trigger)</f>
        <v>50083</v>
      </c>
      <c r="AQ1538" s="186">
        <f>_xll.qlCalendarAdvance(Calendar,AQ1537,AO1538,"f",,Trigger)</f>
        <v>50087</v>
      </c>
      <c r="AR1538" s="186">
        <f>_xll.qlInterestRateIndexMaturity(Currency&amp;"ibor"&amp;$I$1,AQ1538,Trigger)</f>
        <v>50115</v>
      </c>
      <c r="AS1538" s="359">
        <f>_xll.qlIndexFixing($AC$5,AP1538,,_xll.ohTrigger(Trigger,Quote!$V$2))</f>
        <v>1.416533672807458E-2</v>
      </c>
      <c r="AT1538" s="359">
        <f>_xll.qlIndexFixing($AU$1,AP1538,TRUE,_xll.ohTrigger(Trigger,Trigger1M))</f>
        <v>1.3984281211752199E-2</v>
      </c>
    </row>
    <row r="1539" spans="41:46" ht="11.25" customHeight="1" x14ac:dyDescent="0.25">
      <c r="AO1539" s="187" t="s">
        <v>90</v>
      </c>
      <c r="AP1539" s="186">
        <f>_xll.qlInterestRateIndexFixingDate(Currency&amp;"ibor"&amp;$I$1,AQ1539,Trigger)</f>
        <v>50090</v>
      </c>
      <c r="AQ1539" s="186">
        <f>_xll.qlCalendarAdvance(Calendar,AQ1538,AO1539,"f",,Trigger)</f>
        <v>50094</v>
      </c>
      <c r="AR1539" s="186">
        <f>_xll.qlInterestRateIndexMaturity(Currency&amp;"ibor"&amp;$I$1,AQ1539,Trigger)</f>
        <v>50122</v>
      </c>
      <c r="AS1539" s="359">
        <f>_xll.qlIndexFixing($AC$5,AP1539,,_xll.ohTrigger(Trigger,Quote!$V$2))</f>
        <v>1.4169401679972524E-2</v>
      </c>
      <c r="AT1539" s="359">
        <f>_xll.qlIndexFixing($AU$1,AP1539,TRUE,_xll.ohTrigger(Trigger,Trigger1M))</f>
        <v>1.3976422805500757E-2</v>
      </c>
    </row>
    <row r="1540" spans="41:46" ht="11.25" customHeight="1" x14ac:dyDescent="0.25">
      <c r="AO1540" s="187" t="s">
        <v>90</v>
      </c>
      <c r="AP1540" s="186">
        <f>_xll.qlInterestRateIndexFixingDate(Currency&amp;"ibor"&amp;$I$1,AQ1540,Trigger)</f>
        <v>50097</v>
      </c>
      <c r="AQ1540" s="186">
        <f>_xll.qlCalendarAdvance(Calendar,AQ1539,AO1540,"f",,Trigger)</f>
        <v>50101</v>
      </c>
      <c r="AR1540" s="186">
        <f>_xll.qlInterestRateIndexMaturity(Currency&amp;"ibor"&amp;$I$1,AQ1540,Trigger)</f>
        <v>50132</v>
      </c>
      <c r="AS1540" s="359">
        <f>_xll.qlIndexFixing($AC$5,AP1540,,_xll.ohTrigger(Trigger,Quote!$V$2))</f>
        <v>1.4175174552893141E-2</v>
      </c>
      <c r="AT1540" s="359">
        <f>_xll.qlIndexFixing($AU$1,AP1540,TRUE,_xll.ohTrigger(Trigger,Trigger1M))</f>
        <v>1.3967746883576096E-2</v>
      </c>
    </row>
    <row r="1541" spans="41:46" ht="11.25" customHeight="1" x14ac:dyDescent="0.25">
      <c r="AO1541" s="187" t="s">
        <v>90</v>
      </c>
      <c r="AP1541" s="186">
        <f>_xll.qlInterestRateIndexFixingDate(Currency&amp;"ibor"&amp;$I$1,AQ1541,Trigger)</f>
        <v>50104</v>
      </c>
      <c r="AQ1541" s="186">
        <f>_xll.qlCalendarAdvance(Calendar,AQ1540,AO1541,"f",,Trigger)</f>
        <v>50108</v>
      </c>
      <c r="AR1541" s="186">
        <f>_xll.qlInterestRateIndexMaturity(Currency&amp;"ibor"&amp;$I$1,AQ1541,Trigger)</f>
        <v>50139</v>
      </c>
      <c r="AS1541" s="359">
        <f>_xll.qlIndexFixing($AC$5,AP1541,,_xll.ohTrigger(Trigger,Quote!$V$2))</f>
        <v>1.4179239987614911E-2</v>
      </c>
      <c r="AT1541" s="359">
        <f>_xll.qlIndexFixing($AU$1,AP1541,TRUE,_xll.ohTrigger(Trigger,Trigger1M))</f>
        <v>1.3959967632998191E-2</v>
      </c>
    </row>
    <row r="1542" spans="41:46" ht="11.25" customHeight="1" x14ac:dyDescent="0.25">
      <c r="AO1542" s="187" t="s">
        <v>90</v>
      </c>
      <c r="AP1542" s="186">
        <f>_xll.qlInterestRateIndexFixingDate(Currency&amp;"ibor"&amp;$I$1,AQ1542,Trigger)</f>
        <v>50111</v>
      </c>
      <c r="AQ1542" s="186">
        <f>_xll.qlCalendarAdvance(Calendar,AQ1541,AO1542,"f",,Trigger)</f>
        <v>50115</v>
      </c>
      <c r="AR1542" s="186">
        <f>_xll.qlInterestRateIndexMaturity(Currency&amp;"ibor"&amp;$I$1,AQ1542,Trigger)</f>
        <v>50146</v>
      </c>
      <c r="AS1542" s="359">
        <f>_xll.qlIndexFixing($AC$5,AP1542,,_xll.ohTrigger(Trigger,Quote!$V$2))</f>
        <v>1.418330542376006E-2</v>
      </c>
      <c r="AT1542" s="359">
        <f>_xll.qlIndexFixing($AU$1,AP1542,TRUE,_xll.ohTrigger(Trigger,Trigger1M))</f>
        <v>1.3952224905040054E-2</v>
      </c>
    </row>
    <row r="1543" spans="41:46" ht="11.25" customHeight="1" x14ac:dyDescent="0.25">
      <c r="AO1543" s="187" t="s">
        <v>90</v>
      </c>
      <c r="AP1543" s="186">
        <f>_xll.qlInterestRateIndexFixingDate(Currency&amp;"ibor"&amp;$I$1,AQ1543,Trigger)</f>
        <v>50118</v>
      </c>
      <c r="AQ1543" s="186">
        <f>_xll.qlCalendarAdvance(Calendar,AQ1542,AO1543,"f",,Trigger)</f>
        <v>50122</v>
      </c>
      <c r="AR1543" s="186">
        <f>_xll.qlInterestRateIndexMaturity(Currency&amp;"ibor"&amp;$I$1,AQ1543,Trigger)</f>
        <v>50153</v>
      </c>
      <c r="AS1543" s="359">
        <f>_xll.qlIndexFixing($AC$5,AP1543,,_xll.ohTrigger(Trigger,Quote!$V$2))</f>
        <v>1.4187370861326007E-2</v>
      </c>
      <c r="AT1543" s="359">
        <f>_xll.qlIndexFixing($AU$1,AP1543,TRUE,_xll.ohTrigger(Trigger,Trigger1M))</f>
        <v>1.3944518934662123E-2</v>
      </c>
    </row>
    <row r="1544" spans="41:46" ht="11.25" customHeight="1" x14ac:dyDescent="0.25">
      <c r="AO1544" s="187" t="s">
        <v>90</v>
      </c>
      <c r="AP1544" s="186">
        <f>_xll.qlInterestRateIndexFixingDate(Currency&amp;"ibor"&amp;$I$1,AQ1544,Trigger)</f>
        <v>50125</v>
      </c>
      <c r="AQ1544" s="186">
        <f>_xll.qlCalendarAdvance(Calendar,AQ1543,AO1544,"f",,Trigger)</f>
        <v>50129</v>
      </c>
      <c r="AR1544" s="186">
        <f>_xll.qlInterestRateIndexMaturity(Currency&amp;"ibor"&amp;$I$1,AQ1544,Trigger)</f>
        <v>50160</v>
      </c>
      <c r="AS1544" s="359">
        <f>_xll.qlIndexFixing($AC$5,AP1544,,_xll.ohTrigger(Trigger,Quote!$V$2))</f>
        <v>1.4191436300310174E-2</v>
      </c>
      <c r="AT1544" s="359">
        <f>_xll.qlIndexFixing($AU$1,AP1544,TRUE,_xll.ohTrigger(Trigger,Trigger1M))</f>
        <v>1.3936849956809364E-2</v>
      </c>
    </row>
    <row r="1545" spans="41:46" ht="11.25" customHeight="1" x14ac:dyDescent="0.25">
      <c r="AO1545" s="187" t="s">
        <v>90</v>
      </c>
      <c r="AP1545" s="186">
        <f>_xll.qlInterestRateIndexFixingDate(Currency&amp;"ibor"&amp;$I$1,AQ1545,Trigger)</f>
        <v>50131</v>
      </c>
      <c r="AQ1545" s="186">
        <f>_xll.qlCalendarAdvance(Calendar,AQ1544,AO1545,"f",,Trigger)</f>
        <v>50137</v>
      </c>
      <c r="AR1545" s="186">
        <f>_xll.qlInterestRateIndexMaturity(Currency&amp;"ibor"&amp;$I$1,AQ1545,Trigger)</f>
        <v>50167</v>
      </c>
      <c r="AS1545" s="359">
        <f>_xll.qlIndexFixing($AC$5,AP1545,,_xll.ohTrigger(Trigger,Quote!$V$2))</f>
        <v>1.4195512357424889E-2</v>
      </c>
      <c r="AT1545" s="359">
        <f>_xll.qlIndexFixing($AU$1,AP1545,TRUE,_xll.ohTrigger(Trigger,Trigger1M))</f>
        <v>1.3928403224026553E-2</v>
      </c>
    </row>
    <row r="1546" spans="41:46" ht="11.25" customHeight="1" x14ac:dyDescent="0.25">
      <c r="AO1546" s="187" t="s">
        <v>90</v>
      </c>
      <c r="AP1546" s="186">
        <f>_xll.qlInterestRateIndexFixingDate(Currency&amp;"ibor"&amp;$I$1,AQ1546,Trigger)</f>
        <v>50140</v>
      </c>
      <c r="AQ1546" s="186">
        <f>_xll.qlCalendarAdvance(Calendar,AQ1545,AO1546,"f",,Trigger)</f>
        <v>50144</v>
      </c>
      <c r="AR1546" s="186">
        <f>_xll.qlInterestRateIndexMaturity(Currency&amp;"ibor"&amp;$I$1,AQ1546,Trigger)</f>
        <v>50174</v>
      </c>
      <c r="AS1546" s="359">
        <f>_xll.qlIndexFixing($AC$5,AP1546,,_xll.ohTrigger(Trigger,Quote!$V$2))</f>
        <v>1.4199577639125494E-2</v>
      </c>
      <c r="AT1546" s="359">
        <f>_xll.qlIndexFixing($AU$1,AP1546,TRUE,_xll.ohTrigger(Trigger,Trigger1M))</f>
        <v>1.3920811902255359E-2</v>
      </c>
    </row>
    <row r="1547" spans="41:46" ht="11.25" customHeight="1" x14ac:dyDescent="0.25">
      <c r="AO1547" s="187" t="s">
        <v>90</v>
      </c>
      <c r="AP1547" s="186">
        <f>_xll.qlInterestRateIndexFixingDate(Currency&amp;"ibor"&amp;$I$1,AQ1547,Trigger)</f>
        <v>50147</v>
      </c>
      <c r="AQ1547" s="186">
        <f>_xll.qlCalendarAdvance(Calendar,AQ1546,AO1547,"f",,Trigger)</f>
        <v>50151</v>
      </c>
      <c r="AR1547" s="186">
        <f>_xll.qlInterestRateIndexMaturity(Currency&amp;"ibor"&amp;$I$1,AQ1547,Trigger)</f>
        <v>50181</v>
      </c>
      <c r="AS1547" s="359">
        <f>_xll.qlIndexFixing($AC$5,AP1547,,_xll.ohTrigger(Trigger,Quote!$V$2))</f>
        <v>1.4203642922200999E-2</v>
      </c>
      <c r="AT1547" s="359">
        <f>_xll.qlIndexFixing($AU$1,AP1547,TRUE,_xll.ohTrigger(Trigger,Trigger1M))</f>
        <v>1.3913258293050568E-2</v>
      </c>
    </row>
    <row r="1548" spans="41:46" ht="11.25" customHeight="1" x14ac:dyDescent="0.25">
      <c r="AO1548" s="187" t="s">
        <v>90</v>
      </c>
      <c r="AP1548" s="186">
        <f>_xll.qlInterestRateIndexFixingDate(Currency&amp;"ibor"&amp;$I$1,AQ1548,Trigger)</f>
        <v>50154</v>
      </c>
      <c r="AQ1548" s="186">
        <f>_xll.qlCalendarAdvance(Calendar,AQ1547,AO1548,"f",,Trigger)</f>
        <v>50158</v>
      </c>
      <c r="AR1548" s="186">
        <f>_xll.qlInterestRateIndexMaturity(Currency&amp;"ibor"&amp;$I$1,AQ1548,Trigger)</f>
        <v>50188</v>
      </c>
      <c r="AS1548" s="359">
        <f>_xll.qlIndexFixing($AC$5,AP1548,,_xll.ohTrigger(Trigger,Quote!$V$2))</f>
        <v>1.4207708206648739E-2</v>
      </c>
      <c r="AT1548" s="359">
        <f>_xll.qlIndexFixing($AU$1,AP1548,TRUE,_xll.ohTrigger(Trigger,Trigger1M))</f>
        <v>1.3905742631349582E-2</v>
      </c>
    </row>
    <row r="1549" spans="41:46" ht="11.25" customHeight="1" x14ac:dyDescent="0.25">
      <c r="AO1549" s="187" t="s">
        <v>90</v>
      </c>
      <c r="AP1549" s="186">
        <f>_xll.qlInterestRateIndexFixingDate(Currency&amp;"ibor"&amp;$I$1,AQ1549,Trigger)</f>
        <v>50160</v>
      </c>
      <c r="AQ1549" s="186">
        <f>_xll.qlCalendarAdvance(Calendar,AQ1548,AO1549,"f",,Trigger)</f>
        <v>50165</v>
      </c>
      <c r="AR1549" s="186">
        <f>_xll.qlInterestRateIndexMaturity(Currency&amp;"ibor"&amp;$I$1,AQ1549,Trigger)</f>
        <v>50196</v>
      </c>
      <c r="AS1549" s="359">
        <f>_xll.qlIndexFixing($AC$5,AP1549,,_xll.ohTrigger(Trigger,Quote!$V$2))</f>
        <v>1.4151469350516614E-2</v>
      </c>
      <c r="AT1549" s="359">
        <f>_xll.qlIndexFixing($AU$1,AP1549,TRUE,_xll.ohTrigger(Trigger,Trigger1M))</f>
        <v>1.3898002666794888E-2</v>
      </c>
    </row>
    <row r="1550" spans="41:46" ht="11.25" customHeight="1" x14ac:dyDescent="0.25">
      <c r="AO1550" s="187" t="s">
        <v>90</v>
      </c>
      <c r="AP1550" s="186">
        <f>_xll.qlInterestRateIndexFixingDate(Currency&amp;"ibor"&amp;$I$1,AQ1550,Trigger)</f>
        <v>50168</v>
      </c>
      <c r="AQ1550" s="186">
        <f>_xll.qlCalendarAdvance(Calendar,AQ1549,AO1550,"f",,Trigger)</f>
        <v>50172</v>
      </c>
      <c r="AR1550" s="186">
        <f>_xll.qlInterestRateIndexMaturity(Currency&amp;"ibor"&amp;$I$1,AQ1550,Trigger)</f>
        <v>50203</v>
      </c>
      <c r="AS1550" s="359">
        <f>_xll.qlIndexFixing($AC$5,AP1550,,_xll.ohTrigger(Trigger,Quote!$V$2))</f>
        <v>1.4048858676852901E-2</v>
      </c>
      <c r="AT1550" s="359">
        <f>_xll.qlIndexFixing($AU$1,AP1550,TRUE,_xll.ohTrigger(Trigger,Trigger1M))</f>
        <v>1.3890566083396776E-2</v>
      </c>
    </row>
    <row r="1551" spans="41:46" ht="11.25" customHeight="1" x14ac:dyDescent="0.25">
      <c r="AO1551" s="187" t="s">
        <v>90</v>
      </c>
      <c r="AP1551" s="186">
        <f>_xll.qlInterestRateIndexFixingDate(Currency&amp;"ibor"&amp;$I$1,AQ1551,Trigger)</f>
        <v>50175</v>
      </c>
      <c r="AQ1551" s="186">
        <f>_xll.qlCalendarAdvance(Calendar,AQ1550,AO1551,"f",,Trigger)</f>
        <v>50179</v>
      </c>
      <c r="AR1551" s="186">
        <f>_xll.qlInterestRateIndexMaturity(Currency&amp;"ibor"&amp;$I$1,AQ1551,Trigger)</f>
        <v>50210</v>
      </c>
      <c r="AS1551" s="359">
        <f>_xll.qlIndexFixing($AC$5,AP1551,,_xll.ohTrigger(Trigger,Quote!$V$2))</f>
        <v>1.394606350274588E-2</v>
      </c>
      <c r="AT1551" s="359">
        <f>_xll.qlIndexFixing($AU$1,AP1551,TRUE,_xll.ohTrigger(Trigger,Trigger1M))</f>
        <v>1.3883168170773633E-2</v>
      </c>
    </row>
    <row r="1552" spans="41:46" ht="11.25" customHeight="1" x14ac:dyDescent="0.25">
      <c r="AO1552" s="187" t="s">
        <v>90</v>
      </c>
      <c r="AP1552" s="186">
        <f>_xll.qlInterestRateIndexFixingDate(Currency&amp;"ibor"&amp;$I$1,AQ1552,Trigger)</f>
        <v>50182</v>
      </c>
      <c r="AQ1552" s="186">
        <f>_xll.qlCalendarAdvance(Calendar,AQ1551,AO1552,"f",,Trigger)</f>
        <v>50186</v>
      </c>
      <c r="AR1552" s="186">
        <f>_xll.qlInterestRateIndexMaturity(Currency&amp;"ibor"&amp;$I$1,AQ1552,Trigger)</f>
        <v>50217</v>
      </c>
      <c r="AS1552" s="359">
        <f>_xll.qlIndexFixing($AC$5,AP1552,,_xll.ohTrigger(Trigger,Quote!$V$2))</f>
        <v>1.384308383310001E-2</v>
      </c>
      <c r="AT1552" s="359">
        <f>_xll.qlIndexFixing($AU$1,AP1552,TRUE,_xll.ohTrigger(Trigger,Trigger1M))</f>
        <v>1.3875809163885899E-2</v>
      </c>
    </row>
    <row r="1553" spans="41:46" ht="11.25" customHeight="1" x14ac:dyDescent="0.25">
      <c r="AO1553" s="187" t="s">
        <v>90</v>
      </c>
      <c r="AP1553" s="186">
        <f>_xll.qlInterestRateIndexFixingDate(Currency&amp;"ibor"&amp;$I$1,AQ1553,Trigger)</f>
        <v>50189</v>
      </c>
      <c r="AQ1553" s="186">
        <f>_xll.qlCalendarAdvance(Calendar,AQ1552,AO1553,"f",,Trigger)</f>
        <v>50193</v>
      </c>
      <c r="AR1553" s="186">
        <f>_xll.qlInterestRateIndexMaturity(Currency&amp;"ibor"&amp;$I$1,AQ1553,Trigger)</f>
        <v>50223</v>
      </c>
      <c r="AS1553" s="359">
        <f>_xll.qlIndexFixing($AC$5,AP1553,,_xll.ohTrigger(Trigger,Quote!$V$2))</f>
        <v>1.375463776796515E-2</v>
      </c>
      <c r="AT1553" s="359">
        <f>_xll.qlIndexFixing($AU$1,AP1553,TRUE,_xll.ohTrigger(Trigger,Trigger1M))</f>
        <v>1.3868741758647829E-2</v>
      </c>
    </row>
    <row r="1554" spans="41:46" ht="11.25" customHeight="1" x14ac:dyDescent="0.25">
      <c r="AO1554" s="187" t="s">
        <v>90</v>
      </c>
      <c r="AP1554" s="186">
        <f>_xll.qlInterestRateIndexFixingDate(Currency&amp;"ibor"&amp;$I$1,AQ1554,Trigger)</f>
        <v>50196</v>
      </c>
      <c r="AQ1554" s="186">
        <f>_xll.qlCalendarAdvance(Calendar,AQ1553,AO1554,"f",,Trigger)</f>
        <v>50200</v>
      </c>
      <c r="AR1554" s="186">
        <f>_xll.qlInterestRateIndexMaturity(Currency&amp;"ibor"&amp;$I$1,AQ1554,Trigger)</f>
        <v>50230</v>
      </c>
      <c r="AS1554" s="359">
        <f>_xll.qlIndexFixing($AC$5,AP1554,,_xll.ohTrigger(Trigger,Quote!$V$2))</f>
        <v>1.3757881861364396E-2</v>
      </c>
      <c r="AT1554" s="359">
        <f>_xll.qlIndexFixing($AU$1,AP1554,TRUE,_xll.ohTrigger(Trigger,Trigger1M))</f>
        <v>1.3861458715892283E-2</v>
      </c>
    </row>
    <row r="1555" spans="41:46" ht="11.25" customHeight="1" x14ac:dyDescent="0.25">
      <c r="AO1555" s="187" t="s">
        <v>90</v>
      </c>
      <c r="AP1555" s="186">
        <f>_xll.qlInterestRateIndexFixingDate(Currency&amp;"ibor"&amp;$I$1,AQ1555,Trigger)</f>
        <v>50203</v>
      </c>
      <c r="AQ1555" s="186">
        <f>_xll.qlCalendarAdvance(Calendar,AQ1554,AO1555,"f",,Trigger)</f>
        <v>50207</v>
      </c>
      <c r="AR1555" s="186">
        <f>_xll.qlInterestRateIndexMaturity(Currency&amp;"ibor"&amp;$I$1,AQ1555,Trigger)</f>
        <v>50237</v>
      </c>
      <c r="AS1555" s="359">
        <f>_xll.qlIndexFixing($AC$5,AP1555,,_xll.ohTrigger(Trigger,Quote!$V$2))</f>
        <v>1.3761125955634945E-2</v>
      </c>
      <c r="AT1555" s="359">
        <f>_xll.qlIndexFixing($AU$1,AP1555,TRUE,_xll.ohTrigger(Trigger,Trigger1M))</f>
        <v>1.3854215265271641E-2</v>
      </c>
    </row>
    <row r="1556" spans="41:46" ht="11.25" customHeight="1" x14ac:dyDescent="0.25">
      <c r="AO1556" s="187" t="s">
        <v>90</v>
      </c>
      <c r="AP1556" s="186">
        <f>_xll.qlInterestRateIndexFixingDate(Currency&amp;"ibor"&amp;$I$1,AQ1556,Trigger)</f>
        <v>50210</v>
      </c>
      <c r="AQ1556" s="186">
        <f>_xll.qlCalendarAdvance(Calendar,AQ1555,AO1556,"f",,Trigger)</f>
        <v>50214</v>
      </c>
      <c r="AR1556" s="186">
        <f>_xll.qlInterestRateIndexMaturity(Currency&amp;"ibor"&amp;$I$1,AQ1556,Trigger)</f>
        <v>50244</v>
      </c>
      <c r="AS1556" s="359">
        <f>_xll.qlIndexFixing($AC$5,AP1556,,_xll.ohTrigger(Trigger,Quote!$V$2))</f>
        <v>1.3764370050784791E-2</v>
      </c>
      <c r="AT1556" s="359">
        <f>_xll.qlIndexFixing($AU$1,AP1556,TRUE,_xll.ohTrigger(Trigger,Trigger1M))</f>
        <v>1.3847011641736628E-2</v>
      </c>
    </row>
    <row r="1557" spans="41:46" ht="11.25" customHeight="1" x14ac:dyDescent="0.25">
      <c r="AO1557" s="187" t="s">
        <v>90</v>
      </c>
      <c r="AP1557" s="186">
        <f>_xll.qlInterestRateIndexFixingDate(Currency&amp;"ibor"&amp;$I$1,AQ1557,Trigger)</f>
        <v>50217</v>
      </c>
      <c r="AQ1557" s="186">
        <f>_xll.qlCalendarAdvance(Calendar,AQ1556,AO1557,"f",,Trigger)</f>
        <v>50221</v>
      </c>
      <c r="AR1557" s="186">
        <f>_xll.qlInterestRateIndexMaturity(Currency&amp;"ibor"&amp;$I$1,AQ1557,Trigger)</f>
        <v>50252</v>
      </c>
      <c r="AS1557" s="359">
        <f>_xll.qlIndexFixing($AC$5,AP1557,,_xll.ohTrigger(Trigger,Quote!$V$2))</f>
        <v>1.3768109039578036E-2</v>
      </c>
      <c r="AT1557" s="359">
        <f>_xll.qlIndexFixing($AU$1,AP1557,TRUE,_xll.ohTrigger(Trigger,Trigger1M))</f>
        <v>1.3839605938727515E-2</v>
      </c>
    </row>
    <row r="1558" spans="41:46" ht="11.25" customHeight="1" x14ac:dyDescent="0.25">
      <c r="AO1558" s="187" t="s">
        <v>90</v>
      </c>
      <c r="AP1558" s="186">
        <f>_xll.qlInterestRateIndexFixingDate(Currency&amp;"ibor"&amp;$I$1,AQ1558,Trigger)</f>
        <v>50224</v>
      </c>
      <c r="AQ1558" s="186">
        <f>_xll.qlCalendarAdvance(Calendar,AQ1557,AO1558,"f",,Trigger)</f>
        <v>50228</v>
      </c>
      <c r="AR1558" s="186">
        <f>_xll.qlInterestRateIndexMaturity(Currency&amp;"ibor"&amp;$I$1,AQ1558,Trigger)</f>
        <v>50259</v>
      </c>
      <c r="AS1558" s="359">
        <f>_xll.qlIndexFixing($AC$5,AP1558,,_xll.ohTrigger(Trigger,Quote!$V$2))</f>
        <v>1.3771353260555058E-2</v>
      </c>
      <c r="AT1558" s="359">
        <f>_xll.qlIndexFixing($AU$1,AP1558,TRUE,_xll.ohTrigger(Trigger,Trigger1M))</f>
        <v>1.3832485300225456E-2</v>
      </c>
    </row>
    <row r="1559" spans="41:46" ht="11.25" customHeight="1" x14ac:dyDescent="0.25">
      <c r="AO1559" s="187" t="s">
        <v>90</v>
      </c>
      <c r="AP1559" s="186">
        <f>_xll.qlInterestRateIndexFixingDate(Currency&amp;"ibor"&amp;$I$1,AQ1559,Trigger)</f>
        <v>50231</v>
      </c>
      <c r="AQ1559" s="186">
        <f>_xll.qlCalendarAdvance(Calendar,AQ1558,AO1559,"f",,Trigger)</f>
        <v>50235</v>
      </c>
      <c r="AR1559" s="186">
        <f>_xll.qlInterestRateIndexMaturity(Currency&amp;"ibor"&amp;$I$1,AQ1559,Trigger)</f>
        <v>50266</v>
      </c>
      <c r="AS1559" s="359">
        <f>_xll.qlIndexFixing($AC$5,AP1559,,_xll.ohTrigger(Trigger,Quote!$V$2))</f>
        <v>1.3774597482437163E-2</v>
      </c>
      <c r="AT1559" s="359">
        <f>_xll.qlIndexFixing($AU$1,AP1559,TRUE,_xll.ohTrigger(Trigger,Trigger1M))</f>
        <v>1.3825405212119985E-2</v>
      </c>
    </row>
    <row r="1560" spans="41:46" ht="11.25" customHeight="1" x14ac:dyDescent="0.25">
      <c r="AO1560" s="187" t="s">
        <v>90</v>
      </c>
      <c r="AP1560" s="186">
        <f>_xll.qlInterestRateIndexFixingDate(Currency&amp;"ibor"&amp;$I$1,AQ1560,Trigger)</f>
        <v>50238</v>
      </c>
      <c r="AQ1560" s="186">
        <f>_xll.qlCalendarAdvance(Calendar,AQ1559,AO1560,"f",,Trigger)</f>
        <v>50242</v>
      </c>
      <c r="AR1560" s="186">
        <f>_xll.qlInterestRateIndexMaturity(Currency&amp;"ibor"&amp;$I$1,AQ1560,Trigger)</f>
        <v>50273</v>
      </c>
      <c r="AS1560" s="359">
        <f>_xll.qlIndexFixing($AC$5,AP1560,,_xll.ohTrigger(Trigger,Quote!$V$2))</f>
        <v>1.377784170522435E-2</v>
      </c>
      <c r="AT1560" s="359">
        <f>_xll.qlIndexFixing($AU$1,AP1560,TRUE,_xll.ohTrigger(Trigger,Trigger1M))</f>
        <v>1.3818365909366385E-2</v>
      </c>
    </row>
    <row r="1561" spans="41:46" ht="11.25" customHeight="1" x14ac:dyDescent="0.25">
      <c r="AO1561" s="187" t="s">
        <v>90</v>
      </c>
      <c r="AP1561" s="186">
        <f>_xll.qlInterestRateIndexFixingDate(Currency&amp;"ibor"&amp;$I$1,AQ1561,Trigger)</f>
        <v>50245</v>
      </c>
      <c r="AQ1561" s="186">
        <f>_xll.qlCalendarAdvance(Calendar,AQ1560,AO1561,"f",,Trigger)</f>
        <v>50249</v>
      </c>
      <c r="AR1561" s="186">
        <f>_xll.qlInterestRateIndexMaturity(Currency&amp;"ibor"&amp;$I$1,AQ1561,Trigger)</f>
        <v>50280</v>
      </c>
      <c r="AS1561" s="359">
        <f>_xll.qlIndexFixing($AC$5,AP1561,,_xll.ohTrigger(Trigger,Quote!$V$2))</f>
        <v>1.3781085928916621E-2</v>
      </c>
      <c r="AT1561" s="359">
        <f>_xll.qlIndexFixing($AU$1,AP1561,TRUE,_xll.ohTrigger(Trigger,Trigger1M))</f>
        <v>1.3811367626912199E-2</v>
      </c>
    </row>
    <row r="1562" spans="41:46" ht="11.25" customHeight="1" x14ac:dyDescent="0.25">
      <c r="AO1562" s="187" t="s">
        <v>90</v>
      </c>
      <c r="AP1562" s="186">
        <f>_xll.qlInterestRateIndexFixingDate(Currency&amp;"ibor"&amp;$I$1,AQ1562,Trigger)</f>
        <v>50252</v>
      </c>
      <c r="AQ1562" s="186">
        <f>_xll.qlCalendarAdvance(Calendar,AQ1561,AO1562,"f",,Trigger)</f>
        <v>50256</v>
      </c>
      <c r="AR1562" s="186">
        <f>_xll.qlInterestRateIndexMaturity(Currency&amp;"ibor"&amp;$I$1,AQ1562,Trigger)</f>
        <v>50287</v>
      </c>
      <c r="AS1562" s="359">
        <f>_xll.qlIndexFixing($AC$5,AP1562,,_xll.ohTrigger(Trigger,Quote!$V$2))</f>
        <v>1.3784330153513973E-2</v>
      </c>
      <c r="AT1562" s="359">
        <f>_xll.qlIndexFixing($AU$1,AP1562,TRUE,_xll.ohTrigger(Trigger,Trigger1M))</f>
        <v>1.380441059971271E-2</v>
      </c>
    </row>
    <row r="1563" spans="41:46" ht="11.25" customHeight="1" x14ac:dyDescent="0.25">
      <c r="AO1563" s="187" t="s">
        <v>90</v>
      </c>
      <c r="AP1563" s="186">
        <f>_xll.qlInterestRateIndexFixingDate(Currency&amp;"ibor"&amp;$I$1,AQ1563,Trigger)</f>
        <v>50259</v>
      </c>
      <c r="AQ1563" s="186">
        <f>_xll.qlCalendarAdvance(Calendar,AQ1562,AO1563,"f",,Trigger)</f>
        <v>50263</v>
      </c>
      <c r="AR1563" s="186">
        <f>_xll.qlInterestRateIndexMaturity(Currency&amp;"ibor"&amp;$I$1,AQ1563,Trigger)</f>
        <v>50294</v>
      </c>
      <c r="AS1563" s="359">
        <f>_xll.qlIndexFixing($AC$5,AP1563,,_xll.ohTrigger(Trigger,Quote!$V$2))</f>
        <v>1.3787574379016407E-2</v>
      </c>
      <c r="AT1563" s="359">
        <f>_xll.qlIndexFixing($AU$1,AP1563,TRUE,_xll.ohTrigger(Trigger,Trigger1M))</f>
        <v>1.3797495062720619E-2</v>
      </c>
    </row>
    <row r="1564" spans="41:46" ht="11.25" customHeight="1" x14ac:dyDescent="0.25">
      <c r="AO1564" s="187" t="s">
        <v>90</v>
      </c>
      <c r="AP1564" s="186">
        <f>_xll.qlInterestRateIndexFixingDate(Currency&amp;"ibor"&amp;$I$1,AQ1564,Trigger)</f>
        <v>50266</v>
      </c>
      <c r="AQ1564" s="186">
        <f>_xll.qlCalendarAdvance(Calendar,AQ1563,AO1564,"f",,Trigger)</f>
        <v>50270</v>
      </c>
      <c r="AR1564" s="186">
        <f>_xll.qlInterestRateIndexMaturity(Currency&amp;"ibor"&amp;$I$1,AQ1564,Trigger)</f>
        <v>50301</v>
      </c>
      <c r="AS1564" s="359">
        <f>_xll.qlIndexFixing($AC$5,AP1564,,_xll.ohTrigger(Trigger,Quote!$V$2))</f>
        <v>1.3790818605423924E-2</v>
      </c>
      <c r="AT1564" s="359">
        <f>_xll.qlIndexFixing($AU$1,AP1564,TRUE,_xll.ohTrigger(Trigger,Trigger1M))</f>
        <v>1.3790621250883473E-2</v>
      </c>
    </row>
    <row r="1565" spans="41:46" ht="11.25" customHeight="1" x14ac:dyDescent="0.25">
      <c r="AO1565" s="187" t="s">
        <v>90</v>
      </c>
      <c r="AP1565" s="186">
        <f>_xll.qlInterestRateIndexFixingDate(Currency&amp;"ibor"&amp;$I$1,AQ1565,Trigger)</f>
        <v>50273</v>
      </c>
      <c r="AQ1565" s="186">
        <f>_xll.qlCalendarAdvance(Calendar,AQ1564,AO1565,"f",,Trigger)</f>
        <v>50277</v>
      </c>
      <c r="AR1565" s="186">
        <f>_xll.qlInterestRateIndexMaturity(Currency&amp;"ibor"&amp;$I$1,AQ1565,Trigger)</f>
        <v>50308</v>
      </c>
      <c r="AS1565" s="359">
        <f>_xll.qlIndexFixing($AC$5,AP1565,,_xll.ohTrigger(Trigger,Quote!$V$2))</f>
        <v>1.3794062832739103E-2</v>
      </c>
      <c r="AT1565" s="359">
        <f>_xll.qlIndexFixing($AU$1,AP1565,TRUE,_xll.ohTrigger(Trigger,Trigger1M))</f>
        <v>1.3783789399153973E-2</v>
      </c>
    </row>
    <row r="1566" spans="41:46" ht="11.25" customHeight="1" x14ac:dyDescent="0.25">
      <c r="AO1566" s="187" t="s">
        <v>90</v>
      </c>
      <c r="AP1566" s="186">
        <f>_xll.qlInterestRateIndexFixingDate(Currency&amp;"ibor"&amp;$I$1,AQ1566,Trigger)</f>
        <v>50280</v>
      </c>
      <c r="AQ1566" s="186">
        <f>_xll.qlCalendarAdvance(Calendar,AQ1565,AO1566,"f",,Trigger)</f>
        <v>50284</v>
      </c>
      <c r="AR1566" s="186">
        <f>_xll.qlInterestRateIndexMaturity(Currency&amp;"ibor"&amp;$I$1,AQ1566,Trigger)</f>
        <v>50314</v>
      </c>
      <c r="AS1566" s="359">
        <f>_xll.qlIndexFixing($AC$5,AP1566,,_xll.ohTrigger(Trigger,Quote!$V$2))</f>
        <v>1.3796811050458047E-2</v>
      </c>
      <c r="AT1566" s="359">
        <f>_xll.qlIndexFixing($AU$1,AP1566,TRUE,_xll.ohTrigger(Trigger,Trigger1M))</f>
        <v>1.3777217583899493E-2</v>
      </c>
    </row>
    <row r="1567" spans="41:46" ht="11.25" customHeight="1" x14ac:dyDescent="0.25">
      <c r="AO1567" s="187" t="s">
        <v>90</v>
      </c>
      <c r="AP1567" s="186">
        <f>_xll.qlInterestRateIndexFixingDate(Currency&amp;"ibor"&amp;$I$1,AQ1567,Trigger)</f>
        <v>50287</v>
      </c>
      <c r="AQ1567" s="186">
        <f>_xll.qlCalendarAdvance(Calendar,AQ1566,AO1567,"f",,Trigger)</f>
        <v>50291</v>
      </c>
      <c r="AR1567" s="186">
        <f>_xll.qlInterestRateIndexMaturity(Currency&amp;"ibor"&amp;$I$1,AQ1567,Trigger)</f>
        <v>50321</v>
      </c>
      <c r="AS1567" s="359">
        <f>_xll.qlIndexFixing($AC$5,AP1567,,_xll.ohTrigger(Trigger,Quote!$V$2))</f>
        <v>1.3800055155245516E-2</v>
      </c>
      <c r="AT1567" s="359">
        <f>_xll.qlIndexFixing($AU$1,AP1567,TRUE,_xll.ohTrigger(Trigger,Trigger1M))</f>
        <v>1.3770467564659938E-2</v>
      </c>
    </row>
    <row r="1568" spans="41:46" ht="11.25" customHeight="1" x14ac:dyDescent="0.25">
      <c r="AO1568" s="187" t="s">
        <v>90</v>
      </c>
      <c r="AP1568" s="186">
        <f>_xll.qlInterestRateIndexFixingDate(Currency&amp;"ibor"&amp;$I$1,AQ1568,Trigger)</f>
        <v>50294</v>
      </c>
      <c r="AQ1568" s="186">
        <f>_xll.qlCalendarAdvance(Calendar,AQ1567,AO1568,"f",,Trigger)</f>
        <v>50298</v>
      </c>
      <c r="AR1568" s="186">
        <f>_xll.qlInterestRateIndexMaturity(Currency&amp;"ibor"&amp;$I$1,AQ1568,Trigger)</f>
        <v>50328</v>
      </c>
      <c r="AS1568" s="359">
        <f>_xll.qlIndexFixing($AC$5,AP1568,,_xll.ohTrigger(Trigger,Quote!$V$2))</f>
        <v>1.3803299260904289E-2</v>
      </c>
      <c r="AT1568" s="359">
        <f>_xll.qlIndexFixing($AU$1,AP1568,TRUE,_xll.ohTrigger(Trigger,Trigger1M))</f>
        <v>1.3763760191845442E-2</v>
      </c>
    </row>
    <row r="1569" spans="41:46" ht="11.25" customHeight="1" x14ac:dyDescent="0.25">
      <c r="AO1569" s="187" t="s">
        <v>90</v>
      </c>
      <c r="AP1569" s="186">
        <f>_xll.qlInterestRateIndexFixingDate(Currency&amp;"ibor"&amp;$I$1,AQ1569,Trigger)</f>
        <v>50301</v>
      </c>
      <c r="AQ1569" s="186">
        <f>_xll.qlCalendarAdvance(Calendar,AQ1568,AO1569,"f",,Trigger)</f>
        <v>50305</v>
      </c>
      <c r="AR1569" s="186">
        <f>_xll.qlInterestRateIndexMaturity(Currency&amp;"ibor"&amp;$I$1,AQ1569,Trigger)</f>
        <v>50335</v>
      </c>
      <c r="AS1569" s="359">
        <f>_xll.qlIndexFixing($AC$5,AP1569,,_xll.ohTrigger(Trigger,Quote!$V$2))</f>
        <v>1.3806543367445023E-2</v>
      </c>
      <c r="AT1569" s="359">
        <f>_xll.qlIndexFixing($AU$1,AP1569,TRUE,_xll.ohTrigger(Trigger,Trigger1M))</f>
        <v>1.3757095700396071E-2</v>
      </c>
    </row>
    <row r="1570" spans="41:46" ht="11.25" customHeight="1" x14ac:dyDescent="0.25">
      <c r="AO1570" s="187" t="s">
        <v>90</v>
      </c>
      <c r="AP1570" s="186">
        <f>_xll.qlInterestRateIndexFixingDate(Currency&amp;"ibor"&amp;$I$1,AQ1570,Trigger)</f>
        <v>50308</v>
      </c>
      <c r="AQ1570" s="186">
        <f>_xll.qlCalendarAdvance(Calendar,AQ1569,AO1570,"f",,Trigger)</f>
        <v>50312</v>
      </c>
      <c r="AR1570" s="186">
        <f>_xll.qlInterestRateIndexMaturity(Currency&amp;"ibor"&amp;$I$1,AQ1570,Trigger)</f>
        <v>50342</v>
      </c>
      <c r="AS1570" s="359">
        <f>_xll.qlIndexFixing($AC$5,AP1570,,_xll.ohTrigger(Trigger,Quote!$V$2))</f>
        <v>1.380978747485706E-2</v>
      </c>
      <c r="AT1570" s="359">
        <f>_xll.qlIndexFixing($AU$1,AP1570,TRUE,_xll.ohTrigger(Trigger,Trigger1M))</f>
        <v>1.3750474325257223E-2</v>
      </c>
    </row>
    <row r="1571" spans="41:46" ht="11.25" customHeight="1" x14ac:dyDescent="0.25">
      <c r="AO1571" s="187" t="s">
        <v>90</v>
      </c>
      <c r="AP1571" s="186">
        <f>_xll.qlInterestRateIndexFixingDate(Currency&amp;"ibor"&amp;$I$1,AQ1571,Trigger)</f>
        <v>50315</v>
      </c>
      <c r="AQ1571" s="186">
        <f>_xll.qlCalendarAdvance(Calendar,AQ1570,AO1571,"f",,Trigger)</f>
        <v>50319</v>
      </c>
      <c r="AR1571" s="186">
        <f>_xll.qlInterestRateIndexMaturity(Currency&amp;"ibor"&amp;$I$1,AQ1571,Trigger)</f>
        <v>50350</v>
      </c>
      <c r="AS1571" s="359">
        <f>_xll.qlIndexFixing($AC$5,AP1571,,_xll.ohTrigger(Trigger,Quote!$V$2))</f>
        <v>1.3813528215634325E-2</v>
      </c>
      <c r="AT1571" s="359">
        <f>_xll.qlIndexFixing($AU$1,AP1571,TRUE,_xll.ohTrigger(Trigger,Trigger1M))</f>
        <v>1.3743692608303796E-2</v>
      </c>
    </row>
    <row r="1572" spans="41:46" ht="11.25" customHeight="1" x14ac:dyDescent="0.25">
      <c r="AO1572" s="187" t="s">
        <v>90</v>
      </c>
      <c r="AP1572" s="186">
        <f>_xll.qlInterestRateIndexFixingDate(Currency&amp;"ibor"&amp;$I$1,AQ1572,Trigger)</f>
        <v>50322</v>
      </c>
      <c r="AQ1572" s="186">
        <f>_xll.qlCalendarAdvance(Calendar,AQ1571,AO1572,"f",,Trigger)</f>
        <v>50326</v>
      </c>
      <c r="AR1572" s="186">
        <f>_xll.qlInterestRateIndexMaturity(Currency&amp;"ibor"&amp;$I$1,AQ1572,Trigger)</f>
        <v>50357</v>
      </c>
      <c r="AS1572" s="359">
        <f>_xll.qlIndexFixing($AC$5,AP1572,,_xll.ohTrigger(Trigger,Quote!$V$2))</f>
        <v>1.3816772449282503E-2</v>
      </c>
      <c r="AT1572" s="359">
        <f>_xll.qlIndexFixing($AU$1,AP1572,TRUE,_xll.ohTrigger(Trigger,Trigger1M))</f>
        <v>1.3737161055959655E-2</v>
      </c>
    </row>
    <row r="1573" spans="41:46" ht="11.25" customHeight="1" x14ac:dyDescent="0.25">
      <c r="AO1573" s="187" t="s">
        <v>90</v>
      </c>
      <c r="AP1573" s="186">
        <f>_xll.qlInterestRateIndexFixingDate(Currency&amp;"ibor"&amp;$I$1,AQ1573,Trigger)</f>
        <v>50329</v>
      </c>
      <c r="AQ1573" s="186">
        <f>_xll.qlCalendarAdvance(Calendar,AQ1572,AO1573,"f",,Trigger)</f>
        <v>50333</v>
      </c>
      <c r="AR1573" s="186">
        <f>_xll.qlInterestRateIndexMaturity(Currency&amp;"ibor"&amp;$I$1,AQ1573,Trigger)</f>
        <v>50364</v>
      </c>
      <c r="AS1573" s="359">
        <f>_xll.qlIndexFixing($AC$5,AP1573,,_xll.ohTrigger(Trigger,Quote!$V$2))</f>
        <v>1.3820016683838341E-2</v>
      </c>
      <c r="AT1573" s="359">
        <f>_xll.qlIndexFixing($AU$1,AP1573,TRUE,_xll.ohTrigger(Trigger,Trigger1M))</f>
        <v>1.3730673343329308E-2</v>
      </c>
    </row>
    <row r="1574" spans="41:46" ht="11.25" customHeight="1" x14ac:dyDescent="0.25">
      <c r="AO1574" s="187" t="s">
        <v>90</v>
      </c>
      <c r="AP1574" s="186">
        <f>_xll.qlInterestRateIndexFixingDate(Currency&amp;"ibor"&amp;$I$1,AQ1574,Trigger)</f>
        <v>50336</v>
      </c>
      <c r="AQ1574" s="186">
        <f>_xll.qlCalendarAdvance(Calendar,AQ1573,AO1574,"f",,Trigger)</f>
        <v>50340</v>
      </c>
      <c r="AR1574" s="186">
        <f>_xll.qlInterestRateIndexMaturity(Currency&amp;"ibor"&amp;$I$1,AQ1574,Trigger)</f>
        <v>50371</v>
      </c>
      <c r="AS1574" s="359">
        <f>_xll.qlIndexFixing($AC$5,AP1574,,_xll.ohTrigger(Trigger,Quote!$V$2))</f>
        <v>1.382326091929926E-2</v>
      </c>
      <c r="AT1574" s="359">
        <f>_xll.qlIndexFixing($AU$1,AP1574,TRUE,_xll.ohTrigger(Trigger,Trigger1M))</f>
        <v>1.3724229705368036E-2</v>
      </c>
    </row>
    <row r="1575" spans="41:46" ht="11.25" customHeight="1" x14ac:dyDescent="0.25">
      <c r="AO1575" s="187" t="s">
        <v>90</v>
      </c>
      <c r="AP1575" s="186">
        <f>_xll.qlInterestRateIndexFixingDate(Currency&amp;"ibor"&amp;$I$1,AQ1575,Trigger)</f>
        <v>50343</v>
      </c>
      <c r="AQ1575" s="186">
        <f>_xll.qlCalendarAdvance(Calendar,AQ1574,AO1575,"f",,Trigger)</f>
        <v>50347</v>
      </c>
      <c r="AR1575" s="186">
        <f>_xll.qlInterestRateIndexMaturity(Currency&amp;"ibor"&amp;$I$1,AQ1575,Trigger)</f>
        <v>50377</v>
      </c>
      <c r="AS1575" s="359">
        <f>_xll.qlIndexFixing($AC$5,AP1575,,_xll.ohTrigger(Trigger,Quote!$V$2))</f>
        <v>1.3826008025064063E-2</v>
      </c>
      <c r="AT1575" s="359">
        <f>_xll.qlIndexFixing($AU$1,AP1575,TRUE,_xll.ohTrigger(Trigger,Trigger1M))</f>
        <v>1.3718022417299025E-2</v>
      </c>
    </row>
    <row r="1576" spans="41:46" ht="11.25" customHeight="1" x14ac:dyDescent="0.25">
      <c r="AO1576" s="187" t="s">
        <v>90</v>
      </c>
      <c r="AP1576" s="186">
        <f>_xll.qlInterestRateIndexFixingDate(Currency&amp;"ibor"&amp;$I$1,AQ1576,Trigger)</f>
        <v>50350</v>
      </c>
      <c r="AQ1576" s="186">
        <f>_xll.qlCalendarAdvance(Calendar,AQ1575,AO1576,"f",,Trigger)</f>
        <v>50354</v>
      </c>
      <c r="AR1576" s="186">
        <f>_xll.qlInterestRateIndexMaturity(Currency&amp;"ibor"&amp;$I$1,AQ1576,Trigger)</f>
        <v>50384</v>
      </c>
      <c r="AS1576" s="359">
        <f>_xll.qlIndexFixing($AC$5,AP1576,,_xll.ohTrigger(Trigger,Quote!$V$2))</f>
        <v>1.3829252137733228E-2</v>
      </c>
      <c r="AT1576" s="359">
        <f>_xll.qlIndexFixing($AU$1,AP1576,TRUE,_xll.ohTrigger(Trigger,Trigger1M))</f>
        <v>1.3711664673860646E-2</v>
      </c>
    </row>
    <row r="1577" spans="41:46" ht="11.25" customHeight="1" x14ac:dyDescent="0.25">
      <c r="AO1577" s="187" t="s">
        <v>90</v>
      </c>
      <c r="AP1577" s="186">
        <f>_xll.qlInterestRateIndexFixingDate(Currency&amp;"ibor"&amp;$I$1,AQ1577,Trigger)</f>
        <v>50357</v>
      </c>
      <c r="AQ1577" s="186">
        <f>_xll.qlCalendarAdvance(Calendar,AQ1576,AO1577,"f",,Trigger)</f>
        <v>50361</v>
      </c>
      <c r="AR1577" s="186">
        <f>_xll.qlInterestRateIndexMaturity(Currency&amp;"ibor"&amp;$I$1,AQ1577,Trigger)</f>
        <v>50391</v>
      </c>
      <c r="AS1577" s="359">
        <f>_xll.qlIndexFixing($AC$5,AP1577,,_xll.ohTrigger(Trigger,Quote!$V$2))</f>
        <v>1.3832496251279025E-2</v>
      </c>
      <c r="AT1577" s="359">
        <f>_xll.qlIndexFixing($AU$1,AP1577,TRUE,_xll.ohTrigger(Trigger,Trigger1M))</f>
        <v>1.3705351691342571E-2</v>
      </c>
    </row>
    <row r="1578" spans="41:46" ht="11.25" customHeight="1" x14ac:dyDescent="0.25">
      <c r="AO1578" s="187" t="s">
        <v>90</v>
      </c>
      <c r="AP1578" s="186">
        <f>_xll.qlInterestRateIndexFixingDate(Currency&amp;"ibor"&amp;$I$1,AQ1578,Trigger)</f>
        <v>50364</v>
      </c>
      <c r="AQ1578" s="186">
        <f>_xll.qlCalendarAdvance(Calendar,AQ1577,AO1578,"f",,Trigger)</f>
        <v>50368</v>
      </c>
      <c r="AR1578" s="186">
        <f>_xll.qlInterestRateIndexMaturity(Currency&amp;"ibor"&amp;$I$1,AQ1578,Trigger)</f>
        <v>50398</v>
      </c>
      <c r="AS1578" s="359">
        <f>_xll.qlIndexFixing($AC$5,AP1578,,_xll.ohTrigger(Trigger,Quote!$V$2))</f>
        <v>1.383574036569879E-2</v>
      </c>
      <c r="AT1578" s="359">
        <f>_xll.qlIndexFixing($AU$1,AP1578,TRUE,_xll.ohTrigger(Trigger,Trigger1M))</f>
        <v>1.3699083704690196E-2</v>
      </c>
    </row>
    <row r="1579" spans="41:46" ht="11.25" customHeight="1" x14ac:dyDescent="0.25">
      <c r="AO1579" s="187" t="s">
        <v>90</v>
      </c>
      <c r="AP1579" s="186">
        <f>_xll.qlInterestRateIndexFixingDate(Currency&amp;"ibor"&amp;$I$1,AQ1579,Trigger)</f>
        <v>50371</v>
      </c>
      <c r="AQ1579" s="186">
        <f>_xll.qlCalendarAdvance(Calendar,AQ1578,AO1579,"f",,Trigger)</f>
        <v>50375</v>
      </c>
      <c r="AR1579" s="186">
        <f>_xll.qlInterestRateIndexMaturity(Currency&amp;"ibor"&amp;$I$1,AQ1579,Trigger)</f>
        <v>50409</v>
      </c>
      <c r="AS1579" s="359">
        <f>_xll.qlIndexFixing($AC$5,AP1579,,_xll.ohTrigger(Trigger,Quote!$V$2))</f>
        <v>1.3840975145477696E-2</v>
      </c>
      <c r="AT1579" s="359">
        <f>_xll.qlIndexFixing($AU$1,AP1579,TRUE,_xll.ohTrigger(Trigger,Trigger1M))</f>
        <v>1.3692142295433396E-2</v>
      </c>
    </row>
    <row r="1580" spans="41:46" ht="11.25" customHeight="1" x14ac:dyDescent="0.25">
      <c r="AO1580" s="187" t="s">
        <v>90</v>
      </c>
      <c r="AP1580" s="186">
        <f>_xll.qlInterestRateIndexFixingDate(Currency&amp;"ibor"&amp;$I$1,AQ1580,Trigger)</f>
        <v>50378</v>
      </c>
      <c r="AQ1580" s="186">
        <f>_xll.qlCalendarAdvance(Calendar,AQ1579,AO1580,"f",,Trigger)</f>
        <v>50382</v>
      </c>
      <c r="AR1580" s="186">
        <f>_xll.qlInterestRateIndexMaturity(Currency&amp;"ibor"&amp;$I$1,AQ1580,Trigger)</f>
        <v>50413</v>
      </c>
      <c r="AS1580" s="359">
        <f>_xll.qlIndexFixing($AC$5,AP1580,,_xll.ohTrigger(Trigger,Quote!$V$2))</f>
        <v>1.3842726351076673E-2</v>
      </c>
      <c r="AT1580" s="359">
        <f>_xll.qlIndexFixing($AU$1,AP1580,TRUE,_xll.ohTrigger(Trigger,Trigger1M))</f>
        <v>1.3686506602826994E-2</v>
      </c>
    </row>
    <row r="1581" spans="41:46" ht="11.25" customHeight="1" x14ac:dyDescent="0.25">
      <c r="AO1581" s="187" t="s">
        <v>90</v>
      </c>
      <c r="AP1581" s="186">
        <f>_xll.qlInterestRateIndexFixingDate(Currency&amp;"ibor"&amp;$I$1,AQ1581,Trigger)</f>
        <v>50385</v>
      </c>
      <c r="AQ1581" s="186">
        <f>_xll.qlCalendarAdvance(Calendar,AQ1580,AO1581,"f",,Trigger)</f>
        <v>50389</v>
      </c>
      <c r="AR1581" s="186">
        <f>_xll.qlInterestRateIndexMaturity(Currency&amp;"ibor"&amp;$I$1,AQ1581,Trigger)</f>
        <v>50420</v>
      </c>
      <c r="AS1581" s="359">
        <f>_xll.qlIndexFixing($AC$5,AP1581,,_xll.ohTrigger(Trigger,Quote!$V$2))</f>
        <v>1.384597059287317E-2</v>
      </c>
      <c r="AT1581" s="359">
        <f>_xll.qlIndexFixing($AU$1,AP1581,TRUE,_xll.ohTrigger(Trigger,Trigger1M))</f>
        <v>1.3680378066147565E-2</v>
      </c>
    </row>
    <row r="1582" spans="41:46" ht="11.25" customHeight="1" x14ac:dyDescent="0.25">
      <c r="AO1582" s="187" t="s">
        <v>90</v>
      </c>
      <c r="AP1582" s="186">
        <f>_xll.qlInterestRateIndexFixingDate(Currency&amp;"ibor"&amp;$I$1,AQ1582,Trigger)</f>
        <v>50392</v>
      </c>
      <c r="AQ1582" s="186">
        <f>_xll.qlCalendarAdvance(Calendar,AQ1581,AO1582,"f",,Trigger)</f>
        <v>50396</v>
      </c>
      <c r="AR1582" s="186">
        <f>_xll.qlInterestRateIndexMaturity(Currency&amp;"ibor"&amp;$I$1,AQ1582,Trigger)</f>
        <v>50427</v>
      </c>
      <c r="AS1582" s="359">
        <f>_xll.qlIndexFixing($AC$5,AP1582,,_xll.ohTrigger(Trigger,Quote!$V$2))</f>
        <v>1.3849214835577328E-2</v>
      </c>
      <c r="AT1582" s="359">
        <f>_xll.qlIndexFixing($AU$1,AP1582,TRUE,_xll.ohTrigger(Trigger,Trigger1M))</f>
        <v>1.367429548374078E-2</v>
      </c>
    </row>
    <row r="1583" spans="41:46" ht="11.25" customHeight="1" x14ac:dyDescent="0.25">
      <c r="AO1583" s="187" t="s">
        <v>90</v>
      </c>
      <c r="AP1583" s="186">
        <f>_xll.qlInterestRateIndexFixingDate(Currency&amp;"ibor"&amp;$I$1,AQ1583,Trigger)</f>
        <v>50398</v>
      </c>
      <c r="AQ1583" s="186">
        <f>_xll.qlCalendarAdvance(Calendar,AQ1582,AO1583,"f",,Trigger)</f>
        <v>50403</v>
      </c>
      <c r="AR1583" s="186">
        <f>_xll.qlInterestRateIndexMaturity(Currency&amp;"ibor"&amp;$I$1,AQ1583,Trigger)</f>
        <v>50434</v>
      </c>
      <c r="AS1583" s="359">
        <f>_xll.qlIndexFixing($AC$5,AP1583,,_xll.ohTrigger(Trigger,Quote!$V$2))</f>
        <v>1.385245907918399E-2</v>
      </c>
      <c r="AT1583" s="359">
        <f>_xll.qlIndexFixing($AU$1,AP1583,TRUE,_xll.ohTrigger(Trigger,Trigger1M))</f>
        <v>1.3668259090559343E-2</v>
      </c>
    </row>
    <row r="1584" spans="41:46" ht="11.25" customHeight="1" x14ac:dyDescent="0.25">
      <c r="AO1584" s="187" t="s">
        <v>90</v>
      </c>
      <c r="AP1584" s="186">
        <f>_xll.qlInterestRateIndexFixingDate(Currency&amp;"ibor"&amp;$I$1,AQ1584,Trigger)</f>
        <v>50405</v>
      </c>
      <c r="AQ1584" s="186">
        <f>_xll.qlCalendarAdvance(Calendar,AQ1583,AO1584,"f",,Trigger)</f>
        <v>50410</v>
      </c>
      <c r="AR1584" s="186">
        <f>_xll.qlInterestRateIndexMaturity(Currency&amp;"ibor"&amp;$I$1,AQ1584,Trigger)</f>
        <v>50441</v>
      </c>
      <c r="AS1584" s="359">
        <f>_xll.qlIndexFixing($AC$5,AP1584,,_xll.ohTrigger(Trigger,Quote!$V$2))</f>
        <v>1.3855703323698315E-2</v>
      </c>
      <c r="AT1584" s="359">
        <f>_xll.qlIndexFixing($AU$1,AP1584,TRUE,_xll.ohTrigger(Trigger,Trigger1M))</f>
        <v>1.36622691215508E-2</v>
      </c>
    </row>
    <row r="1585" spans="41:46" ht="11.25" customHeight="1" x14ac:dyDescent="0.25">
      <c r="AO1585" s="187" t="s">
        <v>90</v>
      </c>
      <c r="AP1585" s="186">
        <f>_xll.qlInterestRateIndexFixingDate(Currency&amp;"ibor"&amp;$I$1,AQ1585,Trigger)</f>
        <v>50413</v>
      </c>
      <c r="AQ1585" s="186">
        <f>_xll.qlCalendarAdvance(Calendar,AQ1584,AO1585,"f",,Trigger)</f>
        <v>50417</v>
      </c>
      <c r="AR1585" s="186">
        <f>_xll.qlInterestRateIndexMaturity(Currency&amp;"ibor"&amp;$I$1,AQ1585,Trigger)</f>
        <v>50448</v>
      </c>
      <c r="AS1585" s="359">
        <f>_xll.qlIndexFixing($AC$5,AP1585,,_xll.ohTrigger(Trigger,Quote!$V$2))</f>
        <v>1.385894756911772E-2</v>
      </c>
      <c r="AT1585" s="359">
        <f>_xll.qlIndexFixing($AU$1,AP1585,TRUE,_xll.ohTrigger(Trigger,Trigger1M))</f>
        <v>1.3656325811665272E-2</v>
      </c>
    </row>
    <row r="1586" spans="41:46" ht="11.25" customHeight="1" x14ac:dyDescent="0.25">
      <c r="AO1586" s="187" t="s">
        <v>90</v>
      </c>
      <c r="AP1586" s="186">
        <f>_xll.qlInterestRateIndexFixingDate(Currency&amp;"ibor"&amp;$I$1,AQ1586,Trigger)</f>
        <v>50420</v>
      </c>
      <c r="AQ1586" s="186">
        <f>_xll.qlCalendarAdvance(Calendar,AQ1585,AO1586,"f",,Trigger)</f>
        <v>50424</v>
      </c>
      <c r="AR1586" s="186">
        <f>_xll.qlInterestRateIndexMaturity(Currency&amp;"ibor"&amp;$I$1,AQ1586,Trigger)</f>
        <v>50455</v>
      </c>
      <c r="AS1586" s="359">
        <f>_xll.qlIndexFixing($AC$5,AP1586,,_xll.ohTrigger(Trigger,Quote!$V$2))</f>
        <v>1.386219181544221E-2</v>
      </c>
      <c r="AT1586" s="359">
        <f>_xll.qlIndexFixing($AU$1,AP1586,TRUE,_xll.ohTrigger(Trigger,Trigger1M))</f>
        <v>1.3650429395858043E-2</v>
      </c>
    </row>
    <row r="1587" spans="41:46" ht="11.25" customHeight="1" x14ac:dyDescent="0.25">
      <c r="AO1587" s="187" t="s">
        <v>90</v>
      </c>
      <c r="AP1587" s="186">
        <f>_xll.qlInterestRateIndexFixingDate(Currency&amp;"ibor"&amp;$I$1,AQ1587,Trigger)</f>
        <v>50427</v>
      </c>
      <c r="AQ1587" s="186">
        <f>_xll.qlCalendarAdvance(Calendar,AQ1586,AO1587,"f",,Trigger)</f>
        <v>50431</v>
      </c>
      <c r="AR1587" s="186">
        <f>_xll.qlInterestRateIndexMaturity(Currency&amp;"ibor"&amp;$I$1,AQ1587,Trigger)</f>
        <v>50462</v>
      </c>
      <c r="AS1587" s="359">
        <f>_xll.qlIndexFixing($AC$5,AP1587,,_xll.ohTrigger(Trigger,Quote!$V$2))</f>
        <v>1.3865436062669202E-2</v>
      </c>
      <c r="AT1587" s="359">
        <f>_xll.qlIndexFixing($AU$1,AP1587,TRUE,_xll.ohTrigger(Trigger,Trigger1M))</f>
        <v>1.3644580109076657E-2</v>
      </c>
    </row>
    <row r="1588" spans="41:46" ht="11.25" customHeight="1" x14ac:dyDescent="0.25">
      <c r="AO1588" s="187" t="s">
        <v>90</v>
      </c>
      <c r="AP1588" s="186">
        <f>_xll.qlInterestRateIndexFixingDate(Currency&amp;"ibor"&amp;$I$1,AQ1588,Trigger)</f>
        <v>50434</v>
      </c>
      <c r="AQ1588" s="186">
        <f>_xll.qlCalendarAdvance(Calendar,AQ1587,AO1588,"f",,Trigger)</f>
        <v>50438</v>
      </c>
      <c r="AR1588" s="186">
        <f>_xll.qlInterestRateIndexMaturity(Currency&amp;"ibor"&amp;$I$1,AQ1588,Trigger)</f>
        <v>50466</v>
      </c>
      <c r="AS1588" s="359">
        <f>_xll.qlIndexFixing($AC$5,AP1588,,_xll.ohTrigger(Trigger,Quote!$V$2))</f>
        <v>1.3867184126786621E-2</v>
      </c>
      <c r="AT1588" s="359">
        <f>_xll.qlIndexFixing($AU$1,AP1588,TRUE,_xll.ohTrigger(Trigger,Trigger1M))</f>
        <v>1.3639235425126588E-2</v>
      </c>
    </row>
    <row r="1589" spans="41:46" ht="11.25" customHeight="1" x14ac:dyDescent="0.25">
      <c r="AO1589" s="187" t="s">
        <v>90</v>
      </c>
      <c r="AP1589" s="186">
        <f>_xll.qlInterestRateIndexFixingDate(Currency&amp;"ibor"&amp;$I$1,AQ1589,Trigger)</f>
        <v>50441</v>
      </c>
      <c r="AQ1589" s="186">
        <f>_xll.qlCalendarAdvance(Calendar,AQ1588,AO1589,"f",,Trigger)</f>
        <v>50445</v>
      </c>
      <c r="AR1589" s="186">
        <f>_xll.qlInterestRateIndexMaturity(Currency&amp;"ibor"&amp;$I$1,AQ1589,Trigger)</f>
        <v>50473</v>
      </c>
      <c r="AS1589" s="359">
        <f>_xll.qlIndexFixing($AC$5,AP1589,,_xll.ohTrigger(Trigger,Quote!$V$2))</f>
        <v>1.3870428000907367E-2</v>
      </c>
      <c r="AT1589" s="359">
        <f>_xll.qlIndexFixing($AU$1,AP1589,TRUE,_xll.ohTrigger(Trigger,Trigger1M))</f>
        <v>1.3633471501017156E-2</v>
      </c>
    </row>
    <row r="1590" spans="41:46" ht="11.25" customHeight="1" x14ac:dyDescent="0.25">
      <c r="AO1590" s="187" t="s">
        <v>90</v>
      </c>
      <c r="AP1590" s="186">
        <f>_xll.qlInterestRateIndexFixingDate(Currency&amp;"ibor"&amp;$I$1,AQ1590,Trigger)</f>
        <v>50448</v>
      </c>
      <c r="AQ1590" s="186">
        <f>_xll.qlCalendarAdvance(Calendar,AQ1589,AO1590,"f",,Trigger)</f>
        <v>50452</v>
      </c>
      <c r="AR1590" s="186">
        <f>_xll.qlInterestRateIndexMaturity(Currency&amp;"ibor"&amp;$I$1,AQ1590,Trigger)</f>
        <v>50480</v>
      </c>
      <c r="AS1590" s="359">
        <f>_xll.qlIndexFixing($AC$5,AP1590,,_xll.ohTrigger(Trigger,Quote!$V$2))</f>
        <v>1.3873671875841749E-2</v>
      </c>
      <c r="AT1590" s="359">
        <f>_xll.qlIndexFixing($AU$1,AP1590,TRUE,_xll.ohTrigger(Trigger,Trigger1M))</f>
        <v>1.3627755354740843E-2</v>
      </c>
    </row>
    <row r="1591" spans="41:46" ht="11.25" customHeight="1" x14ac:dyDescent="0.25">
      <c r="AO1591" s="187" t="s">
        <v>90</v>
      </c>
      <c r="AP1591" s="186">
        <f>_xll.qlInterestRateIndexFixingDate(Currency&amp;"ibor"&amp;$I$1,AQ1591,Trigger)</f>
        <v>50455</v>
      </c>
      <c r="AQ1591" s="186">
        <f>_xll.qlCalendarAdvance(Calendar,AQ1590,AO1591,"f",,Trigger)</f>
        <v>50459</v>
      </c>
      <c r="AR1591" s="186">
        <f>_xll.qlInterestRateIndexMaturity(Currency&amp;"ibor"&amp;$I$1,AQ1591,Trigger)</f>
        <v>50487</v>
      </c>
      <c r="AS1591" s="359">
        <f>_xll.qlIndexFixing($AC$5,AP1591,,_xll.ohTrigger(Trigger,Quote!$V$2))</f>
        <v>1.3876915751601184E-2</v>
      </c>
      <c r="AT1591" s="359">
        <f>_xll.qlIndexFixing($AU$1,AP1591,TRUE,_xll.ohTrigger(Trigger,Trigger1M))</f>
        <v>1.3622087221232577E-2</v>
      </c>
    </row>
    <row r="1592" spans="41:46" ht="11.25" customHeight="1" x14ac:dyDescent="0.25">
      <c r="AO1592" s="187" t="s">
        <v>90</v>
      </c>
      <c r="AP1592" s="186">
        <f>_xll.qlInterestRateIndexFixingDate(Currency&amp;"ibor"&amp;$I$1,AQ1592,Trigger)</f>
        <v>50462</v>
      </c>
      <c r="AQ1592" s="186">
        <f>_xll.qlCalendarAdvance(Calendar,AQ1591,AO1592,"f",,Trigger)</f>
        <v>50466</v>
      </c>
      <c r="AR1592" s="186">
        <f>_xll.qlInterestRateIndexMaturity(Currency&amp;"ibor"&amp;$I$1,AQ1592,Trigger)</f>
        <v>50497</v>
      </c>
      <c r="AS1592" s="359">
        <f>_xll.qlIndexFixing($AC$5,AP1592,,_xll.ohTrigger(Trigger,Quote!$V$2))</f>
        <v>1.3881657312395872E-2</v>
      </c>
      <c r="AT1592" s="359">
        <f>_xll.qlIndexFixing($AU$1,AP1592,TRUE,_xll.ohTrigger(Trigger,Trigger1M))</f>
        <v>1.3616048833886491E-2</v>
      </c>
    </row>
    <row r="1593" spans="41:46" ht="11.25" customHeight="1" x14ac:dyDescent="0.25">
      <c r="AO1593" s="187" t="s">
        <v>90</v>
      </c>
      <c r="AP1593" s="186">
        <f>_xll.qlInterestRateIndexFixingDate(Currency&amp;"ibor"&amp;$I$1,AQ1593,Trigger)</f>
        <v>50469</v>
      </c>
      <c r="AQ1593" s="186">
        <f>_xll.qlCalendarAdvance(Calendar,AQ1592,AO1593,"f",,Trigger)</f>
        <v>50473</v>
      </c>
      <c r="AR1593" s="186">
        <f>_xll.qlInterestRateIndexMaturity(Currency&amp;"ibor"&amp;$I$1,AQ1593,Trigger)</f>
        <v>50504</v>
      </c>
      <c r="AS1593" s="359">
        <f>_xll.qlIndexFixing($AC$5,AP1593,,_xll.ohTrigger(Trigger,Quote!$V$2))</f>
        <v>1.3884901565055938E-2</v>
      </c>
      <c r="AT1593" s="359">
        <f>_xll.qlIndexFixing($AU$1,AP1593,TRUE,_xll.ohTrigger(Trigger,Trigger1M))</f>
        <v>1.3610487255248866E-2</v>
      </c>
    </row>
    <row r="1594" spans="41:46" ht="11.25" customHeight="1" x14ac:dyDescent="0.25">
      <c r="AO1594" s="187" t="s">
        <v>90</v>
      </c>
      <c r="AP1594" s="186">
        <f>_xll.qlInterestRateIndexFixingDate(Currency&amp;"ibor"&amp;$I$1,AQ1594,Trigger)</f>
        <v>50476</v>
      </c>
      <c r="AQ1594" s="186">
        <f>_xll.qlCalendarAdvance(Calendar,AQ1593,AO1594,"f",,Trigger)</f>
        <v>50480</v>
      </c>
      <c r="AR1594" s="186">
        <f>_xll.qlInterestRateIndexMaturity(Currency&amp;"ibor"&amp;$I$1,AQ1594,Trigger)</f>
        <v>50511</v>
      </c>
      <c r="AS1594" s="359">
        <f>_xll.qlIndexFixing($AC$5,AP1594,,_xll.ohTrigger(Trigger,Quote!$V$2))</f>
        <v>1.3888145818623665E-2</v>
      </c>
      <c r="AT1594" s="359">
        <f>_xll.qlIndexFixing($AU$1,AP1594,TRUE,_xll.ohTrigger(Trigger,Trigger1M))</f>
        <v>1.3604974450306001E-2</v>
      </c>
    </row>
    <row r="1595" spans="41:46" ht="11.25" customHeight="1" x14ac:dyDescent="0.25">
      <c r="AO1595" s="187" t="s">
        <v>90</v>
      </c>
      <c r="AP1595" s="186">
        <f>_xll.qlInterestRateIndexFixingDate(Currency&amp;"ibor"&amp;$I$1,AQ1595,Trigger)</f>
        <v>50483</v>
      </c>
      <c r="AQ1595" s="186">
        <f>_xll.qlCalendarAdvance(Calendar,AQ1594,AO1595,"f",,Trigger)</f>
        <v>50487</v>
      </c>
      <c r="AR1595" s="186">
        <f>_xll.qlInterestRateIndexMaturity(Currency&amp;"ibor"&amp;$I$1,AQ1595,Trigger)</f>
        <v>50522</v>
      </c>
      <c r="AS1595" s="359">
        <f>_xll.qlIndexFixing($AC$5,AP1595,,_xll.ohTrigger(Trigger,Quote!$V$2))</f>
        <v>1.3893388833552274E-2</v>
      </c>
      <c r="AT1595" s="359">
        <f>_xll.qlIndexFixing($AU$1,AP1595,TRUE,_xll.ohTrigger(Trigger,Trigger1M))</f>
        <v>1.3598996572745594E-2</v>
      </c>
    </row>
    <row r="1596" spans="41:46" ht="11.25" customHeight="1" x14ac:dyDescent="0.25">
      <c r="AO1596" s="187" t="s">
        <v>90</v>
      </c>
      <c r="AP1596" s="186">
        <f>_xll.qlInterestRateIndexFixingDate(Currency&amp;"ibor"&amp;$I$1,AQ1596,Trigger)</f>
        <v>50490</v>
      </c>
      <c r="AQ1596" s="186">
        <f>_xll.qlCalendarAdvance(Calendar,AQ1595,AO1596,"f",,Trigger)</f>
        <v>50494</v>
      </c>
      <c r="AR1596" s="186">
        <f>_xll.qlInterestRateIndexMaturity(Currency&amp;"ibor"&amp;$I$1,AQ1596,Trigger)</f>
        <v>50525</v>
      </c>
      <c r="AS1596" s="359">
        <f>_xll.qlIndexFixing($AC$5,AP1596,,_xll.ohTrigger(Trigger,Quote!$V$2))</f>
        <v>1.3894634328469208E-2</v>
      </c>
      <c r="AT1596" s="359">
        <f>_xll.qlIndexFixing($AU$1,AP1596,TRUE,_xll.ohTrigger(Trigger,Trigger1M))</f>
        <v>1.3594096101286998E-2</v>
      </c>
    </row>
    <row r="1597" spans="41:46" ht="11.25" customHeight="1" x14ac:dyDescent="0.25">
      <c r="AO1597" s="187" t="s">
        <v>90</v>
      </c>
      <c r="AP1597" s="186">
        <f>_xll.qlInterestRateIndexFixingDate(Currency&amp;"ibor"&amp;$I$1,AQ1597,Trigger)</f>
        <v>50497</v>
      </c>
      <c r="AQ1597" s="186">
        <f>_xll.qlCalendarAdvance(Calendar,AQ1596,AO1597,"f",,Trigger)</f>
        <v>50501</v>
      </c>
      <c r="AR1597" s="186">
        <f>_xll.qlInterestRateIndexMaturity(Currency&amp;"ibor"&amp;$I$1,AQ1597,Trigger)</f>
        <v>50531</v>
      </c>
      <c r="AS1597" s="359">
        <f>_xll.qlIndexFixing($AC$5,AP1597,,_xll.ohTrigger(Trigger,Quote!$V$2))</f>
        <v>1.3897378706151819E-2</v>
      </c>
      <c r="AT1597" s="359">
        <f>_xll.qlIndexFixing($AU$1,AP1597,TRUE,_xll.ohTrigger(Trigger,Trigger1M))</f>
        <v>1.3588853648697885E-2</v>
      </c>
    </row>
    <row r="1598" spans="41:46" ht="11.25" customHeight="1" x14ac:dyDescent="0.25">
      <c r="AO1598" s="187" t="s">
        <v>90</v>
      </c>
      <c r="AP1598" s="186">
        <f>_xll.qlInterestRateIndexFixingDate(Currency&amp;"ibor"&amp;$I$1,AQ1598,Trigger)</f>
        <v>50504</v>
      </c>
      <c r="AQ1598" s="186">
        <f>_xll.qlCalendarAdvance(Calendar,AQ1597,AO1598,"f",,Trigger)</f>
        <v>50508</v>
      </c>
      <c r="AR1598" s="186">
        <f>_xll.qlInterestRateIndexMaturity(Currency&amp;"ibor"&amp;$I$1,AQ1598,Trigger)</f>
        <v>50538</v>
      </c>
      <c r="AS1598" s="359">
        <f>_xll.qlIndexFixing($AC$5,AP1598,,_xll.ohTrigger(Trigger,Quote!$V$2))</f>
        <v>1.3900622838096233E-2</v>
      </c>
      <c r="AT1598" s="359">
        <f>_xll.qlIndexFixing($AU$1,AP1598,TRUE,_xll.ohTrigger(Trigger,Trigger1M))</f>
        <v>1.3583534917700923E-2</v>
      </c>
    </row>
    <row r="1599" spans="41:46" ht="11.25" customHeight="1" x14ac:dyDescent="0.25">
      <c r="AO1599" s="187" t="s">
        <v>90</v>
      </c>
      <c r="AP1599" s="186">
        <f>_xll.qlInterestRateIndexFixingDate(Currency&amp;"ibor"&amp;$I$1,AQ1599,Trigger)</f>
        <v>50511</v>
      </c>
      <c r="AQ1599" s="186">
        <f>_xll.qlCalendarAdvance(Calendar,AQ1598,AO1599,"f",,Trigger)</f>
        <v>50515</v>
      </c>
      <c r="AR1599" s="186">
        <f>_xll.qlInterestRateIndexMaturity(Currency&amp;"ibor"&amp;$I$1,AQ1599,Trigger)</f>
        <v>50545</v>
      </c>
      <c r="AS1599" s="359">
        <f>_xll.qlIndexFixing($AC$5,AP1599,,_xll.ohTrigger(Trigger,Quote!$V$2))</f>
        <v>1.3903866970914613E-2</v>
      </c>
      <c r="AT1599" s="359">
        <f>_xll.qlIndexFixing($AU$1,AP1599,TRUE,_xll.ohTrigger(Trigger,Trigger1M))</f>
        <v>1.357826611641233E-2</v>
      </c>
    </row>
    <row r="1600" spans="41:46" ht="11.25" customHeight="1" x14ac:dyDescent="0.25">
      <c r="AO1600" s="187" t="s">
        <v>90</v>
      </c>
      <c r="AP1600" s="186">
        <f>_xll.qlInterestRateIndexFixingDate(Currency&amp;"ibor"&amp;$I$1,AQ1600,Trigger)</f>
        <v>50516</v>
      </c>
      <c r="AQ1600" s="186">
        <f>_xll.qlCalendarAdvance(Calendar,AQ1599,AO1600,"f",,Trigger)</f>
        <v>50522</v>
      </c>
      <c r="AR1600" s="186">
        <f>_xll.qlInterestRateIndexMaturity(Currency&amp;"ibor"&amp;$I$1,AQ1600,Trigger)</f>
        <v>50552</v>
      </c>
      <c r="AS1600" s="359">
        <f>_xll.qlIndexFixing($AC$5,AP1600,,_xll.ohTrigger(Trigger,Quote!$V$2))</f>
        <v>1.3907111104606962E-2</v>
      </c>
      <c r="AT1600" s="359">
        <f>_xll.qlIndexFixing($AU$1,AP1600,TRUE,_xll.ohTrigger(Trigger,Trigger1M))</f>
        <v>1.3573047479780165E-2</v>
      </c>
    </row>
    <row r="1601" spans="41:46" ht="11.25" customHeight="1" x14ac:dyDescent="0.25">
      <c r="AO1601" s="187" t="s">
        <v>90</v>
      </c>
      <c r="AP1601" s="186">
        <f>_xll.qlInterestRateIndexFixingDate(Currency&amp;"ibor"&amp;$I$1,AQ1601,Trigger)</f>
        <v>50525</v>
      </c>
      <c r="AQ1601" s="186">
        <f>_xll.qlCalendarAdvance(Calendar,AQ1600,AO1601,"f",,Trigger)</f>
        <v>50529</v>
      </c>
      <c r="AR1601" s="186">
        <f>_xll.qlInterestRateIndexMaturity(Currency&amp;"ibor"&amp;$I$1,AQ1601,Trigger)</f>
        <v>50560</v>
      </c>
      <c r="AS1601" s="359">
        <f>_xll.qlIndexFixing($AC$5,AP1601,,_xll.ohTrigger(Trigger,Quote!$V$2))</f>
        <v>1.3875054110155391E-2</v>
      </c>
      <c r="AT1601" s="359">
        <f>_xll.qlIndexFixing($AU$1,AP1601,TRUE,_xll.ohTrigger(Trigger,Trigger1M))</f>
        <v>1.3567770214974802E-2</v>
      </c>
    </row>
    <row r="1602" spans="41:46" ht="11.25" customHeight="1" x14ac:dyDescent="0.25">
      <c r="AO1602" s="187" t="s">
        <v>90</v>
      </c>
      <c r="AP1602" s="186">
        <f>_xll.qlInterestRateIndexFixingDate(Currency&amp;"ibor"&amp;$I$1,AQ1602,Trigger)</f>
        <v>50532</v>
      </c>
      <c r="AQ1602" s="186">
        <f>_xll.qlCalendarAdvance(Calendar,AQ1601,AO1602,"f",,Trigger)</f>
        <v>50536</v>
      </c>
      <c r="AR1602" s="186">
        <f>_xll.qlInterestRateIndexMaturity(Currency&amp;"ibor"&amp;$I$1,AQ1602,Trigger)</f>
        <v>50567</v>
      </c>
      <c r="AS1602" s="359">
        <f>_xll.qlIndexFixing($AC$5,AP1602,,_xll.ohTrigger(Trigger,Quote!$V$2))</f>
        <v>1.3794662559391957E-2</v>
      </c>
      <c r="AT1602" s="359">
        <f>_xll.qlIndexFixing($AU$1,AP1602,TRUE,_xll.ohTrigger(Trigger,Trigger1M))</f>
        <v>1.3562656057833159E-2</v>
      </c>
    </row>
    <row r="1603" spans="41:46" ht="11.25" customHeight="1" x14ac:dyDescent="0.25">
      <c r="AO1603" s="187" t="s">
        <v>90</v>
      </c>
      <c r="AP1603" s="186">
        <f>_xll.qlInterestRateIndexFixingDate(Currency&amp;"ibor"&amp;$I$1,AQ1603,Trigger)</f>
        <v>50539</v>
      </c>
      <c r="AQ1603" s="186">
        <f>_xll.qlCalendarAdvance(Calendar,AQ1602,AO1603,"f",,Trigger)</f>
        <v>50543</v>
      </c>
      <c r="AR1603" s="186">
        <f>_xll.qlInterestRateIndexMaturity(Currency&amp;"ibor"&amp;$I$1,AQ1603,Trigger)</f>
        <v>50574</v>
      </c>
      <c r="AS1603" s="359">
        <f>_xll.qlIndexFixing($AC$5,AP1603,,_xll.ohTrigger(Trigger,Quote!$V$2))</f>
        <v>1.3714132471003282E-2</v>
      </c>
      <c r="AT1603" s="359">
        <f>_xll.qlIndexFixing($AU$1,AP1603,TRUE,_xll.ohTrigger(Trigger,Trigger1M))</f>
        <v>1.3557592788960598E-2</v>
      </c>
    </row>
    <row r="1604" spans="41:46" ht="11.25" customHeight="1" x14ac:dyDescent="0.25">
      <c r="AO1604" s="187" t="s">
        <v>90</v>
      </c>
      <c r="AP1604" s="186">
        <f>_xll.qlInterestRateIndexFixingDate(Currency&amp;"ibor"&amp;$I$1,AQ1604,Trigger)</f>
        <v>50546</v>
      </c>
      <c r="AQ1604" s="186">
        <f>_xll.qlCalendarAdvance(Calendar,AQ1603,AO1604,"f",,Trigger)</f>
        <v>50550</v>
      </c>
      <c r="AR1604" s="186">
        <f>_xll.qlInterestRateIndexMaturity(Currency&amp;"ibor"&amp;$I$1,AQ1604,Trigger)</f>
        <v>50581</v>
      </c>
      <c r="AS1604" s="359">
        <f>_xll.qlIndexFixing($AC$5,AP1604,,_xll.ohTrigger(Trigger,Quote!$V$2))</f>
        <v>1.3633463847879954E-2</v>
      </c>
      <c r="AT1604" s="359">
        <f>_xll.qlIndexFixing($AU$1,AP1604,TRUE,_xll.ohTrigger(Trigger,Trigger1M))</f>
        <v>1.3552580643304665E-2</v>
      </c>
    </row>
    <row r="1605" spans="41:46" ht="11.25" customHeight="1" x14ac:dyDescent="0.25">
      <c r="AO1605" s="187" t="s">
        <v>90</v>
      </c>
      <c r="AP1605" s="186">
        <f>_xll.qlInterestRateIndexFixingDate(Currency&amp;"ibor"&amp;$I$1,AQ1605,Trigger)</f>
        <v>50553</v>
      </c>
      <c r="AQ1605" s="186">
        <f>_xll.qlCalendarAdvance(Calendar,AQ1604,AO1605,"f",,Trigger)</f>
        <v>50557</v>
      </c>
      <c r="AR1605" s="186">
        <f>_xll.qlInterestRateIndexMaturity(Currency&amp;"ibor"&amp;$I$1,AQ1605,Trigger)</f>
        <v>50587</v>
      </c>
      <c r="AS1605" s="359">
        <f>_xll.qlIndexFixing($AC$5,AP1605,,_xll.ohTrigger(Trigger,Quote!$V$2))</f>
        <v>1.3552213971477656E-2</v>
      </c>
      <c r="AT1605" s="359">
        <f>_xll.qlIndexFixing($AU$1,AP1605,TRUE,_xll.ohTrigger(Trigger,Trigger1M))</f>
        <v>1.3547714989589288E-2</v>
      </c>
    </row>
    <row r="1606" spans="41:46" ht="11.25" customHeight="1" x14ac:dyDescent="0.25">
      <c r="AO1606" s="187" t="s">
        <v>90</v>
      </c>
      <c r="AP1606" s="186">
        <f>_xll.qlInterestRateIndexFixingDate(Currency&amp;"ibor"&amp;$I$1,AQ1606,Trigger)</f>
        <v>50560</v>
      </c>
      <c r="AQ1606" s="186">
        <f>_xll.qlCalendarAdvance(Calendar,AQ1605,AO1606,"f",,Trigger)</f>
        <v>50564</v>
      </c>
      <c r="AR1606" s="186">
        <f>_xll.qlInterestRateIndexMaturity(Currency&amp;"ibor"&amp;$I$1,AQ1606,Trigger)</f>
        <v>50594</v>
      </c>
      <c r="AS1606" s="359">
        <f>_xll.qlIndexFixing($AC$5,AP1606,,_xll.ohTrigger(Trigger,Quote!$V$2))</f>
        <v>1.3554842056398009E-2</v>
      </c>
      <c r="AT1606" s="359">
        <f>_xll.qlIndexFixing($AU$1,AP1606,TRUE,_xll.ohTrigger(Trigger,Trigger1M))</f>
        <v>1.3542802274780996E-2</v>
      </c>
    </row>
    <row r="1607" spans="41:46" ht="11.25" customHeight="1" x14ac:dyDescent="0.25">
      <c r="AO1607" s="187" t="s">
        <v>90</v>
      </c>
      <c r="AP1607" s="186">
        <f>_xll.qlInterestRateIndexFixingDate(Currency&amp;"ibor"&amp;$I$1,AQ1607,Trigger)</f>
        <v>50567</v>
      </c>
      <c r="AQ1607" s="186">
        <f>_xll.qlCalendarAdvance(Calendar,AQ1606,AO1607,"f",,Trigger)</f>
        <v>50571</v>
      </c>
      <c r="AR1607" s="186">
        <f>_xll.qlInterestRateIndexMaturity(Currency&amp;"ibor"&amp;$I$1,AQ1607,Trigger)</f>
        <v>50601</v>
      </c>
      <c r="AS1607" s="359">
        <f>_xll.qlIndexFixing($AC$5,AP1607,,_xll.ohTrigger(Trigger,Quote!$V$2))</f>
        <v>1.3557470141893901E-2</v>
      </c>
      <c r="AT1607" s="359">
        <f>_xll.qlIndexFixing($AU$1,AP1607,TRUE,_xll.ohTrigger(Trigger,Trigger1M))</f>
        <v>1.3537941369254902E-2</v>
      </c>
    </row>
    <row r="1608" spans="41:46" ht="11.25" customHeight="1" x14ac:dyDescent="0.25">
      <c r="AO1608" s="187" t="s">
        <v>90</v>
      </c>
      <c r="AP1608" s="186">
        <f>_xll.qlInterestRateIndexFixingDate(Currency&amp;"ibor"&amp;$I$1,AQ1608,Trigger)</f>
        <v>50574</v>
      </c>
      <c r="AQ1608" s="186">
        <f>_xll.qlCalendarAdvance(Calendar,AQ1607,AO1608,"f",,Trigger)</f>
        <v>50578</v>
      </c>
      <c r="AR1608" s="186">
        <f>_xll.qlInterestRateIndexMaturity(Currency&amp;"ibor"&amp;$I$1,AQ1608,Trigger)</f>
        <v>50608</v>
      </c>
      <c r="AS1608" s="359">
        <f>_xll.qlIndexFixing($AC$5,AP1608,,_xll.ohTrigger(Trigger,Quote!$V$2))</f>
        <v>1.3560098227967998E-2</v>
      </c>
      <c r="AT1608" s="359">
        <f>_xll.qlIndexFixing($AU$1,AP1608,TRUE,_xll.ohTrigger(Trigger,Trigger1M))</f>
        <v>1.3533132507967061E-2</v>
      </c>
    </row>
    <row r="1609" spans="41:46" ht="11.25" customHeight="1" x14ac:dyDescent="0.25">
      <c r="AO1609" s="187" t="s">
        <v>90</v>
      </c>
      <c r="AP1609" s="186">
        <f>_xll.qlInterestRateIndexFixingDate(Currency&amp;"ibor"&amp;$I$1,AQ1609,Trigger)</f>
        <v>50581</v>
      </c>
      <c r="AQ1609" s="186">
        <f>_xll.qlCalendarAdvance(Calendar,AQ1608,AO1609,"f",,Trigger)</f>
        <v>50585</v>
      </c>
      <c r="AR1609" s="186">
        <f>_xll.qlInterestRateIndexMaturity(Currency&amp;"ibor"&amp;$I$1,AQ1609,Trigger)</f>
        <v>50615</v>
      </c>
      <c r="AS1609" s="359">
        <f>_xll.qlIndexFixing($AC$5,AP1609,,_xll.ohTrigger(Trigger,Quote!$V$2))</f>
        <v>1.356272631461497E-2</v>
      </c>
      <c r="AT1609" s="359">
        <f>_xll.qlIndexFixing($AU$1,AP1609,TRUE,_xll.ohTrigger(Trigger,Trigger1M))</f>
        <v>1.3528375925862868E-2</v>
      </c>
    </row>
    <row r="1610" spans="41:46" ht="11.25" customHeight="1" x14ac:dyDescent="0.25">
      <c r="AO1610" s="187" t="s">
        <v>90</v>
      </c>
      <c r="AP1610" s="186">
        <f>_xll.qlInterestRateIndexFixingDate(Currency&amp;"ibor"&amp;$I$1,AQ1610,Trigger)</f>
        <v>50588</v>
      </c>
      <c r="AQ1610" s="186">
        <f>_xll.qlCalendarAdvance(Calendar,AQ1609,AO1610,"f",,Trigger)</f>
        <v>50592</v>
      </c>
      <c r="AR1610" s="186">
        <f>_xll.qlInterestRateIndexMaturity(Currency&amp;"ibor"&amp;$I$1,AQ1610,Trigger)</f>
        <v>50623</v>
      </c>
      <c r="AS1610" s="359">
        <f>_xll.qlIndexFixing($AC$5,AP1610,,_xll.ohTrigger(Trigger,Quote!$V$2))</f>
        <v>1.356579761811991E-2</v>
      </c>
      <c r="AT1610" s="359">
        <f>_xll.qlIndexFixing($AU$1,AP1610,TRUE,_xll.ohTrigger(Trigger,Trigger1M))</f>
        <v>1.3523594514473295E-2</v>
      </c>
    </row>
    <row r="1611" spans="41:46" ht="11.25" customHeight="1" x14ac:dyDescent="0.25">
      <c r="AO1611" s="187" t="s">
        <v>90</v>
      </c>
      <c r="AP1611" s="186">
        <f>_xll.qlInterestRateIndexFixingDate(Currency&amp;"ibor"&amp;$I$1,AQ1611,Trigger)</f>
        <v>50595</v>
      </c>
      <c r="AQ1611" s="186">
        <f>_xll.qlCalendarAdvance(Calendar,AQ1610,AO1611,"f",,Trigger)</f>
        <v>50599</v>
      </c>
      <c r="AR1611" s="186">
        <f>_xll.qlInterestRateIndexMaturity(Currency&amp;"ibor"&amp;$I$1,AQ1611,Trigger)</f>
        <v>50630</v>
      </c>
      <c r="AS1611" s="359">
        <f>_xll.qlIndexFixing($AC$5,AP1611,,_xll.ohTrigger(Trigger,Quote!$V$2))</f>
        <v>1.3568425804941631E-2</v>
      </c>
      <c r="AT1611" s="359">
        <f>_xll.qlIndexFixing($AU$1,AP1611,TRUE,_xll.ohTrigger(Trigger,Trigger1M))</f>
        <v>1.3518946810102253E-2</v>
      </c>
    </row>
    <row r="1612" spans="41:46" ht="11.25" customHeight="1" x14ac:dyDescent="0.25">
      <c r="AO1612" s="187" t="s">
        <v>90</v>
      </c>
      <c r="AP1612" s="186">
        <f>_xll.qlInterestRateIndexFixingDate(Currency&amp;"ibor"&amp;$I$1,AQ1612,Trigger)</f>
        <v>50602</v>
      </c>
      <c r="AQ1612" s="186">
        <f>_xll.qlCalendarAdvance(Calendar,AQ1611,AO1612,"f",,Trigger)</f>
        <v>50606</v>
      </c>
      <c r="AR1612" s="186">
        <f>_xll.qlInterestRateIndexMaturity(Currency&amp;"ibor"&amp;$I$1,AQ1612,Trigger)</f>
        <v>50637</v>
      </c>
      <c r="AS1612" s="359">
        <f>_xll.qlIndexFixing($AC$5,AP1612,,_xll.ohTrigger(Trigger,Quote!$V$2))</f>
        <v>1.3571053992364164E-2</v>
      </c>
      <c r="AT1612" s="359">
        <f>_xll.qlIndexFixing($AU$1,AP1612,TRUE,_xll.ohTrigger(Trigger,Trigger1M))</f>
        <v>1.3514352108595246E-2</v>
      </c>
    </row>
    <row r="1613" spans="41:46" ht="11.25" customHeight="1" x14ac:dyDescent="0.25">
      <c r="AO1613" s="187" t="s">
        <v>90</v>
      </c>
      <c r="AP1613" s="186">
        <f>_xll.qlInterestRateIndexFixingDate(Currency&amp;"ibor"&amp;$I$1,AQ1613,Trigger)</f>
        <v>50609</v>
      </c>
      <c r="AQ1613" s="186">
        <f>_xll.qlCalendarAdvance(Calendar,AQ1612,AO1613,"f",,Trigger)</f>
        <v>50613</v>
      </c>
      <c r="AR1613" s="186">
        <f>_xll.qlInterestRateIndexMaturity(Currency&amp;"ibor"&amp;$I$1,AQ1613,Trigger)</f>
        <v>50644</v>
      </c>
      <c r="AS1613" s="359">
        <f>_xll.qlIndexFixing($AC$5,AP1613,,_xll.ohTrigger(Trigger,Quote!$V$2))</f>
        <v>1.3573682180374613E-2</v>
      </c>
      <c r="AT1613" s="359">
        <f>_xll.qlIndexFixing($AU$1,AP1613,TRUE,_xll.ohTrigger(Trigger,Trigger1M))</f>
        <v>1.3509810644907553E-2</v>
      </c>
    </row>
    <row r="1614" spans="41:46" ht="11.25" customHeight="1" x14ac:dyDescent="0.25">
      <c r="AO1614" s="187" t="s">
        <v>90</v>
      </c>
      <c r="AP1614" s="186">
        <f>_xll.qlInterestRateIndexFixingDate(Currency&amp;"ibor"&amp;$I$1,AQ1614,Trigger)</f>
        <v>50616</v>
      </c>
      <c r="AQ1614" s="186">
        <f>_xll.qlCalendarAdvance(Calendar,AQ1613,AO1614,"f",,Trigger)</f>
        <v>50620</v>
      </c>
      <c r="AR1614" s="186">
        <f>_xll.qlInterestRateIndexMaturity(Currency&amp;"ibor"&amp;$I$1,AQ1614,Trigger)</f>
        <v>50651</v>
      </c>
      <c r="AS1614" s="359">
        <f>_xll.qlIndexFixing($AC$5,AP1614,,_xll.ohTrigger(Trigger,Quote!$V$2))</f>
        <v>1.3576310368983291E-2</v>
      </c>
      <c r="AT1614" s="359">
        <f>_xll.qlIndexFixing($AU$1,AP1614,TRUE,_xll.ohTrigger(Trigger,Trigger1M))</f>
        <v>1.3505322653999612E-2</v>
      </c>
    </row>
    <row r="1615" spans="41:46" ht="11.25" customHeight="1" x14ac:dyDescent="0.25">
      <c r="AO1615" s="187" t="s">
        <v>90</v>
      </c>
      <c r="AP1615" s="186">
        <f>_xll.qlInterestRateIndexFixingDate(Currency&amp;"ibor"&amp;$I$1,AQ1615,Trigger)</f>
        <v>50623</v>
      </c>
      <c r="AQ1615" s="186">
        <f>_xll.qlCalendarAdvance(Calendar,AQ1614,AO1615,"f",,Trigger)</f>
        <v>50627</v>
      </c>
      <c r="AR1615" s="186">
        <f>_xll.qlInterestRateIndexMaturity(Currency&amp;"ibor"&amp;$I$1,AQ1615,Trigger)</f>
        <v>50658</v>
      </c>
      <c r="AS1615" s="359">
        <f>_xll.qlIndexFixing($AC$5,AP1615,,_xll.ohTrigger(Trigger,Quote!$V$2))</f>
        <v>1.3578938558185046E-2</v>
      </c>
      <c r="AT1615" s="359">
        <f>_xll.qlIndexFixing($AU$1,AP1615,TRUE,_xll.ohTrigger(Trigger,Trigger1M))</f>
        <v>1.3500888370826703E-2</v>
      </c>
    </row>
    <row r="1616" spans="41:46" ht="11.25" customHeight="1" x14ac:dyDescent="0.25">
      <c r="AO1616" s="187" t="s">
        <v>90</v>
      </c>
      <c r="AP1616" s="186">
        <f>_xll.qlInterestRateIndexFixingDate(Currency&amp;"ibor"&amp;$I$1,AQ1616,Trigger)</f>
        <v>50630</v>
      </c>
      <c r="AQ1616" s="186">
        <f>_xll.qlCalendarAdvance(Calendar,AQ1615,AO1616,"f",,Trigger)</f>
        <v>50634</v>
      </c>
      <c r="AR1616" s="186">
        <f>_xll.qlInterestRateIndexMaturity(Currency&amp;"ibor"&amp;$I$1,AQ1616,Trigger)</f>
        <v>50665</v>
      </c>
      <c r="AS1616" s="359">
        <f>_xll.qlIndexFixing($AC$5,AP1616,,_xll.ohTrigger(Trigger,Quote!$V$2))</f>
        <v>1.3581566747979874E-2</v>
      </c>
      <c r="AT1616" s="359">
        <f>_xll.qlIndexFixing($AU$1,AP1616,TRUE,_xll.ohTrigger(Trigger,Trigger1M))</f>
        <v>1.3496508030349269E-2</v>
      </c>
    </row>
    <row r="1617" spans="41:46" ht="11.25" customHeight="1" x14ac:dyDescent="0.25">
      <c r="AO1617" s="187" t="s">
        <v>90</v>
      </c>
      <c r="AP1617" s="186">
        <f>_xll.qlInterestRateIndexFixingDate(Currency&amp;"ibor"&amp;$I$1,AQ1617,Trigger)</f>
        <v>50637</v>
      </c>
      <c r="AQ1617" s="186">
        <f>_xll.qlCalendarAdvance(Calendar,AQ1616,AO1617,"f",,Trigger)</f>
        <v>50641</v>
      </c>
      <c r="AR1617" s="186">
        <f>_xll.qlInterestRateIndexMaturity(Currency&amp;"ibor"&amp;$I$1,AQ1617,Trigger)</f>
        <v>50672</v>
      </c>
      <c r="AS1617" s="359">
        <f>_xll.qlIndexFixing($AC$5,AP1617,,_xll.ohTrigger(Trigger,Quote!$V$2))</f>
        <v>1.3584194938370354E-2</v>
      </c>
      <c r="AT1617" s="359">
        <f>_xll.qlIndexFixing($AU$1,AP1617,TRUE,_xll.ohTrigger(Trigger,Trigger1M))</f>
        <v>1.3492181867520006E-2</v>
      </c>
    </row>
    <row r="1618" spans="41:46" ht="11.25" customHeight="1" x14ac:dyDescent="0.25">
      <c r="AO1618" s="187" t="s">
        <v>90</v>
      </c>
      <c r="AP1618" s="186">
        <f>_xll.qlInterestRateIndexFixingDate(Currency&amp;"ibor"&amp;$I$1,AQ1618,Trigger)</f>
        <v>50644</v>
      </c>
      <c r="AQ1618" s="186">
        <f>_xll.qlCalendarAdvance(Calendar,AQ1617,AO1618,"f",,Trigger)</f>
        <v>50648</v>
      </c>
      <c r="AR1618" s="186">
        <f>_xll.qlInterestRateIndexMaturity(Currency&amp;"ibor"&amp;$I$1,AQ1618,Trigger)</f>
        <v>50678</v>
      </c>
      <c r="AS1618" s="359">
        <f>_xll.qlIndexFixing($AC$5,AP1618,,_xll.ohTrigger(Trigger,Quote!$V$2))</f>
        <v>1.3586379120305025E-2</v>
      </c>
      <c r="AT1618" s="359">
        <f>_xll.qlIndexFixing($AU$1,AP1618,TRUE,_xll.ohTrigger(Trigger,Trigger1M))</f>
        <v>1.3487958016989765E-2</v>
      </c>
    </row>
    <row r="1619" spans="41:46" ht="11.25" customHeight="1" x14ac:dyDescent="0.25">
      <c r="AO1619" s="187" t="s">
        <v>90</v>
      </c>
      <c r="AP1619" s="186">
        <f>_xll.qlInterestRateIndexFixingDate(Currency&amp;"ibor"&amp;$I$1,AQ1619,Trigger)</f>
        <v>50651</v>
      </c>
      <c r="AQ1619" s="186">
        <f>_xll.qlCalendarAdvance(Calendar,AQ1618,AO1619,"f",,Trigger)</f>
        <v>50655</v>
      </c>
      <c r="AR1619" s="186">
        <f>_xll.qlInterestRateIndexMaturity(Currency&amp;"ibor"&amp;$I$1,AQ1619,Trigger)</f>
        <v>50685</v>
      </c>
      <c r="AS1619" s="359">
        <f>_xll.qlIndexFixing($AC$5,AP1619,,_xll.ohTrigger(Trigger,Quote!$V$2))</f>
        <v>1.35890072126994E-2</v>
      </c>
      <c r="AT1619" s="359">
        <f>_xll.qlIndexFixing($AU$1,AP1619,TRUE,_xll.ohTrigger(Trigger,Trigger1M))</f>
        <v>1.3483737148998642E-2</v>
      </c>
    </row>
    <row r="1620" spans="41:46" ht="11.25" customHeight="1" x14ac:dyDescent="0.25">
      <c r="AO1620" s="187" t="s">
        <v>90</v>
      </c>
      <c r="AP1620" s="186">
        <f>_xll.qlInterestRateIndexFixingDate(Currency&amp;"ibor"&amp;$I$1,AQ1620,Trigger)</f>
        <v>50658</v>
      </c>
      <c r="AQ1620" s="186">
        <f>_xll.qlCalendarAdvance(Calendar,AQ1619,AO1620,"f",,Trigger)</f>
        <v>50662</v>
      </c>
      <c r="AR1620" s="186">
        <f>_xll.qlInterestRateIndexMaturity(Currency&amp;"ibor"&amp;$I$1,AQ1620,Trigger)</f>
        <v>50692</v>
      </c>
      <c r="AS1620" s="359">
        <f>_xll.qlIndexFixing($AC$5,AP1620,,_xll.ohTrigger(Trigger,Quote!$V$2))</f>
        <v>1.3591635305669314E-2</v>
      </c>
      <c r="AT1620" s="359">
        <f>_xll.qlIndexFixing($AU$1,AP1620,TRUE,_xll.ohTrigger(Trigger,Trigger1M))</f>
        <v>1.347957114464915E-2</v>
      </c>
    </row>
    <row r="1621" spans="41:46" ht="11.25" customHeight="1" x14ac:dyDescent="0.25">
      <c r="AO1621" s="187" t="s">
        <v>90</v>
      </c>
      <c r="AP1621" s="186">
        <f>_xll.qlInterestRateIndexFixingDate(Currency&amp;"ibor"&amp;$I$1,AQ1621,Trigger)</f>
        <v>50665</v>
      </c>
      <c r="AQ1621" s="186">
        <f>_xll.qlCalendarAdvance(Calendar,AQ1620,AO1621,"f",,Trigger)</f>
        <v>50669</v>
      </c>
      <c r="AR1621" s="186">
        <f>_xll.qlInterestRateIndexMaturity(Currency&amp;"ibor"&amp;$I$1,AQ1621,Trigger)</f>
        <v>50699</v>
      </c>
      <c r="AS1621" s="359">
        <f>_xll.qlIndexFixing($AC$5,AP1621,,_xll.ohTrigger(Trigger,Quote!$V$2))</f>
        <v>1.3594263399217432E-2</v>
      </c>
      <c r="AT1621" s="359">
        <f>_xll.qlIndexFixing($AU$1,AP1621,TRUE,_xll.ohTrigger(Trigger,Trigger1M))</f>
        <v>1.3475460238900006E-2</v>
      </c>
    </row>
    <row r="1622" spans="41:46" ht="11.25" customHeight="1" x14ac:dyDescent="0.25">
      <c r="AO1622" s="187" t="s">
        <v>90</v>
      </c>
      <c r="AP1622" s="186">
        <f>_xll.qlInterestRateIndexFixingDate(Currency&amp;"ibor"&amp;$I$1,AQ1622,Trigger)</f>
        <v>50672</v>
      </c>
      <c r="AQ1622" s="186">
        <f>_xll.qlCalendarAdvance(Calendar,AQ1621,AO1622,"f",,Trigger)</f>
        <v>50676</v>
      </c>
      <c r="AR1622" s="186">
        <f>_xll.qlInterestRateIndexMaturity(Currency&amp;"ibor"&amp;$I$1,AQ1622,Trigger)</f>
        <v>50706</v>
      </c>
      <c r="AS1622" s="359">
        <f>_xll.qlIndexFixing($AC$5,AP1622,,_xll.ohTrigger(Trigger,Quote!$V$2))</f>
        <v>1.3596891493335761E-2</v>
      </c>
      <c r="AT1622" s="359">
        <f>_xll.qlIndexFixing($AU$1,AP1622,TRUE,_xll.ohTrigger(Trigger,Trigger1M))</f>
        <v>1.3471404666701936E-2</v>
      </c>
    </row>
    <row r="1623" spans="41:46" ht="11.25" customHeight="1" x14ac:dyDescent="0.25">
      <c r="AO1623" s="187" t="s">
        <v>90</v>
      </c>
      <c r="AP1623" s="186">
        <f>_xll.qlInterestRateIndexFixingDate(Currency&amp;"ibor"&amp;$I$1,AQ1623,Trigger)</f>
        <v>50679</v>
      </c>
      <c r="AQ1623" s="186">
        <f>_xll.qlCalendarAdvance(Calendar,AQ1622,AO1623,"f",,Trigger)</f>
        <v>50683</v>
      </c>
      <c r="AR1623" s="186">
        <f>_xll.qlInterestRateIndexMaturity(Currency&amp;"ibor"&amp;$I$1,AQ1623,Trigger)</f>
        <v>50714</v>
      </c>
      <c r="AS1623" s="359">
        <f>_xll.qlIndexFixing($AC$5,AP1623,,_xll.ohTrigger(Trigger,Quote!$V$2))</f>
        <v>1.3599964093180683E-2</v>
      </c>
      <c r="AT1623" s="359">
        <f>_xll.qlIndexFixing($AU$1,AP1623,TRUE,_xll.ohTrigger(Trigger,Trigger1M))</f>
        <v>1.3467375778997363E-2</v>
      </c>
    </row>
    <row r="1624" spans="41:46" ht="11.25" customHeight="1" x14ac:dyDescent="0.25">
      <c r="AO1624" s="187" t="s">
        <v>90</v>
      </c>
      <c r="AP1624" s="186">
        <f>_xll.qlInterestRateIndexFixingDate(Currency&amp;"ibor"&amp;$I$1,AQ1624,Trigger)</f>
        <v>50686</v>
      </c>
      <c r="AQ1624" s="186">
        <f>_xll.qlCalendarAdvance(Calendar,AQ1623,AO1624,"f",,Trigger)</f>
        <v>50690</v>
      </c>
      <c r="AR1624" s="186">
        <f>_xll.qlInterestRateIndexMaturity(Currency&amp;"ibor"&amp;$I$1,AQ1624,Trigger)</f>
        <v>50721</v>
      </c>
      <c r="AS1624" s="359">
        <f>_xll.qlIndexFixing($AC$5,AP1624,,_xll.ohTrigger(Trigger,Quote!$V$2))</f>
        <v>1.3602592287730416E-2</v>
      </c>
      <c r="AT1624" s="359">
        <f>_xll.qlIndexFixing($AU$1,AP1624,TRUE,_xll.ohTrigger(Trigger,Trigger1M))</f>
        <v>1.3463435438610484E-2</v>
      </c>
    </row>
    <row r="1625" spans="41:46" ht="11.25" customHeight="1" x14ac:dyDescent="0.25">
      <c r="AO1625" s="187" t="s">
        <v>90</v>
      </c>
      <c r="AP1625" s="186">
        <f>_xll.qlInterestRateIndexFixingDate(Currency&amp;"ibor"&amp;$I$1,AQ1625,Trigger)</f>
        <v>50693</v>
      </c>
      <c r="AQ1625" s="186">
        <f>_xll.qlCalendarAdvance(Calendar,AQ1624,AO1625,"f",,Trigger)</f>
        <v>50697</v>
      </c>
      <c r="AR1625" s="186">
        <f>_xll.qlInterestRateIndexMaturity(Currency&amp;"ibor"&amp;$I$1,AQ1625,Trigger)</f>
        <v>50728</v>
      </c>
      <c r="AS1625" s="359">
        <f>_xll.qlIndexFixing($AC$5,AP1625,,_xll.ohTrigger(Trigger,Quote!$V$2))</f>
        <v>1.3605220482870646E-2</v>
      </c>
      <c r="AT1625" s="359">
        <f>_xll.qlIndexFixing($AU$1,AP1625,TRUE,_xll.ohTrigger(Trigger,Trigger1M))</f>
        <v>1.3459551155560441E-2</v>
      </c>
    </row>
    <row r="1626" spans="41:46" ht="11.25" customHeight="1" x14ac:dyDescent="0.25">
      <c r="AO1626" s="187" t="s">
        <v>90</v>
      </c>
      <c r="AP1626" s="186">
        <f>_xll.qlInterestRateIndexFixingDate(Currency&amp;"ibor"&amp;$I$1,AQ1626,Trigger)</f>
        <v>50700</v>
      </c>
      <c r="AQ1626" s="186">
        <f>_xll.qlCalendarAdvance(Calendar,AQ1625,AO1626,"f",,Trigger)</f>
        <v>50704</v>
      </c>
      <c r="AR1626" s="186">
        <f>_xll.qlInterestRateIndexMaturity(Currency&amp;"ibor"&amp;$I$1,AQ1626,Trigger)</f>
        <v>50735</v>
      </c>
      <c r="AS1626" s="359">
        <f>_xll.qlIndexFixing($AC$5,AP1626,,_xll.ohTrigger(Trigger,Quote!$V$2))</f>
        <v>1.3607848678609105E-2</v>
      </c>
      <c r="AT1626" s="359">
        <f>_xll.qlIndexFixing($AU$1,AP1626,TRUE,_xll.ohTrigger(Trigger,Trigger1M))</f>
        <v>1.3455723164810252E-2</v>
      </c>
    </row>
    <row r="1627" spans="41:46" ht="11.25" customHeight="1" x14ac:dyDescent="0.25">
      <c r="AO1627" s="187" t="s">
        <v>90</v>
      </c>
      <c r="AP1627" s="186">
        <f>_xll.qlInterestRateIndexFixingDate(Currency&amp;"ibor"&amp;$I$1,AQ1627,Trigger)</f>
        <v>50707</v>
      </c>
      <c r="AQ1627" s="186">
        <f>_xll.qlCalendarAdvance(Calendar,AQ1626,AO1627,"f",,Trigger)</f>
        <v>50711</v>
      </c>
      <c r="AR1627" s="186">
        <f>_xll.qlInterestRateIndexMaturity(Currency&amp;"ibor"&amp;$I$1,AQ1627,Trigger)</f>
        <v>50741</v>
      </c>
      <c r="AS1627" s="359">
        <f>_xll.qlIndexFixing($AC$5,AP1627,,_xll.ohTrigger(Trigger,Quote!$V$2))</f>
        <v>1.3610031972563164E-2</v>
      </c>
      <c r="AT1627" s="359">
        <f>_xll.qlIndexFixing($AU$1,AP1627,TRUE,_xll.ohTrigger(Trigger,Trigger1M))</f>
        <v>1.3451965032402313E-2</v>
      </c>
    </row>
    <row r="1628" spans="41:46" ht="11.25" customHeight="1" x14ac:dyDescent="0.25">
      <c r="AO1628" s="187" t="s">
        <v>90</v>
      </c>
      <c r="AP1628" s="186">
        <f>_xll.qlInterestRateIndexFixingDate(Currency&amp;"ibor"&amp;$I$1,AQ1628,Trigger)</f>
        <v>50714</v>
      </c>
      <c r="AQ1628" s="186">
        <f>_xll.qlCalendarAdvance(Calendar,AQ1627,AO1628,"f",,Trigger)</f>
        <v>50718</v>
      </c>
      <c r="AR1628" s="186">
        <f>_xll.qlInterestRateIndexMaturity(Currency&amp;"ibor"&amp;$I$1,AQ1628,Trigger)</f>
        <v>50748</v>
      </c>
      <c r="AS1628" s="359">
        <f>_xll.qlIndexFixing($AC$5,AP1628,,_xll.ohTrigger(Trigger,Quote!$V$2))</f>
        <v>1.3612660070132065E-2</v>
      </c>
      <c r="AT1628" s="359">
        <f>_xll.qlIndexFixing($AU$1,AP1628,TRUE,_xll.ohTrigger(Trigger,Trigger1M))</f>
        <v>1.3448246395566521E-2</v>
      </c>
    </row>
    <row r="1629" spans="41:46" ht="11.25" customHeight="1" x14ac:dyDescent="0.25">
      <c r="AO1629" s="187" t="s">
        <v>90</v>
      </c>
      <c r="AP1629" s="186">
        <f>_xll.qlInterestRateIndexFixingDate(Currency&amp;"ibor"&amp;$I$1,AQ1629,Trigger)</f>
        <v>50721</v>
      </c>
      <c r="AQ1629" s="186">
        <f>_xll.qlCalendarAdvance(Calendar,AQ1628,AO1629,"f",,Trigger)</f>
        <v>50725</v>
      </c>
      <c r="AR1629" s="186">
        <f>_xll.qlInterestRateIndexMaturity(Currency&amp;"ibor"&amp;$I$1,AQ1629,Trigger)</f>
        <v>50755</v>
      </c>
      <c r="AS1629" s="359">
        <f>_xll.qlIndexFixing($AC$5,AP1629,,_xll.ohTrigger(Trigger,Quote!$V$2))</f>
        <v>1.3615288168276507E-2</v>
      </c>
      <c r="AT1629" s="359">
        <f>_xll.qlIndexFixing($AU$1,AP1629,TRUE,_xll.ohTrigger(Trigger,Trigger1M))</f>
        <v>1.3444584736974186E-2</v>
      </c>
    </row>
    <row r="1630" spans="41:46" ht="11.25" customHeight="1" x14ac:dyDescent="0.25">
      <c r="AO1630" s="187" t="s">
        <v>90</v>
      </c>
      <c r="AP1630" s="186">
        <f>_xll.qlInterestRateIndexFixingDate(Currency&amp;"ibor"&amp;$I$1,AQ1630,Trigger)</f>
        <v>50728</v>
      </c>
      <c r="AQ1630" s="186">
        <f>_xll.qlCalendarAdvance(Calendar,AQ1629,AO1630,"f",,Trigger)</f>
        <v>50732</v>
      </c>
      <c r="AR1630" s="186">
        <f>_xll.qlInterestRateIndexMaturity(Currency&amp;"ibor"&amp;$I$1,AQ1630,Trigger)</f>
        <v>50762</v>
      </c>
      <c r="AS1630" s="359">
        <f>_xll.qlIndexFixing($AC$5,AP1630,,_xll.ohTrigger(Trigger,Quote!$V$2))</f>
        <v>1.3617916266999153E-2</v>
      </c>
      <c r="AT1630" s="359">
        <f>_xll.qlIndexFixing($AU$1,AP1630,TRUE,_xll.ohTrigger(Trigger,Trigger1M))</f>
        <v>1.3440980291578697E-2</v>
      </c>
    </row>
    <row r="1631" spans="41:46" ht="11.25" customHeight="1" x14ac:dyDescent="0.25">
      <c r="AO1631" s="187" t="s">
        <v>90</v>
      </c>
      <c r="AP1631" s="186">
        <f>_xll.qlInterestRateIndexFixingDate(Currency&amp;"ibor"&amp;$I$1,AQ1631,Trigger)</f>
        <v>50735</v>
      </c>
      <c r="AQ1631" s="186">
        <f>_xll.qlCalendarAdvance(Calendar,AQ1630,AO1631,"f",,Trigger)</f>
        <v>50739</v>
      </c>
      <c r="AR1631" s="186">
        <f>_xll.qlInterestRateIndexMaturity(Currency&amp;"ibor"&amp;$I$1,AQ1631,Trigger)</f>
        <v>50770</v>
      </c>
      <c r="AS1631" s="359">
        <f>_xll.qlIndexFixing($AC$5,AP1631,,_xll.ohTrigger(Trigger,Quote!$V$2))</f>
        <v>1.3620989666200097E-2</v>
      </c>
      <c r="AT1631" s="359">
        <f>_xll.qlIndexFixing($AU$1,AP1631,TRUE,_xll.ohTrigger(Trigger,Trigger1M))</f>
        <v>1.3437435819249808E-2</v>
      </c>
    </row>
    <row r="1632" spans="41:46" ht="11.25" customHeight="1" x14ac:dyDescent="0.25">
      <c r="AO1632" s="187" t="s">
        <v>90</v>
      </c>
      <c r="AP1632" s="186">
        <f>_xll.qlInterestRateIndexFixingDate(Currency&amp;"ibor"&amp;$I$1,AQ1632,Trigger)</f>
        <v>50742</v>
      </c>
      <c r="AQ1632" s="186">
        <f>_xll.qlCalendarAdvance(Calendar,AQ1631,AO1632,"f",,Trigger)</f>
        <v>50746</v>
      </c>
      <c r="AR1632" s="186">
        <f>_xll.qlInterestRateIndexMaturity(Currency&amp;"ibor"&amp;$I$1,AQ1632,Trigger)</f>
        <v>50777</v>
      </c>
      <c r="AS1632" s="359">
        <f>_xll.qlIndexFixing($AC$5,AP1632,,_xll.ohTrigger(Trigger,Quote!$V$2))</f>
        <v>1.3623617865502157E-2</v>
      </c>
      <c r="AT1632" s="359">
        <f>_xll.qlIndexFixing($AU$1,AP1632,TRUE,_xll.ohTrigger(Trigger,Trigger1M))</f>
        <v>1.3433950516529829E-2</v>
      </c>
    </row>
    <row r="1633" spans="41:46" ht="11.25" customHeight="1" x14ac:dyDescent="0.25">
      <c r="AO1633" s="187" t="s">
        <v>90</v>
      </c>
      <c r="AP1633" s="186">
        <f>_xll.qlInterestRateIndexFixingDate(Currency&amp;"ibor"&amp;$I$1,AQ1633,Trigger)</f>
        <v>50749</v>
      </c>
      <c r="AQ1633" s="186">
        <f>_xll.qlCalendarAdvance(Calendar,AQ1632,AO1633,"f",,Trigger)</f>
        <v>50753</v>
      </c>
      <c r="AR1633" s="186">
        <f>_xll.qlInterestRateIndexMaturity(Currency&amp;"ibor"&amp;$I$1,AQ1633,Trigger)</f>
        <v>50784</v>
      </c>
      <c r="AS1633" s="359">
        <f>_xll.qlIndexFixing($AC$5,AP1633,,_xll.ohTrigger(Trigger,Quote!$V$2))</f>
        <v>1.3626246065397293E-2</v>
      </c>
      <c r="AT1633" s="359">
        <f>_xll.qlIndexFixing($AU$1,AP1633,TRUE,_xll.ohTrigger(Trigger,Trigger1M))</f>
        <v>1.3430523150858558E-2</v>
      </c>
    </row>
    <row r="1634" spans="41:46" ht="11.25" customHeight="1" x14ac:dyDescent="0.25">
      <c r="AO1634" s="187" t="s">
        <v>90</v>
      </c>
      <c r="AP1634" s="186">
        <f>_xll.qlInterestRateIndexFixingDate(Currency&amp;"ibor"&amp;$I$1,AQ1634,Trigger)</f>
        <v>50756</v>
      </c>
      <c r="AQ1634" s="186">
        <f>_xll.qlCalendarAdvance(Calendar,AQ1633,AO1634,"f",,Trigger)</f>
        <v>50760</v>
      </c>
      <c r="AR1634" s="186">
        <f>_xll.qlInterestRateIndexMaturity(Currency&amp;"ibor"&amp;$I$1,AQ1634,Trigger)</f>
        <v>50791</v>
      </c>
      <c r="AS1634" s="359">
        <f>_xll.qlIndexFixing($AC$5,AP1634,,_xll.ohTrigger(Trigger,Quote!$V$2))</f>
        <v>1.3628874265888082E-2</v>
      </c>
      <c r="AT1634" s="359">
        <f>_xll.qlIndexFixing($AU$1,AP1634,TRUE,_xll.ohTrigger(Trigger,Trigger1M))</f>
        <v>1.3427153957206745E-2</v>
      </c>
    </row>
    <row r="1635" spans="41:46" ht="11.25" customHeight="1" x14ac:dyDescent="0.25">
      <c r="AO1635" s="187" t="s">
        <v>90</v>
      </c>
      <c r="AP1635" s="186">
        <f>_xll.qlInterestRateIndexFixingDate(Currency&amp;"ibor"&amp;$I$1,AQ1635,Trigger)</f>
        <v>50763</v>
      </c>
      <c r="AQ1635" s="186">
        <f>_xll.qlCalendarAdvance(Calendar,AQ1634,AO1635,"f",,Trigger)</f>
        <v>50767</v>
      </c>
      <c r="AR1635" s="186">
        <f>_xll.qlInterestRateIndexMaturity(Currency&amp;"ibor"&amp;$I$1,AQ1635,Trigger)</f>
        <v>50798</v>
      </c>
      <c r="AS1635" s="359">
        <f>_xll.qlIndexFixing($AC$5,AP1635,,_xll.ohTrigger(Trigger,Quote!$V$2))</f>
        <v>1.3631502466971942E-2</v>
      </c>
      <c r="AT1635" s="359">
        <f>_xll.qlIndexFixing($AU$1,AP1635,TRUE,_xll.ohTrigger(Trigger,Trigger1M))</f>
        <v>1.3423843170542567E-2</v>
      </c>
    </row>
    <row r="1636" spans="41:46" ht="11.25" customHeight="1" x14ac:dyDescent="0.25">
      <c r="AO1636" s="187" t="s">
        <v>90</v>
      </c>
      <c r="AP1636" s="186">
        <f>_xll.qlInterestRateIndexFixingDate(Currency&amp;"ibor"&amp;$I$1,AQ1636,Trigger)</f>
        <v>50770</v>
      </c>
      <c r="AQ1636" s="186">
        <f>_xll.qlCalendarAdvance(Calendar,AQ1635,AO1636,"f",,Trigger)</f>
        <v>50774</v>
      </c>
      <c r="AR1636" s="186">
        <f>_xll.qlInterestRateIndexMaturity(Currency&amp;"ibor"&amp;$I$1,AQ1636,Trigger)</f>
        <v>50805</v>
      </c>
      <c r="AS1636" s="359">
        <f>_xll.qlIndexFixing($AC$5,AP1636,,_xll.ohTrigger(Trigger,Quote!$V$2))</f>
        <v>1.3634130668648879E-2</v>
      </c>
      <c r="AT1636" s="359">
        <f>_xll.qlIndexFixing($AU$1,AP1636,TRUE,_xll.ohTrigger(Trigger,Trigger1M))</f>
        <v>1.3420591025826462E-2</v>
      </c>
    </row>
    <row r="1637" spans="41:46" ht="11.25" customHeight="1" x14ac:dyDescent="0.25">
      <c r="AO1637" s="187" t="s">
        <v>90</v>
      </c>
      <c r="AP1637" s="186">
        <f>_xll.qlInterestRateIndexFixingDate(Currency&amp;"ibor"&amp;$I$1,AQ1637,Trigger)</f>
        <v>50777</v>
      </c>
      <c r="AQ1637" s="186">
        <f>_xll.qlCalendarAdvance(Calendar,AQ1636,AO1637,"f",,Trigger)</f>
        <v>50781</v>
      </c>
      <c r="AR1637" s="186">
        <f>_xll.qlInterestRateIndexMaturity(Currency&amp;"ibor"&amp;$I$1,AQ1637,Trigger)</f>
        <v>50812</v>
      </c>
      <c r="AS1637" s="359">
        <f>_xll.qlIndexFixing($AC$5,AP1637,,_xll.ohTrigger(Trigger,Quote!$V$2))</f>
        <v>1.363675887091889E-2</v>
      </c>
      <c r="AT1637" s="359">
        <f>_xll.qlIndexFixing($AU$1,AP1637,TRUE,_xll.ohTrigger(Trigger,Trigger1M))</f>
        <v>1.3417397758034336E-2</v>
      </c>
    </row>
    <row r="1638" spans="41:46" ht="11.25" customHeight="1" x14ac:dyDescent="0.25">
      <c r="AO1638" s="187" t="s">
        <v>90</v>
      </c>
      <c r="AP1638" s="186">
        <f>_xll.qlInterestRateIndexFixingDate(Currency&amp;"ibor"&amp;$I$1,AQ1638,Trigger)</f>
        <v>50784</v>
      </c>
      <c r="AQ1638" s="186">
        <f>_xll.qlCalendarAdvance(Calendar,AQ1637,AO1638,"f",,Trigger)</f>
        <v>50788</v>
      </c>
      <c r="AR1638" s="186">
        <f>_xll.qlInterestRateIndexMaturity(Currency&amp;"ibor"&amp;$I$1,AQ1638,Trigger)</f>
        <v>50819</v>
      </c>
      <c r="AS1638" s="359">
        <f>_xll.qlIndexFixing($AC$5,AP1638,,_xll.ohTrigger(Trigger,Quote!$V$2))</f>
        <v>1.3639387073784551E-2</v>
      </c>
      <c r="AT1638" s="359">
        <f>_xll.qlIndexFixing($AU$1,AP1638,TRUE,_xll.ohTrigger(Trigger,Trigger1M))</f>
        <v>1.3414263602134366E-2</v>
      </c>
    </row>
    <row r="1639" spans="41:46" ht="11.25" customHeight="1" x14ac:dyDescent="0.25">
      <c r="AO1639" s="187" t="s">
        <v>90</v>
      </c>
      <c r="AP1639" s="186">
        <f>_xll.qlInterestRateIndexFixingDate(Currency&amp;"ibor"&amp;$I$1,AQ1639,Trigger)</f>
        <v>50791</v>
      </c>
      <c r="AQ1639" s="186">
        <f>_xll.qlCalendarAdvance(Calendar,AQ1638,AO1639,"f",,Trigger)</f>
        <v>50795</v>
      </c>
      <c r="AR1639" s="186">
        <f>_xll.qlInterestRateIndexMaturity(Currency&amp;"ibor"&amp;$I$1,AQ1639,Trigger)</f>
        <v>50826</v>
      </c>
      <c r="AS1639" s="359">
        <f>_xll.qlIndexFixing($AC$5,AP1639,,_xll.ohTrigger(Trigger,Quote!$V$2))</f>
        <v>1.3642015277245866E-2</v>
      </c>
      <c r="AT1639" s="359">
        <f>_xll.qlIndexFixing($AU$1,AP1639,TRUE,_xll.ohTrigger(Trigger,Trigger1M))</f>
        <v>1.3411188793094725E-2</v>
      </c>
    </row>
    <row r="1640" spans="41:46" ht="11.25" customHeight="1" x14ac:dyDescent="0.25">
      <c r="AO1640" s="187" t="s">
        <v>90</v>
      </c>
      <c r="AP1640" s="186">
        <f>_xll.qlInterestRateIndexFixingDate(Currency&amp;"ibor"&amp;$I$1,AQ1640,Trigger)</f>
        <v>50798</v>
      </c>
      <c r="AQ1640" s="186">
        <f>_xll.qlCalendarAdvance(Calendar,AQ1639,AO1640,"f",,Trigger)</f>
        <v>50802</v>
      </c>
      <c r="AR1640" s="186">
        <f>_xll.qlInterestRateIndexMaturity(Currency&amp;"ibor"&amp;$I$1,AQ1640,Trigger)</f>
        <v>50830</v>
      </c>
      <c r="AS1640" s="359">
        <f>_xll.qlIndexFixing($AC$5,AP1640,,_xll.ohTrigger(Trigger,Quote!$V$2))</f>
        <v>1.3643304957109414E-2</v>
      </c>
      <c r="AT1640" s="359">
        <f>_xll.qlIndexFixing($AU$1,AP1640,TRUE,_xll.ohTrigger(Trigger,Trigger1M))</f>
        <v>1.3408056828823385E-2</v>
      </c>
    </row>
    <row r="1641" spans="41:46" ht="11.25" customHeight="1" x14ac:dyDescent="0.25">
      <c r="AO1641" s="187" t="s">
        <v>90</v>
      </c>
      <c r="AP1641" s="186">
        <f>_xll.qlInterestRateIndexFixingDate(Currency&amp;"ibor"&amp;$I$1,AQ1641,Trigger)</f>
        <v>50805</v>
      </c>
      <c r="AQ1641" s="186">
        <f>_xll.qlCalendarAdvance(Calendar,AQ1640,AO1641,"f",,Trigger)</f>
        <v>50809</v>
      </c>
      <c r="AR1641" s="186">
        <f>_xll.qlInterestRateIndexMaturity(Currency&amp;"ibor"&amp;$I$1,AQ1641,Trigger)</f>
        <v>50837</v>
      </c>
      <c r="AS1641" s="359">
        <f>_xll.qlIndexFixing($AC$5,AP1641,,_xll.ohTrigger(Trigger,Quote!$V$2))</f>
        <v>1.3645932862965195E-2</v>
      </c>
      <c r="AT1641" s="359">
        <f>_xll.qlIndexFixing($AU$1,AP1641,TRUE,_xll.ohTrigger(Trigger,Trigger1M))</f>
        <v>1.3405088876810658E-2</v>
      </c>
    </row>
    <row r="1642" spans="41:46" ht="11.25" customHeight="1" x14ac:dyDescent="0.25">
      <c r="AO1642" s="187" t="s">
        <v>90</v>
      </c>
      <c r="AP1642" s="186">
        <f>_xll.qlInterestRateIndexFixingDate(Currency&amp;"ibor"&amp;$I$1,AQ1642,Trigger)</f>
        <v>50812</v>
      </c>
      <c r="AQ1642" s="186">
        <f>_xll.qlCalendarAdvance(Calendar,AQ1641,AO1642,"f",,Trigger)</f>
        <v>50816</v>
      </c>
      <c r="AR1642" s="186">
        <f>_xll.qlInterestRateIndexMaturity(Currency&amp;"ibor"&amp;$I$1,AQ1642,Trigger)</f>
        <v>50844</v>
      </c>
      <c r="AS1642" s="359">
        <f>_xll.qlIndexFixing($AC$5,AP1642,,_xll.ohTrigger(Trigger,Quote!$V$2))</f>
        <v>1.3648560769357689E-2</v>
      </c>
      <c r="AT1642" s="359">
        <f>_xll.qlIndexFixing($AU$1,AP1642,TRUE,_xll.ohTrigger(Trigger,Trigger1M))</f>
        <v>1.3402180919452888E-2</v>
      </c>
    </row>
    <row r="1643" spans="41:46" ht="11.25" customHeight="1" x14ac:dyDescent="0.25">
      <c r="AO1643" s="187" t="s">
        <v>90</v>
      </c>
      <c r="AP1643" s="186">
        <f>_xll.qlInterestRateIndexFixingDate(Currency&amp;"ibor"&amp;$I$1,AQ1643,Trigger)</f>
        <v>50819</v>
      </c>
      <c r="AQ1643" s="186">
        <f>_xll.qlCalendarAdvance(Calendar,AQ1642,AO1643,"f",,Trigger)</f>
        <v>50823</v>
      </c>
      <c r="AR1643" s="186">
        <f>_xll.qlInterestRateIndexMaturity(Currency&amp;"ibor"&amp;$I$1,AQ1643,Trigger)</f>
        <v>50851</v>
      </c>
      <c r="AS1643" s="359">
        <f>_xll.qlIndexFixing($AC$5,AP1643,,_xll.ohTrigger(Trigger,Quote!$V$2))</f>
        <v>1.3651188676286896E-2</v>
      </c>
      <c r="AT1643" s="359">
        <f>_xll.qlIndexFixing($AU$1,AP1643,TRUE,_xll.ohTrigger(Trigger,Trigger1M))</f>
        <v>1.3399333191699281E-2</v>
      </c>
    </row>
    <row r="1644" spans="41:46" ht="11.25" customHeight="1" x14ac:dyDescent="0.25">
      <c r="AO1644" s="187" t="s">
        <v>90</v>
      </c>
      <c r="AP1644" s="186">
        <f>_xll.qlInterestRateIndexFixingDate(Currency&amp;"ibor"&amp;$I$1,AQ1644,Trigger)</f>
        <v>50826</v>
      </c>
      <c r="AQ1644" s="186">
        <f>_xll.qlCalendarAdvance(Calendar,AQ1643,AO1644,"f",,Trigger)</f>
        <v>50830</v>
      </c>
      <c r="AR1644" s="186">
        <f>_xll.qlInterestRateIndexMaturity(Currency&amp;"ibor"&amp;$I$1,AQ1644,Trigger)</f>
        <v>50861</v>
      </c>
      <c r="AS1644" s="359">
        <f>_xll.qlIndexFixing($AC$5,AP1644,,_xll.ohTrigger(Trigger,Quote!$V$2))</f>
        <v>1.3655156303456288E-2</v>
      </c>
      <c r="AT1644" s="359">
        <f>_xll.qlIndexFixing($AU$1,AP1644,TRUE,_xll.ohTrigger(Trigger,Trigger1M))</f>
        <v>1.3396713174811321E-2</v>
      </c>
    </row>
    <row r="1645" spans="41:46" ht="11.25" customHeight="1" x14ac:dyDescent="0.25">
      <c r="AO1645" s="187" t="s">
        <v>90</v>
      </c>
      <c r="AP1645" s="186">
        <f>_xll.qlInterestRateIndexFixingDate(Currency&amp;"ibor"&amp;$I$1,AQ1645,Trigger)</f>
        <v>50833</v>
      </c>
      <c r="AQ1645" s="186">
        <f>_xll.qlCalendarAdvance(Calendar,AQ1644,AO1645,"f",,Trigger)</f>
        <v>50837</v>
      </c>
      <c r="AR1645" s="186">
        <f>_xll.qlInterestRateIndexMaturity(Currency&amp;"ibor"&amp;$I$1,AQ1645,Trigger)</f>
        <v>50872</v>
      </c>
      <c r="AS1645" s="359">
        <f>_xll.qlIndexFixing($AC$5,AP1645,,_xll.ohTrigger(Trigger,Quote!$V$2))</f>
        <v>1.3659571493121294E-2</v>
      </c>
      <c r="AT1645" s="359">
        <f>_xll.qlIndexFixing($AU$1,AP1645,TRUE,_xll.ohTrigger(Trigger,Trigger1M))</f>
        <v>1.3394245128153364E-2</v>
      </c>
    </row>
    <row r="1646" spans="41:46" ht="11.25" customHeight="1" x14ac:dyDescent="0.25">
      <c r="AO1646" s="187" t="s">
        <v>90</v>
      </c>
      <c r="AP1646" s="186">
        <f>_xll.qlInterestRateIndexFixingDate(Currency&amp;"ibor"&amp;$I$1,AQ1646,Trigger)</f>
        <v>50840</v>
      </c>
      <c r="AQ1646" s="186">
        <f>_xll.qlCalendarAdvance(Calendar,AQ1645,AO1646,"f",,Trigger)</f>
        <v>50844</v>
      </c>
      <c r="AR1646" s="186">
        <f>_xll.qlInterestRateIndexMaturity(Currency&amp;"ibor"&amp;$I$1,AQ1646,Trigger)</f>
        <v>50875</v>
      </c>
      <c r="AS1646" s="359">
        <f>_xll.qlIndexFixing($AC$5,AP1646,,_xll.ohTrigger(Trigger,Quote!$V$2))</f>
        <v>1.3660412718099193E-2</v>
      </c>
      <c r="AT1646" s="359">
        <f>_xll.qlIndexFixing($AU$1,AP1646,TRUE,_xll.ohTrigger(Trigger,Trigger1M))</f>
        <v>1.3391346579552816E-2</v>
      </c>
    </row>
    <row r="1647" spans="41:46" ht="11.25" customHeight="1" x14ac:dyDescent="0.25">
      <c r="AO1647" s="187" t="s">
        <v>90</v>
      </c>
      <c r="AP1647" s="186">
        <f>_xll.qlInterestRateIndexFixingDate(Currency&amp;"ibor"&amp;$I$1,AQ1647,Trigger)</f>
        <v>50847</v>
      </c>
      <c r="AQ1647" s="186">
        <f>_xll.qlCalendarAdvance(Calendar,AQ1646,AO1647,"f",,Trigger)</f>
        <v>50851</v>
      </c>
      <c r="AR1647" s="186">
        <f>_xll.qlInterestRateIndexMaturity(Currency&amp;"ibor"&amp;$I$1,AQ1647,Trigger)</f>
        <v>50882</v>
      </c>
      <c r="AS1647" s="359">
        <f>_xll.qlIndexFixing($AC$5,AP1647,,_xll.ohTrigger(Trigger,Quote!$V$2))</f>
        <v>1.3663040926310257E-2</v>
      </c>
      <c r="AT1647" s="359">
        <f>_xll.qlIndexFixing($AU$1,AP1647,TRUE,_xll.ohTrigger(Trigger,Trigger1M))</f>
        <v>1.3388755004399629E-2</v>
      </c>
    </row>
    <row r="1648" spans="41:46" ht="11.25" customHeight="1" x14ac:dyDescent="0.25">
      <c r="AO1648" s="187" t="s">
        <v>90</v>
      </c>
      <c r="AP1648" s="186">
        <f>_xll.qlInterestRateIndexFixingDate(Currency&amp;"ibor"&amp;$I$1,AQ1648,Trigger)</f>
        <v>50854</v>
      </c>
      <c r="AQ1648" s="186">
        <f>_xll.qlCalendarAdvance(Calendar,AQ1647,AO1648,"f",,Trigger)</f>
        <v>50858</v>
      </c>
      <c r="AR1648" s="186">
        <f>_xll.qlInterestRateIndexMaturity(Currency&amp;"ibor"&amp;$I$1,AQ1648,Trigger)</f>
        <v>50889</v>
      </c>
      <c r="AS1648" s="359">
        <f>_xll.qlIndexFixing($AC$5,AP1648,,_xll.ohTrigger(Trigger,Quote!$V$2))</f>
        <v>1.3665669135119553E-2</v>
      </c>
      <c r="AT1648" s="359">
        <f>_xll.qlIndexFixing($AU$1,AP1648,TRUE,_xll.ohTrigger(Trigger,Trigger1M))</f>
        <v>1.3386224890874487E-2</v>
      </c>
    </row>
    <row r="1649" spans="41:46" ht="11.25" customHeight="1" x14ac:dyDescent="0.25">
      <c r="AO1649" s="187" t="s">
        <v>90</v>
      </c>
      <c r="AP1649" s="186">
        <f>_xll.qlInterestRateIndexFixingDate(Currency&amp;"ibor"&amp;$I$1,AQ1649,Trigger)</f>
        <v>50861</v>
      </c>
      <c r="AQ1649" s="186">
        <f>_xll.qlCalendarAdvance(Calendar,AQ1648,AO1649,"f",,Trigger)</f>
        <v>50865</v>
      </c>
      <c r="AR1649" s="186">
        <f>_xll.qlInterestRateIndexMaturity(Currency&amp;"ibor"&amp;$I$1,AQ1649,Trigger)</f>
        <v>50895</v>
      </c>
      <c r="AS1649" s="359">
        <f>_xll.qlIndexFixing($AC$5,AP1649,,_xll.ohTrigger(Trigger,Quote!$V$2))</f>
        <v>1.3667850251911418E-2</v>
      </c>
      <c r="AT1649" s="359">
        <f>_xll.qlIndexFixing($AU$1,AP1649,TRUE,_xll.ohTrigger(Trigger,Trigger1M))</f>
        <v>1.3383678834442136E-2</v>
      </c>
    </row>
    <row r="1650" spans="41:46" ht="11.25" customHeight="1" x14ac:dyDescent="0.25">
      <c r="AO1650" s="187" t="s">
        <v>90</v>
      </c>
      <c r="AP1650" s="186">
        <f>_xll.qlInterestRateIndexFixingDate(Currency&amp;"ibor"&amp;$I$1,AQ1650,Trigger)</f>
        <v>50866</v>
      </c>
      <c r="AQ1650" s="186">
        <f>_xll.qlCalendarAdvance(Calendar,AQ1649,AO1650,"f",,Trigger)</f>
        <v>50872</v>
      </c>
      <c r="AR1650" s="186">
        <f>_xll.qlInterestRateIndexMaturity(Currency&amp;"ibor"&amp;$I$1,AQ1650,Trigger)</f>
        <v>50902</v>
      </c>
      <c r="AS1650" s="359">
        <f>_xll.qlIndexFixing($AC$5,AP1650,,_xll.ohTrigger(Trigger,Quote!$V$2))</f>
        <v>1.3670478362128868E-2</v>
      </c>
      <c r="AT1650" s="359">
        <f>_xll.qlIndexFixing($AU$1,AP1650,TRUE,_xll.ohTrigger(Trigger,Trigger1M))</f>
        <v>1.3381267994996726E-2</v>
      </c>
    </row>
    <row r="1651" spans="41:46" ht="11.25" customHeight="1" x14ac:dyDescent="0.25">
      <c r="AO1651" s="187" t="s">
        <v>90</v>
      </c>
      <c r="AP1651" s="186">
        <f>_xll.qlInterestRateIndexFixingDate(Currency&amp;"ibor"&amp;$I$1,AQ1651,Trigger)</f>
        <v>50875</v>
      </c>
      <c r="AQ1651" s="186">
        <f>_xll.qlCalendarAdvance(Calendar,AQ1650,AO1651,"f",,Trigger)</f>
        <v>50879</v>
      </c>
      <c r="AR1651" s="186">
        <f>_xll.qlInterestRateIndexMaturity(Currency&amp;"ibor"&amp;$I$1,AQ1651,Trigger)</f>
        <v>50909</v>
      </c>
      <c r="AS1651" s="359">
        <f>_xll.qlIndexFixing($AC$5,AP1651,,_xll.ohTrigger(Trigger,Quote!$V$2))</f>
        <v>1.3673106472924523E-2</v>
      </c>
      <c r="AT1651" s="359">
        <f>_xll.qlIndexFixing($AU$1,AP1651,TRUE,_xll.ohTrigger(Trigger,Trigger1M))</f>
        <v>1.3378919302998504E-2</v>
      </c>
    </row>
    <row r="1652" spans="41:46" ht="11.25" customHeight="1" x14ac:dyDescent="0.25">
      <c r="AO1652" s="187" t="s">
        <v>90</v>
      </c>
      <c r="AP1652" s="186">
        <f>_xll.qlInterestRateIndexFixingDate(Currency&amp;"ibor"&amp;$I$1,AQ1652,Trigger)</f>
        <v>50882</v>
      </c>
      <c r="AQ1652" s="186">
        <f>_xll.qlCalendarAdvance(Calendar,AQ1651,AO1652,"f",,Trigger)</f>
        <v>50886</v>
      </c>
      <c r="AR1652" s="186">
        <f>_xll.qlInterestRateIndexMaturity(Currency&amp;"ibor"&amp;$I$1,AQ1652,Trigger)</f>
        <v>50916</v>
      </c>
      <c r="AS1652" s="359">
        <f>_xll.qlIndexFixing($AC$5,AP1652,,_xll.ohTrigger(Trigger,Quote!$V$2))</f>
        <v>1.3675734584290389E-2</v>
      </c>
      <c r="AT1652" s="359">
        <f>_xll.qlIndexFixing($AU$1,AP1652,TRUE,_xll.ohTrigger(Trigger,Trigger1M))</f>
        <v>1.3376632993419513E-2</v>
      </c>
    </row>
    <row r="1653" spans="41:46" ht="11.25" customHeight="1" x14ac:dyDescent="0.25">
      <c r="AO1653" s="187" t="s">
        <v>90</v>
      </c>
      <c r="AP1653" s="186">
        <f>_xll.qlInterestRateIndexFixingDate(Currency&amp;"ibor"&amp;$I$1,AQ1653,Trigger)</f>
        <v>50889</v>
      </c>
      <c r="AQ1653" s="186">
        <f>_xll.qlCalendarAdvance(Calendar,AQ1652,AO1653,"f",,Trigger)</f>
        <v>50893</v>
      </c>
      <c r="AR1653" s="186">
        <f>_xll.qlInterestRateIndexMaturity(Currency&amp;"ibor"&amp;$I$1,AQ1653,Trigger)</f>
        <v>50924</v>
      </c>
      <c r="AS1653" s="359">
        <f>_xll.qlIndexFixing($AC$5,AP1653,,_xll.ohTrigger(Trigger,Quote!$V$2))</f>
        <v>1.3669157747566217E-2</v>
      </c>
      <c r="AT1653" s="359">
        <f>_xll.qlIndexFixing($AU$1,AP1653,TRUE,_xll.ohTrigger(Trigger,Trigger1M))</f>
        <v>1.3374504471800509E-2</v>
      </c>
    </row>
    <row r="1654" spans="41:46" ht="11.25" customHeight="1" x14ac:dyDescent="0.25">
      <c r="AO1654" s="187" t="s">
        <v>90</v>
      </c>
      <c r="AP1654" s="186">
        <f>_xll.qlInterestRateIndexFixingDate(Currency&amp;"ibor"&amp;$I$1,AQ1654,Trigger)</f>
        <v>50896</v>
      </c>
      <c r="AQ1654" s="186">
        <f>_xll.qlCalendarAdvance(Calendar,AQ1653,AO1654,"f",,Trigger)</f>
        <v>50900</v>
      </c>
      <c r="AR1654" s="186">
        <f>_xll.qlInterestRateIndexMaturity(Currency&amp;"ibor"&amp;$I$1,AQ1654,Trigger)</f>
        <v>50931</v>
      </c>
      <c r="AS1654" s="359">
        <f>_xll.qlIndexFixing($AC$5,AP1654,,_xll.ohTrigger(Trigger,Quote!$V$2))</f>
        <v>1.3637967809958088E-2</v>
      </c>
      <c r="AT1654" s="359">
        <f>_xll.qlIndexFixing($AU$1,AP1654,TRUE,_xll.ohTrigger(Trigger,Trigger1M))</f>
        <v>1.3372348062555791E-2</v>
      </c>
    </row>
    <row r="1655" spans="41:46" ht="11.25" customHeight="1" x14ac:dyDescent="0.25">
      <c r="AO1655" s="187" t="s">
        <v>90</v>
      </c>
      <c r="AP1655" s="186">
        <f>_xll.qlInterestRateIndexFixingDate(Currency&amp;"ibor"&amp;$I$1,AQ1655,Trigger)</f>
        <v>50903</v>
      </c>
      <c r="AQ1655" s="186">
        <f>_xll.qlCalendarAdvance(Calendar,AQ1654,AO1655,"f",,Trigger)</f>
        <v>50907</v>
      </c>
      <c r="AR1655" s="186">
        <f>_xll.qlInterestRateIndexMaturity(Currency&amp;"ibor"&amp;$I$1,AQ1655,Trigger)</f>
        <v>50938</v>
      </c>
      <c r="AS1655" s="359">
        <f>_xll.qlIndexFixing($AC$5,AP1655,,_xll.ohTrigger(Trigger,Quote!$V$2))</f>
        <v>1.3606724038228282E-2</v>
      </c>
      <c r="AT1655" s="359">
        <f>_xll.qlIndexFixing($AU$1,AP1655,TRUE,_xll.ohTrigger(Trigger,Trigger1M))</f>
        <v>1.3370254759791117E-2</v>
      </c>
    </row>
    <row r="1656" spans="41:46" ht="11.25" customHeight="1" x14ac:dyDescent="0.25">
      <c r="AO1656" s="187" t="s">
        <v>90</v>
      </c>
      <c r="AP1656" s="186">
        <f>_xll.qlInterestRateIndexFixingDate(Currency&amp;"ibor"&amp;$I$1,AQ1656,Trigger)</f>
        <v>50910</v>
      </c>
      <c r="AQ1656" s="186">
        <f>_xll.qlCalendarAdvance(Calendar,AQ1655,AO1656,"f",,Trigger)</f>
        <v>50914</v>
      </c>
      <c r="AR1656" s="186">
        <f>_xll.qlInterestRateIndexMaturity(Currency&amp;"ibor"&amp;$I$1,AQ1656,Trigger)</f>
        <v>50945</v>
      </c>
      <c r="AS1656" s="359">
        <f>_xll.qlIndexFixing($AC$5,AP1656,,_xll.ohTrigger(Trigger,Quote!$V$2))</f>
        <v>1.3575426432817738E-2</v>
      </c>
      <c r="AT1656" s="359">
        <f>_xll.qlIndexFixing($AU$1,AP1656,TRUE,_xll.ohTrigger(Trigger,Trigger1M))</f>
        <v>1.3368224798482391E-2</v>
      </c>
    </row>
    <row r="1657" spans="41:46" ht="11.25" customHeight="1" x14ac:dyDescent="0.25">
      <c r="AO1657" s="187" t="s">
        <v>90</v>
      </c>
      <c r="AP1657" s="186">
        <f>_xll.qlInterestRateIndexFixingDate(Currency&amp;"ibor"&amp;$I$1,AQ1657,Trigger)</f>
        <v>50917</v>
      </c>
      <c r="AQ1657" s="186">
        <f>_xll.qlCalendarAdvance(Calendar,AQ1656,AO1657,"f",,Trigger)</f>
        <v>50921</v>
      </c>
      <c r="AR1657" s="186">
        <f>_xll.qlInterestRateIndexMaturity(Currency&amp;"ibor"&amp;$I$1,AQ1657,Trigger)</f>
        <v>50951</v>
      </c>
      <c r="AS1657" s="359">
        <f>_xll.qlIndexFixing($AC$5,AP1657,,_xll.ohTrigger(Trigger,Quote!$V$2))</f>
        <v>1.3543810461674965E-2</v>
      </c>
      <c r="AT1657" s="359">
        <f>_xll.qlIndexFixing($AU$1,AP1657,TRUE,_xll.ohTrigger(Trigger,Trigger1M))</f>
        <v>1.3366145405882435E-2</v>
      </c>
    </row>
    <row r="1658" spans="41:46" ht="11.25" customHeight="1" x14ac:dyDescent="0.25">
      <c r="AO1658" s="187" t="s">
        <v>90</v>
      </c>
      <c r="AP1658" s="186">
        <f>_xll.qlInterestRateIndexFixingDate(Currency&amp;"ibor"&amp;$I$1,AQ1658,Trigger)</f>
        <v>50924</v>
      </c>
      <c r="AQ1658" s="186">
        <f>_xll.qlCalendarAdvance(Calendar,AQ1657,AO1658,"f",,Trigger)</f>
        <v>50928</v>
      </c>
      <c r="AR1658" s="186">
        <f>_xll.qlInterestRateIndexMaturity(Currency&amp;"ibor"&amp;$I$1,AQ1658,Trigger)</f>
        <v>50958</v>
      </c>
      <c r="AS1658" s="359">
        <f>_xll.qlIndexFixing($AC$5,AP1658,,_xll.ohTrigger(Trigger,Quote!$V$2))</f>
        <v>1.3541214630703458E-2</v>
      </c>
      <c r="AT1658" s="359">
        <f>_xll.qlIndexFixing($AU$1,AP1658,TRUE,_xll.ohTrigger(Trigger,Trigger1M))</f>
        <v>1.3364238325271671E-2</v>
      </c>
    </row>
    <row r="1659" spans="41:46" ht="11.25" customHeight="1" x14ac:dyDescent="0.25">
      <c r="AO1659" s="187" t="s">
        <v>90</v>
      </c>
      <c r="AP1659" s="186">
        <f>_xll.qlInterestRateIndexFixingDate(Currency&amp;"ibor"&amp;$I$1,AQ1659,Trigger)</f>
        <v>50931</v>
      </c>
      <c r="AQ1659" s="186">
        <f>_xll.qlCalendarAdvance(Calendar,AQ1658,AO1659,"f",,Trigger)</f>
        <v>50935</v>
      </c>
      <c r="AR1659" s="186">
        <f>_xll.qlInterestRateIndexMaturity(Currency&amp;"ibor"&amp;$I$1,AQ1659,Trigger)</f>
        <v>50965</v>
      </c>
      <c r="AS1659" s="359">
        <f>_xll.qlIndexFixing($AC$5,AP1659,,_xll.ohTrigger(Trigger,Quote!$V$2))</f>
        <v>1.3543603944706106E-2</v>
      </c>
      <c r="AT1659" s="359">
        <f>_xll.qlIndexFixing($AU$1,AP1659,TRUE,_xll.ohTrigger(Trigger,Trigger1M))</f>
        <v>1.3362395271908412E-2</v>
      </c>
    </row>
    <row r="1660" spans="41:46" ht="11.25" customHeight="1" x14ac:dyDescent="0.25">
      <c r="AO1660" s="187" t="s">
        <v>90</v>
      </c>
      <c r="AP1660" s="186">
        <f>_xll.qlInterestRateIndexFixingDate(Currency&amp;"ibor"&amp;$I$1,AQ1660,Trigger)</f>
        <v>50938</v>
      </c>
      <c r="AQ1660" s="186">
        <f>_xll.qlCalendarAdvance(Calendar,AQ1659,AO1660,"f",,Trigger)</f>
        <v>50942</v>
      </c>
      <c r="AR1660" s="186">
        <f>_xll.qlInterestRateIndexMaturity(Currency&amp;"ibor"&amp;$I$1,AQ1660,Trigger)</f>
        <v>50972</v>
      </c>
      <c r="AS1660" s="359">
        <f>_xll.qlIndexFixing($AC$5,AP1660,,_xll.ohTrigger(Trigger,Quote!$V$2))</f>
        <v>1.3545993259180378E-2</v>
      </c>
      <c r="AT1660" s="359">
        <f>_xll.qlIndexFixing($AU$1,AP1660,TRUE,_xll.ohTrigger(Trigger,Trigger1M))</f>
        <v>1.3360616480767362E-2</v>
      </c>
    </row>
    <row r="1661" spans="41:46" ht="11.25" customHeight="1" x14ac:dyDescent="0.25">
      <c r="AO1661" s="187" t="s">
        <v>90</v>
      </c>
      <c r="AP1661" s="186">
        <f>_xll.qlInterestRateIndexFixingDate(Currency&amp;"ibor"&amp;$I$1,AQ1661,Trigger)</f>
        <v>50945</v>
      </c>
      <c r="AQ1661" s="186">
        <f>_xll.qlCalendarAdvance(Calendar,AQ1660,AO1661,"f",,Trigger)</f>
        <v>50949</v>
      </c>
      <c r="AR1661" s="186">
        <f>_xll.qlInterestRateIndexMaturity(Currency&amp;"ibor"&amp;$I$1,AQ1661,Trigger)</f>
        <v>50979</v>
      </c>
      <c r="AS1661" s="359">
        <f>_xll.qlIndexFixing($AC$5,AP1661,,_xll.ohTrigger(Trigger,Quote!$V$2))</f>
        <v>1.3548382574131601E-2</v>
      </c>
      <c r="AT1661" s="359">
        <f>_xll.qlIndexFixing($AU$1,AP1661,TRUE,_xll.ohTrigger(Trigger,Trigger1M))</f>
        <v>1.3358902186828558E-2</v>
      </c>
    </row>
    <row r="1662" spans="41:46" ht="11.25" customHeight="1" x14ac:dyDescent="0.25">
      <c r="AO1662" s="187" t="s">
        <v>90</v>
      </c>
      <c r="AP1662" s="186">
        <f>_xll.qlInterestRateIndexFixingDate(Currency&amp;"ibor"&amp;$I$1,AQ1662,Trigger)</f>
        <v>50952</v>
      </c>
      <c r="AQ1662" s="186">
        <f>_xll.qlCalendarAdvance(Calendar,AQ1661,AO1662,"f",,Trigger)</f>
        <v>50956</v>
      </c>
      <c r="AR1662" s="186">
        <f>_xll.qlInterestRateIndexMaturity(Currency&amp;"ibor"&amp;$I$1,AQ1662,Trigger)</f>
        <v>50987</v>
      </c>
      <c r="AS1662" s="359">
        <f>_xll.qlIndexFixing($AC$5,AP1662,,_xll.ohTrigger(Trigger,Quote!$V$2))</f>
        <v>1.3551197501164489E-2</v>
      </c>
      <c r="AT1662" s="359">
        <f>_xll.qlIndexFixing($AU$1,AP1662,TRUE,_xll.ohTrigger(Trigger,Trigger1M))</f>
        <v>1.3357388360492875E-2</v>
      </c>
    </row>
    <row r="1663" spans="41:46" ht="11.25" customHeight="1" x14ac:dyDescent="0.25">
      <c r="AO1663" s="187" t="s">
        <v>90</v>
      </c>
      <c r="AP1663" s="186">
        <f>_xll.qlInterestRateIndexFixingDate(Currency&amp;"ibor"&amp;$I$1,AQ1663,Trigger)</f>
        <v>50959</v>
      </c>
      <c r="AQ1663" s="186">
        <f>_xll.qlCalendarAdvance(Calendar,AQ1662,AO1663,"f",,Trigger)</f>
        <v>50963</v>
      </c>
      <c r="AR1663" s="186">
        <f>_xll.qlInterestRateIndexMaturity(Currency&amp;"ibor"&amp;$I$1,AQ1663,Trigger)</f>
        <v>50994</v>
      </c>
      <c r="AS1663" s="359">
        <f>_xll.qlIndexFixing($AC$5,AP1663,,_xll.ohTrigger(Trigger,Quote!$V$2))</f>
        <v>1.3553586906996391E-2</v>
      </c>
      <c r="AT1663" s="359">
        <f>_xll.qlIndexFixing($AU$1,AP1663,TRUE,_xll.ohTrigger(Trigger,Trigger1M))</f>
        <v>1.3355808369010711E-2</v>
      </c>
    </row>
    <row r="1664" spans="41:46" ht="11.25" customHeight="1" x14ac:dyDescent="0.25">
      <c r="AO1664" s="187" t="s">
        <v>90</v>
      </c>
      <c r="AP1664" s="186">
        <f>_xll.qlInterestRateIndexFixingDate(Currency&amp;"ibor"&amp;$I$1,AQ1664,Trigger)</f>
        <v>50966</v>
      </c>
      <c r="AQ1664" s="186">
        <f>_xll.qlCalendarAdvance(Calendar,AQ1663,AO1664,"f",,Trigger)</f>
        <v>50970</v>
      </c>
      <c r="AR1664" s="186">
        <f>_xll.qlInterestRateIndexMaturity(Currency&amp;"ibor"&amp;$I$1,AQ1664,Trigger)</f>
        <v>51001</v>
      </c>
      <c r="AS1664" s="359">
        <f>_xll.qlIndexFixing($AC$5,AP1664,,_xll.ohTrigger(Trigger,Quote!$V$2))</f>
        <v>1.3555976313318225E-2</v>
      </c>
      <c r="AT1664" s="359">
        <f>_xll.qlIndexFixing($AU$1,AP1664,TRUE,_xll.ohTrigger(Trigger,Trigger1M))</f>
        <v>1.3354293598887183E-2</v>
      </c>
    </row>
    <row r="1665" spans="41:46" ht="11.25" customHeight="1" x14ac:dyDescent="0.25">
      <c r="AO1665" s="187" t="s">
        <v>90</v>
      </c>
      <c r="AP1665" s="186">
        <f>_xll.qlInterestRateIndexFixingDate(Currency&amp;"ibor"&amp;$I$1,AQ1665,Trigger)</f>
        <v>50973</v>
      </c>
      <c r="AQ1665" s="186">
        <f>_xll.qlCalendarAdvance(Calendar,AQ1664,AO1665,"f",,Trigger)</f>
        <v>50977</v>
      </c>
      <c r="AR1665" s="186">
        <f>_xll.qlInterestRateIndexMaturity(Currency&amp;"ibor"&amp;$I$1,AQ1665,Trigger)</f>
        <v>51008</v>
      </c>
      <c r="AS1665" s="359">
        <f>_xll.qlIndexFixing($AC$5,AP1665,,_xll.ohTrigger(Trigger,Quote!$V$2))</f>
        <v>1.3558365720132567E-2</v>
      </c>
      <c r="AT1665" s="359">
        <f>_xll.qlIndexFixing($AU$1,AP1665,TRUE,_xll.ohTrigger(Trigger,Trigger1M))</f>
        <v>1.3352844285111094E-2</v>
      </c>
    </row>
    <row r="1666" spans="41:46" ht="11.25" customHeight="1" x14ac:dyDescent="0.25">
      <c r="AO1666" s="187" t="s">
        <v>90</v>
      </c>
      <c r="AP1666" s="186">
        <f>_xll.qlInterestRateIndexFixingDate(Currency&amp;"ibor"&amp;$I$1,AQ1666,Trigger)</f>
        <v>50980</v>
      </c>
      <c r="AQ1666" s="186">
        <f>_xll.qlCalendarAdvance(Calendar,AQ1665,AO1666,"f",,Trigger)</f>
        <v>50984</v>
      </c>
      <c r="AR1666" s="186">
        <f>_xll.qlInterestRateIndexMaturity(Currency&amp;"ibor"&amp;$I$1,AQ1666,Trigger)</f>
        <v>51015</v>
      </c>
      <c r="AS1666" s="359">
        <f>_xll.qlIndexFixing($AC$5,AP1666,,_xll.ohTrigger(Trigger,Quote!$V$2))</f>
        <v>1.356075512743684E-2</v>
      </c>
      <c r="AT1666" s="359">
        <f>_xll.qlIndexFixing($AU$1,AP1666,TRUE,_xll.ohTrigger(Trigger,Trigger1M))</f>
        <v>1.3351460662676404E-2</v>
      </c>
    </row>
    <row r="1667" spans="41:46" ht="11.25" customHeight="1" x14ac:dyDescent="0.25">
      <c r="AO1667" s="187" t="s">
        <v>90</v>
      </c>
      <c r="AP1667" s="186">
        <f>_xll.qlInterestRateIndexFixingDate(Currency&amp;"ibor"&amp;$I$1,AQ1667,Trigger)</f>
        <v>50987</v>
      </c>
      <c r="AQ1667" s="186">
        <f>_xll.qlCalendarAdvance(Calendar,AQ1666,AO1667,"f",,Trigger)</f>
        <v>50991</v>
      </c>
      <c r="AR1667" s="186">
        <f>_xll.qlInterestRateIndexMaturity(Currency&amp;"ibor"&amp;$I$1,AQ1667,Trigger)</f>
        <v>51022</v>
      </c>
      <c r="AS1667" s="359">
        <f>_xll.qlIndexFixing($AC$5,AP1667,,_xll.ohTrigger(Trigger,Quote!$V$2))</f>
        <v>1.3563144535233622E-2</v>
      </c>
      <c r="AT1667" s="359">
        <f>_xll.qlIndexFixing($AU$1,AP1667,TRUE,_xll.ohTrigger(Trigger,Trigger1M))</f>
        <v>1.3350142966574495E-2</v>
      </c>
    </row>
    <row r="1668" spans="41:46" ht="11.25" customHeight="1" x14ac:dyDescent="0.25">
      <c r="AO1668" s="187" t="s">
        <v>90</v>
      </c>
      <c r="AP1668" s="186">
        <f>_xll.qlInterestRateIndexFixingDate(Currency&amp;"ibor"&amp;$I$1,AQ1668,Trigger)</f>
        <v>50994</v>
      </c>
      <c r="AQ1668" s="186">
        <f>_xll.qlCalendarAdvance(Calendar,AQ1667,AO1668,"f",,Trigger)</f>
        <v>50998</v>
      </c>
      <c r="AR1668" s="186">
        <f>_xll.qlInterestRateIndexMaturity(Currency&amp;"ibor"&amp;$I$1,AQ1668,Trigger)</f>
        <v>51029</v>
      </c>
      <c r="AS1668" s="359">
        <f>_xll.qlIndexFixing($AC$5,AP1668,,_xll.ohTrigger(Trigger,Quote!$V$2))</f>
        <v>1.3565533943520336E-2</v>
      </c>
      <c r="AT1668" s="359">
        <f>_xll.qlIndexFixing($AU$1,AP1668,TRUE,_xll.ohTrigger(Trigger,Trigger1M))</f>
        <v>1.3348891431799325E-2</v>
      </c>
    </row>
    <row r="1669" spans="41:46" ht="11.25" customHeight="1" x14ac:dyDescent="0.25">
      <c r="AO1669" s="187" t="s">
        <v>90</v>
      </c>
      <c r="AP1669" s="186">
        <f>_xll.qlInterestRateIndexFixingDate(Currency&amp;"ibor"&amp;$I$1,AQ1669,Trigger)</f>
        <v>51001</v>
      </c>
      <c r="AQ1669" s="186">
        <f>_xll.qlCalendarAdvance(Calendar,AQ1668,AO1669,"f",,Trigger)</f>
        <v>51005</v>
      </c>
      <c r="AR1669" s="186">
        <f>_xll.qlInterestRateIndexMaturity(Currency&amp;"ibor"&amp;$I$1,AQ1669,Trigger)</f>
        <v>51036</v>
      </c>
      <c r="AS1669" s="359">
        <f>_xll.qlIndexFixing($AC$5,AP1669,,_xll.ohTrigger(Trigger,Quote!$V$2))</f>
        <v>1.3567923352299558E-2</v>
      </c>
      <c r="AT1669" s="359">
        <f>_xll.qlIndexFixing($AU$1,AP1669,TRUE,_xll.ohTrigger(Trigger,Trigger1M))</f>
        <v>1.3347706293342275E-2</v>
      </c>
    </row>
    <row r="1670" spans="41:46" ht="11.25" customHeight="1" x14ac:dyDescent="0.25">
      <c r="AO1670" s="187" t="s">
        <v>90</v>
      </c>
      <c r="AP1670" s="186">
        <f>_xll.qlInterestRateIndexFixingDate(Currency&amp;"ibor"&amp;$I$1,AQ1670,Trigger)</f>
        <v>51008</v>
      </c>
      <c r="AQ1670" s="186">
        <f>_xll.qlCalendarAdvance(Calendar,AQ1669,AO1670,"f",,Trigger)</f>
        <v>51012</v>
      </c>
      <c r="AR1670" s="186">
        <f>_xll.qlInterestRateIndexMaturity(Currency&amp;"ibor"&amp;$I$1,AQ1670,Trigger)</f>
        <v>51043</v>
      </c>
      <c r="AS1670" s="359">
        <f>_xll.qlIndexFixing($AC$5,AP1670,,_xll.ohTrigger(Trigger,Quote!$V$2))</f>
        <v>1.3570312761568712E-2</v>
      </c>
      <c r="AT1670" s="359">
        <f>_xll.qlIndexFixing($AU$1,AP1670,TRUE,_xll.ohTrigger(Trigger,Trigger1M))</f>
        <v>1.3346587786210201E-2</v>
      </c>
    </row>
    <row r="1671" spans="41:46" ht="11.25" customHeight="1" x14ac:dyDescent="0.25">
      <c r="AO1671" s="187" t="s">
        <v>90</v>
      </c>
      <c r="AP1671" s="186">
        <f>_xll.qlInterestRateIndexFixingDate(Currency&amp;"ibor"&amp;$I$1,AQ1671,Trigger)</f>
        <v>51015</v>
      </c>
      <c r="AQ1671" s="186">
        <f>_xll.qlCalendarAdvance(Calendar,AQ1670,AO1671,"f",,Trigger)</f>
        <v>51019</v>
      </c>
      <c r="AR1671" s="186">
        <f>_xll.qlInterestRateIndexMaturity(Currency&amp;"ibor"&amp;$I$1,AQ1671,Trigger)</f>
        <v>51049</v>
      </c>
      <c r="AS1671" s="359">
        <f>_xll.qlIndexFixing($AC$5,AP1671,,_xll.ohTrigger(Trigger,Quote!$V$2))</f>
        <v>1.357227574978026E-2</v>
      </c>
      <c r="AT1671" s="359">
        <f>_xll.qlIndexFixing($AU$1,AP1671,TRUE,_xll.ohTrigger(Trigger,Trigger1M))</f>
        <v>1.3345358289800657E-2</v>
      </c>
    </row>
    <row r="1672" spans="41:46" ht="11.25" customHeight="1" x14ac:dyDescent="0.25">
      <c r="AO1672" s="187" t="s">
        <v>90</v>
      </c>
      <c r="AP1672" s="186">
        <f>_xll.qlInterestRateIndexFixingDate(Currency&amp;"ibor"&amp;$I$1,AQ1672,Trigger)</f>
        <v>51022</v>
      </c>
      <c r="AQ1672" s="186">
        <f>_xll.qlCalendarAdvance(Calendar,AQ1671,AO1672,"f",,Trigger)</f>
        <v>51026</v>
      </c>
      <c r="AR1672" s="186">
        <f>_xll.qlInterestRateIndexMaturity(Currency&amp;"ibor"&amp;$I$1,AQ1672,Trigger)</f>
        <v>51056</v>
      </c>
      <c r="AS1672" s="359">
        <f>_xll.qlIndexFixing($AC$5,AP1672,,_xll.ohTrigger(Trigger,Quote!$V$2))</f>
        <v>1.3574665069956637E-2</v>
      </c>
      <c r="AT1672" s="359">
        <f>_xll.qlIndexFixing($AU$1,AP1672,TRUE,_xll.ohTrigger(Trigger,Trigger1M))</f>
        <v>1.3344368974014031E-2</v>
      </c>
    </row>
    <row r="1673" spans="41:46" ht="11.25" customHeight="1" x14ac:dyDescent="0.25">
      <c r="AO1673" s="187" t="s">
        <v>90</v>
      </c>
      <c r="AP1673" s="186">
        <f>_xll.qlInterestRateIndexFixingDate(Currency&amp;"ibor"&amp;$I$1,AQ1673,Trigger)</f>
        <v>51029</v>
      </c>
      <c r="AQ1673" s="186">
        <f>_xll.qlCalendarAdvance(Calendar,AQ1672,AO1673,"f",,Trigger)</f>
        <v>51033</v>
      </c>
      <c r="AR1673" s="186">
        <f>_xll.qlInterestRateIndexMaturity(Currency&amp;"ibor"&amp;$I$1,AQ1673,Trigger)</f>
        <v>51063</v>
      </c>
      <c r="AS1673" s="359">
        <f>_xll.qlIndexFixing($AC$5,AP1673,,_xll.ohTrigger(Trigger,Quote!$V$2))</f>
        <v>1.3577054390609966E-2</v>
      </c>
      <c r="AT1673" s="359">
        <f>_xll.qlIndexFixing($AU$1,AP1673,TRUE,_xll.ohTrigger(Trigger,Trigger1M))</f>
        <v>1.3343446975259354E-2</v>
      </c>
    </row>
    <row r="1674" spans="41:46" ht="11.25" customHeight="1" x14ac:dyDescent="0.25">
      <c r="AO1674" s="187" t="s">
        <v>90</v>
      </c>
      <c r="AP1674" s="186">
        <f>_xll.qlInterestRateIndexFixingDate(Currency&amp;"ibor"&amp;$I$1,AQ1674,Trigger)</f>
        <v>51036</v>
      </c>
      <c r="AQ1674" s="186">
        <f>_xll.qlCalendarAdvance(Calendar,AQ1673,AO1674,"f",,Trigger)</f>
        <v>51040</v>
      </c>
      <c r="AR1674" s="186">
        <f>_xll.qlInterestRateIndexMaturity(Currency&amp;"ibor"&amp;$I$1,AQ1674,Trigger)</f>
        <v>51070</v>
      </c>
      <c r="AS1674" s="359">
        <f>_xll.qlIndexFixing($AC$5,AP1674,,_xll.ohTrigger(Trigger,Quote!$V$2))</f>
        <v>1.3579443711740247E-2</v>
      </c>
      <c r="AT1674" s="359">
        <f>_xll.qlIndexFixing($AU$1,AP1674,TRUE,_xll.ohTrigger(Trigger,Trigger1M))</f>
        <v>1.3342592528527319E-2</v>
      </c>
    </row>
    <row r="1675" spans="41:46" ht="11.25" customHeight="1" x14ac:dyDescent="0.25">
      <c r="AO1675" s="187" t="s">
        <v>90</v>
      </c>
      <c r="AP1675" s="186">
        <f>_xll.qlInterestRateIndexFixingDate(Currency&amp;"ibor"&amp;$I$1,AQ1675,Trigger)</f>
        <v>51043</v>
      </c>
      <c r="AQ1675" s="186">
        <f>_xll.qlCalendarAdvance(Calendar,AQ1674,AO1675,"f",,Trigger)</f>
        <v>51047</v>
      </c>
      <c r="AR1675" s="186">
        <f>_xll.qlInterestRateIndexMaturity(Currency&amp;"ibor"&amp;$I$1,AQ1675,Trigger)</f>
        <v>51078</v>
      </c>
      <c r="AS1675" s="359">
        <f>_xll.qlIndexFixing($AC$5,AP1675,,_xll.ohTrigger(Trigger,Quote!$V$2))</f>
        <v>1.3582259815281487E-2</v>
      </c>
      <c r="AT1675" s="359">
        <f>_xll.qlIndexFixing($AU$1,AP1675,TRUE,_xll.ohTrigger(Trigger,Trigger1M))</f>
        <v>1.3342002945254278E-2</v>
      </c>
    </row>
    <row r="1676" spans="41:46" ht="11.25" customHeight="1" x14ac:dyDescent="0.25">
      <c r="AO1676" s="187" t="s">
        <v>90</v>
      </c>
      <c r="AP1676" s="186">
        <f>_xll.qlInterestRateIndexFixingDate(Currency&amp;"ibor"&amp;$I$1,AQ1676,Trigger)</f>
        <v>51050</v>
      </c>
      <c r="AQ1676" s="186">
        <f>_xll.qlCalendarAdvance(Calendar,AQ1675,AO1676,"f",,Trigger)</f>
        <v>51054</v>
      </c>
      <c r="AR1676" s="186">
        <f>_xll.qlInterestRateIndexMaturity(Currency&amp;"ibor"&amp;$I$1,AQ1676,Trigger)</f>
        <v>51085</v>
      </c>
      <c r="AS1676" s="359">
        <f>_xll.qlIndexFixing($AC$5,AP1676,,_xll.ohTrigger(Trigger,Quote!$V$2))</f>
        <v>1.3584649227495381E-2</v>
      </c>
      <c r="AT1676" s="359">
        <f>_xll.qlIndexFixing($AU$1,AP1676,TRUE,_xll.ohTrigger(Trigger,Trigger1M))</f>
        <v>1.3341289161012243E-2</v>
      </c>
    </row>
    <row r="1677" spans="41:46" ht="11.25" customHeight="1" x14ac:dyDescent="0.25">
      <c r="AO1677" s="187" t="s">
        <v>90</v>
      </c>
      <c r="AP1677" s="186">
        <f>_xll.qlInterestRateIndexFixingDate(Currency&amp;"ibor"&amp;$I$1,AQ1677,Trigger)</f>
        <v>51057</v>
      </c>
      <c r="AQ1677" s="186">
        <f>_xll.qlCalendarAdvance(Calendar,AQ1676,AO1677,"f",,Trigger)</f>
        <v>51061</v>
      </c>
      <c r="AR1677" s="186">
        <f>_xll.qlInterestRateIndexMaturity(Currency&amp;"ibor"&amp;$I$1,AQ1677,Trigger)</f>
        <v>51092</v>
      </c>
      <c r="AS1677" s="359">
        <f>_xll.qlIndexFixing($AC$5,AP1677,,_xll.ohTrigger(Trigger,Quote!$V$2))</f>
        <v>1.3587038640201785E-2</v>
      </c>
      <c r="AT1677" s="359">
        <f>_xll.qlIndexFixing($AU$1,AP1677,TRUE,_xll.ohTrigger(Trigger,Trigger1M))</f>
        <v>1.3340643653091578E-2</v>
      </c>
    </row>
    <row r="1678" spans="41:46" ht="11.25" customHeight="1" x14ac:dyDescent="0.25">
      <c r="AO1678" s="187" t="s">
        <v>90</v>
      </c>
      <c r="AP1678" s="186">
        <f>_xll.qlInterestRateIndexFixingDate(Currency&amp;"ibor"&amp;$I$1,AQ1678,Trigger)</f>
        <v>51064</v>
      </c>
      <c r="AQ1678" s="186">
        <f>_xll.qlCalendarAdvance(Calendar,AQ1677,AO1678,"f",,Trigger)</f>
        <v>51068</v>
      </c>
      <c r="AR1678" s="186">
        <f>_xll.qlInterestRateIndexMaturity(Currency&amp;"ibor"&amp;$I$1,AQ1678,Trigger)</f>
        <v>51099</v>
      </c>
      <c r="AS1678" s="359">
        <f>_xll.qlIndexFixing($AC$5,AP1678,,_xll.ohTrigger(Trigger,Quote!$V$2))</f>
        <v>1.3589428053400698E-2</v>
      </c>
      <c r="AT1678" s="359">
        <f>_xll.qlIndexFixing($AU$1,AP1678,TRUE,_xll.ohTrigger(Trigger,Trigger1M))</f>
        <v>1.3340066656493982E-2</v>
      </c>
    </row>
    <row r="1679" spans="41:46" ht="11.25" customHeight="1" x14ac:dyDescent="0.25">
      <c r="AO1679" s="187" t="s">
        <v>90</v>
      </c>
      <c r="AP1679" s="186">
        <f>_xll.qlInterestRateIndexFixingDate(Currency&amp;"ibor"&amp;$I$1,AQ1679,Trigger)</f>
        <v>51071</v>
      </c>
      <c r="AQ1679" s="186">
        <f>_xll.qlCalendarAdvance(Calendar,AQ1678,AO1679,"f",,Trigger)</f>
        <v>51075</v>
      </c>
      <c r="AR1679" s="186">
        <f>_xll.qlInterestRateIndexMaturity(Currency&amp;"ibor"&amp;$I$1,AQ1679,Trigger)</f>
        <v>51105</v>
      </c>
      <c r="AS1679" s="359">
        <f>_xll.qlIndexFixing($AC$5,AP1679,,_xll.ohTrigger(Trigger,Quote!$V$2))</f>
        <v>1.3591390324511288E-2</v>
      </c>
      <c r="AT1679" s="359">
        <f>_xll.qlIndexFixing($AU$1,AP1679,TRUE,_xll.ohTrigger(Trigger,Trigger1M))</f>
        <v>1.333934180002494E-2</v>
      </c>
    </row>
    <row r="1680" spans="41:46" ht="11.25" customHeight="1" x14ac:dyDescent="0.25">
      <c r="AO1680" s="187" t="s">
        <v>90</v>
      </c>
      <c r="AP1680" s="186">
        <f>_xll.qlInterestRateIndexFixingDate(Currency&amp;"ibor"&amp;$I$1,AQ1680,Trigger)</f>
        <v>51078</v>
      </c>
      <c r="AQ1680" s="186">
        <f>_xll.qlCalendarAdvance(Calendar,AQ1679,AO1680,"f",,Trigger)</f>
        <v>51082</v>
      </c>
      <c r="AR1680" s="186">
        <f>_xll.qlInterestRateIndexMaturity(Currency&amp;"ibor"&amp;$I$1,AQ1680,Trigger)</f>
        <v>51112</v>
      </c>
      <c r="AS1680" s="359">
        <f>_xll.qlIndexFixing($AC$5,AP1680,,_xll.ohTrigger(Trigger,Quote!$V$2))</f>
        <v>1.3593779648489956E-2</v>
      </c>
      <c r="AT1680" s="359">
        <f>_xll.qlIndexFixing($AU$1,AP1680,TRUE,_xll.ohTrigger(Trigger,Trigger1M))</f>
        <v>1.3338897600331912E-2</v>
      </c>
    </row>
    <row r="1681" spans="41:46" ht="11.25" customHeight="1" x14ac:dyDescent="0.25">
      <c r="AO1681" s="187" t="s">
        <v>90</v>
      </c>
      <c r="AP1681" s="186">
        <f>_xll.qlInterestRateIndexFixingDate(Currency&amp;"ibor"&amp;$I$1,AQ1681,Trigger)</f>
        <v>51085</v>
      </c>
      <c r="AQ1681" s="186">
        <f>_xll.qlCalendarAdvance(Calendar,AQ1680,AO1681,"f",,Trigger)</f>
        <v>51089</v>
      </c>
      <c r="AR1681" s="186">
        <f>_xll.qlInterestRateIndexMaturity(Currency&amp;"ibor"&amp;$I$1,AQ1681,Trigger)</f>
        <v>51119</v>
      </c>
      <c r="AS1681" s="359">
        <f>_xll.qlIndexFixing($AC$5,AP1681,,_xll.ohTrigger(Trigger,Quote!$V$2))</f>
        <v>1.3596168972945577E-2</v>
      </c>
      <c r="AT1681" s="359">
        <f>_xll.qlIndexFixing($AU$1,AP1681,TRUE,_xll.ohTrigger(Trigger,Trigger1M))</f>
        <v>1.3338522597639013E-2</v>
      </c>
    </row>
    <row r="1682" spans="41:46" ht="11.25" customHeight="1" x14ac:dyDescent="0.25">
      <c r="AO1682" s="187" t="s">
        <v>90</v>
      </c>
      <c r="AP1682" s="186">
        <f>_xll.qlInterestRateIndexFixingDate(Currency&amp;"ibor"&amp;$I$1,AQ1682,Trigger)</f>
        <v>51092</v>
      </c>
      <c r="AQ1682" s="186">
        <f>_xll.qlCalendarAdvance(Calendar,AQ1681,AO1682,"f",,Trigger)</f>
        <v>51096</v>
      </c>
      <c r="AR1682" s="186">
        <f>_xll.qlInterestRateIndexMaturity(Currency&amp;"ibor"&amp;$I$1,AQ1682,Trigger)</f>
        <v>51126</v>
      </c>
      <c r="AS1682" s="359">
        <f>_xll.qlIndexFixing($AC$5,AP1682,,_xll.ohTrigger(Trigger,Quote!$V$2))</f>
        <v>1.3598558297875485E-2</v>
      </c>
      <c r="AT1682" s="359">
        <f>_xll.qlIndexFixing($AU$1,AP1682,TRUE,_xll.ohTrigger(Trigger,Trigger1M))</f>
        <v>1.3338217026944932E-2</v>
      </c>
    </row>
    <row r="1683" spans="41:46" ht="11.25" customHeight="1" x14ac:dyDescent="0.25">
      <c r="AO1683" s="187" t="s">
        <v>90</v>
      </c>
      <c r="AP1683" s="186">
        <f>_xll.qlInterestRateIndexFixingDate(Currency&amp;"ibor"&amp;$I$1,AQ1683,Trigger)</f>
        <v>51099</v>
      </c>
      <c r="AQ1683" s="186">
        <f>_xll.qlCalendarAdvance(Calendar,AQ1682,AO1683,"f",,Trigger)</f>
        <v>51103</v>
      </c>
      <c r="AR1683" s="186">
        <f>_xll.qlInterestRateIndexMaturity(Currency&amp;"ibor"&amp;$I$1,AQ1683,Trigger)</f>
        <v>51133</v>
      </c>
      <c r="AS1683" s="359">
        <f>_xll.qlIndexFixing($AC$5,AP1683,,_xll.ohTrigger(Trigger,Quote!$V$2))</f>
        <v>1.360094762327968E-2</v>
      </c>
      <c r="AT1683" s="359">
        <f>_xll.qlIndexFixing($AU$1,AP1683,TRUE,_xll.ohTrigger(Trigger,Trigger1M))</f>
        <v>1.3337981123256348E-2</v>
      </c>
    </row>
    <row r="1684" spans="41:46" ht="11.25" customHeight="1" x14ac:dyDescent="0.25">
      <c r="AO1684" s="187" t="s">
        <v>90</v>
      </c>
      <c r="AP1684" s="186">
        <f>_xll.qlInterestRateIndexFixingDate(Currency&amp;"ibor"&amp;$I$1,AQ1684,Trigger)</f>
        <v>51106</v>
      </c>
      <c r="AQ1684" s="186">
        <f>_xll.qlCalendarAdvance(Calendar,AQ1683,AO1684,"f",,Trigger)</f>
        <v>51110</v>
      </c>
      <c r="AR1684" s="186">
        <f>_xll.qlInterestRateIndexMaturity(Currency&amp;"ibor"&amp;$I$1,AQ1684,Trigger)</f>
        <v>51141</v>
      </c>
      <c r="AS1684" s="359">
        <f>_xll.qlIndexFixing($AC$5,AP1684,,_xll.ohTrigger(Trigger,Quote!$V$2))</f>
        <v>1.3603764542898191E-2</v>
      </c>
      <c r="AT1684" s="359">
        <f>_xll.qlIndexFixing($AU$1,AP1684,TRUE,_xll.ohTrigger(Trigger,Trigger1M))</f>
        <v>1.3338056575223517E-2</v>
      </c>
    </row>
    <row r="1685" spans="41:46" ht="11.25" customHeight="1" x14ac:dyDescent="0.25">
      <c r="AO1685" s="187" t="s">
        <v>90</v>
      </c>
      <c r="AP1685" s="186">
        <f>_xll.qlInterestRateIndexFixingDate(Currency&amp;"ibor"&amp;$I$1,AQ1685,Trigger)</f>
        <v>51113</v>
      </c>
      <c r="AQ1685" s="186">
        <f>_xll.qlCalendarAdvance(Calendar,AQ1684,AO1685,"f",,Trigger)</f>
        <v>51117</v>
      </c>
      <c r="AR1685" s="186">
        <f>_xll.qlInterestRateIndexMaturity(Currency&amp;"ibor"&amp;$I$1,AQ1685,Trigger)</f>
        <v>51148</v>
      </c>
      <c r="AS1685" s="359">
        <f>_xll.qlIndexFixing($AC$5,AP1685,,_xll.ohTrigger(Trigger,Quote!$V$2))</f>
        <v>1.3606153959534354E-2</v>
      </c>
      <c r="AT1685" s="359">
        <f>_xll.qlIndexFixing($AU$1,AP1685,TRUE,_xll.ohTrigger(Trigger,Trigger1M))</f>
        <v>1.3337965738156616E-2</v>
      </c>
    </row>
    <row r="1686" spans="41:46" ht="11.25" customHeight="1" x14ac:dyDescent="0.25">
      <c r="AO1686" s="187" t="s">
        <v>90</v>
      </c>
      <c r="AP1686" s="186">
        <f>_xll.qlInterestRateIndexFixingDate(Currency&amp;"ibor"&amp;$I$1,AQ1686,Trigger)</f>
        <v>51120</v>
      </c>
      <c r="AQ1686" s="186">
        <f>_xll.qlCalendarAdvance(Calendar,AQ1685,AO1686,"f",,Trigger)</f>
        <v>51124</v>
      </c>
      <c r="AR1686" s="186">
        <f>_xll.qlInterestRateIndexMaturity(Currency&amp;"ibor"&amp;$I$1,AQ1686,Trigger)</f>
        <v>51155</v>
      </c>
      <c r="AS1686" s="359">
        <f>_xll.qlIndexFixing($AC$5,AP1686,,_xll.ohTrigger(Trigger,Quote!$V$2))</f>
        <v>1.3608543376660448E-2</v>
      </c>
      <c r="AT1686" s="359">
        <f>_xll.qlIndexFixing($AU$1,AP1686,TRUE,_xll.ohTrigger(Trigger,Trigger1M))</f>
        <v>1.3337945292498547E-2</v>
      </c>
    </row>
    <row r="1687" spans="41:46" ht="11.25" customHeight="1" x14ac:dyDescent="0.25">
      <c r="AO1687" s="187" t="s">
        <v>90</v>
      </c>
      <c r="AP1687" s="186">
        <f>_xll.qlInterestRateIndexFixingDate(Currency&amp;"ibor"&amp;$I$1,AQ1687,Trigger)</f>
        <v>51126</v>
      </c>
      <c r="AQ1687" s="186">
        <f>_xll.qlCalendarAdvance(Calendar,AQ1686,AO1687,"f",,Trigger)</f>
        <v>51131</v>
      </c>
      <c r="AR1687" s="186">
        <f>_xll.qlInterestRateIndexMaturity(Currency&amp;"ibor"&amp;$I$1,AQ1687,Trigger)</f>
        <v>51162</v>
      </c>
      <c r="AS1687" s="359">
        <f>_xll.qlIndexFixing($AC$5,AP1687,,_xll.ohTrigger(Trigger,Quote!$V$2))</f>
        <v>1.3610932794276474E-2</v>
      </c>
      <c r="AT1687" s="359">
        <f>_xll.qlIndexFixing($AU$1,AP1687,TRUE,_xll.ohTrigger(Trigger,Trigger1M))</f>
        <v>1.3337995473269054E-2</v>
      </c>
    </row>
    <row r="1688" spans="41:46" ht="11.25" customHeight="1" x14ac:dyDescent="0.25">
      <c r="AO1688" s="187" t="s">
        <v>90</v>
      </c>
      <c r="AP1688" s="186">
        <f>_xll.qlInterestRateIndexFixingDate(Currency&amp;"ibor"&amp;$I$1,AQ1688,Trigger)</f>
        <v>51134</v>
      </c>
      <c r="AQ1688" s="186">
        <f>_xll.qlCalendarAdvance(Calendar,AQ1687,AO1688,"f",,Trigger)</f>
        <v>51138</v>
      </c>
      <c r="AR1688" s="186">
        <f>_xll.qlInterestRateIndexMaturity(Currency&amp;"ibor"&amp;$I$1,AQ1688,Trigger)</f>
        <v>51169</v>
      </c>
      <c r="AS1688" s="359">
        <f>_xll.qlIndexFixing($AC$5,AP1688,,_xll.ohTrigger(Trigger,Quote!$V$2))</f>
        <v>1.3613322212385008E-2</v>
      </c>
      <c r="AT1688" s="359">
        <f>_xll.qlIndexFixing($AU$1,AP1688,TRUE,_xll.ohTrigger(Trigger,Trigger1M))</f>
        <v>1.3338116515480147E-2</v>
      </c>
    </row>
    <row r="1689" spans="41:46" ht="11.25" customHeight="1" x14ac:dyDescent="0.25">
      <c r="AO1689" s="187" t="s">
        <v>90</v>
      </c>
      <c r="AP1689" s="186">
        <f>_xll.qlInterestRateIndexFixingDate(Currency&amp;"ibor"&amp;$I$1,AQ1689,Trigger)</f>
        <v>51141</v>
      </c>
      <c r="AQ1689" s="186">
        <f>_xll.qlCalendarAdvance(Calendar,AQ1688,AO1689,"f",,Trigger)</f>
        <v>51145</v>
      </c>
      <c r="AR1689" s="186">
        <f>_xll.qlInterestRateIndexMaturity(Currency&amp;"ibor"&amp;$I$1,AQ1689,Trigger)</f>
        <v>51176</v>
      </c>
      <c r="AS1689" s="359">
        <f>_xll.qlIndexFixing($AC$5,AP1689,,_xll.ohTrigger(Trigger,Quote!$V$2))</f>
        <v>1.3615711630986051E-2</v>
      </c>
      <c r="AT1689" s="359">
        <f>_xll.qlIndexFixing($AU$1,AP1689,TRUE,_xll.ohTrigger(Trigger,Trigger1M))</f>
        <v>1.3338308654156729E-2</v>
      </c>
    </row>
    <row r="1690" spans="41:46" ht="11.25" customHeight="1" x14ac:dyDescent="0.25">
      <c r="AO1690" s="187" t="s">
        <v>90</v>
      </c>
      <c r="AP1690" s="186">
        <f>_xll.qlInterestRateIndexFixingDate(Currency&amp;"ibor"&amp;$I$1,AQ1690,Trigger)</f>
        <v>51148</v>
      </c>
      <c r="AQ1690" s="186">
        <f>_xll.qlCalendarAdvance(Calendar,AQ1689,AO1690,"f",,Trigger)</f>
        <v>51152</v>
      </c>
      <c r="AR1690" s="186">
        <f>_xll.qlInterestRateIndexMaturity(Currency&amp;"ibor"&amp;$I$1,AQ1690,Trigger)</f>
        <v>51183</v>
      </c>
      <c r="AS1690" s="359">
        <f>_xll.qlIndexFixing($AC$5,AP1690,,_xll.ohTrigger(Trigger,Quote!$V$2))</f>
        <v>1.3618101050074445E-2</v>
      </c>
      <c r="AT1690" s="359">
        <f>_xll.qlIndexFixing($AU$1,AP1690,TRUE,_xll.ohTrigger(Trigger,Trigger1M))</f>
        <v>1.333857212431081E-2</v>
      </c>
    </row>
    <row r="1691" spans="41:46" ht="11.25" customHeight="1" x14ac:dyDescent="0.25">
      <c r="AO1691" s="187" t="s">
        <v>90</v>
      </c>
      <c r="AP1691" s="186">
        <f>_xll.qlInterestRateIndexFixingDate(Currency&amp;"ibor"&amp;$I$1,AQ1691,Trigger)</f>
        <v>51155</v>
      </c>
      <c r="AQ1691" s="186">
        <f>_xll.qlCalendarAdvance(Calendar,AQ1690,AO1691,"f",,Trigger)</f>
        <v>51159</v>
      </c>
      <c r="AR1691" s="186">
        <f>_xll.qlInterestRateIndexMaturity(Currency&amp;"ibor"&amp;$I$1,AQ1691,Trigger)</f>
        <v>51190</v>
      </c>
      <c r="AS1691" s="359">
        <f>_xll.qlIndexFixing($AC$5,AP1691,,_xll.ohTrigger(Trigger,Quote!$V$2))</f>
        <v>1.362049046965535E-2</v>
      </c>
      <c r="AT1691" s="359">
        <f>_xll.qlIndexFixing($AU$1,AP1691,TRUE,_xll.ohTrigger(Trigger,Trigger1M))</f>
        <v>1.333890716096987E-2</v>
      </c>
    </row>
    <row r="1692" spans="41:46" ht="11.25" customHeight="1" x14ac:dyDescent="0.25">
      <c r="AO1692" s="187" t="s">
        <v>90</v>
      </c>
      <c r="AP1692" s="186">
        <f>_xll.qlInterestRateIndexFixingDate(Currency&amp;"ibor"&amp;$I$1,AQ1692,Trigger)</f>
        <v>51162</v>
      </c>
      <c r="AQ1692" s="186">
        <f>_xll.qlCalendarAdvance(Calendar,AQ1691,AO1692,"f",,Trigger)</f>
        <v>51166</v>
      </c>
      <c r="AR1692" s="186">
        <f>_xll.qlInterestRateIndexMaturity(Currency&amp;"ibor"&amp;$I$1,AQ1692,Trigger)</f>
        <v>51195</v>
      </c>
      <c r="AS1692" s="359">
        <f>_xll.qlIndexFixing($AC$5,AP1692,,_xll.ohTrigger(Trigger,Quote!$V$2))</f>
        <v>1.3622023276309722E-2</v>
      </c>
      <c r="AT1692" s="359">
        <f>_xll.qlIndexFixing($AU$1,AP1692,TRUE,_xll.ohTrigger(Trigger,Trigger1M))</f>
        <v>1.3338750063494819E-2</v>
      </c>
    </row>
    <row r="1693" spans="41:46" ht="11.25" customHeight="1" x14ac:dyDescent="0.25">
      <c r="AO1693" s="187" t="s">
        <v>90</v>
      </c>
      <c r="AP1693" s="186">
        <f>_xll.qlInterestRateIndexFixingDate(Currency&amp;"ibor"&amp;$I$1,AQ1693,Trigger)</f>
        <v>51169</v>
      </c>
      <c r="AQ1693" s="186">
        <f>_xll.qlCalendarAdvance(Calendar,AQ1692,AO1693,"f",,Trigger)</f>
        <v>51173</v>
      </c>
      <c r="AR1693" s="186">
        <f>_xll.qlInterestRateIndexMaturity(Currency&amp;"ibor"&amp;$I$1,AQ1693,Trigger)</f>
        <v>51202</v>
      </c>
      <c r="AS1693" s="359">
        <f>_xll.qlIndexFixing($AC$5,AP1693,,_xll.ohTrigger(Trigger,Quote!$V$2))</f>
        <v>1.3624412516067485E-2</v>
      </c>
      <c r="AT1693" s="359">
        <f>_xll.qlIndexFixing($AU$1,AP1693,TRUE,_xll.ohTrigger(Trigger,Trigger1M))</f>
        <v>1.3339218574220206E-2</v>
      </c>
    </row>
    <row r="1694" spans="41:46" ht="11.25" customHeight="1" x14ac:dyDescent="0.25">
      <c r="AO1694" s="187" t="s">
        <v>90</v>
      </c>
      <c r="AP1694" s="186">
        <f>_xll.qlInterestRateIndexFixingDate(Currency&amp;"ibor"&amp;$I$1,AQ1694,Trigger)</f>
        <v>51176</v>
      </c>
      <c r="AQ1694" s="186">
        <f>_xll.qlCalendarAdvance(Calendar,AQ1693,AO1694,"f",,Trigger)</f>
        <v>51180</v>
      </c>
      <c r="AR1694" s="186">
        <f>_xll.qlInterestRateIndexMaturity(Currency&amp;"ibor"&amp;$I$1,AQ1694,Trigger)</f>
        <v>51209</v>
      </c>
      <c r="AS1694" s="359">
        <f>_xll.qlIndexFixing($AC$5,AP1694,,_xll.ohTrigger(Trigger,Quote!$V$2))</f>
        <v>1.3626801756282812E-2</v>
      </c>
      <c r="AT1694" s="359">
        <f>_xll.qlIndexFixing($AU$1,AP1694,TRUE,_xll.ohTrigger(Trigger,Trigger1M))</f>
        <v>1.3339759317590287E-2</v>
      </c>
    </row>
    <row r="1695" spans="41:46" ht="11.25" customHeight="1" x14ac:dyDescent="0.25">
      <c r="AO1695" s="187" t="s">
        <v>90</v>
      </c>
      <c r="AP1695" s="186">
        <f>_xll.qlInterestRateIndexFixingDate(Currency&amp;"ibor"&amp;$I$1,AQ1695,Trigger)</f>
        <v>51183</v>
      </c>
      <c r="AQ1695" s="186">
        <f>_xll.qlCalendarAdvance(Calendar,AQ1694,AO1695,"f",,Trigger)</f>
        <v>51187</v>
      </c>
      <c r="AR1695" s="186">
        <f>_xll.qlInterestRateIndexMaturity(Currency&amp;"ibor"&amp;$I$1,AQ1695,Trigger)</f>
        <v>51216</v>
      </c>
      <c r="AS1695" s="359">
        <f>_xll.qlIndexFixing($AC$5,AP1695,,_xll.ohTrigger(Trigger,Quote!$V$2))</f>
        <v>1.3629190996958461E-2</v>
      </c>
      <c r="AT1695" s="359">
        <f>_xll.qlIndexFixing($AU$1,AP1695,TRUE,_xll.ohTrigger(Trigger,Trigger1M))</f>
        <v>1.3340372528619828E-2</v>
      </c>
    </row>
    <row r="1696" spans="41:46" ht="11.25" customHeight="1" x14ac:dyDescent="0.25">
      <c r="AO1696" s="187" t="s">
        <v>90</v>
      </c>
      <c r="AP1696" s="186">
        <f>_xll.qlInterestRateIndexFixingDate(Currency&amp;"ibor"&amp;$I$1,AQ1696,Trigger)</f>
        <v>51190</v>
      </c>
      <c r="AQ1696" s="186">
        <f>_xll.qlCalendarAdvance(Calendar,AQ1695,AO1696,"f",,Trigger)</f>
        <v>51194</v>
      </c>
      <c r="AR1696" s="186">
        <f>_xll.qlInterestRateIndexMaturity(Currency&amp;"ibor"&amp;$I$1,AQ1696,Trigger)</f>
        <v>51223</v>
      </c>
      <c r="AS1696" s="359">
        <f>_xll.qlIndexFixing($AC$5,AP1696,,_xll.ohTrigger(Trigger,Quote!$V$2))</f>
        <v>1.3631580238094432E-2</v>
      </c>
      <c r="AT1696" s="359">
        <f>_xll.qlIndexFixing($AU$1,AP1696,TRUE,_xll.ohTrigger(Trigger,Trigger1M))</f>
        <v>1.3341058442309811E-2</v>
      </c>
    </row>
    <row r="1697" spans="41:46" ht="11.25" customHeight="1" x14ac:dyDescent="0.25">
      <c r="AO1697" s="187" t="s">
        <v>90</v>
      </c>
      <c r="AP1697" s="186">
        <f>_xll.qlInterestRateIndexFixingDate(Currency&amp;"ibor"&amp;$I$1,AQ1697,Trigger)</f>
        <v>51197</v>
      </c>
      <c r="AQ1697" s="186">
        <f>_xll.qlCalendarAdvance(Calendar,AQ1696,AO1697,"f",,Trigger)</f>
        <v>51201</v>
      </c>
      <c r="AR1697" s="186">
        <f>_xll.qlInterestRateIndexMaturity(Currency&amp;"ibor"&amp;$I$1,AQ1697,Trigger)</f>
        <v>51232</v>
      </c>
      <c r="AS1697" s="359">
        <f>_xll.qlIndexFixing($AC$5,AP1697,,_xll.ohTrigger(Trigger,Quote!$V$2))</f>
        <v>1.3634826997457687E-2</v>
      </c>
      <c r="AT1697" s="359">
        <f>_xll.qlIndexFixing($AU$1,AP1697,TRUE,_xll.ohTrigger(Trigger,Trigger1M))</f>
        <v>1.3342433438833127E-2</v>
      </c>
    </row>
    <row r="1698" spans="41:46" ht="11.25" customHeight="1" x14ac:dyDescent="0.25">
      <c r="AO1698" s="187" t="s">
        <v>90</v>
      </c>
      <c r="AP1698" s="186">
        <f>_xll.qlInterestRateIndexFixingDate(Currency&amp;"ibor"&amp;$I$1,AQ1698,Trigger)</f>
        <v>51204</v>
      </c>
      <c r="AQ1698" s="186">
        <f>_xll.qlCalendarAdvance(Calendar,AQ1697,AO1698,"f",,Trigger)</f>
        <v>51208</v>
      </c>
      <c r="AR1698" s="186">
        <f>_xll.qlInterestRateIndexMaturity(Currency&amp;"ibor"&amp;$I$1,AQ1698,Trigger)</f>
        <v>51239</v>
      </c>
      <c r="AS1698" s="359">
        <f>_xll.qlIndexFixing($AC$5,AP1698,,_xll.ohTrigger(Trigger,Quote!$V$2))</f>
        <v>1.363721642047842E-2</v>
      </c>
      <c r="AT1698" s="359">
        <f>_xll.qlIndexFixing($AU$1,AP1698,TRUE,_xll.ohTrigger(Trigger,Trigger1M))</f>
        <v>1.3343276021716591E-2</v>
      </c>
    </row>
    <row r="1699" spans="41:46" ht="11.25" customHeight="1" x14ac:dyDescent="0.25">
      <c r="AO1699" s="187" t="s">
        <v>90</v>
      </c>
      <c r="AP1699" s="186">
        <f>_xll.qlInterestRateIndexFixingDate(Currency&amp;"ibor"&amp;$I$1,AQ1699,Trigger)</f>
        <v>51211</v>
      </c>
      <c r="AQ1699" s="186">
        <f>_xll.qlCalendarAdvance(Calendar,AQ1698,AO1699,"f",,Trigger)</f>
        <v>51215</v>
      </c>
      <c r="AR1699" s="186">
        <f>_xll.qlInterestRateIndexMaturity(Currency&amp;"ibor"&amp;$I$1,AQ1699,Trigger)</f>
        <v>51246</v>
      </c>
      <c r="AS1699" s="359">
        <f>_xll.qlIndexFixing($AC$5,AP1699,,_xll.ohTrigger(Trigger,Quote!$V$2))</f>
        <v>1.3639605843983927E-2</v>
      </c>
      <c r="AT1699" s="359">
        <f>_xll.qlIndexFixing($AU$1,AP1699,TRUE,_xll.ohTrigger(Trigger,Trigger1M))</f>
        <v>1.3344192051324887E-2</v>
      </c>
    </row>
    <row r="1700" spans="41:46" ht="11.25" customHeight="1" x14ac:dyDescent="0.25">
      <c r="AO1700" s="187" t="s">
        <v>90</v>
      </c>
      <c r="AP1700" s="186">
        <f>_xll.qlInterestRateIndexFixingDate(Currency&amp;"ibor"&amp;$I$1,AQ1700,Trigger)</f>
        <v>51218</v>
      </c>
      <c r="AQ1700" s="186">
        <f>_xll.qlCalendarAdvance(Calendar,AQ1699,AO1700,"f",,Trigger)</f>
        <v>51222</v>
      </c>
      <c r="AR1700" s="186">
        <f>_xll.qlInterestRateIndexMaturity(Currency&amp;"ibor"&amp;$I$1,AQ1700,Trigger)</f>
        <v>51253</v>
      </c>
      <c r="AS1700" s="359">
        <f>_xll.qlIndexFixing($AC$5,AP1700,,_xll.ohTrigger(Trigger,Quote!$V$2))</f>
        <v>1.36419952679871E-2</v>
      </c>
      <c r="AT1700" s="359">
        <f>_xll.qlIndexFixing($AU$1,AP1700,TRUE,_xll.ohTrigger(Trigger,Trigger1M))</f>
        <v>1.3345181762688074E-2</v>
      </c>
    </row>
    <row r="1701" spans="41:46" ht="11.25" customHeight="1" x14ac:dyDescent="0.25">
      <c r="AO1701" s="187" t="s">
        <v>90</v>
      </c>
      <c r="AP1701" s="186">
        <f>_xll.qlInterestRateIndexFixingDate(Currency&amp;"ibor"&amp;$I$1,AQ1701,Trigger)</f>
        <v>51223</v>
      </c>
      <c r="AQ1701" s="186">
        <f>_xll.qlCalendarAdvance(Calendar,AQ1700,AO1701,"f",,Trigger)</f>
        <v>51229</v>
      </c>
      <c r="AR1701" s="186">
        <f>_xll.qlInterestRateIndexMaturity(Currency&amp;"ibor"&amp;$I$1,AQ1701,Trigger)</f>
        <v>51259</v>
      </c>
      <c r="AS1701" s="359">
        <f>_xll.qlIndexFixing($AC$5,AP1701,,_xll.ohTrigger(Trigger,Quote!$V$2))</f>
        <v>1.3643955561842169E-2</v>
      </c>
      <c r="AT1701" s="359">
        <f>_xll.qlIndexFixing($AU$1,AP1701,TRUE,_xll.ohTrigger(Trigger,Trigger1M))</f>
        <v>1.334591582441913E-2</v>
      </c>
    </row>
    <row r="1702" spans="41:46" ht="11.25" customHeight="1" x14ac:dyDescent="0.25">
      <c r="AO1702" s="187" t="s">
        <v>90</v>
      </c>
      <c r="AP1702" s="186">
        <f>_xll.qlInterestRateIndexFixingDate(Currency&amp;"ibor"&amp;$I$1,AQ1702,Trigger)</f>
        <v>51232</v>
      </c>
      <c r="AQ1702" s="186">
        <f>_xll.qlCalendarAdvance(Calendar,AQ1701,AO1702,"f",,Trigger)</f>
        <v>51236</v>
      </c>
      <c r="AR1702" s="186">
        <f>_xll.qlInterestRateIndexMaturity(Currency&amp;"ibor"&amp;$I$1,AQ1702,Trigger)</f>
        <v>51266</v>
      </c>
      <c r="AS1702" s="359">
        <f>_xll.qlIndexFixing($AC$5,AP1702,,_xll.ohTrigger(Trigger,Quote!$V$2))</f>
        <v>1.3646344896276474E-2</v>
      </c>
      <c r="AT1702" s="359">
        <f>_xll.qlIndexFixing($AU$1,AP1702,TRUE,_xll.ohTrigger(Trigger,Trigger1M))</f>
        <v>1.3347048245895721E-2</v>
      </c>
    </row>
    <row r="1703" spans="41:46" ht="11.25" customHeight="1" x14ac:dyDescent="0.25">
      <c r="AO1703" s="187" t="s">
        <v>90</v>
      </c>
      <c r="AP1703" s="186">
        <f>_xll.qlInterestRateIndexFixingDate(Currency&amp;"ibor"&amp;$I$1,AQ1703,Trigger)</f>
        <v>51239</v>
      </c>
      <c r="AQ1703" s="186">
        <f>_xll.qlCalendarAdvance(Calendar,AQ1702,AO1703,"f",,Trigger)</f>
        <v>51243</v>
      </c>
      <c r="AR1703" s="186">
        <f>_xll.qlInterestRateIndexMaturity(Currency&amp;"ibor"&amp;$I$1,AQ1703,Trigger)</f>
        <v>51273</v>
      </c>
      <c r="AS1703" s="359">
        <f>_xll.qlIndexFixing($AC$5,AP1703,,_xll.ohTrigger(Trigger,Quote!$V$2))</f>
        <v>1.3648734231185067E-2</v>
      </c>
      <c r="AT1703" s="359">
        <f>_xll.qlIndexFixing($AU$1,AP1703,TRUE,_xll.ohTrigger(Trigger,Trigger1M))</f>
        <v>1.3348255034689949E-2</v>
      </c>
    </row>
    <row r="1704" spans="41:46" ht="11.25" customHeight="1" x14ac:dyDescent="0.25">
      <c r="AO1704" s="187" t="s">
        <v>90</v>
      </c>
      <c r="AP1704" s="186">
        <f>_xll.qlInterestRateIndexFixingDate(Currency&amp;"ibor"&amp;$I$1,AQ1704,Trigger)</f>
        <v>51246</v>
      </c>
      <c r="AQ1704" s="186">
        <f>_xll.qlCalendarAdvance(Calendar,AQ1703,AO1704,"f",,Trigger)</f>
        <v>51250</v>
      </c>
      <c r="AR1704" s="186">
        <f>_xll.qlInterestRateIndexMaturity(Currency&amp;"ibor"&amp;$I$1,AQ1704,Trigger)</f>
        <v>51280</v>
      </c>
      <c r="AS1704" s="359">
        <f>_xll.qlIndexFixing($AC$5,AP1704,,_xll.ohTrigger(Trigger,Quote!$V$2))</f>
        <v>1.3651123566570611E-2</v>
      </c>
      <c r="AT1704" s="359">
        <f>_xll.qlIndexFixing($AU$1,AP1704,TRUE,_xll.ohTrigger(Trigger,Trigger1M))</f>
        <v>1.3349536425832476E-2</v>
      </c>
    </row>
    <row r="1705" spans="41:46" ht="11.25" customHeight="1" x14ac:dyDescent="0.25">
      <c r="AO1705" s="187" t="s">
        <v>90</v>
      </c>
      <c r="AP1705" s="186">
        <f>_xll.qlInterestRateIndexFixingDate(Currency&amp;"ibor"&amp;$I$1,AQ1705,Trigger)</f>
        <v>51253</v>
      </c>
      <c r="AQ1705" s="186">
        <f>_xll.qlCalendarAdvance(Calendar,AQ1704,AO1705,"f",,Trigger)</f>
        <v>51258</v>
      </c>
      <c r="AR1705" s="186">
        <f>_xll.qlInterestRateIndexMaturity(Currency&amp;"ibor"&amp;$I$1,AQ1705,Trigger)</f>
        <v>51291</v>
      </c>
      <c r="AS1705" s="359">
        <f>_xll.qlIndexFixing($AC$5,AP1705,,_xll.ohTrigger(Trigger,Quote!$V$2))</f>
        <v>1.36482500546542E-2</v>
      </c>
      <c r="AT1705" s="359">
        <f>_xll.qlIndexFixing($AU$1,AP1705,TRUE,_xll.ohTrigger(Trigger,Trigger1M))</f>
        <v>1.3352149581243564E-2</v>
      </c>
    </row>
    <row r="1706" spans="41:46" ht="11.25" customHeight="1" x14ac:dyDescent="0.25">
      <c r="AO1706" s="187" t="s">
        <v>90</v>
      </c>
      <c r="AP1706" s="186">
        <f>_xll.qlInterestRateIndexFixingDate(Currency&amp;"ibor"&amp;$I$1,AQ1706,Trigger)</f>
        <v>51263</v>
      </c>
      <c r="AQ1706" s="186">
        <f>_xll.qlCalendarAdvance(Calendar,AQ1705,AO1706,"f",,Trigger)</f>
        <v>51265</v>
      </c>
      <c r="AR1706" s="186">
        <f>_xll.qlInterestRateIndexMaturity(Currency&amp;"ibor"&amp;$I$1,AQ1706,Trigger)</f>
        <v>51298</v>
      </c>
      <c r="AS1706" s="359">
        <f>_xll.qlIndexFixing($AC$5,AP1706,,_xll.ohTrigger(Trigger,Quote!$V$2))</f>
        <v>1.3634538975506998E-2</v>
      </c>
      <c r="AT1706" s="359">
        <f>_xll.qlIndexFixing($AU$1,AP1706,TRUE,_xll.ohTrigger(Trigger,Trigger1M))</f>
        <v>1.3353600629155695E-2</v>
      </c>
    </row>
    <row r="1707" spans="41:46" ht="11.25" customHeight="1" x14ac:dyDescent="0.25">
      <c r="AO1707" s="187" t="s">
        <v>90</v>
      </c>
      <c r="AP1707" s="186">
        <f>_xll.qlInterestRateIndexFixingDate(Currency&amp;"ibor"&amp;$I$1,AQ1707,Trigger)</f>
        <v>51270</v>
      </c>
      <c r="AQ1707" s="186">
        <f>_xll.qlCalendarAdvance(Calendar,AQ1706,AO1707,"f",,Trigger)</f>
        <v>51272</v>
      </c>
      <c r="AR1707" s="186">
        <f>_xll.qlInterestRateIndexMaturity(Currency&amp;"ibor"&amp;$I$1,AQ1707,Trigger)</f>
        <v>51305</v>
      </c>
      <c r="AS1707" s="359">
        <f>_xll.qlIndexFixing($AC$5,AP1707,,_xll.ohTrigger(Trigger,Quote!$V$2))</f>
        <v>1.3620803275995868E-2</v>
      </c>
      <c r="AT1707" s="359">
        <f>_xll.qlIndexFixing($AU$1,AP1707,TRUE,_xll.ohTrigger(Trigger,Trigger1M))</f>
        <v>1.3355104926654381E-2</v>
      </c>
    </row>
    <row r="1708" spans="41:46" ht="11.25" customHeight="1" x14ac:dyDescent="0.25">
      <c r="AO1708" s="187" t="s">
        <v>90</v>
      </c>
      <c r="AP1708" s="186">
        <f>_xll.qlInterestRateIndexFixingDate(Currency&amp;"ibor"&amp;$I$1,AQ1708,Trigger)</f>
        <v>51277</v>
      </c>
      <c r="AQ1708" s="186">
        <f>_xll.qlCalendarAdvance(Calendar,AQ1707,AO1708,"f",,Trigger)</f>
        <v>51279</v>
      </c>
      <c r="AR1708" s="186">
        <f>_xll.qlInterestRateIndexMaturity(Currency&amp;"ibor"&amp;$I$1,AQ1708,Trigger)</f>
        <v>51312</v>
      </c>
      <c r="AS1708" s="359">
        <f>_xll.qlIndexFixing($AC$5,AP1708,,_xll.ohTrigger(Trigger,Quote!$V$2))</f>
        <v>1.3607042956220122E-2</v>
      </c>
      <c r="AT1708" s="359">
        <f>_xll.qlIndexFixing($AU$1,AP1708,TRUE,_xll.ohTrigger(Trigger,Trigger1M))</f>
        <v>1.3356647148820113E-2</v>
      </c>
    </row>
    <row r="1709" spans="41:46" ht="11.25" customHeight="1" x14ac:dyDescent="0.25">
      <c r="AO1709" s="187" t="s">
        <v>90</v>
      </c>
      <c r="AP1709" s="186">
        <f>_xll.qlInterestRateIndexFixingDate(Currency&amp;"ibor"&amp;$I$1,AQ1709,Trigger)</f>
        <v>51284</v>
      </c>
      <c r="AQ1709" s="186">
        <f>_xll.qlCalendarAdvance(Calendar,AQ1708,AO1709,"f",,Trigger)</f>
        <v>51286</v>
      </c>
      <c r="AR1709" s="186">
        <f>_xll.qlInterestRateIndexMaturity(Currency&amp;"ibor"&amp;$I$1,AQ1709,Trigger)</f>
        <v>51316</v>
      </c>
      <c r="AS1709" s="359">
        <f>_xll.qlIndexFixing($AC$5,AP1709,,_xll.ohTrigger(Trigger,Quote!$V$2))</f>
        <v>1.3592460561551611E-2</v>
      </c>
      <c r="AT1709" s="359">
        <f>_xll.qlIndexFixing($AU$1,AP1709,TRUE,_xll.ohTrigger(Trigger,Trigger1M))</f>
        <v>1.3357131656114518E-2</v>
      </c>
    </row>
    <row r="1710" spans="41:46" ht="11.25" customHeight="1" x14ac:dyDescent="0.25">
      <c r="AO1710" s="187" t="s">
        <v>90</v>
      </c>
      <c r="AP1710" s="186">
        <f>_xll.qlInterestRateIndexFixingDate(Currency&amp;"ibor"&amp;$I$1,AQ1710,Trigger)</f>
        <v>51291</v>
      </c>
      <c r="AQ1710" s="186">
        <f>_xll.qlCalendarAdvance(Calendar,AQ1709,AO1710,"f",,Trigger)</f>
        <v>51293</v>
      </c>
      <c r="AR1710" s="186">
        <f>_xll.qlInterestRateIndexMaturity(Currency&amp;"ibor"&amp;$I$1,AQ1710,Trigger)</f>
        <v>51323</v>
      </c>
      <c r="AS1710" s="359">
        <f>_xll.qlIndexFixing($AC$5,AP1710,,_xll.ohTrigger(Trigger,Quote!$V$2))</f>
        <v>1.3589682426184524E-2</v>
      </c>
      <c r="AT1710" s="359">
        <f>_xll.qlIndexFixing($AU$1,AP1710,TRUE,_xll.ohTrigger(Trigger,Trigger1M))</f>
        <v>1.3358703736841449E-2</v>
      </c>
    </row>
    <row r="1711" spans="41:46" ht="11.25" customHeight="1" x14ac:dyDescent="0.25">
      <c r="AO1711" s="187" t="s">
        <v>90</v>
      </c>
      <c r="AP1711" s="186">
        <f>_xll.qlInterestRateIndexFixingDate(Currency&amp;"ibor"&amp;$I$1,AQ1711,Trigger)</f>
        <v>51298</v>
      </c>
      <c r="AQ1711" s="186">
        <f>_xll.qlCalendarAdvance(Calendar,AQ1710,AO1711,"f",,Trigger)</f>
        <v>51300</v>
      </c>
      <c r="AR1711" s="186">
        <f>_xll.qlInterestRateIndexMaturity(Currency&amp;"ibor"&amp;$I$1,AQ1711,Trigger)</f>
        <v>51330</v>
      </c>
      <c r="AS1711" s="359">
        <f>_xll.qlIndexFixing($AC$5,AP1711,,_xll.ohTrigger(Trigger,Quote!$V$2))</f>
        <v>1.3591955614715268E-2</v>
      </c>
      <c r="AT1711" s="359">
        <f>_xll.qlIndexFixing($AU$1,AP1711,TRUE,_xll.ohTrigger(Trigger,Trigger1M))</f>
        <v>1.3360278611203036E-2</v>
      </c>
    </row>
    <row r="1712" spans="41:46" ht="11.25" customHeight="1" x14ac:dyDescent="0.25">
      <c r="AO1712" s="187" t="s">
        <v>90</v>
      </c>
      <c r="AP1712" s="186">
        <f>_xll.qlInterestRateIndexFixingDate(Currency&amp;"ibor"&amp;$I$1,AQ1712,Trigger)</f>
        <v>51305</v>
      </c>
      <c r="AQ1712" s="186">
        <f>_xll.qlCalendarAdvance(Calendar,AQ1711,AO1712,"f",,Trigger)</f>
        <v>51307</v>
      </c>
      <c r="AR1712" s="186">
        <f>_xll.qlInterestRateIndexMaturity(Currency&amp;"ibor"&amp;$I$1,AQ1712,Trigger)</f>
        <v>51337</v>
      </c>
      <c r="AS1712" s="359">
        <f>_xll.qlIndexFixing($AC$5,AP1712,,_xll.ohTrigger(Trigger,Quote!$V$2))</f>
        <v>1.3594228803672337E-2</v>
      </c>
      <c r="AT1712" s="359">
        <f>_xll.qlIndexFixing($AU$1,AP1712,TRUE,_xll.ohTrigger(Trigger,Trigger1M))</f>
        <v>1.3361856224517688E-2</v>
      </c>
    </row>
    <row r="1713" spans="41:46" ht="11.25" customHeight="1" x14ac:dyDescent="0.25">
      <c r="AO1713" s="187" t="s">
        <v>90</v>
      </c>
      <c r="AP1713" s="186">
        <f>_xll.qlInterestRateIndexFixingDate(Currency&amp;"ibor"&amp;$I$1,AQ1713,Trigger)</f>
        <v>51312</v>
      </c>
      <c r="AQ1713" s="186">
        <f>_xll.qlCalendarAdvance(Calendar,AQ1712,AO1713,"f",,Trigger)</f>
        <v>51314</v>
      </c>
      <c r="AR1713" s="186">
        <f>_xll.qlInterestRateIndexMaturity(Currency&amp;"ibor"&amp;$I$1,AQ1713,Trigger)</f>
        <v>51344</v>
      </c>
      <c r="AS1713" s="359">
        <f>_xll.qlIndexFixing($AC$5,AP1713,,_xll.ohTrigger(Trigger,Quote!$V$2))</f>
        <v>1.3596501993063725E-2</v>
      </c>
      <c r="AT1713" s="359">
        <f>_xll.qlIndexFixing($AU$1,AP1713,TRUE,_xll.ohTrigger(Trigger,Trigger1M))</f>
        <v>1.3363436588229582E-2</v>
      </c>
    </row>
    <row r="1714" spans="41:46" ht="11.25" customHeight="1" x14ac:dyDescent="0.25">
      <c r="AO1714" s="187" t="s">
        <v>90</v>
      </c>
      <c r="AP1714" s="186">
        <f>_xll.qlInterestRateIndexFixingDate(Currency&amp;"ibor"&amp;$I$1,AQ1714,Trigger)</f>
        <v>51319</v>
      </c>
      <c r="AQ1714" s="186">
        <f>_xll.qlCalendarAdvance(Calendar,AQ1713,AO1714,"f",,Trigger)</f>
        <v>51321</v>
      </c>
      <c r="AR1714" s="186">
        <f>_xll.qlInterestRateIndexMaturity(Currency&amp;"ibor"&amp;$I$1,AQ1714,Trigger)</f>
        <v>51354</v>
      </c>
      <c r="AS1714" s="359">
        <f>_xll.qlIndexFixing($AC$5,AP1714,,_xll.ohTrigger(Trigger,Quote!$V$2))</f>
        <v>1.3600032616260679E-2</v>
      </c>
      <c r="AT1714" s="359">
        <f>_xll.qlIndexFixing($AU$1,AP1714,TRUE,_xll.ohTrigger(Trigger,Trigger1M))</f>
        <v>1.3366103816392765E-2</v>
      </c>
    </row>
    <row r="1715" spans="41:46" ht="11.25" customHeight="1" x14ac:dyDescent="0.25">
      <c r="AO1715" s="187" t="s">
        <v>90</v>
      </c>
      <c r="AP1715" s="186">
        <f>_xll.qlInterestRateIndexFixingDate(Currency&amp;"ibor"&amp;$I$1,AQ1715,Trigger)</f>
        <v>51326</v>
      </c>
      <c r="AQ1715" s="186">
        <f>_xll.qlCalendarAdvance(Calendar,AQ1714,AO1715,"f",,Trigger)</f>
        <v>51328</v>
      </c>
      <c r="AR1715" s="186">
        <f>_xll.qlInterestRateIndexMaturity(Currency&amp;"ibor"&amp;$I$1,AQ1715,Trigger)</f>
        <v>51361</v>
      </c>
      <c r="AS1715" s="359">
        <f>_xll.qlIndexFixing($AC$5,AP1715,,_xll.ohTrigger(Trigger,Quote!$V$2))</f>
        <v>1.3602306064107627E-2</v>
      </c>
      <c r="AT1715" s="359">
        <f>_xll.qlIndexFixing($AU$1,AP1715,TRUE,_xll.ohTrigger(Trigger,Trigger1M))</f>
        <v>1.3367690489442682E-2</v>
      </c>
    </row>
    <row r="1716" spans="41:46" ht="11.25" customHeight="1" x14ac:dyDescent="0.25">
      <c r="AO1716" s="187" t="s">
        <v>90</v>
      </c>
      <c r="AP1716" s="186">
        <f>_xll.qlInterestRateIndexFixingDate(Currency&amp;"ibor"&amp;$I$1,AQ1716,Trigger)</f>
        <v>51333</v>
      </c>
      <c r="AQ1716" s="186">
        <f>_xll.qlCalendarAdvance(Calendar,AQ1715,AO1716,"f",,Trigger)</f>
        <v>51335</v>
      </c>
      <c r="AR1716" s="186">
        <f>_xll.qlInterestRateIndexMaturity(Currency&amp;"ibor"&amp;$I$1,AQ1716,Trigger)</f>
        <v>51368</v>
      </c>
      <c r="AS1716" s="359">
        <f>_xll.qlIndexFixing($AC$5,AP1716,,_xll.ohTrigger(Trigger,Quote!$V$2))</f>
        <v>1.3604579512426926E-2</v>
      </c>
      <c r="AT1716" s="359">
        <f>_xll.qlIndexFixing($AU$1,AP1716,TRUE,_xll.ohTrigger(Trigger,Trigger1M))</f>
        <v>1.3369279949998583E-2</v>
      </c>
    </row>
    <row r="1717" spans="41:46" ht="11.25" customHeight="1" x14ac:dyDescent="0.25">
      <c r="AO1717" s="187" t="s">
        <v>90</v>
      </c>
      <c r="AP1717" s="186">
        <f>_xll.qlInterestRateIndexFixingDate(Currency&amp;"ibor"&amp;$I$1,AQ1717,Trigger)</f>
        <v>51340</v>
      </c>
      <c r="AQ1717" s="186">
        <f>_xll.qlCalendarAdvance(Calendar,AQ1716,AO1717,"f",,Trigger)</f>
        <v>51342</v>
      </c>
      <c r="AR1717" s="186">
        <f>_xll.qlInterestRateIndexMaturity(Currency&amp;"ibor"&amp;$I$1,AQ1717,Trigger)</f>
        <v>51375</v>
      </c>
      <c r="AS1717" s="359">
        <f>_xll.qlIndexFixing($AC$5,AP1717,,_xll.ohTrigger(Trigger,Quote!$V$2))</f>
        <v>1.3606852961220996E-2</v>
      </c>
      <c r="AT1717" s="359">
        <f>_xll.qlIndexFixing($AU$1,AP1717,TRUE,_xll.ohTrigger(Trigger,Trigger1M))</f>
        <v>1.3370872209501011E-2</v>
      </c>
    </row>
    <row r="1718" spans="41:46" ht="11.25" customHeight="1" x14ac:dyDescent="0.25">
      <c r="AO1718" s="187" t="s">
        <v>90</v>
      </c>
      <c r="AP1718" s="186">
        <f>_xll.qlInterestRateIndexFixingDate(Currency&amp;"ibor"&amp;$I$1,AQ1718,Trigger)</f>
        <v>51347</v>
      </c>
      <c r="AQ1718" s="186">
        <f>_xll.qlCalendarAdvance(Calendar,AQ1717,AO1718,"f",,Trigger)</f>
        <v>51349</v>
      </c>
      <c r="AR1718" s="186">
        <f>_xll.qlInterestRateIndexMaturity(Currency&amp;"ibor"&amp;$I$1,AQ1718,Trigger)</f>
        <v>51382</v>
      </c>
      <c r="AS1718" s="359">
        <f>_xll.qlIndexFixing($AC$5,AP1718,,_xll.ohTrigger(Trigger,Quote!$V$2))</f>
        <v>1.3609126410484992E-2</v>
      </c>
      <c r="AT1718" s="359">
        <f>_xll.qlIndexFixing($AU$1,AP1718,TRUE,_xll.ohTrigger(Trigger,Trigger1M))</f>
        <v>1.3372467279397783E-2</v>
      </c>
    </row>
    <row r="1719" spans="41:46" ht="11.25" customHeight="1" x14ac:dyDescent="0.25">
      <c r="AO1719" s="187" t="s">
        <v>90</v>
      </c>
      <c r="AP1719" s="186">
        <f>_xll.qlInterestRateIndexFixingDate(Currency&amp;"ibor"&amp;$I$1,AQ1719,Trigger)</f>
        <v>51354</v>
      </c>
      <c r="AQ1719" s="186">
        <f>_xll.qlCalendarAdvance(Calendar,AQ1718,AO1719,"f",,Trigger)</f>
        <v>51356</v>
      </c>
      <c r="AR1719" s="186">
        <f>_xll.qlInterestRateIndexMaturity(Currency&amp;"ibor"&amp;$I$1,AQ1719,Trigger)</f>
        <v>51389</v>
      </c>
      <c r="AS1719" s="359">
        <f>_xll.qlIndexFixing($AC$5,AP1719,,_xll.ohTrigger(Trigger,Quote!$V$2))</f>
        <v>1.3611399860221338E-2</v>
      </c>
      <c r="AT1719" s="359">
        <f>_xll.qlIndexFixing($AU$1,AP1719,TRUE,_xll.ohTrigger(Trigger,Trigger1M))</f>
        <v>1.3374065171127018E-2</v>
      </c>
    </row>
    <row r="1720" spans="41:46" ht="11.25" customHeight="1" x14ac:dyDescent="0.25">
      <c r="AO1720" s="187" t="s">
        <v>90</v>
      </c>
      <c r="AP1720" s="186">
        <f>_xll.qlInterestRateIndexFixingDate(Currency&amp;"ibor"&amp;$I$1,AQ1720,Trigger)</f>
        <v>51361</v>
      </c>
      <c r="AQ1720" s="186">
        <f>_xll.qlCalendarAdvance(Calendar,AQ1719,AO1720,"f",,Trigger)</f>
        <v>51363</v>
      </c>
      <c r="AR1720" s="186">
        <f>_xll.qlInterestRateIndexMaturity(Currency&amp;"ibor"&amp;$I$1,AQ1720,Trigger)</f>
        <v>51396</v>
      </c>
      <c r="AS1720" s="359">
        <f>_xll.qlIndexFixing($AC$5,AP1720,,_xll.ohTrigger(Trigger,Quote!$V$2))</f>
        <v>1.3613673310432456E-2</v>
      </c>
      <c r="AT1720" s="359">
        <f>_xll.qlIndexFixing($AU$1,AP1720,TRUE,_xll.ohTrigger(Trigger,Trigger1M))</f>
        <v>1.3375665896136531E-2</v>
      </c>
    </row>
    <row r="1721" spans="41:46" ht="11.25" customHeight="1" x14ac:dyDescent="0.25">
      <c r="AO1721" s="187" t="s">
        <v>90</v>
      </c>
      <c r="AP1721" s="186">
        <f>_xll.qlInterestRateIndexFixingDate(Currency&amp;"ibor"&amp;$I$1,AQ1721,Trigger)</f>
        <v>51368</v>
      </c>
      <c r="AQ1721" s="186">
        <f>_xll.qlCalendarAdvance(Calendar,AQ1720,AO1721,"f",,Trigger)</f>
        <v>51370</v>
      </c>
      <c r="AR1721" s="186">
        <f>_xll.qlInterestRateIndexMaturity(Currency&amp;"ibor"&amp;$I$1,AQ1721,Trigger)</f>
        <v>51403</v>
      </c>
      <c r="AS1721" s="359">
        <f>_xll.qlIndexFixing($AC$5,AP1721,,_xll.ohTrigger(Trigger,Quote!$V$2))</f>
        <v>1.3615946761118346E-2</v>
      </c>
      <c r="AT1721" s="359">
        <f>_xll.qlIndexFixing($AU$1,AP1721,TRUE,_xll.ohTrigger(Trigger,Trigger1M))</f>
        <v>1.3377269465864443E-2</v>
      </c>
    </row>
    <row r="1722" spans="41:46" ht="11.25" customHeight="1" x14ac:dyDescent="0.25">
      <c r="AO1722" s="187" t="s">
        <v>90</v>
      </c>
      <c r="AP1722" s="186">
        <f>_xll.qlInterestRateIndexFixingDate(Currency&amp;"ibor"&amp;$I$1,AQ1722,Trigger)</f>
        <v>51375</v>
      </c>
      <c r="AQ1722" s="186">
        <f>_xll.qlCalendarAdvance(Calendar,AQ1721,AO1722,"f",,Trigger)</f>
        <v>51377</v>
      </c>
      <c r="AR1722" s="186">
        <f>_xll.qlInterestRateIndexMaturity(Currency&amp;"ibor"&amp;$I$1,AQ1722,Trigger)</f>
        <v>51407</v>
      </c>
      <c r="AS1722" s="359">
        <f>_xll.qlIndexFixing($AC$5,AP1722,,_xll.ohTrigger(Trigger,Quote!$V$2))</f>
        <v>1.3616960716917426E-2</v>
      </c>
      <c r="AT1722" s="359">
        <f>_xll.qlIndexFixing($AU$1,AP1722,TRUE,_xll.ohTrigger(Trigger,Trigger1M))</f>
        <v>1.3377785517341145E-2</v>
      </c>
    </row>
    <row r="1723" spans="41:46" ht="11.25" customHeight="1" x14ac:dyDescent="0.25">
      <c r="AO1723" s="187" t="s">
        <v>90</v>
      </c>
      <c r="AP1723" s="186">
        <f>_xll.qlInterestRateIndexFixingDate(Currency&amp;"ibor"&amp;$I$1,AQ1723,Trigger)</f>
        <v>51382</v>
      </c>
      <c r="AQ1723" s="186">
        <f>_xll.qlCalendarAdvance(Calendar,AQ1722,AO1723,"f",,Trigger)</f>
        <v>51384</v>
      </c>
      <c r="AR1723" s="186">
        <f>_xll.qlInterestRateIndexMaturity(Currency&amp;"ibor"&amp;$I$1,AQ1723,Trigger)</f>
        <v>51414</v>
      </c>
      <c r="AS1723" s="359">
        <f>_xll.qlIndexFixing($AC$5,AP1723,,_xll.ohTrigger(Trigger,Quote!$V$2))</f>
        <v>1.361923391060671E-2</v>
      </c>
      <c r="AT1723" s="359">
        <f>_xll.qlIndexFixing($AU$1,AP1723,TRUE,_xll.ohTrigger(Trigger,Trigger1M))</f>
        <v>1.3379394014314094E-2</v>
      </c>
    </row>
    <row r="1724" spans="41:46" ht="11.25" customHeight="1" x14ac:dyDescent="0.25">
      <c r="AO1724" s="187" t="s">
        <v>90</v>
      </c>
      <c r="AP1724" s="186">
        <f>_xll.qlInterestRateIndexFixingDate(Currency&amp;"ibor"&amp;$I$1,AQ1724,Trigger)</f>
        <v>51389</v>
      </c>
      <c r="AQ1724" s="186">
        <f>_xll.qlCalendarAdvance(Calendar,AQ1723,AO1724,"f",,Trigger)</f>
        <v>51391</v>
      </c>
      <c r="AR1724" s="186">
        <f>_xll.qlInterestRateIndexMaturity(Currency&amp;"ibor"&amp;$I$1,AQ1724,Trigger)</f>
        <v>51421</v>
      </c>
      <c r="AS1724" s="359">
        <f>_xll.qlIndexFixing($AC$5,AP1724,,_xll.ohTrigger(Trigger,Quote!$V$2))</f>
        <v>1.3621507104730313E-2</v>
      </c>
      <c r="AT1724" s="359">
        <f>_xll.qlIndexFixing($AU$1,AP1724,TRUE,_xll.ohTrigger(Trigger,Trigger1M))</f>
        <v>1.338100538754361E-2</v>
      </c>
    </row>
    <row r="1725" spans="41:46" ht="11.25" customHeight="1" x14ac:dyDescent="0.25">
      <c r="AO1725" s="187" t="s">
        <v>90</v>
      </c>
      <c r="AP1725" s="186">
        <f>_xll.qlInterestRateIndexFixingDate(Currency&amp;"ibor"&amp;$I$1,AQ1725,Trigger)</f>
        <v>51396</v>
      </c>
      <c r="AQ1725" s="186">
        <f>_xll.qlCalendarAdvance(Calendar,AQ1724,AO1725,"f",,Trigger)</f>
        <v>51398</v>
      </c>
      <c r="AR1725" s="186">
        <f>_xll.qlInterestRateIndexMaturity(Currency&amp;"ibor"&amp;$I$1,AQ1725,Trigger)</f>
        <v>51428</v>
      </c>
      <c r="AS1725" s="359">
        <f>_xll.qlIndexFixing($AC$5,AP1725,,_xll.ohTrigger(Trigger,Quote!$V$2))</f>
        <v>1.3623780299280241E-2</v>
      </c>
      <c r="AT1725" s="359">
        <f>_xll.qlIndexFixing($AU$1,AP1725,TRUE,_xll.ohTrigger(Trigger,Trigger1M))</f>
        <v>1.338261964847387E-2</v>
      </c>
    </row>
    <row r="1726" spans="41:46" ht="11.25" customHeight="1" x14ac:dyDescent="0.25">
      <c r="AO1726" s="187" t="s">
        <v>90</v>
      </c>
      <c r="AP1726" s="186">
        <f>_xll.qlInterestRateIndexFixingDate(Currency&amp;"ibor"&amp;$I$1,AQ1726,Trigger)</f>
        <v>51403</v>
      </c>
      <c r="AQ1726" s="186">
        <f>_xll.qlCalendarAdvance(Calendar,AQ1725,AO1726,"f",,Trigger)</f>
        <v>51405</v>
      </c>
      <c r="AR1726" s="186">
        <f>_xll.qlInterestRateIndexMaturity(Currency&amp;"ibor"&amp;$I$1,AQ1726,Trigger)</f>
        <v>51435</v>
      </c>
      <c r="AS1726" s="359">
        <f>_xll.qlIndexFixing($AC$5,AP1726,,_xll.ohTrigger(Trigger,Quote!$V$2))</f>
        <v>1.362605349425916E-2</v>
      </c>
      <c r="AT1726" s="359">
        <f>_xll.qlIndexFixing($AU$1,AP1726,TRUE,_xll.ohTrigger(Trigger,Trigger1M))</f>
        <v>1.3384236808543726E-2</v>
      </c>
    </row>
    <row r="1727" spans="41:46" ht="11.25" customHeight="1" x14ac:dyDescent="0.25">
      <c r="AO1727" s="187" t="s">
        <v>90</v>
      </c>
      <c r="AP1727" s="186">
        <f>_xll.qlInterestRateIndexFixingDate(Currency&amp;"ibor"&amp;$I$1,AQ1727,Trigger)</f>
        <v>51410</v>
      </c>
      <c r="AQ1727" s="186">
        <f>_xll.qlCalendarAdvance(Calendar,AQ1726,AO1727,"f",,Trigger)</f>
        <v>51412</v>
      </c>
      <c r="AR1727" s="186">
        <f>_xll.qlInterestRateIndexMaturity(Currency&amp;"ibor"&amp;$I$1,AQ1727,Trigger)</f>
        <v>51445</v>
      </c>
      <c r="AS1727" s="359">
        <f>_xll.qlIndexFixing($AC$5,AP1727,,_xll.ohTrigger(Trigger,Quote!$V$2))</f>
        <v>1.3629587475165133E-2</v>
      </c>
      <c r="AT1727" s="359">
        <f>_xll.qlIndexFixing($AU$1,AP1727,TRUE,_xll.ohTrigger(Trigger,Trigger1M))</f>
        <v>1.3386951264211725E-2</v>
      </c>
    </row>
    <row r="1728" spans="41:46" ht="11.25" customHeight="1" x14ac:dyDescent="0.25">
      <c r="AO1728" s="187" t="s">
        <v>90</v>
      </c>
      <c r="AP1728" s="186">
        <f>_xll.qlInterestRateIndexFixingDate(Currency&amp;"ibor"&amp;$I$1,AQ1728,Trigger)</f>
        <v>51417</v>
      </c>
      <c r="AQ1728" s="186">
        <f>_xll.qlCalendarAdvance(Calendar,AQ1727,AO1728,"f",,Trigger)</f>
        <v>51419</v>
      </c>
      <c r="AR1728" s="186">
        <f>_xll.qlInterestRateIndexMaturity(Currency&amp;"ibor"&amp;$I$1,AQ1728,Trigger)</f>
        <v>51452</v>
      </c>
      <c r="AS1728" s="359">
        <f>_xll.qlIndexFixing($AC$5,AP1728,,_xll.ohTrigger(Trigger,Quote!$V$2))</f>
        <v>1.3631860929162314E-2</v>
      </c>
      <c r="AT1728" s="359">
        <f>_xll.qlIndexFixing($AU$1,AP1728,TRUE,_xll.ohTrigger(Trigger,Trigger1M))</f>
        <v>1.3388575067405449E-2</v>
      </c>
    </row>
    <row r="1729" spans="41:46" ht="11.25" customHeight="1" x14ac:dyDescent="0.25">
      <c r="AO1729" s="187" t="s">
        <v>90</v>
      </c>
      <c r="AP1729" s="186">
        <f>_xll.qlInterestRateIndexFixingDate(Currency&amp;"ibor"&amp;$I$1,AQ1729,Trigger)</f>
        <v>51424</v>
      </c>
      <c r="AQ1729" s="186">
        <f>_xll.qlCalendarAdvance(Calendar,AQ1728,AO1729,"f",,Trigger)</f>
        <v>51426</v>
      </c>
      <c r="AR1729" s="186">
        <f>_xll.qlInterestRateIndexMaturity(Currency&amp;"ibor"&amp;$I$1,AQ1729,Trigger)</f>
        <v>51459</v>
      </c>
      <c r="AS1729" s="359">
        <f>_xll.qlIndexFixing($AC$5,AP1729,,_xll.ohTrigger(Trigger,Quote!$V$2))</f>
        <v>1.3634134383631844E-2</v>
      </c>
      <c r="AT1729" s="359">
        <f>_xll.qlIndexFixing($AU$1,AP1729,TRUE,_xll.ohTrigger(Trigger,Trigger1M))</f>
        <v>1.3390201806866162E-2</v>
      </c>
    </row>
    <row r="1730" spans="41:46" ht="11.25" customHeight="1" x14ac:dyDescent="0.25">
      <c r="AO1730" s="187" t="s">
        <v>90</v>
      </c>
      <c r="AP1730" s="186">
        <f>_xll.qlInterestRateIndexFixingDate(Currency&amp;"ibor"&amp;$I$1,AQ1730,Trigger)</f>
        <v>51431</v>
      </c>
      <c r="AQ1730" s="186">
        <f>_xll.qlCalendarAdvance(Calendar,AQ1729,AO1730,"f",,Trigger)</f>
        <v>51433</v>
      </c>
      <c r="AR1730" s="186">
        <f>_xll.qlInterestRateIndexMaturity(Currency&amp;"ibor"&amp;$I$1,AQ1730,Trigger)</f>
        <v>51466</v>
      </c>
      <c r="AS1730" s="359">
        <f>_xll.qlIndexFixing($AC$5,AP1730,,_xll.ohTrigger(Trigger,Quote!$V$2))</f>
        <v>1.3636407838576146E-2</v>
      </c>
      <c r="AT1730" s="359">
        <f>_xll.qlIndexFixing($AU$1,AP1730,TRUE,_xll.ohTrigger(Trigger,Trigger1M))</f>
        <v>1.3391831494036829E-2</v>
      </c>
    </row>
    <row r="1731" spans="41:46" ht="11.25" customHeight="1" x14ac:dyDescent="0.25">
      <c r="AO1731" s="187" t="s">
        <v>90</v>
      </c>
      <c r="AP1731" s="186">
        <f>_xll.qlInterestRateIndexFixingDate(Currency&amp;"ibor"&amp;$I$1,AQ1731,Trigger)</f>
        <v>51438</v>
      </c>
      <c r="AQ1731" s="186">
        <f>_xll.qlCalendarAdvance(Calendar,AQ1730,AO1731,"f",,Trigger)</f>
        <v>51440</v>
      </c>
      <c r="AR1731" s="186">
        <f>_xll.qlInterestRateIndexMaturity(Currency&amp;"ibor"&amp;$I$1,AQ1731,Trigger)</f>
        <v>51470</v>
      </c>
      <c r="AS1731" s="359">
        <f>_xll.qlIndexFixing($AC$5,AP1731,,_xll.ohTrigger(Trigger,Quote!$V$2))</f>
        <v>1.3637419475612589E-2</v>
      </c>
      <c r="AT1731" s="359">
        <f>_xll.qlIndexFixing($AU$1,AP1731,TRUE,_xll.ohTrigger(Trigger,Trigger1M))</f>
        <v>1.3392366496485231E-2</v>
      </c>
    </row>
    <row r="1732" spans="41:46" ht="11.25" customHeight="1" x14ac:dyDescent="0.25">
      <c r="AO1732" s="187" t="s">
        <v>90</v>
      </c>
      <c r="AP1732" s="186">
        <f>_xll.qlInterestRateIndexFixingDate(Currency&amp;"ibor"&amp;$I$1,AQ1732,Trigger)</f>
        <v>51445</v>
      </c>
      <c r="AQ1732" s="186">
        <f>_xll.qlCalendarAdvance(Calendar,AQ1731,AO1732,"f",,Trigger)</f>
        <v>51447</v>
      </c>
      <c r="AR1732" s="186">
        <f>_xll.qlInterestRateIndexMaturity(Currency&amp;"ibor"&amp;$I$1,AQ1732,Trigger)</f>
        <v>51477</v>
      </c>
      <c r="AS1732" s="359">
        <f>_xll.qlIndexFixing($AC$5,AP1732,,_xll.ohTrigger(Trigger,Quote!$V$2))</f>
        <v>1.3639692673173442E-2</v>
      </c>
      <c r="AT1732" s="359">
        <f>_xll.qlIndexFixing($AU$1,AP1732,TRUE,_xll.ohTrigger(Trigger,Trigger1M))</f>
        <v>1.3394001291685775E-2</v>
      </c>
    </row>
    <row r="1733" spans="41:46" ht="11.25" customHeight="1" x14ac:dyDescent="0.25">
      <c r="AO1733" s="187" t="s">
        <v>90</v>
      </c>
      <c r="AP1733" s="186">
        <f>_xll.qlInterestRateIndexFixingDate(Currency&amp;"ibor"&amp;$I$1,AQ1733,Trigger)</f>
        <v>51452</v>
      </c>
      <c r="AQ1733" s="186">
        <f>_xll.qlCalendarAdvance(Calendar,AQ1732,AO1733,"f",,Trigger)</f>
        <v>51454</v>
      </c>
      <c r="AR1733" s="186">
        <f>_xll.qlInterestRateIndexMaturity(Currency&amp;"ibor"&amp;$I$1,AQ1733,Trigger)</f>
        <v>51484</v>
      </c>
      <c r="AS1733" s="359">
        <f>_xll.qlIndexFixing($AC$5,AP1733,,_xll.ohTrigger(Trigger,Quote!$V$2))</f>
        <v>1.3641965871165951E-2</v>
      </c>
      <c r="AT1733" s="359">
        <f>_xll.qlIndexFixing($AU$1,AP1733,TRUE,_xll.ohTrigger(Trigger,Trigger1M))</f>
        <v>1.3395639066121845E-2</v>
      </c>
    </row>
    <row r="1734" spans="41:46" ht="11.25" customHeight="1" x14ac:dyDescent="0.25">
      <c r="AO1734" s="187" t="s">
        <v>90</v>
      </c>
      <c r="AP1734" s="186">
        <f>_xll.qlInterestRateIndexFixingDate(Currency&amp;"ibor"&amp;$I$1,AQ1734,Trigger)</f>
        <v>51459</v>
      </c>
      <c r="AQ1734" s="186">
        <f>_xll.qlCalendarAdvance(Calendar,AQ1733,AO1734,"f",,Trigger)</f>
        <v>51461</v>
      </c>
      <c r="AR1734" s="186">
        <f>_xll.qlInterestRateIndexMaturity(Currency&amp;"ibor"&amp;$I$1,AQ1734,Trigger)</f>
        <v>51491</v>
      </c>
      <c r="AS1734" s="359">
        <f>_xll.qlIndexFixing($AC$5,AP1734,,_xll.ohTrigger(Trigger,Quote!$V$2))</f>
        <v>1.3644239069587449E-2</v>
      </c>
      <c r="AT1734" s="359">
        <f>_xll.qlIndexFixing($AU$1,AP1734,TRUE,_xll.ohTrigger(Trigger,Trigger1M))</f>
        <v>1.3397279831234954E-2</v>
      </c>
    </row>
    <row r="1735" spans="41:46" ht="11.25" customHeight="1" x14ac:dyDescent="0.25">
      <c r="AO1735" s="187" t="s">
        <v>90</v>
      </c>
      <c r="AP1735" s="186">
        <f>_xll.qlInterestRateIndexFixingDate(Currency&amp;"ibor"&amp;$I$1,AQ1735,Trigger)</f>
        <v>51466</v>
      </c>
      <c r="AQ1735" s="186">
        <f>_xll.qlCalendarAdvance(Calendar,AQ1734,AO1735,"f",,Trigger)</f>
        <v>51468</v>
      </c>
      <c r="AR1735" s="186">
        <f>_xll.qlInterestRateIndexMaturity(Currency&amp;"ibor"&amp;$I$1,AQ1735,Trigger)</f>
        <v>51498</v>
      </c>
      <c r="AS1735" s="359">
        <f>_xll.qlIndexFixing($AC$5,AP1735,,_xll.ohTrigger(Trigger,Quote!$V$2))</f>
        <v>1.3646512268437938E-2</v>
      </c>
      <c r="AT1735" s="359">
        <f>_xll.qlIndexFixing($AU$1,AP1735,TRUE,_xll.ohTrigger(Trigger,Trigger1M))</f>
        <v>1.3398923598466617E-2</v>
      </c>
    </row>
    <row r="1736" spans="41:46" ht="11.25" customHeight="1" x14ac:dyDescent="0.25">
      <c r="AO1736" s="187" t="s">
        <v>90</v>
      </c>
      <c r="AP1736" s="186">
        <f>_xll.qlInterestRateIndexFixingDate(Currency&amp;"ibor"&amp;$I$1,AQ1736,Trigger)</f>
        <v>51473</v>
      </c>
      <c r="AQ1736" s="186">
        <f>_xll.qlCalendarAdvance(Calendar,AQ1735,AO1736,"f",,Trigger)</f>
        <v>51475</v>
      </c>
      <c r="AR1736" s="186">
        <f>_xll.qlInterestRateIndexMaturity(Currency&amp;"ibor"&amp;$I$1,AQ1736,Trigger)</f>
        <v>51508</v>
      </c>
      <c r="AS1736" s="359">
        <f>_xll.qlIndexFixing($AC$5,AP1736,,_xll.ohTrigger(Trigger,Quote!$V$2))</f>
        <v>1.3650048578175826E-2</v>
      </c>
      <c r="AT1736" s="359">
        <f>_xll.qlIndexFixing($AU$1,AP1736,TRUE,_xll.ohTrigger(Trigger,Trigger1M))</f>
        <v>1.3401672159858437E-2</v>
      </c>
    </row>
    <row r="1737" spans="41:46" ht="11.25" customHeight="1" x14ac:dyDescent="0.25">
      <c r="AO1737" s="187" t="s">
        <v>90</v>
      </c>
      <c r="AP1737" s="186">
        <f>_xll.qlInterestRateIndexFixingDate(Currency&amp;"ibor"&amp;$I$1,AQ1737,Trigger)</f>
        <v>51480</v>
      </c>
      <c r="AQ1737" s="186">
        <f>_xll.qlCalendarAdvance(Calendar,AQ1736,AO1737,"f",,Trigger)</f>
        <v>51482</v>
      </c>
      <c r="AR1737" s="186">
        <f>_xll.qlInterestRateIndexMaturity(Currency&amp;"ibor"&amp;$I$1,AQ1737,Trigger)</f>
        <v>51515</v>
      </c>
      <c r="AS1737" s="359">
        <f>_xll.qlIndexFixing($AC$5,AP1737,,_xll.ohTrigger(Trigger,Quote!$V$2))</f>
        <v>1.3652322036431418E-2</v>
      </c>
      <c r="AT1737" s="359">
        <f>_xll.qlIndexFixing($AU$1,AP1737,TRUE,_xll.ohTrigger(Trigger,Trigger1M))</f>
        <v>1.3403322801433375E-2</v>
      </c>
    </row>
    <row r="1738" spans="41:46" ht="11.25" customHeight="1" x14ac:dyDescent="0.25">
      <c r="AO1738" s="187" t="s">
        <v>90</v>
      </c>
      <c r="AP1738" s="186">
        <f>_xll.qlInterestRateIndexFixingDate(Currency&amp;"ibor"&amp;$I$1,AQ1738,Trigger)</f>
        <v>51487</v>
      </c>
      <c r="AQ1738" s="186">
        <f>_xll.qlCalendarAdvance(Calendar,AQ1737,AO1738,"f",,Trigger)</f>
        <v>51489</v>
      </c>
      <c r="AR1738" s="186">
        <f>_xll.qlInterestRateIndexMaturity(Currency&amp;"ibor"&amp;$I$1,AQ1738,Trigger)</f>
        <v>51522</v>
      </c>
      <c r="AS1738" s="359">
        <f>_xll.qlIndexFixing($AC$5,AP1738,,_xll.ohTrigger(Trigger,Quote!$V$2))</f>
        <v>1.365459549515936E-2</v>
      </c>
      <c r="AT1738" s="359">
        <f>_xll.qlIndexFixing($AU$1,AP1738,TRUE,_xll.ohTrigger(Trigger,Trigger1M))</f>
        <v>1.3404976482266856E-2</v>
      </c>
    </row>
    <row r="1739" spans="41:46" ht="11.25" customHeight="1" x14ac:dyDescent="0.25">
      <c r="AO1739" s="187" t="s">
        <v>90</v>
      </c>
      <c r="AP1739" s="186">
        <f>_xll.qlInterestRateIndexFixingDate(Currency&amp;"ibor"&amp;$I$1,AQ1739,Trigger)</f>
        <v>51491</v>
      </c>
      <c r="AQ1739" s="186">
        <f>_xll.qlCalendarAdvance(Calendar,AQ1738,AO1739,"f",,Trigger)</f>
        <v>51497</v>
      </c>
      <c r="AR1739" s="186">
        <f>_xll.qlInterestRateIndexMaturity(Currency&amp;"ibor"&amp;$I$1,AQ1739,Trigger)</f>
        <v>51529</v>
      </c>
      <c r="AS1739" s="359">
        <f>_xll.qlIndexFixing($AC$5,AP1739,,_xll.ohTrigger(Trigger,Quote!$V$2))</f>
        <v>1.3656772407704132E-2</v>
      </c>
      <c r="AT1739" s="359">
        <f>_xll.qlIndexFixing($AU$1,AP1739,TRUE,_xll.ohTrigger(Trigger,Trigger1M))</f>
        <v>1.3406501964569606E-2</v>
      </c>
    </row>
    <row r="1740" spans="41:46" ht="11.25" customHeight="1" x14ac:dyDescent="0.25">
      <c r="AO1740" s="187" t="s">
        <v>90</v>
      </c>
      <c r="AP1740" s="186">
        <f>_xll.qlInterestRateIndexFixingDate(Currency&amp;"ibor"&amp;$I$1,AQ1740,Trigger)</f>
        <v>51501</v>
      </c>
      <c r="AQ1740" s="186">
        <f>_xll.qlCalendarAdvance(Calendar,AQ1739,AO1740,"f",,Trigger)</f>
        <v>51504</v>
      </c>
      <c r="AR1740" s="186">
        <f>_xll.qlInterestRateIndexMaturity(Currency&amp;"ibor"&amp;$I$1,AQ1740,Trigger)</f>
        <v>51536</v>
      </c>
      <c r="AS1740" s="359">
        <f>_xll.qlIndexFixing($AC$5,AP1740,,_xll.ohTrigger(Trigger,Quote!$V$2))</f>
        <v>1.3659045781216073E-2</v>
      </c>
      <c r="AT1740" s="359">
        <f>_xll.qlIndexFixing($AU$1,AP1740,TRUE,_xll.ohTrigger(Trigger,Trigger1M))</f>
        <v>1.3408161914999217E-2</v>
      </c>
    </row>
    <row r="1741" spans="41:46" ht="11.25" customHeight="1" x14ac:dyDescent="0.25">
      <c r="AO1741" s="187" t="s">
        <v>90</v>
      </c>
      <c r="AP1741" s="186">
        <f>_xll.qlInterestRateIndexFixingDate(Currency&amp;"ibor"&amp;$I$1,AQ1741,Trigger)</f>
        <v>51509</v>
      </c>
      <c r="AQ1741" s="186">
        <f>_xll.qlCalendarAdvance(Calendar,AQ1740,AO1741,"f",,Trigger)</f>
        <v>51511</v>
      </c>
      <c r="AR1741" s="186">
        <f>_xll.qlInterestRateIndexMaturity(Currency&amp;"ibor"&amp;$I$1,AQ1741,Trigger)</f>
        <v>51543</v>
      </c>
      <c r="AS1741" s="359">
        <f>_xll.qlIndexFixing($AC$5,AP1741,,_xll.ohTrigger(Trigger,Quote!$V$2))</f>
        <v>1.3661319155187646E-2</v>
      </c>
      <c r="AT1741" s="359">
        <f>_xll.qlIndexFixing($AU$1,AP1741,TRUE,_xll.ohTrigger(Trigger,Trigger1M))</f>
        <v>1.3409824939712156E-2</v>
      </c>
    </row>
    <row r="1742" spans="41:46" ht="11.25" customHeight="1" x14ac:dyDescent="0.25">
      <c r="AO1742" s="187" t="s">
        <v>90</v>
      </c>
      <c r="AP1742" s="186">
        <f>_xll.qlInterestRateIndexFixingDate(Currency&amp;"ibor"&amp;$I$1,AQ1742,Trigger)</f>
        <v>51516</v>
      </c>
      <c r="AQ1742" s="186">
        <f>_xll.qlCalendarAdvance(Calendar,AQ1741,AO1742,"f",,Trigger)</f>
        <v>51518</v>
      </c>
      <c r="AR1742" s="186">
        <f>_xll.qlInterestRateIndexMaturity(Currency&amp;"ibor"&amp;$I$1,AQ1742,Trigger)</f>
        <v>51550</v>
      </c>
      <c r="AS1742" s="359">
        <f>_xll.qlIndexFixing($AC$5,AP1742,,_xll.ohTrigger(Trigger,Quote!$V$2))</f>
        <v>1.3663592529618851E-2</v>
      </c>
      <c r="AT1742" s="359">
        <f>_xll.qlIndexFixing($AU$1,AP1742,TRUE,_xll.ohTrigger(Trigger,Trigger1M))</f>
        <v>1.3411491050156765E-2</v>
      </c>
    </row>
    <row r="1743" spans="41:46" ht="11.25" customHeight="1" x14ac:dyDescent="0.25">
      <c r="AO1743" s="187" t="s">
        <v>90</v>
      </c>
      <c r="AP1743" s="186">
        <f>_xll.qlInterestRateIndexFixingDate(Currency&amp;"ibor"&amp;$I$1,AQ1743,Trigger)</f>
        <v>51523</v>
      </c>
      <c r="AQ1743" s="186">
        <f>_xll.qlCalendarAdvance(Calendar,AQ1742,AO1743,"f",,Trigger)</f>
        <v>51525</v>
      </c>
      <c r="AR1743" s="186">
        <f>_xll.qlInterestRateIndexMaturity(Currency&amp;"ibor"&amp;$I$1,AQ1743,Trigger)</f>
        <v>51557</v>
      </c>
      <c r="AS1743" s="359">
        <f>_xll.qlIndexFixing($AC$5,AP1743,,_xll.ohTrigger(Trigger,Quote!$V$2))</f>
        <v>1.3665865904502195E-2</v>
      </c>
      <c r="AT1743" s="359">
        <f>_xll.qlIndexFixing($AU$1,AP1743,TRUE,_xll.ohTrigger(Trigger,Trigger1M))</f>
        <v>1.3413160257771395E-2</v>
      </c>
    </row>
    <row r="1744" spans="41:46" ht="11.25" customHeight="1" x14ac:dyDescent="0.25">
      <c r="AO1744" s="187" t="s">
        <v>90</v>
      </c>
      <c r="AP1744" s="186">
        <f>_xll.qlInterestRateIndexFixingDate(Currency&amp;"ibor"&amp;$I$1,AQ1744,Trigger)</f>
        <v>51530</v>
      </c>
      <c r="AQ1744" s="186">
        <f>_xll.qlCalendarAdvance(Calendar,AQ1743,AO1744,"f",,Trigger)</f>
        <v>51532</v>
      </c>
      <c r="AR1744" s="186">
        <f>_xll.qlInterestRateIndexMaturity(Currency&amp;"ibor"&amp;$I$1,AQ1744,Trigger)</f>
        <v>51560</v>
      </c>
      <c r="AS1744" s="359">
        <f>_xll.qlIndexFixing($AC$5,AP1744,,_xll.ohTrigger(Trigger,Quote!$V$2))</f>
        <v>1.36664524371707E-2</v>
      </c>
      <c r="AT1744" s="359">
        <f>_xll.qlIndexFixing($AU$1,AP1744,TRUE,_xll.ohTrigger(Trigger,Trigger1M))</f>
        <v>1.3413354568364724E-2</v>
      </c>
    </row>
    <row r="1745" spans="41:46" ht="11.25" customHeight="1" x14ac:dyDescent="0.25">
      <c r="AO1745" s="187" t="s">
        <v>90</v>
      </c>
      <c r="AP1745" s="186">
        <f>_xll.qlInterestRateIndexFixingDate(Currency&amp;"ibor"&amp;$I$1,AQ1745,Trigger)</f>
        <v>51537</v>
      </c>
      <c r="AQ1745" s="186">
        <f>_xll.qlCalendarAdvance(Calendar,AQ1744,AO1745,"f",,Trigger)</f>
        <v>51539</v>
      </c>
      <c r="AR1745" s="186">
        <f>_xll.qlInterestRateIndexMaturity(Currency&amp;"ibor"&amp;$I$1,AQ1745,Trigger)</f>
        <v>51567</v>
      </c>
      <c r="AS1745" s="359">
        <f>_xll.qlIndexFixing($AC$5,AP1745,,_xll.ohTrigger(Trigger,Quote!$V$2))</f>
        <v>1.3668725467814407E-2</v>
      </c>
      <c r="AT1745" s="359">
        <f>_xll.qlIndexFixing($AU$1,AP1745,TRUE,_xll.ohTrigger(Trigger,Trigger1M))</f>
        <v>1.3415028860272698E-2</v>
      </c>
    </row>
    <row r="1746" spans="41:46" ht="11.25" customHeight="1" x14ac:dyDescent="0.25">
      <c r="AO1746" s="187" t="s">
        <v>90</v>
      </c>
      <c r="AP1746" s="186">
        <f>_xll.qlInterestRateIndexFixingDate(Currency&amp;"ibor"&amp;$I$1,AQ1746,Trigger)</f>
        <v>51544</v>
      </c>
      <c r="AQ1746" s="186">
        <f>_xll.qlCalendarAdvance(Calendar,AQ1745,AO1746,"f",,Trigger)</f>
        <v>51546</v>
      </c>
      <c r="AR1746" s="186">
        <f>_xll.qlInterestRateIndexMaturity(Currency&amp;"ibor"&amp;$I$1,AQ1746,Trigger)</f>
        <v>51574</v>
      </c>
      <c r="AS1746" s="359">
        <f>_xll.qlIndexFixing($AC$5,AP1746,,_xll.ohTrigger(Trigger,Quote!$V$2))</f>
        <v>1.3670998498860649E-2</v>
      </c>
      <c r="AT1746" s="359">
        <f>_xll.qlIndexFixing($AU$1,AP1746,TRUE,_xll.ohTrigger(Trigger,Trigger1M))</f>
        <v>1.3416706279910175E-2</v>
      </c>
    </row>
    <row r="1747" spans="41:46" ht="11.25" customHeight="1" x14ac:dyDescent="0.25">
      <c r="AO1747" s="187" t="s">
        <v>90</v>
      </c>
      <c r="AP1747" s="186">
        <f>_xll.qlInterestRateIndexFixingDate(Currency&amp;"ibor"&amp;$I$1,AQ1747,Trigger)</f>
        <v>51551</v>
      </c>
      <c r="AQ1747" s="186">
        <f>_xll.qlCalendarAdvance(Calendar,AQ1746,AO1747,"f",,Trigger)</f>
        <v>51553</v>
      </c>
      <c r="AR1747" s="186">
        <f>_xll.qlInterestRateIndexMaturity(Currency&amp;"ibor"&amp;$I$1,AQ1747,Trigger)</f>
        <v>51581</v>
      </c>
      <c r="AS1747" s="359">
        <f>_xll.qlIndexFixing($AC$5,AP1747,,_xll.ohTrigger(Trigger,Quote!$V$2))</f>
        <v>1.367327153030657E-2</v>
      </c>
      <c r="AT1747" s="359">
        <f>_xll.qlIndexFixing($AU$1,AP1747,TRUE,_xll.ohTrigger(Trigger,Trigger1M))</f>
        <v>1.3418386838727996E-2</v>
      </c>
    </row>
    <row r="1748" spans="41:46" ht="11.25" customHeight="1" x14ac:dyDescent="0.25">
      <c r="AO1748" s="187" t="s">
        <v>90</v>
      </c>
      <c r="AP1748" s="186">
        <f>_xll.qlInterestRateIndexFixingDate(Currency&amp;"ibor"&amp;$I$1,AQ1748,Trigger)</f>
        <v>51558</v>
      </c>
      <c r="AQ1748" s="186">
        <f>_xll.qlCalendarAdvance(Calendar,AQ1747,AO1748,"f",,Trigger)</f>
        <v>51560</v>
      </c>
      <c r="AR1748" s="186">
        <f>_xll.qlInterestRateIndexMaturity(Currency&amp;"ibor"&amp;$I$1,AQ1748,Trigger)</f>
        <v>51589</v>
      </c>
      <c r="AS1748" s="359">
        <f>_xll.qlIndexFixing($AC$5,AP1748,,_xll.ohTrigger(Trigger,Quote!$V$2))</f>
        <v>1.3675966589714823E-2</v>
      </c>
      <c r="AT1748" s="359">
        <f>_xll.qlIndexFixing($AU$1,AP1748,TRUE,_xll.ohTrigger(Trigger,Trigger1M))</f>
        <v>1.3420441144404303E-2</v>
      </c>
    </row>
    <row r="1749" spans="41:46" ht="11.25" customHeight="1" x14ac:dyDescent="0.25">
      <c r="AO1749" s="187" t="s">
        <v>90</v>
      </c>
      <c r="AP1749" s="186">
        <f>_xll.qlInterestRateIndexFixingDate(Currency&amp;"ibor"&amp;$I$1,AQ1749,Trigger)</f>
        <v>51565</v>
      </c>
      <c r="AQ1749" s="186">
        <f>_xll.qlCalendarAdvance(Calendar,AQ1748,AO1749,"f",,Trigger)</f>
        <v>51567</v>
      </c>
      <c r="AR1749" s="186">
        <f>_xll.qlInterestRateIndexMaturity(Currency&amp;"ibor"&amp;$I$1,AQ1749,Trigger)</f>
        <v>51599</v>
      </c>
      <c r="AS1749" s="359">
        <f>_xll.qlIndexFixing($AC$5,AP1749,,_xll.ohTrigger(Trigger,Quote!$V$2))</f>
        <v>1.3679506163467026E-2</v>
      </c>
      <c r="AT1749" s="359">
        <f>_xll.qlIndexFixing($AU$1,AP1749,TRUE,_xll.ohTrigger(Trigger,Trigger1M))</f>
        <v>1.3423241184894463E-2</v>
      </c>
    </row>
    <row r="1750" spans="41:46" ht="11.25" customHeight="1" x14ac:dyDescent="0.25">
      <c r="AO1750" s="187" t="s">
        <v>90</v>
      </c>
      <c r="AP1750" s="186">
        <f>_xll.qlInterestRateIndexFixingDate(Currency&amp;"ibor"&amp;$I$1,AQ1750,Trigger)</f>
        <v>51572</v>
      </c>
      <c r="AQ1750" s="186">
        <f>_xll.qlCalendarAdvance(Calendar,AQ1749,AO1750,"f",,Trigger)</f>
        <v>51574</v>
      </c>
      <c r="AR1750" s="186">
        <f>_xll.qlInterestRateIndexMaturity(Currency&amp;"ibor"&amp;$I$1,AQ1750,Trigger)</f>
        <v>51606</v>
      </c>
      <c r="AS1750" s="359">
        <f>_xll.qlIndexFixing($AC$5,AP1750,,_xll.ohTrigger(Trigger,Quote!$V$2))</f>
        <v>1.3681779541567796E-2</v>
      </c>
      <c r="AT1750" s="359">
        <f>_xll.qlIndexFixing($AU$1,AP1750,TRUE,_xll.ohTrigger(Trigger,Trigger1M))</f>
        <v>1.3424932393122924E-2</v>
      </c>
    </row>
    <row r="1751" spans="41:46" ht="11.25" customHeight="1" x14ac:dyDescent="0.25">
      <c r="AO1751" s="187" t="s">
        <v>90</v>
      </c>
      <c r="AP1751" s="186">
        <f>_xll.qlInterestRateIndexFixingDate(Currency&amp;"ibor"&amp;$I$1,AQ1751,Trigger)</f>
        <v>51579</v>
      </c>
      <c r="AQ1751" s="186">
        <f>_xll.qlCalendarAdvance(Calendar,AQ1750,AO1751,"f",,Trigger)</f>
        <v>51581</v>
      </c>
      <c r="AR1751" s="186">
        <f>_xll.qlInterestRateIndexMaturity(Currency&amp;"ibor"&amp;$I$1,AQ1751,Trigger)</f>
        <v>51614</v>
      </c>
      <c r="AS1751" s="359">
        <f>_xll.qlIndexFixing($AC$5,AP1751,,_xll.ohTrigger(Trigger,Quote!$V$2))</f>
        <v>1.3684475282438931E-2</v>
      </c>
      <c r="AT1751" s="359">
        <f>_xll.qlIndexFixing($AU$1,AP1751,TRUE,_xll.ohTrigger(Trigger,Trigger1M))</f>
        <v>1.3426998406715705E-2</v>
      </c>
    </row>
    <row r="1752" spans="41:46" ht="11.25" customHeight="1" x14ac:dyDescent="0.25">
      <c r="AO1752" s="187" t="s">
        <v>90</v>
      </c>
      <c r="AP1752" s="186">
        <f>_xll.qlInterestRateIndexFixingDate(Currency&amp;"ibor"&amp;$I$1,AQ1752,Trigger)</f>
        <v>51586</v>
      </c>
      <c r="AQ1752" s="186">
        <f>_xll.qlCalendarAdvance(Calendar,AQ1751,AO1752,"f",,Trigger)</f>
        <v>51588</v>
      </c>
      <c r="AR1752" s="186">
        <f>_xll.qlInterestRateIndexMaturity(Currency&amp;"ibor"&amp;$I$1,AQ1752,Trigger)</f>
        <v>51620</v>
      </c>
      <c r="AS1752" s="359">
        <f>_xll.qlIndexFixing($AC$5,AP1752,,_xll.ohTrigger(Trigger,Quote!$V$2))</f>
        <v>1.3686326299143237E-2</v>
      </c>
      <c r="AT1752" s="359">
        <f>_xll.qlIndexFixing($AU$1,AP1752,TRUE,_xll.ohTrigger(Trigger,Trigger1M))</f>
        <v>1.3428324387171064E-2</v>
      </c>
    </row>
    <row r="1753" spans="41:46" ht="11.25" customHeight="1" x14ac:dyDescent="0.25">
      <c r="AO1753" s="187" t="s">
        <v>90</v>
      </c>
      <c r="AP1753" s="186">
        <f>_xll.qlInterestRateIndexFixingDate(Currency&amp;"ibor"&amp;$I$1,AQ1753,Trigger)</f>
        <v>51593</v>
      </c>
      <c r="AQ1753" s="186">
        <f>_xll.qlCalendarAdvance(Calendar,AQ1752,AO1753,"f",,Trigger)</f>
        <v>51595</v>
      </c>
      <c r="AR1753" s="186">
        <f>_xll.qlInterestRateIndexMaturity(Currency&amp;"ibor"&amp;$I$1,AQ1753,Trigger)</f>
        <v>51627</v>
      </c>
      <c r="AS1753" s="359">
        <f>_xll.qlIndexFixing($AC$5,AP1753,,_xll.ohTrigger(Trigger,Quote!$V$2))</f>
        <v>1.3688599678620406E-2</v>
      </c>
      <c r="AT1753" s="359">
        <f>_xll.qlIndexFixing($AU$1,AP1753,TRUE,_xll.ohTrigger(Trigger,Trigger1M))</f>
        <v>1.3430025195879935E-2</v>
      </c>
    </row>
    <row r="1754" spans="41:46" ht="11.25" customHeight="1" x14ac:dyDescent="0.25">
      <c r="AO1754" s="187" t="s">
        <v>90</v>
      </c>
      <c r="AP1754" s="186">
        <f>_xll.qlInterestRateIndexFixingDate(Currency&amp;"ibor"&amp;$I$1,AQ1754,Trigger)</f>
        <v>51600</v>
      </c>
      <c r="AQ1754" s="186">
        <f>_xll.qlCalendarAdvance(Calendar,AQ1753,AO1754,"f",,Trigger)</f>
        <v>51602</v>
      </c>
      <c r="AR1754" s="186">
        <f>_xll.qlInterestRateIndexMaturity(Currency&amp;"ibor"&amp;$I$1,AQ1754,Trigger)</f>
        <v>51634</v>
      </c>
      <c r="AS1754" s="359">
        <f>_xll.qlIndexFixing($AC$5,AP1754,,_xll.ohTrigger(Trigger,Quote!$V$2))</f>
        <v>1.3690873058554709E-2</v>
      </c>
      <c r="AT1754" s="359">
        <f>_xll.qlIndexFixing($AU$1,AP1754,TRUE,_xll.ohTrigger(Trigger,Trigger1M))</f>
        <v>1.3431729227635636E-2</v>
      </c>
    </row>
    <row r="1755" spans="41:46" ht="11.25" customHeight="1" x14ac:dyDescent="0.25">
      <c r="AO1755" s="187" t="s">
        <v>90</v>
      </c>
      <c r="AP1755" s="186">
        <f>_xll.qlInterestRateIndexFixingDate(Currency&amp;"ibor"&amp;$I$1,AQ1755,Trigger)</f>
        <v>51607</v>
      </c>
      <c r="AQ1755" s="186">
        <f>_xll.qlCalendarAdvance(Calendar,AQ1754,AO1755,"f",,Trigger)</f>
        <v>51609</v>
      </c>
      <c r="AR1755" s="186">
        <f>_xll.qlInterestRateIndexMaturity(Currency&amp;"ibor"&amp;$I$1,AQ1755,Trigger)</f>
        <v>51641</v>
      </c>
      <c r="AS1755" s="359">
        <f>_xll.qlIndexFixing($AC$5,AP1755,,_xll.ohTrigger(Trigger,Quote!$V$2))</f>
        <v>1.3693146438948645E-2</v>
      </c>
      <c r="AT1755" s="359">
        <f>_xll.qlIndexFixing($AU$1,AP1755,TRUE,_xll.ohTrigger(Trigger,Trigger1M))</f>
        <v>1.3433436493879014E-2</v>
      </c>
    </row>
    <row r="1756" spans="41:46" ht="11.25" customHeight="1" x14ac:dyDescent="0.25">
      <c r="AO1756" s="187" t="s">
        <v>90</v>
      </c>
      <c r="AP1756" s="186">
        <f>_xll.qlInterestRateIndexFixingDate(Currency&amp;"ibor"&amp;$I$1,AQ1756,Trigger)</f>
        <v>51614</v>
      </c>
      <c r="AQ1756" s="186">
        <f>_xll.qlCalendarAdvance(Calendar,AQ1755,AO1756,"f",,Trigger)</f>
        <v>51616</v>
      </c>
      <c r="AR1756" s="186">
        <f>_xll.qlInterestRateIndexMaturity(Currency&amp;"ibor"&amp;$I$1,AQ1756,Trigger)</f>
        <v>51648</v>
      </c>
      <c r="AS1756" s="359">
        <f>_xll.qlIndexFixing($AC$5,AP1756,,_xll.ohTrigger(Trigger,Quote!$V$2))</f>
        <v>1.3695419819802213E-2</v>
      </c>
      <c r="AT1756" s="359">
        <f>_xll.qlIndexFixing($AU$1,AP1756,TRUE,_xll.ohTrigger(Trigger,Trigger1M))</f>
        <v>1.3435147006058412E-2</v>
      </c>
    </row>
    <row r="1757" spans="41:46" ht="11.25" customHeight="1" x14ac:dyDescent="0.25">
      <c r="AO1757" s="187" t="s">
        <v>90</v>
      </c>
      <c r="AP1757" s="186">
        <f>_xll.qlInterestRateIndexFixingDate(Currency&amp;"ibor"&amp;$I$1,AQ1757,Trigger)</f>
        <v>51620</v>
      </c>
      <c r="AQ1757" s="186">
        <f>_xll.qlCalendarAdvance(Calendar,AQ1756,AO1757,"f",,Trigger)</f>
        <v>51623</v>
      </c>
      <c r="AR1757" s="186">
        <f>_xll.qlInterestRateIndexMaturity(Currency&amp;"ibor"&amp;$I$1,AQ1757,Trigger)</f>
        <v>51655</v>
      </c>
      <c r="AS1757" s="359">
        <f>_xll.qlIndexFixing($AC$5,AP1757,,_xll.ohTrigger(Trigger,Quote!$V$2))</f>
        <v>1.3697693201112915E-2</v>
      </c>
      <c r="AT1757" s="359">
        <f>_xll.qlIndexFixing($AU$1,AP1757,TRUE,_xll.ohTrigger(Trigger,Trigger1M))</f>
        <v>1.3436860775612181E-2</v>
      </c>
    </row>
    <row r="1758" spans="41:46" ht="11.25" customHeight="1" x14ac:dyDescent="0.25">
      <c r="AO1758" s="187" t="s">
        <v>90</v>
      </c>
      <c r="AP1758" s="186">
        <f>_xll.qlInterestRateIndexFixingDate(Currency&amp;"ibor"&amp;$I$1,AQ1758,Trigger)</f>
        <v>51628</v>
      </c>
      <c r="AQ1758" s="186">
        <f>_xll.qlCalendarAdvance(Calendar,AQ1757,AO1758,"f",,Trigger)</f>
        <v>51630</v>
      </c>
      <c r="AR1758" s="186">
        <f>_xll.qlInterestRateIndexMaturity(Currency&amp;"ibor"&amp;$I$1,AQ1758,Trigger)</f>
        <v>51662</v>
      </c>
      <c r="AS1758" s="359">
        <f>_xll.qlIndexFixing($AC$5,AP1758,,_xll.ohTrigger(Trigger,Quote!$V$2))</f>
        <v>1.3695373641018915E-2</v>
      </c>
      <c r="AT1758" s="359">
        <f>_xll.qlIndexFixing($AU$1,AP1758,TRUE,_xll.ohTrigger(Trigger,Trigger1M))</f>
        <v>1.3438577813988661E-2</v>
      </c>
    </row>
    <row r="1759" spans="41:46" ht="11.25" customHeight="1" x14ac:dyDescent="0.25">
      <c r="AO1759" s="187" t="s">
        <v>90</v>
      </c>
      <c r="AP1759" s="186">
        <f>_xll.qlInterestRateIndexFixingDate(Currency&amp;"ibor"&amp;$I$1,AQ1759,Trigger)</f>
        <v>51635</v>
      </c>
      <c r="AQ1759" s="186">
        <f>_xll.qlCalendarAdvance(Calendar,AQ1758,AO1759,"f",,Trigger)</f>
        <v>51637</v>
      </c>
      <c r="AR1759" s="186">
        <f>_xll.qlInterestRateIndexMaturity(Currency&amp;"ibor"&amp;$I$1,AQ1759,Trigger)</f>
        <v>51669</v>
      </c>
      <c r="AS1759" s="359">
        <f>_xll.qlIndexFixing($AC$5,AP1759,,_xll.ohTrigger(Trigger,Quote!$V$2))</f>
        <v>1.3693047319978113E-2</v>
      </c>
      <c r="AT1759" s="359">
        <f>_xll.qlIndexFixing($AU$1,AP1759,TRUE,_xll.ohTrigger(Trigger,Trigger1M))</f>
        <v>1.3440298132626205E-2</v>
      </c>
    </row>
    <row r="1760" spans="41:46" ht="11.25" customHeight="1" x14ac:dyDescent="0.25">
      <c r="AO1760" s="187" t="s">
        <v>90</v>
      </c>
      <c r="AP1760" s="186">
        <f>_xll.qlInterestRateIndexFixingDate(Currency&amp;"ibor"&amp;$I$1,AQ1760,Trigger)</f>
        <v>51642</v>
      </c>
      <c r="AQ1760" s="186">
        <f>_xll.qlCalendarAdvance(Calendar,AQ1759,AO1760,"f",,Trigger)</f>
        <v>51644</v>
      </c>
      <c r="AR1760" s="186">
        <f>_xll.qlInterestRateIndexMaturity(Currency&amp;"ibor"&amp;$I$1,AQ1760,Trigger)</f>
        <v>51676</v>
      </c>
      <c r="AS1760" s="359">
        <f>_xll.qlIndexFixing($AC$5,AP1760,,_xll.ohTrigger(Trigger,Quote!$V$2))</f>
        <v>1.3690714237993007E-2</v>
      </c>
      <c r="AT1760" s="359">
        <f>_xll.qlIndexFixing($AU$1,AP1760,TRUE,_xll.ohTrigger(Trigger,Trigger1M))</f>
        <v>1.3442021742970656E-2</v>
      </c>
    </row>
    <row r="1761" spans="41:46" ht="11.25" customHeight="1" x14ac:dyDescent="0.25">
      <c r="AO1761" s="187" t="s">
        <v>90</v>
      </c>
      <c r="AP1761" s="186">
        <f>_xll.qlInterestRateIndexFixingDate(Currency&amp;"ibor"&amp;$I$1,AQ1761,Trigger)</f>
        <v>51649</v>
      </c>
      <c r="AQ1761" s="186">
        <f>_xll.qlCalendarAdvance(Calendar,AQ1760,AO1761,"f",,Trigger)</f>
        <v>51651</v>
      </c>
      <c r="AR1761" s="186">
        <f>_xll.qlInterestRateIndexMaturity(Currency&amp;"ibor"&amp;$I$1,AQ1761,Trigger)</f>
        <v>51680</v>
      </c>
      <c r="AS1761" s="359">
        <f>_xll.qlIndexFixing($AC$5,AP1761,,_xll.ohTrigger(Trigger,Quote!$V$2))</f>
        <v>1.3687384710403767E-2</v>
      </c>
      <c r="AT1761" s="359">
        <f>_xll.qlIndexFixing($AU$1,AP1761,TRUE,_xll.ohTrigger(Trigger,Trigger1M))</f>
        <v>1.3442625119053286E-2</v>
      </c>
    </row>
    <row r="1762" spans="41:46" ht="11.25" customHeight="1" x14ac:dyDescent="0.25">
      <c r="AO1762" s="187" t="s">
        <v>90</v>
      </c>
      <c r="AP1762" s="186">
        <f>_xll.qlInterestRateIndexFixingDate(Currency&amp;"ibor"&amp;$I$1,AQ1762,Trigger)</f>
        <v>51656</v>
      </c>
      <c r="AQ1762" s="186">
        <f>_xll.qlCalendarAdvance(Calendar,AQ1761,AO1762,"f",,Trigger)</f>
        <v>51658</v>
      </c>
      <c r="AR1762" s="186">
        <f>_xll.qlInterestRateIndexMaturity(Currency&amp;"ibor"&amp;$I$1,AQ1762,Trigger)</f>
        <v>51690</v>
      </c>
      <c r="AS1762" s="359">
        <f>_xll.qlIndexFixing($AC$5,AP1762,,_xll.ohTrigger(Trigger,Quote!$V$2))</f>
        <v>1.3687995365071204E-2</v>
      </c>
      <c r="AT1762" s="359">
        <f>_xll.qlIndexFixing($AU$1,AP1762,TRUE,_xll.ohTrigger(Trigger,Trigger1M))</f>
        <v>1.3445478884548667E-2</v>
      </c>
    </row>
    <row r="1763" spans="41:46" ht="11.25" customHeight="1" x14ac:dyDescent="0.25">
      <c r="AO1763" s="187" t="s">
        <v>90</v>
      </c>
      <c r="AP1763" s="186">
        <f>_xll.qlInterestRateIndexFixingDate(Currency&amp;"ibor"&amp;$I$1,AQ1763,Trigger)</f>
        <v>51663</v>
      </c>
      <c r="AQ1763" s="186">
        <f>_xll.qlCalendarAdvance(Calendar,AQ1762,AO1763,"f",,Trigger)</f>
        <v>51665</v>
      </c>
      <c r="AR1763" s="186">
        <f>_xll.qlInterestRateIndexMaturity(Currency&amp;"ibor"&amp;$I$1,AQ1763,Trigger)</f>
        <v>51697</v>
      </c>
      <c r="AS1763" s="359">
        <f>_xll.qlIndexFixing($AC$5,AP1763,,_xll.ohTrigger(Trigger,Quote!$V$2))</f>
        <v>1.3690237835518038E-2</v>
      </c>
      <c r="AT1763" s="359">
        <f>_xll.qlIndexFixing($AU$1,AP1763,TRUE,_xll.ohTrigger(Trigger,Trigger1M))</f>
        <v>1.3447212438671419E-2</v>
      </c>
    </row>
    <row r="1764" spans="41:46" ht="11.25" customHeight="1" x14ac:dyDescent="0.25">
      <c r="AO1764" s="187" t="s">
        <v>90</v>
      </c>
      <c r="AP1764" s="186">
        <f>_xll.qlInterestRateIndexFixingDate(Currency&amp;"ibor"&amp;$I$1,AQ1764,Trigger)</f>
        <v>51670</v>
      </c>
      <c r="AQ1764" s="186">
        <f>_xll.qlCalendarAdvance(Calendar,AQ1763,AO1764,"f",,Trigger)</f>
        <v>51672</v>
      </c>
      <c r="AR1764" s="186">
        <f>_xll.qlInterestRateIndexMaturity(Currency&amp;"ibor"&amp;$I$1,AQ1764,Trigger)</f>
        <v>51704</v>
      </c>
      <c r="AS1764" s="359">
        <f>_xll.qlIndexFixing($AC$5,AP1764,,_xll.ohTrigger(Trigger,Quote!$V$2))</f>
        <v>1.3692480306409516E-2</v>
      </c>
      <c r="AT1764" s="359">
        <f>_xll.qlIndexFixing($AU$1,AP1764,TRUE,_xll.ohTrigger(Trigger,Trigger1M))</f>
        <v>1.3448949330269466E-2</v>
      </c>
    </row>
    <row r="1765" spans="41:46" ht="11.25" customHeight="1" x14ac:dyDescent="0.25">
      <c r="AO1765" s="187" t="s">
        <v>90</v>
      </c>
      <c r="AP1765" s="186">
        <f>_xll.qlInterestRateIndexFixingDate(Currency&amp;"ibor"&amp;$I$1,AQ1765,Trigger)</f>
        <v>51677</v>
      </c>
      <c r="AQ1765" s="186">
        <f>_xll.qlCalendarAdvance(Calendar,AQ1764,AO1765,"f",,Trigger)</f>
        <v>51679</v>
      </c>
      <c r="AR1765" s="186">
        <f>_xll.qlInterestRateIndexMaturity(Currency&amp;"ibor"&amp;$I$1,AQ1765,Trigger)</f>
        <v>51711</v>
      </c>
      <c r="AS1765" s="359">
        <f>_xll.qlIndexFixing($AC$5,AP1765,,_xll.ohTrigger(Trigger,Quote!$V$2))</f>
        <v>1.3694722777748136E-2</v>
      </c>
      <c r="AT1765" s="359">
        <f>_xll.qlIndexFixing($AU$1,AP1765,TRUE,_xll.ohTrigger(Trigger,Trigger1M))</f>
        <v>1.345068957079365E-2</v>
      </c>
    </row>
    <row r="1766" spans="41:46" ht="11.25" customHeight="1" x14ac:dyDescent="0.25">
      <c r="AO1766" s="187" t="s">
        <v>90</v>
      </c>
      <c r="AP1766" s="186">
        <f>_xll.qlInterestRateIndexFixingDate(Currency&amp;"ibor"&amp;$I$1,AQ1766,Trigger)</f>
        <v>51684</v>
      </c>
      <c r="AQ1766" s="186">
        <f>_xll.qlCalendarAdvance(Calendar,AQ1765,AO1766,"f",,Trigger)</f>
        <v>51686</v>
      </c>
      <c r="AR1766" s="186">
        <f>_xll.qlInterestRateIndexMaturity(Currency&amp;"ibor"&amp;$I$1,AQ1766,Trigger)</f>
        <v>51718</v>
      </c>
      <c r="AS1766" s="359">
        <f>_xll.qlIndexFixing($AC$5,AP1766,,_xll.ohTrigger(Trigger,Quote!$V$2))</f>
        <v>1.3696965249533899E-2</v>
      </c>
      <c r="AT1766" s="359">
        <f>_xll.qlIndexFixing($AU$1,AP1766,TRUE,_xll.ohTrigger(Trigger,Trigger1M))</f>
        <v>1.3452433171682321E-2</v>
      </c>
    </row>
    <row r="1767" spans="41:46" ht="11.25" customHeight="1" x14ac:dyDescent="0.25">
      <c r="AO1767" s="187" t="s">
        <v>90</v>
      </c>
      <c r="AP1767" s="186">
        <f>_xll.qlInterestRateIndexFixingDate(Currency&amp;"ibor"&amp;$I$1,AQ1767,Trigger)</f>
        <v>51691</v>
      </c>
      <c r="AQ1767" s="186">
        <f>_xll.qlCalendarAdvance(Calendar,AQ1766,AO1767,"f",,Trigger)</f>
        <v>51693</v>
      </c>
      <c r="AR1767" s="186">
        <f>_xll.qlInterestRateIndexMaturity(Currency&amp;"ibor"&amp;$I$1,AQ1767,Trigger)</f>
        <v>51725</v>
      </c>
      <c r="AS1767" s="359">
        <f>_xll.qlIndexFixing($AC$5,AP1767,,_xll.ohTrigger(Trigger,Quote!$V$2))</f>
        <v>1.3699207721764306E-2</v>
      </c>
      <c r="AT1767" s="359">
        <f>_xll.qlIndexFixing($AU$1,AP1767,TRUE,_xll.ohTrigger(Trigger,Trigger1M))</f>
        <v>1.345418014438382E-2</v>
      </c>
    </row>
    <row r="1768" spans="41:46" ht="11.25" customHeight="1" x14ac:dyDescent="0.25">
      <c r="AO1768" s="187" t="s">
        <v>90</v>
      </c>
      <c r="AP1768" s="186">
        <f>_xll.qlInterestRateIndexFixingDate(Currency&amp;"ibor"&amp;$I$1,AQ1768,Trigger)</f>
        <v>51698</v>
      </c>
      <c r="AQ1768" s="186">
        <f>_xll.qlCalendarAdvance(Calendar,AQ1767,AO1768,"f",,Trigger)</f>
        <v>51700</v>
      </c>
      <c r="AR1768" s="186">
        <f>_xll.qlInterestRateIndexMaturity(Currency&amp;"ibor"&amp;$I$1,AQ1768,Trigger)</f>
        <v>51732</v>
      </c>
      <c r="AS1768" s="359">
        <f>_xll.qlIndexFixing($AC$5,AP1768,,_xll.ohTrigger(Trigger,Quote!$V$2))</f>
        <v>1.3701450194441855E-2</v>
      </c>
      <c r="AT1768" s="359">
        <f>_xll.qlIndexFixing($AU$1,AP1768,TRUE,_xll.ohTrigger(Trigger,Trigger1M))</f>
        <v>1.3455930500334001E-2</v>
      </c>
    </row>
    <row r="1769" spans="41:46" ht="11.25" customHeight="1" x14ac:dyDescent="0.25">
      <c r="AO1769" s="187" t="s">
        <v>90</v>
      </c>
      <c r="AP1769" s="186">
        <f>_xll.qlInterestRateIndexFixingDate(Currency&amp;"ibor"&amp;$I$1,AQ1769,Trigger)</f>
        <v>51705</v>
      </c>
      <c r="AQ1769" s="186">
        <f>_xll.qlCalendarAdvance(Calendar,AQ1768,AO1769,"f",,Trigger)</f>
        <v>51707</v>
      </c>
      <c r="AR1769" s="186">
        <f>_xll.qlInterestRateIndexMaturity(Currency&amp;"ibor"&amp;$I$1,AQ1769,Trigger)</f>
        <v>51739</v>
      </c>
      <c r="AS1769" s="359">
        <f>_xll.qlIndexFixing($AC$5,AP1769,,_xll.ohTrigger(Trigger,Quote!$V$2))</f>
        <v>1.3703692667566547E-2</v>
      </c>
      <c r="AT1769" s="359">
        <f>_xll.qlIndexFixing($AU$1,AP1769,TRUE,_xll.ohTrigger(Trigger,Trigger1M))</f>
        <v>1.3457684250981206E-2</v>
      </c>
    </row>
    <row r="1770" spans="41:46" ht="11.25" customHeight="1" x14ac:dyDescent="0.25">
      <c r="AO1770" s="187" t="s">
        <v>90</v>
      </c>
      <c r="AP1770" s="186">
        <f>_xll.qlInterestRateIndexFixingDate(Currency&amp;"ibor"&amp;$I$1,AQ1770,Trigger)</f>
        <v>51712</v>
      </c>
      <c r="AQ1770" s="186">
        <f>_xll.qlCalendarAdvance(Calendar,AQ1769,AO1770,"f",,Trigger)</f>
        <v>51714</v>
      </c>
      <c r="AR1770" s="186">
        <f>_xll.qlInterestRateIndexMaturity(Currency&amp;"ibor"&amp;$I$1,AQ1770,Trigger)</f>
        <v>51746</v>
      </c>
      <c r="AS1770" s="359">
        <f>_xll.qlIndexFixing($AC$5,AP1770,,_xll.ohTrigger(Trigger,Quote!$V$2))</f>
        <v>1.3705935141138381E-2</v>
      </c>
      <c r="AT1770" s="359">
        <f>_xll.qlIndexFixing($AU$1,AP1770,TRUE,_xll.ohTrigger(Trigger,Trigger1M))</f>
        <v>1.345944140776878E-2</v>
      </c>
    </row>
    <row r="1771" spans="41:46" ht="11.25" customHeight="1" x14ac:dyDescent="0.25">
      <c r="AO1771" s="187" t="s">
        <v>90</v>
      </c>
      <c r="AP1771" s="186">
        <f>_xll.qlInterestRateIndexFixingDate(Currency&amp;"ibor"&amp;$I$1,AQ1771,Trigger)</f>
        <v>51719</v>
      </c>
      <c r="AQ1771" s="186">
        <f>_xll.qlCalendarAdvance(Calendar,AQ1770,AO1771,"f",,Trigger)</f>
        <v>51721</v>
      </c>
      <c r="AR1771" s="186">
        <f>_xll.qlInterestRateIndexMaturity(Currency&amp;"ibor"&amp;$I$1,AQ1771,Trigger)</f>
        <v>51753</v>
      </c>
      <c r="AS1771" s="359">
        <f>_xll.qlIndexFixing($AC$5,AP1771,,_xll.ohTrigger(Trigger,Quote!$V$2))</f>
        <v>1.370817761515486E-2</v>
      </c>
      <c r="AT1771" s="359">
        <f>_xll.qlIndexFixing($AU$1,AP1771,TRUE,_xll.ohTrigger(Trigger,Trigger1M))</f>
        <v>1.346120198214007E-2</v>
      </c>
    </row>
    <row r="1772" spans="41:46" ht="11.25" customHeight="1" x14ac:dyDescent="0.25">
      <c r="AO1772" s="187" t="s">
        <v>90</v>
      </c>
      <c r="AP1772" s="186">
        <f>_xll.qlInterestRateIndexFixingDate(Currency&amp;"ibor"&amp;$I$1,AQ1772,Trigger)</f>
        <v>51726</v>
      </c>
      <c r="AQ1772" s="186">
        <f>_xll.qlCalendarAdvance(Calendar,AQ1771,AO1772,"f",,Trigger)</f>
        <v>51728</v>
      </c>
      <c r="AR1772" s="186">
        <f>_xll.qlInterestRateIndexMaturity(Currency&amp;"ibor"&amp;$I$1,AQ1772,Trigger)</f>
        <v>51760</v>
      </c>
      <c r="AS1772" s="359">
        <f>_xll.qlIndexFixing($AC$5,AP1772,,_xll.ohTrigger(Trigger,Quote!$V$2))</f>
        <v>1.371042008961848E-2</v>
      </c>
      <c r="AT1772" s="359">
        <f>_xll.qlIndexFixing($AU$1,AP1772,TRUE,_xll.ohTrigger(Trigger,Trigger1M))</f>
        <v>1.3462965985535924E-2</v>
      </c>
    </row>
    <row r="1773" spans="41:46" ht="11.25" customHeight="1" x14ac:dyDescent="0.25">
      <c r="AO1773" s="187" t="s">
        <v>90</v>
      </c>
      <c r="AP1773" s="186">
        <f>_xll.qlInterestRateIndexFixingDate(Currency&amp;"ibor"&amp;$I$1,AQ1773,Trigger)</f>
        <v>51733</v>
      </c>
      <c r="AQ1773" s="186">
        <f>_xll.qlCalendarAdvance(Calendar,AQ1772,AO1773,"f",,Trigger)</f>
        <v>51735</v>
      </c>
      <c r="AR1773" s="186">
        <f>_xll.qlInterestRateIndexMaturity(Currency&amp;"ibor"&amp;$I$1,AQ1773,Trigger)</f>
        <v>51767</v>
      </c>
      <c r="AS1773" s="359">
        <f>_xll.qlIndexFixing($AC$5,AP1773,,_xll.ohTrigger(Trigger,Quote!$V$2))</f>
        <v>1.3712662564526745E-2</v>
      </c>
      <c r="AT1773" s="359">
        <f>_xll.qlIndexFixing($AU$1,AP1773,TRUE,_xll.ohTrigger(Trigger,Trigger1M))</f>
        <v>1.3464733429402187E-2</v>
      </c>
    </row>
    <row r="1774" spans="41:46" ht="11.25" customHeight="1" x14ac:dyDescent="0.25">
      <c r="AO1774" s="187" t="s">
        <v>90</v>
      </c>
      <c r="AP1774" s="186">
        <f>_xll.qlInterestRateIndexFixingDate(Currency&amp;"ibor"&amp;$I$1,AQ1774,Trigger)</f>
        <v>51740</v>
      </c>
      <c r="AQ1774" s="186">
        <f>_xll.qlCalendarAdvance(Calendar,AQ1773,AO1774,"f",,Trigger)</f>
        <v>51742</v>
      </c>
      <c r="AR1774" s="186">
        <f>_xll.qlInterestRateIndexMaturity(Currency&amp;"ibor"&amp;$I$1,AQ1774,Trigger)</f>
        <v>51774</v>
      </c>
      <c r="AS1774" s="359">
        <f>_xll.qlIndexFixing($AC$5,AP1774,,_xll.ohTrigger(Trigger,Quote!$V$2))</f>
        <v>1.3714905039884651E-2</v>
      </c>
      <c r="AT1774" s="359">
        <f>_xll.qlIndexFixing($AU$1,AP1774,TRUE,_xll.ohTrigger(Trigger,Trigger1M))</f>
        <v>1.3466504325177209E-2</v>
      </c>
    </row>
    <row r="1775" spans="41:46" ht="11.25" customHeight="1" x14ac:dyDescent="0.25">
      <c r="AO1775" s="187" t="s">
        <v>90</v>
      </c>
      <c r="AP1775" s="186">
        <f>_xll.qlInterestRateIndexFixingDate(Currency&amp;"ibor"&amp;$I$1,AQ1775,Trigger)</f>
        <v>51747</v>
      </c>
      <c r="AQ1775" s="186">
        <f>_xll.qlCalendarAdvance(Calendar,AQ1774,AO1775,"f",,Trigger)</f>
        <v>51749</v>
      </c>
      <c r="AR1775" s="186">
        <f>_xll.qlInterestRateIndexMaturity(Currency&amp;"ibor"&amp;$I$1,AQ1775,Trigger)</f>
        <v>51781</v>
      </c>
      <c r="AS1775" s="359">
        <f>_xll.qlIndexFixing($AC$5,AP1775,,_xll.ohTrigger(Trigger,Quote!$V$2))</f>
        <v>1.37171475156872E-2</v>
      </c>
      <c r="AT1775" s="359">
        <f>_xll.qlIndexFixing($AU$1,AP1775,TRUE,_xll.ohTrigger(Trigger,Trigger1M))</f>
        <v>1.3468278684314328E-2</v>
      </c>
    </row>
    <row r="1776" spans="41:46" ht="11.25" customHeight="1" x14ac:dyDescent="0.25">
      <c r="AO1776" s="187" t="s">
        <v>90</v>
      </c>
      <c r="AP1776" s="186">
        <f>_xll.qlInterestRateIndexFixingDate(Currency&amp;"ibor"&amp;$I$1,AQ1776,Trigger)</f>
        <v>51754</v>
      </c>
      <c r="AQ1776" s="186">
        <f>_xll.qlCalendarAdvance(Calendar,AQ1775,AO1776,"f",,Trigger)</f>
        <v>51756</v>
      </c>
      <c r="AR1776" s="186">
        <f>_xll.qlInterestRateIndexMaturity(Currency&amp;"ibor"&amp;$I$1,AQ1776,Trigger)</f>
        <v>51788</v>
      </c>
      <c r="AS1776" s="359">
        <f>_xll.qlIndexFixing($AC$5,AP1776,,_xll.ohTrigger(Trigger,Quote!$V$2))</f>
        <v>1.3719389991936892E-2</v>
      </c>
      <c r="AT1776" s="359">
        <f>_xll.qlIndexFixing($AU$1,AP1776,TRUE,_xll.ohTrigger(Trigger,Trigger1M))</f>
        <v>1.3470056518249396E-2</v>
      </c>
    </row>
    <row r="1777" spans="41:46" ht="11.25" customHeight="1" x14ac:dyDescent="0.25">
      <c r="AO1777" s="187" t="s">
        <v>90</v>
      </c>
      <c r="AP1777" s="186">
        <f>_xll.qlInterestRateIndexFixingDate(Currency&amp;"ibor"&amp;$I$1,AQ1777,Trigger)</f>
        <v>51761</v>
      </c>
      <c r="AQ1777" s="186">
        <f>_xll.qlCalendarAdvance(Calendar,AQ1776,AO1777,"f",,Trigger)</f>
        <v>51763</v>
      </c>
      <c r="AR1777" s="186">
        <f>_xll.qlInterestRateIndexMaturity(Currency&amp;"ibor"&amp;$I$1,AQ1777,Trigger)</f>
        <v>51795</v>
      </c>
      <c r="AS1777" s="359">
        <f>_xll.qlIndexFixing($AC$5,AP1777,,_xll.ohTrigger(Trigger,Quote!$V$2))</f>
        <v>1.3721632468633727E-2</v>
      </c>
      <c r="AT1777" s="359">
        <f>_xll.qlIndexFixing($AU$1,AP1777,TRUE,_xll.ohTrigger(Trigger,Trigger1M))</f>
        <v>1.347183783842576E-2</v>
      </c>
    </row>
    <row r="1778" spans="41:46" ht="11.25" customHeight="1" x14ac:dyDescent="0.25">
      <c r="AO1778" s="187" t="s">
        <v>90</v>
      </c>
      <c r="AP1778" s="186">
        <f>_xll.qlInterestRateIndexFixingDate(Currency&amp;"ibor"&amp;$I$1,AQ1778,Trigger)</f>
        <v>51768</v>
      </c>
      <c r="AQ1778" s="186">
        <f>_xll.qlCalendarAdvance(Calendar,AQ1777,AO1778,"f",,Trigger)</f>
        <v>51770</v>
      </c>
      <c r="AR1778" s="186">
        <f>_xll.qlInterestRateIndexMaturity(Currency&amp;"ibor"&amp;$I$1,AQ1778,Trigger)</f>
        <v>51802</v>
      </c>
      <c r="AS1778" s="359">
        <f>_xll.qlIndexFixing($AC$5,AP1778,,_xll.ohTrigger(Trigger,Quote!$V$2))</f>
        <v>1.3723874945775205E-2</v>
      </c>
      <c r="AT1778" s="359">
        <f>_xll.qlIndexFixing($AU$1,AP1778,TRUE,_xll.ohTrigger(Trigger,Trigger1M))</f>
        <v>1.3473622656291762E-2</v>
      </c>
    </row>
    <row r="1779" spans="41:46" ht="11.25" customHeight="1" x14ac:dyDescent="0.25">
      <c r="AO1779" s="187" t="s">
        <v>90</v>
      </c>
      <c r="AP1779" s="186">
        <f>_xll.qlInterestRateIndexFixingDate(Currency&amp;"ibor"&amp;$I$1,AQ1779,Trigger)</f>
        <v>51775</v>
      </c>
      <c r="AQ1779" s="186">
        <f>_xll.qlCalendarAdvance(Calendar,AQ1778,AO1779,"f",,Trigger)</f>
        <v>51777</v>
      </c>
      <c r="AR1779" s="186">
        <f>_xll.qlInterestRateIndexMaturity(Currency&amp;"ibor"&amp;$I$1,AQ1779,Trigger)</f>
        <v>51809</v>
      </c>
      <c r="AS1779" s="359">
        <f>_xll.qlIndexFixing($AC$5,AP1779,,_xll.ohTrigger(Trigger,Quote!$V$2))</f>
        <v>1.3726117423363826E-2</v>
      </c>
      <c r="AT1779" s="359">
        <f>_xll.qlIndexFixing($AU$1,AP1779,TRUE,_xll.ohTrigger(Trigger,Trigger1M))</f>
        <v>1.3475410983285752E-2</v>
      </c>
    </row>
    <row r="1780" spans="41:46" ht="11.25" customHeight="1" x14ac:dyDescent="0.25">
      <c r="AO1780" s="187" t="s">
        <v>90</v>
      </c>
      <c r="AP1780" s="186">
        <f>_xll.qlInterestRateIndexFixingDate(Currency&amp;"ibor"&amp;$I$1,AQ1780,Trigger)</f>
        <v>51782</v>
      </c>
      <c r="AQ1780" s="186">
        <f>_xll.qlCalendarAdvance(Calendar,AQ1779,AO1780,"f",,Trigger)</f>
        <v>51784</v>
      </c>
      <c r="AR1780" s="186">
        <f>_xll.qlInterestRateIndexMaturity(Currency&amp;"ibor"&amp;$I$1,AQ1780,Trigger)</f>
        <v>51816</v>
      </c>
      <c r="AS1780" s="359">
        <f>_xll.qlIndexFixing($AC$5,AP1780,,_xll.ohTrigger(Trigger,Quote!$V$2))</f>
        <v>1.3728359901399589E-2</v>
      </c>
      <c r="AT1780" s="359">
        <f>_xll.qlIndexFixing($AU$1,AP1780,TRUE,_xll.ohTrigger(Trigger,Trigger1M))</f>
        <v>1.3477202830853574E-2</v>
      </c>
    </row>
    <row r="1781" spans="41:46" ht="11.25" customHeight="1" x14ac:dyDescent="0.25">
      <c r="AO1781" s="187" t="s">
        <v>90</v>
      </c>
      <c r="AP1781" s="186">
        <f>_xll.qlInterestRateIndexFixingDate(Currency&amp;"ibor"&amp;$I$1,AQ1781,Trigger)</f>
        <v>51789</v>
      </c>
      <c r="AQ1781" s="186">
        <f>_xll.qlCalendarAdvance(Calendar,AQ1780,AO1781,"f",,Trigger)</f>
        <v>51791</v>
      </c>
      <c r="AR1781" s="186">
        <f>_xll.qlInterestRateIndexMaturity(Currency&amp;"ibor"&amp;$I$1,AQ1781,Trigger)</f>
        <v>51823</v>
      </c>
      <c r="AS1781" s="359">
        <f>_xll.qlIndexFixing($AC$5,AP1781,,_xll.ohTrigger(Trigger,Quote!$V$2))</f>
        <v>1.3730602379879997E-2</v>
      </c>
      <c r="AT1781" s="359">
        <f>_xll.qlIndexFixing($AU$1,AP1781,TRUE,_xll.ohTrigger(Trigger,Trigger1M))</f>
        <v>1.3478998210438575E-2</v>
      </c>
    </row>
    <row r="1782" spans="41:46" ht="11.25" customHeight="1" x14ac:dyDescent="0.25">
      <c r="AO1782" s="187" t="s">
        <v>90</v>
      </c>
      <c r="AP1782" s="186">
        <f>_xll.qlInterestRateIndexFixingDate(Currency&amp;"ibor"&amp;$I$1,AQ1782,Trigger)</f>
        <v>51796</v>
      </c>
      <c r="AQ1782" s="186">
        <f>_xll.qlCalendarAdvance(Calendar,AQ1781,AO1782,"f",,Trigger)</f>
        <v>51798</v>
      </c>
      <c r="AR1782" s="186">
        <f>_xll.qlInterestRateIndexMaturity(Currency&amp;"ibor"&amp;$I$1,AQ1782,Trigger)</f>
        <v>51830</v>
      </c>
      <c r="AS1782" s="359">
        <f>_xll.qlIndexFixing($AC$5,AP1782,,_xll.ohTrigger(Trigger,Quote!$V$2))</f>
        <v>1.3732844858807547E-2</v>
      </c>
      <c r="AT1782" s="359">
        <f>_xll.qlIndexFixing($AU$1,AP1782,TRUE,_xll.ohTrigger(Trigger,Trigger1M))</f>
        <v>1.3480797133484101E-2</v>
      </c>
    </row>
    <row r="1783" spans="41:46" ht="11.25" customHeight="1" x14ac:dyDescent="0.25">
      <c r="AO1783" s="187" t="s">
        <v>90</v>
      </c>
      <c r="AP1783" s="186">
        <f>_xll.qlInterestRateIndexFixingDate(Currency&amp;"ibor"&amp;$I$1,AQ1783,Trigger)</f>
        <v>51803</v>
      </c>
      <c r="AQ1783" s="186">
        <f>_xll.qlCalendarAdvance(Calendar,AQ1782,AO1783,"f",,Trigger)</f>
        <v>51805</v>
      </c>
      <c r="AR1783" s="186">
        <f>_xll.qlInterestRateIndexMaturity(Currency&amp;"ibor"&amp;$I$1,AQ1783,Trigger)</f>
        <v>51834</v>
      </c>
      <c r="AS1783" s="359">
        <f>_xll.qlIndexFixing($AC$5,AP1783,,_xll.ohTrigger(Trigger,Quote!$V$2))</f>
        <v>1.3733821158877817E-2</v>
      </c>
      <c r="AT1783" s="359">
        <f>_xll.qlIndexFixing($AU$1,AP1783,TRUE,_xll.ohTrigger(Trigger,Trigger1M))</f>
        <v>1.3481455467264607E-2</v>
      </c>
    </row>
    <row r="1784" spans="41:46" ht="11.25" customHeight="1" x14ac:dyDescent="0.25">
      <c r="AO1784" s="187" t="s">
        <v>90</v>
      </c>
      <c r="AP1784" s="186">
        <f>_xll.qlInterestRateIndexFixingDate(Currency&amp;"ibor"&amp;$I$1,AQ1784,Trigger)</f>
        <v>51810</v>
      </c>
      <c r="AQ1784" s="186">
        <f>_xll.qlCalendarAdvance(Calendar,AQ1783,AO1784,"f",,Trigger)</f>
        <v>51812</v>
      </c>
      <c r="AR1784" s="186">
        <f>_xll.qlInterestRateIndexMaturity(Currency&amp;"ibor"&amp;$I$1,AQ1784,Trigger)</f>
        <v>51844</v>
      </c>
      <c r="AS1784" s="359">
        <f>_xll.qlIndexFixing($AC$5,AP1784,,_xll.ohTrigger(Trigger,Quote!$V$2))</f>
        <v>1.3737329818004074E-2</v>
      </c>
      <c r="AT1784" s="359">
        <f>_xll.qlIndexFixing($AU$1,AP1784,TRUE,_xll.ohTrigger(Trigger,Trigger1M))</f>
        <v>1.3484405655732612E-2</v>
      </c>
    </row>
    <row r="1785" spans="41:46" ht="11.25" customHeight="1" x14ac:dyDescent="0.25">
      <c r="AO1785" s="187" t="s">
        <v>90</v>
      </c>
      <c r="AP1785" s="186">
        <f>_xll.qlInterestRateIndexFixingDate(Currency&amp;"ibor"&amp;$I$1,AQ1785,Trigger)</f>
        <v>51817</v>
      </c>
      <c r="AQ1785" s="186">
        <f>_xll.qlCalendarAdvance(Calendar,AQ1784,AO1785,"f",,Trigger)</f>
        <v>51819</v>
      </c>
      <c r="AR1785" s="186">
        <f>_xll.qlInterestRateIndexMaturity(Currency&amp;"ibor"&amp;$I$1,AQ1785,Trigger)</f>
        <v>51851</v>
      </c>
      <c r="AS1785" s="359">
        <f>_xll.qlIndexFixing($AC$5,AP1785,,_xll.ohTrigger(Trigger,Quote!$V$2))</f>
        <v>1.3739572298273051E-2</v>
      </c>
      <c r="AT1785" s="359">
        <f>_xll.qlIndexFixing($AU$1,AP1785,TRUE,_xll.ohTrigger(Trigger,Trigger1M))</f>
        <v>1.3486215277819791E-2</v>
      </c>
    </row>
    <row r="1786" spans="41:46" ht="11.25" customHeight="1" x14ac:dyDescent="0.25">
      <c r="AO1786" s="187" t="s">
        <v>90</v>
      </c>
      <c r="AP1786" s="186">
        <f>_xll.qlInterestRateIndexFixingDate(Currency&amp;"ibor"&amp;$I$1,AQ1786,Trigger)</f>
        <v>51824</v>
      </c>
      <c r="AQ1786" s="186">
        <f>_xll.qlCalendarAdvance(Calendar,AQ1785,AO1786,"f",,Trigger)</f>
        <v>51826</v>
      </c>
      <c r="AR1786" s="186">
        <f>_xll.qlInterestRateIndexMaturity(Currency&amp;"ibor"&amp;$I$1,AQ1786,Trigger)</f>
        <v>51858</v>
      </c>
      <c r="AS1786" s="359">
        <f>_xll.qlIndexFixing($AC$5,AP1786,,_xll.ohTrigger(Trigger,Quote!$V$2))</f>
        <v>1.3741814778986672E-2</v>
      </c>
      <c r="AT1786" s="359">
        <f>_xll.qlIndexFixing($AU$1,AP1786,TRUE,_xll.ohTrigger(Trigger,Trigger1M))</f>
        <v>1.3488028489143378E-2</v>
      </c>
    </row>
    <row r="1787" spans="41:46" ht="11.25" customHeight="1" x14ac:dyDescent="0.25">
      <c r="AO1787" s="187" t="s">
        <v>90</v>
      </c>
      <c r="AP1787" s="186">
        <f>_xll.qlInterestRateIndexFixingDate(Currency&amp;"ibor"&amp;$I$1,AQ1787,Trigger)</f>
        <v>51831</v>
      </c>
      <c r="AQ1787" s="186">
        <f>_xll.qlCalendarAdvance(Calendar,AQ1786,AO1787,"f",,Trigger)</f>
        <v>51833</v>
      </c>
      <c r="AR1787" s="186">
        <f>_xll.qlInterestRateIndexMaturity(Currency&amp;"ibor"&amp;$I$1,AQ1787,Trigger)</f>
        <v>51865</v>
      </c>
      <c r="AS1787" s="359">
        <f>_xll.qlIndexFixing($AC$5,AP1787,,_xll.ohTrigger(Trigger,Quote!$V$2))</f>
        <v>1.3744057260147435E-2</v>
      </c>
      <c r="AT1787" s="359">
        <f>_xll.qlIndexFixing($AU$1,AP1787,TRUE,_xll.ohTrigger(Trigger,Trigger1M))</f>
        <v>1.3489845301146719E-2</v>
      </c>
    </row>
    <row r="1788" spans="41:46" ht="11.25" customHeight="1" x14ac:dyDescent="0.25">
      <c r="AO1788" s="187" t="s">
        <v>90</v>
      </c>
      <c r="AP1788" s="186">
        <f>_xll.qlInterestRateIndexFixingDate(Currency&amp;"ibor"&amp;$I$1,AQ1788,Trigger)</f>
        <v>51838</v>
      </c>
      <c r="AQ1788" s="186">
        <f>_xll.qlCalendarAdvance(Calendar,AQ1787,AO1788,"f",,Trigger)</f>
        <v>51840</v>
      </c>
      <c r="AR1788" s="186">
        <f>_xll.qlInterestRateIndexMaturity(Currency&amp;"ibor"&amp;$I$1,AQ1788,Trigger)</f>
        <v>51872</v>
      </c>
      <c r="AS1788" s="359">
        <f>_xll.qlIndexFixing($AC$5,AP1788,,_xll.ohTrigger(Trigger,Quote!$V$2))</f>
        <v>1.3746299741755341E-2</v>
      </c>
      <c r="AT1788" s="359">
        <f>_xll.qlIndexFixing($AU$1,AP1788,TRUE,_xll.ohTrigger(Trigger,Trigger1M))</f>
        <v>1.3491665725270663E-2</v>
      </c>
    </row>
    <row r="1789" spans="41:46" ht="11.25" customHeight="1" x14ac:dyDescent="0.25">
      <c r="AO1789" s="187" t="s">
        <v>90</v>
      </c>
      <c r="AP1789" s="186">
        <f>_xll.qlInterestRateIndexFixingDate(Currency&amp;"ibor"&amp;$I$1,AQ1789,Trigger)</f>
        <v>51845</v>
      </c>
      <c r="AQ1789" s="186">
        <f>_xll.qlCalendarAdvance(Calendar,AQ1788,AO1789,"f",,Trigger)</f>
        <v>51847</v>
      </c>
      <c r="AR1789" s="186">
        <f>_xll.qlInterestRateIndexMaturity(Currency&amp;"ibor"&amp;$I$1,AQ1789,Trigger)</f>
        <v>51879</v>
      </c>
      <c r="AS1789" s="359">
        <f>_xll.qlIndexFixing($AC$5,AP1789,,_xll.ohTrigger(Trigger,Quote!$V$2))</f>
        <v>1.3748542223807891E-2</v>
      </c>
      <c r="AT1789" s="359">
        <f>_xll.qlIndexFixing($AU$1,AP1789,TRUE,_xll.ohTrigger(Trigger,Trigger1M))</f>
        <v>1.3493489772958556E-2</v>
      </c>
    </row>
    <row r="1790" spans="41:46" ht="11.25" customHeight="1" x14ac:dyDescent="0.25">
      <c r="AO1790" s="187" t="s">
        <v>90</v>
      </c>
      <c r="AP1790" s="186">
        <f>_xll.qlInterestRateIndexFixingDate(Currency&amp;"ibor"&amp;$I$1,AQ1790,Trigger)</f>
        <v>51852</v>
      </c>
      <c r="AQ1790" s="186">
        <f>_xll.qlCalendarAdvance(Calendar,AQ1789,AO1790,"f",,Trigger)</f>
        <v>51854</v>
      </c>
      <c r="AR1790" s="186">
        <f>_xll.qlInterestRateIndexMaturity(Currency&amp;"ibor"&amp;$I$1,AQ1790,Trigger)</f>
        <v>51886</v>
      </c>
      <c r="AS1790" s="359">
        <f>_xll.qlIndexFixing($AC$5,AP1790,,_xll.ohTrigger(Trigger,Quote!$V$2))</f>
        <v>1.3750784706307584E-2</v>
      </c>
      <c r="AT1790" s="359">
        <f>_xll.qlIndexFixing($AU$1,AP1790,TRUE,_xll.ohTrigger(Trigger,Trigger1M))</f>
        <v>1.3495317455656242E-2</v>
      </c>
    </row>
    <row r="1791" spans="41:46" ht="11.25" customHeight="1" x14ac:dyDescent="0.25">
      <c r="AO1791" s="187" t="s">
        <v>90</v>
      </c>
      <c r="AP1791" s="186">
        <f>_xll.qlInterestRateIndexFixingDate(Currency&amp;"ibor"&amp;$I$1,AQ1791,Trigger)</f>
        <v>51858</v>
      </c>
      <c r="AQ1791" s="186">
        <f>_xll.qlCalendarAdvance(Calendar,AQ1790,AO1791,"f",,Trigger)</f>
        <v>51862</v>
      </c>
      <c r="AR1791" s="186">
        <f>_xll.qlInterestRateIndexMaturity(Currency&amp;"ibor"&amp;$I$1,AQ1791,Trigger)</f>
        <v>51893</v>
      </c>
      <c r="AS1791" s="359">
        <f>_xll.qlIndexFixing($AC$5,AP1791,,_xll.ohTrigger(Trigger,Quote!$V$2))</f>
        <v>1.3752924768398268E-2</v>
      </c>
      <c r="AT1791" s="359">
        <f>_xll.qlIndexFixing($AU$1,AP1791,TRUE,_xll.ohTrigger(Trigger,Trigger1M))</f>
        <v>1.3497026619172766E-2</v>
      </c>
    </row>
    <row r="1792" spans="41:46" ht="11.25" customHeight="1" x14ac:dyDescent="0.25">
      <c r="AO1792" s="187" t="s">
        <v>90</v>
      </c>
      <c r="AP1792" s="186">
        <f>_xll.qlInterestRateIndexFixingDate(Currency&amp;"ibor"&amp;$I$1,AQ1792,Trigger)</f>
        <v>51866</v>
      </c>
      <c r="AQ1792" s="186">
        <f>_xll.qlCalendarAdvance(Calendar,AQ1791,AO1792,"f",,Trigger)</f>
        <v>51869</v>
      </c>
      <c r="AR1792" s="186">
        <f>_xll.qlInterestRateIndexMaturity(Currency&amp;"ibor"&amp;$I$1,AQ1792,Trigger)</f>
        <v>51900</v>
      </c>
      <c r="AS1792" s="359">
        <f>_xll.qlIndexFixing($AC$5,AP1792,,_xll.ohTrigger(Trigger,Quote!$V$2))</f>
        <v>1.3755167166196037E-2</v>
      </c>
      <c r="AT1792" s="359">
        <f>_xll.qlIndexFixing($AU$1,AP1792,TRUE,_xll.ohTrigger(Trigger,Trigger1M))</f>
        <v>1.3498861798551549E-2</v>
      </c>
    </row>
    <row r="1793" spans="41:46" ht="11.25" customHeight="1" x14ac:dyDescent="0.25">
      <c r="AO1793" s="187" t="s">
        <v>90</v>
      </c>
      <c r="AP1793" s="186">
        <f>_xll.qlInterestRateIndexFixingDate(Currency&amp;"ibor"&amp;$I$1,AQ1793,Trigger)</f>
        <v>51874</v>
      </c>
      <c r="AQ1793" s="186">
        <f>_xll.qlCalendarAdvance(Calendar,AQ1792,AO1793,"f",,Trigger)</f>
        <v>51876</v>
      </c>
      <c r="AR1793" s="186">
        <f>_xll.qlInterestRateIndexMaturity(Currency&amp;"ibor"&amp;$I$1,AQ1793,Trigger)</f>
        <v>51907</v>
      </c>
      <c r="AS1793" s="359">
        <f>_xll.qlIndexFixing($AC$5,AP1793,,_xll.ohTrigger(Trigger,Quote!$V$2))</f>
        <v>1.3757409564432166E-2</v>
      </c>
      <c r="AT1793" s="359">
        <f>_xll.qlIndexFixing($AU$1,AP1793,TRUE,_xll.ohTrigger(Trigger,Trigger1M))</f>
        <v>1.3500700647941725E-2</v>
      </c>
    </row>
    <row r="1794" spans="41:46" ht="11.25" customHeight="1" x14ac:dyDescent="0.25">
      <c r="AO1794" s="187" t="s">
        <v>90</v>
      </c>
      <c r="AP1794" s="186">
        <f>_xll.qlInterestRateIndexFixingDate(Currency&amp;"ibor"&amp;$I$1,AQ1794,Trigger)</f>
        <v>51881</v>
      </c>
      <c r="AQ1794" s="186">
        <f>_xll.qlCalendarAdvance(Calendar,AQ1793,AO1794,"f",,Trigger)</f>
        <v>51883</v>
      </c>
      <c r="AR1794" s="186">
        <f>_xll.qlInterestRateIndexMaturity(Currency&amp;"ibor"&amp;$I$1,AQ1794,Trigger)</f>
        <v>51914</v>
      </c>
      <c r="AS1794" s="359">
        <f>_xll.qlIndexFixing($AC$5,AP1794,,_xll.ohTrigger(Trigger,Quote!$V$2))</f>
        <v>1.3759651963098918E-2</v>
      </c>
      <c r="AT1794" s="359">
        <f>_xll.qlIndexFixing($AU$1,AP1794,TRUE,_xll.ohTrigger(Trigger,Trigger1M))</f>
        <v>1.3502543178784463E-2</v>
      </c>
    </row>
    <row r="1795" spans="41:46" ht="11.25" customHeight="1" x14ac:dyDescent="0.25">
      <c r="AO1795" s="187" t="s">
        <v>90</v>
      </c>
      <c r="AP1795" s="186">
        <f>_xll.qlInterestRateIndexFixingDate(Currency&amp;"ibor"&amp;$I$1,AQ1795,Trigger)</f>
        <v>51888</v>
      </c>
      <c r="AQ1795" s="186">
        <f>_xll.qlCalendarAdvance(Calendar,AQ1794,AO1795,"f",,Trigger)</f>
        <v>51890</v>
      </c>
      <c r="AR1795" s="186">
        <f>_xll.qlInterestRateIndexMaturity(Currency&amp;"ibor"&amp;$I$1,AQ1795,Trigger)</f>
        <v>51921</v>
      </c>
      <c r="AS1795" s="359">
        <f>_xll.qlIndexFixing($AC$5,AP1795,,_xll.ohTrigger(Trigger,Quote!$V$2))</f>
        <v>1.3761894362196292E-2</v>
      </c>
      <c r="AT1795" s="359">
        <f>_xll.qlIndexFixing($AU$1,AP1795,TRUE,_xll.ohTrigger(Trigger,Trigger1M))</f>
        <v>1.3504389402520934E-2</v>
      </c>
    </row>
    <row r="1796" spans="41:46" ht="11.25" customHeight="1" x14ac:dyDescent="0.25">
      <c r="AO1796" s="187" t="s">
        <v>90</v>
      </c>
      <c r="AP1796" s="186">
        <f>_xll.qlInterestRateIndexFixingDate(Currency&amp;"ibor"&amp;$I$1,AQ1796,Trigger)</f>
        <v>51895</v>
      </c>
      <c r="AQ1796" s="186">
        <f>_xll.qlCalendarAdvance(Calendar,AQ1795,AO1796,"f",,Trigger)</f>
        <v>51897</v>
      </c>
      <c r="AR1796" s="186">
        <f>_xll.qlInterestRateIndexMaturity(Currency&amp;"ibor"&amp;$I$1,AQ1796,Trigger)</f>
        <v>51925</v>
      </c>
      <c r="AS1796" s="359">
        <f>_xll.qlIndexFixing($AC$5,AP1796,,_xll.ohTrigger(Trigger,Quote!$V$2))</f>
        <v>1.3762867263336405E-2</v>
      </c>
      <c r="AT1796" s="359">
        <f>_xll.qlIndexFixing($AU$1,AP1796,TRUE,_xll.ohTrigger(Trigger,Trigger1M))</f>
        <v>1.3505082336759955E-2</v>
      </c>
    </row>
    <row r="1797" spans="41:46" ht="11.25" customHeight="1" x14ac:dyDescent="0.25">
      <c r="AO1797" s="187" t="s">
        <v>90</v>
      </c>
      <c r="AP1797" s="186">
        <f>_xll.qlInterestRateIndexFixingDate(Currency&amp;"ibor"&amp;$I$1,AQ1797,Trigger)</f>
        <v>51902</v>
      </c>
      <c r="AQ1797" s="186">
        <f>_xll.qlCalendarAdvance(Calendar,AQ1796,AO1797,"f",,Trigger)</f>
        <v>51904</v>
      </c>
      <c r="AR1797" s="186">
        <f>_xll.qlInterestRateIndexMaturity(Currency&amp;"ibor"&amp;$I$1,AQ1797,Trigger)</f>
        <v>51932</v>
      </c>
      <c r="AS1797" s="359">
        <f>_xll.qlIndexFixing($AC$5,AP1797,,_xll.ohTrigger(Trigger,Quote!$V$2))</f>
        <v>1.3765109406156384E-2</v>
      </c>
      <c r="AT1797" s="359">
        <f>_xll.qlIndexFixing($AU$1,AP1797,TRUE,_xll.ohTrigger(Trigger,Trigger1M))</f>
        <v>1.3506934973275582E-2</v>
      </c>
    </row>
    <row r="1798" spans="41:46" ht="11.25" customHeight="1" x14ac:dyDescent="0.25">
      <c r="AO1798" s="187" t="s">
        <v>90</v>
      </c>
      <c r="AP1798" s="186">
        <f>_xll.qlInterestRateIndexFixingDate(Currency&amp;"ibor"&amp;$I$1,AQ1798,Trigger)</f>
        <v>51909</v>
      </c>
      <c r="AQ1798" s="186">
        <f>_xll.qlCalendarAdvance(Calendar,AQ1797,AO1798,"f",,Trigger)</f>
        <v>51911</v>
      </c>
      <c r="AR1798" s="186">
        <f>_xll.qlInterestRateIndexMaturity(Currency&amp;"ibor"&amp;$I$1,AQ1798,Trigger)</f>
        <v>51939</v>
      </c>
      <c r="AS1798" s="359">
        <f>_xll.qlIndexFixing($AC$5,AP1798,,_xll.ohTrigger(Trigger,Quote!$V$2))</f>
        <v>1.3767351549367479E-2</v>
      </c>
      <c r="AT1798" s="359">
        <f>_xll.qlIndexFixing($AU$1,AP1798,TRUE,_xll.ohTrigger(Trigger,Trigger1M))</f>
        <v>1.3508791334123478E-2</v>
      </c>
    </row>
    <row r="1799" spans="41:46" ht="11.25" customHeight="1" x14ac:dyDescent="0.25">
      <c r="AO1799" s="187" t="s">
        <v>90</v>
      </c>
      <c r="AP1799" s="186">
        <f>_xll.qlInterestRateIndexFixingDate(Currency&amp;"ibor"&amp;$I$1,AQ1799,Trigger)</f>
        <v>51916</v>
      </c>
      <c r="AQ1799" s="186">
        <f>_xll.qlCalendarAdvance(Calendar,AQ1798,AO1799,"f",,Trigger)</f>
        <v>51918</v>
      </c>
      <c r="AR1799" s="186">
        <f>_xll.qlInterestRateIndexMaturity(Currency&amp;"ibor"&amp;$I$1,AQ1799,Trigger)</f>
        <v>51946</v>
      </c>
      <c r="AS1799" s="359">
        <f>_xll.qlIndexFixing($AC$5,AP1799,,_xll.ohTrigger(Trigger,Quote!$V$2))</f>
        <v>1.3769593692966835E-2</v>
      </c>
      <c r="AT1799" s="359">
        <f>_xll.qlIndexFixing($AU$1,AP1799,TRUE,_xll.ohTrigger(Trigger,Trigger1M))</f>
        <v>1.3510651430737359E-2</v>
      </c>
    </row>
    <row r="1800" spans="41:46" ht="11.25" customHeight="1" x14ac:dyDescent="0.25">
      <c r="AO1800" s="187" t="s">
        <v>90</v>
      </c>
      <c r="AP1800" s="186">
        <f>_xll.qlInterestRateIndexFixingDate(Currency&amp;"ibor"&amp;$I$1,AQ1800,Trigger)</f>
        <v>51923</v>
      </c>
      <c r="AQ1800" s="186">
        <f>_xll.qlCalendarAdvance(Calendar,AQ1799,AO1800,"f",,Trigger)</f>
        <v>51925</v>
      </c>
      <c r="AR1800" s="186">
        <f>_xll.qlInterestRateIndexMaturity(Currency&amp;"ibor"&amp;$I$1,AQ1800,Trigger)</f>
        <v>51956</v>
      </c>
      <c r="AS1800" s="359">
        <f>_xll.qlIndexFixing($AC$5,AP1800,,_xll.ohTrigger(Trigger,Quote!$V$2))</f>
        <v>1.377310636417604E-2</v>
      </c>
      <c r="AT1800" s="359">
        <f>_xll.qlIndexFixing($AU$1,AP1800,TRUE,_xll.ohTrigger(Trigger,Trigger1M))</f>
        <v>1.3513676315174023E-2</v>
      </c>
    </row>
    <row r="1801" spans="41:46" ht="11.25" customHeight="1" x14ac:dyDescent="0.25">
      <c r="AO1801" s="187" t="s">
        <v>90</v>
      </c>
      <c r="AP1801" s="186">
        <f>_xll.qlInterestRateIndexFixingDate(Currency&amp;"ibor"&amp;$I$1,AQ1801,Trigger)</f>
        <v>51930</v>
      </c>
      <c r="AQ1801" s="186">
        <f>_xll.qlCalendarAdvance(Calendar,AQ1800,AO1801,"f",,Trigger)</f>
        <v>51932</v>
      </c>
      <c r="AR1801" s="186">
        <f>_xll.qlInterestRateIndexMaturity(Currency&amp;"ibor"&amp;$I$1,AQ1801,Trigger)</f>
        <v>51964</v>
      </c>
      <c r="AS1801" s="359">
        <f>_xll.qlIndexFixing($AC$5,AP1801,,_xll.ohTrigger(Trigger,Quote!$V$2))</f>
        <v>1.3775772398652852E-2</v>
      </c>
      <c r="AT1801" s="359">
        <f>_xll.qlIndexFixing($AU$1,AP1801,TRUE,_xll.ohTrigger(Trigger,Trigger1M))</f>
        <v>1.3515932374048578E-2</v>
      </c>
    </row>
    <row r="1802" spans="41:46" ht="11.25" customHeight="1" x14ac:dyDescent="0.25">
      <c r="AO1802" s="187" t="s">
        <v>90</v>
      </c>
      <c r="AP1802" s="186">
        <f>_xll.qlInterestRateIndexFixingDate(Currency&amp;"ibor"&amp;$I$1,AQ1802,Trigger)</f>
        <v>51937</v>
      </c>
      <c r="AQ1802" s="186">
        <f>_xll.qlCalendarAdvance(Calendar,AQ1801,AO1802,"f",,Trigger)</f>
        <v>51939</v>
      </c>
      <c r="AR1802" s="186">
        <f>_xll.qlInterestRateIndexMaturity(Currency&amp;"ibor"&amp;$I$1,AQ1802,Trigger)</f>
        <v>51970</v>
      </c>
      <c r="AS1802" s="359">
        <f>_xll.qlIndexFixing($AC$5,AP1802,,_xll.ohTrigger(Trigger,Quote!$V$2))</f>
        <v>1.3777591167997257E-2</v>
      </c>
      <c r="AT1802" s="359">
        <f>_xll.qlIndexFixing($AU$1,AP1802,TRUE,_xll.ohTrigger(Trigger,Trigger1M))</f>
        <v>1.3517417331024672E-2</v>
      </c>
    </row>
    <row r="1803" spans="41:46" ht="11.25" customHeight="1" x14ac:dyDescent="0.25">
      <c r="AO1803" s="187" t="s">
        <v>90</v>
      </c>
      <c r="AP1803" s="186">
        <f>_xll.qlInterestRateIndexFixingDate(Currency&amp;"ibor"&amp;$I$1,AQ1803,Trigger)</f>
        <v>51944</v>
      </c>
      <c r="AQ1803" s="186">
        <f>_xll.qlCalendarAdvance(Calendar,AQ1802,AO1803,"f",,Trigger)</f>
        <v>51946</v>
      </c>
      <c r="AR1803" s="186">
        <f>_xll.qlInterestRateIndexMaturity(Currency&amp;"ibor"&amp;$I$1,AQ1803,Trigger)</f>
        <v>51977</v>
      </c>
      <c r="AS1803" s="359">
        <f>_xll.qlIndexFixing($AC$5,AP1803,,_xll.ohTrigger(Trigger,Quote!$V$2))</f>
        <v>1.3779833570555089E-2</v>
      </c>
      <c r="AT1803" s="359">
        <f>_xll.qlIndexFixing($AU$1,AP1803,TRUE,_xll.ohTrigger(Trigger,Trigger1M))</f>
        <v>1.3519293509888553E-2</v>
      </c>
    </row>
    <row r="1804" spans="41:46" ht="11.25" customHeight="1" x14ac:dyDescent="0.25">
      <c r="AO1804" s="187" t="s">
        <v>90</v>
      </c>
      <c r="AP1804" s="186">
        <f>_xll.qlInterestRateIndexFixingDate(Currency&amp;"ibor"&amp;$I$1,AQ1804,Trigger)</f>
        <v>51951</v>
      </c>
      <c r="AQ1804" s="186">
        <f>_xll.qlCalendarAdvance(Calendar,AQ1803,AO1804,"f",,Trigger)</f>
        <v>51953</v>
      </c>
      <c r="AR1804" s="186">
        <f>_xll.qlInterestRateIndexMaturity(Currency&amp;"ibor"&amp;$I$1,AQ1804,Trigger)</f>
        <v>51984</v>
      </c>
      <c r="AS1804" s="359">
        <f>_xll.qlIndexFixing($AC$5,AP1804,,_xll.ohTrigger(Trigger,Quote!$V$2))</f>
        <v>1.3782075973548703E-2</v>
      </c>
      <c r="AT1804" s="359">
        <f>_xll.qlIndexFixing($AU$1,AP1804,TRUE,_xll.ohTrigger(Trigger,Trigger1M))</f>
        <v>1.3521173484639911E-2</v>
      </c>
    </row>
    <row r="1805" spans="41:46" ht="11.25" customHeight="1" x14ac:dyDescent="0.25">
      <c r="AO1805" s="187" t="s">
        <v>90</v>
      </c>
      <c r="AP1805" s="186">
        <f>_xll.qlInterestRateIndexFixingDate(Currency&amp;"ibor"&amp;$I$1,AQ1805,Trigger)</f>
        <v>51958</v>
      </c>
      <c r="AQ1805" s="186">
        <f>_xll.qlCalendarAdvance(Calendar,AQ1804,AO1805,"f",,Trigger)</f>
        <v>51964</v>
      </c>
      <c r="AR1805" s="186">
        <f>_xll.qlInterestRateIndexMaturity(Currency&amp;"ibor"&amp;$I$1,AQ1805,Trigger)</f>
        <v>51994</v>
      </c>
      <c r="AS1805" s="359">
        <f>_xll.qlIndexFixing($AC$5,AP1805,,_xll.ohTrigger(Trigger,Quote!$V$2))</f>
        <v>1.3785175744446043E-2</v>
      </c>
      <c r="AT1805" s="359">
        <f>_xll.qlIndexFixing($AU$1,AP1805,TRUE,_xll.ohTrigger(Trigger,Trigger1M))</f>
        <v>1.3523746466633568E-2</v>
      </c>
    </row>
    <row r="1806" spans="41:46" ht="11.25" customHeight="1" x14ac:dyDescent="0.25">
      <c r="AO1806" s="187" t="s">
        <v>90</v>
      </c>
      <c r="AP1806" s="186">
        <f>_xll.qlInterestRateIndexFixingDate(Currency&amp;"ibor"&amp;$I$1,AQ1806,Trigger)</f>
        <v>51967</v>
      </c>
      <c r="AQ1806" s="186">
        <f>_xll.qlCalendarAdvance(Calendar,AQ1805,AO1806,"f",,Trigger)</f>
        <v>51971</v>
      </c>
      <c r="AR1806" s="186">
        <f>_xll.qlInterestRateIndexMaturity(Currency&amp;"ibor"&amp;$I$1,AQ1806,Trigger)</f>
        <v>52001</v>
      </c>
      <c r="AS1806" s="359">
        <f>_xll.qlIndexFixing($AC$5,AP1806,,_xll.ohTrigger(Trigger,Quote!$V$2))</f>
        <v>1.3787418062694456E-2</v>
      </c>
      <c r="AT1806" s="359">
        <f>_xll.qlIndexFixing($AU$1,AP1806,TRUE,_xll.ohTrigger(Trigger,Trigger1M))</f>
        <v>1.3525635909622302E-2</v>
      </c>
    </row>
    <row r="1807" spans="41:46" ht="11.25" customHeight="1" x14ac:dyDescent="0.25">
      <c r="AO1807" s="187" t="s">
        <v>90</v>
      </c>
      <c r="AP1807" s="186">
        <f>_xll.qlInterestRateIndexFixingDate(Currency&amp;"ibor"&amp;$I$1,AQ1807,Trigger)</f>
        <v>51974</v>
      </c>
      <c r="AQ1807" s="186">
        <f>_xll.qlCalendarAdvance(Calendar,AQ1806,AO1807,"f",,Trigger)</f>
        <v>51978</v>
      </c>
      <c r="AR1807" s="186">
        <f>_xll.qlInterestRateIndexMaturity(Currency&amp;"ibor"&amp;$I$1,AQ1807,Trigger)</f>
        <v>52008</v>
      </c>
      <c r="AS1807" s="359">
        <f>_xll.qlIndexFixing($AC$5,AP1807,,_xll.ohTrigger(Trigger,Quote!$V$2))</f>
        <v>1.3789660381361202E-2</v>
      </c>
      <c r="AT1807" s="359">
        <f>_xll.qlIndexFixing($AU$1,AP1807,TRUE,_xll.ohTrigger(Trigger,Trigger1M))</f>
        <v>1.3527529188396059E-2</v>
      </c>
    </row>
    <row r="1808" spans="41:46" ht="11.25" customHeight="1" x14ac:dyDescent="0.25">
      <c r="AO1808" s="187" t="s">
        <v>90</v>
      </c>
      <c r="AP1808" s="186">
        <f>_xll.qlInterestRateIndexFixingDate(Currency&amp;"ibor"&amp;$I$1,AQ1808,Trigger)</f>
        <v>51981</v>
      </c>
      <c r="AQ1808" s="186">
        <f>_xll.qlCalendarAdvance(Calendar,AQ1807,AO1808,"f",,Trigger)</f>
        <v>51985</v>
      </c>
      <c r="AR1808" s="186">
        <f>_xll.qlInterestRateIndexMaturity(Currency&amp;"ibor"&amp;$I$1,AQ1808,Trigger)</f>
        <v>52015</v>
      </c>
      <c r="AS1808" s="359">
        <f>_xll.qlIndexFixing($AC$5,AP1808,,_xll.ohTrigger(Trigger,Quote!$V$2))</f>
        <v>1.3791902700448944E-2</v>
      </c>
      <c r="AT1808" s="359">
        <f>_xll.qlIndexFixing($AU$1,AP1808,TRUE,_xll.ohTrigger(Trigger,Trigger1M))</f>
        <v>1.3529426314393689E-2</v>
      </c>
    </row>
    <row r="1809" spans="41:46" ht="11.25" customHeight="1" x14ac:dyDescent="0.25">
      <c r="AO1809" s="187" t="s">
        <v>90</v>
      </c>
      <c r="AP1809" s="186">
        <f>_xll.qlInterestRateIndexFixingDate(Currency&amp;"ibor"&amp;$I$1,AQ1809,Trigger)</f>
        <v>51988</v>
      </c>
      <c r="AQ1809" s="186">
        <f>_xll.qlCalendarAdvance(Calendar,AQ1808,AO1809,"f",,Trigger)</f>
        <v>51992</v>
      </c>
      <c r="AR1809" s="186">
        <f>_xll.qlInterestRateIndexMaturity(Currency&amp;"ibor"&amp;$I$1,AQ1809,Trigger)</f>
        <v>52023</v>
      </c>
      <c r="AS1809" s="359">
        <f>_xll.qlIndexFixing($AC$5,AP1809,,_xll.ohTrigger(Trigger,Quote!$V$2))</f>
        <v>1.3792415933092769E-2</v>
      </c>
      <c r="AT1809" s="359">
        <f>_xll.qlIndexFixing($AU$1,AP1809,TRUE,_xll.ohTrigger(Trigger,Trigger1M))</f>
        <v>1.3531717646310152E-2</v>
      </c>
    </row>
    <row r="1810" spans="41:46" ht="11.25" customHeight="1" x14ac:dyDescent="0.25">
      <c r="AO1810" s="187" t="s">
        <v>90</v>
      </c>
      <c r="AP1810" s="186">
        <f>_xll.qlInterestRateIndexFixingDate(Currency&amp;"ibor"&amp;$I$1,AQ1810,Trigger)</f>
        <v>51995</v>
      </c>
      <c r="AQ1810" s="186">
        <f>_xll.qlCalendarAdvance(Calendar,AQ1809,AO1810,"f",,Trigger)</f>
        <v>51999</v>
      </c>
      <c r="AR1810" s="186">
        <f>_xll.qlInterestRateIndexMaturity(Currency&amp;"ibor"&amp;$I$1,AQ1810,Trigger)</f>
        <v>52030</v>
      </c>
      <c r="AS1810" s="359">
        <f>_xll.qlIndexFixing($AC$5,AP1810,,_xll.ohTrigger(Trigger,Quote!$V$2))</f>
        <v>1.3790885625387697E-2</v>
      </c>
      <c r="AT1810" s="359">
        <f>_xll.qlIndexFixing($AU$1,AP1810,TRUE,_xll.ohTrigger(Trigger,Trigger1M))</f>
        <v>1.3533622850129375E-2</v>
      </c>
    </row>
    <row r="1811" spans="41:46" ht="11.25" customHeight="1" x14ac:dyDescent="0.25">
      <c r="AO1811" s="187" t="s">
        <v>90</v>
      </c>
      <c r="AP1811" s="186">
        <f>_xll.qlInterestRateIndexFixingDate(Currency&amp;"ibor"&amp;$I$1,AQ1811,Trigger)</f>
        <v>52002</v>
      </c>
      <c r="AQ1811" s="186">
        <f>_xll.qlCalendarAdvance(Calendar,AQ1810,AO1811,"f",,Trigger)</f>
        <v>52006</v>
      </c>
      <c r="AR1811" s="186">
        <f>_xll.qlInterestRateIndexMaturity(Currency&amp;"ibor"&amp;$I$1,AQ1811,Trigger)</f>
        <v>52037</v>
      </c>
      <c r="AS1811" s="359">
        <f>_xll.qlIndexFixing($AC$5,AP1811,,_xll.ohTrigger(Trigger,Quote!$V$2))</f>
        <v>1.3789349973021137E-2</v>
      </c>
      <c r="AT1811" s="359">
        <f>_xll.qlIndexFixing($AU$1,AP1811,TRUE,_xll.ohTrigger(Trigger,Trigger1M))</f>
        <v>1.3535531936476447E-2</v>
      </c>
    </row>
    <row r="1812" spans="41:46" ht="11.25" customHeight="1" x14ac:dyDescent="0.25">
      <c r="AO1812" s="187" t="s">
        <v>90</v>
      </c>
      <c r="AP1812" s="186">
        <f>_xll.qlInterestRateIndexFixingDate(Currency&amp;"ibor"&amp;$I$1,AQ1812,Trigger)</f>
        <v>52009</v>
      </c>
      <c r="AQ1812" s="186">
        <f>_xll.qlCalendarAdvance(Calendar,AQ1811,AO1812,"f",,Trigger)</f>
        <v>52013</v>
      </c>
      <c r="AR1812" s="186">
        <f>_xll.qlInterestRateIndexMaturity(Currency&amp;"ibor"&amp;$I$1,AQ1812,Trigger)</f>
        <v>52044</v>
      </c>
      <c r="AS1812" s="359">
        <f>_xll.qlIndexFixing($AC$5,AP1812,,_xll.ohTrigger(Trigger,Quote!$V$2))</f>
        <v>1.3787808975993091E-2</v>
      </c>
      <c r="AT1812" s="359">
        <f>_xll.qlIndexFixing($AU$1,AP1812,TRUE,_xll.ohTrigger(Trigger,Trigger1M))</f>
        <v>1.3537444916795115E-2</v>
      </c>
    </row>
    <row r="1813" spans="41:46" ht="11.25" customHeight="1" x14ac:dyDescent="0.25">
      <c r="AO1813" s="187" t="s">
        <v>90</v>
      </c>
      <c r="AP1813" s="186">
        <f>_xll.qlInterestRateIndexFixingDate(Currency&amp;"ibor"&amp;$I$1,AQ1813,Trigger)</f>
        <v>52016</v>
      </c>
      <c r="AQ1813" s="186">
        <f>_xll.qlCalendarAdvance(Calendar,AQ1812,AO1813,"f",,Trigger)</f>
        <v>52020</v>
      </c>
      <c r="AR1813" s="186">
        <f>_xll.qlInterestRateIndexMaturity(Currency&amp;"ibor"&amp;$I$1,AQ1813,Trigger)</f>
        <v>52050</v>
      </c>
      <c r="AS1813" s="359">
        <f>_xll.qlIndexFixing($AC$5,AP1813,,_xll.ohTrigger(Trigger,Quote!$V$2))</f>
        <v>1.3786378468046756E-2</v>
      </c>
      <c r="AT1813" s="359">
        <f>_xll.qlIndexFixing($AU$1,AP1813,TRUE,_xll.ohTrigger(Trigger,Trigger1M))</f>
        <v>1.3538970053264876E-2</v>
      </c>
    </row>
    <row r="1814" spans="41:46" ht="11.25" customHeight="1" x14ac:dyDescent="0.25">
      <c r="AO1814" s="187" t="s">
        <v>90</v>
      </c>
      <c r="AP1814" s="186">
        <f>_xll.qlInterestRateIndexFixingDate(Currency&amp;"ibor"&amp;$I$1,AQ1814,Trigger)</f>
        <v>52023</v>
      </c>
      <c r="AQ1814" s="186">
        <f>_xll.qlCalendarAdvance(Calendar,AQ1813,AO1814,"f",,Trigger)</f>
        <v>52027</v>
      </c>
      <c r="AR1814" s="186">
        <f>_xll.qlInterestRateIndexMaturity(Currency&amp;"ibor"&amp;$I$1,AQ1814,Trigger)</f>
        <v>52057</v>
      </c>
      <c r="AS1814" s="359">
        <f>_xll.qlIndexFixing($AC$5,AP1814,,_xll.ohTrigger(Trigger,Quote!$V$2))</f>
        <v>1.3788597117305734E-2</v>
      </c>
      <c r="AT1814" s="359">
        <f>_xll.qlIndexFixing($AU$1,AP1814,TRUE,_xll.ohTrigger(Trigger,Trigger1M))</f>
        <v>1.3540890502912184E-2</v>
      </c>
    </row>
    <row r="1815" spans="41:46" ht="11.25" customHeight="1" x14ac:dyDescent="0.25">
      <c r="AO1815" s="187" t="s">
        <v>90</v>
      </c>
      <c r="AP1815" s="186">
        <f>_xll.qlInterestRateIndexFixingDate(Currency&amp;"ibor"&amp;$I$1,AQ1815,Trigger)</f>
        <v>52030</v>
      </c>
      <c r="AQ1815" s="186">
        <f>_xll.qlCalendarAdvance(Calendar,AQ1814,AO1815,"f",,Trigger)</f>
        <v>52034</v>
      </c>
      <c r="AR1815" s="186">
        <f>_xll.qlInterestRateIndexMaturity(Currency&amp;"ibor"&amp;$I$1,AQ1815,Trigger)</f>
        <v>52064</v>
      </c>
      <c r="AS1815" s="359">
        <f>_xll.qlIndexFixing($AC$5,AP1815,,_xll.ohTrigger(Trigger,Quote!$V$2))</f>
        <v>1.3790815766972386E-2</v>
      </c>
      <c r="AT1815" s="359">
        <f>_xll.qlIndexFixing($AU$1,AP1815,TRUE,_xll.ohTrigger(Trigger,Trigger1M))</f>
        <v>1.3542814879889953E-2</v>
      </c>
    </row>
    <row r="1816" spans="41:46" ht="11.25" customHeight="1" x14ac:dyDescent="0.25">
      <c r="AO1816" s="187" t="s">
        <v>90</v>
      </c>
      <c r="AP1816" s="186">
        <f>_xll.qlInterestRateIndexFixingDate(Currency&amp;"ibor"&amp;$I$1,AQ1816,Trigger)</f>
        <v>52037</v>
      </c>
      <c r="AQ1816" s="186">
        <f>_xll.qlCalendarAdvance(Calendar,AQ1815,AO1816,"f",,Trigger)</f>
        <v>52041</v>
      </c>
      <c r="AR1816" s="186">
        <f>_xll.qlInterestRateIndexMaturity(Currency&amp;"ibor"&amp;$I$1,AQ1816,Trigger)</f>
        <v>52071</v>
      </c>
      <c r="AS1816" s="359">
        <f>_xll.qlIndexFixing($AC$5,AP1816,,_xll.ohTrigger(Trigger,Quote!$V$2))</f>
        <v>1.3793034417052041E-2</v>
      </c>
      <c r="AT1816" s="359">
        <f>_xll.qlIndexFixing($AU$1,AP1816,TRUE,_xll.ohTrigger(Trigger,Trigger1M))</f>
        <v>1.3544743195634368E-2</v>
      </c>
    </row>
    <row r="1817" spans="41:46" ht="11.25" customHeight="1" x14ac:dyDescent="0.25">
      <c r="AO1817" s="187" t="s">
        <v>90</v>
      </c>
      <c r="AP1817" s="186">
        <f>_xll.qlInterestRateIndexFixingDate(Currency&amp;"ibor"&amp;$I$1,AQ1817,Trigger)</f>
        <v>52044</v>
      </c>
      <c r="AQ1817" s="186">
        <f>_xll.qlCalendarAdvance(Calendar,AQ1816,AO1817,"f",,Trigger)</f>
        <v>52048</v>
      </c>
      <c r="AR1817" s="186">
        <f>_xll.qlInterestRateIndexMaturity(Currency&amp;"ibor"&amp;$I$1,AQ1817,Trigger)</f>
        <v>52079</v>
      </c>
      <c r="AS1817" s="359">
        <f>_xll.qlIndexFixing($AC$5,AP1817,,_xll.ohTrigger(Trigger,Quote!$V$2))</f>
        <v>1.3795675768872145E-2</v>
      </c>
      <c r="AT1817" s="359">
        <f>_xll.qlIndexFixing($AU$1,AP1817,TRUE,_xll.ohTrigger(Trigger,Trigger1M))</f>
        <v>1.3547068628465267E-2</v>
      </c>
    </row>
    <row r="1818" spans="41:46" ht="11.25" customHeight="1" x14ac:dyDescent="0.25">
      <c r="AO1818" s="187" t="s">
        <v>90</v>
      </c>
      <c r="AP1818" s="186">
        <f>_xll.qlInterestRateIndexFixingDate(Currency&amp;"ibor"&amp;$I$1,AQ1818,Trigger)</f>
        <v>52051</v>
      </c>
      <c r="AQ1818" s="186">
        <f>_xll.qlCalendarAdvance(Calendar,AQ1817,AO1818,"f",,Trigger)</f>
        <v>52055</v>
      </c>
      <c r="AR1818" s="186">
        <f>_xll.qlInterestRateIndexMaturity(Currency&amp;"ibor"&amp;$I$1,AQ1818,Trigger)</f>
        <v>52086</v>
      </c>
      <c r="AS1818" s="359">
        <f>_xll.qlIndexFixing($AC$5,AP1818,,_xll.ohTrigger(Trigger,Quote!$V$2))</f>
        <v>1.3797894504776824E-2</v>
      </c>
      <c r="AT1818" s="359">
        <f>_xll.qlIndexFixing($AU$1,AP1818,TRUE,_xll.ohTrigger(Trigger,Trigger1M))</f>
        <v>1.3549005212916777E-2</v>
      </c>
    </row>
    <row r="1819" spans="41:46" ht="11.25" customHeight="1" x14ac:dyDescent="0.25">
      <c r="AO1819" s="187" t="s">
        <v>90</v>
      </c>
      <c r="AP1819" s="186">
        <f>_xll.qlInterestRateIndexFixingDate(Currency&amp;"ibor"&amp;$I$1,AQ1819,Trigger)</f>
        <v>52058</v>
      </c>
      <c r="AQ1819" s="186">
        <f>_xll.qlCalendarAdvance(Calendar,AQ1818,AO1819,"f",,Trigger)</f>
        <v>52062</v>
      </c>
      <c r="AR1819" s="186">
        <f>_xll.qlInterestRateIndexMaturity(Currency&amp;"ibor"&amp;$I$1,AQ1819,Trigger)</f>
        <v>52093</v>
      </c>
      <c r="AS1819" s="359">
        <f>_xll.qlIndexFixing($AC$5,AP1819,,_xll.ohTrigger(Trigger,Quote!$V$2))</f>
        <v>1.380011324110955E-2</v>
      </c>
      <c r="AT1819" s="359">
        <f>_xll.qlIndexFixing($AU$1,AP1819,TRUE,_xll.ohTrigger(Trigger,Trigger1M))</f>
        <v>1.3550945771446127E-2</v>
      </c>
    </row>
    <row r="1820" spans="41:46" ht="11.25" customHeight="1" x14ac:dyDescent="0.25">
      <c r="AO1820" s="187" t="s">
        <v>90</v>
      </c>
      <c r="AP1820" s="186">
        <f>_xll.qlInterestRateIndexFixingDate(Currency&amp;"ibor"&amp;$I$1,AQ1820,Trigger)</f>
        <v>52065</v>
      </c>
      <c r="AQ1820" s="186">
        <f>_xll.qlCalendarAdvance(Calendar,AQ1819,AO1820,"f",,Trigger)</f>
        <v>52069</v>
      </c>
      <c r="AR1820" s="186">
        <f>_xll.qlInterestRateIndexMaturity(Currency&amp;"ibor"&amp;$I$1,AQ1820,Trigger)</f>
        <v>52100</v>
      </c>
      <c r="AS1820" s="359">
        <f>_xll.qlIndexFixing($AC$5,AP1820,,_xll.ohTrigger(Trigger,Quote!$V$2))</f>
        <v>1.3802331977865161E-2</v>
      </c>
      <c r="AT1820" s="359">
        <f>_xll.qlIndexFixing($AU$1,AP1820,TRUE,_xll.ohTrigger(Trigger,Trigger1M))</f>
        <v>1.3552890315486755E-2</v>
      </c>
    </row>
    <row r="1821" spans="41:46" ht="11.25" customHeight="1" x14ac:dyDescent="0.25">
      <c r="AO1821" s="187" t="s">
        <v>90</v>
      </c>
      <c r="AP1821" s="186">
        <f>_xll.qlInterestRateIndexFixingDate(Currency&amp;"ibor"&amp;$I$1,AQ1821,Trigger)</f>
        <v>52072</v>
      </c>
      <c r="AQ1821" s="186">
        <f>_xll.qlCalendarAdvance(Calendar,AQ1820,AO1821,"f",,Trigger)</f>
        <v>52076</v>
      </c>
      <c r="AR1821" s="186">
        <f>_xll.qlInterestRateIndexMaturity(Currency&amp;"ibor"&amp;$I$1,AQ1821,Trigger)</f>
        <v>52107</v>
      </c>
      <c r="AS1821" s="359">
        <f>_xll.qlIndexFixing($AC$5,AP1821,,_xll.ohTrigger(Trigger,Quote!$V$2))</f>
        <v>1.3804550715041082E-2</v>
      </c>
      <c r="AT1821" s="359">
        <f>_xll.qlIndexFixing($AU$1,AP1821,TRUE,_xll.ohTrigger(Trigger,Trigger1M))</f>
        <v>1.3554838856497879E-2</v>
      </c>
    </row>
    <row r="1822" spans="41:46" ht="11.25" customHeight="1" x14ac:dyDescent="0.25">
      <c r="AO1822" s="187" t="s">
        <v>90</v>
      </c>
      <c r="AP1822" s="186">
        <f>_xll.qlInterestRateIndexFixingDate(Currency&amp;"ibor"&amp;$I$1,AQ1822,Trigger)</f>
        <v>52079</v>
      </c>
      <c r="AQ1822" s="186">
        <f>_xll.qlCalendarAdvance(Calendar,AQ1821,AO1822,"f",,Trigger)</f>
        <v>52083</v>
      </c>
      <c r="AR1822" s="186">
        <f>_xll.qlInterestRateIndexMaturity(Currency&amp;"ibor"&amp;$I$1,AQ1822,Trigger)</f>
        <v>52114</v>
      </c>
      <c r="AS1822" s="359">
        <f>_xll.qlIndexFixing($AC$5,AP1822,,_xll.ohTrigger(Trigger,Quote!$V$2))</f>
        <v>1.3806769452642469E-2</v>
      </c>
      <c r="AT1822" s="359">
        <f>_xll.qlIndexFixing($AU$1,AP1822,TRUE,_xll.ohTrigger(Trigger,Trigger1M))</f>
        <v>1.3556791405907776E-2</v>
      </c>
    </row>
    <row r="1823" spans="41:46" ht="11.25" customHeight="1" x14ac:dyDescent="0.25">
      <c r="AO1823" s="187" t="s">
        <v>90</v>
      </c>
      <c r="AP1823" s="186">
        <f>_xll.qlInterestRateIndexFixingDate(Currency&amp;"ibor"&amp;$I$1,AQ1823,Trigger)</f>
        <v>52086</v>
      </c>
      <c r="AQ1823" s="186">
        <f>_xll.qlCalendarAdvance(Calendar,AQ1822,AO1823,"f",,Trigger)</f>
        <v>52090</v>
      </c>
      <c r="AR1823" s="186">
        <f>_xll.qlInterestRateIndexMaturity(Currency&amp;"ibor"&amp;$I$1,AQ1823,Trigger)</f>
        <v>52121</v>
      </c>
      <c r="AS1823" s="359">
        <f>_xll.qlIndexFixing($AC$5,AP1823,,_xll.ohTrigger(Trigger,Quote!$V$2))</f>
        <v>1.3808988190666742E-2</v>
      </c>
      <c r="AT1823" s="359">
        <f>_xll.qlIndexFixing($AU$1,AP1823,TRUE,_xll.ohTrigger(Trigger,Trigger1M))</f>
        <v>1.3558747975165356E-2</v>
      </c>
    </row>
    <row r="1824" spans="41:46" ht="11.25" customHeight="1" x14ac:dyDescent="0.25">
      <c r="AO1824" s="187" t="s">
        <v>90</v>
      </c>
      <c r="AP1824" s="186">
        <f>_xll.qlInterestRateIndexFixingDate(Currency&amp;"ibor"&amp;$I$1,AQ1824,Trigger)</f>
        <v>52093</v>
      </c>
      <c r="AQ1824" s="186">
        <f>_xll.qlCalendarAdvance(Calendar,AQ1823,AO1824,"f",,Trigger)</f>
        <v>52097</v>
      </c>
      <c r="AR1824" s="186">
        <f>_xll.qlInterestRateIndexMaturity(Currency&amp;"ibor"&amp;$I$1,AQ1824,Trigger)</f>
        <v>52128</v>
      </c>
      <c r="AS1824" s="359">
        <f>_xll.qlIndexFixing($AC$5,AP1824,,_xll.ohTrigger(Trigger,Quote!$V$2))</f>
        <v>1.3811206929113905E-2</v>
      </c>
      <c r="AT1824" s="359">
        <f>_xll.qlIndexFixing($AU$1,AP1824,TRUE,_xll.ohTrigger(Trigger,Trigger1M))</f>
        <v>1.356070857571952E-2</v>
      </c>
    </row>
    <row r="1825" spans="41:46" ht="11.25" customHeight="1" x14ac:dyDescent="0.25">
      <c r="AO1825" s="187" t="s">
        <v>90</v>
      </c>
      <c r="AP1825" s="186">
        <f>_xll.qlInterestRateIndexFixingDate(Currency&amp;"ibor"&amp;$I$1,AQ1825,Trigger)</f>
        <v>52100</v>
      </c>
      <c r="AQ1825" s="186">
        <f>_xll.qlCalendarAdvance(Calendar,AQ1824,AO1825,"f",,Trigger)</f>
        <v>52104</v>
      </c>
      <c r="AR1825" s="186">
        <f>_xll.qlInterestRateIndexMaturity(Currency&amp;"ibor"&amp;$I$1,AQ1825,Trigger)</f>
        <v>52135</v>
      </c>
      <c r="AS1825" s="359">
        <f>_xll.qlIndexFixing($AC$5,AP1825,,_xll.ohTrigger(Trigger,Quote!$V$2))</f>
        <v>1.3813425667983954E-2</v>
      </c>
      <c r="AT1825" s="359">
        <f>_xll.qlIndexFixing($AU$1,AP1825,TRUE,_xll.ohTrigger(Trigger,Trigger1M))</f>
        <v>1.3562673219006286E-2</v>
      </c>
    </row>
    <row r="1826" spans="41:46" ht="11.25" customHeight="1" x14ac:dyDescent="0.25">
      <c r="AO1826" s="187" t="s">
        <v>90</v>
      </c>
      <c r="AP1826" s="186">
        <f>_xll.qlInterestRateIndexFixingDate(Currency&amp;"ibor"&amp;$I$1,AQ1826,Trigger)</f>
        <v>52107</v>
      </c>
      <c r="AQ1826" s="186">
        <f>_xll.qlCalendarAdvance(Calendar,AQ1825,AO1826,"f",,Trigger)</f>
        <v>52111</v>
      </c>
      <c r="AR1826" s="186">
        <f>_xll.qlInterestRateIndexMaturity(Currency&amp;"ibor"&amp;$I$1,AQ1826,Trigger)</f>
        <v>52141</v>
      </c>
      <c r="AS1826" s="359">
        <f>_xll.qlIndexFixing($AC$5,AP1826,,_xll.ohTrigger(Trigger,Quote!$V$2))</f>
        <v>1.3815220940377237E-2</v>
      </c>
      <c r="AT1826" s="359">
        <f>_xll.qlIndexFixing($AU$1,AP1826,TRUE,_xll.ohTrigger(Trigger,Trigger1M))</f>
        <v>1.35642455027849E-2</v>
      </c>
    </row>
    <row r="1827" spans="41:46" ht="11.25" customHeight="1" x14ac:dyDescent="0.25">
      <c r="AO1827" s="187" t="s">
        <v>90</v>
      </c>
      <c r="AP1827" s="186">
        <f>_xll.qlInterestRateIndexFixingDate(Currency&amp;"ibor"&amp;$I$1,AQ1827,Trigger)</f>
        <v>52114</v>
      </c>
      <c r="AQ1827" s="186">
        <f>_xll.qlCalendarAdvance(Calendar,AQ1826,AO1827,"f",,Trigger)</f>
        <v>52118</v>
      </c>
      <c r="AR1827" s="186">
        <f>_xll.qlInterestRateIndexMaturity(Currency&amp;"ibor"&amp;$I$1,AQ1827,Trigger)</f>
        <v>52148</v>
      </c>
      <c r="AS1827" s="359">
        <f>_xll.qlIndexFixing($AC$5,AP1827,,_xll.ohTrigger(Trigger,Quote!$V$2))</f>
        <v>1.3817439594962622E-2</v>
      </c>
      <c r="AT1827" s="359">
        <f>_xll.qlIndexFixing($AU$1,AP1827,TRUE,_xll.ohTrigger(Trigger,Trigger1M))</f>
        <v>1.3566217900216948E-2</v>
      </c>
    </row>
    <row r="1828" spans="41:46" ht="11.25" customHeight="1" x14ac:dyDescent="0.25">
      <c r="AO1828" s="187" t="s">
        <v>90</v>
      </c>
      <c r="AP1828" s="186">
        <f>_xll.qlInterestRateIndexFixingDate(Currency&amp;"ibor"&amp;$I$1,AQ1828,Trigger)</f>
        <v>52121</v>
      </c>
      <c r="AQ1828" s="186">
        <f>_xll.qlCalendarAdvance(Calendar,AQ1827,AO1828,"f",,Trigger)</f>
        <v>52125</v>
      </c>
      <c r="AR1828" s="186">
        <f>_xll.qlInterestRateIndexMaturity(Currency&amp;"ibor"&amp;$I$1,AQ1828,Trigger)</f>
        <v>52155</v>
      </c>
      <c r="AS1828" s="359">
        <f>_xll.qlIndexFixing($AC$5,AP1828,,_xll.ohTrigger(Trigger,Quote!$V$2))</f>
        <v>1.3819658249958344E-2</v>
      </c>
      <c r="AT1828" s="359">
        <f>_xll.qlIndexFixing($AU$1,AP1828,TRUE,_xll.ohTrigger(Trigger,Trigger1M))</f>
        <v>1.3568194373729803E-2</v>
      </c>
    </row>
    <row r="1829" spans="41:46" ht="11.25" customHeight="1" x14ac:dyDescent="0.25">
      <c r="AO1829" s="187" t="s">
        <v>90</v>
      </c>
      <c r="AP1829" s="186">
        <f>_xll.qlInterestRateIndexFixingDate(Currency&amp;"ibor"&amp;$I$1,AQ1829,Trigger)</f>
        <v>52128</v>
      </c>
      <c r="AQ1829" s="186">
        <f>_xll.qlCalendarAdvance(Calendar,AQ1828,AO1829,"f",,Trigger)</f>
        <v>52132</v>
      </c>
      <c r="AR1829" s="186">
        <f>_xll.qlInterestRateIndexMaturity(Currency&amp;"ibor"&amp;$I$1,AQ1829,Trigger)</f>
        <v>52162</v>
      </c>
      <c r="AS1829" s="359">
        <f>_xll.qlIndexFixing($AC$5,AP1829,,_xll.ohTrigger(Trigger,Quote!$V$2))</f>
        <v>1.3821876905364405E-2</v>
      </c>
      <c r="AT1829" s="359">
        <f>_xll.qlIndexFixing($AU$1,AP1829,TRUE,_xll.ohTrigger(Trigger,Trigger1M))</f>
        <v>1.3570174934772972E-2</v>
      </c>
    </row>
    <row r="1830" spans="41:46" ht="11.25" customHeight="1" x14ac:dyDescent="0.25">
      <c r="AO1830" s="187" t="s">
        <v>90</v>
      </c>
      <c r="AP1830" s="186">
        <f>_xll.qlInterestRateIndexFixingDate(Currency&amp;"ibor"&amp;$I$1,AQ1830,Trigger)</f>
        <v>52135</v>
      </c>
      <c r="AQ1830" s="186">
        <f>_xll.qlCalendarAdvance(Calendar,AQ1829,AO1830,"f",,Trigger)</f>
        <v>52139</v>
      </c>
      <c r="AR1830" s="186">
        <f>_xll.qlInterestRateIndexMaturity(Currency&amp;"ibor"&amp;$I$1,AQ1830,Trigger)</f>
        <v>52170</v>
      </c>
      <c r="AS1830" s="359">
        <f>_xll.qlIndexFixing($AC$5,AP1830,,_xll.ohTrigger(Trigger,Quote!$V$2))</f>
        <v>1.3824519368690407E-2</v>
      </c>
      <c r="AT1830" s="359">
        <f>_xll.qlIndexFixing($AU$1,AP1830,TRUE,_xll.ohTrigger(Trigger,Trigger1M))</f>
        <v>1.3572557476988704E-2</v>
      </c>
    </row>
    <row r="1831" spans="41:46" ht="11.25" customHeight="1" x14ac:dyDescent="0.25">
      <c r="AO1831" s="187" t="s">
        <v>90</v>
      </c>
      <c r="AP1831" s="186">
        <f>_xll.qlInterestRateIndexFixingDate(Currency&amp;"ibor"&amp;$I$1,AQ1831,Trigger)</f>
        <v>52142</v>
      </c>
      <c r="AQ1831" s="186">
        <f>_xll.qlCalendarAdvance(Calendar,AQ1830,AO1831,"f",,Trigger)</f>
        <v>52146</v>
      </c>
      <c r="AR1831" s="186">
        <f>_xll.qlInterestRateIndexMaturity(Currency&amp;"ibor"&amp;$I$1,AQ1831,Trigger)</f>
        <v>52177</v>
      </c>
      <c r="AS1831" s="359">
        <f>_xll.qlIndexFixing($AC$5,AP1831,,_xll.ohTrigger(Trigger,Quote!$V$2))</f>
        <v>1.3826738110102939E-2</v>
      </c>
      <c r="AT1831" s="359">
        <f>_xll.qlIndexFixing($AU$1,AP1831,TRUE,_xll.ohTrigger(Trigger,Trigger1M))</f>
        <v>1.3574546617000119E-2</v>
      </c>
    </row>
    <row r="1832" spans="41:46" ht="11.25" customHeight="1" x14ac:dyDescent="0.25">
      <c r="AO1832" s="187" t="s">
        <v>90</v>
      </c>
      <c r="AP1832" s="186">
        <f>_xll.qlInterestRateIndexFixingDate(Currency&amp;"ibor"&amp;$I$1,AQ1832,Trigger)</f>
        <v>52149</v>
      </c>
      <c r="AQ1832" s="186">
        <f>_xll.qlCalendarAdvance(Calendar,AQ1831,AO1832,"f",,Trigger)</f>
        <v>52153</v>
      </c>
      <c r="AR1832" s="186">
        <f>_xll.qlInterestRateIndexMaturity(Currency&amp;"ibor"&amp;$I$1,AQ1832,Trigger)</f>
        <v>52184</v>
      </c>
      <c r="AS1832" s="359">
        <f>_xll.qlIndexFixing($AC$5,AP1832,,_xll.ohTrigger(Trigger,Quote!$V$2))</f>
        <v>1.382895685193578E-2</v>
      </c>
      <c r="AT1832" s="359">
        <f>_xll.qlIndexFixing($AU$1,AP1832,TRUE,_xll.ohTrigger(Trigger,Trigger1M))</f>
        <v>1.3576539879850377E-2</v>
      </c>
    </row>
    <row r="1833" spans="41:46" ht="11.25" customHeight="1" x14ac:dyDescent="0.25">
      <c r="AO1833" s="187" t="s">
        <v>90</v>
      </c>
      <c r="AP1833" s="186">
        <f>_xll.qlInterestRateIndexFixingDate(Currency&amp;"ibor"&amp;$I$1,AQ1833,Trigger)</f>
        <v>52156</v>
      </c>
      <c r="AQ1833" s="186">
        <f>_xll.qlCalendarAdvance(Calendar,AQ1832,AO1833,"f",,Trigger)</f>
        <v>52160</v>
      </c>
      <c r="AR1833" s="186">
        <f>_xll.qlInterestRateIndexMaturity(Currency&amp;"ibor"&amp;$I$1,AQ1833,Trigger)</f>
        <v>52191</v>
      </c>
      <c r="AS1833" s="359">
        <f>_xll.qlIndexFixing($AC$5,AP1833,,_xll.ohTrigger(Trigger,Quote!$V$2))</f>
        <v>1.3831175594196665E-2</v>
      </c>
      <c r="AT1833" s="359">
        <f>_xll.qlIndexFixing($AU$1,AP1833,TRUE,_xll.ohTrigger(Trigger,Trigger1M))</f>
        <v>1.3578537276985809E-2</v>
      </c>
    </row>
    <row r="1834" spans="41:46" ht="11.25" customHeight="1" x14ac:dyDescent="0.25">
      <c r="AO1834" s="187" t="s">
        <v>90</v>
      </c>
      <c r="AP1834" s="186">
        <f>_xll.qlInterestRateIndexFixingDate(Currency&amp;"ibor"&amp;$I$1,AQ1834,Trigger)</f>
        <v>52163</v>
      </c>
      <c r="AQ1834" s="186">
        <f>_xll.qlCalendarAdvance(Calendar,AQ1833,AO1834,"f",,Trigger)</f>
        <v>52167</v>
      </c>
      <c r="AR1834" s="186">
        <f>_xll.qlInterestRateIndexMaturity(Currency&amp;"ibor"&amp;$I$1,AQ1834,Trigger)</f>
        <v>52198</v>
      </c>
      <c r="AS1834" s="359">
        <f>_xll.qlIndexFixing($AC$5,AP1834,,_xll.ohTrigger(Trigger,Quote!$V$2))</f>
        <v>1.383339433687786E-2</v>
      </c>
      <c r="AT1834" s="359">
        <f>_xll.qlIndexFixing($AU$1,AP1834,TRUE,_xll.ohTrigger(Trigger,Trigger1M))</f>
        <v>1.3580538819847584E-2</v>
      </c>
    </row>
    <row r="1835" spans="41:46" ht="11.25" customHeight="1" x14ac:dyDescent="0.25">
      <c r="AO1835" s="187" t="s">
        <v>90</v>
      </c>
      <c r="AP1835" s="186">
        <f>_xll.qlInterestRateIndexFixingDate(Currency&amp;"ibor"&amp;$I$1,AQ1835,Trigger)</f>
        <v>52170</v>
      </c>
      <c r="AQ1835" s="186">
        <f>_xll.qlCalendarAdvance(Calendar,AQ1834,AO1835,"f",,Trigger)</f>
        <v>52174</v>
      </c>
      <c r="AR1835" s="186">
        <f>_xll.qlInterestRateIndexMaturity(Currency&amp;"ibor"&amp;$I$1,AQ1835,Trigger)</f>
        <v>52204</v>
      </c>
      <c r="AS1835" s="359">
        <f>_xll.qlIndexFixing($AC$5,AP1835,,_xll.ohTrigger(Trigger,Quote!$V$2))</f>
        <v>1.3835188846401891E-2</v>
      </c>
      <c r="AT1835" s="359">
        <f>_xll.qlIndexFixing($AU$1,AP1835,TRUE,_xll.ohTrigger(Trigger,Trigger1M))</f>
        <v>1.3582144779904048E-2</v>
      </c>
    </row>
    <row r="1836" spans="41:46" ht="11.25" customHeight="1" x14ac:dyDescent="0.25">
      <c r="AO1836" s="187" t="s">
        <v>90</v>
      </c>
      <c r="AP1836" s="186">
        <f>_xll.qlInterestRateIndexFixingDate(Currency&amp;"ibor"&amp;$I$1,AQ1836,Trigger)</f>
        <v>52177</v>
      </c>
      <c r="AQ1836" s="186">
        <f>_xll.qlCalendarAdvance(Calendar,AQ1835,AO1836,"f",,Trigger)</f>
        <v>52181</v>
      </c>
      <c r="AR1836" s="186">
        <f>_xll.qlInterestRateIndexMaturity(Currency&amp;"ibor"&amp;$I$1,AQ1836,Trigger)</f>
        <v>52211</v>
      </c>
      <c r="AS1836" s="359">
        <f>_xll.qlIndexFixing($AC$5,AP1836,,_xll.ohTrigger(Trigger,Quote!$V$2))</f>
        <v>1.3837407504674992E-2</v>
      </c>
      <c r="AT1836" s="359">
        <f>_xll.qlIndexFixing($AU$1,AP1836,TRUE,_xll.ohTrigger(Trigger,Trigger1M))</f>
        <v>1.3584154274043136E-2</v>
      </c>
    </row>
    <row r="1837" spans="41:46" ht="11.25" customHeight="1" x14ac:dyDescent="0.25">
      <c r="AO1837" s="187" t="s">
        <v>90</v>
      </c>
      <c r="AP1837" s="186">
        <f>_xll.qlInterestRateIndexFixingDate(Currency&amp;"ibor"&amp;$I$1,AQ1837,Trigger)</f>
        <v>52184</v>
      </c>
      <c r="AQ1837" s="186">
        <f>_xll.qlCalendarAdvance(Calendar,AQ1836,AO1837,"f",,Trigger)</f>
        <v>52188</v>
      </c>
      <c r="AR1837" s="186">
        <f>_xll.qlInterestRateIndexMaturity(Currency&amp;"ibor"&amp;$I$1,AQ1837,Trigger)</f>
        <v>52218</v>
      </c>
      <c r="AS1837" s="359">
        <f>_xll.qlIndexFixing($AC$5,AP1837,,_xll.ohTrigger(Trigger,Quote!$V$2))</f>
        <v>1.3839626163358432E-2</v>
      </c>
      <c r="AT1837" s="359">
        <f>_xll.qlIndexFixing($AU$1,AP1837,TRUE,_xll.ohTrigger(Trigger,Trigger1M))</f>
        <v>1.3586167947252648E-2</v>
      </c>
    </row>
    <row r="1838" spans="41:46" ht="11.25" customHeight="1" x14ac:dyDescent="0.25">
      <c r="AO1838" s="187" t="s">
        <v>90</v>
      </c>
      <c r="AP1838" s="186">
        <f>_xll.qlInterestRateIndexFixingDate(Currency&amp;"ibor"&amp;$I$1,AQ1838,Trigger)</f>
        <v>52191</v>
      </c>
      <c r="AQ1838" s="186">
        <f>_xll.qlCalendarAdvance(Calendar,AQ1837,AO1838,"f",,Trigger)</f>
        <v>52195</v>
      </c>
      <c r="AR1838" s="186">
        <f>_xll.qlInterestRateIndexMaturity(Currency&amp;"ibor"&amp;$I$1,AQ1838,Trigger)</f>
        <v>52229</v>
      </c>
      <c r="AS1838" s="359">
        <f>_xll.qlIndexFixing($AC$5,AP1838,,_xll.ohTrigger(Trigger,Quote!$V$2))</f>
        <v>1.3843542893997389E-2</v>
      </c>
      <c r="AT1838" s="359">
        <f>_xll.qlIndexFixing($AU$1,AP1838,TRUE,_xll.ohTrigger(Trigger,Trigger1M))</f>
        <v>1.3589789553062403E-2</v>
      </c>
    </row>
    <row r="1839" spans="41:46" ht="11.25" customHeight="1" x14ac:dyDescent="0.25">
      <c r="AO1839" s="187" t="s">
        <v>90</v>
      </c>
      <c r="AP1839" s="186">
        <f>_xll.qlInterestRateIndexFixingDate(Currency&amp;"ibor"&amp;$I$1,AQ1839,Trigger)</f>
        <v>52198</v>
      </c>
      <c r="AQ1839" s="186">
        <f>_xll.qlCalendarAdvance(Calendar,AQ1838,AO1839,"f",,Trigger)</f>
        <v>52202</v>
      </c>
      <c r="AR1839" s="186">
        <f>_xll.qlInterestRateIndexMaturity(Currency&amp;"ibor"&amp;$I$1,AQ1839,Trigger)</f>
        <v>52233</v>
      </c>
      <c r="AS1839" s="359">
        <f>_xll.qlIndexFixing($AC$5,AP1839,,_xll.ohTrigger(Trigger,Quote!$V$2))</f>
        <v>1.3844488056637459E-2</v>
      </c>
      <c r="AT1839" s="359">
        <f>_xll.qlIndexFixing($AU$1,AP1839,TRUE,_xll.ohTrigger(Trigger,Trigger1M))</f>
        <v>1.3590609120593131E-2</v>
      </c>
    </row>
    <row r="1840" spans="41:46" ht="11.25" customHeight="1" x14ac:dyDescent="0.25">
      <c r="AO1840" s="187" t="s">
        <v>90</v>
      </c>
      <c r="AP1840" s="186">
        <f>_xll.qlInterestRateIndexFixingDate(Currency&amp;"ibor"&amp;$I$1,AQ1840,Trigger)</f>
        <v>52205</v>
      </c>
      <c r="AQ1840" s="186">
        <f>_xll.qlCalendarAdvance(Calendar,AQ1839,AO1840,"f",,Trigger)</f>
        <v>52209</v>
      </c>
      <c r="AR1840" s="186">
        <f>_xll.qlInterestRateIndexMaturity(Currency&amp;"ibor"&amp;$I$1,AQ1840,Trigger)</f>
        <v>52240</v>
      </c>
      <c r="AS1840" s="359">
        <f>_xll.qlIndexFixing($AC$5,AP1840,,_xll.ohTrigger(Trigger,Quote!$V$2))</f>
        <v>1.3846706801861135E-2</v>
      </c>
      <c r="AT1840" s="359">
        <f>_xll.qlIndexFixing($AU$1,AP1840,TRUE,_xll.ohTrigger(Trigger,Trigger1M))</f>
        <v>1.3592635778134275E-2</v>
      </c>
    </row>
    <row r="1841" spans="41:46" ht="11.25" customHeight="1" x14ac:dyDescent="0.25">
      <c r="AO1841" s="187" t="s">
        <v>90</v>
      </c>
      <c r="AP1841" s="186">
        <f>_xll.qlInterestRateIndexFixingDate(Currency&amp;"ibor"&amp;$I$1,AQ1841,Trigger)</f>
        <v>52212</v>
      </c>
      <c r="AQ1841" s="186">
        <f>_xll.qlCalendarAdvance(Calendar,AQ1840,AO1841,"f",,Trigger)</f>
        <v>52216</v>
      </c>
      <c r="AR1841" s="186">
        <f>_xll.qlInterestRateIndexMaturity(Currency&amp;"ibor"&amp;$I$1,AQ1841,Trigger)</f>
        <v>52247</v>
      </c>
      <c r="AS1841" s="359">
        <f>_xll.qlIndexFixing($AC$5,AP1841,,_xll.ohTrigger(Trigger,Quote!$V$2))</f>
        <v>1.3848925547505121E-2</v>
      </c>
      <c r="AT1841" s="359">
        <f>_xll.qlIndexFixing($AU$1,AP1841,TRUE,_xll.ohTrigger(Trigger,Trigger1M))</f>
        <v>1.3594666661508003E-2</v>
      </c>
    </row>
    <row r="1842" spans="41:46" ht="11.25" customHeight="1" x14ac:dyDescent="0.25">
      <c r="AO1842" s="187" t="s">
        <v>90</v>
      </c>
      <c r="AP1842" s="186">
        <f>_xll.qlInterestRateIndexFixingDate(Currency&amp;"ibor"&amp;$I$1,AQ1842,Trigger)</f>
        <v>52219</v>
      </c>
      <c r="AQ1842" s="186">
        <f>_xll.qlCalendarAdvance(Calendar,AQ1841,AO1842,"f",,Trigger)</f>
        <v>52223</v>
      </c>
      <c r="AR1842" s="186">
        <f>_xll.qlInterestRateIndexMaturity(Currency&amp;"ibor"&amp;$I$1,AQ1842,Trigger)</f>
        <v>52254</v>
      </c>
      <c r="AS1842" s="359">
        <f>_xll.qlIndexFixing($AC$5,AP1842,,_xll.ohTrigger(Trigger,Quote!$V$2))</f>
        <v>1.3851144293574574E-2</v>
      </c>
      <c r="AT1842" s="359">
        <f>_xll.qlIndexFixing($AU$1,AP1842,TRUE,_xll.ohTrigger(Trigger,Trigger1M))</f>
        <v>1.3596701782160648E-2</v>
      </c>
    </row>
    <row r="1843" spans="41:46" ht="11.25" customHeight="1" x14ac:dyDescent="0.25">
      <c r="AO1843" s="187" t="s">
        <v>90</v>
      </c>
      <c r="AP1843" s="186">
        <f>_xll.qlInterestRateIndexFixingDate(Currency&amp;"ibor"&amp;$I$1,AQ1843,Trigger)</f>
        <v>52224</v>
      </c>
      <c r="AQ1843" s="186">
        <f>_xll.qlCalendarAdvance(Calendar,AQ1842,AO1843,"f",,Trigger)</f>
        <v>52230</v>
      </c>
      <c r="AR1843" s="186">
        <f>_xll.qlInterestRateIndexMaturity(Currency&amp;"ibor"&amp;$I$1,AQ1843,Trigger)</f>
        <v>52261</v>
      </c>
      <c r="AS1843" s="359">
        <f>_xll.qlIndexFixing($AC$5,AP1843,,_xll.ohTrigger(Trigger,Quote!$V$2))</f>
        <v>1.3853363040066912E-2</v>
      </c>
      <c r="AT1843" s="359">
        <f>_xll.qlIndexFixing($AU$1,AP1843,TRUE,_xll.ohTrigger(Trigger,Trigger1M))</f>
        <v>1.3598741151530799E-2</v>
      </c>
    </row>
    <row r="1844" spans="41:46" ht="11.25" customHeight="1" x14ac:dyDescent="0.25">
      <c r="AO1844" s="187" t="s">
        <v>90</v>
      </c>
      <c r="AP1844" s="186">
        <f>_xll.qlInterestRateIndexFixingDate(Currency&amp;"ibor"&amp;$I$1,AQ1844,Trigger)</f>
        <v>52233</v>
      </c>
      <c r="AQ1844" s="186">
        <f>_xll.qlCalendarAdvance(Calendar,AQ1843,AO1844,"f",,Trigger)</f>
        <v>52237</v>
      </c>
      <c r="AR1844" s="186">
        <f>_xll.qlInterestRateIndexMaturity(Currency&amp;"ibor"&amp;$I$1,AQ1844,Trigger)</f>
        <v>52268</v>
      </c>
      <c r="AS1844" s="359">
        <f>_xll.qlIndexFixing($AC$5,AP1844,,_xll.ohTrigger(Trigger,Quote!$V$2))</f>
        <v>1.385558178698214E-2</v>
      </c>
      <c r="AT1844" s="359">
        <f>_xll.qlIndexFixing($AU$1,AP1844,TRUE,_xll.ohTrigger(Trigger,Trigger1M))</f>
        <v>1.3600784781064785E-2</v>
      </c>
    </row>
    <row r="1845" spans="41:46" ht="11.25" customHeight="1" x14ac:dyDescent="0.25">
      <c r="AO1845" s="187" t="s">
        <v>90</v>
      </c>
      <c r="AP1845" s="186">
        <f>_xll.qlInterestRateIndexFixingDate(Currency&amp;"ibor"&amp;$I$1,AQ1845,Trigger)</f>
        <v>52240</v>
      </c>
      <c r="AQ1845" s="186">
        <f>_xll.qlCalendarAdvance(Calendar,AQ1844,AO1845,"f",,Trigger)</f>
        <v>52244</v>
      </c>
      <c r="AR1845" s="186">
        <f>_xll.qlInterestRateIndexMaturity(Currency&amp;"ibor"&amp;$I$1,AQ1845,Trigger)</f>
        <v>52275</v>
      </c>
      <c r="AS1845" s="359">
        <f>_xll.qlIndexFixing($AC$5,AP1845,,_xll.ohTrigger(Trigger,Quote!$V$2))</f>
        <v>1.3857800534322832E-2</v>
      </c>
      <c r="AT1845" s="359">
        <f>_xll.qlIndexFixing($AU$1,AP1845,TRUE,_xll.ohTrigger(Trigger,Trigger1M))</f>
        <v>1.3602832682206354E-2</v>
      </c>
    </row>
    <row r="1846" spans="41:46" ht="11.25" customHeight="1" x14ac:dyDescent="0.25">
      <c r="AO1846" s="187" t="s">
        <v>90</v>
      </c>
      <c r="AP1846" s="186">
        <f>_xll.qlInterestRateIndexFixingDate(Currency&amp;"ibor"&amp;$I$1,AQ1846,Trigger)</f>
        <v>52247</v>
      </c>
      <c r="AQ1846" s="186">
        <f>_xll.qlCalendarAdvance(Calendar,AQ1845,AO1846,"f",,Trigger)</f>
        <v>52251</v>
      </c>
      <c r="AR1846" s="186">
        <f>_xll.qlInterestRateIndexMaturity(Currency&amp;"ibor"&amp;$I$1,AQ1846,Trigger)</f>
        <v>52282</v>
      </c>
      <c r="AS1846" s="359">
        <f>_xll.qlIndexFixing($AC$5,AP1846,,_xll.ohTrigger(Trigger,Quote!$V$2))</f>
        <v>1.3860019282083835E-2</v>
      </c>
      <c r="AT1846" s="359">
        <f>_xll.qlIndexFixing($AU$1,AP1846,TRUE,_xll.ohTrigger(Trigger,Trigger1M))</f>
        <v>1.3604884866401835E-2</v>
      </c>
    </row>
    <row r="1847" spans="41:46" ht="11.25" customHeight="1" x14ac:dyDescent="0.25">
      <c r="AO1847" s="187" t="s">
        <v>90</v>
      </c>
      <c r="AP1847" s="186">
        <f>_xll.qlInterestRateIndexFixingDate(Currency&amp;"ibor"&amp;$I$1,AQ1847,Trigger)</f>
        <v>52254</v>
      </c>
      <c r="AQ1847" s="186">
        <f>_xll.qlCalendarAdvance(Calendar,AQ1846,AO1847,"f",,Trigger)</f>
        <v>52258</v>
      </c>
      <c r="AR1847" s="186">
        <f>_xll.qlInterestRateIndexMaturity(Currency&amp;"ibor"&amp;$I$1,AQ1847,Trigger)</f>
        <v>52289</v>
      </c>
      <c r="AS1847" s="359">
        <f>_xll.qlIndexFixing($AC$5,AP1847,,_xll.ohTrigger(Trigger,Quote!$V$2))</f>
        <v>1.3862238030270303E-2</v>
      </c>
      <c r="AT1847" s="359">
        <f>_xll.qlIndexFixing($AU$1,AP1847,TRUE,_xll.ohTrigger(Trigger,Trigger1M))</f>
        <v>1.360694134508982E-2</v>
      </c>
    </row>
    <row r="1848" spans="41:46" ht="11.25" customHeight="1" x14ac:dyDescent="0.25">
      <c r="AO1848" s="187" t="s">
        <v>90</v>
      </c>
      <c r="AP1848" s="186">
        <f>_xll.qlInterestRateIndexFixingDate(Currency&amp;"ibor"&amp;$I$1,AQ1848,Trigger)</f>
        <v>52261</v>
      </c>
      <c r="AQ1848" s="186">
        <f>_xll.qlCalendarAdvance(Calendar,AQ1847,AO1848,"f",,Trigger)</f>
        <v>52265</v>
      </c>
      <c r="AR1848" s="186">
        <f>_xll.qlInterestRateIndexMaturity(Currency&amp;"ibor"&amp;$I$1,AQ1848,Trigger)</f>
        <v>52293</v>
      </c>
      <c r="AS1848" s="359">
        <f>_xll.qlIndexFixing($AC$5,AP1848,,_xll.ohTrigger(Trigger,Quote!$V$2))</f>
        <v>1.3863180807133699E-2</v>
      </c>
      <c r="AT1848" s="359">
        <f>_xll.qlIndexFixing($AU$1,AP1848,TRUE,_xll.ohTrigger(Trigger,Trigger1M))</f>
        <v>1.3607788213891541E-2</v>
      </c>
    </row>
    <row r="1849" spans="41:46" ht="11.25" customHeight="1" x14ac:dyDescent="0.25">
      <c r="AO1849" s="187" t="s">
        <v>90</v>
      </c>
      <c r="AP1849" s="186">
        <f>_xll.qlInterestRateIndexFixingDate(Currency&amp;"ibor"&amp;$I$1,AQ1849,Trigger)</f>
        <v>52268</v>
      </c>
      <c r="AQ1849" s="186">
        <f>_xll.qlCalendarAdvance(Calendar,AQ1848,AO1849,"f",,Trigger)</f>
        <v>52272</v>
      </c>
      <c r="AR1849" s="186">
        <f>_xll.qlInterestRateIndexMaturity(Currency&amp;"ibor"&amp;$I$1,AQ1849,Trigger)</f>
        <v>52300</v>
      </c>
      <c r="AS1849" s="359">
        <f>_xll.qlIndexFixing($AC$5,AP1849,,_xll.ohTrigger(Trigger,Quote!$V$2))</f>
        <v>1.3865399299883206E-2</v>
      </c>
      <c r="AT1849" s="359">
        <f>_xll.qlIndexFixing($AU$1,AP1849,TRUE,_xll.ohTrigger(Trigger,Trigger1M))</f>
        <v>1.3609852154107418E-2</v>
      </c>
    </row>
    <row r="1850" spans="41:46" ht="11.25" customHeight="1" x14ac:dyDescent="0.25">
      <c r="AO1850" s="187" t="s">
        <v>90</v>
      </c>
      <c r="AP1850" s="186">
        <f>_xll.qlInterestRateIndexFixingDate(Currency&amp;"ibor"&amp;$I$1,AQ1850,Trigger)</f>
        <v>52275</v>
      </c>
      <c r="AQ1850" s="186">
        <f>_xll.qlCalendarAdvance(Calendar,AQ1849,AO1850,"f",,Trigger)</f>
        <v>52279</v>
      </c>
      <c r="AR1850" s="186">
        <f>_xll.qlInterestRateIndexMaturity(Currency&amp;"ibor"&amp;$I$1,AQ1850,Trigger)</f>
        <v>52307</v>
      </c>
      <c r="AS1850" s="359">
        <f>_xll.qlIndexFixing($AC$5,AP1850,,_xll.ohTrigger(Trigger,Quote!$V$2))</f>
        <v>1.3867617793018119E-2</v>
      </c>
      <c r="AT1850" s="359">
        <f>_xll.qlIndexFixing($AU$1,AP1850,TRUE,_xll.ohTrigger(Trigger,Trigger1M))</f>
        <v>1.3611920420174402E-2</v>
      </c>
    </row>
    <row r="1851" spans="41:46" ht="11.25" customHeight="1" x14ac:dyDescent="0.25">
      <c r="AO1851" s="187" t="s">
        <v>90</v>
      </c>
      <c r="AP1851" s="186">
        <f>_xll.qlInterestRateIndexFixingDate(Currency&amp;"ibor"&amp;$I$1,AQ1851,Trigger)</f>
        <v>52282</v>
      </c>
      <c r="AQ1851" s="186">
        <f>_xll.qlCalendarAdvance(Calendar,AQ1850,AO1851,"f",,Trigger)</f>
        <v>52286</v>
      </c>
      <c r="AR1851" s="186">
        <f>_xll.qlInterestRateIndexMaturity(Currency&amp;"ibor"&amp;$I$1,AQ1851,Trigger)</f>
        <v>52314</v>
      </c>
      <c r="AS1851" s="359">
        <f>_xll.qlIndexFixing($AC$5,AP1851,,_xll.ohTrigger(Trigger,Quote!$V$2))</f>
        <v>1.3869836286529871E-2</v>
      </c>
      <c r="AT1851" s="359">
        <f>_xll.qlIndexFixing($AU$1,AP1851,TRUE,_xll.ohTrigger(Trigger,Trigger1M))</f>
        <v>1.3613993023529058E-2</v>
      </c>
    </row>
    <row r="1852" spans="41:46" ht="11.25" customHeight="1" x14ac:dyDescent="0.25">
      <c r="AO1852" s="187" t="s">
        <v>90</v>
      </c>
      <c r="AP1852" s="186">
        <f>_xll.qlInterestRateIndexFixingDate(Currency&amp;"ibor"&amp;$I$1,AQ1852,Trigger)</f>
        <v>52289</v>
      </c>
      <c r="AQ1852" s="186">
        <f>_xll.qlCalendarAdvance(Calendar,AQ1851,AO1852,"f",,Trigger)</f>
        <v>52293</v>
      </c>
      <c r="AR1852" s="186">
        <f>_xll.qlInterestRateIndexMaturity(Currency&amp;"ibor"&amp;$I$1,AQ1852,Trigger)</f>
        <v>52324</v>
      </c>
      <c r="AS1852" s="359">
        <f>_xll.qlIndexFixing($AC$5,AP1852,,_xll.ohTrigger(Trigger,Quote!$V$2))</f>
        <v>1.3873331777551113E-2</v>
      </c>
      <c r="AT1852" s="359">
        <f>_xll.qlIndexFixing($AU$1,AP1852,TRUE,_xll.ohTrigger(Trigger,Trigger1M))</f>
        <v>1.3617288556494932E-2</v>
      </c>
    </row>
    <row r="1853" spans="41:46" ht="11.25" customHeight="1" x14ac:dyDescent="0.25">
      <c r="AO1853" s="187" t="s">
        <v>90</v>
      </c>
      <c r="AP1853" s="186">
        <f>_xll.qlInterestRateIndexFixingDate(Currency&amp;"ibor"&amp;$I$1,AQ1853,Trigger)</f>
        <v>52296</v>
      </c>
      <c r="AQ1853" s="186">
        <f>_xll.qlCalendarAdvance(Calendar,AQ1852,AO1853,"f",,Trigger)</f>
        <v>52300</v>
      </c>
      <c r="AR1853" s="186">
        <f>_xll.qlInterestRateIndexMaturity(Currency&amp;"ibor"&amp;$I$1,AQ1853,Trigger)</f>
        <v>52331</v>
      </c>
      <c r="AS1853" s="359">
        <f>_xll.qlIndexFixing($AC$5,AP1853,,_xll.ohTrigger(Trigger,Quote!$V$2))</f>
        <v>1.3875550528277485E-2</v>
      </c>
      <c r="AT1853" s="359">
        <f>_xll.qlIndexFixing($AU$1,AP1853,TRUE,_xll.ohTrigger(Trigger,Trigger1M))</f>
        <v>1.3619371042472142E-2</v>
      </c>
    </row>
    <row r="1854" spans="41:46" ht="11.25" customHeight="1" x14ac:dyDescent="0.25">
      <c r="AO1854" s="187" t="s">
        <v>90</v>
      </c>
      <c r="AP1854" s="186">
        <f>_xll.qlInterestRateIndexFixingDate(Currency&amp;"ibor"&amp;$I$1,AQ1854,Trigger)</f>
        <v>52303</v>
      </c>
      <c r="AQ1854" s="186">
        <f>_xll.qlCalendarAdvance(Calendar,AQ1853,AO1854,"f",,Trigger)</f>
        <v>52307</v>
      </c>
      <c r="AR1854" s="186">
        <f>_xll.qlInterestRateIndexMaturity(Currency&amp;"ibor"&amp;$I$1,AQ1854,Trigger)</f>
        <v>52338</v>
      </c>
      <c r="AS1854" s="359">
        <f>_xll.qlIndexFixing($AC$5,AP1854,,_xll.ohTrigger(Trigger,Quote!$V$2))</f>
        <v>1.3877769279429323E-2</v>
      </c>
      <c r="AT1854" s="359">
        <f>_xll.qlIndexFixing($AU$1,AP1854,TRUE,_xll.ohTrigger(Trigger,Trigger1M))</f>
        <v>1.3621457903053257E-2</v>
      </c>
    </row>
    <row r="1855" spans="41:46" ht="11.25" customHeight="1" x14ac:dyDescent="0.25">
      <c r="AO1855" s="187" t="s">
        <v>90</v>
      </c>
      <c r="AP1855" s="186">
        <f>_xll.qlInterestRateIndexFixingDate(Currency&amp;"ibor"&amp;$I$1,AQ1855,Trigger)</f>
        <v>52310</v>
      </c>
      <c r="AQ1855" s="186">
        <f>_xll.qlCalendarAdvance(Calendar,AQ1854,AO1855,"f",,Trigger)</f>
        <v>52314</v>
      </c>
      <c r="AR1855" s="186">
        <f>_xll.qlInterestRateIndexMaturity(Currency&amp;"ibor"&amp;$I$1,AQ1855,Trigger)</f>
        <v>52345</v>
      </c>
      <c r="AS1855" s="359">
        <f>_xll.qlIndexFixing($AC$5,AP1855,,_xll.ohTrigger(Trigger,Quote!$V$2))</f>
        <v>1.387998803100147E-2</v>
      </c>
      <c r="AT1855" s="359">
        <f>_xll.qlIndexFixing($AU$1,AP1855,TRUE,_xll.ohTrigger(Trigger,Trigger1M))</f>
        <v>1.3623549149679448E-2</v>
      </c>
    </row>
    <row r="1856" spans="41:46" ht="11.25" customHeight="1" x14ac:dyDescent="0.25">
      <c r="AO1856" s="187" t="s">
        <v>90</v>
      </c>
      <c r="AP1856" s="186">
        <f>_xll.qlInterestRateIndexFixingDate(Currency&amp;"ibor"&amp;$I$1,AQ1856,Trigger)</f>
        <v>52315</v>
      </c>
      <c r="AQ1856" s="186">
        <f>_xll.qlCalendarAdvance(Calendar,AQ1855,AO1856,"f",,Trigger)</f>
        <v>52321</v>
      </c>
      <c r="AR1856" s="186">
        <f>_xll.qlInterestRateIndexMaturity(Currency&amp;"ibor"&amp;$I$1,AQ1856,Trigger)</f>
        <v>52351</v>
      </c>
      <c r="AS1856" s="359">
        <f>_xll.qlIndexFixing($AC$5,AP1856,,_xll.ohTrigger(Trigger,Quote!$V$2))</f>
        <v>1.3881780756188178E-2</v>
      </c>
      <c r="AT1856" s="359">
        <f>_xll.qlIndexFixing($AU$1,AP1856,TRUE,_xll.ohTrigger(Trigger,Trigger1M))</f>
        <v>1.3625236981332556E-2</v>
      </c>
    </row>
    <row r="1857" spans="41:46" ht="11.25" customHeight="1" x14ac:dyDescent="0.25">
      <c r="AO1857" s="187" t="s">
        <v>90</v>
      </c>
      <c r="AP1857" s="186">
        <f>_xll.qlInterestRateIndexFixingDate(Currency&amp;"ibor"&amp;$I$1,AQ1857,Trigger)</f>
        <v>52324</v>
      </c>
      <c r="AQ1857" s="186">
        <f>_xll.qlCalendarAdvance(Calendar,AQ1856,AO1857,"f",,Trigger)</f>
        <v>52328</v>
      </c>
      <c r="AR1857" s="186">
        <f>_xll.qlInterestRateIndexMaturity(Currency&amp;"ibor"&amp;$I$1,AQ1857,Trigger)</f>
        <v>52358</v>
      </c>
      <c r="AS1857" s="359">
        <f>_xll.qlIndexFixing($AC$5,AP1857,,_xll.ohTrigger(Trigger,Quote!$V$2))</f>
        <v>1.3883999423065063E-2</v>
      </c>
      <c r="AT1857" s="359">
        <f>_xll.qlIndexFixing($AU$1,AP1857,TRUE,_xll.ohTrigger(Trigger,Trigger1M))</f>
        <v>1.362733663905491E-2</v>
      </c>
    </row>
    <row r="1858" spans="41:46" ht="11.25" customHeight="1" x14ac:dyDescent="0.25">
      <c r="AO1858" s="187" t="s">
        <v>90</v>
      </c>
      <c r="AP1858" s="186">
        <f>_xll.qlInterestRateIndexFixingDate(Currency&amp;"ibor"&amp;$I$1,AQ1858,Trigger)</f>
        <v>52331</v>
      </c>
      <c r="AQ1858" s="186">
        <f>_xll.qlCalendarAdvance(Calendar,AQ1857,AO1858,"f",,Trigger)</f>
        <v>52335</v>
      </c>
      <c r="AR1858" s="186">
        <f>_xll.qlInterestRateIndexMaturity(Currency&amp;"ibor"&amp;$I$1,AQ1858,Trigger)</f>
        <v>52365</v>
      </c>
      <c r="AS1858" s="359">
        <f>_xll.qlIndexFixing($AC$5,AP1858,,_xll.ohTrigger(Trigger,Quote!$V$2))</f>
        <v>1.3886218090354951E-2</v>
      </c>
      <c r="AT1858" s="359">
        <f>_xll.qlIndexFixing($AU$1,AP1858,TRUE,_xll.ohTrigger(Trigger,Trigger1M))</f>
        <v>1.3629440716159458E-2</v>
      </c>
    </row>
    <row r="1859" spans="41:46" ht="11.25" customHeight="1" x14ac:dyDescent="0.25">
      <c r="AO1859" s="187" t="s">
        <v>90</v>
      </c>
      <c r="AP1859" s="186">
        <f>_xll.qlInterestRateIndexFixingDate(Currency&amp;"ibor"&amp;$I$1,AQ1859,Trigger)</f>
        <v>52338</v>
      </c>
      <c r="AQ1859" s="186">
        <f>_xll.qlCalendarAdvance(Calendar,AQ1858,AO1859,"f",,Trigger)</f>
        <v>52342</v>
      </c>
      <c r="AR1859" s="186">
        <f>_xll.qlInterestRateIndexMaturity(Currency&amp;"ibor"&amp;$I$1,AQ1859,Trigger)</f>
        <v>52372</v>
      </c>
      <c r="AS1859" s="359">
        <f>_xll.qlIndexFixing($AC$5,AP1859,,_xll.ohTrigger(Trigger,Quote!$V$2))</f>
        <v>1.3888436758049849E-2</v>
      </c>
      <c r="AT1859" s="359">
        <f>_xll.qlIndexFixing($AU$1,AP1859,TRUE,_xll.ohTrigger(Trigger,Trigger1M))</f>
        <v>1.3631549224085049E-2</v>
      </c>
    </row>
    <row r="1860" spans="41:46" ht="11.25" customHeight="1" x14ac:dyDescent="0.25">
      <c r="AO1860" s="187" t="s">
        <v>90</v>
      </c>
      <c r="AP1860" s="186">
        <f>_xll.qlInterestRateIndexFixingDate(Currency&amp;"ibor"&amp;$I$1,AQ1860,Trigger)</f>
        <v>52345</v>
      </c>
      <c r="AQ1860" s="186">
        <f>_xll.qlCalendarAdvance(Calendar,AQ1859,AO1860,"f",,Trigger)</f>
        <v>52349</v>
      </c>
      <c r="AR1860" s="186">
        <f>_xll.qlInterestRateIndexMaturity(Currency&amp;"ibor"&amp;$I$1,AQ1860,Trigger)</f>
        <v>52379</v>
      </c>
      <c r="AS1860" s="359">
        <f>_xll.qlIndexFixing($AC$5,AP1860,,_xll.ohTrigger(Trigger,Quote!$V$2))</f>
        <v>1.3890655426160414E-2</v>
      </c>
      <c r="AT1860" s="359">
        <f>_xll.qlIndexFixing($AU$1,AP1860,TRUE,_xll.ohTrigger(Trigger,Trigger1M))</f>
        <v>1.3633662174281191E-2</v>
      </c>
    </row>
    <row r="1861" spans="41:46" ht="11.25" customHeight="1" x14ac:dyDescent="0.25">
      <c r="AO1861" s="187" t="s">
        <v>90</v>
      </c>
      <c r="AP1861" s="186">
        <f>_xll.qlInterestRateIndexFixingDate(Currency&amp;"ibor"&amp;$I$1,AQ1861,Trigger)</f>
        <v>52351</v>
      </c>
      <c r="AQ1861" s="186">
        <f>_xll.qlCalendarAdvance(Calendar,AQ1860,AO1861,"f",,Trigger)</f>
        <v>52356</v>
      </c>
      <c r="AR1861" s="186">
        <f>_xll.qlInterestRateIndexMaturity(Currency&amp;"ibor"&amp;$I$1,AQ1861,Trigger)</f>
        <v>52387</v>
      </c>
      <c r="AS1861" s="359">
        <f>_xll.qlIndexFixing($AC$5,AP1861,,_xll.ohTrigger(Trigger,Quote!$V$2))</f>
        <v>1.3892861737120666E-2</v>
      </c>
      <c r="AT1861" s="359">
        <f>_xll.qlIndexFixing($AU$1,AP1861,TRUE,_xll.ohTrigger(Trigger,Trigger1M))</f>
        <v>1.3636189377258917E-2</v>
      </c>
    </row>
    <row r="1862" spans="41:46" ht="11.25" customHeight="1" x14ac:dyDescent="0.25">
      <c r="AO1862" s="187" t="s">
        <v>90</v>
      </c>
      <c r="AP1862" s="186">
        <f>_xll.qlInterestRateIndexFixingDate(Currency&amp;"ibor"&amp;$I$1,AQ1862,Trigger)</f>
        <v>52359</v>
      </c>
      <c r="AQ1862" s="186">
        <f>_xll.qlCalendarAdvance(Calendar,AQ1861,AO1862,"f",,Trigger)</f>
        <v>52363</v>
      </c>
      <c r="AR1862" s="186">
        <f>_xll.qlInterestRateIndexMaturity(Currency&amp;"ibor"&amp;$I$1,AQ1862,Trigger)</f>
        <v>52394</v>
      </c>
      <c r="AS1862" s="359">
        <f>_xll.qlIndexFixing($AC$5,AP1862,,_xll.ohTrigger(Trigger,Quote!$V$2))</f>
        <v>1.3894311744785571E-2</v>
      </c>
      <c r="AT1862" s="359">
        <f>_xll.qlIndexFixing($AU$1,AP1862,TRUE,_xll.ohTrigger(Trigger,Trigger1M))</f>
        <v>1.3638311646635927E-2</v>
      </c>
    </row>
    <row r="1863" spans="41:46" ht="11.25" customHeight="1" x14ac:dyDescent="0.25">
      <c r="AO1863" s="187" t="s">
        <v>90</v>
      </c>
      <c r="AP1863" s="186">
        <f>_xll.qlInterestRateIndexFixingDate(Currency&amp;"ibor"&amp;$I$1,AQ1863,Trigger)</f>
        <v>52366</v>
      </c>
      <c r="AQ1863" s="186">
        <f>_xll.qlCalendarAdvance(Calendar,AQ1862,AO1863,"f",,Trigger)</f>
        <v>52370</v>
      </c>
      <c r="AR1863" s="186">
        <f>_xll.qlInterestRateIndexMaturity(Currency&amp;"ibor"&amp;$I$1,AQ1863,Trigger)</f>
        <v>52401</v>
      </c>
      <c r="AS1863" s="359">
        <f>_xll.qlIndexFixing($AC$5,AP1863,,_xll.ohTrigger(Trigger,Quote!$V$2))</f>
        <v>1.3895760702217029E-2</v>
      </c>
      <c r="AT1863" s="359">
        <f>_xll.qlIndexFixing($AU$1,AP1863,TRUE,_xll.ohTrigger(Trigger,Trigger1M))</f>
        <v>1.3640438393610585E-2</v>
      </c>
    </row>
    <row r="1864" spans="41:46" ht="11.25" customHeight="1" x14ac:dyDescent="0.25">
      <c r="AO1864" s="187" t="s">
        <v>90</v>
      </c>
      <c r="AP1864" s="186">
        <f>_xll.qlInterestRateIndexFixingDate(Currency&amp;"ibor"&amp;$I$1,AQ1864,Trigger)</f>
        <v>52373</v>
      </c>
      <c r="AQ1864" s="186">
        <f>_xll.qlCalendarAdvance(Calendar,AQ1863,AO1864,"f",,Trigger)</f>
        <v>52377</v>
      </c>
      <c r="AR1864" s="186">
        <f>_xll.qlInterestRateIndexMaturity(Currency&amp;"ibor"&amp;$I$1,AQ1864,Trigger)</f>
        <v>52408</v>
      </c>
      <c r="AS1864" s="359">
        <f>_xll.qlIndexFixing($AC$5,AP1864,,_xll.ohTrigger(Trigger,Quote!$V$2))</f>
        <v>1.3897208609430509E-2</v>
      </c>
      <c r="AT1864" s="359">
        <f>_xll.qlIndexFixing($AU$1,AP1864,TRUE,_xll.ohTrigger(Trigger,Trigger1M))</f>
        <v>1.3642569629624061E-2</v>
      </c>
    </row>
    <row r="1865" spans="41:46" ht="11.25" customHeight="1" x14ac:dyDescent="0.25">
      <c r="AO1865" s="187" t="s">
        <v>90</v>
      </c>
      <c r="AP1865" s="186">
        <f>_xll.qlInterestRateIndexFixingDate(Currency&amp;"ibor"&amp;$I$1,AQ1865,Trigger)</f>
        <v>52380</v>
      </c>
      <c r="AQ1865" s="186">
        <f>_xll.qlCalendarAdvance(Calendar,AQ1864,AO1865,"f",,Trigger)</f>
        <v>52384</v>
      </c>
      <c r="AR1865" s="186">
        <f>_xll.qlInterestRateIndexMaturity(Currency&amp;"ibor"&amp;$I$1,AQ1865,Trigger)</f>
        <v>52414</v>
      </c>
      <c r="AS1865" s="359">
        <f>_xll.qlIndexFixing($AC$5,AP1865,,_xll.ohTrigger(Trigger,Quote!$V$2))</f>
        <v>1.3898338804091637E-2</v>
      </c>
      <c r="AT1865" s="359">
        <f>_xll.qlIndexFixing($AU$1,AP1865,TRUE,_xll.ohTrigger(Trigger,Trigger1M))</f>
        <v>1.3644293959786502E-2</v>
      </c>
    </row>
    <row r="1866" spans="41:46" ht="11.25" customHeight="1" x14ac:dyDescent="0.25">
      <c r="AO1866" s="187" t="s">
        <v>90</v>
      </c>
      <c r="AP1866" s="186">
        <f>_xll.qlInterestRateIndexFixingDate(Currency&amp;"ibor"&amp;$I$1,AQ1866,Trigger)</f>
        <v>52387</v>
      </c>
      <c r="AQ1866" s="186">
        <f>_xll.qlCalendarAdvance(Calendar,AQ1865,AO1866,"f",,Trigger)</f>
        <v>52391</v>
      </c>
      <c r="AR1866" s="186">
        <f>_xll.qlInterestRateIndexMaturity(Currency&amp;"ibor"&amp;$I$1,AQ1866,Trigger)</f>
        <v>52421</v>
      </c>
      <c r="AS1866" s="359">
        <f>_xll.qlIndexFixing($AC$5,AP1866,,_xll.ohTrigger(Trigger,Quote!$V$2))</f>
        <v>1.3900552822409651E-2</v>
      </c>
      <c r="AT1866" s="359">
        <f>_xll.qlIndexFixing($AU$1,AP1866,TRUE,_xll.ohTrigger(Trigger,Trigger1M))</f>
        <v>1.3646433803899072E-2</v>
      </c>
    </row>
    <row r="1867" spans="41:46" ht="11.25" customHeight="1" x14ac:dyDescent="0.25">
      <c r="AO1867" s="187" t="s">
        <v>90</v>
      </c>
      <c r="AP1867" s="186">
        <f>_xll.qlInterestRateIndexFixingDate(Currency&amp;"ibor"&amp;$I$1,AQ1867,Trigger)</f>
        <v>52394</v>
      </c>
      <c r="AQ1867" s="186">
        <f>_xll.qlCalendarAdvance(Calendar,AQ1866,AO1867,"f",,Trigger)</f>
        <v>52398</v>
      </c>
      <c r="AR1867" s="186">
        <f>_xll.qlInterestRateIndexMaturity(Currency&amp;"ibor"&amp;$I$1,AQ1867,Trigger)</f>
        <v>52428</v>
      </c>
      <c r="AS1867" s="359">
        <f>_xll.qlIndexFixing($AC$5,AP1867,,_xll.ohTrigger(Trigger,Quote!$V$2))</f>
        <v>1.3902766841132674E-2</v>
      </c>
      <c r="AT1867" s="359">
        <f>_xll.qlIndexFixing($AU$1,AP1867,TRUE,_xll.ohTrigger(Trigger,Trigger1M))</f>
        <v>1.3648578170380787E-2</v>
      </c>
    </row>
    <row r="1868" spans="41:46" ht="11.25" customHeight="1" x14ac:dyDescent="0.25">
      <c r="AO1868" s="187" t="s">
        <v>90</v>
      </c>
      <c r="AP1868" s="186">
        <f>_xll.qlInterestRateIndexFixingDate(Currency&amp;"ibor"&amp;$I$1,AQ1868,Trigger)</f>
        <v>52401</v>
      </c>
      <c r="AQ1868" s="186">
        <f>_xll.qlCalendarAdvance(Calendar,AQ1867,AO1868,"f",,Trigger)</f>
        <v>52405</v>
      </c>
      <c r="AR1868" s="186">
        <f>_xll.qlInterestRateIndexMaturity(Currency&amp;"ibor"&amp;$I$1,AQ1868,Trigger)</f>
        <v>52435</v>
      </c>
      <c r="AS1868" s="359">
        <f>_xll.qlIndexFixing($AC$5,AP1868,,_xll.ohTrigger(Trigger,Quote!$V$2))</f>
        <v>1.3904980860266036E-2</v>
      </c>
      <c r="AT1868" s="359">
        <f>_xll.qlIndexFixing($AU$1,AP1868,TRUE,_xll.ohTrigger(Trigger,Trigger1M))</f>
        <v>1.3650727070681157E-2</v>
      </c>
    </row>
    <row r="1869" spans="41:46" ht="11.25" customHeight="1" x14ac:dyDescent="0.25">
      <c r="AO1869" s="187" t="s">
        <v>90</v>
      </c>
      <c r="AP1869" s="186">
        <f>_xll.qlInterestRateIndexFixingDate(Currency&amp;"ibor"&amp;$I$1,AQ1869,Trigger)</f>
        <v>52408</v>
      </c>
      <c r="AQ1869" s="186">
        <f>_xll.qlCalendarAdvance(Calendar,AQ1868,AO1869,"f",,Trigger)</f>
        <v>52412</v>
      </c>
      <c r="AR1869" s="186">
        <f>_xll.qlInterestRateIndexMaturity(Currency&amp;"ibor"&amp;$I$1,AQ1869,Trigger)</f>
        <v>52443</v>
      </c>
      <c r="AS1869" s="359">
        <f>_xll.qlIndexFixing($AC$5,AP1869,,_xll.ohTrigger(Trigger,Quote!$V$2))</f>
        <v>1.3907621555022747E-2</v>
      </c>
      <c r="AT1869" s="359">
        <f>_xll.qlIndexFixing($AU$1,AP1869,TRUE,_xll.ohTrigger(Trigger,Trigger1M))</f>
        <v>1.3653293545856504E-2</v>
      </c>
    </row>
    <row r="1870" spans="41:46" ht="11.25" customHeight="1" x14ac:dyDescent="0.25">
      <c r="AO1870" s="187" t="s">
        <v>90</v>
      </c>
      <c r="AP1870" s="186">
        <f>_xll.qlInterestRateIndexFixingDate(Currency&amp;"ibor"&amp;$I$1,AQ1870,Trigger)</f>
        <v>52415</v>
      </c>
      <c r="AQ1870" s="186">
        <f>_xll.qlCalendarAdvance(Calendar,AQ1869,AO1870,"f",,Trigger)</f>
        <v>52419</v>
      </c>
      <c r="AR1870" s="186">
        <f>_xll.qlInterestRateIndexMaturity(Currency&amp;"ibor"&amp;$I$1,AQ1870,Trigger)</f>
        <v>52450</v>
      </c>
      <c r="AS1870" s="359">
        <f>_xll.qlIndexFixing($AC$5,AP1870,,_xll.ohTrigger(Trigger,Quote!$V$2))</f>
        <v>1.3909835660489459E-2</v>
      </c>
      <c r="AT1870" s="359">
        <f>_xll.qlIndexFixing($AU$1,AP1870,TRUE,_xll.ohTrigger(Trigger,Trigger1M))</f>
        <v>1.3655451956439673E-2</v>
      </c>
    </row>
    <row r="1871" spans="41:46" ht="11.25" customHeight="1" x14ac:dyDescent="0.25">
      <c r="AO1871" s="187" t="s">
        <v>90</v>
      </c>
      <c r="AP1871" s="186">
        <f>_xll.qlInterestRateIndexFixingDate(Currency&amp;"ibor"&amp;$I$1,AQ1871,Trigger)</f>
        <v>52422</v>
      </c>
      <c r="AQ1871" s="186">
        <f>_xll.qlCalendarAdvance(Calendar,AQ1870,AO1871,"f",,Trigger)</f>
        <v>52426</v>
      </c>
      <c r="AR1871" s="186">
        <f>_xll.qlInterestRateIndexMaturity(Currency&amp;"ibor"&amp;$I$1,AQ1871,Trigger)</f>
        <v>52457</v>
      </c>
      <c r="AS1871" s="359">
        <f>_xll.qlIndexFixing($AC$5,AP1871,,_xll.ohTrigger(Trigger,Quote!$V$2))</f>
        <v>1.3912049766379057E-2</v>
      </c>
      <c r="AT1871" s="359">
        <f>_xll.qlIndexFixing($AU$1,AP1871,TRUE,_xll.ohTrigger(Trigger,Trigger1M))</f>
        <v>1.3657614936175637E-2</v>
      </c>
    </row>
    <row r="1872" spans="41:46" ht="11.25" customHeight="1" x14ac:dyDescent="0.25">
      <c r="AO1872" s="187" t="s">
        <v>90</v>
      </c>
      <c r="AP1872" s="186">
        <f>_xll.qlInterestRateIndexFixingDate(Currency&amp;"ibor"&amp;$I$1,AQ1872,Trigger)</f>
        <v>52429</v>
      </c>
      <c r="AQ1872" s="186">
        <f>_xll.qlCalendarAdvance(Calendar,AQ1871,AO1872,"f",,Trigger)</f>
        <v>52433</v>
      </c>
      <c r="AR1872" s="186">
        <f>_xll.qlInterestRateIndexMaturity(Currency&amp;"ibor"&amp;$I$1,AQ1872,Trigger)</f>
        <v>52464</v>
      </c>
      <c r="AS1872" s="359">
        <f>_xll.qlIndexFixing($AC$5,AP1872,,_xll.ohTrigger(Trigger,Quote!$V$2))</f>
        <v>1.3914263872691544E-2</v>
      </c>
      <c r="AT1872" s="359">
        <f>_xll.qlIndexFixing($AU$1,AP1872,TRUE,_xll.ohTrigger(Trigger,Trigger1M))</f>
        <v>1.3659782496505572E-2</v>
      </c>
    </row>
    <row r="1873" spans="41:46" ht="11.25" customHeight="1" x14ac:dyDescent="0.25">
      <c r="AO1873" s="187" t="s">
        <v>90</v>
      </c>
      <c r="AP1873" s="186">
        <f>_xll.qlInterestRateIndexFixingDate(Currency&amp;"ibor"&amp;$I$1,AQ1873,Trigger)</f>
        <v>52436</v>
      </c>
      <c r="AQ1873" s="186">
        <f>_xll.qlCalendarAdvance(Calendar,AQ1872,AO1873,"f",,Trigger)</f>
        <v>52440</v>
      </c>
      <c r="AR1873" s="186">
        <f>_xll.qlInterestRateIndexMaturity(Currency&amp;"ibor"&amp;$I$1,AQ1873,Trigger)</f>
        <v>52471</v>
      </c>
      <c r="AS1873" s="359">
        <f>_xll.qlIndexFixing($AC$5,AP1873,,_xll.ohTrigger(Trigger,Quote!$V$2))</f>
        <v>1.3916477979424339E-2</v>
      </c>
      <c r="AT1873" s="359">
        <f>_xll.qlIndexFixing($AU$1,AP1873,TRUE,_xll.ohTrigger(Trigger,Trigger1M))</f>
        <v>1.3661954648873223E-2</v>
      </c>
    </row>
    <row r="1874" spans="41:46" ht="11.25" customHeight="1" x14ac:dyDescent="0.25">
      <c r="AO1874" s="187" t="s">
        <v>90</v>
      </c>
      <c r="AP1874" s="186">
        <f>_xll.qlInterestRateIndexFixingDate(Currency&amp;"ibor"&amp;$I$1,AQ1874,Trigger)</f>
        <v>52443</v>
      </c>
      <c r="AQ1874" s="186">
        <f>_xll.qlCalendarAdvance(Calendar,AQ1873,AO1874,"f",,Trigger)</f>
        <v>52447</v>
      </c>
      <c r="AR1874" s="186">
        <f>_xll.qlInterestRateIndexMaturity(Currency&amp;"ibor"&amp;$I$1,AQ1874,Trigger)</f>
        <v>52478</v>
      </c>
      <c r="AS1874" s="359">
        <f>_xll.qlIndexFixing($AC$5,AP1874,,_xll.ohTrigger(Trigger,Quote!$V$2))</f>
        <v>1.3918692086577441E-2</v>
      </c>
      <c r="AT1874" s="359">
        <f>_xll.qlIndexFixing($AU$1,AP1874,TRUE,_xll.ohTrigger(Trigger,Trigger1M))</f>
        <v>1.3664131404719764E-2</v>
      </c>
    </row>
    <row r="1875" spans="41:46" ht="11.25" customHeight="1" x14ac:dyDescent="0.25">
      <c r="AO1875" s="187" t="s">
        <v>90</v>
      </c>
      <c r="AP1875" s="186">
        <f>_xll.qlInterestRateIndexFixingDate(Currency&amp;"ibor"&amp;$I$1,AQ1875,Trigger)</f>
        <v>52450</v>
      </c>
      <c r="AQ1875" s="186">
        <f>_xll.qlCalendarAdvance(Calendar,AQ1874,AO1875,"f",,Trigger)</f>
        <v>52454</v>
      </c>
      <c r="AR1875" s="186">
        <f>_xll.qlInterestRateIndexMaturity(Currency&amp;"ibor"&amp;$I$1,AQ1875,Trigger)</f>
        <v>52485</v>
      </c>
      <c r="AS1875" s="359">
        <f>_xll.qlIndexFixing($AC$5,AP1875,,_xll.ohTrigger(Trigger,Quote!$V$2))</f>
        <v>1.3920906194153433E-2</v>
      </c>
      <c r="AT1875" s="359">
        <f>_xll.qlIndexFixing($AU$1,AP1875,TRUE,_xll.ohTrigger(Trigger,Trigger1M))</f>
        <v>1.3666312775496677E-2</v>
      </c>
    </row>
    <row r="1876" spans="41:46" ht="11.25" customHeight="1" x14ac:dyDescent="0.25">
      <c r="AO1876" s="187" t="s">
        <v>90</v>
      </c>
      <c r="AP1876" s="186">
        <f>_xll.qlInterestRateIndexFixingDate(Currency&amp;"ibor"&amp;$I$1,AQ1876,Trigger)</f>
        <v>52457</v>
      </c>
      <c r="AQ1876" s="186">
        <f>_xll.qlCalendarAdvance(Calendar,AQ1875,AO1876,"f",,Trigger)</f>
        <v>52461</v>
      </c>
      <c r="AR1876" s="186">
        <f>_xll.qlInterestRateIndexMaturity(Currency&amp;"ibor"&amp;$I$1,AQ1876,Trigger)</f>
        <v>52492</v>
      </c>
      <c r="AS1876" s="359">
        <f>_xll.qlIndexFixing($AC$5,AP1876,,_xll.ohTrigger(Trigger,Quote!$V$2))</f>
        <v>1.3923120302152312E-2</v>
      </c>
      <c r="AT1876" s="359">
        <f>_xll.qlIndexFixing($AU$1,AP1876,TRUE,_xll.ohTrigger(Trigger,Trigger1M))</f>
        <v>1.3668498772639977E-2</v>
      </c>
    </row>
    <row r="1877" spans="41:46" ht="11.25" customHeight="1" x14ac:dyDescent="0.25">
      <c r="AO1877" s="187" t="s">
        <v>90</v>
      </c>
      <c r="AP1877" s="186">
        <f>_xll.qlInterestRateIndexFixingDate(Currency&amp;"ibor"&amp;$I$1,AQ1877,Trigger)</f>
        <v>52464</v>
      </c>
      <c r="AQ1877" s="186">
        <f>_xll.qlCalendarAdvance(Calendar,AQ1876,AO1877,"f",,Trigger)</f>
        <v>52468</v>
      </c>
      <c r="AR1877" s="186">
        <f>_xll.qlInterestRateIndexMaturity(Currency&amp;"ibor"&amp;$I$1,AQ1877,Trigger)</f>
        <v>52499</v>
      </c>
      <c r="AS1877" s="359">
        <f>_xll.qlIndexFixing($AC$5,AP1877,,_xll.ohTrigger(Trigger,Quote!$V$2))</f>
        <v>1.39253344105715E-2</v>
      </c>
      <c r="AT1877" s="359">
        <f>_xll.qlIndexFixing($AU$1,AP1877,TRUE,_xll.ohTrigger(Trigger,Trigger1M))</f>
        <v>1.3670689407598571E-2</v>
      </c>
    </row>
    <row r="1878" spans="41:46" ht="11.25" customHeight="1" x14ac:dyDescent="0.25">
      <c r="AO1878" s="187" t="s">
        <v>90</v>
      </c>
      <c r="AP1878" s="186">
        <f>_xll.qlInterestRateIndexFixingDate(Currency&amp;"ibor"&amp;$I$1,AQ1878,Trigger)</f>
        <v>52471</v>
      </c>
      <c r="AQ1878" s="186">
        <f>_xll.qlCalendarAdvance(Calendar,AQ1877,AO1878,"f",,Trigger)</f>
        <v>52475</v>
      </c>
      <c r="AR1878" s="186">
        <f>_xll.qlInterestRateIndexMaturity(Currency&amp;"ibor"&amp;$I$1,AQ1878,Trigger)</f>
        <v>52505</v>
      </c>
      <c r="AS1878" s="359">
        <f>_xll.qlIndexFixing($AC$5,AP1878,,_xll.ohTrigger(Trigger,Quote!$V$2))</f>
        <v>1.3927121074035043E-2</v>
      </c>
      <c r="AT1878" s="359">
        <f>_xll.qlIndexFixing($AU$1,AP1878,TRUE,_xll.ohTrigger(Trigger,Trigger1M))</f>
        <v>1.3672467951086453E-2</v>
      </c>
    </row>
    <row r="1879" spans="41:46" ht="11.25" customHeight="1" x14ac:dyDescent="0.25">
      <c r="AO1879" s="187" t="s">
        <v>90</v>
      </c>
      <c r="AP1879" s="186">
        <f>_xll.qlInterestRateIndexFixingDate(Currency&amp;"ibor"&amp;$I$1,AQ1879,Trigger)</f>
        <v>52478</v>
      </c>
      <c r="AQ1879" s="186">
        <f>_xll.qlCalendarAdvance(Calendar,AQ1878,AO1879,"f",,Trigger)</f>
        <v>52482</v>
      </c>
      <c r="AR1879" s="186">
        <f>_xll.qlInterestRateIndexMaturity(Currency&amp;"ibor"&amp;$I$1,AQ1879,Trigger)</f>
        <v>52512</v>
      </c>
      <c r="AS1879" s="359">
        <f>_xll.qlIndexFixing($AC$5,AP1879,,_xll.ohTrigger(Trigger,Quote!$V$2))</f>
        <v>1.3929335097658146E-2</v>
      </c>
      <c r="AT1879" s="359">
        <f>_xll.qlIndexFixing($AU$1,AP1879,TRUE,_xll.ohTrigger(Trigger,Trigger1M))</f>
        <v>1.3674667478627889E-2</v>
      </c>
    </row>
    <row r="1880" spans="41:46" ht="11.25" customHeight="1" x14ac:dyDescent="0.25">
      <c r="AO1880" s="187" t="s">
        <v>90</v>
      </c>
      <c r="AP1880" s="186">
        <f>_xll.qlInterestRateIndexFixingDate(Currency&amp;"ibor"&amp;$I$1,AQ1880,Trigger)</f>
        <v>52485</v>
      </c>
      <c r="AQ1880" s="186">
        <f>_xll.qlCalendarAdvance(Calendar,AQ1879,AO1880,"f",,Trigger)</f>
        <v>52489</v>
      </c>
      <c r="AR1880" s="186">
        <f>_xll.qlInterestRateIndexMaturity(Currency&amp;"ibor"&amp;$I$1,AQ1880,Trigger)</f>
        <v>52519</v>
      </c>
      <c r="AS1880" s="359">
        <f>_xll.qlIndexFixing($AC$5,AP1880,,_xll.ohTrigger(Trigger,Quote!$V$2))</f>
        <v>1.393154912168626E-2</v>
      </c>
      <c r="AT1880" s="359">
        <f>_xll.qlIndexFixing($AU$1,AP1880,TRUE,_xll.ohTrigger(Trigger,Trigger1M))</f>
        <v>1.3676871677310132E-2</v>
      </c>
    </row>
    <row r="1881" spans="41:46" ht="11.25" customHeight="1" x14ac:dyDescent="0.25">
      <c r="AO1881" s="187" t="s">
        <v>90</v>
      </c>
      <c r="AP1881" s="186">
        <f>_xll.qlInterestRateIndexFixingDate(Currency&amp;"ibor"&amp;$I$1,AQ1881,Trigger)</f>
        <v>52492</v>
      </c>
      <c r="AQ1881" s="186">
        <f>_xll.qlCalendarAdvance(Calendar,AQ1880,AO1881,"f",,Trigger)</f>
        <v>52496</v>
      </c>
      <c r="AR1881" s="186">
        <f>_xll.qlInterestRateIndexMaturity(Currency&amp;"ibor"&amp;$I$1,AQ1881,Trigger)</f>
        <v>52526</v>
      </c>
      <c r="AS1881" s="359">
        <f>_xll.qlIndexFixing($AC$5,AP1881,,_xll.ohTrigger(Trigger,Quote!$V$2))</f>
        <v>1.3933763146122047E-2</v>
      </c>
      <c r="AT1881" s="359">
        <f>_xll.qlIndexFixing($AU$1,AP1881,TRUE,_xll.ohTrigger(Trigger,Trigger1M))</f>
        <v>1.3679080558572032E-2</v>
      </c>
    </row>
    <row r="1882" spans="41:46" ht="11.25" customHeight="1" x14ac:dyDescent="0.25">
      <c r="AO1882" s="187" t="s">
        <v>90</v>
      </c>
      <c r="AP1882" s="186">
        <f>_xll.qlInterestRateIndexFixingDate(Currency&amp;"ibor"&amp;$I$1,AQ1882,Trigger)</f>
        <v>52499</v>
      </c>
      <c r="AQ1882" s="186">
        <f>_xll.qlCalendarAdvance(Calendar,AQ1881,AO1882,"f",,Trigger)</f>
        <v>52503</v>
      </c>
      <c r="AR1882" s="186">
        <f>_xll.qlInterestRateIndexMaturity(Currency&amp;"ibor"&amp;$I$1,AQ1882,Trigger)</f>
        <v>52533</v>
      </c>
      <c r="AS1882" s="359">
        <f>_xll.qlIndexFixing($AC$5,AP1882,,_xll.ohTrigger(Trigger,Quote!$V$2))</f>
        <v>1.3935977170968172E-2</v>
      </c>
      <c r="AT1882" s="359">
        <f>_xll.qlIndexFixing($AU$1,AP1882,TRUE,_xll.ohTrigger(Trigger,Trigger1M))</f>
        <v>1.3681294133863098E-2</v>
      </c>
    </row>
    <row r="1883" spans="41:46" ht="11.25" customHeight="1" x14ac:dyDescent="0.25">
      <c r="AO1883" s="187" t="s">
        <v>90</v>
      </c>
      <c r="AP1883" s="186">
        <f>_xll.qlInterestRateIndexFixingDate(Currency&amp;"ibor"&amp;$I$1,AQ1883,Trigger)</f>
        <v>52506</v>
      </c>
      <c r="AQ1883" s="186">
        <f>_xll.qlCalendarAdvance(Calendar,AQ1882,AO1883,"f",,Trigger)</f>
        <v>52510</v>
      </c>
      <c r="AR1883" s="186">
        <f>_xll.qlInterestRateIndexMaturity(Currency&amp;"ibor"&amp;$I$1,AQ1883,Trigger)</f>
        <v>52541</v>
      </c>
      <c r="AS1883" s="359">
        <f>_xll.qlIndexFixing($AC$5,AP1883,,_xll.ohTrigger(Trigger,Quote!$V$2))</f>
        <v>1.3938619069941481E-2</v>
      </c>
      <c r="AT1883" s="359">
        <f>_xll.qlIndexFixing($AU$1,AP1883,TRUE,_xll.ohTrigger(Trigger,Trigger1M))</f>
        <v>1.3683931252326397E-2</v>
      </c>
    </row>
    <row r="1884" spans="41:46" ht="11.25" customHeight="1" x14ac:dyDescent="0.25">
      <c r="AO1884" s="187" t="s">
        <v>90</v>
      </c>
      <c r="AP1884" s="186">
        <f>_xll.qlInterestRateIndexFixingDate(Currency&amp;"ibor"&amp;$I$1,AQ1884,Trigger)</f>
        <v>52513</v>
      </c>
      <c r="AQ1884" s="186">
        <f>_xll.qlCalendarAdvance(Calendar,AQ1883,AO1884,"f",,Trigger)</f>
        <v>52517</v>
      </c>
      <c r="AR1884" s="186">
        <f>_xll.qlInterestRateIndexMaturity(Currency&amp;"ibor"&amp;$I$1,AQ1884,Trigger)</f>
        <v>52548</v>
      </c>
      <c r="AS1884" s="359">
        <f>_xll.qlIndexFixing($AC$5,AP1884,,_xll.ohTrigger(Trigger,Quote!$V$2))</f>
        <v>1.3940833181313146E-2</v>
      </c>
      <c r="AT1884" s="359">
        <f>_xll.qlIndexFixing($AU$1,AP1884,TRUE,_xll.ohTrigger(Trigger,Trigger1M))</f>
        <v>1.3686154672422176E-2</v>
      </c>
    </row>
    <row r="1885" spans="41:46" ht="11.25" customHeight="1" x14ac:dyDescent="0.25">
      <c r="AO1885" s="187" t="s">
        <v>90</v>
      </c>
      <c r="AP1885" s="186">
        <f>_xll.qlInterestRateIndexFixingDate(Currency&amp;"ibor"&amp;$I$1,AQ1885,Trigger)</f>
        <v>52520</v>
      </c>
      <c r="AQ1885" s="186">
        <f>_xll.qlCalendarAdvance(Calendar,AQ1884,AO1885,"f",,Trigger)</f>
        <v>52524</v>
      </c>
      <c r="AR1885" s="186">
        <f>_xll.qlInterestRateIndexMaturity(Currency&amp;"ibor"&amp;$I$1,AQ1885,Trigger)</f>
        <v>52555</v>
      </c>
      <c r="AS1885" s="359">
        <f>_xll.qlIndexFixing($AC$5,AP1885,,_xll.ohTrigger(Trigger,Quote!$V$2))</f>
        <v>1.394304729310512E-2</v>
      </c>
      <c r="AT1885" s="359">
        <f>_xll.qlIndexFixing($AU$1,AP1885,TRUE,_xll.ohTrigger(Trigger,Trigger1M))</f>
        <v>1.368838282188582E-2</v>
      </c>
    </row>
    <row r="1886" spans="41:46" ht="11.25" customHeight="1" x14ac:dyDescent="0.25">
      <c r="AO1886" s="187" t="s">
        <v>90</v>
      </c>
      <c r="AP1886" s="186">
        <f>_xll.qlInterestRateIndexFixingDate(Currency&amp;"ibor"&amp;$I$1,AQ1886,Trigger)</f>
        <v>52527</v>
      </c>
      <c r="AQ1886" s="186">
        <f>_xll.qlCalendarAdvance(Calendar,AQ1885,AO1886,"f",,Trigger)</f>
        <v>52531</v>
      </c>
      <c r="AR1886" s="186">
        <f>_xll.qlInterestRateIndexMaturity(Currency&amp;"ibor"&amp;$I$1,AQ1886,Trigger)</f>
        <v>52562</v>
      </c>
      <c r="AS1886" s="359">
        <f>_xll.qlIndexFixing($AC$5,AP1886,,_xll.ohTrigger(Trigger,Quote!$V$2))</f>
        <v>1.3945261405319981E-2</v>
      </c>
      <c r="AT1886" s="359">
        <f>_xll.qlIndexFixing($AU$1,AP1886,TRUE,_xll.ohTrigger(Trigger,Trigger1M))</f>
        <v>1.3690615712163658E-2</v>
      </c>
    </row>
    <row r="1887" spans="41:46" ht="11.25" customHeight="1" x14ac:dyDescent="0.25">
      <c r="AO1887" s="187" t="s">
        <v>90</v>
      </c>
      <c r="AP1887" s="186">
        <f>_xll.qlInterestRateIndexFixingDate(Currency&amp;"ibor"&amp;$I$1,AQ1887,Trigger)</f>
        <v>52534</v>
      </c>
      <c r="AQ1887" s="186">
        <f>_xll.qlCalendarAdvance(Calendar,AQ1886,AO1887,"f",,Trigger)</f>
        <v>52538</v>
      </c>
      <c r="AR1887" s="186">
        <f>_xll.qlInterestRateIndexMaturity(Currency&amp;"ibor"&amp;$I$1,AQ1887,Trigger)</f>
        <v>52568</v>
      </c>
      <c r="AS1887" s="359">
        <f>_xll.qlIndexFixing($AC$5,AP1887,,_xll.ohTrigger(Trigger,Quote!$V$2))</f>
        <v>1.3947047301313908E-2</v>
      </c>
      <c r="AT1887" s="359">
        <f>_xll.qlIndexFixing($AU$1,AP1887,TRUE,_xll.ohTrigger(Trigger,Trigger1M))</f>
        <v>1.3692432821235556E-2</v>
      </c>
    </row>
    <row r="1888" spans="41:46" ht="11.25" customHeight="1" x14ac:dyDescent="0.25">
      <c r="AO1888" s="187" t="s">
        <v>90</v>
      </c>
      <c r="AP1888" s="186">
        <f>_xll.qlInterestRateIndexFixingDate(Currency&amp;"ibor"&amp;$I$1,AQ1888,Trigger)</f>
        <v>52541</v>
      </c>
      <c r="AQ1888" s="186">
        <f>_xll.qlCalendarAdvance(Calendar,AQ1887,AO1888,"f",,Trigger)</f>
        <v>52545</v>
      </c>
      <c r="AR1888" s="186">
        <f>_xll.qlInterestRateIndexMaturity(Currency&amp;"ibor"&amp;$I$1,AQ1888,Trigger)</f>
        <v>52575</v>
      </c>
      <c r="AS1888" s="359">
        <f>_xll.qlIndexFixing($AC$5,AP1888,,_xll.ohTrigger(Trigger,Quote!$V$2))</f>
        <v>1.3949261328608742E-2</v>
      </c>
      <c r="AT1888" s="359">
        <f>_xll.qlIndexFixing($AU$1,AP1888,TRUE,_xll.ohTrigger(Trigger,Trigger1M))</f>
        <v>1.3694674800997397E-2</v>
      </c>
    </row>
    <row r="1889" spans="41:46" ht="11.25" customHeight="1" x14ac:dyDescent="0.25">
      <c r="AO1889" s="187" t="s">
        <v>90</v>
      </c>
      <c r="AP1889" s="186">
        <f>_xll.qlInterestRateIndexFixingDate(Currency&amp;"ibor"&amp;$I$1,AQ1889,Trigger)</f>
        <v>52548</v>
      </c>
      <c r="AQ1889" s="186">
        <f>_xll.qlCalendarAdvance(Calendar,AQ1888,AO1889,"f",,Trigger)</f>
        <v>52552</v>
      </c>
      <c r="AR1889" s="186">
        <f>_xll.qlInterestRateIndexMaturity(Currency&amp;"ibor"&amp;$I$1,AQ1889,Trigger)</f>
        <v>52582</v>
      </c>
      <c r="AS1889" s="359">
        <f>_xll.qlIndexFixing($AC$5,AP1889,,_xll.ohTrigger(Trigger,Quote!$V$2))</f>
        <v>1.3951475356308585E-2</v>
      </c>
      <c r="AT1889" s="359">
        <f>_xll.qlIndexFixing($AU$1,AP1889,TRUE,_xll.ohTrigger(Trigger,Trigger1M))</f>
        <v>1.3696921554894992E-2</v>
      </c>
    </row>
    <row r="1890" spans="41:46" ht="11.25" customHeight="1" x14ac:dyDescent="0.25">
      <c r="AO1890" s="187" t="s">
        <v>90</v>
      </c>
      <c r="AP1890" s="186">
        <f>_xll.qlInterestRateIndexFixingDate(Currency&amp;"ibor"&amp;$I$1,AQ1890,Trigger)</f>
        <v>52555</v>
      </c>
      <c r="AQ1890" s="186">
        <f>_xll.qlCalendarAdvance(Calendar,AQ1889,AO1890,"f",,Trigger)</f>
        <v>52559</v>
      </c>
      <c r="AR1890" s="186">
        <f>_xll.qlInterestRateIndexMaturity(Currency&amp;"ibor"&amp;$I$1,AQ1890,Trigger)</f>
        <v>52589</v>
      </c>
      <c r="AS1890" s="359">
        <f>_xll.qlIndexFixing($AC$5,AP1890,,_xll.ohTrigger(Trigger,Quote!$V$2))</f>
        <v>1.3953689384418766E-2</v>
      </c>
      <c r="AT1890" s="359">
        <f>_xll.qlIndexFixing($AU$1,AP1890,TRUE,_xll.ohTrigger(Trigger,Trigger1M))</f>
        <v>1.369917309436719E-2</v>
      </c>
    </row>
    <row r="1891" spans="41:46" ht="11.25" customHeight="1" x14ac:dyDescent="0.25">
      <c r="AO1891" s="187" t="s">
        <v>90</v>
      </c>
      <c r="AP1891" s="186">
        <f>_xll.qlInterestRateIndexFixingDate(Currency&amp;"ibor"&amp;$I$1,AQ1891,Trigger)</f>
        <v>52562</v>
      </c>
      <c r="AQ1891" s="186">
        <f>_xll.qlCalendarAdvance(Calendar,AQ1890,AO1891,"f",,Trigger)</f>
        <v>52566</v>
      </c>
      <c r="AR1891" s="186">
        <f>_xll.qlInterestRateIndexMaturity(Currency&amp;"ibor"&amp;$I$1,AQ1891,Trigger)</f>
        <v>52600</v>
      </c>
      <c r="AS1891" s="359">
        <f>_xll.qlIndexFixing($AC$5,AP1891,,_xll.ohTrigger(Trigger,Quote!$V$2))</f>
        <v>1.3957617767511784E-2</v>
      </c>
      <c r="AT1891" s="359">
        <f>_xll.qlIndexFixing($AU$1,AP1891,TRUE,_xll.ohTrigger(Trigger,Trigger1M))</f>
        <v>1.3703118722863901E-2</v>
      </c>
    </row>
    <row r="1892" spans="41:46" ht="11.25" customHeight="1" x14ac:dyDescent="0.25">
      <c r="AO1892" s="187" t="s">
        <v>90</v>
      </c>
      <c r="AP1892" s="186">
        <f>_xll.qlInterestRateIndexFixingDate(Currency&amp;"ibor"&amp;$I$1,AQ1892,Trigger)</f>
        <v>52569</v>
      </c>
      <c r="AQ1892" s="186">
        <f>_xll.qlCalendarAdvance(Calendar,AQ1891,AO1892,"f",,Trigger)</f>
        <v>52573</v>
      </c>
      <c r="AR1892" s="186">
        <f>_xll.qlInterestRateIndexMaturity(Currency&amp;"ibor"&amp;$I$1,AQ1892,Trigger)</f>
        <v>52604</v>
      </c>
      <c r="AS1892" s="359">
        <f>_xll.qlIndexFixing($AC$5,AP1892,,_xll.ohTrigger(Trigger,Quote!$V$2))</f>
        <v>1.3958546087458844E-2</v>
      </c>
      <c r="AT1892" s="359">
        <f>_xll.qlIndexFixing($AU$1,AP1892,TRUE,_xll.ohTrigger(Trigger,Trigger1M))</f>
        <v>1.3704113251768367E-2</v>
      </c>
    </row>
    <row r="1893" spans="41:46" ht="11.25" customHeight="1" x14ac:dyDescent="0.25">
      <c r="AO1893" s="187" t="s">
        <v>90</v>
      </c>
      <c r="AP1893" s="186">
        <f>_xll.qlInterestRateIndexFixingDate(Currency&amp;"ibor"&amp;$I$1,AQ1893,Trigger)</f>
        <v>52576</v>
      </c>
      <c r="AQ1893" s="186">
        <f>_xll.qlCalendarAdvance(Calendar,AQ1892,AO1893,"f",,Trigger)</f>
        <v>52580</v>
      </c>
      <c r="AR1893" s="186">
        <f>_xll.qlInterestRateIndexMaturity(Currency&amp;"ibor"&amp;$I$1,AQ1893,Trigger)</f>
        <v>52611</v>
      </c>
      <c r="AS1893" s="359">
        <f>_xll.qlIndexFixing($AC$5,AP1893,,_xll.ohTrigger(Trigger,Quote!$V$2))</f>
        <v>1.3960760202623605E-2</v>
      </c>
      <c r="AT1893" s="359">
        <f>_xll.qlIndexFixing($AU$1,AP1893,TRUE,_xll.ohTrigger(Trigger,Trigger1M))</f>
        <v>1.370637964817311E-2</v>
      </c>
    </row>
    <row r="1894" spans="41:46" ht="11.25" customHeight="1" x14ac:dyDescent="0.25">
      <c r="AO1894" s="187" t="s">
        <v>90</v>
      </c>
      <c r="AP1894" s="186">
        <f>_xll.qlInterestRateIndexFixingDate(Currency&amp;"ibor"&amp;$I$1,AQ1894,Trigger)</f>
        <v>52583</v>
      </c>
      <c r="AQ1894" s="186">
        <f>_xll.qlCalendarAdvance(Calendar,AQ1893,AO1894,"f",,Trigger)</f>
        <v>52587</v>
      </c>
      <c r="AR1894" s="186">
        <f>_xll.qlInterestRateIndexMaturity(Currency&amp;"ibor"&amp;$I$1,AQ1894,Trigger)</f>
        <v>52618</v>
      </c>
      <c r="AS1894" s="359">
        <f>_xll.qlIndexFixing($AC$5,AP1894,,_xll.ohTrigger(Trigger,Quote!$V$2))</f>
        <v>1.3962974318211252E-2</v>
      </c>
      <c r="AT1894" s="359">
        <f>_xll.qlIndexFixing($AU$1,AP1894,TRUE,_xll.ohTrigger(Trigger,Trigger1M))</f>
        <v>1.3708650876947196E-2</v>
      </c>
    </row>
    <row r="1895" spans="41:46" ht="11.25" customHeight="1" x14ac:dyDescent="0.25">
      <c r="AO1895" s="187" t="s">
        <v>90</v>
      </c>
      <c r="AP1895" s="186">
        <f>_xll.qlInterestRateIndexFixingDate(Currency&amp;"ibor"&amp;$I$1,AQ1895,Trigger)</f>
        <v>52589</v>
      </c>
      <c r="AQ1895" s="186">
        <f>_xll.qlCalendarAdvance(Calendar,AQ1894,AO1895,"f",,Trigger)</f>
        <v>52594</v>
      </c>
      <c r="AR1895" s="186">
        <f>_xll.qlInterestRateIndexMaturity(Currency&amp;"ibor"&amp;$I$1,AQ1895,Trigger)</f>
        <v>52625</v>
      </c>
      <c r="AS1895" s="359">
        <f>_xll.qlIndexFixing($AC$5,AP1895,,_xll.ohTrigger(Trigger,Quote!$V$2))</f>
        <v>1.3965188434219209E-2</v>
      </c>
      <c r="AT1895" s="359">
        <f>_xll.qlIndexFixing($AU$1,AP1895,TRUE,_xll.ohTrigger(Trigger,Trigger1M))</f>
        <v>1.3710926949531795E-2</v>
      </c>
    </row>
    <row r="1896" spans="41:46" ht="11.25" customHeight="1" x14ac:dyDescent="0.25">
      <c r="AO1896" s="187" t="s">
        <v>90</v>
      </c>
      <c r="AP1896" s="186">
        <f>_xll.qlInterestRateIndexFixingDate(Currency&amp;"ibor"&amp;$I$1,AQ1896,Trigger)</f>
        <v>52596</v>
      </c>
      <c r="AQ1896" s="186">
        <f>_xll.qlCalendarAdvance(Calendar,AQ1895,AO1896,"f",,Trigger)</f>
        <v>52601</v>
      </c>
      <c r="AR1896" s="186">
        <f>_xll.qlInterestRateIndexMaturity(Currency&amp;"ibor"&amp;$I$1,AQ1896,Trigger)</f>
        <v>52632</v>
      </c>
      <c r="AS1896" s="359">
        <f>_xll.qlIndexFixing($AC$5,AP1896,,_xll.ohTrigger(Trigger,Quote!$V$2))</f>
        <v>1.3967402550650052E-2</v>
      </c>
      <c r="AT1896" s="359">
        <f>_xll.qlIndexFixing($AU$1,AP1896,TRUE,_xll.ohTrigger(Trigger,Trigger1M))</f>
        <v>1.3713207877373236E-2</v>
      </c>
    </row>
    <row r="1897" spans="41:46" ht="11.25" customHeight="1" x14ac:dyDescent="0.25">
      <c r="AO1897" s="187" t="s">
        <v>90</v>
      </c>
      <c r="AP1897" s="186">
        <f>_xll.qlInterestRateIndexFixingDate(Currency&amp;"ibor"&amp;$I$1,AQ1897,Trigger)</f>
        <v>52604</v>
      </c>
      <c r="AQ1897" s="186">
        <f>_xll.qlCalendarAdvance(Calendar,AQ1896,AO1897,"f",,Trigger)</f>
        <v>52608</v>
      </c>
      <c r="AR1897" s="186">
        <f>_xll.qlInterestRateIndexMaturity(Currency&amp;"ibor"&amp;$I$1,AQ1897,Trigger)</f>
        <v>52639</v>
      </c>
      <c r="AS1897" s="359">
        <f>_xll.qlIndexFixing($AC$5,AP1897,,_xll.ohTrigger(Trigger,Quote!$V$2))</f>
        <v>1.3969616667503784E-2</v>
      </c>
      <c r="AT1897" s="359">
        <f>_xll.qlIndexFixing($AU$1,AP1897,TRUE,_xll.ohTrigger(Trigger,Trigger1M))</f>
        <v>1.3715493671915269E-2</v>
      </c>
    </row>
    <row r="1898" spans="41:46" ht="11.25" customHeight="1" x14ac:dyDescent="0.25">
      <c r="AO1898" s="187" t="s">
        <v>90</v>
      </c>
      <c r="AP1898" s="186">
        <f>_xll.qlInterestRateIndexFixingDate(Currency&amp;"ibor"&amp;$I$1,AQ1898,Trigger)</f>
        <v>52611</v>
      </c>
      <c r="AQ1898" s="186">
        <f>_xll.qlCalendarAdvance(Calendar,AQ1897,AO1898,"f",,Trigger)</f>
        <v>52615</v>
      </c>
      <c r="AR1898" s="186">
        <f>_xll.qlInterestRateIndexMaturity(Currency&amp;"ibor"&amp;$I$1,AQ1898,Trigger)</f>
        <v>52646</v>
      </c>
      <c r="AS1898" s="359">
        <f>_xll.qlIndexFixing($AC$5,AP1898,,_xll.ohTrigger(Trigger,Quote!$V$2))</f>
        <v>1.3971830784775246E-2</v>
      </c>
      <c r="AT1898" s="359">
        <f>_xll.qlIndexFixing($AU$1,AP1898,TRUE,_xll.ohTrigger(Trigger,Trigger1M))</f>
        <v>1.3717784344601641E-2</v>
      </c>
    </row>
    <row r="1899" spans="41:46" ht="11.25" customHeight="1" x14ac:dyDescent="0.25">
      <c r="AO1899" s="187" t="s">
        <v>90</v>
      </c>
      <c r="AP1899" s="186">
        <f>_xll.qlInterestRateIndexFixingDate(Currency&amp;"ibor"&amp;$I$1,AQ1899,Trigger)</f>
        <v>52618</v>
      </c>
      <c r="AQ1899" s="186">
        <f>_xll.qlCalendarAdvance(Calendar,AQ1898,AO1899,"f",,Trigger)</f>
        <v>52622</v>
      </c>
      <c r="AR1899" s="186">
        <f>_xll.qlInterestRateIndexMaturity(Currency&amp;"ibor"&amp;$I$1,AQ1899,Trigger)</f>
        <v>52653</v>
      </c>
      <c r="AS1899" s="359">
        <f>_xll.qlIndexFixing($AC$5,AP1899,,_xll.ohTrigger(Trigger,Quote!$V$2))</f>
        <v>1.3974044902474753E-2</v>
      </c>
      <c r="AT1899" s="359">
        <f>_xll.qlIndexFixing($AU$1,AP1899,TRUE,_xll.ohTrigger(Trigger,Trigger1M))</f>
        <v>1.3720079906876103E-2</v>
      </c>
    </row>
    <row r="1900" spans="41:46" ht="11.25" customHeight="1" x14ac:dyDescent="0.25">
      <c r="AO1900" s="187" t="s">
        <v>90</v>
      </c>
      <c r="AP1900" s="186">
        <f>_xll.qlInterestRateIndexFixingDate(Currency&amp;"ibor"&amp;$I$1,AQ1900,Trigger)</f>
        <v>52625</v>
      </c>
      <c r="AQ1900" s="186">
        <f>_xll.qlCalendarAdvance(Calendar,AQ1899,AO1900,"f",,Trigger)</f>
        <v>52629</v>
      </c>
      <c r="AR1900" s="186">
        <f>_xll.qlInterestRateIndexMaturity(Currency&amp;"ibor"&amp;$I$1,AQ1900,Trigger)</f>
        <v>52658</v>
      </c>
      <c r="AS1900" s="359">
        <f>_xll.qlIndexFixing($AC$5,AP1900,,_xll.ohTrigger(Trigger,Quote!$V$2))</f>
        <v>1.3975400374604751E-2</v>
      </c>
      <c r="AT1900" s="359">
        <f>_xll.qlIndexFixing($AU$1,AP1900,TRUE,_xll.ohTrigger(Trigger,Trigger1M))</f>
        <v>1.37215281094029E-2</v>
      </c>
    </row>
    <row r="1901" spans="41:46" ht="11.25" customHeight="1" x14ac:dyDescent="0.25">
      <c r="AO1901" s="187" t="s">
        <v>90</v>
      </c>
      <c r="AP1901" s="186">
        <f>_xll.qlInterestRateIndexFixingDate(Currency&amp;"ibor"&amp;$I$1,AQ1901,Trigger)</f>
        <v>52632</v>
      </c>
      <c r="AQ1901" s="186">
        <f>_xll.qlCalendarAdvance(Calendar,AQ1900,AO1901,"f",,Trigger)</f>
        <v>52636</v>
      </c>
      <c r="AR1901" s="186">
        <f>_xll.qlInterestRateIndexMaturity(Currency&amp;"ibor"&amp;$I$1,AQ1901,Trigger)</f>
        <v>52665</v>
      </c>
      <c r="AS1901" s="359">
        <f>_xll.qlIndexFixing($AC$5,AP1901,,_xll.ohTrigger(Trigger,Quote!$V$2))</f>
        <v>1.3977614321263855E-2</v>
      </c>
      <c r="AT1901" s="359">
        <f>_xll.qlIndexFixing($AU$1,AP1901,TRUE,_xll.ohTrigger(Trigger,Trigger1M))</f>
        <v>1.3723832605941323E-2</v>
      </c>
    </row>
    <row r="1902" spans="41:46" ht="11.25" customHeight="1" x14ac:dyDescent="0.25">
      <c r="AO1902" s="187" t="s">
        <v>90</v>
      </c>
      <c r="AP1902" s="186">
        <f>_xll.qlInterestRateIndexFixingDate(Currency&amp;"ibor"&amp;$I$1,AQ1902,Trigger)</f>
        <v>52639</v>
      </c>
      <c r="AQ1902" s="186">
        <f>_xll.qlCalendarAdvance(Calendar,AQ1901,AO1902,"f",,Trigger)</f>
        <v>52643</v>
      </c>
      <c r="AR1902" s="186">
        <f>_xll.qlInterestRateIndexMaturity(Currency&amp;"ibor"&amp;$I$1,AQ1902,Trigger)</f>
        <v>52672</v>
      </c>
      <c r="AS1902" s="359">
        <f>_xll.qlIndexFixing($AC$5,AP1902,,_xll.ohTrigger(Trigger,Quote!$V$2))</f>
        <v>1.3979828268322642E-2</v>
      </c>
      <c r="AT1902" s="359">
        <f>_xll.qlIndexFixing($AU$1,AP1902,TRUE,_xll.ohTrigger(Trigger,Trigger1M))</f>
        <v>1.3726142024366094E-2</v>
      </c>
    </row>
    <row r="1903" spans="41:46" ht="11.25" customHeight="1" x14ac:dyDescent="0.25">
      <c r="AO1903" s="187" t="s">
        <v>90</v>
      </c>
      <c r="AP1903" s="186">
        <f>_xll.qlInterestRateIndexFixingDate(Currency&amp;"ibor"&amp;$I$1,AQ1903,Trigger)</f>
        <v>52646</v>
      </c>
      <c r="AQ1903" s="186">
        <f>_xll.qlCalendarAdvance(Calendar,AQ1902,AO1903,"f",,Trigger)</f>
        <v>52650</v>
      </c>
      <c r="AR1903" s="186">
        <f>_xll.qlInterestRateIndexMaturity(Currency&amp;"ibor"&amp;$I$1,AQ1903,Trigger)</f>
        <v>52679</v>
      </c>
      <c r="AS1903" s="359">
        <f>_xll.qlIndexFixing($AC$5,AP1903,,_xll.ohTrigger(Trigger,Quote!$V$2))</f>
        <v>1.3982042215772839E-2</v>
      </c>
      <c r="AT1903" s="359">
        <f>_xll.qlIndexFixing($AU$1,AP1903,TRUE,_xll.ohTrigger(Trigger,Trigger1M))</f>
        <v>1.3728456376116338E-2</v>
      </c>
    </row>
    <row r="1904" spans="41:46" ht="11.25" customHeight="1" x14ac:dyDescent="0.25">
      <c r="AO1904" s="187" t="s">
        <v>90</v>
      </c>
      <c r="AP1904" s="186">
        <f>_xll.qlInterestRateIndexFixingDate(Currency&amp;"ibor"&amp;$I$1,AQ1904,Trigger)</f>
        <v>52653</v>
      </c>
      <c r="AQ1904" s="186">
        <f>_xll.qlCalendarAdvance(Calendar,AQ1903,AO1904,"f",,Trigger)</f>
        <v>52657</v>
      </c>
      <c r="AR1904" s="186">
        <f>_xll.qlInterestRateIndexMaturity(Currency&amp;"ibor"&amp;$I$1,AQ1904,Trigger)</f>
        <v>52688</v>
      </c>
      <c r="AS1904" s="359">
        <f>_xll.qlIndexFixing($AC$5,AP1904,,_xll.ohTrigger(Trigger,Quote!$V$2))</f>
        <v>1.3985115497276919E-2</v>
      </c>
      <c r="AT1904" s="359">
        <f>_xll.qlIndexFixing($AU$1,AP1904,TRUE,_xll.ohTrigger(Trigger,Trigger1M))</f>
        <v>1.3731631462662857E-2</v>
      </c>
    </row>
    <row r="1905" spans="41:46" ht="11.25" customHeight="1" x14ac:dyDescent="0.25">
      <c r="AO1905" s="187" t="s">
        <v>90</v>
      </c>
      <c r="AP1905" s="186">
        <f>_xll.qlInterestRateIndexFixingDate(Currency&amp;"ibor"&amp;$I$1,AQ1905,Trigger)</f>
        <v>52660</v>
      </c>
      <c r="AQ1905" s="186">
        <f>_xll.qlCalendarAdvance(Calendar,AQ1904,AO1905,"f",,Trigger)</f>
        <v>52664</v>
      </c>
      <c r="AR1905" s="186">
        <f>_xll.qlInterestRateIndexMaturity(Currency&amp;"ibor"&amp;$I$1,AQ1905,Trigger)</f>
        <v>52695</v>
      </c>
      <c r="AS1905" s="359">
        <f>_xll.qlIndexFixing($AC$5,AP1905,,_xll.ohTrigger(Trigger,Quote!$V$2))</f>
        <v>1.3987329617498278E-2</v>
      </c>
      <c r="AT1905" s="359">
        <f>_xll.qlIndexFixing($AU$1,AP1905,TRUE,_xll.ohTrigger(Trigger,Trigger1M))</f>
        <v>1.3733956602815529E-2</v>
      </c>
    </row>
    <row r="1906" spans="41:46" ht="11.25" customHeight="1" x14ac:dyDescent="0.25">
      <c r="AO1906" s="187" t="s">
        <v>90</v>
      </c>
      <c r="AP1906" s="186">
        <f>_xll.qlInterestRateIndexFixingDate(Currency&amp;"ibor"&amp;$I$1,AQ1906,Trigger)</f>
        <v>52667</v>
      </c>
      <c r="AQ1906" s="186">
        <f>_xll.qlCalendarAdvance(Calendar,AQ1905,AO1906,"f",,Trigger)</f>
        <v>52671</v>
      </c>
      <c r="AR1906" s="186">
        <f>_xll.qlInterestRateIndexMaturity(Currency&amp;"ibor"&amp;$I$1,AQ1906,Trigger)</f>
        <v>52706</v>
      </c>
      <c r="AS1906" s="359">
        <f>_xll.qlIndexFixing($AC$5,AP1906,,_xll.ohTrigger(Trigger,Quote!$V$2))</f>
        <v>1.3991263325327503E-2</v>
      </c>
      <c r="AT1906" s="359">
        <f>_xll.qlIndexFixing($AU$1,AP1906,TRUE,_xll.ohTrigger(Trigger,Trigger1M))</f>
        <v>1.3738002486857477E-2</v>
      </c>
    </row>
    <row r="1907" spans="41:46" ht="11.25" customHeight="1" x14ac:dyDescent="0.25">
      <c r="AO1907" s="187" t="s">
        <v>90</v>
      </c>
      <c r="AP1907" s="186">
        <f>_xll.qlInterestRateIndexFixingDate(Currency&amp;"ibor"&amp;$I$1,AQ1907,Trigger)</f>
        <v>52674</v>
      </c>
      <c r="AQ1907" s="186">
        <f>_xll.qlCalendarAdvance(Calendar,AQ1906,AO1907,"f",,Trigger)</f>
        <v>52678</v>
      </c>
      <c r="AR1907" s="186">
        <f>_xll.qlInterestRateIndexMaturity(Currency&amp;"ibor"&amp;$I$1,AQ1907,Trigger)</f>
        <v>52709</v>
      </c>
      <c r="AS1907" s="359">
        <f>_xll.qlIndexFixing($AC$5,AP1907,,_xll.ohTrigger(Trigger,Quote!$V$2))</f>
        <v>1.3991757859214818E-2</v>
      </c>
      <c r="AT1907" s="359">
        <f>_xll.qlIndexFixing($AU$1,AP1907,TRUE,_xll.ohTrigger(Trigger,Trigger1M))</f>
        <v>1.3738621803660518E-2</v>
      </c>
    </row>
    <row r="1908" spans="41:46" ht="11.25" customHeight="1" x14ac:dyDescent="0.25">
      <c r="AO1908" s="187" t="s">
        <v>90</v>
      </c>
      <c r="AP1908" s="186">
        <f>_xll.qlInterestRateIndexFixingDate(Currency&amp;"ibor"&amp;$I$1,AQ1908,Trigger)</f>
        <v>52681</v>
      </c>
      <c r="AQ1908" s="186">
        <f>_xll.qlCalendarAdvance(Calendar,AQ1907,AO1908,"f",,Trigger)</f>
        <v>52685</v>
      </c>
      <c r="AR1908" s="186">
        <f>_xll.qlInterestRateIndexMaturity(Currency&amp;"ibor"&amp;$I$1,AQ1908,Trigger)</f>
        <v>52716</v>
      </c>
      <c r="AS1908" s="359">
        <f>_xll.qlIndexFixing($AC$5,AP1908,,_xll.ohTrigger(Trigger,Quote!$V$2))</f>
        <v>1.3993971980704841E-2</v>
      </c>
      <c r="AT1908" s="359">
        <f>_xll.qlIndexFixing($AU$1,AP1908,TRUE,_xll.ohTrigger(Trigger,Trigger1M))</f>
        <v>1.3740961887248066E-2</v>
      </c>
    </row>
    <row r="1909" spans="41:46" ht="11.25" customHeight="1" x14ac:dyDescent="0.25">
      <c r="AO1909" s="187" t="s">
        <v>90</v>
      </c>
      <c r="AP1909" s="186">
        <f>_xll.qlInterestRateIndexFixingDate(Currency&amp;"ibor"&amp;$I$1,AQ1909,Trigger)</f>
        <v>52688</v>
      </c>
      <c r="AQ1909" s="186">
        <f>_xll.qlCalendarAdvance(Calendar,AQ1908,AO1909,"f",,Trigger)</f>
        <v>52692</v>
      </c>
      <c r="AR1909" s="186">
        <f>_xll.qlInterestRateIndexMaturity(Currency&amp;"ibor"&amp;$I$1,AQ1909,Trigger)</f>
        <v>52722</v>
      </c>
      <c r="AS1909" s="359">
        <f>_xll.qlIndexFixing($AC$5,AP1909,,_xll.ohTrigger(Trigger,Quote!$V$2))</f>
        <v>1.3995755996020876E-2</v>
      </c>
      <c r="AT1909" s="359">
        <f>_xll.qlIndexFixing($AU$1,AP1909,TRUE,_xll.ohTrigger(Trigger,Trigger1M))</f>
        <v>1.3742876824263561E-2</v>
      </c>
    </row>
    <row r="1910" spans="41:46" ht="11.25" customHeight="1" x14ac:dyDescent="0.25">
      <c r="AO1910" s="187" t="s">
        <v>90</v>
      </c>
      <c r="AP1910" s="186">
        <f>_xll.qlInterestRateIndexFixingDate(Currency&amp;"ibor"&amp;$I$1,AQ1910,Trigger)</f>
        <v>52695</v>
      </c>
      <c r="AQ1910" s="186">
        <f>_xll.qlCalendarAdvance(Calendar,AQ1909,AO1910,"f",,Trigger)</f>
        <v>52699</v>
      </c>
      <c r="AR1910" s="186">
        <f>_xll.qlInterestRateIndexMaturity(Currency&amp;"ibor"&amp;$I$1,AQ1910,Trigger)</f>
        <v>52729</v>
      </c>
      <c r="AS1910" s="359">
        <f>_xll.qlIndexFixing($AC$5,AP1910,,_xll.ohTrigger(Trigger,Quote!$V$2))</f>
        <v>1.3997970032287199E-2</v>
      </c>
      <c r="AT1910" s="359">
        <f>_xll.qlIndexFixing($AU$1,AP1910,TRUE,_xll.ohTrigger(Trigger,Trigger1M))</f>
        <v>1.3745226478492079E-2</v>
      </c>
    </row>
    <row r="1911" spans="41:46" ht="11.25" customHeight="1" x14ac:dyDescent="0.25">
      <c r="AO1911" s="187" t="s">
        <v>90</v>
      </c>
      <c r="AP1911" s="186">
        <f>_xll.qlInterestRateIndexFixingDate(Currency&amp;"ibor"&amp;$I$1,AQ1911,Trigger)</f>
        <v>52700</v>
      </c>
      <c r="AQ1911" s="186">
        <f>_xll.qlCalendarAdvance(Calendar,AQ1910,AO1911,"f",,Trigger)</f>
        <v>52706</v>
      </c>
      <c r="AR1911" s="186">
        <f>_xll.qlInterestRateIndexMaturity(Currency&amp;"ibor"&amp;$I$1,AQ1911,Trigger)</f>
        <v>52736</v>
      </c>
      <c r="AS1911" s="359">
        <f>_xll.qlIndexFixing($AC$5,AP1911,,_xll.ohTrigger(Trigger,Quote!$V$2))</f>
        <v>1.400018406896919E-2</v>
      </c>
      <c r="AT1911" s="359">
        <f>_xll.qlIndexFixing($AU$1,AP1911,TRUE,_xll.ohTrigger(Trigger,Trigger1M))</f>
        <v>1.3747581158617628E-2</v>
      </c>
    </row>
    <row r="1912" spans="41:46" ht="11.25" customHeight="1" x14ac:dyDescent="0.25">
      <c r="AO1912" s="187" t="s">
        <v>90</v>
      </c>
      <c r="AP1912" s="186">
        <f>_xll.qlInterestRateIndexFixingDate(Currency&amp;"ibor"&amp;$I$1,AQ1912,Trigger)</f>
        <v>52709</v>
      </c>
      <c r="AQ1912" s="186">
        <f>_xll.qlCalendarAdvance(Calendar,AQ1911,AO1912,"f",,Trigger)</f>
        <v>52713</v>
      </c>
      <c r="AR1912" s="186">
        <f>_xll.qlInterestRateIndexMaturity(Currency&amp;"ibor"&amp;$I$1,AQ1912,Trigger)</f>
        <v>52743</v>
      </c>
      <c r="AS1912" s="359">
        <f>_xll.qlIndexFixing($AC$5,AP1912,,_xll.ohTrigger(Trigger,Quote!$V$2))</f>
        <v>1.4002398106050862E-2</v>
      </c>
      <c r="AT1912" s="359">
        <f>_xll.qlIndexFixing($AU$1,AP1912,TRUE,_xll.ohTrigger(Trigger,Trigger1M))</f>
        <v>1.3749940876087052E-2</v>
      </c>
    </row>
    <row r="1913" spans="41:46" ht="11.25" customHeight="1" x14ac:dyDescent="0.25">
      <c r="AO1913" s="187" t="s">
        <v>90</v>
      </c>
      <c r="AP1913" s="186">
        <f>_xll.qlInterestRateIndexFixingDate(Currency&amp;"ibor"&amp;$I$1,AQ1913,Trigger)</f>
        <v>52716</v>
      </c>
      <c r="AQ1913" s="186">
        <f>_xll.qlCalendarAdvance(Calendar,AQ1912,AO1913,"f",,Trigger)</f>
        <v>52720</v>
      </c>
      <c r="AR1913" s="186">
        <f>_xll.qlInterestRateIndexMaturity(Currency&amp;"ibor"&amp;$I$1,AQ1913,Trigger)</f>
        <v>52751</v>
      </c>
      <c r="AS1913" s="359">
        <f>_xll.qlIndexFixing($AC$5,AP1913,,_xll.ohTrigger(Trigger,Quote!$V$2))</f>
        <v>1.4005465319478449E-2</v>
      </c>
      <c r="AT1913" s="359">
        <f>_xll.qlIndexFixing($AU$1,AP1913,TRUE,_xll.ohTrigger(Trigger,Trigger1M))</f>
        <v>1.3752737594612119E-2</v>
      </c>
    </row>
    <row r="1914" spans="41:46" ht="11.25" customHeight="1" x14ac:dyDescent="0.25">
      <c r="AO1914" s="187" t="s">
        <v>90</v>
      </c>
      <c r="AP1914" s="186">
        <f>_xll.qlInterestRateIndexFixingDate(Currency&amp;"ibor"&amp;$I$1,AQ1914,Trigger)</f>
        <v>52723</v>
      </c>
      <c r="AQ1914" s="186">
        <f>_xll.qlCalendarAdvance(Calendar,AQ1913,AO1914,"f",,Trigger)</f>
        <v>52727</v>
      </c>
      <c r="AR1914" s="186">
        <f>_xll.qlInterestRateIndexMaturity(Currency&amp;"ibor"&amp;$I$1,AQ1914,Trigger)</f>
        <v>52758</v>
      </c>
      <c r="AS1914" s="359">
        <f>_xll.qlIndexFixing($AC$5,AP1914,,_xll.ohTrigger(Trigger,Quote!$V$2))</f>
        <v>1.4009160237811036E-2</v>
      </c>
      <c r="AT1914" s="359">
        <f>_xll.qlIndexFixing($AU$1,AP1914,TRUE,_xll.ohTrigger(Trigger,Trigger1M))</f>
        <v>1.3755107874084172E-2</v>
      </c>
    </row>
    <row r="1915" spans="41:46" ht="11.25" customHeight="1" x14ac:dyDescent="0.25">
      <c r="AO1915" s="187" t="s">
        <v>90</v>
      </c>
      <c r="AP1915" s="186">
        <f>_xll.qlInterestRateIndexFixingDate(Currency&amp;"ibor"&amp;$I$1,AQ1915,Trigger)</f>
        <v>52730</v>
      </c>
      <c r="AQ1915" s="186">
        <f>_xll.qlCalendarAdvance(Calendar,AQ1914,AO1915,"f",,Trigger)</f>
        <v>52734</v>
      </c>
      <c r="AR1915" s="186">
        <f>_xll.qlInterestRateIndexMaturity(Currency&amp;"ibor"&amp;$I$1,AQ1915,Trigger)</f>
        <v>52765</v>
      </c>
      <c r="AS1915" s="359">
        <f>_xll.qlIndexFixing($AC$5,AP1915,,_xll.ohTrigger(Trigger,Quote!$V$2))</f>
        <v>1.4012857111609092E-2</v>
      </c>
      <c r="AT1915" s="359">
        <f>_xll.qlIndexFixing($AU$1,AP1915,TRUE,_xll.ohTrigger(Trigger,Trigger1M))</f>
        <v>1.3757483226257193E-2</v>
      </c>
    </row>
    <row r="1916" spans="41:46" ht="11.25" customHeight="1" x14ac:dyDescent="0.25">
      <c r="AO1916" s="187" t="s">
        <v>90</v>
      </c>
      <c r="AP1916" s="186">
        <f>_xll.qlInterestRateIndexFixingDate(Currency&amp;"ibor"&amp;$I$1,AQ1916,Trigger)</f>
        <v>52737</v>
      </c>
      <c r="AQ1916" s="186">
        <f>_xll.qlCalendarAdvance(Calendar,AQ1915,AO1916,"f",,Trigger)</f>
        <v>52741</v>
      </c>
      <c r="AR1916" s="186">
        <f>_xll.qlInterestRateIndexMaturity(Currency&amp;"ibor"&amp;$I$1,AQ1916,Trigger)</f>
        <v>52772</v>
      </c>
      <c r="AS1916" s="359">
        <f>_xll.qlIndexFixing($AC$5,AP1916,,_xll.ohTrigger(Trigger,Quote!$V$2))</f>
        <v>1.4016555940870035E-2</v>
      </c>
      <c r="AT1916" s="359">
        <f>_xll.qlIndexFixing($AU$1,AP1916,TRUE,_xll.ohTrigger(Trigger,Trigger1M))</f>
        <v>1.3759863662582668E-2</v>
      </c>
    </row>
    <row r="1917" spans="41:46" ht="11.25" customHeight="1" x14ac:dyDescent="0.25">
      <c r="AO1917" s="187" t="s">
        <v>90</v>
      </c>
      <c r="AP1917" s="186">
        <f>_xll.qlInterestRateIndexFixingDate(Currency&amp;"ibor"&amp;$I$1,AQ1917,Trigger)</f>
        <v>52744</v>
      </c>
      <c r="AQ1917" s="186">
        <f>_xll.qlCalendarAdvance(Calendar,AQ1916,AO1917,"f",,Trigger)</f>
        <v>52748</v>
      </c>
      <c r="AR1917" s="186">
        <f>_xll.qlInterestRateIndexMaturity(Currency&amp;"ibor"&amp;$I$1,AQ1917,Trigger)</f>
        <v>52778</v>
      </c>
      <c r="AS1917" s="359">
        <f>_xll.qlIndexFixing($AC$5,AP1917,,_xll.ohTrigger(Trigger,Quote!$V$2))</f>
        <v>1.4019818021318464E-2</v>
      </c>
      <c r="AT1917" s="359">
        <f>_xll.qlIndexFixing($AU$1,AP1917,TRUE,_xll.ohTrigger(Trigger,Trigger1M))</f>
        <v>1.3761815424154555E-2</v>
      </c>
    </row>
    <row r="1918" spans="41:46" ht="11.25" customHeight="1" x14ac:dyDescent="0.25">
      <c r="AO1918" s="187" t="s">
        <v>90</v>
      </c>
      <c r="AP1918" s="186">
        <f>_xll.qlInterestRateIndexFixingDate(Currency&amp;"ibor"&amp;$I$1,AQ1918,Trigger)</f>
        <v>52751</v>
      </c>
      <c r="AQ1918" s="186">
        <f>_xll.qlCalendarAdvance(Calendar,AQ1917,AO1918,"f",,Trigger)</f>
        <v>52755</v>
      </c>
      <c r="AR1918" s="186">
        <f>_xll.qlInterestRateIndexMaturity(Currency&amp;"ibor"&amp;$I$1,AQ1918,Trigger)</f>
        <v>52785</v>
      </c>
      <c r="AS1918" s="359">
        <f>_xll.qlIndexFixing($AC$5,AP1918,,_xll.ohTrigger(Trigger,Quote!$V$2))</f>
        <v>1.4022259054331521E-2</v>
      </c>
      <c r="AT1918" s="359">
        <f>_xll.qlIndexFixing($AU$1,AP1918,TRUE,_xll.ohTrigger(Trigger,Trigger1M))</f>
        <v>1.3764205606020319E-2</v>
      </c>
    </row>
    <row r="1919" spans="41:46" ht="11.25" customHeight="1" x14ac:dyDescent="0.25">
      <c r="AO1919" s="187" t="s">
        <v>90</v>
      </c>
      <c r="AP1919" s="186">
        <f>_xll.qlInterestRateIndexFixingDate(Currency&amp;"ibor"&amp;$I$1,AQ1919,Trigger)</f>
        <v>52758</v>
      </c>
      <c r="AQ1919" s="186">
        <f>_xll.qlCalendarAdvance(Calendar,AQ1918,AO1919,"f",,Trigger)</f>
        <v>52762</v>
      </c>
      <c r="AR1919" s="186">
        <f>_xll.qlInterestRateIndexMaturity(Currency&amp;"ibor"&amp;$I$1,AQ1919,Trigger)</f>
        <v>52792</v>
      </c>
      <c r="AS1919" s="359">
        <f>_xll.qlIndexFixing($AC$5,AP1919,,_xll.ohTrigger(Trigger,Quote!$V$2))</f>
        <v>1.4024481749879136E-2</v>
      </c>
      <c r="AT1919" s="359">
        <f>_xll.qlIndexFixing($AU$1,AP1919,TRUE,_xll.ohTrigger(Trigger,Trigger1M))</f>
        <v>1.3766600905336546E-2</v>
      </c>
    </row>
    <row r="1920" spans="41:46" ht="11.25" customHeight="1" x14ac:dyDescent="0.25">
      <c r="AO1920" s="187" t="s">
        <v>90</v>
      </c>
      <c r="AP1920" s="186">
        <f>_xll.qlInterestRateIndexFixingDate(Currency&amp;"ibor"&amp;$I$1,AQ1920,Trigger)</f>
        <v>52765</v>
      </c>
      <c r="AQ1920" s="186">
        <f>_xll.qlCalendarAdvance(Calendar,AQ1919,AO1920,"f",,Trigger)</f>
        <v>52769</v>
      </c>
      <c r="AR1920" s="186">
        <f>_xll.qlInterestRateIndexMaturity(Currency&amp;"ibor"&amp;$I$1,AQ1920,Trigger)</f>
        <v>52799</v>
      </c>
      <c r="AS1920" s="359">
        <f>_xll.qlIndexFixing($AC$5,AP1920,,_xll.ohTrigger(Trigger,Quote!$V$2))</f>
        <v>1.4026704445834426E-2</v>
      </c>
      <c r="AT1920" s="359">
        <f>_xll.qlIndexFixing($AU$1,AP1920,TRUE,_xll.ohTrigger(Trigger,Trigger1M))</f>
        <v>1.3769001333555408E-2</v>
      </c>
    </row>
    <row r="1921" spans="41:46" ht="11.25" customHeight="1" x14ac:dyDescent="0.25">
      <c r="AO1921" s="187" t="s">
        <v>90</v>
      </c>
      <c r="AP1921" s="186">
        <f>_xll.qlInterestRateIndexFixingDate(Currency&amp;"ibor"&amp;$I$1,AQ1921,Trigger)</f>
        <v>52772</v>
      </c>
      <c r="AQ1921" s="186">
        <f>_xll.qlCalendarAdvance(Calendar,AQ1920,AO1921,"f",,Trigger)</f>
        <v>52776</v>
      </c>
      <c r="AR1921" s="186">
        <f>_xll.qlInterestRateIndexMaturity(Currency&amp;"ibor"&amp;$I$1,AQ1921,Trigger)</f>
        <v>52806</v>
      </c>
      <c r="AS1921" s="359">
        <f>_xll.qlIndexFixing($AC$5,AP1921,,_xll.ohTrigger(Trigger,Quote!$V$2))</f>
        <v>1.4028927142202718E-2</v>
      </c>
      <c r="AT1921" s="359">
        <f>_xll.qlIndexFixing($AU$1,AP1921,TRUE,_xll.ohTrigger(Trigger,Trigger1M))</f>
        <v>1.3771406902110428E-2</v>
      </c>
    </row>
    <row r="1922" spans="41:46" ht="11.25" customHeight="1" x14ac:dyDescent="0.25">
      <c r="AO1922" s="187" t="s">
        <v>90</v>
      </c>
      <c r="AP1922" s="186">
        <f>_xll.qlInterestRateIndexFixingDate(Currency&amp;"ibor"&amp;$I$1,AQ1922,Trigger)</f>
        <v>52779</v>
      </c>
      <c r="AQ1922" s="186">
        <f>_xll.qlCalendarAdvance(Calendar,AQ1921,AO1922,"f",,Trigger)</f>
        <v>52783</v>
      </c>
      <c r="AR1922" s="186">
        <f>_xll.qlInterestRateIndexMaturity(Currency&amp;"ibor"&amp;$I$1,AQ1922,Trigger)</f>
        <v>52814</v>
      </c>
      <c r="AS1922" s="359">
        <f>_xll.qlIndexFixing($AC$5,AP1922,,_xll.ohTrigger(Trigger,Quote!$V$2))</f>
        <v>1.4031581941231417E-2</v>
      </c>
      <c r="AT1922" s="359">
        <f>_xll.qlIndexFixing($AU$1,AP1922,TRUE,_xll.ohTrigger(Trigger,Trigger1M))</f>
        <v>1.3774253688540586E-2</v>
      </c>
    </row>
    <row r="1923" spans="41:46" ht="11.25" customHeight="1" x14ac:dyDescent="0.25">
      <c r="AO1923" s="187" t="s">
        <v>90</v>
      </c>
      <c r="AP1923" s="186">
        <f>_xll.qlInterestRateIndexFixingDate(Currency&amp;"ibor"&amp;$I$1,AQ1923,Trigger)</f>
        <v>52786</v>
      </c>
      <c r="AQ1923" s="186">
        <f>_xll.qlCalendarAdvance(Calendar,AQ1922,AO1923,"f",,Trigger)</f>
        <v>52790</v>
      </c>
      <c r="AR1923" s="186">
        <f>_xll.qlInterestRateIndexMaturity(Currency&amp;"ibor"&amp;$I$1,AQ1923,Trigger)</f>
        <v>52821</v>
      </c>
      <c r="AS1923" s="359">
        <f>_xll.qlIndexFixing($AC$5,AP1923,,_xll.ohTrigger(Trigger,Quote!$V$2))</f>
        <v>1.4033804725043911E-2</v>
      </c>
      <c r="AT1923" s="359">
        <f>_xll.qlIndexFixing($AU$1,AP1923,TRUE,_xll.ohTrigger(Trigger,Trigger1M))</f>
        <v>1.3776670034358215E-2</v>
      </c>
    </row>
    <row r="1924" spans="41:46" ht="11.25" customHeight="1" x14ac:dyDescent="0.25">
      <c r="AO1924" s="187" t="s">
        <v>90</v>
      </c>
      <c r="AP1924" s="186">
        <f>_xll.qlInterestRateIndexFixingDate(Currency&amp;"ibor"&amp;$I$1,AQ1924,Trigger)</f>
        <v>52793</v>
      </c>
      <c r="AQ1924" s="186">
        <f>_xll.qlCalendarAdvance(Calendar,AQ1923,AO1924,"f",,Trigger)</f>
        <v>52797</v>
      </c>
      <c r="AR1924" s="186">
        <f>_xll.qlInterestRateIndexMaturity(Currency&amp;"ibor"&amp;$I$1,AQ1924,Trigger)</f>
        <v>52828</v>
      </c>
      <c r="AS1924" s="359">
        <f>_xll.qlIndexFixing($AC$5,AP1924,,_xll.ohTrigger(Trigger,Quote!$V$2))</f>
        <v>1.4036027509276716E-2</v>
      </c>
      <c r="AT1924" s="359">
        <f>_xll.qlIndexFixing($AU$1,AP1924,TRUE,_xll.ohTrigger(Trigger,Trigger1M))</f>
        <v>1.3779091555878292E-2</v>
      </c>
    </row>
    <row r="1925" spans="41:46" ht="11.25" customHeight="1" x14ac:dyDescent="0.25">
      <c r="AO1925" s="187" t="s">
        <v>90</v>
      </c>
      <c r="AP1925" s="186">
        <f>_xll.qlInterestRateIndexFixingDate(Currency&amp;"ibor"&amp;$I$1,AQ1925,Trigger)</f>
        <v>52800</v>
      </c>
      <c r="AQ1925" s="186">
        <f>_xll.qlCalendarAdvance(Calendar,AQ1924,AO1925,"f",,Trigger)</f>
        <v>52804</v>
      </c>
      <c r="AR1925" s="186">
        <f>_xll.qlInterestRateIndexMaturity(Currency&amp;"ibor"&amp;$I$1,AQ1925,Trigger)</f>
        <v>52835</v>
      </c>
      <c r="AS1925" s="359">
        <f>_xll.qlIndexFixing($AC$5,AP1925,,_xll.ohTrigger(Trigger,Quote!$V$2))</f>
        <v>1.4038250293937564E-2</v>
      </c>
      <c r="AT1925" s="359">
        <f>_xll.qlIndexFixing($AU$1,AP1925,TRUE,_xll.ohTrigger(Trigger,Trigger1M))</f>
        <v>1.3781518264554878E-2</v>
      </c>
    </row>
    <row r="1926" spans="41:46" ht="11.25" customHeight="1" x14ac:dyDescent="0.25">
      <c r="AO1926" s="187" t="s">
        <v>90</v>
      </c>
      <c r="AP1926" s="186">
        <f>_xll.qlInterestRateIndexFixingDate(Currency&amp;"ibor"&amp;$I$1,AQ1926,Trigger)</f>
        <v>52807</v>
      </c>
      <c r="AQ1926" s="186">
        <f>_xll.qlCalendarAdvance(Calendar,AQ1925,AO1926,"f",,Trigger)</f>
        <v>52811</v>
      </c>
      <c r="AR1926" s="186">
        <f>_xll.qlInterestRateIndexMaturity(Currency&amp;"ibor"&amp;$I$1,AQ1926,Trigger)</f>
        <v>52842</v>
      </c>
      <c r="AS1926" s="359">
        <f>_xll.qlIndexFixing($AC$5,AP1926,,_xll.ohTrigger(Trigger,Quote!$V$2))</f>
        <v>1.4040473079021299E-2</v>
      </c>
      <c r="AT1926" s="359">
        <f>_xll.qlIndexFixing($AU$1,AP1926,TRUE,_xll.ohTrigger(Trigger,Trigger1M))</f>
        <v>1.3783950171823989E-2</v>
      </c>
    </row>
    <row r="1927" spans="41:46" ht="11.25" customHeight="1" x14ac:dyDescent="0.25">
      <c r="AO1927" s="187" t="s">
        <v>90</v>
      </c>
      <c r="AP1927" s="186">
        <f>_xll.qlInterestRateIndexFixingDate(Currency&amp;"ibor"&amp;$I$1,AQ1927,Trigger)</f>
        <v>52814</v>
      </c>
      <c r="AQ1927" s="186">
        <f>_xll.qlCalendarAdvance(Calendar,AQ1926,AO1927,"f",,Trigger)</f>
        <v>52818</v>
      </c>
      <c r="AR1927" s="186">
        <f>_xll.qlInterestRateIndexMaturity(Currency&amp;"ibor"&amp;$I$1,AQ1927,Trigger)</f>
        <v>52849</v>
      </c>
      <c r="AS1927" s="359">
        <f>_xll.qlIndexFixing($AC$5,AP1927,,_xll.ohTrigger(Trigger,Quote!$V$2))</f>
        <v>1.4042695864530502E-2</v>
      </c>
      <c r="AT1927" s="359">
        <f>_xll.qlIndexFixing($AU$1,AP1927,TRUE,_xll.ohTrigger(Trigger,Trigger1M))</f>
        <v>1.3786387289139687E-2</v>
      </c>
    </row>
    <row r="1928" spans="41:46" ht="11.25" customHeight="1" x14ac:dyDescent="0.25">
      <c r="AO1928" s="187" t="s">
        <v>90</v>
      </c>
      <c r="AP1928" s="186">
        <f>_xll.qlInterestRateIndexFixingDate(Currency&amp;"ibor"&amp;$I$1,AQ1928,Trigger)</f>
        <v>52821</v>
      </c>
      <c r="AQ1928" s="186">
        <f>_xll.qlCalendarAdvance(Calendar,AQ1927,AO1928,"f",,Trigger)</f>
        <v>52825</v>
      </c>
      <c r="AR1928" s="186">
        <f>_xll.qlInterestRateIndexMaturity(Currency&amp;"ibor"&amp;$I$1,AQ1928,Trigger)</f>
        <v>52856</v>
      </c>
      <c r="AS1928" s="359">
        <f>_xll.qlIndexFixing($AC$5,AP1928,,_xll.ohTrigger(Trigger,Quote!$V$2))</f>
        <v>1.4044918650465171E-2</v>
      </c>
      <c r="AT1928" s="359">
        <f>_xll.qlIndexFixing($AU$1,AP1928,TRUE,_xll.ohTrigger(Trigger,Trigger1M))</f>
        <v>1.3788829627940567E-2</v>
      </c>
    </row>
    <row r="1929" spans="41:46" ht="11.25" customHeight="1" x14ac:dyDescent="0.25">
      <c r="AO1929" s="187" t="s">
        <v>90</v>
      </c>
      <c r="AP1929" s="186">
        <f>_xll.qlInterestRateIndexFixingDate(Currency&amp;"ibor"&amp;$I$1,AQ1929,Trigger)</f>
        <v>52828</v>
      </c>
      <c r="AQ1929" s="186">
        <f>_xll.qlCalendarAdvance(Calendar,AQ1928,AO1929,"f",,Trigger)</f>
        <v>52832</v>
      </c>
      <c r="AR1929" s="186">
        <f>_xll.qlInterestRateIndexMaturity(Currency&amp;"ibor"&amp;$I$1,AQ1929,Trigger)</f>
        <v>52863</v>
      </c>
      <c r="AS1929" s="359">
        <f>_xll.qlIndexFixing($AC$5,AP1929,,_xll.ohTrigger(Trigger,Quote!$V$2))</f>
        <v>1.4047141436827884E-2</v>
      </c>
      <c r="AT1929" s="359">
        <f>_xll.qlIndexFixing($AU$1,AP1929,TRUE,_xll.ohTrigger(Trigger,Trigger1M))</f>
        <v>1.3791277199672951E-2</v>
      </c>
    </row>
    <row r="1930" spans="41:46" ht="11.25" customHeight="1" x14ac:dyDescent="0.25">
      <c r="AO1930" s="187" t="s">
        <v>90</v>
      </c>
      <c r="AP1930" s="186">
        <f>_xll.qlInterestRateIndexFixingDate(Currency&amp;"ibor"&amp;$I$1,AQ1930,Trigger)</f>
        <v>52835</v>
      </c>
      <c r="AQ1930" s="186">
        <f>_xll.qlCalendarAdvance(Calendar,AQ1929,AO1930,"f",,Trigger)</f>
        <v>52839</v>
      </c>
      <c r="AR1930" s="186">
        <f>_xll.qlInterestRateIndexMaturity(Currency&amp;"ibor"&amp;$I$1,AQ1930,Trigger)</f>
        <v>52870</v>
      </c>
      <c r="AS1930" s="359">
        <f>_xll.qlIndexFixing($AC$5,AP1930,,_xll.ohTrigger(Trigger,Quote!$V$2))</f>
        <v>1.4049364223613484E-2</v>
      </c>
      <c r="AT1930" s="359">
        <f>_xll.qlIndexFixing($AU$1,AP1930,TRUE,_xll.ohTrigger(Trigger,Trigger1M))</f>
        <v>1.3793730015780594E-2</v>
      </c>
    </row>
    <row r="1931" spans="41:46" ht="11.25" customHeight="1" x14ac:dyDescent="0.25">
      <c r="AO1931" s="187" t="s">
        <v>90</v>
      </c>
      <c r="AP1931" s="186">
        <f>_xll.qlInterestRateIndexFixingDate(Currency&amp;"ibor"&amp;$I$1,AQ1931,Trigger)</f>
        <v>52842</v>
      </c>
      <c r="AQ1931" s="186">
        <f>_xll.qlCalendarAdvance(Calendar,AQ1930,AO1931,"f",,Trigger)</f>
        <v>52846</v>
      </c>
      <c r="AR1931" s="186">
        <f>_xll.qlInterestRateIndexMaturity(Currency&amp;"ibor"&amp;$I$1,AQ1931,Trigger)</f>
        <v>52876</v>
      </c>
      <c r="AS1931" s="359">
        <f>_xll.qlIndexFixing($AC$5,AP1931,,_xll.ohTrigger(Trigger,Quote!$V$2))</f>
        <v>1.4051154128512877E-2</v>
      </c>
      <c r="AT1931" s="359">
        <f>_xll.qlIndexFixing($AU$1,AP1931,TRUE,_xll.ohTrigger(Trigger,Trigger1M))</f>
        <v>1.379574782429227E-2</v>
      </c>
    </row>
    <row r="1932" spans="41:46" ht="11.25" customHeight="1" x14ac:dyDescent="0.25">
      <c r="AO1932" s="187" t="s">
        <v>90</v>
      </c>
      <c r="AP1932" s="186">
        <f>_xll.qlInterestRateIndexFixingDate(Currency&amp;"ibor"&amp;$I$1,AQ1932,Trigger)</f>
        <v>52849</v>
      </c>
      <c r="AQ1932" s="186">
        <f>_xll.qlCalendarAdvance(Calendar,AQ1931,AO1932,"f",,Trigger)</f>
        <v>52853</v>
      </c>
      <c r="AR1932" s="186">
        <f>_xll.qlInterestRateIndexMaturity(Currency&amp;"ibor"&amp;$I$1,AQ1932,Trigger)</f>
        <v>52883</v>
      </c>
      <c r="AS1932" s="359">
        <f>_xll.qlIndexFixing($AC$5,AP1932,,_xll.ohTrigger(Trigger,Quote!$V$2))</f>
        <v>1.4053376829402886E-2</v>
      </c>
      <c r="AT1932" s="359">
        <f>_xll.qlIndexFixing($AU$1,AP1932,TRUE,_xll.ohTrigger(Trigger,Trigger1M))</f>
        <v>1.3798210691948753E-2</v>
      </c>
    </row>
    <row r="1933" spans="41:46" ht="11.25" customHeight="1" x14ac:dyDescent="0.25">
      <c r="AO1933" s="187" t="s">
        <v>90</v>
      </c>
      <c r="AP1933" s="186">
        <f>_xll.qlInterestRateIndexFixingDate(Currency&amp;"ibor"&amp;$I$1,AQ1933,Trigger)</f>
        <v>52856</v>
      </c>
      <c r="AQ1933" s="186">
        <f>_xll.qlCalendarAdvance(Calendar,AQ1932,AO1933,"f",,Trigger)</f>
        <v>52860</v>
      </c>
      <c r="AR1933" s="186">
        <f>_xll.qlInterestRateIndexMaturity(Currency&amp;"ibor"&amp;$I$1,AQ1933,Trigger)</f>
        <v>52890</v>
      </c>
      <c r="AS1933" s="359">
        <f>_xll.qlIndexFixing($AC$5,AP1933,,_xll.ohTrigger(Trigger,Quote!$V$2))</f>
        <v>1.4055599530705898E-2</v>
      </c>
      <c r="AT1933" s="359">
        <f>_xll.qlIndexFixing($AU$1,AP1933,TRUE,_xll.ohTrigger(Trigger,Trigger1M))</f>
        <v>1.380067883727687E-2</v>
      </c>
    </row>
    <row r="1934" spans="41:46" ht="11.25" customHeight="1" x14ac:dyDescent="0.25">
      <c r="AO1934" s="187" t="s">
        <v>90</v>
      </c>
      <c r="AP1934" s="186">
        <f>_xll.qlInterestRateIndexFixingDate(Currency&amp;"ibor"&amp;$I$1,AQ1934,Trigger)</f>
        <v>52863</v>
      </c>
      <c r="AQ1934" s="186">
        <f>_xll.qlCalendarAdvance(Calendar,AQ1933,AO1934,"f",,Trigger)</f>
        <v>52867</v>
      </c>
      <c r="AR1934" s="186">
        <f>_xll.qlInterestRateIndexMaturity(Currency&amp;"ibor"&amp;$I$1,AQ1934,Trigger)</f>
        <v>52897</v>
      </c>
      <c r="AS1934" s="359">
        <f>_xll.qlIndexFixing($AC$5,AP1934,,_xll.ohTrigger(Trigger,Quote!$V$2))</f>
        <v>1.4057822232421913E-2</v>
      </c>
      <c r="AT1934" s="359">
        <f>_xll.qlIndexFixing($AU$1,AP1934,TRUE,_xll.ohTrigger(Trigger,Trigger1M))</f>
        <v>1.3803152271723462E-2</v>
      </c>
    </row>
    <row r="1935" spans="41:46" ht="11.25" customHeight="1" x14ac:dyDescent="0.25">
      <c r="AO1935" s="187" t="s">
        <v>90</v>
      </c>
      <c r="AP1935" s="186">
        <f>_xll.qlInterestRateIndexFixingDate(Currency&amp;"ibor"&amp;$I$1,AQ1935,Trigger)</f>
        <v>52870</v>
      </c>
      <c r="AQ1935" s="186">
        <f>_xll.qlCalendarAdvance(Calendar,AQ1934,AO1935,"f",,Trigger)</f>
        <v>52874</v>
      </c>
      <c r="AR1935" s="186">
        <f>_xll.qlInterestRateIndexMaturity(Currency&amp;"ibor"&amp;$I$1,AQ1935,Trigger)</f>
        <v>52905</v>
      </c>
      <c r="AS1935" s="359">
        <f>_xll.qlIndexFixing($AC$5,AP1935,,_xll.ohTrigger(Trigger,Quote!$V$2))</f>
        <v>1.4060478163910586E-2</v>
      </c>
      <c r="AT1935" s="359">
        <f>_xll.qlIndexFixing($AU$1,AP1935,TRUE,_xll.ohTrigger(Trigger,Trigger1M))</f>
        <v>1.3806073162548499E-2</v>
      </c>
    </row>
    <row r="1936" spans="41:46" ht="11.25" customHeight="1" x14ac:dyDescent="0.25">
      <c r="AO1936" s="187" t="s">
        <v>90</v>
      </c>
      <c r="AP1936" s="186">
        <f>_xll.qlInterestRateIndexFixingDate(Currency&amp;"ibor"&amp;$I$1,AQ1936,Trigger)</f>
        <v>52877</v>
      </c>
      <c r="AQ1936" s="186">
        <f>_xll.qlCalendarAdvance(Calendar,AQ1935,AO1936,"f",,Trigger)</f>
        <v>52881</v>
      </c>
      <c r="AR1936" s="186">
        <f>_xll.qlInterestRateIndexMaturity(Currency&amp;"ibor"&amp;$I$1,AQ1936,Trigger)</f>
        <v>52912</v>
      </c>
      <c r="AS1936" s="359">
        <f>_xll.qlIndexFixing($AC$5,AP1936,,_xll.ohTrigger(Trigger,Quote!$V$2))</f>
        <v>1.4062700953243827E-2</v>
      </c>
      <c r="AT1936" s="359">
        <f>_xll.qlIndexFixing($AU$1,AP1936,TRUE,_xll.ohTrigger(Trigger,Trigger1M))</f>
        <v>1.3808557685262514E-2</v>
      </c>
    </row>
    <row r="1937" spans="41:46" ht="11.25" customHeight="1" x14ac:dyDescent="0.25">
      <c r="AO1937" s="187" t="s">
        <v>90</v>
      </c>
      <c r="AP1937" s="186">
        <f>_xll.qlInterestRateIndexFixingDate(Currency&amp;"ibor"&amp;$I$1,AQ1937,Trigger)</f>
        <v>52884</v>
      </c>
      <c r="AQ1937" s="186">
        <f>_xll.qlCalendarAdvance(Calendar,AQ1936,AO1937,"f",,Trigger)</f>
        <v>52888</v>
      </c>
      <c r="AR1937" s="186">
        <f>_xll.qlInterestRateIndexMaturity(Currency&amp;"ibor"&amp;$I$1,AQ1937,Trigger)</f>
        <v>52919</v>
      </c>
      <c r="AS1937" s="359">
        <f>_xll.qlIndexFixing($AC$5,AP1937,,_xll.ohTrigger(Trigger,Quote!$V$2))</f>
        <v>1.4064923743002533E-2</v>
      </c>
      <c r="AT1937" s="359">
        <f>_xll.qlIndexFixing($AU$1,AP1937,TRUE,_xll.ohTrigger(Trigger,Trigger1M))</f>
        <v>1.3811047532470923E-2</v>
      </c>
    </row>
    <row r="1938" spans="41:46" ht="11.25" customHeight="1" x14ac:dyDescent="0.25">
      <c r="AO1938" s="187" t="s">
        <v>90</v>
      </c>
      <c r="AP1938" s="186">
        <f>_xll.qlInterestRateIndexFixingDate(Currency&amp;"ibor"&amp;$I$1,AQ1938,Trigger)</f>
        <v>52891</v>
      </c>
      <c r="AQ1938" s="186">
        <f>_xll.qlCalendarAdvance(Calendar,AQ1937,AO1938,"f",,Trigger)</f>
        <v>52895</v>
      </c>
      <c r="AR1938" s="186">
        <f>_xll.qlInterestRateIndexMaturity(Currency&amp;"ibor"&amp;$I$1,AQ1938,Trigger)</f>
        <v>52926</v>
      </c>
      <c r="AS1938" s="359">
        <f>_xll.qlIndexFixing($AC$5,AP1938,,_xll.ohTrigger(Trigger,Quote!$V$2))</f>
        <v>1.4067146533186704E-2</v>
      </c>
      <c r="AT1938" s="359">
        <f>_xll.qlIndexFixing($AU$1,AP1938,TRUE,_xll.ohTrigger(Trigger,Trigger1M))</f>
        <v>1.3813542715614897E-2</v>
      </c>
    </row>
    <row r="1939" spans="41:46" ht="11.25" customHeight="1" x14ac:dyDescent="0.25">
      <c r="AO1939" s="187" t="s">
        <v>90</v>
      </c>
      <c r="AP1939" s="186">
        <f>_xll.qlInterestRateIndexFixingDate(Currency&amp;"ibor"&amp;$I$1,AQ1939,Trigger)</f>
        <v>52898</v>
      </c>
      <c r="AQ1939" s="186">
        <f>_xll.qlCalendarAdvance(Calendar,AQ1938,AO1939,"f",,Trigger)</f>
        <v>52902</v>
      </c>
      <c r="AR1939" s="186">
        <f>_xll.qlInterestRateIndexMaturity(Currency&amp;"ibor"&amp;$I$1,AQ1939,Trigger)</f>
        <v>52932</v>
      </c>
      <c r="AS1939" s="359">
        <f>_xll.qlIndexFixing($AC$5,AP1939,,_xll.ohTrigger(Trigger,Quote!$V$2))</f>
        <v>1.4068935747162392E-2</v>
      </c>
      <c r="AT1939" s="359">
        <f>_xll.qlIndexFixing($AU$1,AP1939,TRUE,_xll.ohTrigger(Trigger,Trigger1M))</f>
        <v>1.3815599181322469E-2</v>
      </c>
    </row>
    <row r="1940" spans="41:46" ht="11.25" customHeight="1" x14ac:dyDescent="0.25">
      <c r="AO1940" s="187" t="s">
        <v>90</v>
      </c>
      <c r="AP1940" s="186">
        <f>_xll.qlInterestRateIndexFixingDate(Currency&amp;"ibor"&amp;$I$1,AQ1940,Trigger)</f>
        <v>52905</v>
      </c>
      <c r="AQ1940" s="186">
        <f>_xll.qlCalendarAdvance(Calendar,AQ1939,AO1940,"f",,Trigger)</f>
        <v>52909</v>
      </c>
      <c r="AR1940" s="186">
        <f>_xll.qlInterestRateIndexMaturity(Currency&amp;"ibor"&amp;$I$1,AQ1940,Trigger)</f>
        <v>52939</v>
      </c>
      <c r="AS1940" s="359">
        <f>_xll.qlIndexFixing($AC$5,AP1940,,_xll.ohTrigger(Trigger,Quote!$V$2))</f>
        <v>1.4071158451345767E-2</v>
      </c>
      <c r="AT1940" s="359">
        <f>_xll.qlIndexFixing($AU$1,AP1940,TRUE,_xll.ohTrigger(Trigger,Trigger1M))</f>
        <v>1.381810459082633E-2</v>
      </c>
    </row>
    <row r="1941" spans="41:46" ht="11.25" customHeight="1" x14ac:dyDescent="0.25">
      <c r="AO1941" s="187" t="s">
        <v>90</v>
      </c>
      <c r="AP1941" s="186">
        <f>_xll.qlInterestRateIndexFixingDate(Currency&amp;"ibor"&amp;$I$1,AQ1941,Trigger)</f>
        <v>52912</v>
      </c>
      <c r="AQ1941" s="186">
        <f>_xll.qlCalendarAdvance(Calendar,AQ1940,AO1941,"f",,Trigger)</f>
        <v>52916</v>
      </c>
      <c r="AR1941" s="186">
        <f>_xll.qlInterestRateIndexMaturity(Currency&amp;"ibor"&amp;$I$1,AQ1941,Trigger)</f>
        <v>52946</v>
      </c>
      <c r="AS1941" s="359">
        <f>_xll.qlIndexFixing($AC$5,AP1941,,_xll.ohTrigger(Trigger,Quote!$V$2))</f>
        <v>1.4073381155939479E-2</v>
      </c>
      <c r="AT1941" s="359">
        <f>_xll.qlIndexFixing($AU$1,AP1941,TRUE,_xll.ohTrigger(Trigger,Trigger1M))</f>
        <v>1.382061536955792E-2</v>
      </c>
    </row>
    <row r="1942" spans="41:46" ht="11.25" customHeight="1" x14ac:dyDescent="0.25">
      <c r="AO1942" s="187" t="s">
        <v>90</v>
      </c>
      <c r="AP1942" s="186">
        <f>_xll.qlInterestRateIndexFixingDate(Currency&amp;"ibor"&amp;$I$1,AQ1942,Trigger)</f>
        <v>52919</v>
      </c>
      <c r="AQ1942" s="186">
        <f>_xll.qlCalendarAdvance(Calendar,AQ1941,AO1942,"f",,Trigger)</f>
        <v>52923</v>
      </c>
      <c r="AR1942" s="186">
        <f>_xll.qlInterestRateIndexMaturity(Currency&amp;"ibor"&amp;$I$1,AQ1942,Trigger)</f>
        <v>52953</v>
      </c>
      <c r="AS1942" s="359">
        <f>_xll.qlIndexFixing($AC$5,AP1942,,_xll.ohTrigger(Trigger,Quote!$V$2))</f>
        <v>1.4075603860943531E-2</v>
      </c>
      <c r="AT1942" s="359">
        <f>_xll.qlIndexFixing($AU$1,AP1942,TRUE,_xll.ohTrigger(Trigger,Trigger1M))</f>
        <v>1.3823131528969412E-2</v>
      </c>
    </row>
    <row r="1943" spans="41:46" ht="11.25" customHeight="1" x14ac:dyDescent="0.25">
      <c r="AO1943" s="187" t="s">
        <v>90</v>
      </c>
      <c r="AP1943" s="186">
        <f>_xll.qlInterestRateIndexFixingDate(Currency&amp;"ibor"&amp;$I$1,AQ1943,Trigger)</f>
        <v>52926</v>
      </c>
      <c r="AQ1943" s="186">
        <f>_xll.qlCalendarAdvance(Calendar,AQ1942,AO1943,"f",,Trigger)</f>
        <v>52930</v>
      </c>
      <c r="AR1943" s="186">
        <f>_xll.qlInterestRateIndexMaturity(Currency&amp;"ibor"&amp;$I$1,AQ1943,Trigger)</f>
        <v>52960</v>
      </c>
      <c r="AS1943" s="359">
        <f>_xll.qlIndexFixing($AC$5,AP1943,,_xll.ohTrigger(Trigger,Quote!$V$2))</f>
        <v>1.4077826566357921E-2</v>
      </c>
      <c r="AT1943" s="359">
        <f>_xll.qlIndexFixing($AU$1,AP1943,TRUE,_xll.ohTrigger(Trigger,Trigger1M))</f>
        <v>1.3825653080499656E-2</v>
      </c>
    </row>
    <row r="1944" spans="41:46" ht="11.25" customHeight="1" x14ac:dyDescent="0.25">
      <c r="AO1944" s="187" t="s">
        <v>90</v>
      </c>
      <c r="AP1944" s="186">
        <f>_xll.qlInterestRateIndexFixingDate(Currency&amp;"ibor"&amp;$I$1,AQ1944,Trigger)</f>
        <v>52933</v>
      </c>
      <c r="AQ1944" s="186">
        <f>_xll.qlCalendarAdvance(Calendar,AQ1943,AO1944,"f",,Trigger)</f>
        <v>52937</v>
      </c>
      <c r="AR1944" s="186">
        <f>_xll.qlInterestRateIndexMaturity(Currency&amp;"ibor"&amp;$I$1,AQ1944,Trigger)</f>
        <v>52968</v>
      </c>
      <c r="AS1944" s="359">
        <f>_xll.qlIndexFixing($AC$5,AP1944,,_xll.ohTrigger(Trigger,Quote!$V$2))</f>
        <v>1.4080483283218792E-2</v>
      </c>
      <c r="AT1944" s="359">
        <f>_xll.qlIndexFixing($AU$1,AP1944,TRUE,_xll.ohTrigger(Trigger,Trigger1M))</f>
        <v>1.3828626510083842E-2</v>
      </c>
    </row>
    <row r="1945" spans="41:46" ht="11.25" customHeight="1" x14ac:dyDescent="0.25">
      <c r="AO1945" s="187" t="s">
        <v>90</v>
      </c>
      <c r="AP1945" s="186">
        <f>_xll.qlInterestRateIndexFixingDate(Currency&amp;"ibor"&amp;$I$1,AQ1945,Trigger)</f>
        <v>52940</v>
      </c>
      <c r="AQ1945" s="186">
        <f>_xll.qlCalendarAdvance(Calendar,AQ1944,AO1945,"f",,Trigger)</f>
        <v>52944</v>
      </c>
      <c r="AR1945" s="186">
        <f>_xll.qlInterestRateIndexMaturity(Currency&amp;"ibor"&amp;$I$1,AQ1945,Trigger)</f>
        <v>52975</v>
      </c>
      <c r="AS1945" s="359">
        <f>_xll.qlIndexFixing($AC$5,AP1945,,_xll.ohTrigger(Trigger,Quote!$V$2))</f>
        <v>1.4082706076376069E-2</v>
      </c>
      <c r="AT1945" s="359">
        <f>_xll.qlIndexFixing($AU$1,AP1945,TRUE,_xll.ohTrigger(Trigger,Trigger1M))</f>
        <v>1.3831159365253315E-2</v>
      </c>
    </row>
    <row r="1946" spans="41:46" ht="11.25" customHeight="1" x14ac:dyDescent="0.25">
      <c r="AO1946" s="187" t="s">
        <v>90</v>
      </c>
      <c r="AP1946" s="186">
        <f>_xll.qlInterestRateIndexFixingDate(Currency&amp;"ibor"&amp;$I$1,AQ1946,Trigger)</f>
        <v>52947</v>
      </c>
      <c r="AQ1946" s="186">
        <f>_xll.qlCalendarAdvance(Calendar,AQ1945,AO1946,"f",,Trigger)</f>
        <v>52951</v>
      </c>
      <c r="AR1946" s="186">
        <f>_xll.qlInterestRateIndexMaturity(Currency&amp;"ibor"&amp;$I$1,AQ1946,Trigger)</f>
        <v>52982</v>
      </c>
      <c r="AS1946" s="359">
        <f>_xll.qlIndexFixing($AC$5,AP1946,,_xll.ohTrigger(Trigger,Quote!$V$2))</f>
        <v>1.4084928869961391E-2</v>
      </c>
      <c r="AT1946" s="359">
        <f>_xll.qlIndexFixing($AU$1,AP1946,TRUE,_xll.ohTrigger(Trigger,Trigger1M))</f>
        <v>1.3833697647921238E-2</v>
      </c>
    </row>
    <row r="1947" spans="41:46" ht="11.25" customHeight="1" x14ac:dyDescent="0.25">
      <c r="AO1947" s="187" t="s">
        <v>90</v>
      </c>
      <c r="AP1947" s="186">
        <f>_xll.qlInterestRateIndexFixingDate(Currency&amp;"ibor"&amp;$I$1,AQ1947,Trigger)</f>
        <v>52953</v>
      </c>
      <c r="AQ1947" s="186">
        <f>_xll.qlCalendarAdvance(Calendar,AQ1946,AO1947,"f",,Trigger)</f>
        <v>52958</v>
      </c>
      <c r="AR1947" s="186">
        <f>_xll.qlInterestRateIndexMaturity(Currency&amp;"ibor"&amp;$I$1,AQ1947,Trigger)</f>
        <v>52989</v>
      </c>
      <c r="AS1947" s="359">
        <f>_xll.qlIndexFixing($AC$5,AP1947,,_xll.ohTrigger(Trigger,Quote!$V$2))</f>
        <v>1.4087151663969602E-2</v>
      </c>
      <c r="AT1947" s="359">
        <f>_xll.qlIndexFixing($AU$1,AP1947,TRUE,_xll.ohTrigger(Trigger,Trigger1M))</f>
        <v>1.3836241369531361E-2</v>
      </c>
    </row>
    <row r="1948" spans="41:46" ht="11.25" customHeight="1" x14ac:dyDescent="0.25">
      <c r="AO1948" s="187" t="s">
        <v>90</v>
      </c>
      <c r="AP1948" s="186">
        <f>_xll.qlInterestRateIndexFixingDate(Currency&amp;"ibor"&amp;$I$1,AQ1948,Trigger)</f>
        <v>52961</v>
      </c>
      <c r="AQ1948" s="186">
        <f>_xll.qlCalendarAdvance(Calendar,AQ1947,AO1948,"f",,Trigger)</f>
        <v>52965</v>
      </c>
      <c r="AR1948" s="186">
        <f>_xll.qlInterestRateIndexMaturity(Currency&amp;"ibor"&amp;$I$1,AQ1948,Trigger)</f>
        <v>52996</v>
      </c>
      <c r="AS1948" s="359">
        <f>_xll.qlIndexFixing($AC$5,AP1948,,_xll.ohTrigger(Trigger,Quote!$V$2))</f>
        <v>1.4089374458400699E-2</v>
      </c>
      <c r="AT1948" s="359">
        <f>_xll.qlIndexFixing($AU$1,AP1948,TRUE,_xll.ohTrigger(Trigger,Trigger1M))</f>
        <v>1.383879054153259E-2</v>
      </c>
    </row>
    <row r="1949" spans="41:46" ht="11.25" customHeight="1" x14ac:dyDescent="0.25">
      <c r="AO1949" s="187" t="s">
        <v>90</v>
      </c>
      <c r="AP1949" s="186">
        <f>_xll.qlInterestRateIndexFixingDate(Currency&amp;"ibor"&amp;$I$1,AQ1949,Trigger)</f>
        <v>52968</v>
      </c>
      <c r="AQ1949" s="186">
        <f>_xll.qlCalendarAdvance(Calendar,AQ1948,AO1949,"f",,Trigger)</f>
        <v>52972</v>
      </c>
      <c r="AR1949" s="186">
        <f>_xll.qlInterestRateIndexMaturity(Currency&amp;"ibor"&amp;$I$1,AQ1949,Trigger)</f>
        <v>53003</v>
      </c>
      <c r="AS1949" s="359">
        <f>_xll.qlIndexFixing($AC$5,AP1949,,_xll.ohTrigger(Trigger,Quote!$V$2))</f>
        <v>1.4091597253262421E-2</v>
      </c>
      <c r="AT1949" s="359">
        <f>_xll.qlIndexFixing($AU$1,AP1949,TRUE,_xll.ohTrigger(Trigger,Trigger1M))</f>
        <v>1.3841345175368674E-2</v>
      </c>
    </row>
    <row r="1950" spans="41:46" ht="11.25" customHeight="1" x14ac:dyDescent="0.25">
      <c r="AO1950" s="187" t="s">
        <v>90</v>
      </c>
      <c r="AP1950" s="186">
        <f>_xll.qlInterestRateIndexFixingDate(Currency&amp;"ibor"&amp;$I$1,AQ1950,Trigger)</f>
        <v>52975</v>
      </c>
      <c r="AQ1950" s="186">
        <f>_xll.qlCalendarAdvance(Calendar,AQ1949,AO1950,"f",,Trigger)</f>
        <v>52979</v>
      </c>
      <c r="AR1950" s="186">
        <f>_xll.qlInterestRateIndexMaturity(Currency&amp;"ibor"&amp;$I$1,AQ1950,Trigger)</f>
        <v>53010</v>
      </c>
      <c r="AS1950" s="359">
        <f>_xll.qlIndexFixing($AC$5,AP1950,,_xll.ohTrigger(Trigger,Quote!$V$2))</f>
        <v>1.4093820048547029E-2</v>
      </c>
      <c r="AT1950" s="359">
        <f>_xll.qlIndexFixing($AU$1,AP1950,TRUE,_xll.ohTrigger(Trigger,Trigger1M))</f>
        <v>1.3843905282483363E-2</v>
      </c>
    </row>
    <row r="1951" spans="41:46" ht="11.25" customHeight="1" x14ac:dyDescent="0.25">
      <c r="AO1951" s="187" t="s">
        <v>90</v>
      </c>
      <c r="AP1951" s="186">
        <f>_xll.qlInterestRateIndexFixingDate(Currency&amp;"ibor"&amp;$I$1,AQ1951,Trigger)</f>
        <v>52982</v>
      </c>
      <c r="AQ1951" s="186">
        <f>_xll.qlCalendarAdvance(Calendar,AQ1950,AO1951,"f",,Trigger)</f>
        <v>52986</v>
      </c>
      <c r="AR1951" s="186">
        <f>_xll.qlInterestRateIndexMaturity(Currency&amp;"ibor"&amp;$I$1,AQ1951,Trigger)</f>
        <v>53017</v>
      </c>
      <c r="AS1951" s="359">
        <f>_xll.qlIndexFixing($AC$5,AP1951,,_xll.ohTrigger(Trigger,Quote!$V$2))</f>
        <v>1.4096042844254525E-2</v>
      </c>
      <c r="AT1951" s="359">
        <f>_xll.qlIndexFixing($AU$1,AP1951,TRUE,_xll.ohTrigger(Trigger,Trigger1M))</f>
        <v>1.3846470874325563E-2</v>
      </c>
    </row>
    <row r="1952" spans="41:46" ht="11.25" customHeight="1" x14ac:dyDescent="0.25">
      <c r="AO1952" s="187" t="s">
        <v>90</v>
      </c>
      <c r="AP1952" s="186">
        <f>_xll.qlInterestRateIndexFixingDate(Currency&amp;"ibor"&amp;$I$1,AQ1952,Trigger)</f>
        <v>52989</v>
      </c>
      <c r="AQ1952" s="186">
        <f>_xll.qlCalendarAdvance(Calendar,AQ1951,AO1952,"f",,Trigger)</f>
        <v>52993</v>
      </c>
      <c r="AR1952" s="186">
        <f>_xll.qlInterestRateIndexMaturity(Currency&amp;"ibor"&amp;$I$1,AQ1952,Trigger)</f>
        <v>53021</v>
      </c>
      <c r="AS1952" s="359">
        <f>_xll.qlIndexFixing($AC$5,AP1952,,_xll.ohTrigger(Trigger,Quote!$V$2))</f>
        <v>1.409696157892913E-2</v>
      </c>
      <c r="AT1952" s="359">
        <f>_xll.qlIndexFixing($AU$1,AP1952,TRUE,_xll.ohTrigger(Trigger,Trigger1M))</f>
        <v>1.3847690985191452E-2</v>
      </c>
    </row>
    <row r="1953" spans="41:46" ht="11.25" customHeight="1" x14ac:dyDescent="0.25">
      <c r="AO1953" s="187" t="s">
        <v>90</v>
      </c>
      <c r="AP1953" s="186">
        <f>_xll.qlInterestRateIndexFixingDate(Currency&amp;"ibor"&amp;$I$1,AQ1953,Trigger)</f>
        <v>52996</v>
      </c>
      <c r="AQ1953" s="186">
        <f>_xll.qlCalendarAdvance(Calendar,AQ1952,AO1953,"f",,Trigger)</f>
        <v>53000</v>
      </c>
      <c r="AR1953" s="186">
        <f>_xll.qlInterestRateIndexMaturity(Currency&amp;"ibor"&amp;$I$1,AQ1953,Trigger)</f>
        <v>53028</v>
      </c>
      <c r="AS1953" s="359">
        <f>_xll.qlIndexFixing($AC$5,AP1953,,_xll.ohTrigger(Trigger,Quote!$V$2))</f>
        <v>1.4099184114410499E-2</v>
      </c>
      <c r="AT1953" s="359">
        <f>_xll.qlIndexFixing($AU$1,AP1953,TRUE,_xll.ohTrigger(Trigger,Trigger1M))</f>
        <v>1.3850266100886417E-2</v>
      </c>
    </row>
    <row r="1954" spans="41:46" ht="11.25" customHeight="1" x14ac:dyDescent="0.25">
      <c r="AO1954" s="187" t="s">
        <v>90</v>
      </c>
      <c r="AP1954" s="186">
        <f>_xll.qlInterestRateIndexFixingDate(Currency&amp;"ibor"&amp;$I$1,AQ1954,Trigger)</f>
        <v>53003</v>
      </c>
      <c r="AQ1954" s="186">
        <f>_xll.qlCalendarAdvance(Calendar,AQ1953,AO1954,"f",,Trigger)</f>
        <v>53007</v>
      </c>
      <c r="AR1954" s="186">
        <f>_xll.qlInterestRateIndexMaturity(Currency&amp;"ibor"&amp;$I$1,AQ1954,Trigger)</f>
        <v>53035</v>
      </c>
      <c r="AS1954" s="359">
        <f>_xll.qlIndexFixing($AC$5,AP1954,,_xll.ohTrigger(Trigger,Quote!$V$2))</f>
        <v>1.410140665028013E-2</v>
      </c>
      <c r="AT1954" s="359">
        <f>_xll.qlIndexFixing($AU$1,AP1954,TRUE,_xll.ohTrigger(Trigger,Trigger1M))</f>
        <v>1.3852846732494824E-2</v>
      </c>
    </row>
    <row r="1955" spans="41:46" ht="11.25" customHeight="1" x14ac:dyDescent="0.25">
      <c r="AO1955" s="187" t="s">
        <v>90</v>
      </c>
      <c r="AP1955" s="186">
        <f>_xll.qlInterestRateIndexFixingDate(Currency&amp;"ibor"&amp;$I$1,AQ1955,Trigger)</f>
        <v>53010</v>
      </c>
      <c r="AQ1955" s="186">
        <f>_xll.qlCalendarAdvance(Calendar,AQ1954,AO1955,"f",,Trigger)</f>
        <v>53014</v>
      </c>
      <c r="AR1955" s="186">
        <f>_xll.qlInterestRateIndexMaturity(Currency&amp;"ibor"&amp;$I$1,AQ1955,Trigger)</f>
        <v>53042</v>
      </c>
      <c r="AS1955" s="359">
        <f>_xll.qlIndexFixing($AC$5,AP1955,,_xll.ohTrigger(Trigger,Quote!$V$2))</f>
        <v>1.4103629186529456E-2</v>
      </c>
      <c r="AT1955" s="359">
        <f>_xll.qlIndexFixing($AU$1,AP1955,TRUE,_xll.ohTrigger(Trigger,Trigger1M))</f>
        <v>1.3855432891461801E-2</v>
      </c>
    </row>
    <row r="1956" spans="41:46" ht="11.25" customHeight="1" x14ac:dyDescent="0.25">
      <c r="AO1956" s="187" t="s">
        <v>90</v>
      </c>
      <c r="AP1956" s="186">
        <f>_xll.qlInterestRateIndexFixingDate(Currency&amp;"ibor"&amp;$I$1,AQ1956,Trigger)</f>
        <v>53017</v>
      </c>
      <c r="AQ1956" s="186">
        <f>_xll.qlCalendarAdvance(Calendar,AQ1955,AO1956,"f",,Trigger)</f>
        <v>53021</v>
      </c>
      <c r="AR1956" s="186">
        <f>_xll.qlInterestRateIndexMaturity(Currency&amp;"ibor"&amp;$I$1,AQ1956,Trigger)</f>
        <v>53052</v>
      </c>
      <c r="AS1956" s="359">
        <f>_xll.qlIndexFixing($AC$5,AP1956,,_xll.ohTrigger(Trigger,Quote!$V$2))</f>
        <v>1.4107156829171418E-2</v>
      </c>
      <c r="AT1956" s="359">
        <f>_xll.qlIndexFixing($AU$1,AP1956,TRUE,_xll.ohTrigger(Trigger,Trigger1M))</f>
        <v>1.3859381504998497E-2</v>
      </c>
    </row>
    <row r="1957" spans="41:46" ht="11.25" customHeight="1" x14ac:dyDescent="0.25">
      <c r="AO1957" s="187" t="s">
        <v>90</v>
      </c>
      <c r="AP1957" s="186">
        <f>_xll.qlInterestRateIndexFixingDate(Currency&amp;"ibor"&amp;$I$1,AQ1957,Trigger)</f>
        <v>53024</v>
      </c>
      <c r="AQ1957" s="186">
        <f>_xll.qlCalendarAdvance(Calendar,AQ1956,AO1957,"f",,Trigger)</f>
        <v>53028</v>
      </c>
      <c r="AR1957" s="186">
        <f>_xll.qlInterestRateIndexMaturity(Currency&amp;"ibor"&amp;$I$1,AQ1957,Trigger)</f>
        <v>53063</v>
      </c>
      <c r="AS1957" s="359">
        <f>_xll.qlIndexFixing($AC$5,AP1957,,_xll.ohTrigger(Trigger,Quote!$V$2))</f>
        <v>1.4111120392309724E-2</v>
      </c>
      <c r="AT1957" s="359">
        <f>_xll.qlIndexFixing($AU$1,AP1957,TRUE,_xll.ohTrigger(Trigger,Trigger1M))</f>
        <v>1.386379228419697E-2</v>
      </c>
    </row>
    <row r="1958" spans="41:46" ht="11.25" customHeight="1" x14ac:dyDescent="0.25">
      <c r="AO1958" s="187" t="s">
        <v>90</v>
      </c>
      <c r="AP1958" s="186">
        <f>_xll.qlInterestRateIndexFixingDate(Currency&amp;"ibor"&amp;$I$1,AQ1958,Trigger)</f>
        <v>53031</v>
      </c>
      <c r="AQ1958" s="186">
        <f>_xll.qlCalendarAdvance(Calendar,AQ1957,AO1958,"f",,Trigger)</f>
        <v>53035</v>
      </c>
      <c r="AR1958" s="186">
        <f>_xll.qlInterestRateIndexMaturity(Currency&amp;"ibor"&amp;$I$1,AQ1958,Trigger)</f>
        <v>53066</v>
      </c>
      <c r="AS1958" s="359">
        <f>_xll.qlIndexFixing($AC$5,AP1958,,_xll.ohTrigger(Trigger,Quote!$V$2))</f>
        <v>1.4111602426112313E-2</v>
      </c>
      <c r="AT1958" s="359">
        <f>_xll.qlIndexFixing($AU$1,AP1958,TRUE,_xll.ohTrigger(Trigger,Trigger1M))</f>
        <v>1.3864584550930661E-2</v>
      </c>
    </row>
    <row r="1959" spans="41:46" ht="11.25" customHeight="1" x14ac:dyDescent="0.25">
      <c r="AO1959" s="187" t="s">
        <v>90</v>
      </c>
      <c r="AP1959" s="186">
        <f>_xll.qlInterestRateIndexFixingDate(Currency&amp;"ibor"&amp;$I$1,AQ1959,Trigger)</f>
        <v>53038</v>
      </c>
      <c r="AQ1959" s="186">
        <f>_xll.qlCalendarAdvance(Calendar,AQ1958,AO1959,"f",,Trigger)</f>
        <v>53042</v>
      </c>
      <c r="AR1959" s="186">
        <f>_xll.qlInterestRateIndexMaturity(Currency&amp;"ibor"&amp;$I$1,AQ1959,Trigger)</f>
        <v>53073</v>
      </c>
      <c r="AS1959" s="359">
        <f>_xll.qlIndexFixing($AC$5,AP1959,,_xll.ohTrigger(Trigger,Quote!$V$2))</f>
        <v>1.411382522522096E-2</v>
      </c>
      <c r="AT1959" s="359">
        <f>_xll.qlIndexFixing($AU$1,AP1959,TRUE,_xll.ohTrigger(Trigger,Trigger1M))</f>
        <v>1.3867194432611755E-2</v>
      </c>
    </row>
    <row r="1960" spans="41:46" ht="11.25" customHeight="1" x14ac:dyDescent="0.25">
      <c r="AO1960" s="187" t="s">
        <v>90</v>
      </c>
      <c r="AP1960" s="186">
        <f>_xll.qlInterestRateIndexFixingDate(Currency&amp;"ibor"&amp;$I$1,AQ1960,Trigger)</f>
        <v>53045</v>
      </c>
      <c r="AQ1960" s="186">
        <f>_xll.qlCalendarAdvance(Calendar,AQ1959,AO1960,"f",,Trigger)</f>
        <v>53049</v>
      </c>
      <c r="AR1960" s="186">
        <f>_xll.qlInterestRateIndexMaturity(Currency&amp;"ibor"&amp;$I$1,AQ1960,Trigger)</f>
        <v>53080</v>
      </c>
      <c r="AS1960" s="359">
        <f>_xll.qlIndexFixing($AC$5,AP1960,,_xll.ohTrigger(Trigger,Quote!$V$2))</f>
        <v>1.4116048024752493E-2</v>
      </c>
      <c r="AT1960" s="359">
        <f>_xll.qlIndexFixing($AU$1,AP1960,TRUE,_xll.ohTrigger(Trigger,Trigger1M))</f>
        <v>1.3869809902021838E-2</v>
      </c>
    </row>
    <row r="1961" spans="41:46" ht="11.25" customHeight="1" x14ac:dyDescent="0.25">
      <c r="AO1961" s="187" t="s">
        <v>90</v>
      </c>
      <c r="AP1961" s="186">
        <f>_xll.qlInterestRateIndexFixingDate(Currency&amp;"ibor"&amp;$I$1,AQ1961,Trigger)</f>
        <v>53052</v>
      </c>
      <c r="AQ1961" s="186">
        <f>_xll.qlCalendarAdvance(Calendar,AQ1960,AO1961,"f",,Trigger)</f>
        <v>53056</v>
      </c>
      <c r="AR1961" s="186">
        <f>_xll.qlInterestRateIndexMaturity(Currency&amp;"ibor"&amp;$I$1,AQ1961,Trigger)</f>
        <v>53086</v>
      </c>
      <c r="AS1961" s="359">
        <f>_xll.qlIndexFixing($AC$5,AP1961,,_xll.ohTrigger(Trigger,Quote!$V$2))</f>
        <v>1.4117835334163331E-2</v>
      </c>
      <c r="AT1961" s="359">
        <f>_xll.qlIndexFixing($AU$1,AP1961,TRUE,_xll.ohTrigger(Trigger,Trigger1M))</f>
        <v>1.3871976107761697E-2</v>
      </c>
    </row>
    <row r="1962" spans="41:46" ht="11.25" customHeight="1" x14ac:dyDescent="0.25">
      <c r="AO1962" s="187" t="s">
        <v>90</v>
      </c>
      <c r="AP1962" s="186">
        <f>_xll.qlInterestRateIndexFixingDate(Currency&amp;"ibor"&amp;$I$1,AQ1962,Trigger)</f>
        <v>53057</v>
      </c>
      <c r="AQ1962" s="186">
        <f>_xll.qlCalendarAdvance(Calendar,AQ1961,AO1962,"f",,Trigger)</f>
        <v>53063</v>
      </c>
      <c r="AR1962" s="186">
        <f>_xll.qlInterestRateIndexMaturity(Currency&amp;"ibor"&amp;$I$1,AQ1962,Trigger)</f>
        <v>53093</v>
      </c>
      <c r="AS1962" s="359">
        <f>_xll.qlIndexFixing($AC$5,AP1962,,_xll.ohTrigger(Trigger,Quote!$V$2))</f>
        <v>1.4120058047390138E-2</v>
      </c>
      <c r="AT1962" s="359">
        <f>_xll.qlIndexFixing($AU$1,AP1962,TRUE,_xll.ohTrigger(Trigger,Trigger1M))</f>
        <v>1.3874602284099424E-2</v>
      </c>
    </row>
    <row r="1963" spans="41:46" ht="11.25" customHeight="1" x14ac:dyDescent="0.25">
      <c r="AO1963" s="187" t="s">
        <v>90</v>
      </c>
      <c r="AP1963" s="186">
        <f>_xll.qlInterestRateIndexFixingDate(Currency&amp;"ibor"&amp;$I$1,AQ1963,Trigger)</f>
        <v>53066</v>
      </c>
      <c r="AQ1963" s="186">
        <f>_xll.qlCalendarAdvance(Calendar,AQ1962,AO1963,"f",,Trigger)</f>
        <v>53070</v>
      </c>
      <c r="AR1963" s="186">
        <f>_xll.qlInterestRateIndexMaturity(Currency&amp;"ibor"&amp;$I$1,AQ1963,Trigger)</f>
        <v>53100</v>
      </c>
      <c r="AS1963" s="359">
        <f>_xll.qlIndexFixing($AC$5,AP1963,,_xll.ohTrigger(Trigger,Quote!$V$2))</f>
        <v>1.4122280761029948E-2</v>
      </c>
      <c r="AT1963" s="359">
        <f>_xll.qlIndexFixing($AU$1,AP1963,TRUE,_xll.ohTrigger(Trigger,Trigger1M))</f>
        <v>1.387723408145547E-2</v>
      </c>
    </row>
    <row r="1964" spans="41:46" ht="11.25" customHeight="1" x14ac:dyDescent="0.25">
      <c r="AO1964" s="187" t="s">
        <v>90</v>
      </c>
      <c r="AP1964" s="186">
        <f>_xll.qlInterestRateIndexFixingDate(Currency&amp;"ibor"&amp;$I$1,AQ1964,Trigger)</f>
        <v>53073</v>
      </c>
      <c r="AQ1964" s="186">
        <f>_xll.qlCalendarAdvance(Calendar,AQ1963,AO1964,"f",,Trigger)</f>
        <v>53077</v>
      </c>
      <c r="AR1964" s="186">
        <f>_xll.qlInterestRateIndexMaturity(Currency&amp;"ibor"&amp;$I$1,AQ1964,Trigger)</f>
        <v>53107</v>
      </c>
      <c r="AS1964" s="359">
        <f>_xll.qlIndexFixing($AC$5,AP1964,,_xll.ohTrigger(Trigger,Quote!$V$2))</f>
        <v>1.4124503475080097E-2</v>
      </c>
      <c r="AT1964" s="359">
        <f>_xll.qlIndexFixing($AU$1,AP1964,TRUE,_xll.ohTrigger(Trigger,Trigger1M))</f>
        <v>1.3879871511274011E-2</v>
      </c>
    </row>
    <row r="1965" spans="41:46" ht="11.25" customHeight="1" x14ac:dyDescent="0.25">
      <c r="AO1965" s="187" t="s">
        <v>90</v>
      </c>
      <c r="AP1965" s="186">
        <f>_xll.qlInterestRateIndexFixingDate(Currency&amp;"ibor"&amp;$I$1,AQ1965,Trigger)</f>
        <v>53079</v>
      </c>
      <c r="AQ1965" s="186">
        <f>_xll.qlCalendarAdvance(Calendar,AQ1964,AO1965,"f",,Trigger)</f>
        <v>53084</v>
      </c>
      <c r="AR1965" s="186">
        <f>_xll.qlInterestRateIndexMaturity(Currency&amp;"ibor"&amp;$I$1,AQ1965,Trigger)</f>
        <v>53115</v>
      </c>
      <c r="AS1965" s="359">
        <f>_xll.qlIndexFixing($AC$5,AP1965,,_xll.ohTrigger(Trigger,Quote!$V$2))</f>
        <v>1.4127738742875096E-2</v>
      </c>
      <c r="AT1965" s="359">
        <f>_xll.qlIndexFixing($AU$1,AP1965,TRUE,_xll.ohTrigger(Trigger,Trigger1M))</f>
        <v>1.3882971463227898E-2</v>
      </c>
    </row>
    <row r="1966" spans="41:46" ht="11.25" customHeight="1" x14ac:dyDescent="0.25">
      <c r="AO1966" s="187" t="s">
        <v>90</v>
      </c>
      <c r="AP1966" s="186">
        <f>_xll.qlInterestRateIndexFixingDate(Currency&amp;"ibor"&amp;$I$1,AQ1966,Trigger)</f>
        <v>53087</v>
      </c>
      <c r="AQ1966" s="186">
        <f>_xll.qlCalendarAdvance(Calendar,AQ1965,AO1966,"f",,Trigger)</f>
        <v>53091</v>
      </c>
      <c r="AR1966" s="186">
        <f>_xll.qlInterestRateIndexMaturity(Currency&amp;"ibor"&amp;$I$1,AQ1966,Trigger)</f>
        <v>53122</v>
      </c>
      <c r="AS1966" s="359">
        <f>_xll.qlIndexFixing($AC$5,AP1966,,_xll.ohTrigger(Trigger,Quote!$V$2))</f>
        <v>1.413400149111768E-2</v>
      </c>
      <c r="AT1966" s="359">
        <f>_xll.qlIndexFixing($AU$1,AP1966,TRUE,_xll.ohTrigger(Trigger,Trigger1M))</f>
        <v>1.3885619437132559E-2</v>
      </c>
    </row>
    <row r="1967" spans="41:46" ht="11.25" customHeight="1" x14ac:dyDescent="0.25">
      <c r="AO1967" s="187" t="s">
        <v>90</v>
      </c>
      <c r="AP1967" s="186">
        <f>_xll.qlInterestRateIndexFixingDate(Currency&amp;"ibor"&amp;$I$1,AQ1967,Trigger)</f>
        <v>53094</v>
      </c>
      <c r="AQ1967" s="186">
        <f>_xll.qlCalendarAdvance(Calendar,AQ1966,AO1967,"f",,Trigger)</f>
        <v>53098</v>
      </c>
      <c r="AR1967" s="186">
        <f>_xll.qlInterestRateIndexMaturity(Currency&amp;"ibor"&amp;$I$1,AQ1967,Trigger)</f>
        <v>53129</v>
      </c>
      <c r="AS1967" s="359">
        <f>_xll.qlIndexFixing($AC$5,AP1967,,_xll.ohTrigger(Trigger,Quote!$V$2))</f>
        <v>1.4140269398080165E-2</v>
      </c>
      <c r="AT1967" s="359">
        <f>_xll.qlIndexFixing($AU$1,AP1967,TRUE,_xll.ohTrigger(Trigger,Trigger1M))</f>
        <v>1.3888267263691859E-2</v>
      </c>
    </row>
    <row r="1968" spans="41:46" ht="11.25" customHeight="1" x14ac:dyDescent="0.25">
      <c r="AO1968" s="187" t="s">
        <v>90</v>
      </c>
      <c r="AP1968" s="186">
        <f>_xll.qlInterestRateIndexFixingDate(Currency&amp;"ibor"&amp;$I$1,AQ1968,Trigger)</f>
        <v>53101</v>
      </c>
      <c r="AQ1968" s="186">
        <f>_xll.qlCalendarAdvance(Calendar,AQ1967,AO1968,"f",,Trigger)</f>
        <v>53105</v>
      </c>
      <c r="AR1968" s="186">
        <f>_xll.qlInterestRateIndexMaturity(Currency&amp;"ibor"&amp;$I$1,AQ1968,Trigger)</f>
        <v>53136</v>
      </c>
      <c r="AS1968" s="359">
        <f>_xll.qlIndexFixing($AC$5,AP1968,,_xll.ohTrigger(Trigger,Quote!$V$2))</f>
        <v>1.4146542463767712E-2</v>
      </c>
      <c r="AT1968" s="359">
        <f>_xll.qlIndexFixing($AU$1,AP1968,TRUE,_xll.ohTrigger(Trigger,Trigger1M))</f>
        <v>1.3890909853080462E-2</v>
      </c>
    </row>
    <row r="1969" spans="41:46" ht="11.25" customHeight="1" x14ac:dyDescent="0.25">
      <c r="AO1969" s="187" t="s">
        <v>90</v>
      </c>
      <c r="AP1969" s="186">
        <f>_xll.qlInterestRateIndexFixingDate(Currency&amp;"ibor"&amp;$I$1,AQ1969,Trigger)</f>
        <v>53108</v>
      </c>
      <c r="AQ1969" s="186">
        <f>_xll.qlCalendarAdvance(Calendar,AQ1968,AO1969,"f",,Trigger)</f>
        <v>53112</v>
      </c>
      <c r="AR1969" s="186">
        <f>_xll.qlInterestRateIndexMaturity(Currency&amp;"ibor"&amp;$I$1,AQ1969,Trigger)</f>
        <v>53143</v>
      </c>
      <c r="AS1969" s="359">
        <f>_xll.qlIndexFixing($AC$5,AP1969,,_xll.ohTrigger(Trigger,Quote!$V$2))</f>
        <v>1.4152820688193211E-2</v>
      </c>
      <c r="AT1969" s="359">
        <f>_xll.qlIndexFixing($AU$1,AP1969,TRUE,_xll.ohTrigger(Trigger,Trigger1M))</f>
        <v>1.3893542102487291E-2</v>
      </c>
    </row>
    <row r="1970" spans="41:46" ht="11.25" customHeight="1" x14ac:dyDescent="0.25">
      <c r="AO1970" s="187" t="s">
        <v>90</v>
      </c>
      <c r="AP1970" s="186">
        <f>_xll.qlInterestRateIndexFixingDate(Currency&amp;"ibor"&amp;$I$1,AQ1970,Trigger)</f>
        <v>53115</v>
      </c>
      <c r="AQ1970" s="186">
        <f>_xll.qlCalendarAdvance(Calendar,AQ1969,AO1970,"f",,Trigger)</f>
        <v>53119</v>
      </c>
      <c r="AR1970" s="186">
        <f>_xll.qlInterestRateIndexMaturity(Currency&amp;"ibor"&amp;$I$1,AQ1970,Trigger)</f>
        <v>53149</v>
      </c>
      <c r="AS1970" s="359">
        <f>_xll.qlIndexFixing($AC$5,AP1970,,_xll.ohTrigger(Trigger,Quote!$V$2))</f>
        <v>1.4155780830268583E-2</v>
      </c>
      <c r="AT1970" s="359">
        <f>_xll.qlIndexFixing($AU$1,AP1970,TRUE,_xll.ohTrigger(Trigger,Trigger1M))</f>
        <v>1.3895705626871369E-2</v>
      </c>
    </row>
    <row r="1971" spans="41:46" ht="11.25" customHeight="1" x14ac:dyDescent="0.25">
      <c r="AO1971" s="187" t="s">
        <v>90</v>
      </c>
      <c r="AP1971" s="186">
        <f>_xll.qlInterestRateIndexFixingDate(Currency&amp;"ibor"&amp;$I$1,AQ1971,Trigger)</f>
        <v>53122</v>
      </c>
      <c r="AQ1971" s="186">
        <f>_xll.qlCalendarAdvance(Calendar,AQ1970,AO1971,"f",,Trigger)</f>
        <v>53126</v>
      </c>
      <c r="AR1971" s="186">
        <f>_xll.qlInterestRateIndexMaturity(Currency&amp;"ibor"&amp;$I$1,AQ1971,Trigger)</f>
        <v>53156</v>
      </c>
      <c r="AS1971" s="359">
        <f>_xll.qlIndexFixing($AC$5,AP1971,,_xll.ohTrigger(Trigger,Quote!$V$2))</f>
        <v>1.4158026380470368E-2</v>
      </c>
      <c r="AT1971" s="359">
        <f>_xll.qlIndexFixing($AU$1,AP1971,TRUE,_xll.ohTrigger(Trigger,Trigger1M))</f>
        <v>1.3898306911706904E-2</v>
      </c>
    </row>
    <row r="1972" spans="41:46" ht="11.25" customHeight="1" x14ac:dyDescent="0.25">
      <c r="AO1972" s="187" t="s">
        <v>90</v>
      </c>
      <c r="AP1972" s="186">
        <f>_xll.qlInterestRateIndexFixingDate(Currency&amp;"ibor"&amp;$I$1,AQ1972,Trigger)</f>
        <v>53129</v>
      </c>
      <c r="AQ1972" s="186">
        <f>_xll.qlCalendarAdvance(Calendar,AQ1971,AO1972,"f",,Trigger)</f>
        <v>53133</v>
      </c>
      <c r="AR1972" s="186">
        <f>_xll.qlInterestRateIndexMaturity(Currency&amp;"ibor"&amp;$I$1,AQ1972,Trigger)</f>
        <v>53163</v>
      </c>
      <c r="AS1972" s="359">
        <f>_xll.qlIndexFixing($AC$5,AP1972,,_xll.ohTrigger(Trigger,Quote!$V$2))</f>
        <v>1.4160271931090485E-2</v>
      </c>
      <c r="AT1972" s="359">
        <f>_xll.qlIndexFixing($AU$1,AP1972,TRUE,_xll.ohTrigger(Trigger,Trigger1M))</f>
        <v>1.3900891202786703E-2</v>
      </c>
    </row>
    <row r="1973" spans="41:46" ht="11.25" customHeight="1" x14ac:dyDescent="0.25">
      <c r="AO1973" s="187" t="s">
        <v>90</v>
      </c>
      <c r="AP1973" s="186">
        <f>_xll.qlInterestRateIndexFixingDate(Currency&amp;"ibor"&amp;$I$1,AQ1973,Trigger)</f>
        <v>53136</v>
      </c>
      <c r="AQ1973" s="186">
        <f>_xll.qlCalendarAdvance(Calendar,AQ1972,AO1973,"f",,Trigger)</f>
        <v>53140</v>
      </c>
      <c r="AR1973" s="186">
        <f>_xll.qlInterestRateIndexMaturity(Currency&amp;"ibor"&amp;$I$1,AQ1973,Trigger)</f>
        <v>53170</v>
      </c>
      <c r="AS1973" s="359">
        <f>_xll.qlIndexFixing($AC$5,AP1973,,_xll.ohTrigger(Trigger,Quote!$V$2))</f>
        <v>1.4162517482126269E-2</v>
      </c>
      <c r="AT1973" s="359">
        <f>_xll.qlIndexFixing($AU$1,AP1973,TRUE,_xll.ohTrigger(Trigger,Trigger1M))</f>
        <v>1.3903458454062267E-2</v>
      </c>
    </row>
    <row r="1974" spans="41:46" ht="11.25" customHeight="1" x14ac:dyDescent="0.25">
      <c r="AO1974" s="187" t="s">
        <v>90</v>
      </c>
      <c r="AP1974" s="186">
        <f>_xll.qlInterestRateIndexFixingDate(Currency&amp;"ibor"&amp;$I$1,AQ1974,Trigger)</f>
        <v>53143</v>
      </c>
      <c r="AQ1974" s="186">
        <f>_xll.qlCalendarAdvance(Calendar,AQ1973,AO1974,"f",,Trigger)</f>
        <v>53147</v>
      </c>
      <c r="AR1974" s="186">
        <f>_xll.qlInterestRateIndexMaturity(Currency&amp;"ibor"&amp;$I$1,AQ1974,Trigger)</f>
        <v>53178</v>
      </c>
      <c r="AS1974" s="359">
        <f>_xll.qlIndexFixing($AC$5,AP1974,,_xll.ohTrigger(Trigger,Quote!$V$2))</f>
        <v>1.4165201997886838E-2</v>
      </c>
      <c r="AT1974" s="359">
        <f>_xll.qlIndexFixing($AU$1,AP1974,TRUE,_xll.ohTrigger(Trigger,Trigger1M))</f>
        <v>1.3906457716317338E-2</v>
      </c>
    </row>
    <row r="1975" spans="41:46" ht="11.25" customHeight="1" x14ac:dyDescent="0.25">
      <c r="AO1975" s="187" t="s">
        <v>90</v>
      </c>
      <c r="AP1975" s="186">
        <f>_xll.qlInterestRateIndexFixingDate(Currency&amp;"ibor"&amp;$I$1,AQ1975,Trigger)</f>
        <v>53150</v>
      </c>
      <c r="AQ1975" s="186">
        <f>_xll.qlCalendarAdvance(Calendar,AQ1974,AO1975,"f",,Trigger)</f>
        <v>53154</v>
      </c>
      <c r="AR1975" s="186">
        <f>_xll.qlInterestRateIndexMaturity(Currency&amp;"ibor"&amp;$I$1,AQ1975,Trigger)</f>
        <v>53185</v>
      </c>
      <c r="AS1975" s="359">
        <f>_xll.qlIndexFixing($AC$5,AP1975,,_xll.ohTrigger(Trigger,Quote!$V$2))</f>
        <v>1.416744763811029E-2</v>
      </c>
      <c r="AT1975" s="359">
        <f>_xll.qlIndexFixing($AU$1,AP1975,TRUE,_xll.ohTrigger(Trigger,Trigger1M))</f>
        <v>1.3908989619732007E-2</v>
      </c>
    </row>
    <row r="1976" spans="41:46" ht="11.25" customHeight="1" x14ac:dyDescent="0.25">
      <c r="AO1976" s="187" t="s">
        <v>90</v>
      </c>
      <c r="AP1976" s="186">
        <f>_xll.qlInterestRateIndexFixingDate(Currency&amp;"ibor"&amp;$I$1,AQ1976,Trigger)</f>
        <v>53157</v>
      </c>
      <c r="AQ1976" s="186">
        <f>_xll.qlCalendarAdvance(Calendar,AQ1975,AO1976,"f",,Trigger)</f>
        <v>53161</v>
      </c>
      <c r="AR1976" s="186">
        <f>_xll.qlInterestRateIndexMaturity(Currency&amp;"ibor"&amp;$I$1,AQ1976,Trigger)</f>
        <v>53192</v>
      </c>
      <c r="AS1976" s="359">
        <f>_xll.qlIndexFixing($AC$5,AP1976,,_xll.ohTrigger(Trigger,Quote!$V$2))</f>
        <v>1.4169693278764366E-2</v>
      </c>
      <c r="AT1976" s="359">
        <f>_xll.qlIndexFixing($AU$1,AP1976,TRUE,_xll.ohTrigger(Trigger,Trigger1M))</f>
        <v>1.391150434124948E-2</v>
      </c>
    </row>
    <row r="1977" spans="41:46" ht="11.25" customHeight="1" x14ac:dyDescent="0.25">
      <c r="AO1977" s="187" t="s">
        <v>90</v>
      </c>
      <c r="AP1977" s="186">
        <f>_xll.qlInterestRateIndexFixingDate(Currency&amp;"ibor"&amp;$I$1,AQ1977,Trigger)</f>
        <v>53164</v>
      </c>
      <c r="AQ1977" s="186">
        <f>_xll.qlCalendarAdvance(Calendar,AQ1976,AO1977,"f",,Trigger)</f>
        <v>53168</v>
      </c>
      <c r="AR1977" s="186">
        <f>_xll.qlInterestRateIndexMaturity(Currency&amp;"ibor"&amp;$I$1,AQ1977,Trigger)</f>
        <v>53199</v>
      </c>
      <c r="AS1977" s="359">
        <f>_xll.qlIndexFixing($AC$5,AP1977,,_xll.ohTrigger(Trigger,Quote!$V$2))</f>
        <v>1.4171938919851643E-2</v>
      </c>
      <c r="AT1977" s="359">
        <f>_xll.qlIndexFixing($AU$1,AP1977,TRUE,_xll.ohTrigger(Trigger,Trigger1M))</f>
        <v>1.3914001834821431E-2</v>
      </c>
    </row>
    <row r="1978" spans="41:46" ht="11.25" customHeight="1" x14ac:dyDescent="0.25">
      <c r="AO1978" s="187" t="s">
        <v>90</v>
      </c>
      <c r="AP1978" s="186">
        <f>_xll.qlInterestRateIndexFixingDate(Currency&amp;"ibor"&amp;$I$1,AQ1978,Trigger)</f>
        <v>53171</v>
      </c>
      <c r="AQ1978" s="186">
        <f>_xll.qlCalendarAdvance(Calendar,AQ1977,AO1978,"f",,Trigger)</f>
        <v>53175</v>
      </c>
      <c r="AR1978" s="186">
        <f>_xll.qlInterestRateIndexMaturity(Currency&amp;"ibor"&amp;$I$1,AQ1978,Trigger)</f>
        <v>53206</v>
      </c>
      <c r="AS1978" s="359">
        <f>_xll.qlIndexFixing($AC$5,AP1978,,_xll.ohTrigger(Trigger,Quote!$V$2))</f>
        <v>1.4174184561369544E-2</v>
      </c>
      <c r="AT1978" s="359">
        <f>_xll.qlIndexFixing($AU$1,AP1978,TRUE,_xll.ohTrigger(Trigger,Trigger1M))</f>
        <v>1.3916482054394377E-2</v>
      </c>
    </row>
    <row r="1979" spans="41:46" ht="11.25" customHeight="1" x14ac:dyDescent="0.25">
      <c r="AO1979" s="187" t="s">
        <v>90</v>
      </c>
      <c r="AP1979" s="186">
        <f>_xll.qlInterestRateIndexFixingDate(Currency&amp;"ibor"&amp;$I$1,AQ1979,Trigger)</f>
        <v>53178</v>
      </c>
      <c r="AQ1979" s="186">
        <f>_xll.qlCalendarAdvance(Calendar,AQ1978,AO1979,"f",,Trigger)</f>
        <v>53182</v>
      </c>
      <c r="AR1979" s="186">
        <f>_xll.qlInterestRateIndexMaturity(Currency&amp;"ibor"&amp;$I$1,AQ1979,Trigger)</f>
        <v>53213</v>
      </c>
      <c r="AS1979" s="359">
        <f>_xll.qlIndexFixing($AC$5,AP1979,,_xll.ohTrigger(Trigger,Quote!$V$2))</f>
        <v>1.4176430203325804E-2</v>
      </c>
      <c r="AT1979" s="359">
        <f>_xll.qlIndexFixing($AU$1,AP1979,TRUE,_xll.ohTrigger(Trigger,Trigger1M))</f>
        <v>1.3918944953912256E-2</v>
      </c>
    </row>
    <row r="1980" spans="41:46" ht="11.25" customHeight="1" x14ac:dyDescent="0.25">
      <c r="AO1980" s="187" t="s">
        <v>90</v>
      </c>
      <c r="AP1980" s="186">
        <f>_xll.qlInterestRateIndexFixingDate(Currency&amp;"ibor"&amp;$I$1,AQ1980,Trigger)</f>
        <v>53185</v>
      </c>
      <c r="AQ1980" s="186">
        <f>_xll.qlCalendarAdvance(Calendar,AQ1979,AO1980,"f",,Trigger)</f>
        <v>53189</v>
      </c>
      <c r="AR1980" s="186">
        <f>_xll.qlInterestRateIndexMaturity(Currency&amp;"ibor"&amp;$I$1,AQ1980,Trigger)</f>
        <v>53220</v>
      </c>
      <c r="AS1980" s="359">
        <f>_xll.qlIndexFixing($AC$5,AP1980,,_xll.ohTrigger(Trigger,Quote!$V$2))</f>
        <v>1.4178675845715265E-2</v>
      </c>
      <c r="AT1980" s="359">
        <f>_xll.qlIndexFixing($AU$1,AP1980,TRUE,_xll.ohTrigger(Trigger,Trigger1M))</f>
        <v>1.3921390487321583E-2</v>
      </c>
    </row>
    <row r="1981" spans="41:46" ht="11.25" customHeight="1" x14ac:dyDescent="0.25">
      <c r="AO1981" s="187" t="s">
        <v>90</v>
      </c>
      <c r="AP1981" s="186">
        <f>_xll.qlInterestRateIndexFixingDate(Currency&amp;"ibor"&amp;$I$1,AQ1981,Trigger)</f>
        <v>53192</v>
      </c>
      <c r="AQ1981" s="186">
        <f>_xll.qlCalendarAdvance(Calendar,AQ1980,AO1981,"f",,Trigger)</f>
        <v>53196</v>
      </c>
      <c r="AR1981" s="186">
        <f>_xll.qlInterestRateIndexMaturity(Currency&amp;"ibor"&amp;$I$1,AQ1981,Trigger)</f>
        <v>53227</v>
      </c>
      <c r="AS1981" s="359">
        <f>_xll.qlIndexFixing($AC$5,AP1981,,_xll.ohTrigger(Trigger,Quote!$V$2))</f>
        <v>1.418092148853793E-2</v>
      </c>
      <c r="AT1981" s="359">
        <f>_xll.qlIndexFixing($AU$1,AP1981,TRUE,_xll.ohTrigger(Trigger,Trigger1M))</f>
        <v>1.3923818608568875E-2</v>
      </c>
    </row>
    <row r="1982" spans="41:46" ht="11.25" customHeight="1" x14ac:dyDescent="0.25">
      <c r="AO1982" s="187" t="s">
        <v>90</v>
      </c>
      <c r="AP1982" s="186">
        <f>_xll.qlInterestRateIndexFixingDate(Currency&amp;"ibor"&amp;$I$1,AQ1982,Trigger)</f>
        <v>53199</v>
      </c>
      <c r="AQ1982" s="186">
        <f>_xll.qlCalendarAdvance(Calendar,AQ1981,AO1982,"f",,Trigger)</f>
        <v>53203</v>
      </c>
      <c r="AR1982" s="186">
        <f>_xll.qlInterestRateIndexMaturity(Currency&amp;"ibor"&amp;$I$1,AQ1982,Trigger)</f>
        <v>53234</v>
      </c>
      <c r="AS1982" s="359">
        <f>_xll.qlIndexFixing($AC$5,AP1982,,_xll.ohTrigger(Trigger,Quote!$V$2))</f>
        <v>1.4183167131791217E-2</v>
      </c>
      <c r="AT1982" s="359">
        <f>_xll.qlIndexFixing($AU$1,AP1982,TRUE,_xll.ohTrigger(Trigger,Trigger1M))</f>
        <v>1.3926229271603228E-2</v>
      </c>
    </row>
    <row r="1983" spans="41:46" ht="11.25" customHeight="1" x14ac:dyDescent="0.25">
      <c r="AO1983" s="187" t="s">
        <v>90</v>
      </c>
      <c r="AP1983" s="186">
        <f>_xll.qlInterestRateIndexFixingDate(Currency&amp;"ibor"&amp;$I$1,AQ1983,Trigger)</f>
        <v>53206</v>
      </c>
      <c r="AQ1983" s="186">
        <f>_xll.qlCalendarAdvance(Calendar,AQ1982,AO1983,"f",,Trigger)</f>
        <v>53210</v>
      </c>
      <c r="AR1983" s="186">
        <f>_xll.qlInterestRateIndexMaturity(Currency&amp;"ibor"&amp;$I$1,AQ1983,Trigger)</f>
        <v>53240</v>
      </c>
      <c r="AS1983" s="359">
        <f>_xll.qlIndexFixing($AC$5,AP1983,,_xll.ohTrigger(Trigger,Quote!$V$2))</f>
        <v>1.4184973015593627E-2</v>
      </c>
      <c r="AT1983" s="359">
        <f>_xll.qlIndexFixing($AU$1,AP1983,TRUE,_xll.ohTrigger(Trigger,Trigger1M))</f>
        <v>1.3928183646326531E-2</v>
      </c>
    </row>
    <row r="1984" spans="41:46" ht="11.25" customHeight="1" x14ac:dyDescent="0.25">
      <c r="AO1984" s="187" t="s">
        <v>90</v>
      </c>
      <c r="AP1984" s="186">
        <f>_xll.qlInterestRateIndexFixingDate(Currency&amp;"ibor"&amp;$I$1,AQ1984,Trigger)</f>
        <v>53213</v>
      </c>
      <c r="AQ1984" s="186">
        <f>_xll.qlCalendarAdvance(Calendar,AQ1983,AO1984,"f",,Trigger)</f>
        <v>53217</v>
      </c>
      <c r="AR1984" s="186">
        <f>_xll.qlInterestRateIndexMaturity(Currency&amp;"ibor"&amp;$I$1,AQ1984,Trigger)</f>
        <v>53247</v>
      </c>
      <c r="AS1984" s="359">
        <f>_xll.qlIndexFixing($AC$5,AP1984,,_xll.ohTrigger(Trigger,Quote!$V$2))</f>
        <v>1.4187218571249716E-2</v>
      </c>
      <c r="AT1984" s="359">
        <f>_xll.qlIndexFixing($AU$1,AP1984,TRUE,_xll.ohTrigger(Trigger,Trigger1M))</f>
        <v>1.3930560420365445E-2</v>
      </c>
    </row>
    <row r="1985" spans="41:46" ht="11.25" customHeight="1" x14ac:dyDescent="0.25">
      <c r="AO1985" s="187" t="s">
        <v>90</v>
      </c>
      <c r="AP1985" s="186">
        <f>_xll.qlInterestRateIndexFixingDate(Currency&amp;"ibor"&amp;$I$1,AQ1985,Trigger)</f>
        <v>53220</v>
      </c>
      <c r="AQ1985" s="186">
        <f>_xll.qlCalendarAdvance(Calendar,AQ1984,AO1985,"f",,Trigger)</f>
        <v>53224</v>
      </c>
      <c r="AR1985" s="186">
        <f>_xll.qlInterestRateIndexMaturity(Currency&amp;"ibor"&amp;$I$1,AQ1985,Trigger)</f>
        <v>53254</v>
      </c>
      <c r="AS1985" s="359">
        <f>_xll.qlIndexFixing($AC$5,AP1985,,_xll.ohTrigger(Trigger,Quote!$V$2))</f>
        <v>1.4189464127324136E-2</v>
      </c>
      <c r="AT1985" s="359">
        <f>_xll.qlIndexFixing($AU$1,AP1985,TRUE,_xll.ohTrigger(Trigger,Trigger1M))</f>
        <v>1.3932919601988836E-2</v>
      </c>
    </row>
    <row r="1986" spans="41:46" ht="11.25" customHeight="1" x14ac:dyDescent="0.25">
      <c r="AO1986" s="187" t="s">
        <v>90</v>
      </c>
      <c r="AP1986" s="186">
        <f>_xll.qlInterestRateIndexFixingDate(Currency&amp;"ibor"&amp;$I$1,AQ1986,Trigger)</f>
        <v>53227</v>
      </c>
      <c r="AQ1986" s="186">
        <f>_xll.qlCalendarAdvance(Calendar,AQ1985,AO1986,"f",,Trigger)</f>
        <v>53231</v>
      </c>
      <c r="AR1986" s="186">
        <f>_xll.qlInterestRateIndexMaturity(Currency&amp;"ibor"&amp;$I$1,AQ1986,Trigger)</f>
        <v>53261</v>
      </c>
      <c r="AS1986" s="359">
        <f>_xll.qlIndexFixing($AC$5,AP1986,,_xll.ohTrigger(Trigger,Quote!$V$2))</f>
        <v>1.4191709683816889E-2</v>
      </c>
      <c r="AT1986" s="359">
        <f>_xll.qlIndexFixing($AU$1,AP1986,TRUE,_xll.ohTrigger(Trigger,Trigger1M))</f>
        <v>1.3935261145134881E-2</v>
      </c>
    </row>
    <row r="1987" spans="41:46" ht="11.25" customHeight="1" x14ac:dyDescent="0.25">
      <c r="AO1987" s="187" t="s">
        <v>90</v>
      </c>
      <c r="AP1987" s="186">
        <f>_xll.qlInterestRateIndexFixingDate(Currency&amp;"ibor"&amp;$I$1,AQ1987,Trigger)</f>
        <v>53234</v>
      </c>
      <c r="AQ1987" s="186">
        <f>_xll.qlCalendarAdvance(Calendar,AQ1986,AO1987,"f",,Trigger)</f>
        <v>53238</v>
      </c>
      <c r="AR1987" s="186">
        <f>_xll.qlInterestRateIndexMaturity(Currency&amp;"ibor"&amp;$I$1,AQ1987,Trigger)</f>
        <v>53269</v>
      </c>
      <c r="AS1987" s="359">
        <f>_xll.qlIndexFixing($AC$5,AP1987,,_xll.ohTrigger(Trigger,Quote!$V$2))</f>
        <v>1.4194395354578886E-2</v>
      </c>
      <c r="AT1987" s="359">
        <f>_xll.qlIndexFixing($AU$1,AP1987,TRUE,_xll.ohTrigger(Trigger,Trigger1M))</f>
        <v>1.3938019101678023E-2</v>
      </c>
    </row>
    <row r="1988" spans="41:46" ht="11.25" customHeight="1" x14ac:dyDescent="0.25">
      <c r="AO1988" s="187" t="s">
        <v>90</v>
      </c>
      <c r="AP1988" s="186">
        <f>_xll.qlInterestRateIndexFixingDate(Currency&amp;"ibor"&amp;$I$1,AQ1988,Trigger)</f>
        <v>53241</v>
      </c>
      <c r="AQ1988" s="186">
        <f>_xll.qlCalendarAdvance(Calendar,AQ1987,AO1988,"f",,Trigger)</f>
        <v>53245</v>
      </c>
      <c r="AR1988" s="186">
        <f>_xll.qlInterestRateIndexMaturity(Currency&amp;"ibor"&amp;$I$1,AQ1988,Trigger)</f>
        <v>53276</v>
      </c>
      <c r="AS1988" s="359">
        <f>_xll.qlIndexFixing($AC$5,AP1988,,_xll.ohTrigger(Trigger,Quote!$V$2))</f>
        <v>1.4196641000439119E-2</v>
      </c>
      <c r="AT1988" s="359">
        <f>_xll.qlIndexFixing($AU$1,AP1988,TRUE,_xll.ohTrigger(Trigger,Trigger1M))</f>
        <v>1.3940324048301266E-2</v>
      </c>
    </row>
    <row r="1989" spans="41:46" ht="11.25" customHeight="1" x14ac:dyDescent="0.25">
      <c r="AO1989" s="187" t="s">
        <v>90</v>
      </c>
      <c r="AP1989" s="186">
        <f>_xll.qlInterestRateIndexFixingDate(Currency&amp;"ibor"&amp;$I$1,AQ1989,Trigger)</f>
        <v>53248</v>
      </c>
      <c r="AQ1989" s="186">
        <f>_xll.qlCalendarAdvance(Calendar,AQ1988,AO1989,"f",,Trigger)</f>
        <v>53252</v>
      </c>
      <c r="AR1989" s="186">
        <f>_xll.qlInterestRateIndexMaturity(Currency&amp;"ibor"&amp;$I$1,AQ1989,Trigger)</f>
        <v>53283</v>
      </c>
      <c r="AS1989" s="359">
        <f>_xll.qlIndexFixing($AC$5,AP1989,,_xll.ohTrigger(Trigger,Quote!$V$2))</f>
        <v>1.4198886646729976E-2</v>
      </c>
      <c r="AT1989" s="359">
        <f>_xll.qlIndexFixing($AU$1,AP1989,TRUE,_xll.ohTrigger(Trigger,Trigger1M))</f>
        <v>1.3942611214337186E-2</v>
      </c>
    </row>
    <row r="1990" spans="41:46" ht="11.25" customHeight="1" x14ac:dyDescent="0.25">
      <c r="AO1990" s="187" t="s">
        <v>90</v>
      </c>
      <c r="AP1990" s="186">
        <f>_xll.qlInterestRateIndexFixingDate(Currency&amp;"ibor"&amp;$I$1,AQ1990,Trigger)</f>
        <v>53255</v>
      </c>
      <c r="AQ1990" s="186">
        <f>_xll.qlCalendarAdvance(Calendar,AQ1989,AO1990,"f",,Trigger)</f>
        <v>53259</v>
      </c>
      <c r="AR1990" s="186">
        <f>_xll.qlInterestRateIndexMaturity(Currency&amp;"ibor"&amp;$I$1,AQ1990,Trigger)</f>
        <v>53290</v>
      </c>
      <c r="AS1990" s="359">
        <f>_xll.qlIndexFixing($AC$5,AP1990,,_xll.ohTrigger(Trigger,Quote!$V$2))</f>
        <v>1.4201132293456613E-2</v>
      </c>
      <c r="AT1990" s="359">
        <f>_xll.qlIndexFixing($AU$1,AP1990,TRUE,_xll.ohTrigger(Trigger,Trigger1M))</f>
        <v>1.3944880553729716E-2</v>
      </c>
    </row>
    <row r="1991" spans="41:46" ht="11.25" customHeight="1" x14ac:dyDescent="0.25">
      <c r="AO1991" s="187" t="s">
        <v>90</v>
      </c>
      <c r="AP1991" s="186">
        <f>_xll.qlInterestRateIndexFixingDate(Currency&amp;"ibor"&amp;$I$1,AQ1991,Trigger)</f>
        <v>53262</v>
      </c>
      <c r="AQ1991" s="186">
        <f>_xll.qlCalendarAdvance(Calendar,AQ1990,AO1991,"f",,Trigger)</f>
        <v>53266</v>
      </c>
      <c r="AR1991" s="186">
        <f>_xll.qlInterestRateIndexMaturity(Currency&amp;"ibor"&amp;$I$1,AQ1991,Trigger)</f>
        <v>53296</v>
      </c>
      <c r="AS1991" s="359">
        <f>_xll.qlIndexFixing($AC$5,AP1991,,_xll.ohTrigger(Trigger,Quote!$V$2))</f>
        <v>1.4202937472584942E-2</v>
      </c>
      <c r="AT1991" s="359">
        <f>_xll.qlIndexFixing($AU$1,AP1991,TRUE,_xll.ohTrigger(Trigger,Trigger1M))</f>
        <v>1.3946702672007483E-2</v>
      </c>
    </row>
    <row r="1992" spans="41:46" ht="11.25" customHeight="1" x14ac:dyDescent="0.25">
      <c r="AO1992" s="187" t="s">
        <v>90</v>
      </c>
      <c r="AP1992" s="186">
        <f>_xll.qlInterestRateIndexFixingDate(Currency&amp;"ibor"&amp;$I$1,AQ1992,Trigger)</f>
        <v>53269</v>
      </c>
      <c r="AQ1992" s="186">
        <f>_xll.qlCalendarAdvance(Calendar,AQ1991,AO1992,"f",,Trigger)</f>
        <v>53273</v>
      </c>
      <c r="AR1992" s="186">
        <f>_xll.qlInterestRateIndexMaturity(Currency&amp;"ibor"&amp;$I$1,AQ1992,Trigger)</f>
        <v>53303</v>
      </c>
      <c r="AS1992" s="359">
        <f>_xll.qlIndexFixing($AC$5,AP1992,,_xll.ohTrigger(Trigger,Quote!$V$2))</f>
        <v>1.4205183031595681E-2</v>
      </c>
      <c r="AT1992" s="359">
        <f>_xll.qlIndexFixing($AU$1,AP1992,TRUE,_xll.ohTrigger(Trigger,Trigger1M))</f>
        <v>1.3948937417249674E-2</v>
      </c>
    </row>
    <row r="1993" spans="41:46" ht="11.25" customHeight="1" x14ac:dyDescent="0.25">
      <c r="AO1993" s="187" t="s">
        <v>90</v>
      </c>
      <c r="AP1993" s="186">
        <f>_xll.qlInterestRateIndexFixingDate(Currency&amp;"ibor"&amp;$I$1,AQ1993,Trigger)</f>
        <v>53276</v>
      </c>
      <c r="AQ1993" s="186">
        <f>_xll.qlCalendarAdvance(Calendar,AQ1992,AO1993,"f",,Trigger)</f>
        <v>53280</v>
      </c>
      <c r="AR1993" s="186">
        <f>_xll.qlInterestRateIndexMaturity(Currency&amp;"ibor"&amp;$I$1,AQ1993,Trigger)</f>
        <v>53310</v>
      </c>
      <c r="AS1993" s="359">
        <f>_xll.qlIndexFixing($AC$5,AP1993,,_xll.ohTrigger(Trigger,Quote!$V$2))</f>
        <v>1.420742859103008E-2</v>
      </c>
      <c r="AT1993" s="359">
        <f>_xll.qlIndexFixing($AU$1,AP1993,TRUE,_xll.ohTrigger(Trigger,Trigger1M))</f>
        <v>1.3951154201664373E-2</v>
      </c>
    </row>
    <row r="1994" spans="41:46" ht="11.25" customHeight="1" x14ac:dyDescent="0.25">
      <c r="AO1994" s="187" t="s">
        <v>90</v>
      </c>
      <c r="AP1994" s="186">
        <f>_xll.qlInterestRateIndexFixingDate(Currency&amp;"ibor"&amp;$I$1,AQ1994,Trigger)</f>
        <v>53283</v>
      </c>
      <c r="AQ1994" s="186">
        <f>_xll.qlCalendarAdvance(Calendar,AQ1993,AO1994,"f",,Trigger)</f>
        <v>53287</v>
      </c>
      <c r="AR1994" s="186">
        <f>_xll.qlInterestRateIndexMaturity(Currency&amp;"ibor"&amp;$I$1,AQ1994,Trigger)</f>
        <v>53317</v>
      </c>
      <c r="AS1994" s="359">
        <f>_xll.qlIndexFixing($AC$5,AP1994,,_xll.ohTrigger(Trigger,Quote!$V$2))</f>
        <v>1.4209674150882812E-2</v>
      </c>
      <c r="AT1994" s="359">
        <f>_xll.qlIndexFixing($AU$1,AP1994,TRUE,_xll.ohTrigger(Trigger,Trigger1M))</f>
        <v>1.3953352979197753E-2</v>
      </c>
    </row>
    <row r="1995" spans="41:46" ht="11.25" customHeight="1" x14ac:dyDescent="0.25">
      <c r="AO1995" s="187" t="s">
        <v>90</v>
      </c>
      <c r="AP1995" s="186">
        <f>_xll.qlInterestRateIndexFixingDate(Currency&amp;"ibor"&amp;$I$1,AQ1995,Trigger)</f>
        <v>53290</v>
      </c>
      <c r="AQ1995" s="186">
        <f>_xll.qlCalendarAdvance(Calendar,AQ1994,AO1995,"f",,Trigger)</f>
        <v>53294</v>
      </c>
      <c r="AR1995" s="186">
        <f>_xll.qlInterestRateIndexMaturity(Currency&amp;"ibor"&amp;$I$1,AQ1995,Trigger)</f>
        <v>53324</v>
      </c>
      <c r="AS1995" s="359">
        <f>_xll.qlIndexFixing($AC$5,AP1995,,_xll.ohTrigger(Trigger,Quote!$V$2))</f>
        <v>1.4211919711153875E-2</v>
      </c>
      <c r="AT1995" s="359">
        <f>_xll.qlIndexFixing($AU$1,AP1995,TRUE,_xll.ohTrigger(Trigger,Trigger1M))</f>
        <v>1.3955533703795986E-2</v>
      </c>
    </row>
    <row r="1996" spans="41:46" ht="11.25" customHeight="1" x14ac:dyDescent="0.25">
      <c r="AO1996" s="187" t="s">
        <v>90</v>
      </c>
      <c r="AP1996" s="186">
        <f>_xll.qlInterestRateIndexFixingDate(Currency&amp;"ibor"&amp;$I$1,AQ1996,Trigger)</f>
        <v>53297</v>
      </c>
      <c r="AQ1996" s="186">
        <f>_xll.qlCalendarAdvance(Calendar,AQ1995,AO1996,"f",,Trigger)</f>
        <v>53301</v>
      </c>
      <c r="AR1996" s="186">
        <f>_xll.qlInterestRateIndexMaturity(Currency&amp;"ibor"&amp;$I$1,AQ1996,Trigger)</f>
        <v>53332</v>
      </c>
      <c r="AS1996" s="359">
        <f>_xll.qlIndexFixing($AC$5,AP1996,,_xll.ohTrigger(Trigger,Quote!$V$2))</f>
        <v>1.4214606182916256E-2</v>
      </c>
      <c r="AT1996" s="359">
        <f>_xll.qlIndexFixing($AU$1,AP1996,TRUE,_xll.ohTrigger(Trigger,Trigger1M))</f>
        <v>1.3958119651643154E-2</v>
      </c>
    </row>
    <row r="1997" spans="41:46" ht="11.25" customHeight="1" x14ac:dyDescent="0.25">
      <c r="AO1997" s="187" t="s">
        <v>90</v>
      </c>
      <c r="AP1997" s="186">
        <f>_xll.qlInterestRateIndexFixingDate(Currency&amp;"ibor"&amp;$I$1,AQ1997,Trigger)</f>
        <v>53304</v>
      </c>
      <c r="AQ1997" s="186">
        <f>_xll.qlCalendarAdvance(Calendar,AQ1996,AO1997,"f",,Trigger)</f>
        <v>53308</v>
      </c>
      <c r="AR1997" s="186">
        <f>_xll.qlInterestRateIndexMaturity(Currency&amp;"ibor"&amp;$I$1,AQ1997,Trigger)</f>
        <v>53339</v>
      </c>
      <c r="AS1997" s="359">
        <f>_xll.qlIndexFixing($AC$5,AP1997,,_xll.ohTrigger(Trigger,Quote!$V$2))</f>
        <v>1.4216851832680464E-2</v>
      </c>
      <c r="AT1997" s="359">
        <f>_xll.qlIndexFixing($AU$1,AP1997,TRUE,_xll.ohTrigger(Trigger,Trigger1M))</f>
        <v>1.3960262915060218E-2</v>
      </c>
    </row>
    <row r="1998" spans="41:46" ht="11.25" customHeight="1" x14ac:dyDescent="0.25">
      <c r="AO1998" s="187" t="s">
        <v>90</v>
      </c>
      <c r="AP1998" s="186">
        <f>_xll.qlInterestRateIndexFixingDate(Currency&amp;"ibor"&amp;$I$1,AQ1998,Trigger)</f>
        <v>53311</v>
      </c>
      <c r="AQ1998" s="186">
        <f>_xll.qlCalendarAdvance(Calendar,AQ1997,AO1998,"f",,Trigger)</f>
        <v>53315</v>
      </c>
      <c r="AR1998" s="186">
        <f>_xll.qlInterestRateIndexMaturity(Currency&amp;"ibor"&amp;$I$1,AQ1998,Trigger)</f>
        <v>53346</v>
      </c>
      <c r="AS1998" s="359">
        <f>_xll.qlIndexFixing($AC$5,AP1998,,_xll.ohTrigger(Trigger,Quote!$V$2))</f>
        <v>1.4219097482877873E-2</v>
      </c>
      <c r="AT1998" s="359">
        <f>_xll.qlIndexFixing($AU$1,AP1998,TRUE,_xll.ohTrigger(Trigger,Trigger1M))</f>
        <v>1.3962387983413763E-2</v>
      </c>
    </row>
    <row r="1999" spans="41:46" ht="11.25" customHeight="1" x14ac:dyDescent="0.25">
      <c r="AO1999" s="187" t="s">
        <v>90</v>
      </c>
      <c r="AP1999" s="186">
        <f>_xll.qlInterestRateIndexFixingDate(Currency&amp;"ibor"&amp;$I$1,AQ1999,Trigger)</f>
        <v>53317</v>
      </c>
      <c r="AQ1999" s="186">
        <f>_xll.qlCalendarAdvance(Calendar,AQ1998,AO1999,"f",,Trigger)</f>
        <v>53323</v>
      </c>
      <c r="AR1999" s="186">
        <f>_xll.qlInterestRateIndexMaturity(Currency&amp;"ibor"&amp;$I$1,AQ1999,Trigger)</f>
        <v>53356</v>
      </c>
      <c r="AS1999" s="359">
        <f>_xll.qlIndexFixing($AC$5,AP1999,,_xll.ohTrigger(Trigger,Quote!$V$2))</f>
        <v>1.4222546380419391E-2</v>
      </c>
      <c r="AT1999" s="359">
        <f>_xll.qlIndexFixing($AU$1,AP1999,TRUE,_xll.ohTrigger(Trigger,Trigger1M))</f>
        <v>1.3965632942210992E-2</v>
      </c>
    </row>
    <row r="2000" spans="41:46" ht="11.25" customHeight="1" x14ac:dyDescent="0.25">
      <c r="AO2000" s="187" t="s">
        <v>90</v>
      </c>
      <c r="AP2000" s="186">
        <f>_xll.qlInterestRateIndexFixingDate(Currency&amp;"ibor"&amp;$I$1,AQ2000,Trigger)</f>
        <v>53325</v>
      </c>
      <c r="AQ2000" s="186">
        <f>_xll.qlCalendarAdvance(Calendar,AQ1999,AO2000,"f",,Trigger)</f>
        <v>53330</v>
      </c>
      <c r="AR2000" s="186">
        <f>_xll.qlInterestRateIndexMaturity(Currency&amp;"ibor"&amp;$I$1,AQ2000,Trigger)</f>
        <v>53363</v>
      </c>
      <c r="AS2000" s="359">
        <f>_xll.qlIndexFixing($AC$5,AP2000,,_xll.ohTrigger(Trigger,Quote!$V$2))</f>
        <v>1.4224792208953443E-2</v>
      </c>
      <c r="AT2000" s="359">
        <f>_xll.qlIndexFixing($AU$1,AP2000,TRUE,_xll.ohTrigger(Trigger,Trigger1M))</f>
        <v>1.3967716405445656E-2</v>
      </c>
    </row>
    <row r="2001" spans="41:46" ht="11.25" customHeight="1" x14ac:dyDescent="0.25">
      <c r="AO2001" s="187" t="s">
        <v>90</v>
      </c>
      <c r="AP2001" s="186">
        <f>_xll.qlInterestRateIndexFixingDate(Currency&amp;"ibor"&amp;$I$1,AQ2001,Trigger)</f>
        <v>53335</v>
      </c>
      <c r="AQ2001" s="186">
        <f>_xll.qlCalendarAdvance(Calendar,AQ2000,AO2001,"f",,Trigger)</f>
        <v>53337</v>
      </c>
      <c r="AR2001" s="186">
        <f>_xll.qlInterestRateIndexMaturity(Currency&amp;"ibor"&amp;$I$1,AQ2001,Trigger)</f>
        <v>53370</v>
      </c>
      <c r="AS2001" s="359">
        <f>_xll.qlIndexFixing($AC$5,AP2001,,_xll.ohTrigger(Trigger,Quote!$V$2))</f>
        <v>1.4227038037945309E-2</v>
      </c>
      <c r="AT2001" s="359">
        <f>_xll.qlIndexFixing($AU$1,AP2001,TRUE,_xll.ohTrigger(Trigger,Trigger1M))</f>
        <v>1.3969781520906112E-2</v>
      </c>
    </row>
    <row r="2002" spans="41:46" ht="11.25" customHeight="1" x14ac:dyDescent="0.25">
      <c r="AO2002" s="187" t="s">
        <v>90</v>
      </c>
      <c r="AP2002" s="186">
        <f>_xll.qlInterestRateIndexFixingDate(Currency&amp;"ibor"&amp;$I$1,AQ2002,Trigger)</f>
        <v>53342</v>
      </c>
      <c r="AQ2002" s="186">
        <f>_xll.qlCalendarAdvance(Calendar,AQ2001,AO2002,"f",,Trigger)</f>
        <v>53344</v>
      </c>
      <c r="AR2002" s="186">
        <f>_xll.qlInterestRateIndexMaturity(Currency&amp;"ibor"&amp;$I$1,AQ2002,Trigger)</f>
        <v>53377</v>
      </c>
      <c r="AS2002" s="359">
        <f>_xll.qlIndexFixing($AC$5,AP2002,,_xll.ohTrigger(Trigger,Quote!$V$2))</f>
        <v>1.4229283867399837E-2</v>
      </c>
      <c r="AT2002" s="359">
        <f>_xll.qlIndexFixing($AU$1,AP2002,TRUE,_xll.ohTrigger(Trigger,Trigger1M))</f>
        <v>1.3971828242527387E-2</v>
      </c>
    </row>
    <row r="2003" spans="41:46" ht="11.25" customHeight="1" x14ac:dyDescent="0.25">
      <c r="AO2003" s="187" t="s">
        <v>90</v>
      </c>
      <c r="AP2003" s="186">
        <f>_xll.qlInterestRateIndexFixingDate(Currency&amp;"ibor"&amp;$I$1,AQ2003,Trigger)</f>
        <v>53349</v>
      </c>
      <c r="AQ2003" s="186">
        <f>_xll.qlCalendarAdvance(Calendar,AQ2002,AO2003,"f",,Trigger)</f>
        <v>53351</v>
      </c>
      <c r="AR2003" s="186">
        <f>_xll.qlInterestRateIndexMaturity(Currency&amp;"ibor"&amp;$I$1,AQ2003,Trigger)</f>
        <v>53384</v>
      </c>
      <c r="AS2003" s="359">
        <f>_xll.qlIndexFixing($AC$5,AP2003,,_xll.ohTrigger(Trigger,Quote!$V$2))</f>
        <v>1.4231529697314602E-2</v>
      </c>
      <c r="AT2003" s="359">
        <f>_xll.qlIndexFixing($AU$1,AP2003,TRUE,_xll.ohTrigger(Trigger,Trigger1M))</f>
        <v>1.3973856524256626E-2</v>
      </c>
    </row>
    <row r="2004" spans="41:46" ht="11.25" customHeight="1" x14ac:dyDescent="0.25">
      <c r="AO2004" s="187" t="s">
        <v>90</v>
      </c>
      <c r="AP2004" s="186">
        <f>_xll.qlInterestRateIndexFixingDate(Currency&amp;"ibor"&amp;$I$1,AQ2004,Trigger)</f>
        <v>53356</v>
      </c>
      <c r="AQ2004" s="186">
        <f>_xll.qlCalendarAdvance(Calendar,AQ2003,AO2004,"f",,Trigger)</f>
        <v>53358</v>
      </c>
      <c r="AR2004" s="186">
        <f>_xll.qlInterestRateIndexMaturity(Currency&amp;"ibor"&amp;$I$1,AQ2004,Trigger)</f>
        <v>53386</v>
      </c>
      <c r="AS2004" s="359">
        <f>_xll.qlIndexFixing($AC$5,AP2004,,_xll.ohTrigger(Trigger,Quote!$V$2))</f>
        <v>1.42315673609469E-2</v>
      </c>
      <c r="AT2004" s="359">
        <f>_xll.qlIndexFixing($AU$1,AP2004,TRUE,_xll.ohTrigger(Trigger,Trigger1M))</f>
        <v>1.3973799844943433E-2</v>
      </c>
    </row>
    <row r="2005" spans="41:46" ht="11.25" customHeight="1" x14ac:dyDescent="0.25">
      <c r="AO2005" s="187" t="s">
        <v>90</v>
      </c>
      <c r="AP2005" s="186">
        <f>_xll.qlInterestRateIndexFixingDate(Currency&amp;"ibor"&amp;$I$1,AQ2005,Trigger)</f>
        <v>53363</v>
      </c>
      <c r="AQ2005" s="186">
        <f>_xll.qlCalendarAdvance(Calendar,AQ2004,AO2005,"f",,Trigger)</f>
        <v>53365</v>
      </c>
      <c r="AR2005" s="186">
        <f>_xll.qlInterestRateIndexMaturity(Currency&amp;"ibor"&amp;$I$1,AQ2005,Trigger)</f>
        <v>53393</v>
      </c>
      <c r="AS2005" s="359">
        <f>_xll.qlIndexFixing($AC$5,AP2005,,_xll.ohTrigger(Trigger,Quote!$V$2))</f>
        <v>1.4233812747966075E-2</v>
      </c>
      <c r="AT2005" s="359">
        <f>_xll.qlIndexFixing($AU$1,AP2005,TRUE,_xll.ohTrigger(Trigger,Trigger1M))</f>
        <v>1.3975797356987776E-2</v>
      </c>
    </row>
    <row r="2006" spans="41:46" ht="11.25" customHeight="1" x14ac:dyDescent="0.25">
      <c r="AO2006" s="187" t="s">
        <v>90</v>
      </c>
      <c r="AP2006" s="186">
        <f>_xll.qlInterestRateIndexFixingDate(Currency&amp;"ibor"&amp;$I$1,AQ2006,Trigger)</f>
        <v>53370</v>
      </c>
      <c r="AQ2006" s="186">
        <f>_xll.qlCalendarAdvance(Calendar,AQ2005,AO2006,"f",,Trigger)</f>
        <v>53372</v>
      </c>
      <c r="AR2006" s="186">
        <f>_xll.qlInterestRateIndexMaturity(Currency&amp;"ibor"&amp;$I$1,AQ2006,Trigger)</f>
        <v>53400</v>
      </c>
      <c r="AS2006" s="359">
        <f>_xll.qlIndexFixing($AC$5,AP2006,,_xll.ohTrigger(Trigger,Quote!$V$2))</f>
        <v>1.4236058135370655E-2</v>
      </c>
      <c r="AT2006" s="359">
        <f>_xll.qlIndexFixing($AU$1,AP2006,TRUE,_xll.ohTrigger(Trigger,Trigger1M))</f>
        <v>1.3977776310959898E-2</v>
      </c>
    </row>
    <row r="2007" spans="41:46" ht="11.25" customHeight="1" x14ac:dyDescent="0.25">
      <c r="AO2007" s="187" t="s">
        <v>90</v>
      </c>
      <c r="AP2007" s="186">
        <f>_xll.qlInterestRateIndexFixingDate(Currency&amp;"ibor"&amp;$I$1,AQ2007,Trigger)</f>
        <v>53377</v>
      </c>
      <c r="AQ2007" s="186">
        <f>_xll.qlCalendarAdvance(Calendar,AQ2006,AO2007,"f",,Trigger)</f>
        <v>53379</v>
      </c>
      <c r="AR2007" s="186">
        <f>_xll.qlInterestRateIndexMaturity(Currency&amp;"ibor"&amp;$I$1,AQ2007,Trigger)</f>
        <v>53407</v>
      </c>
      <c r="AS2007" s="359">
        <f>_xll.qlIndexFixing($AC$5,AP2007,,_xll.ohTrigger(Trigger,Quote!$V$2))</f>
        <v>1.4238303523174916E-2</v>
      </c>
      <c r="AT2007" s="359">
        <f>_xll.qlIndexFixing($AU$1,AP2007,TRUE,_xll.ohTrigger(Trigger,Trigger1M))</f>
        <v>1.3979736660816628E-2</v>
      </c>
    </row>
    <row r="2008" spans="41:46" ht="11.25" customHeight="1" x14ac:dyDescent="0.25">
      <c r="AO2008" s="187" t="s">
        <v>90</v>
      </c>
      <c r="AP2008" s="186">
        <f>_xll.qlInterestRateIndexFixingDate(Currency&amp;"ibor"&amp;$I$1,AQ2008,Trigger)</f>
        <v>53384</v>
      </c>
      <c r="AQ2008" s="186">
        <f>_xll.qlCalendarAdvance(Calendar,AQ2007,AO2008,"f",,Trigger)</f>
        <v>53386</v>
      </c>
      <c r="AR2008" s="186">
        <f>_xll.qlInterestRateIndexMaturity(Currency&amp;"ibor"&amp;$I$1,AQ2008,Trigger)</f>
        <v>53416</v>
      </c>
      <c r="AS2008" s="359">
        <f>_xll.qlIndexFixing($AC$5,AP2008,,_xll.ohTrigger(Trigger,Quote!$V$2))</f>
        <v>1.4241432828021594E-2</v>
      </c>
      <c r="AT2008" s="359">
        <f>_xll.qlIndexFixing($AU$1,AP2008,TRUE,_xll.ohTrigger(Trigger,Trigger1M))</f>
        <v>1.3982495235131509E-2</v>
      </c>
    </row>
    <row r="2009" spans="41:46" ht="11.25" customHeight="1" x14ac:dyDescent="0.25">
      <c r="AO2009" s="187" t="s">
        <v>90</v>
      </c>
      <c r="AP2009" s="186">
        <f>_xll.qlInterestRateIndexFixingDate(Currency&amp;"ibor"&amp;$I$1,AQ2009,Trigger)</f>
        <v>53391</v>
      </c>
      <c r="AQ2009" s="186">
        <f>_xll.qlCalendarAdvance(Calendar,AQ2008,AO2009,"f",,Trigger)</f>
        <v>53393</v>
      </c>
      <c r="AR2009" s="186">
        <f>_xll.qlInterestRateIndexMaturity(Currency&amp;"ibor"&amp;$I$1,AQ2009,Trigger)</f>
        <v>53426</v>
      </c>
      <c r="AS2009" s="359">
        <f>_xll.qlIndexFixing($AC$5,AP2009,,_xll.ohTrigger(Trigger,Quote!$V$2))</f>
        <v>1.4245004686504522E-2</v>
      </c>
      <c r="AT2009" s="359">
        <f>_xll.qlIndexFixing($AU$1,AP2009,TRUE,_xll.ohTrigger(Trigger,Trigger1M))</f>
        <v>1.3985636397687271E-2</v>
      </c>
    </row>
    <row r="2010" spans="41:46" ht="11.25" customHeight="1" x14ac:dyDescent="0.25">
      <c r="AO2010" s="187" t="s">
        <v>90</v>
      </c>
      <c r="AP2010" s="186">
        <f>_xll.qlInterestRateIndexFixingDate(Currency&amp;"ibor"&amp;$I$1,AQ2010,Trigger)</f>
        <v>53398</v>
      </c>
      <c r="AQ2010" s="186">
        <f>_xll.qlCalendarAdvance(Calendar,AQ2009,AO2010,"f",,Trigger)</f>
        <v>53400</v>
      </c>
      <c r="AR2010" s="186">
        <f>_xll.qlInterestRateIndexMaturity(Currency&amp;"ibor"&amp;$I$1,AQ2010,Trigger)</f>
        <v>53433</v>
      </c>
      <c r="AS2010" s="359">
        <f>_xll.qlIndexFixing($AC$5,AP2010,,_xll.ohTrigger(Trigger,Quote!$V$2))</f>
        <v>1.4247250519653063E-2</v>
      </c>
      <c r="AT2010" s="359">
        <f>_xll.qlIndexFixing($AU$1,AP2010,TRUE,_xll.ohTrigger(Trigger,Trigger1M))</f>
        <v>1.3987534310578361E-2</v>
      </c>
    </row>
    <row r="2011" spans="41:46" ht="11.25" customHeight="1" x14ac:dyDescent="0.25">
      <c r="AO2011" s="187" t="s">
        <v>90</v>
      </c>
      <c r="AP2011" s="186">
        <f>_xll.qlInterestRateIndexFixingDate(Currency&amp;"ibor"&amp;$I$1,AQ2011,Trigger)</f>
        <v>53405</v>
      </c>
      <c r="AQ2011" s="186">
        <f>_xll.qlCalendarAdvance(Calendar,AQ2010,AO2011,"f",,Trigger)</f>
        <v>53407</v>
      </c>
      <c r="AR2011" s="186">
        <f>_xll.qlInterestRateIndexMaturity(Currency&amp;"ibor"&amp;$I$1,AQ2011,Trigger)</f>
        <v>53440</v>
      </c>
      <c r="AS2011" s="359">
        <f>_xll.qlIndexFixing($AC$5,AP2011,,_xll.ohTrigger(Trigger,Quote!$V$2))</f>
        <v>1.4249496353264265E-2</v>
      </c>
      <c r="AT2011" s="359">
        <f>_xll.qlIndexFixing($AU$1,AP2011,TRUE,_xll.ohTrigger(Trigger,Trigger1M))</f>
        <v>1.3989413415123055E-2</v>
      </c>
    </row>
    <row r="2012" spans="41:46" ht="11.25" customHeight="1" x14ac:dyDescent="0.25">
      <c r="AO2012" s="187" t="s">
        <v>90</v>
      </c>
      <c r="AP2012" s="186">
        <f>_xll.qlInterestRateIndexFixingDate(Currency&amp;"ibor"&amp;$I$1,AQ2012,Trigger)</f>
        <v>53408</v>
      </c>
      <c r="AQ2012" s="186">
        <f>_xll.qlCalendarAdvance(Calendar,AQ2011,AO2012,"f",,Trigger)</f>
        <v>53414</v>
      </c>
      <c r="AR2012" s="186">
        <f>_xll.qlInterestRateIndexMaturity(Currency&amp;"ibor"&amp;$I$1,AQ2012,Trigger)</f>
        <v>53447</v>
      </c>
      <c r="AS2012" s="359">
        <f>_xll.qlIndexFixing($AC$5,AP2012,,_xll.ohTrigger(Trigger,Quote!$V$2))</f>
        <v>1.4251742187335706E-2</v>
      </c>
      <c r="AT2012" s="359">
        <f>_xll.qlIndexFixing($AU$1,AP2012,TRUE,_xll.ohTrigger(Trigger,Trigger1M))</f>
        <v>1.399127366526365E-2</v>
      </c>
    </row>
    <row r="2013" spans="41:46" ht="11.25" customHeight="1" x14ac:dyDescent="0.25">
      <c r="AO2013" s="187" t="s">
        <v>90</v>
      </c>
      <c r="AP2013" s="186">
        <f>_xll.qlInterestRateIndexFixingDate(Currency&amp;"ibor"&amp;$I$1,AQ2013,Trigger)</f>
        <v>53419</v>
      </c>
      <c r="AQ2013" s="186">
        <f>_xll.qlCalendarAdvance(Calendar,AQ2012,AO2013,"f",,Trigger)</f>
        <v>53421</v>
      </c>
      <c r="AR2013" s="186">
        <f>_xll.qlInterestRateIndexMaturity(Currency&amp;"ibor"&amp;$I$1,AQ2013,Trigger)</f>
        <v>53451</v>
      </c>
      <c r="AS2013" s="359">
        <f>_xll.qlIndexFixing($AC$5,AP2013,,_xll.ohTrigger(Trigger,Quote!$V$2))</f>
        <v>1.4252660663259142E-2</v>
      </c>
      <c r="AT2013" s="359">
        <f>_xll.qlIndexFixing($AU$1,AP2013,TRUE,_xll.ohTrigger(Trigger,Trigger1M))</f>
        <v>1.3991909638990663E-2</v>
      </c>
    </row>
    <row r="2014" spans="41:46" ht="11.25" customHeight="1" x14ac:dyDescent="0.25">
      <c r="AO2014" s="187" t="s">
        <v>90</v>
      </c>
      <c r="AP2014" s="186">
        <f>_xll.qlInterestRateIndexFixingDate(Currency&amp;"ibor"&amp;$I$1,AQ2014,Trigger)</f>
        <v>53426</v>
      </c>
      <c r="AQ2014" s="186">
        <f>_xll.qlCalendarAdvance(Calendar,AQ2013,AO2014,"f",,Trigger)</f>
        <v>53428</v>
      </c>
      <c r="AR2014" s="186">
        <f>_xll.qlInterestRateIndexMaturity(Currency&amp;"ibor"&amp;$I$1,AQ2014,Trigger)</f>
        <v>53458</v>
      </c>
      <c r="AS2014" s="359">
        <f>_xll.qlIndexFixing($AC$5,AP2014,,_xll.ohTrigger(Trigger,Quote!$V$2))</f>
        <v>1.4254906231566444E-2</v>
      </c>
      <c r="AT2014" s="359">
        <f>_xll.qlIndexFixing($AU$1,AP2014,TRUE,_xll.ohTrigger(Trigger,Trigger1M))</f>
        <v>1.399373590056463E-2</v>
      </c>
    </row>
    <row r="2015" spans="41:46" ht="11.25" customHeight="1" x14ac:dyDescent="0.25">
      <c r="AO2015" s="187" t="s">
        <v>90</v>
      </c>
      <c r="AP2015" s="186">
        <f>_xll.qlInterestRateIndexFixingDate(Currency&amp;"ibor"&amp;$I$1,AQ2015,Trigger)</f>
        <v>53433</v>
      </c>
      <c r="AQ2015" s="186">
        <f>_xll.qlCalendarAdvance(Calendar,AQ2014,AO2015,"f",,Trigger)</f>
        <v>53435</v>
      </c>
      <c r="AR2015" s="186">
        <f>_xll.qlInterestRateIndexMaturity(Currency&amp;"ibor"&amp;$I$1,AQ2015,Trigger)</f>
        <v>53465</v>
      </c>
      <c r="AS2015" s="359">
        <f>_xll.qlIndexFixing($AC$5,AP2015,,_xll.ohTrigger(Trigger,Quote!$V$2))</f>
        <v>1.4257151800292078E-2</v>
      </c>
      <c r="AT2015" s="359">
        <f>_xll.qlIndexFixing($AU$1,AP2015,TRUE,_xll.ohTrigger(Trigger,Trigger1M))</f>
        <v>1.3995543181622772E-2</v>
      </c>
    </row>
    <row r="2016" spans="41:46" ht="11.25" customHeight="1" x14ac:dyDescent="0.25">
      <c r="AO2016" s="187" t="s">
        <v>90</v>
      </c>
      <c r="AP2016" s="186">
        <f>_xll.qlInterestRateIndexFixingDate(Currency&amp;"ibor"&amp;$I$1,AQ2016,Trigger)</f>
        <v>53440</v>
      </c>
      <c r="AQ2016" s="186">
        <f>_xll.qlCalendarAdvance(Calendar,AQ2015,AO2016,"f",,Trigger)</f>
        <v>53442</v>
      </c>
      <c r="AR2016" s="186">
        <f>_xll.qlInterestRateIndexMaturity(Currency&amp;"ibor"&amp;$I$1,AQ2016,Trigger)</f>
        <v>53472</v>
      </c>
      <c r="AS2016" s="359">
        <f>_xll.qlIndexFixing($AC$5,AP2016,,_xll.ohTrigger(Trigger,Quote!$V$2))</f>
        <v>1.4259397369441373E-2</v>
      </c>
      <c r="AT2016" s="359">
        <f>_xll.qlIndexFixing($AU$1,AP2016,TRUE,_xll.ohTrigger(Trigger,Trigger1M))</f>
        <v>1.3997331436116589E-2</v>
      </c>
    </row>
    <row r="2017" spans="41:46" ht="11.25" customHeight="1" x14ac:dyDescent="0.25">
      <c r="AO2017" s="187" t="s">
        <v>90</v>
      </c>
      <c r="AP2017" s="186">
        <f>_xll.qlInterestRateIndexFixingDate(Currency&amp;"ibor"&amp;$I$1,AQ2017,Trigger)</f>
        <v>53444</v>
      </c>
      <c r="AQ2017" s="186">
        <f>_xll.qlCalendarAdvance(Calendar,AQ2016,AO2017,"f",,Trigger)</f>
        <v>53449</v>
      </c>
      <c r="AR2017" s="186">
        <f>_xll.qlInterestRateIndexMaturity(Currency&amp;"ibor"&amp;$I$1,AQ2017,Trigger)</f>
        <v>53482</v>
      </c>
      <c r="AS2017" s="359">
        <f>_xll.qlIndexFixing($AC$5,AP2017,,_xll.ohTrigger(Trigger,Quote!$V$2))</f>
        <v>1.4257451312338758E-2</v>
      </c>
      <c r="AT2017" s="359">
        <f>_xll.qlIndexFixing($AU$1,AP2017,TRUE,_xll.ohTrigger(Trigger,Trigger1M))</f>
        <v>1.4000290487999386E-2</v>
      </c>
    </row>
    <row r="2018" spans="41:46" ht="11.25" customHeight="1" x14ac:dyDescent="0.25">
      <c r="AO2018" s="187" t="s">
        <v>90</v>
      </c>
      <c r="AP2018" s="186">
        <f>_xll.qlInterestRateIndexFixingDate(Currency&amp;"ibor"&amp;$I$1,AQ2018,Trigger)</f>
        <v>53454</v>
      </c>
      <c r="AQ2018" s="186">
        <f>_xll.qlCalendarAdvance(Calendar,AQ2017,AO2018,"f",,Trigger)</f>
        <v>53456</v>
      </c>
      <c r="AR2018" s="186">
        <f>_xll.qlInterestRateIndexMaturity(Currency&amp;"ibor"&amp;$I$1,AQ2018,Trigger)</f>
        <v>53489</v>
      </c>
      <c r="AS2018" s="359">
        <f>_xll.qlIndexFixing($AC$5,AP2018,,_xll.ohTrigger(Trigger,Quote!$V$2))</f>
        <v>1.4246805666117237E-2</v>
      </c>
      <c r="AT2018" s="359">
        <f>_xll.qlIndexFixing($AU$1,AP2018,TRUE,_xll.ohTrigger(Trigger,Trigger1M))</f>
        <v>1.4002036644556914E-2</v>
      </c>
    </row>
    <row r="2019" spans="41:46" ht="11.25" customHeight="1" x14ac:dyDescent="0.25">
      <c r="AO2019" s="187" t="s">
        <v>90</v>
      </c>
      <c r="AP2019" s="186">
        <f>_xll.qlInterestRateIndexFixingDate(Currency&amp;"ibor"&amp;$I$1,AQ2019,Trigger)</f>
        <v>53461</v>
      </c>
      <c r="AQ2019" s="186">
        <f>_xll.qlCalendarAdvance(Calendar,AQ2018,AO2019,"f",,Trigger)</f>
        <v>53463</v>
      </c>
      <c r="AR2019" s="186">
        <f>_xll.qlInterestRateIndexMaturity(Currency&amp;"ibor"&amp;$I$1,AQ2019,Trigger)</f>
        <v>53496</v>
      </c>
      <c r="AS2019" s="359">
        <f>_xll.qlIndexFixing($AC$5,AP2019,,_xll.ohTrigger(Trigger,Quote!$V$2))</f>
        <v>1.4236144114885073E-2</v>
      </c>
      <c r="AT2019" s="359">
        <f>_xll.qlIndexFixing($AU$1,AP2019,TRUE,_xll.ohTrigger(Trigger,Trigger1M))</f>
        <v>1.4003763624323378E-2</v>
      </c>
    </row>
    <row r="2020" spans="41:46" ht="11.25" customHeight="1" x14ac:dyDescent="0.25">
      <c r="AO2020" s="187" t="s">
        <v>90</v>
      </c>
      <c r="AP2020" s="186">
        <f>_xll.qlInterestRateIndexFixingDate(Currency&amp;"ibor"&amp;$I$1,AQ2020,Trigger)</f>
        <v>53468</v>
      </c>
      <c r="AQ2020" s="186">
        <f>_xll.qlCalendarAdvance(Calendar,AQ2019,AO2020,"f",,Trigger)</f>
        <v>53470</v>
      </c>
      <c r="AR2020" s="186">
        <f>_xll.qlInterestRateIndexMaturity(Currency&amp;"ibor"&amp;$I$1,AQ2020,Trigger)</f>
        <v>53503</v>
      </c>
      <c r="AS2020" s="359">
        <f>_xll.qlIndexFixing($AC$5,AP2020,,_xll.ohTrigger(Trigger,Quote!$V$2))</f>
        <v>1.4225466658690714E-2</v>
      </c>
      <c r="AT2020" s="359">
        <f>_xll.qlIndexFixing($AU$1,AP2020,TRUE,_xll.ohTrigger(Trigger,Trigger1M))</f>
        <v>1.4005471381243499E-2</v>
      </c>
    </row>
    <row r="2021" spans="41:46" ht="11.25" customHeight="1" x14ac:dyDescent="0.25">
      <c r="AO2021" s="187" t="s">
        <v>90</v>
      </c>
      <c r="AP2021" s="186">
        <f>_xll.qlInterestRateIndexFixingDate(Currency&amp;"ibor"&amp;$I$1,AQ2021,Trigger)</f>
        <v>53475</v>
      </c>
      <c r="AQ2021" s="186">
        <f>_xll.qlCalendarAdvance(Calendar,AQ2020,AO2021,"f",,Trigger)</f>
        <v>53477</v>
      </c>
      <c r="AR2021" s="186">
        <f>_xll.qlInterestRateIndexMaturity(Currency&amp;"ibor"&amp;$I$1,AQ2021,Trigger)</f>
        <v>53507</v>
      </c>
      <c r="AS2021" s="359">
        <f>_xll.qlIndexFixing($AC$5,AP2021,,_xll.ohTrigger(Trigger,Quote!$V$2))</f>
        <v>1.4213834460728769E-2</v>
      </c>
      <c r="AT2021" s="359">
        <f>_xll.qlIndexFixing($AU$1,AP2021,TRUE,_xll.ohTrigger(Trigger,Trigger1M))</f>
        <v>1.4005985698372747E-2</v>
      </c>
    </row>
    <row r="2022" spans="41:46" ht="11.25" customHeight="1" x14ac:dyDescent="0.25">
      <c r="AO2022" s="187" t="s">
        <v>90</v>
      </c>
      <c r="AP2022" s="186">
        <f>_xll.qlInterestRateIndexFixingDate(Currency&amp;"ibor"&amp;$I$1,AQ2022,Trigger)</f>
        <v>53482</v>
      </c>
      <c r="AQ2022" s="186">
        <f>_xll.qlCalendarAdvance(Calendar,AQ2021,AO2022,"f",,Trigger)</f>
        <v>53484</v>
      </c>
      <c r="AR2022" s="186">
        <f>_xll.qlInterestRateIndexMaturity(Currency&amp;"ibor"&amp;$I$1,AQ2022,Trigger)</f>
        <v>53514</v>
      </c>
      <c r="AS2022" s="359">
        <f>_xll.qlIndexFixing($AC$5,AP2022,,_xll.ohTrigger(Trigger,Quote!$V$2))</f>
        <v>1.4211959244986083E-2</v>
      </c>
      <c r="AT2022" s="359">
        <f>_xll.qlIndexFixing($AU$1,AP2022,TRUE,_xll.ohTrigger(Trigger,Trigger1M))</f>
        <v>1.400765882643551E-2</v>
      </c>
    </row>
    <row r="2023" spans="41:46" ht="11.25" customHeight="1" x14ac:dyDescent="0.25">
      <c r="AO2023" s="187" t="s">
        <v>90</v>
      </c>
      <c r="AP2023" s="186">
        <f>_xll.qlInterestRateIndexFixingDate(Currency&amp;"ibor"&amp;$I$1,AQ2023,Trigger)</f>
        <v>53489</v>
      </c>
      <c r="AQ2023" s="186">
        <f>_xll.qlCalendarAdvance(Calendar,AQ2022,AO2023,"f",,Trigger)</f>
        <v>53491</v>
      </c>
      <c r="AR2023" s="186">
        <f>_xll.qlInterestRateIndexMaturity(Currency&amp;"ibor"&amp;$I$1,AQ2023,Trigger)</f>
        <v>53521</v>
      </c>
      <c r="AS2023" s="359">
        <f>_xll.qlIndexFixing($AC$5,AP2023,,_xll.ohTrigger(Trigger,Quote!$V$2))</f>
        <v>1.4214129785040441E-2</v>
      </c>
      <c r="AT2023" s="359">
        <f>_xll.qlIndexFixing($AU$1,AP2023,TRUE,_xll.ohTrigger(Trigger,Trigger1M))</f>
        <v>1.4009312605586466E-2</v>
      </c>
    </row>
    <row r="2024" spans="41:46" ht="11.25" customHeight="1" x14ac:dyDescent="0.25">
      <c r="AO2024" s="187" t="s">
        <v>90</v>
      </c>
      <c r="AP2024" s="186">
        <f>_xll.qlInterestRateIndexFixingDate(Currency&amp;"ibor"&amp;$I$1,AQ2024,Trigger)</f>
        <v>53496</v>
      </c>
      <c r="AQ2024" s="186">
        <f>_xll.qlCalendarAdvance(Calendar,AQ2023,AO2024,"f",,Trigger)</f>
        <v>53498</v>
      </c>
      <c r="AR2024" s="186">
        <f>_xll.qlInterestRateIndexMaturity(Currency&amp;"ibor"&amp;$I$1,AQ2024,Trigger)</f>
        <v>53528</v>
      </c>
      <c r="AS2024" s="359">
        <f>_xll.qlIndexFixing($AC$5,AP2024,,_xll.ohTrigger(Trigger,Quote!$V$2))</f>
        <v>1.4216300325486486E-2</v>
      </c>
      <c r="AT2024" s="359">
        <f>_xll.qlIndexFixing($AU$1,AP2024,TRUE,_xll.ohTrigger(Trigger,Trigger1M))</f>
        <v>1.4010946989777118E-2</v>
      </c>
    </row>
    <row r="2025" spans="41:46" ht="11.25" customHeight="1" x14ac:dyDescent="0.25">
      <c r="AO2025" s="187" t="s">
        <v>90</v>
      </c>
      <c r="AP2025" s="186">
        <f>_xll.qlInterestRateIndexFixingDate(Currency&amp;"ibor"&amp;$I$1,AQ2025,Trigger)</f>
        <v>53503</v>
      </c>
      <c r="AQ2025" s="186">
        <f>_xll.qlCalendarAdvance(Calendar,AQ2024,AO2025,"f",,Trigger)</f>
        <v>53505</v>
      </c>
      <c r="AR2025" s="186">
        <f>_xll.qlInterestRateIndexMaturity(Currency&amp;"ibor"&amp;$I$1,AQ2025,Trigger)</f>
        <v>53535</v>
      </c>
      <c r="AS2025" s="359">
        <f>_xll.qlIndexFixing($AC$5,AP2025,,_xll.ohTrigger(Trigger,Quote!$V$2))</f>
        <v>1.4218470866324218E-2</v>
      </c>
      <c r="AT2025" s="359">
        <f>_xll.qlIndexFixing($AU$1,AP2025,TRUE,_xll.ohTrigger(Trigger,Trigger1M))</f>
        <v>1.4012561932961631E-2</v>
      </c>
    </row>
    <row r="2026" spans="41:46" ht="11.25" customHeight="1" x14ac:dyDescent="0.25">
      <c r="AO2026" s="187" t="s">
        <v>90</v>
      </c>
      <c r="AP2026" s="186">
        <f>_xll.qlInterestRateIndexFixingDate(Currency&amp;"ibor"&amp;$I$1,AQ2026,Trigger)</f>
        <v>53510</v>
      </c>
      <c r="AQ2026" s="186">
        <f>_xll.qlCalendarAdvance(Calendar,AQ2025,AO2026,"f",,Trigger)</f>
        <v>53512</v>
      </c>
      <c r="AR2026" s="186">
        <f>_xll.qlInterestRateIndexMaturity(Currency&amp;"ibor"&amp;$I$1,AQ2026,Trigger)</f>
        <v>53545</v>
      </c>
      <c r="AS2026" s="359">
        <f>_xll.qlIndexFixing($AC$5,AP2026,,_xll.ohTrigger(Trigger,Quote!$V$2))</f>
        <v>1.4221948890289292E-2</v>
      </c>
      <c r="AT2026" s="359">
        <f>_xll.qlIndexFixing($AU$1,AP2026,TRUE,_xll.ohTrigger(Trigger,Trigger1M))</f>
        <v>1.4015311663841958E-2</v>
      </c>
    </row>
    <row r="2027" spans="41:46" ht="11.25" customHeight="1" x14ac:dyDescent="0.25">
      <c r="AO2027" s="187" t="s">
        <v>90</v>
      </c>
      <c r="AP2027" s="186">
        <f>_xll.qlInterestRateIndexFixingDate(Currency&amp;"ibor"&amp;$I$1,AQ2027,Trigger)</f>
        <v>53517</v>
      </c>
      <c r="AQ2027" s="186">
        <f>_xll.qlCalendarAdvance(Calendar,AQ2026,AO2027,"f",,Trigger)</f>
        <v>53519</v>
      </c>
      <c r="AR2027" s="186">
        <f>_xll.qlInterestRateIndexMaturity(Currency&amp;"ibor"&amp;$I$1,AQ2027,Trigger)</f>
        <v>53552</v>
      </c>
      <c r="AS2027" s="359">
        <f>_xll.qlIndexFixing($AC$5,AP2027,,_xll.ohTrigger(Trigger,Quote!$V$2))</f>
        <v>1.422411968910757E-2</v>
      </c>
      <c r="AT2027" s="359">
        <f>_xll.qlIndexFixing($AU$1,AP2027,TRUE,_xll.ohTrigger(Trigger,Trigger1M))</f>
        <v>1.4016883571272844E-2</v>
      </c>
    </row>
    <row r="2028" spans="41:46" ht="11.25" customHeight="1" x14ac:dyDescent="0.25">
      <c r="AO2028" s="187" t="s">
        <v>90</v>
      </c>
      <c r="AP2028" s="186">
        <f>_xll.qlInterestRateIndexFixingDate(Currency&amp;"ibor"&amp;$I$1,AQ2028,Trigger)</f>
        <v>53524</v>
      </c>
      <c r="AQ2028" s="186">
        <f>_xll.qlCalendarAdvance(Calendar,AQ2027,AO2028,"f",,Trigger)</f>
        <v>53526</v>
      </c>
      <c r="AR2028" s="186">
        <f>_xll.qlInterestRateIndexMaturity(Currency&amp;"ibor"&amp;$I$1,AQ2028,Trigger)</f>
        <v>53559</v>
      </c>
      <c r="AS2028" s="359">
        <f>_xll.qlIndexFixing($AC$5,AP2028,,_xll.ohTrigger(Trigger,Quote!$V$2))</f>
        <v>1.4226290488357017E-2</v>
      </c>
      <c r="AT2028" s="359">
        <f>_xll.qlIndexFixing($AU$1,AP2028,TRUE,_xll.ohTrigger(Trigger,Trigger1M))</f>
        <v>1.4018435887412715E-2</v>
      </c>
    </row>
    <row r="2029" spans="41:46" ht="11.25" customHeight="1" x14ac:dyDescent="0.25">
      <c r="AO2029" s="187" t="s">
        <v>90</v>
      </c>
      <c r="AP2029" s="186">
        <f>_xll.qlInterestRateIndexFixingDate(Currency&amp;"ibor"&amp;$I$1,AQ2029,Trigger)</f>
        <v>53531</v>
      </c>
      <c r="AQ2029" s="186">
        <f>_xll.qlCalendarAdvance(Calendar,AQ2028,AO2029,"f",,Trigger)</f>
        <v>53533</v>
      </c>
      <c r="AR2029" s="186">
        <f>_xll.qlInterestRateIndexMaturity(Currency&amp;"ibor"&amp;$I$1,AQ2029,Trigger)</f>
        <v>53566</v>
      </c>
      <c r="AS2029" s="359">
        <f>_xll.qlIndexFixing($AC$5,AP2029,,_xll.ohTrigger(Trigger,Quote!$V$2))</f>
        <v>1.4228461288037635E-2</v>
      </c>
      <c r="AT2029" s="359">
        <f>_xll.qlIndexFixing($AU$1,AP2029,TRUE,_xll.ohTrigger(Trigger,Trigger1M))</f>
        <v>1.4019968566208716E-2</v>
      </c>
    </row>
    <row r="2030" spans="41:46" ht="11.25" customHeight="1" x14ac:dyDescent="0.25">
      <c r="AO2030" s="187" t="s">
        <v>90</v>
      </c>
      <c r="AP2030" s="186">
        <f>_xll.qlInterestRateIndexFixingDate(Currency&amp;"ibor"&amp;$I$1,AQ2030,Trigger)</f>
        <v>53538</v>
      </c>
      <c r="AQ2030" s="186">
        <f>_xll.qlCalendarAdvance(Calendar,AQ2029,AO2030,"f",,Trigger)</f>
        <v>53540</v>
      </c>
      <c r="AR2030" s="186">
        <f>_xll.qlInterestRateIndexMaturity(Currency&amp;"ibor"&amp;$I$1,AQ2030,Trigger)</f>
        <v>53573</v>
      </c>
      <c r="AS2030" s="359">
        <f>_xll.qlIndexFixing($AC$5,AP2030,,_xll.ohTrigger(Trigger,Quote!$V$2))</f>
        <v>1.4230632088151845E-2</v>
      </c>
      <c r="AT2030" s="359">
        <f>_xll.qlIndexFixing($AU$1,AP2030,TRUE,_xll.ohTrigger(Trigger,Trigger1M))</f>
        <v>1.4021481561605563E-2</v>
      </c>
    </row>
    <row r="2031" spans="41:46" ht="11.25" customHeight="1" x14ac:dyDescent="0.25">
      <c r="AO2031" s="187" t="s">
        <v>90</v>
      </c>
      <c r="AP2031" s="186">
        <f>_xll.qlInterestRateIndexFixingDate(Currency&amp;"ibor"&amp;$I$1,AQ2031,Trigger)</f>
        <v>53545</v>
      </c>
      <c r="AQ2031" s="186">
        <f>_xll.qlCalendarAdvance(Calendar,AQ2030,AO2031,"f",,Trigger)</f>
        <v>53547</v>
      </c>
      <c r="AR2031" s="186">
        <f>_xll.qlInterestRateIndexMaturity(Currency&amp;"ibor"&amp;$I$1,AQ2031,Trigger)</f>
        <v>53580</v>
      </c>
      <c r="AS2031" s="359">
        <f>_xll.qlIndexFixing($AC$5,AP2031,,_xll.ohTrigger(Trigger,Quote!$V$2))</f>
        <v>1.4232802888697226E-2</v>
      </c>
      <c r="AT2031" s="359">
        <f>_xll.qlIndexFixing($AU$1,AP2031,TRUE,_xll.ohTrigger(Trigger,Trigger1M))</f>
        <v>1.4022974827545555E-2</v>
      </c>
    </row>
    <row r="2032" spans="41:46" ht="11.25" customHeight="1" x14ac:dyDescent="0.25">
      <c r="AO2032" s="187" t="s">
        <v>90</v>
      </c>
      <c r="AP2032" s="186">
        <f>_xll.qlInterestRateIndexFixingDate(Currency&amp;"ibor"&amp;$I$1,AQ2032,Trigger)</f>
        <v>53552</v>
      </c>
      <c r="AQ2032" s="186">
        <f>_xll.qlCalendarAdvance(Calendar,AQ2031,AO2032,"f",,Trigger)</f>
        <v>53554</v>
      </c>
      <c r="AR2032" s="186">
        <f>_xll.qlInterestRateIndexMaturity(Currency&amp;"ibor"&amp;$I$1,AQ2032,Trigger)</f>
        <v>53587</v>
      </c>
      <c r="AS2032" s="359">
        <f>_xll.qlIndexFixing($AC$5,AP2032,,_xll.ohTrigger(Trigger,Quote!$V$2))</f>
        <v>1.4234973689671356E-2</v>
      </c>
      <c r="AT2032" s="359">
        <f>_xll.qlIndexFixing($AU$1,AP2032,TRUE,_xll.ohTrigger(Trigger,Trigger1M))</f>
        <v>1.4024448317975832E-2</v>
      </c>
    </row>
    <row r="2033" spans="41:46" ht="11.25" customHeight="1" x14ac:dyDescent="0.25">
      <c r="AO2033" s="187" t="s">
        <v>90</v>
      </c>
      <c r="AP2033" s="186">
        <f>_xll.qlInterestRateIndexFixingDate(Currency&amp;"ibor"&amp;$I$1,AQ2033,Trigger)</f>
        <v>53559</v>
      </c>
      <c r="AQ2033" s="186">
        <f>_xll.qlCalendarAdvance(Calendar,AQ2032,AO2033,"f",,Trigger)</f>
        <v>53561</v>
      </c>
      <c r="AR2033" s="186">
        <f>_xll.qlInterestRateIndexMaturity(Currency&amp;"ibor"&amp;$I$1,AQ2033,Trigger)</f>
        <v>53594</v>
      </c>
      <c r="AS2033" s="359">
        <f>_xll.qlIndexFixing($AC$5,AP2033,,_xll.ohTrigger(Trigger,Quote!$V$2))</f>
        <v>1.4237144491079077E-2</v>
      </c>
      <c r="AT2033" s="359">
        <f>_xll.qlIndexFixing($AU$1,AP2033,TRUE,_xll.ohTrigger(Trigger,Trigger1M))</f>
        <v>1.4025901986841113E-2</v>
      </c>
    </row>
    <row r="2034" spans="41:46" ht="11.25" customHeight="1" x14ac:dyDescent="0.25">
      <c r="AO2034" s="187" t="s">
        <v>90</v>
      </c>
      <c r="AP2034" s="186">
        <f>_xll.qlInterestRateIndexFixingDate(Currency&amp;"ibor"&amp;$I$1,AQ2034,Trigger)</f>
        <v>53566</v>
      </c>
      <c r="AQ2034" s="186">
        <f>_xll.qlCalendarAdvance(Calendar,AQ2033,AO2034,"f",,Trigger)</f>
        <v>53568</v>
      </c>
      <c r="AR2034" s="186">
        <f>_xll.qlInterestRateIndexMaturity(Currency&amp;"ibor"&amp;$I$1,AQ2034,Trigger)</f>
        <v>53598</v>
      </c>
      <c r="AS2034" s="359">
        <f>_xll.qlIndexFixing($AC$5,AP2034,,_xll.ohTrigger(Trigger,Quote!$V$2))</f>
        <v>1.4238005751519012E-2</v>
      </c>
      <c r="AT2034" s="359">
        <f>_xll.qlIndexFixing($AU$1,AP2034,TRUE,_xll.ohTrigger(Trigger,Trigger1M))</f>
        <v>1.4026213978114654E-2</v>
      </c>
    </row>
    <row r="2035" spans="41:46" ht="11.25" customHeight="1" x14ac:dyDescent="0.25">
      <c r="AO2035" s="187" t="s">
        <v>90</v>
      </c>
      <c r="AP2035" s="186">
        <f>_xll.qlInterestRateIndexFixingDate(Currency&amp;"ibor"&amp;$I$1,AQ2035,Trigger)</f>
        <v>53573</v>
      </c>
      <c r="AQ2035" s="186">
        <f>_xll.qlCalendarAdvance(Calendar,AQ2034,AO2035,"f",,Trigger)</f>
        <v>53575</v>
      </c>
      <c r="AR2035" s="186">
        <f>_xll.qlInterestRateIndexMaturity(Currency&amp;"ibor"&amp;$I$1,AQ2035,Trigger)</f>
        <v>53605</v>
      </c>
      <c r="AS2035" s="359">
        <f>_xll.qlIndexFixing($AC$5,AP2035,,_xll.ohTrigger(Trigger,Quote!$V$2))</f>
        <v>1.4240176296278939E-2</v>
      </c>
      <c r="AT2035" s="359">
        <f>_xll.qlIndexFixing($AU$1,AP2035,TRUE,_xll.ohTrigger(Trigger,Trigger1M))</f>
        <v>1.4027631978522415E-2</v>
      </c>
    </row>
    <row r="2036" spans="41:46" ht="11.25" customHeight="1" x14ac:dyDescent="0.25">
      <c r="AO2036" s="187" t="s">
        <v>90</v>
      </c>
      <c r="AP2036" s="186">
        <f>_xll.qlInterestRateIndexFixingDate(Currency&amp;"ibor"&amp;$I$1,AQ2036,Trigger)</f>
        <v>53580</v>
      </c>
      <c r="AQ2036" s="186">
        <f>_xll.qlCalendarAdvance(Calendar,AQ2035,AO2036,"f",,Trigger)</f>
        <v>53582</v>
      </c>
      <c r="AR2036" s="186">
        <f>_xll.qlInterestRateIndexMaturity(Currency&amp;"ibor"&amp;$I$1,AQ2036,Trigger)</f>
        <v>53612</v>
      </c>
      <c r="AS2036" s="359">
        <f>_xll.qlIndexFixing($AC$5,AP2036,,_xll.ohTrigger(Trigger,Quote!$V$2))</f>
        <v>1.4242346841427889E-2</v>
      </c>
      <c r="AT2036" s="359">
        <f>_xll.qlIndexFixing($AU$1,AP2036,TRUE,_xll.ohTrigger(Trigger,Trigger1M))</f>
        <v>1.4029030031379897E-2</v>
      </c>
    </row>
    <row r="2037" spans="41:46" ht="11.25" customHeight="1" x14ac:dyDescent="0.25">
      <c r="AO2037" s="187" t="s">
        <v>90</v>
      </c>
      <c r="AP2037" s="186">
        <f>_xll.qlInterestRateIndexFixingDate(Currency&amp;"ibor"&amp;$I$1,AQ2037,Trigger)</f>
        <v>53587</v>
      </c>
      <c r="AQ2037" s="186">
        <f>_xll.qlCalendarAdvance(Calendar,AQ2036,AO2037,"f",,Trigger)</f>
        <v>53589</v>
      </c>
      <c r="AR2037" s="186">
        <f>_xll.qlInterestRateIndexMaturity(Currency&amp;"ibor"&amp;$I$1,AQ2037,Trigger)</f>
        <v>53619</v>
      </c>
      <c r="AS2037" s="359">
        <f>_xll.qlIndexFixing($AC$5,AP2037,,_xll.ohTrigger(Trigger,Quote!$V$2))</f>
        <v>1.4244517386973854E-2</v>
      </c>
      <c r="AT2037" s="359">
        <f>_xll.qlIndexFixing($AU$1,AP2037,TRUE,_xll.ohTrigger(Trigger,Trigger1M))</f>
        <v>1.4030408090646596E-2</v>
      </c>
    </row>
    <row r="2038" spans="41:46" ht="11.25" customHeight="1" x14ac:dyDescent="0.25">
      <c r="AO2038" s="187" t="s">
        <v>90</v>
      </c>
      <c r="AP2038" s="186">
        <f>_xll.qlInterestRateIndexFixingDate(Currency&amp;"ibor"&amp;$I$1,AQ2038,Trigger)</f>
        <v>53594</v>
      </c>
      <c r="AQ2038" s="186">
        <f>_xll.qlCalendarAdvance(Calendar,AQ2037,AO2038,"f",,Trigger)</f>
        <v>53596</v>
      </c>
      <c r="AR2038" s="186">
        <f>_xll.qlInterestRateIndexMaturity(Currency&amp;"ibor"&amp;$I$1,AQ2038,Trigger)</f>
        <v>53626</v>
      </c>
      <c r="AS2038" s="359">
        <f>_xll.qlIndexFixing($AC$5,AP2038,,_xll.ohTrigger(Trigger,Quote!$V$2))</f>
        <v>1.4246687932908841E-2</v>
      </c>
      <c r="AT2038" s="359">
        <f>_xll.qlIndexFixing($AU$1,AP2038,TRUE,_xll.ohTrigger(Trigger,Trigger1M))</f>
        <v>1.4031766110274013E-2</v>
      </c>
    </row>
    <row r="2039" spans="41:46" ht="11.25" customHeight="1" x14ac:dyDescent="0.25">
      <c r="AO2039" s="187" t="s">
        <v>90</v>
      </c>
      <c r="AP2039" s="186">
        <f>_xll.qlInterestRateIndexFixingDate(Currency&amp;"ibor"&amp;$I$1,AQ2039,Trigger)</f>
        <v>53601</v>
      </c>
      <c r="AQ2039" s="186">
        <f>_xll.qlCalendarAdvance(Calendar,AQ2038,AO2039,"f",,Trigger)</f>
        <v>53603</v>
      </c>
      <c r="AR2039" s="186">
        <f>_xll.qlInterestRateIndexMaturity(Currency&amp;"ibor"&amp;$I$1,AQ2039,Trigger)</f>
        <v>53636</v>
      </c>
      <c r="AS2039" s="359">
        <f>_xll.qlIndexFixing($AC$5,AP2039,,_xll.ohTrigger(Trigger,Quote!$V$2))</f>
        <v>1.4250169308579979E-2</v>
      </c>
      <c r="AT2039" s="359">
        <f>_xll.qlIndexFixing($AU$1,AP2039,TRUE,_xll.ohTrigger(Trigger,Trigger1M))</f>
        <v>1.4034205168154528E-2</v>
      </c>
    </row>
    <row r="2040" spans="41:46" ht="11.25" customHeight="1" x14ac:dyDescent="0.25">
      <c r="AO2040" s="187" t="s">
        <v>90</v>
      </c>
      <c r="AP2040" s="186">
        <f>_xll.qlInterestRateIndexFixingDate(Currency&amp;"ibor"&amp;$I$1,AQ2040,Trigger)</f>
        <v>53608</v>
      </c>
      <c r="AQ2040" s="186">
        <f>_xll.qlCalendarAdvance(Calendar,AQ2039,AO2040,"f",,Trigger)</f>
        <v>53610</v>
      </c>
      <c r="AR2040" s="186">
        <f>_xll.qlInterestRateIndexMaturity(Currency&amp;"ibor"&amp;$I$1,AQ2040,Trigger)</f>
        <v>53643</v>
      </c>
      <c r="AS2040" s="359">
        <f>_xll.qlIndexFixing($AC$5,AP2040,,_xll.ohTrigger(Trigger,Quote!$V$2))</f>
        <v>1.4252340113008315E-2</v>
      </c>
      <c r="AT2040" s="359">
        <f>_xll.qlIndexFixing($AU$1,AP2040,TRUE,_xll.ohTrigger(Trigger,Trigger1M))</f>
        <v>1.4035518796553313E-2</v>
      </c>
    </row>
    <row r="2041" spans="41:46" ht="11.25" customHeight="1" x14ac:dyDescent="0.25">
      <c r="AO2041" s="187" t="s">
        <v>90</v>
      </c>
      <c r="AP2041" s="186">
        <f>_xll.qlInterestRateIndexFixingDate(Currency&amp;"ibor"&amp;$I$1,AQ2041,Trigger)</f>
        <v>53615</v>
      </c>
      <c r="AQ2041" s="186">
        <f>_xll.qlCalendarAdvance(Calendar,AQ2040,AO2041,"f",,Trigger)</f>
        <v>53617</v>
      </c>
      <c r="AR2041" s="186">
        <f>_xll.qlInterestRateIndexMaturity(Currency&amp;"ibor"&amp;$I$1,AQ2041,Trigger)</f>
        <v>53650</v>
      </c>
      <c r="AS2041" s="359">
        <f>_xll.qlIndexFixing($AC$5,AP2041,,_xll.ohTrigger(Trigger,Quote!$V$2))</f>
        <v>1.4254510917867821E-2</v>
      </c>
      <c r="AT2041" s="359">
        <f>_xll.qlIndexFixing($AU$1,AP2041,TRUE,_xll.ohTrigger(Trigger,Trigger1M))</f>
        <v>1.4036812234952125E-2</v>
      </c>
    </row>
    <row r="2042" spans="41:46" ht="11.25" customHeight="1" x14ac:dyDescent="0.25">
      <c r="AO2042" s="187" t="s">
        <v>90</v>
      </c>
      <c r="AP2042" s="186">
        <f>_xll.qlInterestRateIndexFixingDate(Currency&amp;"ibor"&amp;$I$1,AQ2042,Trigger)</f>
        <v>53622</v>
      </c>
      <c r="AQ2042" s="186">
        <f>_xll.qlCalendarAdvance(Calendar,AQ2041,AO2042,"f",,Trigger)</f>
        <v>53624</v>
      </c>
      <c r="AR2042" s="186">
        <f>_xll.qlInterestRateIndexMaturity(Currency&amp;"ibor"&amp;$I$1,AQ2042,Trigger)</f>
        <v>53657</v>
      </c>
      <c r="AS2042" s="359">
        <f>_xll.qlIndexFixing($AC$5,AP2042,,_xll.ohTrigger(Trigger,Quote!$V$2))</f>
        <v>1.4256681723153652E-2</v>
      </c>
      <c r="AT2042" s="359">
        <f>_xll.qlIndexFixing($AU$1,AP2042,TRUE,_xll.ohTrigger(Trigger,Trigger1M))</f>
        <v>1.4038085437298101E-2</v>
      </c>
    </row>
    <row r="2043" spans="41:46" ht="11.25" customHeight="1" x14ac:dyDescent="0.25">
      <c r="AO2043" s="187" t="s">
        <v>90</v>
      </c>
      <c r="AP2043" s="186">
        <f>_xll.qlInterestRateIndexFixingDate(Currency&amp;"ibor"&amp;$I$1,AQ2043,Trigger)</f>
        <v>53629</v>
      </c>
      <c r="AQ2043" s="186">
        <f>_xll.qlCalendarAdvance(Calendar,AQ2042,AO2043,"f",,Trigger)</f>
        <v>53631</v>
      </c>
      <c r="AR2043" s="186">
        <f>_xll.qlInterestRateIndexMaturity(Currency&amp;"ibor"&amp;$I$1,AQ2043,Trigger)</f>
        <v>53661</v>
      </c>
      <c r="AS2043" s="359">
        <f>_xll.qlIndexFixing($AC$5,AP2043,,_xll.ohTrigger(Trigger,Quote!$V$2))</f>
        <v>1.4257540668475066E-2</v>
      </c>
      <c r="AT2043" s="359">
        <f>_xll.qlIndexFixing($AU$1,AP2043,TRUE,_xll.ohTrigger(Trigger,Trigger1M))</f>
        <v>1.4038254002116446E-2</v>
      </c>
    </row>
    <row r="2044" spans="41:46" ht="11.25" customHeight="1" x14ac:dyDescent="0.25">
      <c r="AO2044" s="187" t="s">
        <v>90</v>
      </c>
      <c r="AP2044" s="186">
        <f>_xll.qlInterestRateIndexFixingDate(Currency&amp;"ibor"&amp;$I$1,AQ2044,Trigger)</f>
        <v>53636</v>
      </c>
      <c r="AQ2044" s="186">
        <f>_xll.qlCalendarAdvance(Calendar,AQ2043,AO2044,"f",,Trigger)</f>
        <v>53638</v>
      </c>
      <c r="AR2044" s="186">
        <f>_xll.qlInterestRateIndexMaturity(Currency&amp;"ibor"&amp;$I$1,AQ2044,Trigger)</f>
        <v>53668</v>
      </c>
      <c r="AS2044" s="359">
        <f>_xll.qlIndexFixing($AC$5,AP2044,,_xll.ohTrigger(Trigger,Quote!$V$2))</f>
        <v>1.4259711216762838E-2</v>
      </c>
      <c r="AT2044" s="359">
        <f>_xll.qlIndexFixing($AU$1,AP2044,TRUE,_xll.ohTrigger(Trigger,Trigger1M))</f>
        <v>1.4039490816892375E-2</v>
      </c>
    </row>
    <row r="2045" spans="41:46" ht="11.25" customHeight="1" x14ac:dyDescent="0.25">
      <c r="AO2045" s="187" t="s">
        <v>90</v>
      </c>
      <c r="AP2045" s="186">
        <f>_xll.qlInterestRateIndexFixingDate(Currency&amp;"ibor"&amp;$I$1,AQ2045,Trigger)</f>
        <v>53643</v>
      </c>
      <c r="AQ2045" s="186">
        <f>_xll.qlCalendarAdvance(Calendar,AQ2044,AO2045,"f",,Trigger)</f>
        <v>53645</v>
      </c>
      <c r="AR2045" s="186">
        <f>_xll.qlInterestRateIndexMaturity(Currency&amp;"ibor"&amp;$I$1,AQ2045,Trigger)</f>
        <v>53675</v>
      </c>
      <c r="AS2045" s="359">
        <f>_xll.qlIndexFixing($AC$5,AP2045,,_xll.ohTrigger(Trigger,Quote!$V$2))</f>
        <v>1.4261881765442297E-2</v>
      </c>
      <c r="AT2045" s="359">
        <f>_xll.qlIndexFixing($AU$1,AP2045,TRUE,_xll.ohTrigger(Trigger,Trigger1M))</f>
        <v>1.4040707269692199E-2</v>
      </c>
    </row>
    <row r="2046" spans="41:46" ht="11.25" customHeight="1" x14ac:dyDescent="0.25">
      <c r="AO2046" s="187" t="s">
        <v>90</v>
      </c>
      <c r="AP2046" s="186">
        <f>_xll.qlInterestRateIndexFixingDate(Currency&amp;"ibor"&amp;$I$1,AQ2046,Trigger)</f>
        <v>53650</v>
      </c>
      <c r="AQ2046" s="186">
        <f>_xll.qlCalendarAdvance(Calendar,AQ2045,AO2046,"f",,Trigger)</f>
        <v>53652</v>
      </c>
      <c r="AR2046" s="186">
        <f>_xll.qlInterestRateIndexMaturity(Currency&amp;"ibor"&amp;$I$1,AQ2046,Trigger)</f>
        <v>53682</v>
      </c>
      <c r="AS2046" s="359">
        <f>_xll.qlIndexFixing($AC$5,AP2046,,_xll.ohTrigger(Trigger,Quote!$V$2))</f>
        <v>1.4264052314518771E-2</v>
      </c>
      <c r="AT2046" s="359">
        <f>_xll.qlIndexFixing($AU$1,AP2046,TRUE,_xll.ohTrigger(Trigger,Trigger1M))</f>
        <v>1.4041903314470083E-2</v>
      </c>
    </row>
    <row r="2047" spans="41:46" ht="11.25" customHeight="1" x14ac:dyDescent="0.25">
      <c r="AO2047" s="187" t="s">
        <v>90</v>
      </c>
      <c r="AP2047" s="186">
        <f>_xll.qlInterestRateIndexFixingDate(Currency&amp;"ibor"&amp;$I$1,AQ2047,Trigger)</f>
        <v>53657</v>
      </c>
      <c r="AQ2047" s="186">
        <f>_xll.qlCalendarAdvance(Calendar,AQ2046,AO2047,"f",,Trigger)</f>
        <v>53659</v>
      </c>
      <c r="AR2047" s="186">
        <f>_xll.qlInterestRateIndexMaturity(Currency&amp;"ibor"&amp;$I$1,AQ2047,Trigger)</f>
        <v>53689</v>
      </c>
      <c r="AS2047" s="359">
        <f>_xll.qlIndexFixing($AC$5,AP2047,,_xll.ohTrigger(Trigger,Quote!$V$2))</f>
        <v>1.4266222863981604E-2</v>
      </c>
      <c r="AT2047" s="359">
        <f>_xll.qlIndexFixing($AU$1,AP2047,TRUE,_xll.ohTrigger(Trigger,Trigger1M))</f>
        <v>1.4043078905177531E-2</v>
      </c>
    </row>
    <row r="2048" spans="41:46" ht="11.25" customHeight="1" x14ac:dyDescent="0.25">
      <c r="AO2048" s="187" t="s">
        <v>90</v>
      </c>
      <c r="AP2048" s="186">
        <f>_xll.qlInterestRateIndexFixingDate(Currency&amp;"ibor"&amp;$I$1,AQ2048,Trigger)</f>
        <v>53664</v>
      </c>
      <c r="AQ2048" s="186">
        <f>_xll.qlCalendarAdvance(Calendar,AQ2047,AO2048,"f",,Trigger)</f>
        <v>53666</v>
      </c>
      <c r="AR2048" s="186">
        <f>_xll.qlInterestRateIndexMaturity(Currency&amp;"ibor"&amp;$I$1,AQ2048,Trigger)</f>
        <v>53699</v>
      </c>
      <c r="AS2048" s="359">
        <f>_xll.qlIndexFixing($AC$5,AP2048,,_xll.ohTrigger(Trigger,Quote!$V$2))</f>
        <v>1.4269706563952282E-2</v>
      </c>
      <c r="AT2048" s="359">
        <f>_xll.qlIndexFixing($AU$1,AP2048,TRUE,_xll.ohTrigger(Trigger,Trigger1M))</f>
        <v>1.4045297115301962E-2</v>
      </c>
    </row>
    <row r="2049" spans="41:46" ht="11.25" customHeight="1" x14ac:dyDescent="0.25">
      <c r="AO2049" s="187" t="s">
        <v>90</v>
      </c>
      <c r="AP2049" s="186">
        <f>_xll.qlInterestRateIndexFixingDate(Currency&amp;"ibor"&amp;$I$1,AQ2049,Trigger)</f>
        <v>53671</v>
      </c>
      <c r="AQ2049" s="186">
        <f>_xll.qlCalendarAdvance(Calendar,AQ2048,AO2049,"f",,Trigger)</f>
        <v>53673</v>
      </c>
      <c r="AR2049" s="186">
        <f>_xll.qlInterestRateIndexMaturity(Currency&amp;"ibor"&amp;$I$1,AQ2049,Trigger)</f>
        <v>53706</v>
      </c>
      <c r="AS2049" s="359">
        <f>_xll.qlIndexFixing($AC$5,AP2049,,_xll.ohTrigger(Trigger,Quote!$V$2))</f>
        <v>1.4271877372261151E-2</v>
      </c>
      <c r="AT2049" s="359">
        <f>_xll.qlIndexFixing($AU$1,AP2049,TRUE,_xll.ohTrigger(Trigger,Trigger1M))</f>
        <v>1.4046427375785956E-2</v>
      </c>
    </row>
    <row r="2050" spans="41:46" ht="11.25" customHeight="1" x14ac:dyDescent="0.25">
      <c r="AO2050" s="187" t="s">
        <v>90</v>
      </c>
      <c r="AP2050" s="186">
        <f>_xll.qlInterestRateIndexFixingDate(Currency&amp;"ibor"&amp;$I$1,AQ2050,Trigger)</f>
        <v>53678</v>
      </c>
      <c r="AQ2050" s="186">
        <f>_xll.qlCalendarAdvance(Calendar,AQ2049,AO2050,"f",,Trigger)</f>
        <v>53680</v>
      </c>
      <c r="AR2050" s="186">
        <f>_xll.qlInterestRateIndexMaturity(Currency&amp;"ibor"&amp;$I$1,AQ2050,Trigger)</f>
        <v>53713</v>
      </c>
      <c r="AS2050" s="359">
        <f>_xll.qlIndexFixing($AC$5,AP2050,,_xll.ohTrigger(Trigger,Quote!$V$2))</f>
        <v>1.4274048181003611E-2</v>
      </c>
      <c r="AT2050" s="359">
        <f>_xll.qlIndexFixing($AU$1,AP2050,TRUE,_xll.ohTrigger(Trigger,Trigger1M))</f>
        <v>1.4047537031796672E-2</v>
      </c>
    </row>
    <row r="2051" spans="41:46" ht="11.25" customHeight="1" x14ac:dyDescent="0.25">
      <c r="AO2051" s="187" t="s">
        <v>90</v>
      </c>
      <c r="AP2051" s="186">
        <f>_xll.qlInterestRateIndexFixingDate(Currency&amp;"ibor"&amp;$I$1,AQ2051,Trigger)</f>
        <v>53682</v>
      </c>
      <c r="AQ2051" s="186">
        <f>_xll.qlCalendarAdvance(Calendar,AQ2050,AO2051,"f",,Trigger)</f>
        <v>53688</v>
      </c>
      <c r="AR2051" s="186">
        <f>_xll.qlInterestRateIndexMaturity(Currency&amp;"ibor"&amp;$I$1,AQ2051,Trigger)</f>
        <v>53720</v>
      </c>
      <c r="AS2051" s="359">
        <f>_xll.qlIndexFixing($AC$5,AP2051,,_xll.ohTrigger(Trigger,Quote!$V$2))</f>
        <v>1.427609109894229E-2</v>
      </c>
      <c r="AT2051" s="359">
        <f>_xll.qlIndexFixing($AU$1,AP2051,TRUE,_xll.ohTrigger(Trigger,Trigger1M))</f>
        <v>1.4048430177684978E-2</v>
      </c>
    </row>
    <row r="2052" spans="41:46" ht="11.25" customHeight="1" x14ac:dyDescent="0.25">
      <c r="AO2052" s="187" t="s">
        <v>90</v>
      </c>
      <c r="AP2052" s="186">
        <f>_xll.qlInterestRateIndexFixingDate(Currency&amp;"ibor"&amp;$I$1,AQ2052,Trigger)</f>
        <v>53692</v>
      </c>
      <c r="AQ2052" s="186">
        <f>_xll.qlCalendarAdvance(Calendar,AQ2051,AO2052,"f",,Trigger)</f>
        <v>53695</v>
      </c>
      <c r="AR2052" s="186">
        <f>_xll.qlInterestRateIndexMaturity(Currency&amp;"ibor"&amp;$I$1,AQ2052,Trigger)</f>
        <v>53727</v>
      </c>
      <c r="AS2052" s="359">
        <f>_xll.qlIndexFixing($AC$5,AP2052,,_xll.ohTrigger(Trigger,Quote!$V$2))</f>
        <v>1.4278261822540661E-2</v>
      </c>
      <c r="AT2052" s="359">
        <f>_xll.qlIndexFixing($AU$1,AP2052,TRUE,_xll.ohTrigger(Trigger,Trigger1M))</f>
        <v>1.4049496967426522E-2</v>
      </c>
    </row>
    <row r="2053" spans="41:46" ht="11.25" customHeight="1" x14ac:dyDescent="0.25">
      <c r="AO2053" s="187" t="s">
        <v>90</v>
      </c>
      <c r="AP2053" s="186">
        <f>_xll.qlInterestRateIndexFixingDate(Currency&amp;"ibor"&amp;$I$1,AQ2053,Trigger)</f>
        <v>53700</v>
      </c>
      <c r="AQ2053" s="186">
        <f>_xll.qlCalendarAdvance(Calendar,AQ2052,AO2053,"f",,Trigger)</f>
        <v>53702</v>
      </c>
      <c r="AR2053" s="186">
        <f>_xll.qlInterestRateIndexMaturity(Currency&amp;"ibor"&amp;$I$1,AQ2053,Trigger)</f>
        <v>53734</v>
      </c>
      <c r="AS2053" s="359">
        <f>_xll.qlIndexFixing($AC$5,AP2053,,_xll.ohTrigger(Trigger,Quote!$V$2))</f>
        <v>1.4280432546558697E-2</v>
      </c>
      <c r="AT2053" s="359">
        <f>_xll.qlIndexFixing($AU$1,AP2053,TRUE,_xll.ohTrigger(Trigger,Trigger1M))</f>
        <v>1.4050543012047445E-2</v>
      </c>
    </row>
    <row r="2054" spans="41:46" ht="11.25" customHeight="1" x14ac:dyDescent="0.25">
      <c r="AO2054" s="187" t="s">
        <v>90</v>
      </c>
      <c r="AP2054" s="186">
        <f>_xll.qlInterestRateIndexFixingDate(Currency&amp;"ibor"&amp;$I$1,AQ2054,Trigger)</f>
        <v>53707</v>
      </c>
      <c r="AQ2054" s="186">
        <f>_xll.qlCalendarAdvance(Calendar,AQ2053,AO2054,"f",,Trigger)</f>
        <v>53709</v>
      </c>
      <c r="AR2054" s="186">
        <f>_xll.qlInterestRateIndexMaturity(Currency&amp;"ibor"&amp;$I$1,AQ2054,Trigger)</f>
        <v>53741</v>
      </c>
      <c r="AS2054" s="359">
        <f>_xll.qlIndexFixing($AC$5,AP2054,,_xll.ohTrigger(Trigger,Quote!$V$2))</f>
        <v>1.4282603270996397E-2</v>
      </c>
      <c r="AT2054" s="359">
        <f>_xll.qlIndexFixing($AU$1,AP2054,TRUE,_xll.ohTrigger(Trigger,Trigger1M))</f>
        <v>1.4051568265494585E-2</v>
      </c>
    </row>
    <row r="2055" spans="41:46" ht="11.25" customHeight="1" x14ac:dyDescent="0.25">
      <c r="AO2055" s="187" t="s">
        <v>90</v>
      </c>
      <c r="AP2055" s="186">
        <f>_xll.qlInterestRateIndexFixingDate(Currency&amp;"ibor"&amp;$I$1,AQ2055,Trigger)</f>
        <v>53714</v>
      </c>
      <c r="AQ2055" s="186">
        <f>_xll.qlCalendarAdvance(Calendar,AQ2054,AO2055,"f",,Trigger)</f>
        <v>53716</v>
      </c>
      <c r="AR2055" s="186">
        <f>_xll.qlInterestRateIndexMaturity(Currency&amp;"ibor"&amp;$I$1,AQ2055,Trigger)</f>
        <v>53748</v>
      </c>
      <c r="AS2055" s="359">
        <f>_xll.qlIndexFixing($AC$5,AP2055,,_xll.ohTrigger(Trigger,Quote!$V$2))</f>
        <v>1.4284773995848765E-2</v>
      </c>
      <c r="AT2055" s="359">
        <f>_xll.qlIndexFixing($AU$1,AP2055,TRUE,_xll.ohTrigger(Trigger,Trigger1M))</f>
        <v>1.4052572681722275E-2</v>
      </c>
    </row>
    <row r="2056" spans="41:46" ht="11.25" customHeight="1" x14ac:dyDescent="0.25">
      <c r="AO2056" s="187" t="s">
        <v>90</v>
      </c>
      <c r="AP2056" s="186">
        <f>_xll.qlInterestRateIndexFixingDate(Currency&amp;"ibor"&amp;$I$1,AQ2056,Trigger)</f>
        <v>53721</v>
      </c>
      <c r="AQ2056" s="186">
        <f>_xll.qlCalendarAdvance(Calendar,AQ2055,AO2056,"f",,Trigger)</f>
        <v>53723</v>
      </c>
      <c r="AR2056" s="186">
        <f>_xll.qlInterestRateIndexMaturity(Currency&amp;"ibor"&amp;$I$1,AQ2056,Trigger)</f>
        <v>53751</v>
      </c>
      <c r="AS2056" s="359">
        <f>_xll.qlIndexFixing($AC$5,AP2056,,_xll.ohTrigger(Trigger,Quote!$V$2))</f>
        <v>1.4285191169751688E-2</v>
      </c>
      <c r="AT2056" s="359">
        <f>_xll.qlIndexFixing($AU$1,AP2056,TRUE,_xll.ohTrigger(Trigger,Trigger1M))</f>
        <v>1.4052184928236169E-2</v>
      </c>
    </row>
    <row r="2057" spans="41:46" ht="11.25" customHeight="1" x14ac:dyDescent="0.25">
      <c r="AO2057" s="187" t="s">
        <v>90</v>
      </c>
      <c r="AP2057" s="186">
        <f>_xll.qlInterestRateIndexFixingDate(Currency&amp;"ibor"&amp;$I$1,AQ2057,Trigger)</f>
        <v>53728</v>
      </c>
      <c r="AQ2057" s="186">
        <f>_xll.qlCalendarAdvance(Calendar,AQ2056,AO2057,"f",,Trigger)</f>
        <v>53730</v>
      </c>
      <c r="AR2057" s="186">
        <f>_xll.qlInterestRateIndexMaturity(Currency&amp;"ibor"&amp;$I$1,AQ2057,Trigger)</f>
        <v>53758</v>
      </c>
      <c r="AS2057" s="359">
        <f>_xll.qlIndexFixing($AC$5,AP2057,,_xll.ohTrigger(Trigger,Quote!$V$2))</f>
        <v>1.4287361550969293E-2</v>
      </c>
      <c r="AT2057" s="359">
        <f>_xll.qlIndexFixing($AU$1,AP2057,TRUE,_xll.ohTrigger(Trigger,Trigger1M))</f>
        <v>1.4053153374624967E-2</v>
      </c>
    </row>
    <row r="2058" spans="41:46" ht="11.25" customHeight="1" x14ac:dyDescent="0.25">
      <c r="AO2058" s="187" t="s">
        <v>90</v>
      </c>
      <c r="AP2058" s="186">
        <f>_xll.qlInterestRateIndexFixingDate(Currency&amp;"ibor"&amp;$I$1,AQ2058,Trigger)</f>
        <v>53735</v>
      </c>
      <c r="AQ2058" s="186">
        <f>_xll.qlCalendarAdvance(Calendar,AQ2057,AO2058,"f",,Trigger)</f>
        <v>53737</v>
      </c>
      <c r="AR2058" s="186">
        <f>_xll.qlInterestRateIndexMaturity(Currency&amp;"ibor"&amp;$I$1,AQ2058,Trigger)</f>
        <v>53765</v>
      </c>
      <c r="AS2058" s="359">
        <f>_xll.qlIndexFixing($AC$5,AP2058,,_xll.ohTrigger(Trigger,Quote!$V$2))</f>
        <v>1.4289531932549464E-2</v>
      </c>
      <c r="AT2058" s="359">
        <f>_xll.qlIndexFixing($AU$1,AP2058,TRUE,_xll.ohTrigger(Trigger,Trigger1M))</f>
        <v>1.4054100862064902E-2</v>
      </c>
    </row>
    <row r="2059" spans="41:46" ht="11.25" customHeight="1" x14ac:dyDescent="0.25">
      <c r="AO2059" s="187" t="s">
        <v>90</v>
      </c>
      <c r="AP2059" s="186">
        <f>_xll.qlInterestRateIndexFixingDate(Currency&amp;"ibor"&amp;$I$1,AQ2059,Trigger)</f>
        <v>53742</v>
      </c>
      <c r="AQ2059" s="186">
        <f>_xll.qlCalendarAdvance(Calendar,AQ2058,AO2059,"f",,Trigger)</f>
        <v>53744</v>
      </c>
      <c r="AR2059" s="186">
        <f>_xll.qlInterestRateIndexMaturity(Currency&amp;"ibor"&amp;$I$1,AQ2059,Trigger)</f>
        <v>53772</v>
      </c>
      <c r="AS2059" s="359">
        <f>_xll.qlIndexFixing($AC$5,AP2059,,_xll.ohTrigger(Trigger,Quote!$V$2))</f>
        <v>1.4291702314497914E-2</v>
      </c>
      <c r="AT2059" s="359">
        <f>_xll.qlIndexFixing($AU$1,AP2059,TRUE,_xll.ohTrigger(Trigger,Trigger1M))</f>
        <v>1.405502734449853E-2</v>
      </c>
    </row>
    <row r="2060" spans="41:46" ht="11.25" customHeight="1" x14ac:dyDescent="0.25">
      <c r="AO2060" s="187" t="s">
        <v>90</v>
      </c>
      <c r="AP2060" s="186">
        <f>_xll.qlInterestRateIndexFixingDate(Currency&amp;"ibor"&amp;$I$1,AQ2060,Trigger)</f>
        <v>53749</v>
      </c>
      <c r="AQ2060" s="186">
        <f>_xll.qlCalendarAdvance(Calendar,AQ2059,AO2060,"f",,Trigger)</f>
        <v>53751</v>
      </c>
      <c r="AR2060" s="186">
        <f>_xll.qlInterestRateIndexMaturity(Currency&amp;"ibor"&amp;$I$1,AQ2060,Trigger)</f>
        <v>53780</v>
      </c>
      <c r="AS2060" s="359">
        <f>_xll.qlIndexFixing($AC$5,AP2060,,_xll.ohTrigger(Trigger,Quote!$V$2))</f>
        <v>1.4294311399486562E-2</v>
      </c>
      <c r="AT2060" s="359">
        <f>_xll.qlIndexFixing($AU$1,AP2060,TRUE,_xll.ohTrigger(Trigger,Trigger1M))</f>
        <v>1.4056269927915184E-2</v>
      </c>
    </row>
    <row r="2061" spans="41:46" ht="11.25" customHeight="1" x14ac:dyDescent="0.25">
      <c r="AO2061" s="187" t="s">
        <v>90</v>
      </c>
      <c r="AP2061" s="186">
        <f>_xll.qlInterestRateIndexFixingDate(Currency&amp;"ibor"&amp;$I$1,AQ2061,Trigger)</f>
        <v>53756</v>
      </c>
      <c r="AQ2061" s="186">
        <f>_xll.qlCalendarAdvance(Calendar,AQ2060,AO2061,"f",,Trigger)</f>
        <v>53758</v>
      </c>
      <c r="AR2061" s="186">
        <f>_xll.qlInterestRateIndexMaturity(Currency&amp;"ibor"&amp;$I$1,AQ2061,Trigger)</f>
        <v>53790</v>
      </c>
      <c r="AS2061" s="359">
        <f>_xll.qlIndexFixing($AC$5,AP2061,,_xll.ohTrigger(Trigger,Quote!$V$2))</f>
        <v>1.4297798353755942E-2</v>
      </c>
      <c r="AT2061" s="359">
        <f>_xll.qlIndexFixing($AU$1,AP2061,TRUE,_xll.ohTrigger(Trigger,Trigger1M))</f>
        <v>1.4058159018600358E-2</v>
      </c>
    </row>
    <row r="2062" spans="41:46" ht="11.25" customHeight="1" x14ac:dyDescent="0.25">
      <c r="AO2062" s="187" t="s">
        <v>90</v>
      </c>
      <c r="AP2062" s="186">
        <f>_xll.qlInterestRateIndexFixingDate(Currency&amp;"ibor"&amp;$I$1,AQ2062,Trigger)</f>
        <v>53763</v>
      </c>
      <c r="AQ2062" s="186">
        <f>_xll.qlCalendarAdvance(Calendar,AQ2061,AO2062,"f",,Trigger)</f>
        <v>53765</v>
      </c>
      <c r="AR2062" s="186">
        <f>_xll.qlInterestRateIndexMaturity(Currency&amp;"ibor"&amp;$I$1,AQ2062,Trigger)</f>
        <v>53798</v>
      </c>
      <c r="AS2062" s="359">
        <f>_xll.qlIndexFixing($AC$5,AP2062,,_xll.ohTrigger(Trigger,Quote!$V$2))</f>
        <v>1.4300408035852804E-2</v>
      </c>
      <c r="AT2062" s="359">
        <f>_xll.qlIndexFixing($AU$1,AP2062,TRUE,_xll.ohTrigger(Trigger,Trigger1M))</f>
        <v>1.405934994874433E-2</v>
      </c>
    </row>
    <row r="2063" spans="41:46" ht="11.25" customHeight="1" x14ac:dyDescent="0.25">
      <c r="AO2063" s="187" t="s">
        <v>90</v>
      </c>
      <c r="AP2063" s="186">
        <f>_xll.qlInterestRateIndexFixingDate(Currency&amp;"ibor"&amp;$I$1,AQ2063,Trigger)</f>
        <v>53770</v>
      </c>
      <c r="AQ2063" s="186">
        <f>_xll.qlCalendarAdvance(Calendar,AQ2062,AO2063,"f",,Trigger)</f>
        <v>53772</v>
      </c>
      <c r="AR2063" s="186">
        <f>_xll.qlInterestRateIndexMaturity(Currency&amp;"ibor"&amp;$I$1,AQ2063,Trigger)</f>
        <v>53804</v>
      </c>
      <c r="AS2063" s="359">
        <f>_xll.qlIndexFixing($AC$5,AP2063,,_xll.ohTrigger(Trigger,Quote!$V$2))</f>
        <v>1.4302139809743153E-2</v>
      </c>
      <c r="AT2063" s="359">
        <f>_xll.qlIndexFixing($AU$1,AP2063,TRUE,_xll.ohTrigger(Trigger,Trigger1M))</f>
        <v>1.4059852345504054E-2</v>
      </c>
    </row>
    <row r="2064" spans="41:46" ht="11.25" customHeight="1" x14ac:dyDescent="0.25">
      <c r="AO2064" s="187" t="s">
        <v>90</v>
      </c>
      <c r="AP2064" s="186">
        <f>_xll.qlInterestRateIndexFixingDate(Currency&amp;"ibor"&amp;$I$1,AQ2064,Trigger)</f>
        <v>53777</v>
      </c>
      <c r="AQ2064" s="186">
        <f>_xll.qlCalendarAdvance(Calendar,AQ2063,AO2064,"f",,Trigger)</f>
        <v>53779</v>
      </c>
      <c r="AR2064" s="186">
        <f>_xll.qlInterestRateIndexMaturity(Currency&amp;"ibor"&amp;$I$1,AQ2064,Trigger)</f>
        <v>53811</v>
      </c>
      <c r="AS2064" s="359">
        <f>_xll.qlIndexFixing($AC$5,AP2064,,_xll.ohTrigger(Trigger,Quote!$V$2))</f>
        <v>1.430431053836001E-2</v>
      </c>
      <c r="AT2064" s="359">
        <f>_xll.qlIndexFixing($AU$1,AP2064,TRUE,_xll.ohTrigger(Trigger,Trigger1M))</f>
        <v>1.4060667154471851E-2</v>
      </c>
    </row>
    <row r="2065" spans="41:46" ht="11.25" customHeight="1" x14ac:dyDescent="0.25">
      <c r="AO2065" s="187" t="s">
        <v>90</v>
      </c>
      <c r="AP2065" s="186">
        <f>_xll.qlInterestRateIndexFixingDate(Currency&amp;"ibor"&amp;$I$1,AQ2065,Trigger)</f>
        <v>53784</v>
      </c>
      <c r="AQ2065" s="186">
        <f>_xll.qlCalendarAdvance(Calendar,AQ2064,AO2065,"f",,Trigger)</f>
        <v>53786</v>
      </c>
      <c r="AR2065" s="186">
        <f>_xll.qlInterestRateIndexMaturity(Currency&amp;"ibor"&amp;$I$1,AQ2065,Trigger)</f>
        <v>53818</v>
      </c>
      <c r="AS2065" s="359">
        <f>_xll.qlIndexFixing($AC$5,AP2065,,_xll.ohTrigger(Trigger,Quote!$V$2))</f>
        <v>1.4306481267399029E-2</v>
      </c>
      <c r="AT2065" s="359">
        <f>_xll.qlIndexFixing($AU$1,AP2065,TRUE,_xll.ohTrigger(Trigger,Trigger1M))</f>
        <v>1.4061460665716063E-2</v>
      </c>
    </row>
    <row r="2066" spans="41:46" ht="11.25" customHeight="1" x14ac:dyDescent="0.25">
      <c r="AO2066" s="187" t="s">
        <v>90</v>
      </c>
      <c r="AP2066" s="186">
        <f>_xll.qlInterestRateIndexFixingDate(Currency&amp;"ibor"&amp;$I$1,AQ2066,Trigger)</f>
        <v>53791</v>
      </c>
      <c r="AQ2066" s="186">
        <f>_xll.qlCalendarAdvance(Calendar,AQ2065,AO2066,"f",,Trigger)</f>
        <v>53793</v>
      </c>
      <c r="AR2066" s="186">
        <f>_xll.qlInterestRateIndexMaturity(Currency&amp;"ibor"&amp;$I$1,AQ2066,Trigger)</f>
        <v>53825</v>
      </c>
      <c r="AS2066" s="359">
        <f>_xll.qlIndexFixing($AC$5,AP2066,,_xll.ohTrigger(Trigger,Quote!$V$2))</f>
        <v>1.4308651996852717E-2</v>
      </c>
      <c r="AT2066" s="359">
        <f>_xll.qlIndexFixing($AU$1,AP2066,TRUE,_xll.ohTrigger(Trigger,Trigger1M))</f>
        <v>1.4062232833188526E-2</v>
      </c>
    </row>
    <row r="2067" spans="41:46" ht="11.25" customHeight="1" x14ac:dyDescent="0.25">
      <c r="AO2067" s="187" t="s">
        <v>90</v>
      </c>
      <c r="AP2067" s="186">
        <f>_xll.qlInterestRateIndexFixingDate(Currency&amp;"ibor"&amp;$I$1,AQ2067,Trigger)</f>
        <v>53798</v>
      </c>
      <c r="AQ2067" s="186">
        <f>_xll.qlCalendarAdvance(Calendar,AQ2066,AO2067,"f",,Trigger)</f>
        <v>53800</v>
      </c>
      <c r="AR2067" s="186">
        <f>_xll.qlInterestRateIndexMaturity(Currency&amp;"ibor"&amp;$I$1,AQ2067,Trigger)</f>
        <v>53832</v>
      </c>
      <c r="AS2067" s="359">
        <f>_xll.qlIndexFixing($AC$5,AP2067,,_xll.ohTrigger(Trigger,Quote!$V$2))</f>
        <v>1.4310822726726069E-2</v>
      </c>
      <c r="AT2067" s="359">
        <f>_xll.qlIndexFixing($AU$1,AP2067,TRUE,_xll.ohTrigger(Trigger,Trigger1M))</f>
        <v>1.4062983610843571E-2</v>
      </c>
    </row>
    <row r="2068" spans="41:46" ht="11.25" customHeight="1" x14ac:dyDescent="0.25">
      <c r="AO2068" s="187" t="s">
        <v>90</v>
      </c>
      <c r="AP2068" s="186">
        <f>_xll.qlInterestRateIndexFixingDate(Currency&amp;"ibor"&amp;$I$1,AQ2068,Trigger)</f>
        <v>53805</v>
      </c>
      <c r="AQ2068" s="186">
        <f>_xll.qlCalendarAdvance(Calendar,AQ2067,AO2068,"f",,Trigger)</f>
        <v>53807</v>
      </c>
      <c r="AR2068" s="186">
        <f>_xll.qlInterestRateIndexMaturity(Currency&amp;"ibor"&amp;$I$1,AQ2068,Trigger)</f>
        <v>53839</v>
      </c>
      <c r="AS2068" s="359">
        <f>_xll.qlIndexFixing($AC$5,AP2068,,_xll.ohTrigger(Trigger,Quote!$V$2))</f>
        <v>1.4312993457019085E-2</v>
      </c>
      <c r="AT2068" s="359">
        <f>_xll.qlIndexFixing($AU$1,AP2068,TRUE,_xll.ohTrigger(Trigger,Trigger1M))</f>
        <v>1.4063712952623042E-2</v>
      </c>
    </row>
    <row r="2069" spans="41:46" ht="11.25" customHeight="1" x14ac:dyDescent="0.25">
      <c r="AO2069" s="187" t="s">
        <v>90</v>
      </c>
      <c r="AP2069" s="186">
        <f>_xll.qlInterestRateIndexFixingDate(Currency&amp;"ibor"&amp;$I$1,AQ2069,Trigger)</f>
        <v>53811</v>
      </c>
      <c r="AQ2069" s="186">
        <f>_xll.qlCalendarAdvance(Calendar,AQ2068,AO2069,"f",,Trigger)</f>
        <v>53814</v>
      </c>
      <c r="AR2069" s="186">
        <f>_xll.qlInterestRateIndexMaturity(Currency&amp;"ibor"&amp;$I$1,AQ2069,Trigger)</f>
        <v>53846</v>
      </c>
      <c r="AS2069" s="359">
        <f>_xll.qlIndexFixing($AC$5,AP2069,,_xll.ohTrigger(Trigger,Quote!$V$2))</f>
        <v>1.4315164187729268E-2</v>
      </c>
      <c r="AT2069" s="359">
        <f>_xll.qlIndexFixing($AU$1,AP2069,TRUE,_xll.ohTrigger(Trigger,Trigger1M))</f>
        <v>1.4064420812486267E-2</v>
      </c>
    </row>
    <row r="2070" spans="41:46" ht="11.25" customHeight="1" x14ac:dyDescent="0.25">
      <c r="AO2070" s="187" t="s">
        <v>90</v>
      </c>
      <c r="AP2070" s="186">
        <f>_xll.qlInterestRateIndexFixingDate(Currency&amp;"ibor"&amp;$I$1,AQ2070,Trigger)</f>
        <v>53819</v>
      </c>
      <c r="AQ2070" s="186">
        <f>_xll.qlCalendarAdvance(Calendar,AQ2069,AO2070,"f",,Trigger)</f>
        <v>53821</v>
      </c>
      <c r="AR2070" s="186">
        <f>_xll.qlInterestRateIndexMaturity(Currency&amp;"ibor"&amp;$I$1,AQ2070,Trigger)</f>
        <v>53853</v>
      </c>
      <c r="AS2070" s="359">
        <f>_xll.qlIndexFixing($AC$5,AP2070,,_xll.ohTrigger(Trigger,Quote!$V$2))</f>
        <v>1.4294668041871239E-2</v>
      </c>
      <c r="AT2070" s="359">
        <f>_xll.qlIndexFixing($AU$1,AP2070,TRUE,_xll.ohTrigger(Trigger,Trigger1M))</f>
        <v>1.4065107144380085E-2</v>
      </c>
    </row>
    <row r="2071" spans="41:46" ht="11.25" customHeight="1" x14ac:dyDescent="0.25">
      <c r="AO2071" s="187" t="s">
        <v>90</v>
      </c>
      <c r="AP2071" s="186">
        <f>_xll.qlInterestRateIndexFixingDate(Currency&amp;"ibor"&amp;$I$1,AQ2071,Trigger)</f>
        <v>53826</v>
      </c>
      <c r="AQ2071" s="186">
        <f>_xll.qlCalendarAdvance(Calendar,AQ2070,AO2071,"f",,Trigger)</f>
        <v>53828</v>
      </c>
      <c r="AR2071" s="186">
        <f>_xll.qlInterestRateIndexMaturity(Currency&amp;"ibor"&amp;$I$1,AQ2071,Trigger)</f>
        <v>53860</v>
      </c>
      <c r="AS2071" s="359">
        <f>_xll.qlIndexFixing($AC$5,AP2071,,_xll.ohTrigger(Trigger,Quote!$V$2))</f>
        <v>1.4274144812944922E-2</v>
      </c>
      <c r="AT2071" s="359">
        <f>_xll.qlIndexFixing($AU$1,AP2071,TRUE,_xll.ohTrigger(Trigger,Trigger1M))</f>
        <v>1.406577190225633E-2</v>
      </c>
    </row>
    <row r="2072" spans="41:46" ht="11.25" customHeight="1" x14ac:dyDescent="0.25">
      <c r="AO2072" s="187" t="s">
        <v>90</v>
      </c>
      <c r="AP2072" s="186">
        <f>_xll.qlInterestRateIndexFixingDate(Currency&amp;"ibor"&amp;$I$1,AQ2072,Trigger)</f>
        <v>53833</v>
      </c>
      <c r="AQ2072" s="186">
        <f>_xll.qlCalendarAdvance(Calendar,AQ2071,AO2072,"f",,Trigger)</f>
        <v>53835</v>
      </c>
      <c r="AR2072" s="186">
        <f>_xll.qlInterestRateIndexMaturity(Currency&amp;"ibor"&amp;$I$1,AQ2072,Trigger)</f>
        <v>53867</v>
      </c>
      <c r="AS2072" s="359">
        <f>_xll.qlIndexFixing($AC$5,AP2072,,_xll.ohTrigger(Trigger,Quote!$V$2))</f>
        <v>1.4253594501097699E-2</v>
      </c>
      <c r="AT2072" s="359">
        <f>_xll.qlIndexFixing($AU$1,AP2072,TRUE,_xll.ohTrigger(Trigger,Trigger1M))</f>
        <v>1.406641504006434E-2</v>
      </c>
    </row>
    <row r="2073" spans="41:46" ht="11.25" customHeight="1" x14ac:dyDescent="0.25">
      <c r="AO2073" s="187" t="s">
        <v>90</v>
      </c>
      <c r="AP2073" s="186">
        <f>_xll.qlInterestRateIndexFixingDate(Currency&amp;"ibor"&amp;$I$1,AQ2073,Trigger)</f>
        <v>53840</v>
      </c>
      <c r="AQ2073" s="186">
        <f>_xll.qlCalendarAdvance(Calendar,AQ2072,AO2073,"f",,Trigger)</f>
        <v>53842</v>
      </c>
      <c r="AR2073" s="186">
        <f>_xll.qlInterestRateIndexMaturity(Currency&amp;"ibor"&amp;$I$1,AQ2073,Trigger)</f>
        <v>53871</v>
      </c>
      <c r="AS2073" s="359">
        <f>_xll.qlIndexFixing($AC$5,AP2073,,_xll.ohTrigger(Trigger,Quote!$V$2))</f>
        <v>1.4233073369824208E-2</v>
      </c>
      <c r="AT2073" s="359">
        <f>_xll.qlIndexFixing($AU$1,AP2073,TRUE,_xll.ohTrigger(Trigger,Trigger1M))</f>
        <v>1.4066084426941081E-2</v>
      </c>
    </row>
    <row r="2074" spans="41:46" ht="11.25" customHeight="1" x14ac:dyDescent="0.25">
      <c r="AO2074" s="187" t="s">
        <v>90</v>
      </c>
      <c r="AP2074" s="186">
        <f>_xll.qlInterestRateIndexFixingDate(Currency&amp;"ibor"&amp;$I$1,AQ2074,Trigger)</f>
        <v>53847</v>
      </c>
      <c r="AQ2074" s="186">
        <f>_xll.qlCalendarAdvance(Calendar,AQ2073,AO2074,"f",,Trigger)</f>
        <v>53849</v>
      </c>
      <c r="AR2074" s="186">
        <f>_xll.qlInterestRateIndexMaturity(Currency&amp;"ibor"&amp;$I$1,AQ2074,Trigger)</f>
        <v>53881</v>
      </c>
      <c r="AS2074" s="359">
        <f>_xll.qlIndexFixing($AC$5,AP2074,,_xll.ohTrigger(Trigger,Quote!$V$2))</f>
        <v>1.4222123607711412E-2</v>
      </c>
      <c r="AT2074" s="359">
        <f>_xll.qlIndexFixing($AU$1,AP2074,TRUE,_xll.ohTrigger(Trigger,Trigger1M))</f>
        <v>1.4067636271292983E-2</v>
      </c>
    </row>
    <row r="2075" spans="41:46" ht="11.25" customHeight="1" x14ac:dyDescent="0.25">
      <c r="AO2075" s="187" t="s">
        <v>90</v>
      </c>
      <c r="AP2075" s="186">
        <f>_xll.qlInterestRateIndexFixingDate(Currency&amp;"ibor"&amp;$I$1,AQ2075,Trigger)</f>
        <v>53854</v>
      </c>
      <c r="AQ2075" s="186">
        <f>_xll.qlCalendarAdvance(Calendar,AQ2074,AO2075,"f",,Trigger)</f>
        <v>53856</v>
      </c>
      <c r="AR2075" s="186">
        <f>_xll.qlInterestRateIndexMaturity(Currency&amp;"ibor"&amp;$I$1,AQ2075,Trigger)</f>
        <v>53888</v>
      </c>
      <c r="AS2075" s="359">
        <f>_xll.qlIndexFixing($AC$5,AP2075,,_xll.ohTrigger(Trigger,Quote!$V$2))</f>
        <v>1.4224170342650444E-2</v>
      </c>
      <c r="AT2075" s="359">
        <f>_xll.qlIndexFixing($AU$1,AP2075,TRUE,_xll.ohTrigger(Trigger,Trigger1M))</f>
        <v>1.4068214272612289E-2</v>
      </c>
    </row>
    <row r="2076" spans="41:46" ht="11.25" customHeight="1" x14ac:dyDescent="0.25">
      <c r="AO2076" s="187" t="s">
        <v>90</v>
      </c>
      <c r="AP2076" s="186">
        <f>_xll.qlInterestRateIndexFixingDate(Currency&amp;"ibor"&amp;$I$1,AQ2076,Trigger)</f>
        <v>53861</v>
      </c>
      <c r="AQ2076" s="186">
        <f>_xll.qlCalendarAdvance(Calendar,AQ2075,AO2076,"f",,Trigger)</f>
        <v>53863</v>
      </c>
      <c r="AR2076" s="186">
        <f>_xll.qlInterestRateIndexMaturity(Currency&amp;"ibor"&amp;$I$1,AQ2076,Trigger)</f>
        <v>53895</v>
      </c>
      <c r="AS2076" s="359">
        <f>_xll.qlIndexFixing($AC$5,AP2076,,_xll.ohTrigger(Trigger,Quote!$V$2))</f>
        <v>1.4226217077964176E-2</v>
      </c>
      <c r="AT2076" s="359">
        <f>_xll.qlIndexFixing($AU$1,AP2076,TRUE,_xll.ohTrigger(Trigger,Trigger1M))</f>
        <v>1.4068770469670699E-2</v>
      </c>
    </row>
    <row r="2077" spans="41:46" ht="11.25" customHeight="1" x14ac:dyDescent="0.25">
      <c r="AO2077" s="187" t="s">
        <v>90</v>
      </c>
      <c r="AP2077" s="186">
        <f>_xll.qlInterestRateIndexFixingDate(Currency&amp;"ibor"&amp;$I$1,AQ2077,Trigger)</f>
        <v>53868</v>
      </c>
      <c r="AQ2077" s="186">
        <f>_xll.qlCalendarAdvance(Calendar,AQ2076,AO2077,"f",,Trigger)</f>
        <v>53870</v>
      </c>
      <c r="AR2077" s="186">
        <f>_xll.qlInterestRateIndexMaturity(Currency&amp;"ibor"&amp;$I$1,AQ2077,Trigger)</f>
        <v>53902</v>
      </c>
      <c r="AS2077" s="359">
        <f>_xll.qlIndexFixing($AC$5,AP2077,,_xll.ohTrigger(Trigger,Quote!$V$2))</f>
        <v>1.4228263813650111E-2</v>
      </c>
      <c r="AT2077" s="359">
        <f>_xll.qlIndexFixing($AU$1,AP2077,TRUE,_xll.ohTrigger(Trigger,Trigger1M))</f>
        <v>1.4069304816420047E-2</v>
      </c>
    </row>
    <row r="2078" spans="41:46" ht="11.25" customHeight="1" x14ac:dyDescent="0.25">
      <c r="AO2078" s="187" t="s">
        <v>90</v>
      </c>
      <c r="AP2078" s="186">
        <f>_xll.qlInterestRateIndexFixingDate(Currency&amp;"ibor"&amp;$I$1,AQ2078,Trigger)</f>
        <v>53875</v>
      </c>
      <c r="AQ2078" s="186">
        <f>_xll.qlCalendarAdvance(Calendar,AQ2077,AO2078,"f",,Trigger)</f>
        <v>53877</v>
      </c>
      <c r="AR2078" s="186">
        <f>_xll.qlInterestRateIndexMaturity(Currency&amp;"ibor"&amp;$I$1,AQ2078,Trigger)</f>
        <v>53909</v>
      </c>
      <c r="AS2078" s="359">
        <f>_xll.qlIndexFixing($AC$5,AP2078,,_xll.ohTrigger(Trigger,Quote!$V$2))</f>
        <v>1.4230310549705749E-2</v>
      </c>
      <c r="AT2078" s="359">
        <f>_xll.qlIndexFixing($AU$1,AP2078,TRUE,_xll.ohTrigger(Trigger,Trigger1M))</f>
        <v>1.4069817266814666E-2</v>
      </c>
    </row>
    <row r="2079" spans="41:46" ht="11.25" customHeight="1" x14ac:dyDescent="0.25">
      <c r="AO2079" s="187" t="s">
        <v>90</v>
      </c>
      <c r="AP2079" s="186">
        <f>_xll.qlInterestRateIndexFixingDate(Currency&amp;"ibor"&amp;$I$1,AQ2079,Trigger)</f>
        <v>53882</v>
      </c>
      <c r="AQ2079" s="186">
        <f>_xll.qlCalendarAdvance(Calendar,AQ2078,AO2079,"f",,Trigger)</f>
        <v>53884</v>
      </c>
      <c r="AR2079" s="186">
        <f>_xll.qlInterestRateIndexMaturity(Currency&amp;"ibor"&amp;$I$1,AQ2079,Trigger)</f>
        <v>53916</v>
      </c>
      <c r="AS2079" s="359">
        <f>_xll.qlIndexFixing($AC$5,AP2079,,_xll.ohTrigger(Trigger,Quote!$V$2))</f>
        <v>1.4232357286136088E-2</v>
      </c>
      <c r="AT2079" s="359">
        <f>_xll.qlIndexFixing($AU$1,AP2079,TRUE,_xll.ohTrigger(Trigger,Trigger1M))</f>
        <v>1.4070307774803892E-2</v>
      </c>
    </row>
    <row r="2080" spans="41:46" ht="11.25" customHeight="1" x14ac:dyDescent="0.25">
      <c r="AO2080" s="187" t="s">
        <v>90</v>
      </c>
      <c r="AP2080" s="186">
        <f>_xll.qlInterestRateIndexFixingDate(Currency&amp;"ibor"&amp;$I$1,AQ2080,Trigger)</f>
        <v>53889</v>
      </c>
      <c r="AQ2080" s="186">
        <f>_xll.qlCalendarAdvance(Calendar,AQ2079,AO2080,"f",,Trigger)</f>
        <v>53891</v>
      </c>
      <c r="AR2080" s="186">
        <f>_xll.qlInterestRateIndexMaturity(Currency&amp;"ibor"&amp;$I$1,AQ2080,Trigger)</f>
        <v>53923</v>
      </c>
      <c r="AS2080" s="359">
        <f>_xll.qlIndexFixing($AC$5,AP2080,,_xll.ohTrigger(Trigger,Quote!$V$2))</f>
        <v>1.4234404022936131E-2</v>
      </c>
      <c r="AT2080" s="359">
        <f>_xll.qlIndexFixing($AU$1,AP2080,TRUE,_xll.ohTrigger(Trigger,Trigger1M))</f>
        <v>1.407077629433956E-2</v>
      </c>
    </row>
    <row r="2081" spans="41:46" ht="11.25" customHeight="1" x14ac:dyDescent="0.25">
      <c r="AO2081" s="187" t="s">
        <v>90</v>
      </c>
      <c r="AP2081" s="186">
        <f>_xll.qlInterestRateIndexFixingDate(Currency&amp;"ibor"&amp;$I$1,AQ2081,Trigger)</f>
        <v>53896</v>
      </c>
      <c r="AQ2081" s="186">
        <f>_xll.qlCalendarAdvance(Calendar,AQ2080,AO2081,"f",,Trigger)</f>
        <v>53898</v>
      </c>
      <c r="AR2081" s="186">
        <f>_xll.qlInterestRateIndexMaturity(Currency&amp;"ibor"&amp;$I$1,AQ2081,Trigger)</f>
        <v>53930</v>
      </c>
      <c r="AS2081" s="359">
        <f>_xll.qlIndexFixing($AC$5,AP2081,,_xll.ohTrigger(Trigger,Quote!$V$2))</f>
        <v>1.4236450760110875E-2</v>
      </c>
      <c r="AT2081" s="359">
        <f>_xll.qlIndexFixing($AU$1,AP2081,TRUE,_xll.ohTrigger(Trigger,Trigger1M))</f>
        <v>1.4071222779378501E-2</v>
      </c>
    </row>
    <row r="2082" spans="41:46" ht="11.25" customHeight="1" x14ac:dyDescent="0.25">
      <c r="AO2082" s="187" t="s">
        <v>90</v>
      </c>
      <c r="AP2082" s="186">
        <f>_xll.qlInterestRateIndexFixingDate(Currency&amp;"ibor"&amp;$I$1,AQ2082,Trigger)</f>
        <v>53903</v>
      </c>
      <c r="AQ2082" s="186">
        <f>_xll.qlCalendarAdvance(Calendar,AQ2081,AO2082,"f",,Trigger)</f>
        <v>53905</v>
      </c>
      <c r="AR2082" s="186">
        <f>_xll.qlInterestRateIndexMaturity(Currency&amp;"ibor"&amp;$I$1,AQ2082,Trigger)</f>
        <v>53937</v>
      </c>
      <c r="AS2082" s="359">
        <f>_xll.qlIndexFixing($AC$5,AP2082,,_xll.ohTrigger(Trigger,Quote!$V$2))</f>
        <v>1.4238497497650326E-2</v>
      </c>
      <c r="AT2082" s="359">
        <f>_xll.qlIndexFixing($AU$1,AP2082,TRUE,_xll.ohTrigger(Trigger,Trigger1M))</f>
        <v>1.4071647183867553E-2</v>
      </c>
    </row>
    <row r="2083" spans="41:46" ht="11.25" customHeight="1" x14ac:dyDescent="0.25">
      <c r="AO2083" s="187" t="s">
        <v>90</v>
      </c>
      <c r="AP2083" s="186">
        <f>_xll.qlInterestRateIndexFixingDate(Currency&amp;"ibor"&amp;$I$1,AQ2083,Trigger)</f>
        <v>53910</v>
      </c>
      <c r="AQ2083" s="186">
        <f>_xll.qlCalendarAdvance(Calendar,AQ2082,AO2083,"f",,Trigger)</f>
        <v>53912</v>
      </c>
      <c r="AR2083" s="186">
        <f>_xll.qlInterestRateIndexMaturity(Currency&amp;"ibor"&amp;$I$1,AQ2083,Trigger)</f>
        <v>53944</v>
      </c>
      <c r="AS2083" s="359">
        <f>_xll.qlIndexFixing($AC$5,AP2083,,_xll.ohTrigger(Trigger,Quote!$V$2))</f>
        <v>1.4240544235569474E-2</v>
      </c>
      <c r="AT2083" s="359">
        <f>_xll.qlIndexFixing($AU$1,AP2083,TRUE,_xll.ohTrigger(Trigger,Trigger1M))</f>
        <v>1.4072049461761049E-2</v>
      </c>
    </row>
    <row r="2084" spans="41:46" ht="11.25" customHeight="1" x14ac:dyDescent="0.25">
      <c r="AO2084" s="187" t="s">
        <v>90</v>
      </c>
      <c r="AP2084" s="186">
        <f>_xll.qlInterestRateIndexFixingDate(Currency&amp;"ibor"&amp;$I$1,AQ2084,Trigger)</f>
        <v>53917</v>
      </c>
      <c r="AQ2084" s="186">
        <f>_xll.qlCalendarAdvance(Calendar,AQ2083,AO2084,"f",,Trigger)</f>
        <v>53919</v>
      </c>
      <c r="AR2084" s="186">
        <f>_xll.qlInterestRateIndexMaturity(Currency&amp;"ibor"&amp;$I$1,AQ2084,Trigger)</f>
        <v>53951</v>
      </c>
      <c r="AS2084" s="359">
        <f>_xll.qlIndexFixing($AC$5,AP2084,,_xll.ohTrigger(Trigger,Quote!$V$2))</f>
        <v>1.4242590973855829E-2</v>
      </c>
      <c r="AT2084" s="359">
        <f>_xll.qlIndexFixing($AU$1,AP2084,TRUE,_xll.ohTrigger(Trigger,Trigger1M))</f>
        <v>1.4072429567008327E-2</v>
      </c>
    </row>
    <row r="2085" spans="41:46" ht="11.25" customHeight="1" x14ac:dyDescent="0.25">
      <c r="AO2085" s="187" t="s">
        <v>90</v>
      </c>
      <c r="AP2085" s="186">
        <f>_xll.qlInterestRateIndexFixingDate(Currency&amp;"ibor"&amp;$I$1,AQ2085,Trigger)</f>
        <v>53924</v>
      </c>
      <c r="AQ2085" s="186">
        <f>_xll.qlCalendarAdvance(Calendar,AQ2084,AO2085,"f",,Trigger)</f>
        <v>53926</v>
      </c>
      <c r="AR2085" s="186">
        <f>_xll.qlInterestRateIndexMaturity(Currency&amp;"ibor"&amp;$I$1,AQ2085,Trigger)</f>
        <v>53958</v>
      </c>
      <c r="AS2085" s="359">
        <f>_xll.qlIndexFixing($AC$5,AP2085,,_xll.ohTrigger(Trigger,Quote!$V$2))</f>
        <v>1.4244637712516883E-2</v>
      </c>
      <c r="AT2085" s="359">
        <f>_xll.qlIndexFixing($AU$1,AP2085,TRUE,_xll.ohTrigger(Trigger,Trigger1M))</f>
        <v>1.4072787453571212E-2</v>
      </c>
    </row>
    <row r="2086" spans="41:46" ht="11.25" customHeight="1" x14ac:dyDescent="0.25">
      <c r="AO2086" s="187" t="s">
        <v>90</v>
      </c>
      <c r="AP2086" s="186">
        <f>_xll.qlInterestRateIndexFixingDate(Currency&amp;"ibor"&amp;$I$1,AQ2086,Trigger)</f>
        <v>53931</v>
      </c>
      <c r="AQ2086" s="186">
        <f>_xll.qlCalendarAdvance(Calendar,AQ2085,AO2086,"f",,Trigger)</f>
        <v>53933</v>
      </c>
      <c r="AR2086" s="186">
        <f>_xll.qlInterestRateIndexMaturity(Currency&amp;"ibor"&amp;$I$1,AQ2086,Trigger)</f>
        <v>53965</v>
      </c>
      <c r="AS2086" s="359">
        <f>_xll.qlIndexFixing($AC$5,AP2086,,_xll.ohTrigger(Trigger,Quote!$V$2))</f>
        <v>1.4246684451547642E-2</v>
      </c>
      <c r="AT2086" s="359">
        <f>_xll.qlIndexFixing($AU$1,AP2086,TRUE,_xll.ohTrigger(Trigger,Trigger1M))</f>
        <v>1.4073123075396543E-2</v>
      </c>
    </row>
    <row r="2087" spans="41:46" ht="11.25" customHeight="1" x14ac:dyDescent="0.25">
      <c r="AO2087" s="187" t="s">
        <v>90</v>
      </c>
      <c r="AP2087" s="186">
        <f>_xll.qlInterestRateIndexFixingDate(Currency&amp;"ibor"&amp;$I$1,AQ2087,Trigger)</f>
        <v>53938</v>
      </c>
      <c r="AQ2087" s="186">
        <f>_xll.qlCalendarAdvance(Calendar,AQ2086,AO2087,"f",,Trigger)</f>
        <v>53940</v>
      </c>
      <c r="AR2087" s="186">
        <f>_xll.qlInterestRateIndexMaturity(Currency&amp;"ibor"&amp;$I$1,AQ2087,Trigger)</f>
        <v>53972</v>
      </c>
      <c r="AS2087" s="359">
        <f>_xll.qlIndexFixing($AC$5,AP2087,,_xll.ohTrigger(Trigger,Quote!$V$2))</f>
        <v>1.4248731190953101E-2</v>
      </c>
      <c r="AT2087" s="359">
        <f>_xll.qlIndexFixing($AU$1,AP2087,TRUE,_xll.ohTrigger(Trigger,Trigger1M))</f>
        <v>1.4073436386436156E-2</v>
      </c>
    </row>
    <row r="2088" spans="41:46" ht="11.25" customHeight="1" x14ac:dyDescent="0.25">
      <c r="AO2088" s="187" t="s">
        <v>90</v>
      </c>
      <c r="AP2088" s="186">
        <f>_xll.qlInterestRateIndexFixingDate(Currency&amp;"ibor"&amp;$I$1,AQ2088,Trigger)</f>
        <v>53945</v>
      </c>
      <c r="AQ2088" s="186">
        <f>_xll.qlCalendarAdvance(Calendar,AQ2087,AO2088,"f",,Trigger)</f>
        <v>53947</v>
      </c>
      <c r="AR2088" s="186">
        <f>_xll.qlInterestRateIndexMaturity(Currency&amp;"ibor"&amp;$I$1,AQ2088,Trigger)</f>
        <v>53979</v>
      </c>
      <c r="AS2088" s="359">
        <f>_xll.qlIndexFixing($AC$5,AP2088,,_xll.ohTrigger(Trigger,Quote!$V$2))</f>
        <v>1.4250777930728264E-2</v>
      </c>
      <c r="AT2088" s="359">
        <f>_xll.qlIndexFixing($AU$1,AP2088,TRUE,_xll.ohTrigger(Trigger,Trigger1M))</f>
        <v>1.4073727340644382E-2</v>
      </c>
    </row>
    <row r="2089" spans="41:46" ht="11.25" customHeight="1" x14ac:dyDescent="0.25">
      <c r="AO2089" s="187" t="s">
        <v>90</v>
      </c>
      <c r="AP2089" s="186">
        <f>_xll.qlInterestRateIndexFixingDate(Currency&amp;"ibor"&amp;$I$1,AQ2089,Trigger)</f>
        <v>53952</v>
      </c>
      <c r="AQ2089" s="186">
        <f>_xll.qlCalendarAdvance(Calendar,AQ2088,AO2089,"f",,Trigger)</f>
        <v>53954</v>
      </c>
      <c r="AR2089" s="186">
        <f>_xll.qlInterestRateIndexMaturity(Currency&amp;"ibor"&amp;$I$1,AQ2089,Trigger)</f>
        <v>53986</v>
      </c>
      <c r="AS2089" s="359">
        <f>_xll.qlIndexFixing($AC$5,AP2089,,_xll.ohTrigger(Trigger,Quote!$V$2))</f>
        <v>1.425282467087563E-2</v>
      </c>
      <c r="AT2089" s="359">
        <f>_xll.qlIndexFixing($AU$1,AP2089,TRUE,_xll.ohTrigger(Trigger,Trigger1M))</f>
        <v>1.4073995891980551E-2</v>
      </c>
    </row>
    <row r="2090" spans="41:46" ht="11.25" customHeight="1" x14ac:dyDescent="0.25">
      <c r="AO2090" s="187" t="s">
        <v>90</v>
      </c>
      <c r="AP2090" s="186">
        <f>_xll.qlInterestRateIndexFixingDate(Currency&amp;"ibor"&amp;$I$1,AQ2090,Trigger)</f>
        <v>53959</v>
      </c>
      <c r="AQ2090" s="186">
        <f>_xll.qlCalendarAdvance(Calendar,AQ2089,AO2090,"f",,Trigger)</f>
        <v>53961</v>
      </c>
      <c r="AR2090" s="186">
        <f>_xll.qlInterestRateIndexMaturity(Currency&amp;"ibor"&amp;$I$1,AQ2090,Trigger)</f>
        <v>53993</v>
      </c>
      <c r="AS2090" s="359">
        <f>_xll.qlIndexFixing($AC$5,AP2090,,_xll.ohTrigger(Trigger,Quote!$V$2))</f>
        <v>1.4254871411395198E-2</v>
      </c>
      <c r="AT2090" s="359">
        <f>_xll.qlIndexFixing($AU$1,AP2090,TRUE,_xll.ohTrigger(Trigger,Trigger1M))</f>
        <v>1.4074241994386505E-2</v>
      </c>
    </row>
    <row r="2091" spans="41:46" ht="11.25" customHeight="1" x14ac:dyDescent="0.25">
      <c r="AO2091" s="187" t="s">
        <v>90</v>
      </c>
      <c r="AP2091" s="186">
        <f>_xll.qlInterestRateIndexFixingDate(Currency&amp;"ibor"&amp;$I$1,AQ2091,Trigger)</f>
        <v>53966</v>
      </c>
      <c r="AQ2091" s="186">
        <f>_xll.qlCalendarAdvance(Calendar,AQ2090,AO2091,"f",,Trigger)</f>
        <v>53968</v>
      </c>
      <c r="AR2091" s="186">
        <f>_xll.qlInterestRateIndexMaturity(Currency&amp;"ibor"&amp;$I$1,AQ2091,Trigger)</f>
        <v>54000</v>
      </c>
      <c r="AS2091" s="359">
        <f>_xll.qlIndexFixing($AC$5,AP2091,,_xll.ohTrigger(Trigger,Quote!$V$2))</f>
        <v>1.4256918152286968E-2</v>
      </c>
      <c r="AT2091" s="359">
        <f>_xll.qlIndexFixing($AU$1,AP2091,TRUE,_xll.ohTrigger(Trigger,Trigger1M))</f>
        <v>1.4074465601821573E-2</v>
      </c>
    </row>
    <row r="2092" spans="41:46" ht="11.25" customHeight="1" x14ac:dyDescent="0.25">
      <c r="AO2092" s="187" t="s">
        <v>90</v>
      </c>
      <c r="AP2092" s="186">
        <f>_xll.qlInterestRateIndexFixingDate(Currency&amp;"ibor"&amp;$I$1,AQ2092,Trigger)</f>
        <v>53973</v>
      </c>
      <c r="AQ2092" s="186">
        <f>_xll.qlCalendarAdvance(Calendar,AQ2091,AO2092,"f",,Trigger)</f>
        <v>53975</v>
      </c>
      <c r="AR2092" s="186">
        <f>_xll.qlInterestRateIndexMaturity(Currency&amp;"ibor"&amp;$I$1,AQ2092,Trigger)</f>
        <v>54007</v>
      </c>
      <c r="AS2092" s="359">
        <f>_xll.qlIndexFixing($AC$5,AP2092,,_xll.ohTrigger(Trigger,Quote!$V$2))</f>
        <v>1.4258964893550941E-2</v>
      </c>
      <c r="AT2092" s="359">
        <f>_xll.qlIndexFixing($AU$1,AP2092,TRUE,_xll.ohTrigger(Trigger,Trigger1M))</f>
        <v>1.4074666668242586E-2</v>
      </c>
    </row>
    <row r="2093" spans="41:46" ht="11.25" customHeight="1" x14ac:dyDescent="0.25">
      <c r="AO2093" s="187" t="s">
        <v>90</v>
      </c>
      <c r="AP2093" s="186">
        <f>_xll.qlInterestRateIndexFixingDate(Currency&amp;"ibor"&amp;$I$1,AQ2093,Trigger)</f>
        <v>53980</v>
      </c>
      <c r="AQ2093" s="186">
        <f>_xll.qlCalendarAdvance(Calendar,AQ2092,AO2093,"f",,Trigger)</f>
        <v>53982</v>
      </c>
      <c r="AR2093" s="186">
        <f>_xll.qlInterestRateIndexMaturity(Currency&amp;"ibor"&amp;$I$1,AQ2093,Trigger)</f>
        <v>54014</v>
      </c>
      <c r="AS2093" s="359">
        <f>_xll.qlIndexFixing($AC$5,AP2093,,_xll.ohTrigger(Trigger,Quote!$V$2))</f>
        <v>1.4261011635184617E-2</v>
      </c>
      <c r="AT2093" s="359">
        <f>_xll.qlIndexFixing($AU$1,AP2093,TRUE,_xll.ohTrigger(Trigger,Trigger1M))</f>
        <v>1.4074845147601378E-2</v>
      </c>
    </row>
    <row r="2094" spans="41:46" ht="11.25" customHeight="1" x14ac:dyDescent="0.25">
      <c r="AO2094" s="187" t="s">
        <v>90</v>
      </c>
      <c r="AP2094" s="186">
        <f>_xll.qlInterestRateIndexFixingDate(Currency&amp;"ibor"&amp;$I$1,AQ2094,Trigger)</f>
        <v>53987</v>
      </c>
      <c r="AQ2094" s="186">
        <f>_xll.qlCalendarAdvance(Calendar,AQ2093,AO2094,"f",,Trigger)</f>
        <v>53989</v>
      </c>
      <c r="AR2094" s="186">
        <f>_xll.qlInterestRateIndexMaturity(Currency&amp;"ibor"&amp;$I$1,AQ2094,Trigger)</f>
        <v>54021</v>
      </c>
      <c r="AS2094" s="359">
        <f>_xll.qlIndexFixing($AC$5,AP2094,,_xll.ohTrigger(Trigger,Quote!$V$2))</f>
        <v>1.4263058377190496E-2</v>
      </c>
      <c r="AT2094" s="359">
        <f>_xll.qlIndexFixing($AU$1,AP2094,TRUE,_xll.ohTrigger(Trigger,Trigger1M))</f>
        <v>1.4075000993849784E-2</v>
      </c>
    </row>
    <row r="2095" spans="41:46" ht="11.25" customHeight="1" x14ac:dyDescent="0.25">
      <c r="AO2095" s="187" t="s">
        <v>90</v>
      </c>
      <c r="AP2095" s="186">
        <f>_xll.qlInterestRateIndexFixingDate(Currency&amp;"ibor"&amp;$I$1,AQ2095,Trigger)</f>
        <v>53994</v>
      </c>
      <c r="AQ2095" s="186">
        <f>_xll.qlCalendarAdvance(Calendar,AQ2094,AO2095,"f",,Trigger)</f>
        <v>53996</v>
      </c>
      <c r="AR2095" s="186">
        <f>_xll.qlInterestRateIndexMaturity(Currency&amp;"ibor"&amp;$I$1,AQ2095,Trigger)</f>
        <v>54025</v>
      </c>
      <c r="AS2095" s="359">
        <f>_xll.qlIndexFixing($AC$5,AP2095,,_xll.ohTrigger(Trigger,Quote!$V$2))</f>
        <v>1.4263819087269303E-2</v>
      </c>
      <c r="AT2095" s="359">
        <f>_xll.qlIndexFixing($AU$1,AP2095,TRUE,_xll.ohTrigger(Trigger,Trigger1M))</f>
        <v>1.4074285994581284E-2</v>
      </c>
    </row>
    <row r="2096" spans="41:46" ht="11.25" customHeight="1" x14ac:dyDescent="0.25">
      <c r="AO2096" s="187" t="s">
        <v>90</v>
      </c>
      <c r="AP2096" s="186">
        <f>_xll.qlInterestRateIndexFixingDate(Currency&amp;"ibor"&amp;$I$1,AQ2096,Trigger)</f>
        <v>54001</v>
      </c>
      <c r="AQ2096" s="186">
        <f>_xll.qlCalendarAdvance(Calendar,AQ2095,AO2096,"f",,Trigger)</f>
        <v>54003</v>
      </c>
      <c r="AR2096" s="186">
        <f>_xll.qlInterestRateIndexMaturity(Currency&amp;"ibor"&amp;$I$1,AQ2096,Trigger)</f>
        <v>54035</v>
      </c>
      <c r="AS2096" s="359">
        <f>_xll.qlIndexFixing($AC$5,AP2096,,_xll.ohTrigger(Trigger,Quote!$V$2))</f>
        <v>1.4267151862323857E-2</v>
      </c>
      <c r="AT2096" s="359">
        <f>_xll.qlIndexFixing($AU$1,AP2096,TRUE,_xll.ohTrigger(Trigger,Trigger1M))</f>
        <v>1.407524460283277E-2</v>
      </c>
    </row>
    <row r="2097" spans="41:46" ht="11.25" customHeight="1" x14ac:dyDescent="0.25">
      <c r="AO2097" s="187" t="s">
        <v>90</v>
      </c>
      <c r="AP2097" s="186">
        <f>_xll.qlInterestRateIndexFixingDate(Currency&amp;"ibor"&amp;$I$1,AQ2097,Trigger)</f>
        <v>54008</v>
      </c>
      <c r="AQ2097" s="186">
        <f>_xll.qlCalendarAdvance(Calendar,AQ2096,AO2097,"f",,Trigger)</f>
        <v>54010</v>
      </c>
      <c r="AR2097" s="186">
        <f>_xll.qlInterestRateIndexMaturity(Currency&amp;"ibor"&amp;$I$1,AQ2097,Trigger)</f>
        <v>54042</v>
      </c>
      <c r="AS2097" s="359">
        <f>_xll.qlIndexFixing($AC$5,AP2097,,_xll.ohTrigger(Trigger,Quote!$V$2))</f>
        <v>1.4269198605443845E-2</v>
      </c>
      <c r="AT2097" s="359">
        <f>_xll.qlIndexFixing($AU$1,AP2097,TRUE,_xll.ohTrigger(Trigger,Trigger1M))</f>
        <v>1.4075332273476016E-2</v>
      </c>
    </row>
    <row r="2098" spans="41:46" ht="11.25" customHeight="1" x14ac:dyDescent="0.25">
      <c r="AO2098" s="187" t="s">
        <v>90</v>
      </c>
      <c r="AP2098" s="186">
        <f>_xll.qlInterestRateIndexFixingDate(Currency&amp;"ibor"&amp;$I$1,AQ2098,Trigger)</f>
        <v>54015</v>
      </c>
      <c r="AQ2098" s="186">
        <f>_xll.qlCalendarAdvance(Calendar,AQ2097,AO2098,"f",,Trigger)</f>
        <v>54017</v>
      </c>
      <c r="AR2098" s="186">
        <f>_xll.qlInterestRateIndexMaturity(Currency&amp;"ibor"&amp;$I$1,AQ2098,Trigger)</f>
        <v>54049</v>
      </c>
      <c r="AS2098" s="359">
        <f>_xll.qlIndexFixing($AC$5,AP2098,,_xll.ohTrigger(Trigger,Quote!$V$2))</f>
        <v>1.4271245348941031E-2</v>
      </c>
      <c r="AT2098" s="359">
        <f>_xll.qlIndexFixing($AU$1,AP2098,TRUE,_xll.ohTrigger(Trigger,Trigger1M))</f>
        <v>1.4075397126831202E-2</v>
      </c>
    </row>
    <row r="2099" spans="41:46" ht="11.25" customHeight="1" x14ac:dyDescent="0.25">
      <c r="AO2099" s="187" t="s">
        <v>90</v>
      </c>
      <c r="AP2099" s="186">
        <f>_xll.qlInterestRateIndexFixingDate(Currency&amp;"ibor"&amp;$I$1,AQ2099,Trigger)</f>
        <v>54022</v>
      </c>
      <c r="AQ2099" s="186">
        <f>_xll.qlCalendarAdvance(Calendar,AQ2098,AO2099,"f",,Trigger)</f>
        <v>54024</v>
      </c>
      <c r="AR2099" s="186">
        <f>_xll.qlInterestRateIndexMaturity(Currency&amp;"ibor"&amp;$I$1,AQ2099,Trigger)</f>
        <v>54056</v>
      </c>
      <c r="AS2099" s="359">
        <f>_xll.qlIndexFixing($AC$5,AP2099,,_xll.ohTrigger(Trigger,Quote!$V$2))</f>
        <v>1.4273292092807921E-2</v>
      </c>
      <c r="AT2099" s="359">
        <f>_xll.qlIndexFixing($AU$1,AP2099,TRUE,_xll.ohTrigger(Trigger,Trigger1M))</f>
        <v>1.407543911684267E-2</v>
      </c>
    </row>
    <row r="2100" spans="41:46" ht="11.25" customHeight="1" x14ac:dyDescent="0.25">
      <c r="AO2100" s="187" t="s">
        <v>90</v>
      </c>
      <c r="AP2100" s="186">
        <f>_xll.qlInterestRateIndexFixingDate(Currency&amp;"ibor"&amp;$I$1,AQ2100,Trigger)</f>
        <v>54029</v>
      </c>
      <c r="AQ2100" s="186">
        <f>_xll.qlCalendarAdvance(Calendar,AQ2099,AO2100,"f",,Trigger)</f>
        <v>54031</v>
      </c>
      <c r="AR2100" s="186">
        <f>_xll.qlInterestRateIndexMaturity(Currency&amp;"ibor"&amp;$I$1,AQ2100,Trigger)</f>
        <v>54063</v>
      </c>
      <c r="AS2100" s="359">
        <f>_xll.qlIndexFixing($AC$5,AP2100,,_xll.ohTrigger(Trigger,Quote!$V$2))</f>
        <v>1.4275338837044516E-2</v>
      </c>
      <c r="AT2100" s="359">
        <f>_xll.qlIndexFixing($AU$1,AP2100,TRUE,_xll.ohTrigger(Trigger,Trigger1M))</f>
        <v>1.4075458197477242E-2</v>
      </c>
    </row>
    <row r="2101" spans="41:46" ht="11.25" customHeight="1" x14ac:dyDescent="0.25">
      <c r="AO2101" s="187" t="s">
        <v>90</v>
      </c>
      <c r="AP2101" s="186">
        <f>_xll.qlInterestRateIndexFixingDate(Currency&amp;"ibor"&amp;$I$1,AQ2101,Trigger)</f>
        <v>54036</v>
      </c>
      <c r="AQ2101" s="186">
        <f>_xll.qlCalendarAdvance(Calendar,AQ2100,AO2101,"f",,Trigger)</f>
        <v>54038</v>
      </c>
      <c r="AR2101" s="186">
        <f>_xll.qlInterestRateIndexMaturity(Currency&amp;"ibor"&amp;$I$1,AQ2101,Trigger)</f>
        <v>54070</v>
      </c>
      <c r="AS2101" s="359">
        <f>_xll.qlIndexFixing($AC$5,AP2101,,_xll.ohTrigger(Trigger,Quote!$V$2))</f>
        <v>1.427738558165581E-2</v>
      </c>
      <c r="AT2101" s="359">
        <f>_xll.qlIndexFixing($AU$1,AP2101,TRUE,_xll.ohTrigger(Trigger,Trigger1M))</f>
        <v>1.4075454322681757E-2</v>
      </c>
    </row>
    <row r="2102" spans="41:46" ht="11.25" customHeight="1" x14ac:dyDescent="0.25">
      <c r="AO2102" s="187" t="s">
        <v>90</v>
      </c>
      <c r="AP2102" s="186">
        <f>_xll.qlInterestRateIndexFixingDate(Currency&amp;"ibor"&amp;$I$1,AQ2102,Trigger)</f>
        <v>54043</v>
      </c>
      <c r="AQ2102" s="186">
        <f>_xll.qlCalendarAdvance(Calendar,AQ2101,AO2102,"f",,Trigger)</f>
        <v>54045</v>
      </c>
      <c r="AR2102" s="186">
        <f>_xll.qlInterestRateIndexMaturity(Currency&amp;"ibor"&amp;$I$1,AQ2102,Trigger)</f>
        <v>54077</v>
      </c>
      <c r="AS2102" s="359">
        <f>_xll.qlIndexFixing($AC$5,AP2102,,_xll.ohTrigger(Trigger,Quote!$V$2))</f>
        <v>1.4279432326639308E-2</v>
      </c>
      <c r="AT2102" s="359">
        <f>_xll.qlIndexFixing($AU$1,AP2102,TRUE,_xll.ohTrigger(Trigger,Trigger1M))</f>
        <v>1.4075427446413047E-2</v>
      </c>
    </row>
    <row r="2103" spans="41:46" ht="11.25" customHeight="1" x14ac:dyDescent="0.25">
      <c r="AO2103" s="187" t="s">
        <v>90</v>
      </c>
      <c r="AP2103" s="186">
        <f>_xll.qlInterestRateIndexFixingDate(Currency&amp;"ibor"&amp;$I$1,AQ2103,Trigger)</f>
        <v>54049</v>
      </c>
      <c r="AQ2103" s="186">
        <f>_xll.qlCalendarAdvance(Calendar,AQ2102,AO2103,"f",,Trigger)</f>
        <v>54053</v>
      </c>
      <c r="AR2103" s="186">
        <f>_xll.qlInterestRateIndexMaturity(Currency&amp;"ibor"&amp;$I$1,AQ2103,Trigger)</f>
        <v>54084</v>
      </c>
      <c r="AS2103" s="359">
        <f>_xll.qlIndexFixing($AC$5,AP2103,,_xll.ohTrigger(Trigger,Quote!$V$2))</f>
        <v>1.4281342107171411E-2</v>
      </c>
      <c r="AT2103" s="359">
        <f>_xll.qlIndexFixing($AU$1,AP2103,TRUE,_xll.ohTrigger(Trigger,Trigger1M))</f>
        <v>1.4075099267768546E-2</v>
      </c>
    </row>
    <row r="2104" spans="41:46" ht="11.25" customHeight="1" x14ac:dyDescent="0.25">
      <c r="AO2104" s="187" t="s">
        <v>90</v>
      </c>
      <c r="AP2104" s="186">
        <f>_xll.qlInterestRateIndexFixingDate(Currency&amp;"ibor"&amp;$I$1,AQ2104,Trigger)</f>
        <v>54057</v>
      </c>
      <c r="AQ2104" s="186">
        <f>_xll.qlCalendarAdvance(Calendar,AQ2103,AO2104,"f",,Trigger)</f>
        <v>54060</v>
      </c>
      <c r="AR2104" s="186">
        <f>_xll.qlInterestRateIndexMaturity(Currency&amp;"ibor"&amp;$I$1,AQ2104,Trigger)</f>
        <v>54091</v>
      </c>
      <c r="AS2104" s="359">
        <f>_xll.qlIndexFixing($AC$5,AP2104,,_xll.ohTrigger(Trigger,Quote!$V$2))</f>
        <v>1.4283388771774368E-2</v>
      </c>
      <c r="AT2104" s="359">
        <f>_xll.qlIndexFixing($AU$1,AP2104,TRUE,_xll.ohTrigger(Trigger,Trigger1M))</f>
        <v>1.407502460449943E-2</v>
      </c>
    </row>
    <row r="2105" spans="41:46" ht="11.25" customHeight="1" x14ac:dyDescent="0.25">
      <c r="AO2105" s="187" t="s">
        <v>90</v>
      </c>
      <c r="AP2105" s="186">
        <f>_xll.qlInterestRateIndexFixingDate(Currency&amp;"ibor"&amp;$I$1,AQ2105,Trigger)</f>
        <v>54065</v>
      </c>
      <c r="AQ2105" s="186">
        <f>_xll.qlCalendarAdvance(Calendar,AQ2104,AO2105,"f",,Trigger)</f>
        <v>54067</v>
      </c>
      <c r="AR2105" s="186">
        <f>_xll.qlInterestRateIndexMaturity(Currency&amp;"ibor"&amp;$I$1,AQ2105,Trigger)</f>
        <v>54098</v>
      </c>
      <c r="AS2105" s="359">
        <f>_xll.qlIndexFixing($AC$5,AP2105,,_xll.ohTrigger(Trigger,Quote!$V$2))</f>
        <v>1.4285435436738325E-2</v>
      </c>
      <c r="AT2105" s="359">
        <f>_xll.qlIndexFixing($AU$1,AP2105,TRUE,_xll.ohTrigger(Trigger,Trigger1M))</f>
        <v>1.4074926799243923E-2</v>
      </c>
    </row>
    <row r="2106" spans="41:46" ht="11.25" customHeight="1" x14ac:dyDescent="0.25">
      <c r="AO2106" s="187" t="s">
        <v>90</v>
      </c>
      <c r="AP2106" s="186">
        <f>_xll.qlInterestRateIndexFixingDate(Currency&amp;"ibor"&amp;$I$1,AQ2106,Trigger)</f>
        <v>54072</v>
      </c>
      <c r="AQ2106" s="186">
        <f>_xll.qlCalendarAdvance(Calendar,AQ2105,AO2106,"f",,Trigger)</f>
        <v>54074</v>
      </c>
      <c r="AR2106" s="186">
        <f>_xll.qlInterestRateIndexMaturity(Currency&amp;"ibor"&amp;$I$1,AQ2106,Trigger)</f>
        <v>54105</v>
      </c>
      <c r="AS2106" s="359">
        <f>_xll.qlIndexFixing($AC$5,AP2106,,_xll.ohTrigger(Trigger,Quote!$V$2))</f>
        <v>1.4287482102060706E-2</v>
      </c>
      <c r="AT2106" s="359">
        <f>_xll.qlIndexFixing($AU$1,AP2106,TRUE,_xll.ohTrigger(Trigger,Trigger1M))</f>
        <v>1.407480580594854E-2</v>
      </c>
    </row>
    <row r="2107" spans="41:46" ht="11.25" customHeight="1" x14ac:dyDescent="0.25">
      <c r="AO2107" s="187" t="s">
        <v>90</v>
      </c>
      <c r="AP2107" s="186">
        <f>_xll.qlInterestRateIndexFixingDate(Currency&amp;"ibor"&amp;$I$1,AQ2107,Trigger)</f>
        <v>54079</v>
      </c>
      <c r="AQ2107" s="186">
        <f>_xll.qlCalendarAdvance(Calendar,AQ2106,AO2107,"f",,Trigger)</f>
        <v>54081</v>
      </c>
      <c r="AR2107" s="186">
        <f>_xll.qlInterestRateIndexMaturity(Currency&amp;"ibor"&amp;$I$1,AQ2107,Trigger)</f>
        <v>54112</v>
      </c>
      <c r="AS2107" s="359">
        <f>_xll.qlIndexFixing($AC$5,AP2107,,_xll.ohTrigger(Trigger,Quote!$V$2))</f>
        <v>1.4289528767749245E-2</v>
      </c>
      <c r="AT2107" s="359">
        <f>_xll.qlIndexFixing($AU$1,AP2107,TRUE,_xll.ohTrigger(Trigger,Trigger1M))</f>
        <v>1.4074661578577848E-2</v>
      </c>
    </row>
    <row r="2108" spans="41:46" ht="11.25" customHeight="1" x14ac:dyDescent="0.25">
      <c r="AO2108" s="187" t="s">
        <v>90</v>
      </c>
      <c r="AP2108" s="186">
        <f>_xll.qlInterestRateIndexFixingDate(Currency&amp;"ibor"&amp;$I$1,AQ2108,Trigger)</f>
        <v>54086</v>
      </c>
      <c r="AQ2108" s="186">
        <f>_xll.qlCalendarAdvance(Calendar,AQ2107,AO2108,"f",,Trigger)</f>
        <v>54088</v>
      </c>
      <c r="AR2108" s="186">
        <f>_xll.qlInterestRateIndexMaturity(Currency&amp;"ibor"&amp;$I$1,AQ2108,Trigger)</f>
        <v>54116</v>
      </c>
      <c r="AS2108" s="359">
        <f>_xll.qlIndexFixing($AC$5,AP2108,,_xll.ohTrigger(Trigger,Quote!$V$2))</f>
        <v>1.4290286259276259E-2</v>
      </c>
      <c r="AT2108" s="359">
        <f>_xll.qlIndexFixing($AU$1,AP2108,TRUE,_xll.ohTrigger(Trigger,Trigger1M))</f>
        <v>1.4073710416873426E-2</v>
      </c>
    </row>
    <row r="2109" spans="41:46" ht="11.25" customHeight="1" x14ac:dyDescent="0.25">
      <c r="AO2109" s="187" t="s">
        <v>90</v>
      </c>
      <c r="AP2109" s="186">
        <f>_xll.qlInterestRateIndexFixingDate(Currency&amp;"ibor"&amp;$I$1,AQ2109,Trigger)</f>
        <v>54093</v>
      </c>
      <c r="AQ2109" s="186">
        <f>_xll.qlCalendarAdvance(Calendar,AQ2108,AO2109,"f",,Trigger)</f>
        <v>54095</v>
      </c>
      <c r="AR2109" s="186">
        <f>_xll.qlInterestRateIndexMaturity(Currency&amp;"ibor"&amp;$I$1,AQ2109,Trigger)</f>
        <v>54126</v>
      </c>
      <c r="AS2109" s="359">
        <f>_xll.qlIndexFixing($AC$5,AP2109,,_xll.ohTrigger(Trigger,Quote!$V$2))</f>
        <v>1.4293622100196435E-2</v>
      </c>
      <c r="AT2109" s="359">
        <f>_xll.qlIndexFixing($AU$1,AP2109,TRUE,_xll.ohTrigger(Trigger,Trigger1M))</f>
        <v>1.4074303237437861E-2</v>
      </c>
    </row>
    <row r="2110" spans="41:46" ht="11.25" customHeight="1" x14ac:dyDescent="0.25">
      <c r="AO2110" s="187" t="s">
        <v>90</v>
      </c>
      <c r="AP2110" s="186">
        <f>_xll.qlInterestRateIndexFixingDate(Currency&amp;"ibor"&amp;$I$1,AQ2110,Trigger)</f>
        <v>54100</v>
      </c>
      <c r="AQ2110" s="186">
        <f>_xll.qlCalendarAdvance(Calendar,AQ2109,AO2110,"f",,Trigger)</f>
        <v>54102</v>
      </c>
      <c r="AR2110" s="186">
        <f>_xll.qlInterestRateIndexMaturity(Currency&amp;"ibor"&amp;$I$1,AQ2110,Trigger)</f>
        <v>54133</v>
      </c>
      <c r="AS2110" s="359">
        <f>_xll.qlIndexFixing($AC$5,AP2110,,_xll.ohTrigger(Trigger,Quote!$V$2))</f>
        <v>1.4295668766960245E-2</v>
      </c>
      <c r="AT2110" s="359">
        <f>_xll.qlIndexFixing($AU$1,AP2110,TRUE,_xll.ohTrigger(Trigger,Trigger1M))</f>
        <v>1.4074089031582228E-2</v>
      </c>
    </row>
    <row r="2111" spans="41:46" ht="11.25" customHeight="1" x14ac:dyDescent="0.25">
      <c r="AO2111" s="187" t="s">
        <v>90</v>
      </c>
      <c r="AP2111" s="186">
        <f>_xll.qlInterestRateIndexFixingDate(Currency&amp;"ibor"&amp;$I$1,AQ2111,Trigger)</f>
        <v>54107</v>
      </c>
      <c r="AQ2111" s="186">
        <f>_xll.qlCalendarAdvance(Calendar,AQ2110,AO2111,"f",,Trigger)</f>
        <v>54109</v>
      </c>
      <c r="AR2111" s="186">
        <f>_xll.qlInterestRateIndexMaturity(Currency&amp;"ibor"&amp;$I$1,AQ2111,Trigger)</f>
        <v>54140</v>
      </c>
      <c r="AS2111" s="359">
        <f>_xll.qlIndexFixing($AC$5,AP2111,,_xll.ohTrigger(Trigger,Quote!$V$2))</f>
        <v>1.4297715434085053E-2</v>
      </c>
      <c r="AT2111" s="359">
        <f>_xll.qlIndexFixing($AU$1,AP2111,TRUE,_xll.ohTrigger(Trigger,Trigger1M))</f>
        <v>1.4073851407486343E-2</v>
      </c>
    </row>
    <row r="2112" spans="41:46" ht="11.25" customHeight="1" x14ac:dyDescent="0.25">
      <c r="AO2112" s="187" t="s">
        <v>90</v>
      </c>
      <c r="AP2112" s="186">
        <f>_xll.qlInterestRateIndexFixingDate(Currency&amp;"ibor"&amp;$I$1,AQ2112,Trigger)</f>
        <v>54114</v>
      </c>
      <c r="AQ2112" s="186">
        <f>_xll.qlCalendarAdvance(Calendar,AQ2111,AO2112,"f",,Trigger)</f>
        <v>54116</v>
      </c>
      <c r="AR2112" s="186">
        <f>_xll.qlInterestRateIndexMaturity(Currency&amp;"ibor"&amp;$I$1,AQ2112,Trigger)</f>
        <v>54148</v>
      </c>
      <c r="AS2112" s="359">
        <f>_xll.qlIndexFixing($AC$5,AP2112,,_xll.ohTrigger(Trigger,Quote!$V$2))</f>
        <v>1.4300192189617977E-2</v>
      </c>
      <c r="AT2112" s="359">
        <f>_xll.qlIndexFixing($AU$1,AP2112,TRUE,_xll.ohTrigger(Trigger,Trigger1M))</f>
        <v>1.407384449448601E-2</v>
      </c>
    </row>
    <row r="2113" spans="41:46" ht="11.25" customHeight="1" x14ac:dyDescent="0.25">
      <c r="AO2113" s="187" t="s">
        <v>90</v>
      </c>
      <c r="AP2113" s="186">
        <f>_xll.qlInterestRateIndexFixingDate(Currency&amp;"ibor"&amp;$I$1,AQ2113,Trigger)</f>
        <v>54121</v>
      </c>
      <c r="AQ2113" s="186">
        <f>_xll.qlCalendarAdvance(Calendar,AQ2112,AO2113,"f",,Trigger)</f>
        <v>54123</v>
      </c>
      <c r="AR2113" s="186">
        <f>_xll.qlInterestRateIndexMaturity(Currency&amp;"ibor"&amp;$I$1,AQ2113,Trigger)</f>
        <v>54155</v>
      </c>
      <c r="AS2113" s="359">
        <f>_xll.qlIndexFixing($AC$5,AP2113,,_xll.ohTrigger(Trigger,Quote!$V$2))</f>
        <v>1.4302238938743161E-2</v>
      </c>
      <c r="AT2113" s="359">
        <f>_xll.qlIndexFixing($AU$1,AP2113,TRUE,_xll.ohTrigger(Trigger,Trigger1M))</f>
        <v>1.4073558201047054E-2</v>
      </c>
    </row>
    <row r="2114" spans="41:46" ht="11.25" customHeight="1" x14ac:dyDescent="0.25">
      <c r="AO2114" s="187" t="s">
        <v>90</v>
      </c>
      <c r="AP2114" s="186">
        <f>_xll.qlInterestRateIndexFixingDate(Currency&amp;"ibor"&amp;$I$1,AQ2114,Trigger)</f>
        <v>54128</v>
      </c>
      <c r="AQ2114" s="186">
        <f>_xll.qlCalendarAdvance(Calendar,AQ2113,AO2114,"f",,Trigger)</f>
        <v>54130</v>
      </c>
      <c r="AR2114" s="186">
        <f>_xll.qlInterestRateIndexMaturity(Currency&amp;"ibor"&amp;$I$1,AQ2114,Trigger)</f>
        <v>54161</v>
      </c>
      <c r="AS2114" s="359">
        <f>_xll.qlIndexFixing($AC$5,AP2114,,_xll.ohTrigger(Trigger,Quote!$V$2))</f>
        <v>1.4303855437620337E-2</v>
      </c>
      <c r="AT2114" s="359">
        <f>_xll.qlIndexFixing($AU$1,AP2114,TRUE,_xll.ohTrigger(Trigger,Trigger1M))</f>
        <v>1.407299756530229E-2</v>
      </c>
    </row>
    <row r="2115" spans="41:46" ht="11.25" customHeight="1" x14ac:dyDescent="0.25">
      <c r="AO2115" s="187" t="s">
        <v>90</v>
      </c>
      <c r="AP2115" s="186">
        <f>_xll.qlInterestRateIndexFixingDate(Currency&amp;"ibor"&amp;$I$1,AQ2115,Trigger)</f>
        <v>54135</v>
      </c>
      <c r="AQ2115" s="186">
        <f>_xll.qlCalendarAdvance(Calendar,AQ2114,AO2115,"f",,Trigger)</f>
        <v>54137</v>
      </c>
      <c r="AR2115" s="186">
        <f>_xll.qlInterestRateIndexMaturity(Currency&amp;"ibor"&amp;$I$1,AQ2115,Trigger)</f>
        <v>54168</v>
      </c>
      <c r="AS2115" s="359">
        <f>_xll.qlIndexFixing($AC$5,AP2115,,_xll.ohTrigger(Trigger,Quote!$V$2))</f>
        <v>1.4305902106186574E-2</v>
      </c>
      <c r="AT2115" s="359">
        <f>_xll.qlIndexFixing($AU$1,AP2115,TRUE,_xll.ohTrigger(Trigger,Trigger1M))</f>
        <v>1.4072665807803399E-2</v>
      </c>
    </row>
    <row r="2116" spans="41:46" ht="11.25" customHeight="1" x14ac:dyDescent="0.25">
      <c r="AO2116" s="187" t="s">
        <v>90</v>
      </c>
      <c r="AP2116" s="186">
        <f>_xll.qlInterestRateIndexFixingDate(Currency&amp;"ibor"&amp;$I$1,AQ2116,Trigger)</f>
        <v>54142</v>
      </c>
      <c r="AQ2116" s="186">
        <f>_xll.qlCalendarAdvance(Calendar,AQ2115,AO2116,"f",,Trigger)</f>
        <v>54144</v>
      </c>
      <c r="AR2116" s="186">
        <f>_xll.qlInterestRateIndexMaturity(Currency&amp;"ibor"&amp;$I$1,AQ2116,Trigger)</f>
        <v>54175</v>
      </c>
      <c r="AS2116" s="359">
        <f>_xll.qlIndexFixing($AC$5,AP2116,,_xll.ohTrigger(Trigger,Quote!$V$2))</f>
        <v>1.4307948775113813E-2</v>
      </c>
      <c r="AT2116" s="359">
        <f>_xll.qlIndexFixing($AU$1,AP2116,TRUE,_xll.ohTrigger(Trigger,Trigger1M))</f>
        <v>1.4072310401853567E-2</v>
      </c>
    </row>
    <row r="2117" spans="41:46" ht="11.25" customHeight="1" x14ac:dyDescent="0.25">
      <c r="AO2117" s="187" t="s">
        <v>90</v>
      </c>
      <c r="AP2117" s="186">
        <f>_xll.qlInterestRateIndexFixingDate(Currency&amp;"ibor"&amp;$I$1,AQ2117,Trigger)</f>
        <v>54149</v>
      </c>
      <c r="AQ2117" s="186">
        <f>_xll.qlCalendarAdvance(Calendar,AQ2116,AO2117,"f",,Trigger)</f>
        <v>54155</v>
      </c>
      <c r="AR2117" s="186">
        <f>_xll.qlInterestRateIndexMaturity(Currency&amp;"ibor"&amp;$I$1,AQ2117,Trigger)</f>
        <v>54185</v>
      </c>
      <c r="AS2117" s="359">
        <f>_xll.qlIndexFixing($AC$5,AP2117,,_xll.ohTrigger(Trigger,Quote!$V$2))</f>
        <v>1.431073444797093E-2</v>
      </c>
      <c r="AT2117" s="359">
        <f>_xll.qlIndexFixing($AU$1,AP2117,TRUE,_xll.ohTrigger(Trigger,Trigger1M))</f>
        <v>1.4071459179566759E-2</v>
      </c>
    </row>
    <row r="2118" spans="41:46" ht="11.25" customHeight="1" x14ac:dyDescent="0.25">
      <c r="AO2118" s="187" t="s">
        <v>90</v>
      </c>
      <c r="AP2118" s="186">
        <f>_xll.qlInterestRateIndexFixingDate(Currency&amp;"ibor"&amp;$I$1,AQ2118,Trigger)</f>
        <v>54158</v>
      </c>
      <c r="AQ2118" s="186">
        <f>_xll.qlCalendarAdvance(Calendar,AQ2117,AO2118,"f",,Trigger)</f>
        <v>54162</v>
      </c>
      <c r="AR2118" s="186">
        <f>_xll.qlInterestRateIndexMaturity(Currency&amp;"ibor"&amp;$I$1,AQ2118,Trigger)</f>
        <v>54192</v>
      </c>
      <c r="AS2118" s="359">
        <f>_xll.qlIndexFixing($AC$5,AP2118,,_xll.ohTrigger(Trigger,Quote!$V$2))</f>
        <v>1.4312781036482924E-2</v>
      </c>
      <c r="AT2118" s="359">
        <f>_xll.qlIndexFixing($AU$1,AP2118,TRUE,_xll.ohTrigger(Trigger,Trigger1M))</f>
        <v>1.407104446964702E-2</v>
      </c>
    </row>
    <row r="2119" spans="41:46" ht="11.25" customHeight="1" x14ac:dyDescent="0.25">
      <c r="AO2119" s="187" t="s">
        <v>90</v>
      </c>
      <c r="AP2119" s="186">
        <f>_xll.qlInterestRateIndexFixingDate(Currency&amp;"ibor"&amp;$I$1,AQ2119,Trigger)</f>
        <v>54165</v>
      </c>
      <c r="AQ2119" s="186">
        <f>_xll.qlCalendarAdvance(Calendar,AQ2118,AO2119,"f",,Trigger)</f>
        <v>54169</v>
      </c>
      <c r="AR2119" s="186">
        <f>_xll.qlInterestRateIndexMaturity(Currency&amp;"ibor"&amp;$I$1,AQ2119,Trigger)</f>
        <v>54199</v>
      </c>
      <c r="AS2119" s="359">
        <f>_xll.qlIndexFixing($AC$5,AP2119,,_xll.ohTrigger(Trigger,Quote!$V$2))</f>
        <v>1.4314827625341309E-2</v>
      </c>
      <c r="AT2119" s="359">
        <f>_xll.qlIndexFixing($AU$1,AP2119,TRUE,_xll.ohTrigger(Trigger,Trigger1M))</f>
        <v>1.4070605951060244E-2</v>
      </c>
    </row>
    <row r="2120" spans="41:46" ht="11.25" customHeight="1" x14ac:dyDescent="0.25">
      <c r="AO2120" s="187" t="s">
        <v>90</v>
      </c>
      <c r="AP2120" s="186">
        <f>_xll.qlInterestRateIndexFixingDate(Currency&amp;"ibor"&amp;$I$1,AQ2120,Trigger)</f>
        <v>54172</v>
      </c>
      <c r="AQ2120" s="186">
        <f>_xll.qlCalendarAdvance(Calendar,AQ2119,AO2120,"f",,Trigger)</f>
        <v>54176</v>
      </c>
      <c r="AR2120" s="186">
        <f>_xll.qlInterestRateIndexMaturity(Currency&amp;"ibor"&amp;$I$1,AQ2120,Trigger)</f>
        <v>54206</v>
      </c>
      <c r="AS2120" s="359">
        <f>_xll.qlIndexFixing($AC$5,AP2120,,_xll.ohTrigger(Trigger,Quote!$V$2))</f>
        <v>1.4316874214551412E-2</v>
      </c>
      <c r="AT2120" s="359">
        <f>_xll.qlIndexFixing($AU$1,AP2120,TRUE,_xll.ohTrigger(Trigger,Trigger1M))</f>
        <v>1.4070143577765926E-2</v>
      </c>
    </row>
    <row r="2121" spans="41:46" ht="11.25" customHeight="1" x14ac:dyDescent="0.25">
      <c r="AO2121" s="187" t="s">
        <v>90</v>
      </c>
      <c r="AP2121" s="186">
        <f>_xll.qlInterestRateIndexFixingDate(Currency&amp;"ibor"&amp;$I$1,AQ2121,Trigger)</f>
        <v>54178</v>
      </c>
      <c r="AQ2121" s="186">
        <f>_xll.qlCalendarAdvance(Calendar,AQ2120,AO2121,"f",,Trigger)</f>
        <v>54183</v>
      </c>
      <c r="AR2121" s="186">
        <f>_xll.qlInterestRateIndexMaturity(Currency&amp;"ibor"&amp;$I$1,AQ2121,Trigger)</f>
        <v>54214</v>
      </c>
      <c r="AS2121" s="359">
        <f>_xll.qlIndexFixing($AC$5,AP2121,,_xll.ohTrigger(Trigger,Quote!$V$2))</f>
        <v>1.4294615896194188E-2</v>
      </c>
      <c r="AT2121" s="359">
        <f>_xll.qlIndexFixing($AU$1,AP2121,TRUE,_xll.ohTrigger(Trigger,Trigger1M))</f>
        <v>1.4069895244383422E-2</v>
      </c>
    </row>
    <row r="2122" spans="41:46" ht="11.25" customHeight="1" x14ac:dyDescent="0.25">
      <c r="AO2122" s="187" t="s">
        <v>90</v>
      </c>
      <c r="AP2122" s="186">
        <f>_xll.qlInterestRateIndexFixingDate(Currency&amp;"ibor"&amp;$I$1,AQ2122,Trigger)</f>
        <v>54186</v>
      </c>
      <c r="AQ2122" s="186">
        <f>_xll.qlCalendarAdvance(Calendar,AQ2121,AO2122,"f",,Trigger)</f>
        <v>54190</v>
      </c>
      <c r="AR2122" s="186">
        <f>_xll.qlInterestRateIndexMaturity(Currency&amp;"ibor"&amp;$I$1,AQ2122,Trigger)</f>
        <v>54221</v>
      </c>
      <c r="AS2122" s="359">
        <f>_xll.qlIndexFixing($AC$5,AP2122,,_xll.ohTrigger(Trigger,Quote!$V$2))</f>
        <v>1.4253335634327341E-2</v>
      </c>
      <c r="AT2122" s="359">
        <f>_xll.qlIndexFixing($AU$1,AP2122,TRUE,_xll.ohTrigger(Trigger,Trigger1M))</f>
        <v>1.4069383288935066E-2</v>
      </c>
    </row>
    <row r="2123" spans="41:46" ht="11.25" customHeight="1" x14ac:dyDescent="0.25">
      <c r="AO2123" s="187" t="s">
        <v>90</v>
      </c>
      <c r="AP2123" s="186">
        <f>_xll.qlInterestRateIndexFixingDate(Currency&amp;"ibor"&amp;$I$1,AQ2123,Trigger)</f>
        <v>54193</v>
      </c>
      <c r="AQ2123" s="186">
        <f>_xll.qlCalendarAdvance(Calendar,AQ2122,AO2123,"f",,Trigger)</f>
        <v>54197</v>
      </c>
      <c r="AR2123" s="186">
        <f>_xll.qlInterestRateIndexMaturity(Currency&amp;"ibor"&amp;$I$1,AQ2123,Trigger)</f>
        <v>54228</v>
      </c>
      <c r="AS2123" s="359">
        <f>_xll.qlIndexFixing($AC$5,AP2123,,_xll.ohTrigger(Trigger,Quote!$V$2))</f>
        <v>1.4212005276850253E-2</v>
      </c>
      <c r="AT2123" s="359">
        <f>_xll.qlIndexFixing($AU$1,AP2123,TRUE,_xll.ohTrigger(Trigger,Trigger1M))</f>
        <v>1.4068847336442357E-2</v>
      </c>
    </row>
    <row r="2124" spans="41:46" ht="11.25" customHeight="1" x14ac:dyDescent="0.25">
      <c r="AO2124" s="187" t="s">
        <v>90</v>
      </c>
      <c r="AP2124" s="186">
        <f>_xll.qlInterestRateIndexFixingDate(Currency&amp;"ibor"&amp;$I$1,AQ2124,Trigger)</f>
        <v>54200</v>
      </c>
      <c r="AQ2124" s="186">
        <f>_xll.qlCalendarAdvance(Calendar,AQ2123,AO2124,"f",,Trigger)</f>
        <v>54204</v>
      </c>
      <c r="AR2124" s="186">
        <f>_xll.qlInterestRateIndexMaturity(Currency&amp;"ibor"&amp;$I$1,AQ2124,Trigger)</f>
        <v>54235</v>
      </c>
      <c r="AS2124" s="359">
        <f>_xll.qlIndexFixing($AC$5,AP2124,,_xll.ohTrigger(Trigger,Quote!$V$2))</f>
        <v>1.4170624824294112E-2</v>
      </c>
      <c r="AT2124" s="359">
        <f>_xll.qlIndexFixing($AU$1,AP2124,TRUE,_xll.ohTrigger(Trigger,Trigger1M))</f>
        <v>1.4068287340864705E-2</v>
      </c>
    </row>
    <row r="2125" spans="41:46" ht="11.25" customHeight="1" x14ac:dyDescent="0.25">
      <c r="AO2125" s="187" t="s">
        <v>90</v>
      </c>
      <c r="AP2125" s="186">
        <f>_xll.qlInterestRateIndexFixingDate(Currency&amp;"ibor"&amp;$I$1,AQ2125,Trigger)</f>
        <v>54207</v>
      </c>
      <c r="AQ2125" s="186">
        <f>_xll.qlCalendarAdvance(Calendar,AQ2124,AO2125,"f",,Trigger)</f>
        <v>54211</v>
      </c>
      <c r="AR2125" s="186">
        <f>_xll.qlInterestRateIndexMaturity(Currency&amp;"ibor"&amp;$I$1,AQ2125,Trigger)</f>
        <v>54241</v>
      </c>
      <c r="AS2125" s="359">
        <f>_xll.qlIndexFixing($AC$5,AP2125,,_xll.ohTrigger(Trigger,Quote!$V$2))</f>
        <v>1.4134968898373401E-2</v>
      </c>
      <c r="AT2125" s="359">
        <f>_xll.qlIndexFixing($AU$1,AP2125,TRUE,_xll.ohTrigger(Trigger,Trigger1M))</f>
        <v>1.406747227938876E-2</v>
      </c>
    </row>
    <row r="2126" spans="41:46" ht="11.25" customHeight="1" x14ac:dyDescent="0.25">
      <c r="AO2126" s="187" t="s">
        <v>90</v>
      </c>
      <c r="AP2126" s="186">
        <f>_xll.qlInterestRateIndexFixingDate(Currency&amp;"ibor"&amp;$I$1,AQ2126,Trigger)</f>
        <v>54214</v>
      </c>
      <c r="AQ2126" s="186">
        <f>_xll.qlCalendarAdvance(Calendar,AQ2125,AO2126,"f",,Trigger)</f>
        <v>54218</v>
      </c>
      <c r="AR2126" s="186">
        <f>_xll.qlInterestRateIndexMaturity(Currency&amp;"ibor"&amp;$I$1,AQ2126,Trigger)</f>
        <v>54248</v>
      </c>
      <c r="AS2126" s="359">
        <f>_xll.qlIndexFixing($AC$5,AP2126,,_xll.ohTrigger(Trigger,Quote!$V$2))</f>
        <v>1.4136792966070288E-2</v>
      </c>
      <c r="AT2126" s="359">
        <f>_xll.qlIndexFixing($AU$1,AP2126,TRUE,_xll.ohTrigger(Trigger,Trigger1M))</f>
        <v>1.4066865811062534E-2</v>
      </c>
    </row>
    <row r="2127" spans="41:46" ht="11.25" customHeight="1" x14ac:dyDescent="0.25">
      <c r="AO2127" s="187" t="s">
        <v>90</v>
      </c>
      <c r="AP2127" s="186">
        <f>_xll.qlInterestRateIndexFixingDate(Currency&amp;"ibor"&amp;$I$1,AQ2127,Trigger)</f>
        <v>54221</v>
      </c>
      <c r="AQ2127" s="186">
        <f>_xll.qlCalendarAdvance(Calendar,AQ2126,AO2127,"f",,Trigger)</f>
        <v>54225</v>
      </c>
      <c r="AR2127" s="186">
        <f>_xll.qlInterestRateIndexMaturity(Currency&amp;"ibor"&amp;$I$1,AQ2127,Trigger)</f>
        <v>54255</v>
      </c>
      <c r="AS2127" s="359">
        <f>_xll.qlIndexFixing($AC$5,AP2127,,_xll.ohTrigger(Trigger,Quote!$V$2))</f>
        <v>1.4138617034044287E-2</v>
      </c>
      <c r="AT2127" s="359">
        <f>_xll.qlIndexFixing($AU$1,AP2127,TRUE,_xll.ohTrigger(Trigger,Trigger1M))</f>
        <v>1.4066235165761221E-2</v>
      </c>
    </row>
    <row r="2128" spans="41:46" ht="11.25" customHeight="1" x14ac:dyDescent="0.25">
      <c r="AO2128" s="187" t="s">
        <v>90</v>
      </c>
      <c r="AP2128" s="186">
        <f>_xll.qlInterestRateIndexFixingDate(Currency&amp;"ibor"&amp;$I$1,AQ2128,Trigger)</f>
        <v>54228</v>
      </c>
      <c r="AQ2128" s="186">
        <f>_xll.qlCalendarAdvance(Calendar,AQ2127,AO2128,"f",,Trigger)</f>
        <v>54232</v>
      </c>
      <c r="AR2128" s="186">
        <f>_xll.qlInterestRateIndexMaturity(Currency&amp;"ibor"&amp;$I$1,AQ2128,Trigger)</f>
        <v>54262</v>
      </c>
      <c r="AS2128" s="359">
        <f>_xll.qlIndexFixing($AC$5,AP2128,,_xll.ohTrigger(Trigger,Quote!$V$2))</f>
        <v>1.4140441102298063E-2</v>
      </c>
      <c r="AT2128" s="359">
        <f>_xll.qlIndexFixing($AU$1,AP2128,TRUE,_xll.ohTrigger(Trigger,Trigger1M))</f>
        <v>1.4065580297454972E-2</v>
      </c>
    </row>
    <row r="2129" spans="41:46" ht="11.25" customHeight="1" x14ac:dyDescent="0.25">
      <c r="AO2129" s="187" t="s">
        <v>90</v>
      </c>
      <c r="AP2129" s="186">
        <f>_xll.qlInterestRateIndexFixingDate(Currency&amp;"ibor"&amp;$I$1,AQ2129,Trigger)</f>
        <v>54235</v>
      </c>
      <c r="AQ2129" s="186">
        <f>_xll.qlCalendarAdvance(Calendar,AQ2128,AO2129,"f",,Trigger)</f>
        <v>54239</v>
      </c>
      <c r="AR2129" s="186">
        <f>_xll.qlInterestRateIndexMaturity(Currency&amp;"ibor"&amp;$I$1,AQ2129,Trigger)</f>
        <v>54270</v>
      </c>
      <c r="AS2129" s="359">
        <f>_xll.qlIndexFixing($AC$5,AP2129,,_xll.ohTrigger(Trigger,Quote!$V$2))</f>
        <v>1.4142673143999895E-2</v>
      </c>
      <c r="AT2129" s="359">
        <f>_xll.qlIndexFixing($AU$1,AP2129,TRUE,_xll.ohTrigger(Trigger,Trigger1M))</f>
        <v>1.4065125105315162E-2</v>
      </c>
    </row>
    <row r="2130" spans="41:46" ht="11.25" customHeight="1" x14ac:dyDescent="0.25">
      <c r="AO2130" s="187" t="s">
        <v>90</v>
      </c>
      <c r="AP2130" s="186">
        <f>_xll.qlInterestRateIndexFixingDate(Currency&amp;"ibor"&amp;$I$1,AQ2130,Trigger)</f>
        <v>54242</v>
      </c>
      <c r="AQ2130" s="186">
        <f>_xll.qlCalendarAdvance(Calendar,AQ2129,AO2130,"f",,Trigger)</f>
        <v>54246</v>
      </c>
      <c r="AR2130" s="186">
        <f>_xll.qlInterestRateIndexMaturity(Currency&amp;"ibor"&amp;$I$1,AQ2130,Trigger)</f>
        <v>54277</v>
      </c>
      <c r="AS2130" s="359">
        <f>_xll.qlIndexFixing($AC$5,AP2130,,_xll.ohTrigger(Trigger,Quote!$V$2))</f>
        <v>1.414449728444633E-2</v>
      </c>
      <c r="AT2130" s="359">
        <f>_xll.qlIndexFixing($AU$1,AP2130,TRUE,_xll.ohTrigger(Trigger,Trigger1M))</f>
        <v>1.406441988439866E-2</v>
      </c>
    </row>
    <row r="2131" spans="41:46" ht="11.25" customHeight="1" x14ac:dyDescent="0.25">
      <c r="AO2131" s="187" t="s">
        <v>90</v>
      </c>
      <c r="AP2131" s="186">
        <f>_xll.qlInterestRateIndexFixingDate(Currency&amp;"ibor"&amp;$I$1,AQ2131,Trigger)</f>
        <v>54249</v>
      </c>
      <c r="AQ2131" s="186">
        <f>_xll.qlCalendarAdvance(Calendar,AQ2130,AO2131,"f",,Trigger)</f>
        <v>54253</v>
      </c>
      <c r="AR2131" s="186">
        <f>_xll.qlInterestRateIndexMaturity(Currency&amp;"ibor"&amp;$I$1,AQ2131,Trigger)</f>
        <v>54284</v>
      </c>
      <c r="AS2131" s="359">
        <f>_xll.qlIndexFixing($AC$5,AP2131,,_xll.ohTrigger(Trigger,Quote!$V$2))</f>
        <v>1.414632142517641E-2</v>
      </c>
      <c r="AT2131" s="359">
        <f>_xll.qlIndexFixing($AU$1,AP2131,TRUE,_xll.ohTrigger(Trigger,Trigger1M))</f>
        <v>1.4063690298123394E-2</v>
      </c>
    </row>
    <row r="2132" spans="41:46" ht="11.25" customHeight="1" x14ac:dyDescent="0.25">
      <c r="AO2132" s="187" t="s">
        <v>90</v>
      </c>
      <c r="AP2132" s="186">
        <f>_xll.qlInterestRateIndexFixingDate(Currency&amp;"ibor"&amp;$I$1,AQ2132,Trigger)</f>
        <v>54256</v>
      </c>
      <c r="AQ2132" s="186">
        <f>_xll.qlCalendarAdvance(Calendar,AQ2131,AO2132,"f",,Trigger)</f>
        <v>54260</v>
      </c>
      <c r="AR2132" s="186">
        <f>_xll.qlInterestRateIndexMaturity(Currency&amp;"ibor"&amp;$I$1,AQ2132,Trigger)</f>
        <v>54291</v>
      </c>
      <c r="AS2132" s="359">
        <f>_xll.qlIndexFixing($AC$5,AP2132,,_xll.ohTrigger(Trigger,Quote!$V$2))</f>
        <v>1.4148145566195291E-2</v>
      </c>
      <c r="AT2132" s="359">
        <f>_xll.qlIndexFixing($AU$1,AP2132,TRUE,_xll.ohTrigger(Trigger,Trigger1M))</f>
        <v>1.4062936300448777E-2</v>
      </c>
    </row>
    <row r="2133" spans="41:46" ht="11.25" customHeight="1" x14ac:dyDescent="0.25">
      <c r="AO2133" s="187" t="s">
        <v>90</v>
      </c>
      <c r="AP2133" s="186">
        <f>_xll.qlInterestRateIndexFixingDate(Currency&amp;"ibor"&amp;$I$1,AQ2133,Trigger)</f>
        <v>54263</v>
      </c>
      <c r="AQ2133" s="186">
        <f>_xll.qlCalendarAdvance(Calendar,AQ2132,AO2133,"f",,Trigger)</f>
        <v>54267</v>
      </c>
      <c r="AR2133" s="186">
        <f>_xll.qlInterestRateIndexMaturity(Currency&amp;"ibor"&amp;$I$1,AQ2133,Trigger)</f>
        <v>54298</v>
      </c>
      <c r="AS2133" s="359">
        <f>_xll.qlIndexFixing($AC$5,AP2133,,_xll.ohTrigger(Trigger,Quote!$V$2))</f>
        <v>1.4149969707500393E-2</v>
      </c>
      <c r="AT2133" s="359">
        <f>_xll.qlIndexFixing($AU$1,AP2133,TRUE,_xll.ohTrigger(Trigger,Trigger1M))</f>
        <v>1.4062157845336792E-2</v>
      </c>
    </row>
    <row r="2134" spans="41:46" ht="11.25" customHeight="1" x14ac:dyDescent="0.25">
      <c r="AO2134" s="187" t="s">
        <v>90</v>
      </c>
      <c r="AP2134" s="186">
        <f>_xll.qlInterestRateIndexFixingDate(Currency&amp;"ibor"&amp;$I$1,AQ2134,Trigger)</f>
        <v>54270</v>
      </c>
      <c r="AQ2134" s="186">
        <f>_xll.qlCalendarAdvance(Calendar,AQ2133,AO2134,"f",,Trigger)</f>
        <v>54274</v>
      </c>
      <c r="AR2134" s="186">
        <f>_xll.qlInterestRateIndexMaturity(Currency&amp;"ibor"&amp;$I$1,AQ2134,Trigger)</f>
        <v>54305</v>
      </c>
      <c r="AS2134" s="359">
        <f>_xll.qlIndexFixing($AC$5,AP2134,,_xll.ohTrigger(Trigger,Quote!$V$2))</f>
        <v>1.4151793849089142E-2</v>
      </c>
      <c r="AT2134" s="359">
        <f>_xll.qlIndexFixing($AU$1,AP2134,TRUE,_xll.ohTrigger(Trigger,Trigger1M))</f>
        <v>1.4061354886749429E-2</v>
      </c>
    </row>
    <row r="2135" spans="41:46" ht="11.25" customHeight="1" x14ac:dyDescent="0.25">
      <c r="AO2135" s="187" t="s">
        <v>90</v>
      </c>
      <c r="AP2135" s="186">
        <f>_xll.qlInterestRateIndexFixingDate(Currency&amp;"ibor"&amp;$I$1,AQ2135,Trigger)</f>
        <v>54277</v>
      </c>
      <c r="AQ2135" s="186">
        <f>_xll.qlCalendarAdvance(Calendar,AQ2134,AO2135,"f",,Trigger)</f>
        <v>54281</v>
      </c>
      <c r="AR2135" s="186">
        <f>_xll.qlInterestRateIndexMaturity(Currency&amp;"ibor"&amp;$I$1,AQ2135,Trigger)</f>
        <v>54312</v>
      </c>
      <c r="AS2135" s="359">
        <f>_xll.qlIndexFixing($AC$5,AP2135,,_xll.ohTrigger(Trigger,Quote!$V$2))</f>
        <v>1.4153617990969269E-2</v>
      </c>
      <c r="AT2135" s="359">
        <f>_xll.qlIndexFixing($AU$1,AP2135,TRUE,_xll.ohTrigger(Trigger,Trigger1M))</f>
        <v>1.4060527378653834E-2</v>
      </c>
    </row>
    <row r="2136" spans="41:46" ht="11.25" customHeight="1" x14ac:dyDescent="0.25">
      <c r="AO2136" s="187" t="s">
        <v>90</v>
      </c>
      <c r="AP2136" s="186">
        <f>_xll.qlInterestRateIndexFixingDate(Currency&amp;"ibor"&amp;$I$1,AQ2136,Trigger)</f>
        <v>54284</v>
      </c>
      <c r="AQ2136" s="186">
        <f>_xll.qlCalendarAdvance(Calendar,AQ2135,AO2136,"f",,Trigger)</f>
        <v>54288</v>
      </c>
      <c r="AR2136" s="186">
        <f>_xll.qlInterestRateIndexMaturity(Currency&amp;"ibor"&amp;$I$1,AQ2136,Trigger)</f>
        <v>54319</v>
      </c>
      <c r="AS2136" s="359">
        <f>_xll.qlIndexFixing($AC$5,AP2136,,_xll.ohTrigger(Trigger,Quote!$V$2))</f>
        <v>1.4155442133130462E-2</v>
      </c>
      <c r="AT2136" s="359">
        <f>_xll.qlIndexFixing($AU$1,AP2136,TRUE,_xll.ohTrigger(Trigger,Trigger1M))</f>
        <v>1.4059675275004258E-2</v>
      </c>
    </row>
    <row r="2137" spans="41:46" ht="11.25" customHeight="1" x14ac:dyDescent="0.25">
      <c r="AO2137" s="187" t="s">
        <v>90</v>
      </c>
      <c r="AP2137" s="186">
        <f>_xll.qlInterestRateIndexFixingDate(Currency&amp;"ibor"&amp;$I$1,AQ2137,Trigger)</f>
        <v>54291</v>
      </c>
      <c r="AQ2137" s="186">
        <f>_xll.qlCalendarAdvance(Calendar,AQ2136,AO2137,"f",,Trigger)</f>
        <v>54295</v>
      </c>
      <c r="AR2137" s="186">
        <f>_xll.qlInterestRateIndexMaturity(Currency&amp;"ibor"&amp;$I$1,AQ2137,Trigger)</f>
        <v>54326</v>
      </c>
      <c r="AS2137" s="359">
        <f>_xll.qlIndexFixing($AC$5,AP2137,,_xll.ohTrigger(Trigger,Quote!$V$2))</f>
        <v>1.4157266275580456E-2</v>
      </c>
      <c r="AT2137" s="359">
        <f>_xll.qlIndexFixing($AU$1,AP2137,TRUE,_xll.ohTrigger(Trigger,Trigger1M))</f>
        <v>1.4058798529765269E-2</v>
      </c>
    </row>
    <row r="2138" spans="41:46" ht="11.25" customHeight="1" x14ac:dyDescent="0.25">
      <c r="AO2138" s="187" t="s">
        <v>90</v>
      </c>
      <c r="AP2138" s="186">
        <f>_xll.qlInterestRateIndexFixingDate(Currency&amp;"ibor"&amp;$I$1,AQ2138,Trigger)</f>
        <v>54298</v>
      </c>
      <c r="AQ2138" s="186">
        <f>_xll.qlCalendarAdvance(Calendar,AQ2137,AO2138,"f",,Trigger)</f>
        <v>54302</v>
      </c>
      <c r="AR2138" s="186">
        <f>_xll.qlInterestRateIndexMaturity(Currency&amp;"ibor"&amp;$I$1,AQ2138,Trigger)</f>
        <v>54332</v>
      </c>
      <c r="AS2138" s="359">
        <f>_xll.qlIndexFixing($AC$5,AP2138,,_xll.ohTrigger(Trigger,Quote!$V$2))</f>
        <v>1.4158681800036987E-2</v>
      </c>
      <c r="AT2138" s="359">
        <f>_xll.qlIndexFixing($AU$1,AP2138,TRUE,_xll.ohTrigger(Trigger,Trigger1M))</f>
        <v>1.4057689220684289E-2</v>
      </c>
    </row>
    <row r="2139" spans="41:46" ht="11.25" customHeight="1" x14ac:dyDescent="0.25">
      <c r="AO2139" s="187" t="s">
        <v>90</v>
      </c>
      <c r="AP2139" s="186">
        <f>_xll.qlInterestRateIndexFixingDate(Currency&amp;"ibor"&amp;$I$1,AQ2139,Trigger)</f>
        <v>54305</v>
      </c>
      <c r="AQ2139" s="186">
        <f>_xll.qlCalendarAdvance(Calendar,AQ2138,AO2139,"f",,Trigger)</f>
        <v>54309</v>
      </c>
      <c r="AR2139" s="186">
        <f>_xll.qlInterestRateIndexMaturity(Currency&amp;"ibor"&amp;$I$1,AQ2139,Trigger)</f>
        <v>54339</v>
      </c>
      <c r="AS2139" s="359">
        <f>_xll.qlIndexFixing($AC$5,AP2139,,_xll.ohTrigger(Trigger,Quote!$V$2))</f>
        <v>1.4160505871333662E-2</v>
      </c>
      <c r="AT2139" s="359">
        <f>_xll.qlIndexFixing($AU$1,AP2139,TRUE,_xll.ohTrigger(Trigger,Trigger1M))</f>
        <v>1.4056764860836957E-2</v>
      </c>
    </row>
    <row r="2140" spans="41:46" ht="11.25" customHeight="1" x14ac:dyDescent="0.25">
      <c r="AO2140" s="187" t="s">
        <v>90</v>
      </c>
      <c r="AP2140" s="186">
        <f>_xll.qlInterestRateIndexFixingDate(Currency&amp;"ibor"&amp;$I$1,AQ2140,Trigger)</f>
        <v>54312</v>
      </c>
      <c r="AQ2140" s="186">
        <f>_xll.qlCalendarAdvance(Calendar,AQ2139,AO2140,"f",,Trigger)</f>
        <v>54316</v>
      </c>
      <c r="AR2140" s="186">
        <f>_xll.qlInterestRateIndexMaturity(Currency&amp;"ibor"&amp;$I$1,AQ2140,Trigger)</f>
        <v>54346</v>
      </c>
      <c r="AS2140" s="359">
        <f>_xll.qlIndexFixing($AC$5,AP2140,,_xll.ohTrigger(Trigger,Quote!$V$2))</f>
        <v>1.4162329942907448E-2</v>
      </c>
      <c r="AT2140" s="359">
        <f>_xll.qlIndexFixing($AU$1,AP2140,TRUE,_xll.ohTrigger(Trigger,Trigger1M))</f>
        <v>1.405581572554393E-2</v>
      </c>
    </row>
    <row r="2141" spans="41:46" ht="11.25" customHeight="1" x14ac:dyDescent="0.25">
      <c r="AO2141" s="187" t="s">
        <v>90</v>
      </c>
      <c r="AP2141" s="186">
        <f>_xll.qlInterestRateIndexFixingDate(Currency&amp;"ibor"&amp;$I$1,AQ2141,Trigger)</f>
        <v>54319</v>
      </c>
      <c r="AQ2141" s="186">
        <f>_xll.qlCalendarAdvance(Calendar,AQ2140,AO2141,"f",,Trigger)</f>
        <v>54323</v>
      </c>
      <c r="AR2141" s="186">
        <f>_xll.qlInterestRateIndexMaturity(Currency&amp;"ibor"&amp;$I$1,AQ2141,Trigger)</f>
        <v>54353</v>
      </c>
      <c r="AS2141" s="359">
        <f>_xll.qlIndexFixing($AC$5,AP2141,,_xll.ohTrigger(Trigger,Quote!$V$2))</f>
        <v>1.4164154014758346E-2</v>
      </c>
      <c r="AT2141" s="359">
        <f>_xll.qlIndexFixing($AU$1,AP2141,TRUE,_xll.ohTrigger(Trigger,Trigger1M))</f>
        <v>1.4054841768762039E-2</v>
      </c>
    </row>
    <row r="2142" spans="41:46" ht="11.25" customHeight="1" x14ac:dyDescent="0.25">
      <c r="AO2142" s="187" t="s">
        <v>90</v>
      </c>
      <c r="AP2142" s="186">
        <f>_xll.qlInterestRateIndexFixingDate(Currency&amp;"ibor"&amp;$I$1,AQ2142,Trigger)</f>
        <v>54326</v>
      </c>
      <c r="AQ2142" s="186">
        <f>_xll.qlCalendarAdvance(Calendar,AQ2141,AO2142,"f",,Trigger)</f>
        <v>54330</v>
      </c>
      <c r="AR2142" s="186">
        <f>_xll.qlInterestRateIndexMaturity(Currency&amp;"ibor"&amp;$I$1,AQ2142,Trigger)</f>
        <v>54360</v>
      </c>
      <c r="AS2142" s="359">
        <f>_xll.qlIndexFixing($AC$5,AP2142,,_xll.ohTrigger(Trigger,Quote!$V$2))</f>
        <v>1.4165978086886355E-2</v>
      </c>
      <c r="AT2142" s="359">
        <f>_xll.qlIndexFixing($AU$1,AP2142,TRUE,_xll.ohTrigger(Trigger,Trigger1M))</f>
        <v>1.4053842944464101E-2</v>
      </c>
    </row>
    <row r="2143" spans="41:46" ht="11.25" customHeight="1" x14ac:dyDescent="0.25">
      <c r="AO2143" s="187" t="s">
        <v>90</v>
      </c>
      <c r="AP2143" s="186">
        <f>_xll.qlInterestRateIndexFixingDate(Currency&amp;"ibor"&amp;$I$1,AQ2143,Trigger)</f>
        <v>54333</v>
      </c>
      <c r="AQ2143" s="186">
        <f>_xll.qlCalendarAdvance(Calendar,AQ2142,AO2143,"f",,Trigger)</f>
        <v>54337</v>
      </c>
      <c r="AR2143" s="186">
        <f>_xll.qlInterestRateIndexMaturity(Currency&amp;"ibor"&amp;$I$1,AQ2143,Trigger)</f>
        <v>54368</v>
      </c>
      <c r="AS2143" s="359">
        <f>_xll.qlIndexFixing($AC$5,AP2143,,_xll.ohTrigger(Trigger,Quote!$V$2))</f>
        <v>1.4168211136280784E-2</v>
      </c>
      <c r="AT2143" s="359">
        <f>_xll.qlIndexFixing($AU$1,AP2143,TRUE,_xll.ohTrigger(Trigger,Trigger1M))</f>
        <v>1.4053018006886842E-2</v>
      </c>
    </row>
    <row r="2144" spans="41:46" ht="11.25" customHeight="1" x14ac:dyDescent="0.25">
      <c r="AO2144" s="187" t="s">
        <v>90</v>
      </c>
      <c r="AP2144" s="186">
        <f>_xll.qlInterestRateIndexFixingDate(Currency&amp;"ibor"&amp;$I$1,AQ2144,Trigger)</f>
        <v>54340</v>
      </c>
      <c r="AQ2144" s="186">
        <f>_xll.qlCalendarAdvance(Calendar,AQ2143,AO2144,"f",,Trigger)</f>
        <v>54344</v>
      </c>
      <c r="AR2144" s="186">
        <f>_xll.qlInterestRateIndexMaturity(Currency&amp;"ibor"&amp;$I$1,AQ2144,Trigger)</f>
        <v>54375</v>
      </c>
      <c r="AS2144" s="359">
        <f>_xll.qlIndexFixing($AC$5,AP2144,,_xll.ohTrigger(Trigger,Quote!$V$2))</f>
        <v>1.4170035280734336E-2</v>
      </c>
      <c r="AT2144" s="359">
        <f>_xll.qlIndexFixing($AU$1,AP2144,TRUE,_xll.ohTrigger(Trigger,Trigger1M))</f>
        <v>1.4051967481488558E-2</v>
      </c>
    </row>
    <row r="2145" spans="41:46" ht="11.25" customHeight="1" x14ac:dyDescent="0.25">
      <c r="AO2145" s="187" t="s">
        <v>90</v>
      </c>
      <c r="AP2145" s="186">
        <f>_xll.qlInterestRateIndexFixingDate(Currency&amp;"ibor"&amp;$I$1,AQ2145,Trigger)</f>
        <v>54347</v>
      </c>
      <c r="AQ2145" s="186">
        <f>_xll.qlCalendarAdvance(Calendar,AQ2144,AO2145,"f",,Trigger)</f>
        <v>54351</v>
      </c>
      <c r="AR2145" s="186">
        <f>_xll.qlInterestRateIndexMaturity(Currency&amp;"ibor"&amp;$I$1,AQ2145,Trigger)</f>
        <v>54382</v>
      </c>
      <c r="AS2145" s="359">
        <f>_xll.qlIndexFixing($AC$5,AP2145,,_xll.ohTrigger(Trigger,Quote!$V$2))</f>
        <v>1.4171859425474111E-2</v>
      </c>
      <c r="AT2145" s="359">
        <f>_xll.qlIndexFixing($AU$1,AP2145,TRUE,_xll.ohTrigger(Trigger,Trigger1M))</f>
        <v>1.4050891946207076E-2</v>
      </c>
    </row>
    <row r="2146" spans="41:46" ht="11.25" customHeight="1" x14ac:dyDescent="0.25">
      <c r="AO2146" s="187" t="s">
        <v>90</v>
      </c>
      <c r="AP2146" s="186">
        <f>_xll.qlInterestRateIndexFixingDate(Currency&amp;"ibor"&amp;$I$1,AQ2146,Trigger)</f>
        <v>54354</v>
      </c>
      <c r="AQ2146" s="186">
        <f>_xll.qlCalendarAdvance(Calendar,AQ2145,AO2146,"f",,Trigger)</f>
        <v>54358</v>
      </c>
      <c r="AR2146" s="186">
        <f>_xll.qlInterestRateIndexMaturity(Currency&amp;"ibor"&amp;$I$1,AQ2146,Trigger)</f>
        <v>54389</v>
      </c>
      <c r="AS2146" s="359">
        <f>_xll.qlIndexFixing($AC$5,AP2146,,_xll.ohTrigger(Trigger,Quote!$V$2))</f>
        <v>1.4173683570497531E-2</v>
      </c>
      <c r="AT2146" s="359">
        <f>_xll.qlIndexFixing($AU$1,AP2146,TRUE,_xll.ohTrigger(Trigger,Trigger1M))</f>
        <v>1.4049791355001806E-2</v>
      </c>
    </row>
    <row r="2147" spans="41:46" ht="11.25" customHeight="1" x14ac:dyDescent="0.25">
      <c r="AO2147" s="187" t="s">
        <v>90</v>
      </c>
      <c r="AP2147" s="186">
        <f>_xll.qlInterestRateIndexFixingDate(Currency&amp;"ibor"&amp;$I$1,AQ2147,Trigger)</f>
        <v>54361</v>
      </c>
      <c r="AQ2147" s="186">
        <f>_xll.qlCalendarAdvance(Calendar,AQ2146,AO2147,"f",,Trigger)</f>
        <v>54365</v>
      </c>
      <c r="AR2147" s="186">
        <f>_xll.qlInterestRateIndexMaturity(Currency&amp;"ibor"&amp;$I$1,AQ2147,Trigger)</f>
        <v>54395</v>
      </c>
      <c r="AS2147" s="359">
        <f>_xll.qlIndexFixing($AC$5,AP2147,,_xll.ohTrigger(Trigger,Quote!$V$2))</f>
        <v>1.4175098451680412E-2</v>
      </c>
      <c r="AT2147" s="359">
        <f>_xll.qlIndexFixing($AU$1,AP2147,TRUE,_xll.ohTrigger(Trigger,Trigger1M))</f>
        <v>1.4048474198970595E-2</v>
      </c>
    </row>
    <row r="2148" spans="41:46" ht="11.25" customHeight="1" x14ac:dyDescent="0.25">
      <c r="AO2148" s="187" t="s">
        <v>90</v>
      </c>
      <c r="AP2148" s="186">
        <f>_xll.qlInterestRateIndexFixingDate(Currency&amp;"ibor"&amp;$I$1,AQ2148,Trigger)</f>
        <v>54368</v>
      </c>
      <c r="AQ2148" s="186">
        <f>_xll.qlCalendarAdvance(Calendar,AQ2147,AO2148,"f",,Trigger)</f>
        <v>54372</v>
      </c>
      <c r="AR2148" s="186">
        <f>_xll.qlInterestRateIndexMaturity(Currency&amp;"ibor"&amp;$I$1,AQ2148,Trigger)</f>
        <v>54402</v>
      </c>
      <c r="AS2148" s="359">
        <f>_xll.qlIndexFixing($AC$5,AP2148,,_xll.ohTrigger(Trigger,Quote!$V$2))</f>
        <v>1.4176922525468427E-2</v>
      </c>
      <c r="AT2148" s="359">
        <f>_xll.qlIndexFixing($AU$1,AP2148,TRUE,_xll.ohTrigger(Trigger,Trigger1M))</f>
        <v>1.4047325202827032E-2</v>
      </c>
    </row>
    <row r="2149" spans="41:46" ht="11.25" customHeight="1" x14ac:dyDescent="0.25">
      <c r="AO2149" s="187" t="s">
        <v>90</v>
      </c>
      <c r="AP2149" s="186">
        <f>_xll.qlInterestRateIndexFixingDate(Currency&amp;"ibor"&amp;$I$1,AQ2149,Trigger)</f>
        <v>54375</v>
      </c>
      <c r="AQ2149" s="186">
        <f>_xll.qlCalendarAdvance(Calendar,AQ2148,AO2149,"f",,Trigger)</f>
        <v>54379</v>
      </c>
      <c r="AR2149" s="186">
        <f>_xll.qlInterestRateIndexMaturity(Currency&amp;"ibor"&amp;$I$1,AQ2149,Trigger)</f>
        <v>54409</v>
      </c>
      <c r="AS2149" s="359">
        <f>_xll.qlIndexFixing($AC$5,AP2149,,_xll.ohTrigger(Trigger,Quote!$V$2))</f>
        <v>1.4178746599536218E-2</v>
      </c>
      <c r="AT2149" s="359">
        <f>_xll.qlIndexFixing($AU$1,AP2149,TRUE,_xll.ohTrigger(Trigger,Trigger1M))</f>
        <v>1.4046151016923858E-2</v>
      </c>
    </row>
    <row r="2150" spans="41:46" ht="11.25" customHeight="1" x14ac:dyDescent="0.25">
      <c r="AO2150" s="187" t="s">
        <v>90</v>
      </c>
      <c r="AP2150" s="186">
        <f>_xll.qlInterestRateIndexFixingDate(Currency&amp;"ibor"&amp;$I$1,AQ2150,Trigger)</f>
        <v>54382</v>
      </c>
      <c r="AQ2150" s="186">
        <f>_xll.qlCalendarAdvance(Calendar,AQ2149,AO2150,"f",,Trigger)</f>
        <v>54386</v>
      </c>
      <c r="AR2150" s="186">
        <f>_xll.qlInterestRateIndexMaturity(Currency&amp;"ibor"&amp;$I$1,AQ2150,Trigger)</f>
        <v>54416</v>
      </c>
      <c r="AS2150" s="359">
        <f>_xll.qlIndexFixing($AC$5,AP2150,,_xll.ohTrigger(Trigger,Quote!$V$2))</f>
        <v>1.4180570673878456E-2</v>
      </c>
      <c r="AT2150" s="359">
        <f>_xll.qlIndexFixing($AU$1,AP2150,TRUE,_xll.ohTrigger(Trigger,Trigger1M))</f>
        <v>1.4044951595225896E-2</v>
      </c>
    </row>
    <row r="2151" spans="41:46" ht="11.25" customHeight="1" x14ac:dyDescent="0.25">
      <c r="AO2151" s="187" t="s">
        <v>90</v>
      </c>
      <c r="AP2151" s="186">
        <f>_xll.qlInterestRateIndexFixingDate(Currency&amp;"ibor"&amp;$I$1,AQ2151,Trigger)</f>
        <v>54389</v>
      </c>
      <c r="AQ2151" s="186">
        <f>_xll.qlCalendarAdvance(Calendar,AQ2150,AO2151,"f",,Trigger)</f>
        <v>54393</v>
      </c>
      <c r="AR2151" s="186">
        <f>_xll.qlInterestRateIndexMaturity(Currency&amp;"ibor"&amp;$I$1,AQ2151,Trigger)</f>
        <v>54427</v>
      </c>
      <c r="AS2151" s="359">
        <f>_xll.qlIndexFixing($AC$5,AP2151,,_xll.ohTrigger(Trigger,Quote!$V$2))</f>
        <v>1.4184033059720805E-2</v>
      </c>
      <c r="AT2151" s="359">
        <f>_xll.qlIndexFixing($AU$1,AP2151,TRUE,_xll.ohTrigger(Trigger,Trigger1M))</f>
        <v>1.4044462084994958E-2</v>
      </c>
    </row>
    <row r="2152" spans="41:46" ht="11.25" customHeight="1" x14ac:dyDescent="0.25">
      <c r="AO2152" s="187" t="s">
        <v>90</v>
      </c>
      <c r="AP2152" s="186">
        <f>_xll.qlInterestRateIndexFixingDate(Currency&amp;"ibor"&amp;$I$1,AQ2152,Trigger)</f>
        <v>54396</v>
      </c>
      <c r="AQ2152" s="186">
        <f>_xll.qlCalendarAdvance(Calendar,AQ2151,AO2152,"f",,Trigger)</f>
        <v>54400</v>
      </c>
      <c r="AR2152" s="186">
        <f>_xll.qlInterestRateIndexMaturity(Currency&amp;"ibor"&amp;$I$1,AQ2152,Trigger)</f>
        <v>54431</v>
      </c>
      <c r="AS2152" s="359">
        <f>_xll.qlIndexFixing($AC$5,AP2152,,_xll.ohTrigger(Trigger,Quote!$V$2))</f>
        <v>1.4184628446659037E-2</v>
      </c>
      <c r="AT2152" s="359">
        <f>_xll.qlIndexFixing($AU$1,AP2152,TRUE,_xll.ohTrigger(Trigger,Trigger1M))</f>
        <v>1.4042659055448268E-2</v>
      </c>
    </row>
    <row r="2153" spans="41:46" ht="11.25" customHeight="1" x14ac:dyDescent="0.25">
      <c r="AO2153" s="187" t="s">
        <v>90</v>
      </c>
      <c r="AP2153" s="186">
        <f>_xll.qlInterestRateIndexFixingDate(Currency&amp;"ibor"&amp;$I$1,AQ2153,Trigger)</f>
        <v>54403</v>
      </c>
      <c r="AQ2153" s="186">
        <f>_xll.qlCalendarAdvance(Calendar,AQ2152,AO2153,"f",,Trigger)</f>
        <v>54407</v>
      </c>
      <c r="AR2153" s="186">
        <f>_xll.qlInterestRateIndexMaturity(Currency&amp;"ibor"&amp;$I$1,AQ2153,Trigger)</f>
        <v>54438</v>
      </c>
      <c r="AS2153" s="359">
        <f>_xll.qlIndexFixing($AC$5,AP2153,,_xll.ohTrigger(Trigger,Quote!$V$2))</f>
        <v>1.4186452593686016E-2</v>
      </c>
      <c r="AT2153" s="359">
        <f>_xll.qlIndexFixing($AU$1,AP2153,TRUE,_xll.ohTrigger(Trigger,Trigger1M))</f>
        <v>1.4041381783804978E-2</v>
      </c>
    </row>
    <row r="2154" spans="41:46" ht="11.25" customHeight="1" x14ac:dyDescent="0.25">
      <c r="AO2154" s="187" t="s">
        <v>90</v>
      </c>
      <c r="AP2154" s="186">
        <f>_xll.qlInterestRateIndexFixingDate(Currency&amp;"ibor"&amp;$I$1,AQ2154,Trigger)</f>
        <v>54410</v>
      </c>
      <c r="AQ2154" s="186">
        <f>_xll.qlCalendarAdvance(Calendar,AQ2153,AO2154,"f",,Trigger)</f>
        <v>54414</v>
      </c>
      <c r="AR2154" s="186">
        <f>_xll.qlInterestRateIndexMaturity(Currency&amp;"ibor"&amp;$I$1,AQ2154,Trigger)</f>
        <v>54445</v>
      </c>
      <c r="AS2154" s="359">
        <f>_xll.qlIndexFixing($AC$5,AP2154,,_xll.ohTrigger(Trigger,Quote!$V$2))</f>
        <v>1.4188276741001796E-2</v>
      </c>
      <c r="AT2154" s="359">
        <f>_xll.qlIndexFixing($AU$1,AP2154,TRUE,_xll.ohTrigger(Trigger,Trigger1M))</f>
        <v>1.4040079087954432E-2</v>
      </c>
    </row>
    <row r="2155" spans="41:46" ht="11.25" customHeight="1" x14ac:dyDescent="0.25">
      <c r="AO2155" s="187" t="s">
        <v>90</v>
      </c>
      <c r="AP2155" s="186">
        <f>_xll.qlInterestRateIndexFixingDate(Currency&amp;"ibor"&amp;$I$1,AQ2155,Trigger)</f>
        <v>54416</v>
      </c>
      <c r="AQ2155" s="186">
        <f>_xll.qlCalendarAdvance(Calendar,AQ2154,AO2155,"f",,Trigger)</f>
        <v>54421</v>
      </c>
      <c r="AR2155" s="186">
        <f>_xll.qlInterestRateIndexMaturity(Currency&amp;"ibor"&amp;$I$1,AQ2155,Trigger)</f>
        <v>54452</v>
      </c>
      <c r="AS2155" s="359">
        <f>_xll.qlIndexFixing($AC$5,AP2155,,_xll.ohTrigger(Trigger,Quote!$V$2))</f>
        <v>1.4190100888601219E-2</v>
      </c>
      <c r="AT2155" s="359">
        <f>_xll.qlIndexFixing($AU$1,AP2155,TRUE,_xll.ohTrigger(Trigger,Trigger1M))</f>
        <v>1.4038750921871511E-2</v>
      </c>
    </row>
    <row r="2156" spans="41:46" ht="11.25" customHeight="1" x14ac:dyDescent="0.25">
      <c r="AO2156" s="187" t="s">
        <v>90</v>
      </c>
      <c r="AP2156" s="186">
        <f>_xll.qlInterestRateIndexFixingDate(Currency&amp;"ibor"&amp;$I$1,AQ2156,Trigger)</f>
        <v>54423</v>
      </c>
      <c r="AQ2156" s="186">
        <f>_xll.qlCalendarAdvance(Calendar,AQ2155,AO2156,"f",,Trigger)</f>
        <v>54428</v>
      </c>
      <c r="AR2156" s="186">
        <f>_xll.qlInterestRateIndexMaturity(Currency&amp;"ibor"&amp;$I$1,AQ2156,Trigger)</f>
        <v>54459</v>
      </c>
      <c r="AS2156" s="359">
        <f>_xll.qlIndexFixing($AC$5,AP2156,,_xll.ohTrigger(Trigger,Quote!$V$2))</f>
        <v>1.4191925036486865E-2</v>
      </c>
      <c r="AT2156" s="359">
        <f>_xll.qlIndexFixing($AU$1,AP2156,TRUE,_xll.ohTrigger(Trigger,Trigger1M))</f>
        <v>1.4037397239513045E-2</v>
      </c>
    </row>
    <row r="2157" spans="41:46" ht="11.25" customHeight="1" x14ac:dyDescent="0.25">
      <c r="AO2157" s="187" t="s">
        <v>90</v>
      </c>
      <c r="AP2157" s="186">
        <f>_xll.qlInterestRateIndexFixingDate(Currency&amp;"ibor"&amp;$I$1,AQ2157,Trigger)</f>
        <v>54431</v>
      </c>
      <c r="AQ2157" s="186">
        <f>_xll.qlCalendarAdvance(Calendar,AQ2156,AO2157,"f",,Trigger)</f>
        <v>54435</v>
      </c>
      <c r="AR2157" s="186">
        <f>_xll.qlInterestRateIndexMaturity(Currency&amp;"ibor"&amp;$I$1,AQ2157,Trigger)</f>
        <v>54466</v>
      </c>
      <c r="AS2157" s="359">
        <f>_xll.qlIndexFixing($AC$5,AP2157,,_xll.ohTrigger(Trigger,Quote!$V$2))</f>
        <v>1.4193749184658733E-2</v>
      </c>
      <c r="AT2157" s="359">
        <f>_xll.qlIndexFixing($AU$1,AP2157,TRUE,_xll.ohTrigger(Trigger,Trigger1M))</f>
        <v>1.4036017994851338E-2</v>
      </c>
    </row>
    <row r="2158" spans="41:46" ht="11.25" customHeight="1" x14ac:dyDescent="0.25">
      <c r="AO2158" s="187" t="s">
        <v>90</v>
      </c>
      <c r="AP2158" s="186">
        <f>_xll.qlInterestRateIndexFixingDate(Currency&amp;"ibor"&amp;$I$1,AQ2158,Trigger)</f>
        <v>54438</v>
      </c>
      <c r="AQ2158" s="186">
        <f>_xll.qlCalendarAdvance(Calendar,AQ2157,AO2158,"f",,Trigger)</f>
        <v>54442</v>
      </c>
      <c r="AR2158" s="186">
        <f>_xll.qlInterestRateIndexMaturity(Currency&amp;"ibor"&amp;$I$1,AQ2158,Trigger)</f>
        <v>54473</v>
      </c>
      <c r="AS2158" s="359">
        <f>_xll.qlIndexFixing($AC$5,AP2158,,_xll.ohTrigger(Trigger,Quote!$V$2))</f>
        <v>1.4195573333119403E-2</v>
      </c>
      <c r="AT2158" s="359">
        <f>_xll.qlIndexFixing($AU$1,AP2158,TRUE,_xll.ohTrigger(Trigger,Trigger1M))</f>
        <v>1.4034613141848378E-2</v>
      </c>
    </row>
    <row r="2159" spans="41:46" ht="11.25" customHeight="1" x14ac:dyDescent="0.25">
      <c r="AO2159" s="187" t="s">
        <v>90</v>
      </c>
      <c r="AP2159" s="186">
        <f>_xll.qlInterestRateIndexFixingDate(Currency&amp;"ibor"&amp;$I$1,AQ2159,Trigger)</f>
        <v>54445</v>
      </c>
      <c r="AQ2159" s="186">
        <f>_xll.qlCalendarAdvance(Calendar,AQ2158,AO2159,"f",,Trigger)</f>
        <v>54449</v>
      </c>
      <c r="AR2159" s="186">
        <f>_xll.qlInterestRateIndexMaturity(Currency&amp;"ibor"&amp;$I$1,AQ2159,Trigger)</f>
        <v>54480</v>
      </c>
      <c r="AS2159" s="359">
        <f>_xll.qlIndexFixing($AC$5,AP2159,,_xll.ohTrigger(Trigger,Quote!$V$2))</f>
        <v>1.4197397481866297E-2</v>
      </c>
      <c r="AT2159" s="359">
        <f>_xll.qlIndexFixing($AU$1,AP2159,TRUE,_xll.ohTrigger(Trigger,Trigger1M))</f>
        <v>1.4033182634471307E-2</v>
      </c>
    </row>
    <row r="2160" spans="41:46" ht="11.25" customHeight="1" x14ac:dyDescent="0.25">
      <c r="AO2160" s="187" t="s">
        <v>90</v>
      </c>
      <c r="AP2160" s="186">
        <f>_xll.qlInterestRateIndexFixingDate(Currency&amp;"ibor"&amp;$I$1,AQ2160,Trigger)</f>
        <v>54452</v>
      </c>
      <c r="AQ2160" s="186">
        <f>_xll.qlCalendarAdvance(Calendar,AQ2159,AO2160,"f",,Trigger)</f>
        <v>54456</v>
      </c>
      <c r="AR2160" s="186">
        <f>_xll.qlInterestRateIndexMaturity(Currency&amp;"ibor"&amp;$I$1,AQ2160,Trigger)</f>
        <v>54484</v>
      </c>
      <c r="AS2160" s="359">
        <f>_xll.qlIndexFixing($AC$5,AP2160,,_xll.ohTrigger(Trigger,Quote!$V$2))</f>
        <v>1.4197991088735762E-2</v>
      </c>
      <c r="AT2160" s="359">
        <f>_xll.qlIndexFixing($AU$1,AP2160,TRUE,_xll.ohTrigger(Trigger,Trigger1M))</f>
        <v>1.4031224463435204E-2</v>
      </c>
    </row>
    <row r="2161" spans="41:46" ht="11.25" customHeight="1" x14ac:dyDescent="0.25">
      <c r="AO2161" s="187" t="s">
        <v>90</v>
      </c>
      <c r="AP2161" s="186">
        <f>_xll.qlInterestRateIndexFixingDate(Currency&amp;"ibor"&amp;$I$1,AQ2161,Trigger)</f>
        <v>54459</v>
      </c>
      <c r="AQ2161" s="186">
        <f>_xll.qlCalendarAdvance(Calendar,AQ2160,AO2161,"f",,Trigger)</f>
        <v>54463</v>
      </c>
      <c r="AR2161" s="186">
        <f>_xll.qlInterestRateIndexMaturity(Currency&amp;"ibor"&amp;$I$1,AQ2161,Trigger)</f>
        <v>54491</v>
      </c>
      <c r="AS2161" s="359">
        <f>_xll.qlIndexFixing($AC$5,AP2161,,_xll.ohTrigger(Trigger,Quote!$V$2))</f>
        <v>1.4199815022282816E-2</v>
      </c>
      <c r="AT2161" s="359">
        <f>_xll.qlIndexFixing($AU$1,AP2161,TRUE,_xll.ohTrigger(Trigger,Trigger1M))</f>
        <v>1.402974820963029E-2</v>
      </c>
    </row>
    <row r="2162" spans="41:46" ht="11.25" customHeight="1" x14ac:dyDescent="0.25">
      <c r="AO2162" s="187" t="s">
        <v>90</v>
      </c>
      <c r="AP2162" s="186">
        <f>_xll.qlInterestRateIndexFixingDate(Currency&amp;"ibor"&amp;$I$1,AQ2162,Trigger)</f>
        <v>54466</v>
      </c>
      <c r="AQ2162" s="186">
        <f>_xll.qlCalendarAdvance(Calendar,AQ2161,AO2162,"f",,Trigger)</f>
        <v>54470</v>
      </c>
      <c r="AR2162" s="186">
        <f>_xll.qlInterestRateIndexMaturity(Currency&amp;"ibor"&amp;$I$1,AQ2162,Trigger)</f>
        <v>54498</v>
      </c>
      <c r="AS2162" s="359">
        <f>_xll.qlIndexFixing($AC$5,AP2162,,_xll.ohTrigger(Trigger,Quote!$V$2))</f>
        <v>1.4201638956086806E-2</v>
      </c>
      <c r="AT2162" s="359">
        <f>_xll.qlIndexFixing($AU$1,AP2162,TRUE,_xll.ohTrigger(Trigger,Trigger1M))</f>
        <v>1.4028246176209791E-2</v>
      </c>
    </row>
    <row r="2163" spans="41:46" ht="11.25" customHeight="1" x14ac:dyDescent="0.25">
      <c r="AO2163" s="187" t="s">
        <v>90</v>
      </c>
      <c r="AP2163" s="186">
        <f>_xll.qlInterestRateIndexFixingDate(Currency&amp;"ibor"&amp;$I$1,AQ2163,Trigger)</f>
        <v>54473</v>
      </c>
      <c r="AQ2163" s="186">
        <f>_xll.qlCalendarAdvance(Calendar,AQ2162,AO2163,"f",,Trigger)</f>
        <v>54477</v>
      </c>
      <c r="AR2163" s="186">
        <f>_xll.qlInterestRateIndexMaturity(Currency&amp;"ibor"&amp;$I$1,AQ2163,Trigger)</f>
        <v>54505</v>
      </c>
      <c r="AS2163" s="359">
        <f>_xll.qlIndexFixing($AC$5,AP2163,,_xll.ohTrigger(Trigger,Quote!$V$2))</f>
        <v>1.4203462890153442E-2</v>
      </c>
      <c r="AT2163" s="359">
        <f>_xll.qlIndexFixing($AU$1,AP2163,TRUE,_xll.ohTrigger(Trigger,Trigger1M))</f>
        <v>1.4026718317141957E-2</v>
      </c>
    </row>
    <row r="2164" spans="41:46" ht="11.25" customHeight="1" x14ac:dyDescent="0.25">
      <c r="AO2164" s="187" t="s">
        <v>90</v>
      </c>
      <c r="AP2164" s="186">
        <f>_xll.qlInterestRateIndexFixingDate(Currency&amp;"ibor"&amp;$I$1,AQ2164,Trigger)</f>
        <v>54480</v>
      </c>
      <c r="AQ2164" s="186">
        <f>_xll.qlCalendarAdvance(Calendar,AQ2163,AO2164,"f",,Trigger)</f>
        <v>54484</v>
      </c>
      <c r="AR2164" s="186">
        <f>_xll.qlInterestRateIndexMaturity(Currency&amp;"ibor"&amp;$I$1,AQ2164,Trigger)</f>
        <v>54515</v>
      </c>
      <c r="AS2164" s="359">
        <f>_xll.qlIndexFixing($AC$5,AP2164,,_xll.ohTrigger(Trigger,Quote!$V$2))</f>
        <v>1.4206518229883785E-2</v>
      </c>
      <c r="AT2164" s="359">
        <f>_xll.qlIndexFixing($AU$1,AP2164,TRUE,_xll.ohTrigger(Trigger,Trigger1M))</f>
        <v>1.4025643670814087E-2</v>
      </c>
    </row>
    <row r="2165" spans="41:46" ht="11.25" customHeight="1" x14ac:dyDescent="0.25">
      <c r="AO2165" s="187" t="s">
        <v>90</v>
      </c>
      <c r="AP2165" s="186">
        <f>_xll.qlInterestRateIndexFixingDate(Currency&amp;"ibor"&amp;$I$1,AQ2165,Trigger)</f>
        <v>54487</v>
      </c>
      <c r="AQ2165" s="186">
        <f>_xll.qlCalendarAdvance(Calendar,AQ2164,AO2165,"f",,Trigger)</f>
        <v>54491</v>
      </c>
      <c r="AR2165" s="186">
        <f>_xll.qlInterestRateIndexMaturity(Currency&amp;"ibor"&amp;$I$1,AQ2165,Trigger)</f>
        <v>54522</v>
      </c>
      <c r="AS2165" s="359">
        <f>_xll.qlIndexFixing($AC$5,AP2165,,_xll.ohTrigger(Trigger,Quote!$V$2))</f>
        <v>1.4208342380345436E-2</v>
      </c>
      <c r="AT2165" s="359">
        <f>_xll.qlIndexFixing($AU$1,AP2165,TRUE,_xll.ohTrigger(Trigger,Trigger1M))</f>
        <v>1.4024058270494674E-2</v>
      </c>
    </row>
    <row r="2166" spans="41:46" ht="11.25" customHeight="1" x14ac:dyDescent="0.25">
      <c r="AO2166" s="187" t="s">
        <v>90</v>
      </c>
      <c r="AP2166" s="186">
        <f>_xll.qlInterestRateIndexFixingDate(Currency&amp;"ibor"&amp;$I$1,AQ2166,Trigger)</f>
        <v>54494</v>
      </c>
      <c r="AQ2166" s="186">
        <f>_xll.qlCalendarAdvance(Calendar,AQ2165,AO2166,"f",,Trigger)</f>
        <v>54498</v>
      </c>
      <c r="AR2166" s="186">
        <f>_xll.qlInterestRateIndexMaturity(Currency&amp;"ibor"&amp;$I$1,AQ2166,Trigger)</f>
        <v>54533</v>
      </c>
      <c r="AS2166" s="359">
        <f>_xll.qlIndexFixing($AC$5,AP2166,,_xll.ohTrigger(Trigger,Quote!$V$2))</f>
        <v>1.4211809227864691E-2</v>
      </c>
      <c r="AT2166" s="359">
        <f>_xll.qlIndexFixing($AU$1,AP2166,TRUE,_xll.ohTrigger(Trigger,Trigger1M))</f>
        <v>1.4023067805042493E-2</v>
      </c>
    </row>
    <row r="2167" spans="41:46" ht="11.25" customHeight="1" x14ac:dyDescent="0.25">
      <c r="AO2167" s="187" t="s">
        <v>90</v>
      </c>
      <c r="AP2167" s="186">
        <f>_xll.qlInterestRateIndexFixingDate(Currency&amp;"ibor"&amp;$I$1,AQ2167,Trigger)</f>
        <v>54501</v>
      </c>
      <c r="AQ2167" s="186">
        <f>_xll.qlCalendarAdvance(Calendar,AQ2166,AO2167,"f",,Trigger)</f>
        <v>54505</v>
      </c>
      <c r="AR2167" s="186">
        <f>_xll.qlInterestRateIndexMaturity(Currency&amp;"ibor"&amp;$I$1,AQ2167,Trigger)</f>
        <v>54536</v>
      </c>
      <c r="AS2167" s="359">
        <f>_xll.qlIndexFixing($AC$5,AP2167,,_xll.ohTrigger(Trigger,Quote!$V$2))</f>
        <v>1.4211990682127404E-2</v>
      </c>
      <c r="AT2167" s="359">
        <f>_xll.qlIndexFixing($AU$1,AP2167,TRUE,_xll.ohTrigger(Trigger,Trigger1M))</f>
        <v>1.4020809494015869E-2</v>
      </c>
    </row>
    <row r="2168" spans="41:46" ht="11.25" customHeight="1" x14ac:dyDescent="0.25">
      <c r="AO2168" s="187" t="s">
        <v>90</v>
      </c>
      <c r="AP2168" s="186">
        <f>_xll.qlInterestRateIndexFixingDate(Currency&amp;"ibor"&amp;$I$1,AQ2168,Trigger)</f>
        <v>54508</v>
      </c>
      <c r="AQ2168" s="186">
        <f>_xll.qlCalendarAdvance(Calendar,AQ2167,AO2168,"f",,Trigger)</f>
        <v>54512</v>
      </c>
      <c r="AR2168" s="186">
        <f>_xll.qlInterestRateIndexMaturity(Currency&amp;"ibor"&amp;$I$1,AQ2168,Trigger)</f>
        <v>54543</v>
      </c>
      <c r="AS2168" s="359">
        <f>_xll.qlIndexFixing($AC$5,AP2168,,_xll.ohTrigger(Trigger,Quote!$V$2))</f>
        <v>1.42138148334503E-2</v>
      </c>
      <c r="AT2168" s="359">
        <f>_xll.qlIndexFixing($AU$1,AP2168,TRUE,_xll.ohTrigger(Trigger,Trigger1M))</f>
        <v>1.4019146025785611E-2</v>
      </c>
    </row>
    <row r="2169" spans="41:46" ht="11.25" customHeight="1" x14ac:dyDescent="0.25">
      <c r="AO2169" s="187" t="s">
        <v>90</v>
      </c>
      <c r="AP2169" s="186">
        <f>_xll.qlInterestRateIndexFixingDate(Currency&amp;"ibor"&amp;$I$1,AQ2169,Trigger)</f>
        <v>54515</v>
      </c>
      <c r="AQ2169" s="186">
        <f>_xll.qlCalendarAdvance(Calendar,AQ2168,AO2169,"f",,Trigger)</f>
        <v>54519</v>
      </c>
      <c r="AR2169" s="186">
        <f>_xll.qlInterestRateIndexMaturity(Currency&amp;"ibor"&amp;$I$1,AQ2169,Trigger)</f>
        <v>54549</v>
      </c>
      <c r="AS2169" s="359">
        <f>_xll.qlIndexFixing($AC$5,AP2169,,_xll.ohTrigger(Trigger,Quote!$V$2))</f>
        <v>1.421522813902687E-2</v>
      </c>
      <c r="AT2169" s="359">
        <f>_xll.qlIndexFixing($AU$1,AP2169,TRUE,_xll.ohTrigger(Trigger,Trigger1M))</f>
        <v>1.401730655818767E-2</v>
      </c>
    </row>
    <row r="2170" spans="41:46" ht="11.25" customHeight="1" x14ac:dyDescent="0.25">
      <c r="AO2170" s="187" t="s">
        <v>90</v>
      </c>
      <c r="AP2170" s="186">
        <f>_xll.qlInterestRateIndexFixingDate(Currency&amp;"ibor"&amp;$I$1,AQ2170,Trigger)</f>
        <v>54522</v>
      </c>
      <c r="AQ2170" s="186">
        <f>_xll.qlCalendarAdvance(Calendar,AQ2169,AO2170,"f",,Trigger)</f>
        <v>54526</v>
      </c>
      <c r="AR2170" s="186">
        <f>_xll.qlInterestRateIndexMaturity(Currency&amp;"ibor"&amp;$I$1,AQ2170,Trigger)</f>
        <v>54556</v>
      </c>
      <c r="AS2170" s="359">
        <f>_xll.qlIndexFixing($AC$5,AP2170,,_xll.ohTrigger(Trigger,Quote!$V$2))</f>
        <v>1.4217052218906012E-2</v>
      </c>
      <c r="AT2170" s="359">
        <f>_xll.qlIndexFixing($AU$1,AP2170,TRUE,_xll.ohTrigger(Trigger,Trigger1M))</f>
        <v>1.4015592753753303E-2</v>
      </c>
    </row>
    <row r="2171" spans="41:46" ht="11.25" customHeight="1" x14ac:dyDescent="0.25">
      <c r="AO2171" s="187" t="s">
        <v>90</v>
      </c>
      <c r="AP2171" s="186">
        <f>_xll.qlInterestRateIndexFixingDate(Currency&amp;"ibor"&amp;$I$1,AQ2171,Trigger)</f>
        <v>54527</v>
      </c>
      <c r="AQ2171" s="186">
        <f>_xll.qlCalendarAdvance(Calendar,AQ2170,AO2171,"f",,Trigger)</f>
        <v>54533</v>
      </c>
      <c r="AR2171" s="186">
        <f>_xll.qlInterestRateIndexMaturity(Currency&amp;"ibor"&amp;$I$1,AQ2171,Trigger)</f>
        <v>54563</v>
      </c>
      <c r="AS2171" s="359">
        <f>_xll.qlIndexFixing($AC$5,AP2171,,_xll.ohTrigger(Trigger,Quote!$V$2))</f>
        <v>1.4218876299067595E-2</v>
      </c>
      <c r="AT2171" s="359">
        <f>_xll.qlIndexFixing($AU$1,AP2171,TRUE,_xll.ohTrigger(Trigger,Trigger1M))</f>
        <v>1.4013852746857403E-2</v>
      </c>
    </row>
    <row r="2172" spans="41:46" ht="11.25" customHeight="1" x14ac:dyDescent="0.25">
      <c r="AO2172" s="187" t="s">
        <v>90</v>
      </c>
      <c r="AP2172" s="186">
        <f>_xll.qlInterestRateIndexFixingDate(Currency&amp;"ibor"&amp;$I$1,AQ2172,Trigger)</f>
        <v>54536</v>
      </c>
      <c r="AQ2172" s="186">
        <f>_xll.qlCalendarAdvance(Calendar,AQ2171,AO2172,"f",,Trigger)</f>
        <v>54540</v>
      </c>
      <c r="AR2172" s="186">
        <f>_xll.qlInterestRateIndexMaturity(Currency&amp;"ibor"&amp;$I$1,AQ2172,Trigger)</f>
        <v>54570</v>
      </c>
      <c r="AS2172" s="359">
        <f>_xll.qlIndexFixing($AC$5,AP2172,,_xll.ohTrigger(Trigger,Quote!$V$2))</f>
        <v>1.4220700379503626E-2</v>
      </c>
      <c r="AT2172" s="359">
        <f>_xll.qlIndexFixing($AU$1,AP2172,TRUE,_xll.ohTrigger(Trigger,Trigger1M))</f>
        <v>1.4012086491462128E-2</v>
      </c>
    </row>
    <row r="2173" spans="41:46" ht="11.25" customHeight="1" x14ac:dyDescent="0.25">
      <c r="AO2173" s="187" t="s">
        <v>90</v>
      </c>
      <c r="AP2173" s="186">
        <f>_xll.qlInterestRateIndexFixingDate(Currency&amp;"ibor"&amp;$I$1,AQ2173,Trigger)</f>
        <v>54543</v>
      </c>
      <c r="AQ2173" s="186">
        <f>_xll.qlCalendarAdvance(Calendar,AQ2172,AO2173,"f",,Trigger)</f>
        <v>54547</v>
      </c>
      <c r="AR2173" s="186">
        <f>_xll.qlInterestRateIndexMaturity(Currency&amp;"ibor"&amp;$I$1,AQ2173,Trigger)</f>
        <v>54578</v>
      </c>
      <c r="AS2173" s="359">
        <f>_xll.qlIndexFixing($AC$5,AP2173,,_xll.ohTrigger(Trigger,Quote!$V$2))</f>
        <v>1.4193738432312624E-2</v>
      </c>
      <c r="AT2173" s="359">
        <f>_xll.qlIndexFixing($AU$1,AP2173,TRUE,_xll.ohTrigger(Trigger,Trigger1M))</f>
        <v>1.4010436043506965E-2</v>
      </c>
    </row>
    <row r="2174" spans="41:46" ht="11.25" customHeight="1" x14ac:dyDescent="0.25">
      <c r="AO2174" s="187" t="s">
        <v>90</v>
      </c>
      <c r="AP2174" s="186">
        <f>_xll.qlInterestRateIndexFixingDate(Currency&amp;"ibor"&amp;$I$1,AQ2174,Trigger)</f>
        <v>54550</v>
      </c>
      <c r="AQ2174" s="186">
        <f>_xll.qlCalendarAdvance(Calendar,AQ2173,AO2174,"f",,Trigger)</f>
        <v>54554</v>
      </c>
      <c r="AR2174" s="186">
        <f>_xll.qlInterestRateIndexMaturity(Currency&amp;"ibor"&amp;$I$1,AQ2174,Trigger)</f>
        <v>54585</v>
      </c>
      <c r="AS2174" s="359">
        <f>_xll.qlIndexFixing($AC$5,AP2174,,_xll.ohTrigger(Trigger,Quote!$V$2))</f>
        <v>1.4127381318238111E-2</v>
      </c>
      <c r="AT2174" s="359">
        <f>_xll.qlIndexFixing($AU$1,AP2174,TRUE,_xll.ohTrigger(Trigger,Trigger1M))</f>
        <v>1.4008615196609188E-2</v>
      </c>
    </row>
    <row r="2175" spans="41:46" ht="11.25" customHeight="1" x14ac:dyDescent="0.25">
      <c r="AO2175" s="187" t="s">
        <v>90</v>
      </c>
      <c r="AP2175" s="186">
        <f>_xll.qlInterestRateIndexFixingDate(Currency&amp;"ibor"&amp;$I$1,AQ2175,Trigger)</f>
        <v>54557</v>
      </c>
      <c r="AQ2175" s="186">
        <f>_xll.qlCalendarAdvance(Calendar,AQ2174,AO2175,"f",,Trigger)</f>
        <v>54561</v>
      </c>
      <c r="AR2175" s="186">
        <f>_xll.qlInterestRateIndexMaturity(Currency&amp;"ibor"&amp;$I$1,AQ2175,Trigger)</f>
        <v>54592</v>
      </c>
      <c r="AS2175" s="359">
        <f>_xll.qlIndexFixing($AC$5,AP2175,,_xll.ohTrigger(Trigger,Quote!$V$2))</f>
        <v>1.4060947827529549E-2</v>
      </c>
      <c r="AT2175" s="359">
        <f>_xll.qlIndexFixing($AU$1,AP2175,TRUE,_xll.ohTrigger(Trigger,Trigger1M))</f>
        <v>1.4006767958819361E-2</v>
      </c>
    </row>
    <row r="2176" spans="41:46" ht="11.25" customHeight="1" x14ac:dyDescent="0.25">
      <c r="AO2176" s="187" t="s">
        <v>90</v>
      </c>
      <c r="AP2176" s="186">
        <f>_xll.qlInterestRateIndexFixingDate(Currency&amp;"ibor"&amp;$I$1,AQ2176,Trigger)</f>
        <v>54564</v>
      </c>
      <c r="AQ2176" s="186">
        <f>_xll.qlCalendarAdvance(Calendar,AQ2175,AO2176,"f",,Trigger)</f>
        <v>54568</v>
      </c>
      <c r="AR2176" s="186">
        <f>_xll.qlInterestRateIndexMaturity(Currency&amp;"ibor"&amp;$I$1,AQ2176,Trigger)</f>
        <v>54599</v>
      </c>
      <c r="AS2176" s="359">
        <f>_xll.qlIndexFixing($AC$5,AP2176,,_xll.ohTrigger(Trigger,Quote!$V$2))</f>
        <v>1.3994437961502015E-2</v>
      </c>
      <c r="AT2176" s="359">
        <f>_xll.qlIndexFixing($AU$1,AP2176,TRUE,_xll.ohTrigger(Trigger,Trigger1M))</f>
        <v>1.4004894284112361E-2</v>
      </c>
    </row>
    <row r="2177" spans="41:46" ht="11.25" customHeight="1" x14ac:dyDescent="0.25">
      <c r="AO2177" s="187" t="s">
        <v>90</v>
      </c>
      <c r="AP2177" s="186">
        <f>_xll.qlInterestRateIndexFixingDate(Currency&amp;"ibor"&amp;$I$1,AQ2177,Trigger)</f>
        <v>54571</v>
      </c>
      <c r="AQ2177" s="186">
        <f>_xll.qlCalendarAdvance(Calendar,AQ2176,AO2177,"f",,Trigger)</f>
        <v>54575</v>
      </c>
      <c r="AR2177" s="186">
        <f>_xll.qlInterestRateIndexMaturity(Currency&amp;"ibor"&amp;$I$1,AQ2177,Trigger)</f>
        <v>54605</v>
      </c>
      <c r="AS2177" s="359">
        <f>_xll.qlIndexFixing($AC$5,AP2177,,_xll.ohTrigger(Trigger,Quote!$V$2))</f>
        <v>1.3927476399143046E-2</v>
      </c>
      <c r="AT2177" s="359">
        <f>_xll.qlIndexFixing($AU$1,AP2177,TRUE,_xll.ohTrigger(Trigger,Trigger1M))</f>
        <v>1.4002859876062423E-2</v>
      </c>
    </row>
    <row r="2178" spans="41:46" ht="11.25" customHeight="1" x14ac:dyDescent="0.25">
      <c r="AO2178" s="187" t="s">
        <v>90</v>
      </c>
      <c r="AP2178" s="186">
        <f>_xll.qlInterestRateIndexFixingDate(Currency&amp;"ibor"&amp;$I$1,AQ2178,Trigger)</f>
        <v>54578</v>
      </c>
      <c r="AQ2178" s="186">
        <f>_xll.qlCalendarAdvance(Calendar,AQ2177,AO2178,"f",,Trigger)</f>
        <v>54582</v>
      </c>
      <c r="AR2178" s="186">
        <f>_xll.qlInterestRateIndexMaturity(Currency&amp;"ibor"&amp;$I$1,AQ2178,Trigger)</f>
        <v>54612</v>
      </c>
      <c r="AS2178" s="359">
        <f>_xll.qlIndexFixing($AC$5,AP2178,,_xll.ohTrigger(Trigger,Quote!$V$2))</f>
        <v>1.3928960535817936E-2</v>
      </c>
      <c r="AT2178" s="359">
        <f>_xll.qlIndexFixing($AU$1,AP2178,TRUE,_xll.ohTrigger(Trigger,Trigger1M))</f>
        <v>1.4000935163089423E-2</v>
      </c>
    </row>
    <row r="2179" spans="41:46" ht="11.25" customHeight="1" x14ac:dyDescent="0.25">
      <c r="AO2179" s="187" t="s">
        <v>90</v>
      </c>
      <c r="AP2179" s="186">
        <f>_xll.qlInterestRateIndexFixingDate(Currency&amp;"ibor"&amp;$I$1,AQ2179,Trigger)</f>
        <v>54585</v>
      </c>
      <c r="AQ2179" s="186">
        <f>_xll.qlCalendarAdvance(Calendar,AQ2178,AO2179,"f",,Trigger)</f>
        <v>54589</v>
      </c>
      <c r="AR2179" s="186">
        <f>_xll.qlInterestRateIndexMaturity(Currency&amp;"ibor"&amp;$I$1,AQ2179,Trigger)</f>
        <v>54619</v>
      </c>
      <c r="AS2179" s="359">
        <f>_xll.qlIndexFixing($AC$5,AP2179,,_xll.ohTrigger(Trigger,Quote!$V$2))</f>
        <v>1.3930444672674014E-2</v>
      </c>
      <c r="AT2179" s="359">
        <f>_xll.qlIndexFixing($AU$1,AP2179,TRUE,_xll.ohTrigger(Trigger,Trigger1M))</f>
        <v>1.399898387941878E-2</v>
      </c>
    </row>
    <row r="2180" spans="41:46" ht="11.25" customHeight="1" x14ac:dyDescent="0.25">
      <c r="AO2180" s="187" t="s">
        <v>90</v>
      </c>
      <c r="AP2180" s="186">
        <f>_xll.qlInterestRateIndexFixingDate(Currency&amp;"ibor"&amp;$I$1,AQ2180,Trigger)</f>
        <v>54592</v>
      </c>
      <c r="AQ2180" s="186">
        <f>_xll.qlCalendarAdvance(Calendar,AQ2179,AO2180,"f",,Trigger)</f>
        <v>54596</v>
      </c>
      <c r="AR2180" s="186">
        <f>_xll.qlInterestRateIndexMaturity(Currency&amp;"ibor"&amp;$I$1,AQ2180,Trigger)</f>
        <v>54626</v>
      </c>
      <c r="AS2180" s="359">
        <f>_xll.qlIndexFixing($AC$5,AP2180,,_xll.ohTrigger(Trigger,Quote!$V$2))</f>
        <v>1.393192880971128E-2</v>
      </c>
      <c r="AT2180" s="359">
        <f>_xll.qlIndexFixing($AU$1,AP2180,TRUE,_xll.ohTrigger(Trigger,Trigger1M))</f>
        <v>1.3997005979025978E-2</v>
      </c>
    </row>
    <row r="2181" spans="41:46" ht="11.25" customHeight="1" x14ac:dyDescent="0.25">
      <c r="AO2181" s="187" t="s">
        <v>90</v>
      </c>
      <c r="AP2181" s="186">
        <f>_xll.qlInterestRateIndexFixingDate(Currency&amp;"ibor"&amp;$I$1,AQ2181,Trigger)</f>
        <v>54599</v>
      </c>
      <c r="AQ2181" s="186">
        <f>_xll.qlCalendarAdvance(Calendar,AQ2180,AO2181,"f",,Trigger)</f>
        <v>54603</v>
      </c>
      <c r="AR2181" s="186">
        <f>_xll.qlInterestRateIndexMaturity(Currency&amp;"ibor"&amp;$I$1,AQ2181,Trigger)</f>
        <v>54633</v>
      </c>
      <c r="AS2181" s="359">
        <f>_xll.qlIndexFixing($AC$5,AP2181,,_xll.ohTrigger(Trigger,Quote!$V$2))</f>
        <v>1.3933412946935064E-2</v>
      </c>
      <c r="AT2181" s="359">
        <f>_xll.qlIndexFixing($AU$1,AP2181,TRUE,_xll.ohTrigger(Trigger,Trigger1M))</f>
        <v>1.3995001415878505E-2</v>
      </c>
    </row>
    <row r="2182" spans="41:46" ht="11.25" customHeight="1" x14ac:dyDescent="0.25">
      <c r="AO2182" s="187" t="s">
        <v>90</v>
      </c>
      <c r="AP2182" s="186">
        <f>_xll.qlInterestRateIndexFixingDate(Currency&amp;"ibor"&amp;$I$1,AQ2182,Trigger)</f>
        <v>54606</v>
      </c>
      <c r="AQ2182" s="186">
        <f>_xll.qlCalendarAdvance(Calendar,AQ2181,AO2182,"f",,Trigger)</f>
        <v>54610</v>
      </c>
      <c r="AR2182" s="186">
        <f>_xll.qlInterestRateIndexMaturity(Currency&amp;"ibor"&amp;$I$1,AQ2182,Trigger)</f>
        <v>54641</v>
      </c>
      <c r="AS2182" s="359">
        <f>_xll.qlIndexFixing($AC$5,AP2182,,_xll.ohTrigger(Trigger,Quote!$V$2))</f>
        <v>1.3935272693735666E-2</v>
      </c>
      <c r="AT2182" s="359">
        <f>_xll.qlIndexFixing($AU$1,AP2182,TRUE,_xll.ohTrigger(Trigger,Trigger1M))</f>
        <v>1.399309448293749E-2</v>
      </c>
    </row>
    <row r="2183" spans="41:46" ht="11.25" customHeight="1" x14ac:dyDescent="0.25">
      <c r="AO2183" s="187" t="s">
        <v>90</v>
      </c>
      <c r="AP2183" s="186">
        <f>_xll.qlInterestRateIndexFixingDate(Currency&amp;"ibor"&amp;$I$1,AQ2183,Trigger)</f>
        <v>54613</v>
      </c>
      <c r="AQ2183" s="186">
        <f>_xll.qlCalendarAdvance(Calendar,AQ2182,AO2183,"f",,Trigger)</f>
        <v>54617</v>
      </c>
      <c r="AR2183" s="186">
        <f>_xll.qlInterestRateIndexMaturity(Currency&amp;"ibor"&amp;$I$1,AQ2183,Trigger)</f>
        <v>54648</v>
      </c>
      <c r="AS2183" s="359">
        <f>_xll.qlIndexFixing($AC$5,AP2183,,_xll.ohTrigger(Trigger,Quote!$V$2))</f>
        <v>1.3936756888755454E-2</v>
      </c>
      <c r="AT2183" s="359">
        <f>_xll.qlIndexFixing($AU$1,AP2183,TRUE,_xll.ohTrigger(Trigger,Trigger1M))</f>
        <v>1.3991034460978023E-2</v>
      </c>
    </row>
    <row r="2184" spans="41:46" ht="11.25" customHeight="1" x14ac:dyDescent="0.25">
      <c r="AO2184" s="187" t="s">
        <v>90</v>
      </c>
      <c r="AP2184" s="186">
        <f>_xll.qlInterestRateIndexFixingDate(Currency&amp;"ibor"&amp;$I$1,AQ2184,Trigger)</f>
        <v>54620</v>
      </c>
      <c r="AQ2184" s="186">
        <f>_xll.qlCalendarAdvance(Calendar,AQ2183,AO2184,"f",,Trigger)</f>
        <v>54624</v>
      </c>
      <c r="AR2184" s="186">
        <f>_xll.qlInterestRateIndexMaturity(Currency&amp;"ibor"&amp;$I$1,AQ2184,Trigger)</f>
        <v>54655</v>
      </c>
      <c r="AS2184" s="359">
        <f>_xll.qlIndexFixing($AC$5,AP2184,,_xll.ohTrigger(Trigger,Quote!$V$2))</f>
        <v>1.3938241083968636E-2</v>
      </c>
      <c r="AT2184" s="359">
        <f>_xll.qlIndexFixing($AU$1,AP2184,TRUE,_xll.ohTrigger(Trigger,Trigger1M))</f>
        <v>1.3988947633864329E-2</v>
      </c>
    </row>
    <row r="2185" spans="41:46" ht="11.25" customHeight="1" x14ac:dyDescent="0.25">
      <c r="AO2185" s="187" t="s">
        <v>90</v>
      </c>
      <c r="AP2185" s="186">
        <f>_xll.qlInterestRateIndexFixingDate(Currency&amp;"ibor"&amp;$I$1,AQ2185,Trigger)</f>
        <v>54627</v>
      </c>
      <c r="AQ2185" s="186">
        <f>_xll.qlCalendarAdvance(Calendar,AQ2184,AO2185,"f",,Trigger)</f>
        <v>54631</v>
      </c>
      <c r="AR2185" s="186">
        <f>_xll.qlInterestRateIndexMaturity(Currency&amp;"ibor"&amp;$I$1,AQ2185,Trigger)</f>
        <v>54662</v>
      </c>
      <c r="AS2185" s="359">
        <f>_xll.qlIndexFixing($AC$5,AP2185,,_xll.ohTrigger(Trigger,Quote!$V$2))</f>
        <v>1.3939725279370055E-2</v>
      </c>
      <c r="AT2185" s="359">
        <f>_xll.qlIndexFixing($AU$1,AP2185,TRUE,_xll.ohTrigger(Trigger,Trigger1M))</f>
        <v>1.3986833955571293E-2</v>
      </c>
    </row>
    <row r="2186" spans="41:46" ht="11.25" customHeight="1" x14ac:dyDescent="0.25">
      <c r="AO2186" s="187" t="s">
        <v>90</v>
      </c>
      <c r="AP2186" s="186">
        <f>_xll.qlInterestRateIndexFixingDate(Currency&amp;"ibor"&amp;$I$1,AQ2186,Trigger)</f>
        <v>54634</v>
      </c>
      <c r="AQ2186" s="186">
        <f>_xll.qlCalendarAdvance(Calendar,AQ2185,AO2186,"f",,Trigger)</f>
        <v>54638</v>
      </c>
      <c r="AR2186" s="186">
        <f>_xll.qlInterestRateIndexMaturity(Currency&amp;"ibor"&amp;$I$1,AQ2186,Trigger)</f>
        <v>54669</v>
      </c>
      <c r="AS2186" s="359">
        <f>_xll.qlIndexFixing($AC$5,AP2186,,_xll.ohTrigger(Trigger,Quote!$V$2))</f>
        <v>1.394120947496229E-2</v>
      </c>
      <c r="AT2186" s="359">
        <f>_xll.qlIndexFixing($AU$1,AP2186,TRUE,_xll.ohTrigger(Trigger,Trigger1M))</f>
        <v>1.3984693380068634E-2</v>
      </c>
    </row>
    <row r="2187" spans="41:46" ht="11.25" customHeight="1" x14ac:dyDescent="0.25">
      <c r="AO2187" s="187" t="s">
        <v>90</v>
      </c>
      <c r="AP2187" s="186">
        <f>_xll.qlInterestRateIndexFixingDate(Currency&amp;"ibor"&amp;$I$1,AQ2187,Trigger)</f>
        <v>54641</v>
      </c>
      <c r="AQ2187" s="186">
        <f>_xll.qlCalendarAdvance(Calendar,AQ2186,AO2187,"f",,Trigger)</f>
        <v>54645</v>
      </c>
      <c r="AR2187" s="186">
        <f>_xll.qlInterestRateIndexMaturity(Currency&amp;"ibor"&amp;$I$1,AQ2187,Trigger)</f>
        <v>54676</v>
      </c>
      <c r="AS2187" s="359">
        <f>_xll.qlIndexFixing($AC$5,AP2187,,_xll.ohTrigger(Trigger,Quote!$V$2))</f>
        <v>1.3942693670737602E-2</v>
      </c>
      <c r="AT2187" s="359">
        <f>_xll.qlIndexFixing($AU$1,AP2187,TRUE,_xll.ohTrigger(Trigger,Trigger1M))</f>
        <v>1.3982525861328657E-2</v>
      </c>
    </row>
    <row r="2188" spans="41:46" ht="11.25" customHeight="1" x14ac:dyDescent="0.25">
      <c r="AO2188" s="187" t="s">
        <v>90</v>
      </c>
      <c r="AP2188" s="186">
        <f>_xll.qlInterestRateIndexFixingDate(Currency&amp;"ibor"&amp;$I$1,AQ2188,Trigger)</f>
        <v>54648</v>
      </c>
      <c r="AQ2188" s="186">
        <f>_xll.qlCalendarAdvance(Calendar,AQ2187,AO2188,"f",,Trigger)</f>
        <v>54652</v>
      </c>
      <c r="AR2188" s="186">
        <f>_xll.qlInterestRateIndexMaturity(Currency&amp;"ibor"&amp;$I$1,AQ2188,Trigger)</f>
        <v>54683</v>
      </c>
      <c r="AS2188" s="359">
        <f>_xll.qlIndexFixing($AC$5,AP2188,,_xll.ohTrigger(Trigger,Quote!$V$2))</f>
        <v>1.3944177866708887E-2</v>
      </c>
      <c r="AT2188" s="359">
        <f>_xll.qlIndexFixing($AU$1,AP2188,TRUE,_xll.ohTrigger(Trigger,Trigger1M))</f>
        <v>1.3980331353323664E-2</v>
      </c>
    </row>
    <row r="2189" spans="41:46" ht="11.25" customHeight="1" x14ac:dyDescent="0.25">
      <c r="AO2189" s="187" t="s">
        <v>90</v>
      </c>
      <c r="AP2189" s="186">
        <f>_xll.qlInterestRateIndexFixingDate(Currency&amp;"ibor"&amp;$I$1,AQ2189,Trigger)</f>
        <v>54655</v>
      </c>
      <c r="AQ2189" s="186">
        <f>_xll.qlCalendarAdvance(Calendar,AQ2188,AO2189,"f",,Trigger)</f>
        <v>54659</v>
      </c>
      <c r="AR2189" s="186">
        <f>_xll.qlInterestRateIndexMaturity(Currency&amp;"ibor"&amp;$I$1,AQ2189,Trigger)</f>
        <v>54690</v>
      </c>
      <c r="AS2189" s="359">
        <f>_xll.qlIndexFixing($AC$5,AP2189,,_xll.ohTrigger(Trigger,Quote!$V$2))</f>
        <v>1.3945662062868409E-2</v>
      </c>
      <c r="AT2189" s="359">
        <f>_xll.qlIndexFixing($AU$1,AP2189,TRUE,_xll.ohTrigger(Trigger,Trigger1M))</f>
        <v>1.3978109810028536E-2</v>
      </c>
    </row>
    <row r="2190" spans="41:46" ht="11.25" customHeight="1" x14ac:dyDescent="0.25">
      <c r="AO2190" s="187" t="s">
        <v>90</v>
      </c>
      <c r="AP2190" s="186">
        <f>_xll.qlInterestRateIndexFixingDate(Currency&amp;"ibor"&amp;$I$1,AQ2190,Trigger)</f>
        <v>54662</v>
      </c>
      <c r="AQ2190" s="186">
        <f>_xll.qlCalendarAdvance(Calendar,AQ2189,AO2190,"f",,Trigger)</f>
        <v>54666</v>
      </c>
      <c r="AR2190" s="186">
        <f>_xll.qlInterestRateIndexMaturity(Currency&amp;"ibor"&amp;$I$1,AQ2190,Trigger)</f>
        <v>54696</v>
      </c>
      <c r="AS2190" s="359">
        <f>_xll.qlIndexFixing($AC$5,AP2190,,_xll.ohTrigger(Trigger,Quote!$V$2))</f>
        <v>1.3946770190190527E-2</v>
      </c>
      <c r="AT2190" s="359">
        <f>_xll.qlIndexFixing($AU$1,AP2190,TRUE,_xll.ohTrigger(Trigger,Trigger1M))</f>
        <v>1.3975752929159313E-2</v>
      </c>
    </row>
    <row r="2191" spans="41:46" ht="11.25" customHeight="1" x14ac:dyDescent="0.25">
      <c r="AO2191" s="187" t="s">
        <v>90</v>
      </c>
      <c r="AP2191" s="186">
        <f>_xll.qlInterestRateIndexFixingDate(Currency&amp;"ibor"&amp;$I$1,AQ2191,Trigger)</f>
        <v>54669</v>
      </c>
      <c r="AQ2191" s="186">
        <f>_xll.qlCalendarAdvance(Calendar,AQ2190,AO2191,"f",,Trigger)</f>
        <v>54673</v>
      </c>
      <c r="AR2191" s="186">
        <f>_xll.qlInterestRateIndexMaturity(Currency&amp;"ibor"&amp;$I$1,AQ2191,Trigger)</f>
        <v>54703</v>
      </c>
      <c r="AS2191" s="359">
        <f>_xll.qlIndexFixing($AC$5,AP2191,,_xll.ohTrigger(Trigger,Quote!$V$2))</f>
        <v>1.3948254329247511E-2</v>
      </c>
      <c r="AT2191" s="359">
        <f>_xll.qlIndexFixing($AU$1,AP2191,TRUE,_xll.ohTrigger(Trigger,Trigger1M))</f>
        <v>1.397347920698877E-2</v>
      </c>
    </row>
    <row r="2192" spans="41:46" ht="11.25" customHeight="1" x14ac:dyDescent="0.25">
      <c r="AO2192" s="187" t="s">
        <v>90</v>
      </c>
      <c r="AP2192" s="186">
        <f>_xll.qlInterestRateIndexFixingDate(Currency&amp;"ibor"&amp;$I$1,AQ2192,Trigger)</f>
        <v>54676</v>
      </c>
      <c r="AQ2192" s="186">
        <f>_xll.qlCalendarAdvance(Calendar,AQ2191,AO2192,"f",,Trigger)</f>
        <v>54680</v>
      </c>
      <c r="AR2192" s="186">
        <f>_xll.qlInterestRateIndexMaturity(Currency&amp;"ibor"&amp;$I$1,AQ2192,Trigger)</f>
        <v>54710</v>
      </c>
      <c r="AS2192" s="359">
        <f>_xll.qlIndexFixing($AC$5,AP2192,,_xll.ohTrigger(Trigger,Quote!$V$2))</f>
        <v>1.3949738468488349E-2</v>
      </c>
      <c r="AT2192" s="359">
        <f>_xll.qlIndexFixing($AU$1,AP2192,TRUE,_xll.ohTrigger(Trigger,Trigger1M))</f>
        <v>1.3971178315769883E-2</v>
      </c>
    </row>
    <row r="2193" spans="41:46" ht="11.25" customHeight="1" x14ac:dyDescent="0.25">
      <c r="AO2193" s="187" t="s">
        <v>90</v>
      </c>
      <c r="AP2193" s="186">
        <f>_xll.qlInterestRateIndexFixingDate(Currency&amp;"ibor"&amp;$I$1,AQ2193,Trigger)</f>
        <v>54683</v>
      </c>
      <c r="AQ2193" s="186">
        <f>_xll.qlCalendarAdvance(Calendar,AQ2192,AO2193,"f",,Trigger)</f>
        <v>54687</v>
      </c>
      <c r="AR2193" s="186">
        <f>_xll.qlInterestRateIndexMaturity(Currency&amp;"ibor"&amp;$I$1,AQ2193,Trigger)</f>
        <v>54717</v>
      </c>
      <c r="AS2193" s="359">
        <f>_xll.qlIndexFixing($AC$5,AP2193,,_xll.ohTrigger(Trigger,Quote!$V$2))</f>
        <v>1.3951222607910374E-2</v>
      </c>
      <c r="AT2193" s="359">
        <f>_xll.qlIndexFixing($AU$1,AP2193,TRUE,_xll.ohTrigger(Trigger,Trigger1M))</f>
        <v>1.3968850209483463E-2</v>
      </c>
    </row>
    <row r="2194" spans="41:46" ht="11.25" customHeight="1" x14ac:dyDescent="0.25">
      <c r="AO2194" s="187" t="s">
        <v>90</v>
      </c>
      <c r="AP2194" s="186">
        <f>_xll.qlInterestRateIndexFixingDate(Currency&amp;"ibor"&amp;$I$1,AQ2194,Trigger)</f>
        <v>54690</v>
      </c>
      <c r="AQ2194" s="186">
        <f>_xll.qlCalendarAdvance(Calendar,AQ2193,AO2194,"f",,Trigger)</f>
        <v>54694</v>
      </c>
      <c r="AR2194" s="186">
        <f>_xll.qlInterestRateIndexMaturity(Currency&amp;"ibor"&amp;$I$1,AQ2194,Trigger)</f>
        <v>54724</v>
      </c>
      <c r="AS2194" s="359">
        <f>_xll.qlIndexFixing($AC$5,AP2194,,_xll.ohTrigger(Trigger,Quote!$V$2))</f>
        <v>1.3952706747516253E-2</v>
      </c>
      <c r="AT2194" s="359">
        <f>_xll.qlIndexFixing($AU$1,AP2194,TRUE,_xll.ohTrigger(Trigger,Trigger1M))</f>
        <v>1.3966494842099664E-2</v>
      </c>
    </row>
    <row r="2195" spans="41:46" ht="11.25" customHeight="1" x14ac:dyDescent="0.25">
      <c r="AO2195" s="187" t="s">
        <v>90</v>
      </c>
      <c r="AP2195" s="186">
        <f>_xll.qlInterestRateIndexFixingDate(Currency&amp;"ibor"&amp;$I$1,AQ2195,Trigger)</f>
        <v>54697</v>
      </c>
      <c r="AQ2195" s="186">
        <f>_xll.qlCalendarAdvance(Calendar,AQ2194,AO2195,"f",,Trigger)</f>
        <v>54701</v>
      </c>
      <c r="AR2195" s="186">
        <f>_xll.qlInterestRateIndexMaturity(Currency&amp;"ibor"&amp;$I$1,AQ2195,Trigger)</f>
        <v>54732</v>
      </c>
      <c r="AS2195" s="359">
        <f>_xll.qlIndexFixing($AC$5,AP2195,,_xll.ohTrigger(Trigger,Quote!$V$2))</f>
        <v>1.3954567243801716E-2</v>
      </c>
      <c r="AT2195" s="359">
        <f>_xll.qlIndexFixing($AU$1,AP2195,TRUE,_xll.ohTrigger(Trigger,Trigger1M))</f>
        <v>1.3964210231588054E-2</v>
      </c>
    </row>
    <row r="2196" spans="41:46" ht="11.25" customHeight="1" x14ac:dyDescent="0.25">
      <c r="AO2196" s="187" t="s">
        <v>90</v>
      </c>
      <c r="AP2196" s="186">
        <f>_xll.qlInterestRateIndexFixingDate(Currency&amp;"ibor"&amp;$I$1,AQ2196,Trigger)</f>
        <v>54704</v>
      </c>
      <c r="AQ2196" s="186">
        <f>_xll.qlCalendarAdvance(Calendar,AQ2195,AO2196,"f",,Trigger)</f>
        <v>54708</v>
      </c>
      <c r="AR2196" s="186">
        <f>_xll.qlInterestRateIndexMaturity(Currency&amp;"ibor"&amp;$I$1,AQ2196,Trigger)</f>
        <v>54739</v>
      </c>
      <c r="AS2196" s="359">
        <f>_xll.qlIndexFixing($AC$5,AP2196,,_xll.ohTrigger(Trigger,Quote!$V$2))</f>
        <v>1.395605144128405E-2</v>
      </c>
      <c r="AT2196" s="359">
        <f>_xll.qlIndexFixing($AU$1,AP2196,TRUE,_xll.ohTrigger(Trigger,Trigger1M))</f>
        <v>1.3961798152491595E-2</v>
      </c>
    </row>
    <row r="2197" spans="41:46" ht="11.25" customHeight="1" x14ac:dyDescent="0.25">
      <c r="AO2197" s="187" t="s">
        <v>90</v>
      </c>
      <c r="AP2197" s="186">
        <f>_xll.qlInterestRateIndexFixingDate(Currency&amp;"ibor"&amp;$I$1,AQ2197,Trigger)</f>
        <v>54711</v>
      </c>
      <c r="AQ2197" s="186">
        <f>_xll.qlCalendarAdvance(Calendar,AQ2196,AO2197,"f",,Trigger)</f>
        <v>54715</v>
      </c>
      <c r="AR2197" s="186">
        <f>_xll.qlInterestRateIndexMaturity(Currency&amp;"ibor"&amp;$I$1,AQ2197,Trigger)</f>
        <v>54746</v>
      </c>
      <c r="AS2197" s="359">
        <f>_xll.qlIndexFixing($AC$5,AP2197,,_xll.ohTrigger(Trigger,Quote!$V$2))</f>
        <v>1.3957535638959779E-2</v>
      </c>
      <c r="AT2197" s="359">
        <f>_xll.qlIndexFixing($AU$1,AP2197,TRUE,_xll.ohTrigger(Trigger,Trigger1M))</f>
        <v>1.3959358669888575E-2</v>
      </c>
    </row>
    <row r="2198" spans="41:46" ht="11.25" customHeight="1" x14ac:dyDescent="0.25">
      <c r="AO2198" s="187" t="s">
        <v>90</v>
      </c>
      <c r="AP2198" s="186">
        <f>_xll.qlInterestRateIndexFixingDate(Currency&amp;"ibor"&amp;$I$1,AQ2198,Trigger)</f>
        <v>54718</v>
      </c>
      <c r="AQ2198" s="186">
        <f>_xll.qlCalendarAdvance(Calendar,AQ2197,AO2198,"f",,Trigger)</f>
        <v>54722</v>
      </c>
      <c r="AR2198" s="186">
        <f>_xll.qlInterestRateIndexMaturity(Currency&amp;"ibor"&amp;$I$1,AQ2198,Trigger)</f>
        <v>54753</v>
      </c>
      <c r="AS2198" s="359">
        <f>_xll.qlIndexFixing($AC$5,AP2198,,_xll.ohTrigger(Trigger,Quote!$V$2))</f>
        <v>1.3959019836823744E-2</v>
      </c>
      <c r="AT2198" s="359">
        <f>_xll.qlIndexFixing($AU$1,AP2198,TRUE,_xll.ohTrigger(Trigger,Trigger1M))</f>
        <v>1.3956891737756454E-2</v>
      </c>
    </row>
    <row r="2199" spans="41:46" ht="11.25" customHeight="1" x14ac:dyDescent="0.25">
      <c r="AO2199" s="187" t="s">
        <v>90</v>
      </c>
      <c r="AP2199" s="186">
        <f>_xll.qlInterestRateIndexFixingDate(Currency&amp;"ibor"&amp;$I$1,AQ2199,Trigger)</f>
        <v>54725</v>
      </c>
      <c r="AQ2199" s="186">
        <f>_xll.qlCalendarAdvance(Calendar,AQ2198,AO2199,"f",,Trigger)</f>
        <v>54729</v>
      </c>
      <c r="AR2199" s="186">
        <f>_xll.qlInterestRateIndexMaturity(Currency&amp;"ibor"&amp;$I$1,AQ2199,Trigger)</f>
        <v>54759</v>
      </c>
      <c r="AS2199" s="359">
        <f>_xll.qlIndexFixing($AC$5,AP2199,,_xll.ohTrigger(Trigger,Quote!$V$2))</f>
        <v>1.396012744829811E-2</v>
      </c>
      <c r="AT2199" s="359">
        <f>_xll.qlIndexFixing($AU$1,AP2199,TRUE,_xll.ohTrigger(Trigger,Trigger1M))</f>
        <v>1.3954307477848538E-2</v>
      </c>
    </row>
    <row r="2200" spans="41:46" ht="11.25" customHeight="1" x14ac:dyDescent="0.25">
      <c r="AO2200" s="187" t="s">
        <v>90</v>
      </c>
      <c r="AP2200" s="186">
        <f>_xll.qlInterestRateIndexFixingDate(Currency&amp;"ibor"&amp;$I$1,AQ2200,Trigger)</f>
        <v>54732</v>
      </c>
      <c r="AQ2200" s="186">
        <f>_xll.qlCalendarAdvance(Calendar,AQ2199,AO2200,"f",,Trigger)</f>
        <v>54736</v>
      </c>
      <c r="AR2200" s="186">
        <f>_xll.qlInterestRateIndexMaturity(Currency&amp;"ibor"&amp;$I$1,AQ2200,Trigger)</f>
        <v>54766</v>
      </c>
      <c r="AS2200" s="359">
        <f>_xll.qlIndexFixing($AC$5,AP2200,,_xll.ohTrigger(Trigger,Quote!$V$2))</f>
        <v>1.3961611589007106E-2</v>
      </c>
      <c r="AT2200" s="359">
        <f>_xll.qlIndexFixing($AU$1,AP2200,TRUE,_xll.ohTrigger(Trigger,Trigger1M))</f>
        <v>1.3951787577362929E-2</v>
      </c>
    </row>
    <row r="2201" spans="41:46" ht="11.25" customHeight="1" x14ac:dyDescent="0.25">
      <c r="AO2201" s="187" t="s">
        <v>90</v>
      </c>
      <c r="AP2201" s="186">
        <f>_xll.qlInterestRateIndexFixingDate(Currency&amp;"ibor"&amp;$I$1,AQ2201,Trigger)</f>
        <v>54739</v>
      </c>
      <c r="AQ2201" s="186">
        <f>_xll.qlCalendarAdvance(Calendar,AQ2200,AO2201,"f",,Trigger)</f>
        <v>54743</v>
      </c>
      <c r="AR2201" s="186">
        <f>_xll.qlInterestRateIndexMaturity(Currency&amp;"ibor"&amp;$I$1,AQ2201,Trigger)</f>
        <v>54773</v>
      </c>
      <c r="AS2201" s="359">
        <f>_xll.qlIndexFixing($AC$5,AP2201,,_xll.ohTrigger(Trigger,Quote!$V$2))</f>
        <v>1.3963095729894626E-2</v>
      </c>
      <c r="AT2201" s="359">
        <f>_xll.qlIndexFixing($AU$1,AP2201,TRUE,_xll.ohTrigger(Trigger,Trigger1M))</f>
        <v>1.3949240093610982E-2</v>
      </c>
    </row>
    <row r="2202" spans="41:46" ht="11.25" customHeight="1" x14ac:dyDescent="0.25">
      <c r="AO2202" s="187" t="s">
        <v>90</v>
      </c>
      <c r="AP2202" s="186">
        <f>_xll.qlInterestRateIndexFixingDate(Currency&amp;"ibor"&amp;$I$1,AQ2202,Trigger)</f>
        <v>54746</v>
      </c>
      <c r="AQ2202" s="186">
        <f>_xll.qlCalendarAdvance(Calendar,AQ2201,AO2202,"f",,Trigger)</f>
        <v>54750</v>
      </c>
      <c r="AR2202" s="186">
        <f>_xll.qlInterestRateIndexMaturity(Currency&amp;"ibor"&amp;$I$1,AQ2202,Trigger)</f>
        <v>54780</v>
      </c>
      <c r="AS2202" s="359">
        <f>_xll.qlIndexFixing($AC$5,AP2202,,_xll.ohTrigger(Trigger,Quote!$V$2))</f>
        <v>1.3964579870965999E-2</v>
      </c>
      <c r="AT2202" s="359">
        <f>_xll.qlIndexFixing($AU$1,AP2202,TRUE,_xll.ohTrigger(Trigger,Trigger1M))</f>
        <v>1.394666498056818E-2</v>
      </c>
    </row>
    <row r="2203" spans="41:46" ht="11.25" customHeight="1" x14ac:dyDescent="0.25">
      <c r="AO2203" s="187" t="s">
        <v>90</v>
      </c>
      <c r="AP2203" s="186">
        <f>_xll.qlInterestRateIndexFixingDate(Currency&amp;"ibor"&amp;$I$1,AQ2203,Trigger)</f>
        <v>54753</v>
      </c>
      <c r="AQ2203" s="186">
        <f>_xll.qlCalendarAdvance(Calendar,AQ2202,AO2203,"f",,Trigger)</f>
        <v>54757</v>
      </c>
      <c r="AR2203" s="186">
        <f>_xll.qlInterestRateIndexMaturity(Currency&amp;"ibor"&amp;$I$1,AQ2203,Trigger)</f>
        <v>54788</v>
      </c>
      <c r="AS2203" s="359">
        <f>_xll.qlIndexFixing($AC$5,AP2203,,_xll.ohTrigger(Trigger,Quote!$V$2))</f>
        <v>1.3966440828987745E-2</v>
      </c>
      <c r="AT2203" s="359">
        <f>_xll.qlIndexFixing($AU$1,AP2203,TRUE,_xll.ohTrigger(Trigger,Trigger1M))</f>
        <v>1.3944143723269844E-2</v>
      </c>
    </row>
    <row r="2204" spans="41:46" ht="11.25" customHeight="1" x14ac:dyDescent="0.25">
      <c r="AO2204" s="187" t="s">
        <v>90</v>
      </c>
      <c r="AP2204" s="186">
        <f>_xll.qlInterestRateIndexFixingDate(Currency&amp;"ibor"&amp;$I$1,AQ2204,Trigger)</f>
        <v>54760</v>
      </c>
      <c r="AQ2204" s="186">
        <f>_xll.qlCalendarAdvance(Calendar,AQ2203,AO2204,"f",,Trigger)</f>
        <v>54764</v>
      </c>
      <c r="AR2204" s="186">
        <f>_xll.qlInterestRateIndexMaturity(Currency&amp;"ibor"&amp;$I$1,AQ2204,Trigger)</f>
        <v>54795</v>
      </c>
      <c r="AS2204" s="359">
        <f>_xll.qlIndexFixing($AC$5,AP2204,,_xll.ohTrigger(Trigger,Quote!$V$2))</f>
        <v>1.3967925027986286E-2</v>
      </c>
      <c r="AT2204" s="359">
        <f>_xll.qlIndexFixing($AU$1,AP2204,TRUE,_xll.ohTrigger(Trigger,Trigger1M))</f>
        <v>1.394151112743819E-2</v>
      </c>
    </row>
    <row r="2205" spans="41:46" ht="11.25" customHeight="1" x14ac:dyDescent="0.25">
      <c r="AO2205" s="187" t="s">
        <v>90</v>
      </c>
      <c r="AP2205" s="186">
        <f>_xll.qlInterestRateIndexFixingDate(Currency&amp;"ibor"&amp;$I$1,AQ2205,Trigger)</f>
        <v>54767</v>
      </c>
      <c r="AQ2205" s="186">
        <f>_xll.qlCalendarAdvance(Calendar,AQ2204,AO2205,"f",,Trigger)</f>
        <v>54771</v>
      </c>
      <c r="AR2205" s="186">
        <f>_xll.qlInterestRateIndexMaturity(Currency&amp;"ibor"&amp;$I$1,AQ2205,Trigger)</f>
        <v>54802</v>
      </c>
      <c r="AS2205" s="359">
        <f>_xll.qlIndexFixing($AC$5,AP2205,,_xll.ohTrigger(Trigger,Quote!$V$2))</f>
        <v>1.3969409227178221E-2</v>
      </c>
      <c r="AT2205" s="359">
        <f>_xll.qlIndexFixing($AU$1,AP2205,TRUE,_xll.ohTrigger(Trigger,Trigger1M))</f>
        <v>1.3938850759899023E-2</v>
      </c>
    </row>
    <row r="2206" spans="41:46" ht="11.25" customHeight="1" x14ac:dyDescent="0.25">
      <c r="AO2206" s="187" t="s">
        <v>90</v>
      </c>
      <c r="AP2206" s="186">
        <f>_xll.qlInterestRateIndexFixingDate(Currency&amp;"ibor"&amp;$I$1,AQ2206,Trigger)</f>
        <v>54774</v>
      </c>
      <c r="AQ2206" s="186">
        <f>_xll.qlCalendarAdvance(Calendar,AQ2205,AO2206,"f",,Trigger)</f>
        <v>54778</v>
      </c>
      <c r="AR2206" s="186">
        <f>_xll.qlInterestRateIndexMaturity(Currency&amp;"ibor"&amp;$I$1,AQ2206,Trigger)</f>
        <v>54809</v>
      </c>
      <c r="AS2206" s="359">
        <f>_xll.qlIndexFixing($AC$5,AP2206,,_xll.ohTrigger(Trigger,Quote!$V$2))</f>
        <v>1.3970893426555815E-2</v>
      </c>
      <c r="AT2206" s="359">
        <f>_xll.qlIndexFixing($AU$1,AP2206,TRUE,_xll.ohTrigger(Trigger,Trigger1M))</f>
        <v>1.3936162574637536E-2</v>
      </c>
    </row>
    <row r="2207" spans="41:46" ht="11.25" customHeight="1" x14ac:dyDescent="0.25">
      <c r="AO2207" s="187" t="s">
        <v>90</v>
      </c>
      <c r="AP2207" s="186">
        <f>_xll.qlInterestRateIndexFixingDate(Currency&amp;"ibor"&amp;$I$1,AQ2207,Trigger)</f>
        <v>54781</v>
      </c>
      <c r="AQ2207" s="186">
        <f>_xll.qlCalendarAdvance(Calendar,AQ2206,AO2207,"f",,Trigger)</f>
        <v>54785</v>
      </c>
      <c r="AR2207" s="186">
        <f>_xll.qlInterestRateIndexMaturity(Currency&amp;"ibor"&amp;$I$1,AQ2207,Trigger)</f>
        <v>54816</v>
      </c>
      <c r="AS2207" s="359">
        <f>_xll.qlIndexFixing($AC$5,AP2207,,_xll.ohTrigger(Trigger,Quote!$V$2))</f>
        <v>1.3972377626124223E-2</v>
      </c>
      <c r="AT2207" s="359">
        <f>_xll.qlIndexFixing($AU$1,AP2207,TRUE,_xll.ohTrigger(Trigger,Trigger1M))</f>
        <v>1.393344652562861E-2</v>
      </c>
    </row>
    <row r="2208" spans="41:46" ht="11.25" customHeight="1" x14ac:dyDescent="0.25">
      <c r="AO2208" s="187" t="s">
        <v>90</v>
      </c>
      <c r="AP2208" s="186">
        <f>_xll.qlInterestRateIndexFixingDate(Currency&amp;"ibor"&amp;$I$1,AQ2208,Trigger)</f>
        <v>54788</v>
      </c>
      <c r="AQ2208" s="186">
        <f>_xll.qlCalendarAdvance(Calendar,AQ2207,AO2208,"f",,Trigger)</f>
        <v>54792</v>
      </c>
      <c r="AR2208" s="186">
        <f>_xll.qlInterestRateIndexMaturity(Currency&amp;"ibor"&amp;$I$1,AQ2208,Trigger)</f>
        <v>54823</v>
      </c>
      <c r="AS2208" s="359">
        <f>_xll.qlIndexFixing($AC$5,AP2208,,_xll.ohTrigger(Trigger,Quote!$V$2))</f>
        <v>1.3973861825883446E-2</v>
      </c>
      <c r="AT2208" s="359">
        <f>_xll.qlIndexFixing($AU$1,AP2208,TRUE,_xll.ohTrigger(Trigger,Trigger1M))</f>
        <v>1.3930702566844548E-2</v>
      </c>
    </row>
    <row r="2209" spans="41:46" ht="11.25" customHeight="1" x14ac:dyDescent="0.25">
      <c r="AO2209" s="187" t="s">
        <v>90</v>
      </c>
      <c r="AP2209" s="186">
        <f>_xll.qlInterestRateIndexFixingDate(Currency&amp;"ibor"&amp;$I$1,AQ2209,Trigger)</f>
        <v>54795</v>
      </c>
      <c r="AQ2209" s="186">
        <f>_xll.qlCalendarAdvance(Calendar,AQ2208,AO2209,"f",,Trigger)</f>
        <v>54799</v>
      </c>
      <c r="AR2209" s="186">
        <f>_xll.qlInterestRateIndexMaturity(Currency&amp;"ibor"&amp;$I$1,AQ2209,Trigger)</f>
        <v>54830</v>
      </c>
      <c r="AS2209" s="359">
        <f>_xll.qlIndexFixing($AC$5,AP2209,,_xll.ohTrigger(Trigger,Quote!$V$2))</f>
        <v>1.3975346025830905E-2</v>
      </c>
      <c r="AT2209" s="359">
        <f>_xll.qlIndexFixing($AU$1,AP2209,TRUE,_xll.ohTrigger(Trigger,Trigger1M))</f>
        <v>1.3927930652265389E-2</v>
      </c>
    </row>
    <row r="2210" spans="41:46" ht="11.25" customHeight="1" x14ac:dyDescent="0.25">
      <c r="AO2210" s="187" t="s">
        <v>90</v>
      </c>
      <c r="AP2210" s="186">
        <f>_xll.qlInterestRateIndexFixingDate(Currency&amp;"ibor"&amp;$I$1,AQ2210,Trigger)</f>
        <v>54802</v>
      </c>
      <c r="AQ2210" s="186">
        <f>_xll.qlCalendarAdvance(Calendar,AQ2209,AO2210,"f",,Trigger)</f>
        <v>54806</v>
      </c>
      <c r="AR2210" s="186">
        <f>_xll.qlInterestRateIndexMaturity(Currency&amp;"ibor"&amp;$I$1,AQ2210,Trigger)</f>
        <v>54837</v>
      </c>
      <c r="AS2210" s="359">
        <f>_xll.qlIndexFixing($AC$5,AP2210,,_xll.ohTrigger(Trigger,Quote!$V$2))</f>
        <v>1.397683022596918E-2</v>
      </c>
      <c r="AT2210" s="359">
        <f>_xll.qlIndexFixing($AU$1,AP2210,TRUE,_xll.ohTrigger(Trigger,Trigger1M))</f>
        <v>1.3925130735871169E-2</v>
      </c>
    </row>
    <row r="2211" spans="41:46" ht="11.25" customHeight="1" x14ac:dyDescent="0.25">
      <c r="AO2211" s="187" t="s">
        <v>90</v>
      </c>
      <c r="AP2211" s="186">
        <f>_xll.qlInterestRateIndexFixingDate(Currency&amp;"ibor"&amp;$I$1,AQ2211,Trigger)</f>
        <v>54809</v>
      </c>
      <c r="AQ2211" s="186">
        <f>_xll.qlCalendarAdvance(Calendar,AQ2210,AO2211,"f",,Trigger)</f>
        <v>54813</v>
      </c>
      <c r="AR2211" s="186">
        <f>_xll.qlInterestRateIndexMaturity(Currency&amp;"ibor"&amp;$I$1,AQ2211,Trigger)</f>
        <v>54844</v>
      </c>
      <c r="AS2211" s="359">
        <f>_xll.qlIndexFixing($AC$5,AP2211,,_xll.ohTrigger(Trigger,Quote!$V$2))</f>
        <v>1.397831442629827E-2</v>
      </c>
      <c r="AT2211" s="359">
        <f>_xll.qlIndexFixing($AU$1,AP2211,TRUE,_xll.ohTrigger(Trigger,Trigger1M))</f>
        <v>1.3922302771634192E-2</v>
      </c>
    </row>
    <row r="2212" spans="41:46" ht="11.25" customHeight="1" x14ac:dyDescent="0.25">
      <c r="AO2212" s="187" t="s">
        <v>90</v>
      </c>
      <c r="AP2212" s="186">
        <f>_xll.qlInterestRateIndexFixingDate(Currency&amp;"ibor"&amp;$I$1,AQ2212,Trigger)</f>
        <v>54816</v>
      </c>
      <c r="AQ2212" s="186">
        <f>_xll.qlCalendarAdvance(Calendar,AQ2211,AO2212,"f",,Trigger)</f>
        <v>54820</v>
      </c>
      <c r="AR2212" s="186">
        <f>_xll.qlInterestRateIndexMaturity(Currency&amp;"ibor"&amp;$I$1,AQ2212,Trigger)</f>
        <v>54848</v>
      </c>
      <c r="AS2212" s="359">
        <f>_xll.qlIndexFixing($AC$5,AP2212,,_xll.ohTrigger(Trigger,Quote!$V$2))</f>
        <v>1.3978666667474129E-2</v>
      </c>
      <c r="AT2212" s="359">
        <f>_xll.qlIndexFixing($AU$1,AP2212,TRUE,_xll.ohTrigger(Trigger,Trigger1M))</f>
        <v>1.3919258313309486E-2</v>
      </c>
    </row>
    <row r="2213" spans="41:46" ht="11.25" customHeight="1" x14ac:dyDescent="0.25">
      <c r="AO2213" s="187" t="s">
        <v>90</v>
      </c>
      <c r="AP2213" s="186">
        <f>_xll.qlInterestRateIndexFixingDate(Currency&amp;"ibor"&amp;$I$1,AQ2213,Trigger)</f>
        <v>54823</v>
      </c>
      <c r="AQ2213" s="186">
        <f>_xll.qlCalendarAdvance(Calendar,AQ2212,AO2213,"f",,Trigger)</f>
        <v>54827</v>
      </c>
      <c r="AR2213" s="186">
        <f>_xll.qlInterestRateIndexMaturity(Currency&amp;"ibor"&amp;$I$1,AQ2213,Trigger)</f>
        <v>54855</v>
      </c>
      <c r="AS2213" s="359">
        <f>_xll.qlIndexFixing($AC$5,AP2213,,_xll.ohTrigger(Trigger,Quote!$V$2))</f>
        <v>1.3980150695340436E-2</v>
      </c>
      <c r="AT2213" s="359">
        <f>_xll.qlIndexFixing($AU$1,AP2213,TRUE,_xll.ohTrigger(Trigger,Trigger1M))</f>
        <v>1.3916380489718629E-2</v>
      </c>
    </row>
    <row r="2214" spans="41:46" ht="11.25" customHeight="1" x14ac:dyDescent="0.25">
      <c r="AO2214" s="187" t="s">
        <v>90</v>
      </c>
      <c r="AP2214" s="186">
        <f>_xll.qlInterestRateIndexFixingDate(Currency&amp;"ibor"&amp;$I$1,AQ2214,Trigger)</f>
        <v>54830</v>
      </c>
      <c r="AQ2214" s="186">
        <f>_xll.qlCalendarAdvance(Calendar,AQ2213,AO2214,"f",,Trigger)</f>
        <v>54834</v>
      </c>
      <c r="AR2214" s="186">
        <f>_xll.qlInterestRateIndexMaturity(Currency&amp;"ibor"&amp;$I$1,AQ2214,Trigger)</f>
        <v>54862</v>
      </c>
      <c r="AS2214" s="359">
        <f>_xll.qlIndexFixing($AC$5,AP2214,,_xll.ohTrigger(Trigger,Quote!$V$2))</f>
        <v>1.3981634723378036E-2</v>
      </c>
      <c r="AT2214" s="359">
        <f>_xll.qlIndexFixing($AU$1,AP2214,TRUE,_xll.ohTrigger(Trigger,Trigger1M))</f>
        <v>1.3913474493280857E-2</v>
      </c>
    </row>
    <row r="2215" spans="41:46" ht="11.25" customHeight="1" x14ac:dyDescent="0.25">
      <c r="AO2215" s="187" t="s">
        <v>90</v>
      </c>
      <c r="AP2215" s="186">
        <f>_xll.qlInterestRateIndexFixingDate(Currency&amp;"ibor"&amp;$I$1,AQ2215,Trigger)</f>
        <v>54837</v>
      </c>
      <c r="AQ2215" s="186">
        <f>_xll.qlCalendarAdvance(Calendar,AQ2214,AO2215,"f",,Trigger)</f>
        <v>54841</v>
      </c>
      <c r="AR2215" s="186">
        <f>_xll.qlInterestRateIndexMaturity(Currency&amp;"ibor"&amp;$I$1,AQ2215,Trigger)</f>
        <v>54869</v>
      </c>
      <c r="AS2215" s="359">
        <f>_xll.qlIndexFixing($AC$5,AP2215,,_xll.ohTrigger(Trigger,Quote!$V$2))</f>
        <v>1.3983118751589783E-2</v>
      </c>
      <c r="AT2215" s="359">
        <f>_xll.qlIndexFixing($AU$1,AP2215,TRUE,_xll.ohTrigger(Trigger,Trigger1M))</f>
        <v>1.3910540277978698E-2</v>
      </c>
    </row>
    <row r="2216" spans="41:46" ht="11.25" customHeight="1" x14ac:dyDescent="0.25">
      <c r="AO2216" s="187" t="s">
        <v>90</v>
      </c>
      <c r="AP2216" s="186">
        <f>_xll.qlInterestRateIndexFixingDate(Currency&amp;"ibor"&amp;$I$1,AQ2216,Trigger)</f>
        <v>54844</v>
      </c>
      <c r="AQ2216" s="186">
        <f>_xll.qlCalendarAdvance(Calendar,AQ2215,AO2216,"f",,Trigger)</f>
        <v>54848</v>
      </c>
      <c r="AR2216" s="186">
        <f>_xll.qlInterestRateIndexMaturity(Currency&amp;"ibor"&amp;$I$1,AQ2216,Trigger)</f>
        <v>54879</v>
      </c>
      <c r="AS2216" s="359">
        <f>_xll.qlIndexFixing($AC$5,AP2216,,_xll.ohTrigger(Trigger,Quote!$V$2))</f>
        <v>1.3985735430772424E-2</v>
      </c>
      <c r="AT2216" s="359">
        <f>_xll.qlIndexFixing($AU$1,AP2216,TRUE,_xll.ohTrigger(Trigger,Trigger1M))</f>
        <v>1.3907740622093788E-2</v>
      </c>
    </row>
    <row r="2217" spans="41:46" ht="11.25" customHeight="1" x14ac:dyDescent="0.25">
      <c r="AO2217" s="187" t="s">
        <v>90</v>
      </c>
      <c r="AP2217" s="186">
        <f>_xll.qlInterestRateIndexFixingDate(Currency&amp;"ibor"&amp;$I$1,AQ2217,Trigger)</f>
        <v>54851</v>
      </c>
      <c r="AQ2217" s="186">
        <f>_xll.qlCalendarAdvance(Calendar,AQ2216,AO2217,"f",,Trigger)</f>
        <v>54855</v>
      </c>
      <c r="AR2217" s="186">
        <f>_xll.qlInterestRateIndexMaturity(Currency&amp;"ibor"&amp;$I$1,AQ2217,Trigger)</f>
        <v>54890</v>
      </c>
      <c r="AS2217" s="359">
        <f>_xll.qlIndexFixing($AC$5,AP2217,,_xll.ohTrigger(Trigger,Quote!$V$2))</f>
        <v>1.3988730277587942E-2</v>
      </c>
      <c r="AT2217" s="359">
        <f>_xll.qlIndexFixing($AU$1,AP2217,TRUE,_xll.ohTrigger(Trigger,Trigger1M))</f>
        <v>1.3904949090151116E-2</v>
      </c>
    </row>
    <row r="2218" spans="41:46" ht="11.25" customHeight="1" x14ac:dyDescent="0.25">
      <c r="AO2218" s="187" t="s">
        <v>90</v>
      </c>
      <c r="AP2218" s="186">
        <f>_xll.qlInterestRateIndexFixingDate(Currency&amp;"ibor"&amp;$I$1,AQ2218,Trigger)</f>
        <v>54858</v>
      </c>
      <c r="AQ2218" s="186">
        <f>_xll.qlCalendarAdvance(Calendar,AQ2217,AO2218,"f",,Trigger)</f>
        <v>54862</v>
      </c>
      <c r="AR2218" s="186">
        <f>_xll.qlInterestRateIndexMaturity(Currency&amp;"ibor"&amp;$I$1,AQ2218,Trigger)</f>
        <v>54893</v>
      </c>
      <c r="AS2218" s="359">
        <f>_xll.qlIndexFixing($AC$5,AP2218,,_xll.ohTrigger(Trigger,Quote!$V$2))</f>
        <v>1.3988703833890571E-2</v>
      </c>
      <c r="AT2218" s="359">
        <f>_xll.qlIndexFixing($AU$1,AP2218,TRUE,_xll.ohTrigger(Trigger,Trigger1M))</f>
        <v>1.3901717816644581E-2</v>
      </c>
    </row>
    <row r="2219" spans="41:46" ht="11.25" customHeight="1" x14ac:dyDescent="0.25">
      <c r="AO2219" s="187" t="s">
        <v>90</v>
      </c>
      <c r="AP2219" s="186">
        <f>_xll.qlInterestRateIndexFixingDate(Currency&amp;"ibor"&amp;$I$1,AQ2219,Trigger)</f>
        <v>54865</v>
      </c>
      <c r="AQ2219" s="186">
        <f>_xll.qlCalendarAdvance(Calendar,AQ2218,AO2219,"f",,Trigger)</f>
        <v>54869</v>
      </c>
      <c r="AR2219" s="186">
        <f>_xll.qlInterestRateIndexMaturity(Currency&amp;"ibor"&amp;$I$1,AQ2219,Trigger)</f>
        <v>54900</v>
      </c>
      <c r="AS2219" s="359">
        <f>_xll.qlIndexFixing($AC$5,AP2219,,_xll.ohTrigger(Trigger,Quote!$V$2))</f>
        <v>1.399018803573329E-2</v>
      </c>
      <c r="AT2219" s="359">
        <f>_xll.qlIndexFixing($AU$1,AP2219,TRUE,_xll.ohTrigger(Trigger,Trigger1M))</f>
        <v>1.3898663812915964E-2</v>
      </c>
    </row>
    <row r="2220" spans="41:46" ht="11.25" customHeight="1" x14ac:dyDescent="0.25">
      <c r="AO2220" s="187" t="s">
        <v>90</v>
      </c>
      <c r="AP2220" s="186">
        <f>_xll.qlInterestRateIndexFixingDate(Currency&amp;"ibor"&amp;$I$1,AQ2220,Trigger)</f>
        <v>54872</v>
      </c>
      <c r="AQ2220" s="186">
        <f>_xll.qlCalendarAdvance(Calendar,AQ2219,AO2220,"f",,Trigger)</f>
        <v>54876</v>
      </c>
      <c r="AR2220" s="186">
        <f>_xll.qlInterestRateIndexMaturity(Currency&amp;"ibor"&amp;$I$1,AQ2220,Trigger)</f>
        <v>54907</v>
      </c>
      <c r="AS2220" s="359">
        <f>_xll.qlIndexFixing($AC$5,AP2220,,_xll.ohTrigger(Trigger,Quote!$V$2))</f>
        <v>1.3991672237764244E-2</v>
      </c>
      <c r="AT2220" s="359">
        <f>_xll.qlIndexFixing($AU$1,AP2220,TRUE,_xll.ohTrigger(Trigger,Trigger1M))</f>
        <v>1.3895581347154615E-2</v>
      </c>
    </row>
    <row r="2221" spans="41:46" ht="11.25" customHeight="1" x14ac:dyDescent="0.25">
      <c r="AO2221" s="187" t="s">
        <v>90</v>
      </c>
      <c r="AP2221" s="186">
        <f>_xll.qlInterestRateIndexFixingDate(Currency&amp;"ibor"&amp;$I$1,AQ2221,Trigger)</f>
        <v>54879</v>
      </c>
      <c r="AQ2221" s="186">
        <f>_xll.qlCalendarAdvance(Calendar,AQ2220,AO2221,"f",,Trigger)</f>
        <v>54883</v>
      </c>
      <c r="AR2221" s="186">
        <f>_xll.qlInterestRateIndexMaturity(Currency&amp;"ibor"&amp;$I$1,AQ2221,Trigger)</f>
        <v>54913</v>
      </c>
      <c r="AS2221" s="359">
        <f>_xll.qlIndexFixing($AC$5,AP2221,,_xll.ohTrigger(Trigger,Quote!$V$2))</f>
        <v>1.3992778586192856E-2</v>
      </c>
      <c r="AT2221" s="359">
        <f>_xll.qlIndexFixing($AU$1,AP2221,TRUE,_xll.ohTrigger(Trigger,Trigger1M))</f>
        <v>1.3892427058190826E-2</v>
      </c>
    </row>
    <row r="2222" spans="41:46" ht="11.25" customHeight="1" x14ac:dyDescent="0.25">
      <c r="AO2222" s="187" t="s">
        <v>90</v>
      </c>
      <c r="AP2222" s="186">
        <f>_xll.qlInterestRateIndexFixingDate(Currency&amp;"ibor"&amp;$I$1,AQ2222,Trigger)</f>
        <v>54884</v>
      </c>
      <c r="AQ2222" s="186">
        <f>_xll.qlCalendarAdvance(Calendar,AQ2221,AO2222,"f",,Trigger)</f>
        <v>54890</v>
      </c>
      <c r="AR2222" s="186">
        <f>_xll.qlInterestRateIndexMaturity(Currency&amp;"ibor"&amp;$I$1,AQ2222,Trigger)</f>
        <v>54920</v>
      </c>
      <c r="AS2222" s="359">
        <f>_xll.qlIndexFixing($AC$5,AP2222,,_xll.ohTrigger(Trigger,Quote!$V$2))</f>
        <v>1.3994262730935958E-2</v>
      </c>
      <c r="AT2222" s="359">
        <f>_xll.qlIndexFixing($AU$1,AP2222,TRUE,_xll.ohTrigger(Trigger,Trigger1M))</f>
        <v>1.3889289694792417E-2</v>
      </c>
    </row>
    <row r="2223" spans="41:46" ht="11.25" customHeight="1" x14ac:dyDescent="0.25">
      <c r="AO2223" s="187" t="s">
        <v>90</v>
      </c>
      <c r="AP2223" s="186">
        <f>_xll.qlInterestRateIndexFixingDate(Currency&amp;"ibor"&amp;$I$1,AQ2223,Trigger)</f>
        <v>54893</v>
      </c>
      <c r="AQ2223" s="186">
        <f>_xll.qlCalendarAdvance(Calendar,AQ2222,AO2223,"f",,Trigger)</f>
        <v>54897</v>
      </c>
      <c r="AR2223" s="186">
        <f>_xll.qlInterestRateIndexMaturity(Currency&amp;"ibor"&amp;$I$1,AQ2223,Trigger)</f>
        <v>54927</v>
      </c>
      <c r="AS2223" s="359">
        <f>_xll.qlIndexFixing($AC$5,AP2223,,_xll.ohTrigger(Trigger,Quote!$V$2))</f>
        <v>1.3995746875857584E-2</v>
      </c>
      <c r="AT2223" s="359">
        <f>_xll.qlIndexFixing($AU$1,AP2223,TRUE,_xll.ohTrigger(Trigger,Trigger1M))</f>
        <v>1.3886123735668221E-2</v>
      </c>
    </row>
    <row r="2224" spans="41:46" ht="11.25" customHeight="1" x14ac:dyDescent="0.25">
      <c r="AO2224" s="187" t="s">
        <v>90</v>
      </c>
      <c r="AP2224" s="186">
        <f>_xll.qlInterestRateIndexFixingDate(Currency&amp;"ibor"&amp;$I$1,AQ2224,Trigger)</f>
        <v>54900</v>
      </c>
      <c r="AQ2224" s="186">
        <f>_xll.qlCalendarAdvance(Calendar,AQ2223,AO2224,"f",,Trigger)</f>
        <v>54904</v>
      </c>
      <c r="AR2224" s="186">
        <f>_xll.qlInterestRateIndexMaturity(Currency&amp;"ibor"&amp;$I$1,AQ2224,Trigger)</f>
        <v>54934</v>
      </c>
      <c r="AS2224" s="359">
        <f>_xll.qlIndexFixing($AC$5,AP2224,,_xll.ohTrigger(Trigger,Quote!$V$2))</f>
        <v>1.3997231020963063E-2</v>
      </c>
      <c r="AT2224" s="359">
        <f>_xll.qlIndexFixing($AU$1,AP2224,TRUE,_xll.ohTrigger(Trigger,Trigger1M))</f>
        <v>1.3882929134799049E-2</v>
      </c>
    </row>
    <row r="2225" spans="41:46" ht="11.25" customHeight="1" x14ac:dyDescent="0.25">
      <c r="AO2225" s="187" t="s">
        <v>90</v>
      </c>
      <c r="AP2225" s="186">
        <f>_xll.qlInterestRateIndexFixingDate(Currency&amp;"ibor"&amp;$I$1,AQ2225,Trigger)</f>
        <v>54907</v>
      </c>
      <c r="AQ2225" s="186">
        <f>_xll.qlCalendarAdvance(Calendar,AQ2224,AO2225,"f",,Trigger)</f>
        <v>54911</v>
      </c>
      <c r="AR2225" s="186">
        <f>_xll.qlInterestRateIndexMaturity(Currency&amp;"ibor"&amp;$I$1,AQ2225,Trigger)</f>
        <v>54942</v>
      </c>
      <c r="AS2225" s="359">
        <f>_xll.qlIndexFixing($AC$5,AP2225,,_xll.ohTrigger(Trigger,Quote!$V$2))</f>
        <v>1.3980889695253775E-2</v>
      </c>
      <c r="AT2225" s="359">
        <f>_xll.qlIndexFixing($AU$1,AP2225,TRUE,_xll.ohTrigger(Trigger,Trigger1M))</f>
        <v>1.3879740477225282E-2</v>
      </c>
    </row>
    <row r="2226" spans="41:46" ht="11.25" customHeight="1" x14ac:dyDescent="0.25">
      <c r="AO2226" s="187" t="s">
        <v>90</v>
      </c>
      <c r="AP2226" s="186">
        <f>_xll.qlInterestRateIndexFixingDate(Currency&amp;"ibor"&amp;$I$1,AQ2226,Trigger)</f>
        <v>54914</v>
      </c>
      <c r="AQ2226" s="186">
        <f>_xll.qlCalendarAdvance(Calendar,AQ2225,AO2226,"f",,Trigger)</f>
        <v>54918</v>
      </c>
      <c r="AR2226" s="186">
        <f>_xll.qlInterestRateIndexMaturity(Currency&amp;"ibor"&amp;$I$1,AQ2226,Trigger)</f>
        <v>54949</v>
      </c>
      <c r="AS2226" s="359">
        <f>_xll.qlIndexFixing($AC$5,AP2226,,_xll.ohTrigger(Trigger,Quote!$V$2))</f>
        <v>1.3918616835535915E-2</v>
      </c>
      <c r="AT2226" s="359">
        <f>_xll.qlIndexFixing($AU$1,AP2226,TRUE,_xll.ohTrigger(Trigger,Trigger1M))</f>
        <v>1.3876486272876709E-2</v>
      </c>
    </row>
    <row r="2227" spans="41:46" ht="11.25" customHeight="1" x14ac:dyDescent="0.25">
      <c r="AO2227" s="187" t="s">
        <v>90</v>
      </c>
      <c r="AP2227" s="186">
        <f>_xll.qlInterestRateIndexFixingDate(Currency&amp;"ibor"&amp;$I$1,AQ2227,Trigger)</f>
        <v>54921</v>
      </c>
      <c r="AQ2227" s="186">
        <f>_xll.qlCalendarAdvance(Calendar,AQ2226,AO2227,"f",,Trigger)</f>
        <v>54925</v>
      </c>
      <c r="AR2227" s="186">
        <f>_xll.qlInterestRateIndexMaturity(Currency&amp;"ibor"&amp;$I$1,AQ2227,Trigger)</f>
        <v>54956</v>
      </c>
      <c r="AS2227" s="359">
        <f>_xll.qlIndexFixing($AC$5,AP2227,,_xll.ohTrigger(Trigger,Quote!$V$2))</f>
        <v>1.3856274570185846E-2</v>
      </c>
      <c r="AT2227" s="359">
        <f>_xll.qlIndexFixing($AU$1,AP2227,TRUE,_xll.ohTrigger(Trigger,Trigger1M))</f>
        <v>1.3873203284368568E-2</v>
      </c>
    </row>
    <row r="2228" spans="41:46" ht="11.25" customHeight="1" x14ac:dyDescent="0.25">
      <c r="AO2228" s="187" t="s">
        <v>90</v>
      </c>
      <c r="AP2228" s="186">
        <f>_xll.qlInterestRateIndexFixingDate(Currency&amp;"ibor"&amp;$I$1,AQ2228,Trigger)</f>
        <v>54928</v>
      </c>
      <c r="AQ2228" s="186">
        <f>_xll.qlCalendarAdvance(Calendar,AQ2227,AO2228,"f",,Trigger)</f>
        <v>54932</v>
      </c>
      <c r="AR2228" s="186">
        <f>_xll.qlInterestRateIndexMaturity(Currency&amp;"ibor"&amp;$I$1,AQ2228,Trigger)</f>
        <v>54963</v>
      </c>
      <c r="AS2228" s="359">
        <f>_xll.qlIndexFixing($AC$5,AP2228,,_xll.ohTrigger(Trigger,Quote!$V$2))</f>
        <v>1.379386290031236E-2</v>
      </c>
      <c r="AT2228" s="359">
        <f>_xll.qlIndexFixing($AU$1,AP2228,TRUE,_xll.ohTrigger(Trigger,Trigger1M))</f>
        <v>1.3869891465675733E-2</v>
      </c>
    </row>
    <row r="2229" spans="41:46" ht="11.25" customHeight="1" x14ac:dyDescent="0.25">
      <c r="AO2229" s="187" t="s">
        <v>90</v>
      </c>
      <c r="AP2229" s="186">
        <f>_xll.qlInterestRateIndexFixingDate(Currency&amp;"ibor"&amp;$I$1,AQ2229,Trigger)</f>
        <v>54935</v>
      </c>
      <c r="AQ2229" s="186">
        <f>_xll.qlCalendarAdvance(Calendar,AQ2228,AO2229,"f",,Trigger)</f>
        <v>54939</v>
      </c>
      <c r="AR2229" s="186">
        <f>_xll.qlInterestRateIndexMaturity(Currency&amp;"ibor"&amp;$I$1,AQ2229,Trigger)</f>
        <v>54969</v>
      </c>
      <c r="AS2229" s="359">
        <f>_xll.qlIndexFixing($AC$5,AP2229,,_xll.ohTrigger(Trigger,Quote!$V$2))</f>
        <v>1.3731339411718224E-2</v>
      </c>
      <c r="AT2229" s="359">
        <f>_xll.qlIndexFixing($AU$1,AP2229,TRUE,_xll.ohTrigger(Trigger,Trigger1M))</f>
        <v>1.3866524893665577E-2</v>
      </c>
    </row>
    <row r="2230" spans="41:46" ht="11.25" customHeight="1" x14ac:dyDescent="0.25">
      <c r="AO2230" s="187" t="s">
        <v>90</v>
      </c>
      <c r="AP2230" s="186">
        <f>_xll.qlInterestRateIndexFixingDate(Currency&amp;"ibor"&amp;$I$1,AQ2230,Trigger)</f>
        <v>54942</v>
      </c>
      <c r="AQ2230" s="186">
        <f>_xll.qlCalendarAdvance(Calendar,AQ2229,AO2230,"f",,Trigger)</f>
        <v>54946</v>
      </c>
      <c r="AR2230" s="186">
        <f>_xll.qlInterestRateIndexMaturity(Currency&amp;"ibor"&amp;$I$1,AQ2230,Trigger)</f>
        <v>54976</v>
      </c>
      <c r="AS2230" s="359">
        <f>_xll.qlIndexFixing($AC$5,AP2230,,_xll.ohTrigger(Trigger,Quote!$V$2))</f>
        <v>1.3723112300195517E-2</v>
      </c>
      <c r="AT2230" s="359">
        <f>_xll.qlIndexFixing($AU$1,AP2230,TRUE,_xll.ohTrigger(Trigger,Trigger1M))</f>
        <v>1.3863157475966226E-2</v>
      </c>
    </row>
    <row r="2231" spans="41:46" ht="11.25" customHeight="1" x14ac:dyDescent="0.25">
      <c r="AO2231" s="187" t="s">
        <v>90</v>
      </c>
      <c r="AP2231" s="186">
        <f>_xll.qlInterestRateIndexFixingDate(Currency&amp;"ibor"&amp;$I$1,AQ2231,Trigger)</f>
        <v>54949</v>
      </c>
      <c r="AQ2231" s="186">
        <f>_xll.qlCalendarAdvance(Calendar,AQ2230,AO2231,"f",,Trigger)</f>
        <v>54953</v>
      </c>
      <c r="AR2231" s="186">
        <f>_xll.qlInterestRateIndexMaturity(Currency&amp;"ibor"&amp;$I$1,AQ2231,Trigger)</f>
        <v>54983</v>
      </c>
      <c r="AS2231" s="359">
        <f>_xll.qlIndexFixing($AC$5,AP2231,,_xll.ohTrigger(Trigger,Quote!$V$2))</f>
        <v>1.3724287581995398E-2</v>
      </c>
      <c r="AT2231" s="359">
        <f>_xll.qlIndexFixing($AU$1,AP2231,TRUE,_xll.ohTrigger(Trigger,Trigger1M))</f>
        <v>1.3859761094400902E-2</v>
      </c>
    </row>
    <row r="2232" spans="41:46" ht="11.25" customHeight="1" x14ac:dyDescent="0.25">
      <c r="AO2232" s="187" t="s">
        <v>90</v>
      </c>
      <c r="AP2232" s="186">
        <f>_xll.qlInterestRateIndexFixingDate(Currency&amp;"ibor"&amp;$I$1,AQ2232,Trigger)</f>
        <v>54956</v>
      </c>
      <c r="AQ2232" s="186">
        <f>_xll.qlCalendarAdvance(Calendar,AQ2231,AO2232,"f",,Trigger)</f>
        <v>54960</v>
      </c>
      <c r="AR2232" s="186">
        <f>_xll.qlInterestRateIndexMaturity(Currency&amp;"ibor"&amp;$I$1,AQ2232,Trigger)</f>
        <v>54990</v>
      </c>
      <c r="AS2232" s="359">
        <f>_xll.qlIndexFixing($AC$5,AP2232,,_xll.ohTrigger(Trigger,Quote!$V$2))</f>
        <v>1.3725462863909854E-2</v>
      </c>
      <c r="AT2232" s="359">
        <f>_xll.qlIndexFixing($AU$1,AP2232,TRUE,_xll.ohTrigger(Trigger,Trigger1M))</f>
        <v>1.3856335702953082E-2</v>
      </c>
    </row>
    <row r="2233" spans="41:46" ht="11.25" customHeight="1" x14ac:dyDescent="0.25">
      <c r="AO2233" s="187" t="s">
        <v>90</v>
      </c>
      <c r="AP2233" s="186">
        <f>_xll.qlInterestRateIndexFixingDate(Currency&amp;"ibor"&amp;$I$1,AQ2233,Trigger)</f>
        <v>54963</v>
      </c>
      <c r="AQ2233" s="186">
        <f>_xll.qlCalendarAdvance(Calendar,AQ2232,AO2233,"f",,Trigger)</f>
        <v>54967</v>
      </c>
      <c r="AR2233" s="186">
        <f>_xll.qlInterestRateIndexMaturity(Currency&amp;"ibor"&amp;$I$1,AQ2233,Trigger)</f>
        <v>54997</v>
      </c>
      <c r="AS2233" s="359">
        <f>_xll.qlIndexFixing($AC$5,AP2233,,_xll.ohTrigger(Trigger,Quote!$V$2))</f>
        <v>1.3726638145944214E-2</v>
      </c>
      <c r="AT2233" s="359">
        <f>_xll.qlIndexFixing($AU$1,AP2233,TRUE,_xll.ohTrigger(Trigger,Trigger1M))</f>
        <v>1.3852881255614236E-2</v>
      </c>
    </row>
    <row r="2234" spans="41:46" ht="11.25" customHeight="1" x14ac:dyDescent="0.25">
      <c r="AO2234" s="187" t="s">
        <v>90</v>
      </c>
      <c r="AP2234" s="186">
        <f>_xll.qlInterestRateIndexFixingDate(Currency&amp;"ibor"&amp;$I$1,AQ2234,Trigger)</f>
        <v>54970</v>
      </c>
      <c r="AQ2234" s="186">
        <f>_xll.qlCalendarAdvance(Calendar,AQ2233,AO2234,"f",,Trigger)</f>
        <v>54974</v>
      </c>
      <c r="AR2234" s="186">
        <f>_xll.qlInterestRateIndexMaturity(Currency&amp;"ibor"&amp;$I$1,AQ2234,Trigger)</f>
        <v>55005</v>
      </c>
      <c r="AS2234" s="359">
        <f>_xll.qlIndexFixing($AC$5,AP2234,,_xll.ohTrigger(Trigger,Quote!$V$2))</f>
        <v>1.3728159023673603E-2</v>
      </c>
      <c r="AT2234" s="359">
        <f>_xll.qlIndexFixing($AU$1,AP2234,TRUE,_xll.ohTrigger(Trigger,Trigger1M))</f>
        <v>1.3849412542744095E-2</v>
      </c>
    </row>
    <row r="2235" spans="41:46" ht="11.25" customHeight="1" x14ac:dyDescent="0.25">
      <c r="AO2235" s="187" t="s">
        <v>90</v>
      </c>
      <c r="AP2235" s="186">
        <f>_xll.qlInterestRateIndexFixingDate(Currency&amp;"ibor"&amp;$I$1,AQ2235,Trigger)</f>
        <v>54977</v>
      </c>
      <c r="AQ2235" s="186">
        <f>_xll.qlCalendarAdvance(Calendar,AQ2234,AO2235,"f",,Trigger)</f>
        <v>54981</v>
      </c>
      <c r="AR2235" s="186">
        <f>_xll.qlInterestRateIndexMaturity(Currency&amp;"ibor"&amp;$I$1,AQ2235,Trigger)</f>
        <v>55012</v>
      </c>
      <c r="AS2235" s="359">
        <f>_xll.qlIndexFixing($AC$5,AP2235,,_xll.ohTrigger(Trigger,Quote!$V$2))</f>
        <v>1.3729334350737664E-2</v>
      </c>
      <c r="AT2235" s="359">
        <f>_xll.qlIndexFixing($AU$1,AP2235,TRUE,_xll.ohTrigger(Trigger,Trigger1M))</f>
        <v>1.384589762430005E-2</v>
      </c>
    </row>
    <row r="2236" spans="41:46" ht="11.25" customHeight="1" x14ac:dyDescent="0.25">
      <c r="AO2236" s="187" t="s">
        <v>90</v>
      </c>
      <c r="AP2236" s="186">
        <f>_xll.qlInterestRateIndexFixingDate(Currency&amp;"ibor"&amp;$I$1,AQ2236,Trigger)</f>
        <v>54984</v>
      </c>
      <c r="AQ2236" s="186">
        <f>_xll.qlCalendarAdvance(Calendar,AQ2235,AO2236,"f",,Trigger)</f>
        <v>54988</v>
      </c>
      <c r="AR2236" s="186">
        <f>_xll.qlInterestRateIndexMaturity(Currency&amp;"ibor"&amp;$I$1,AQ2236,Trigger)</f>
        <v>55019</v>
      </c>
      <c r="AS2236" s="359">
        <f>_xll.qlIndexFixing($AC$5,AP2236,,_xll.ohTrigger(Trigger,Quote!$V$2))</f>
        <v>1.373050967792034E-2</v>
      </c>
      <c r="AT2236" s="359">
        <f>_xll.qlIndexFixing($AU$1,AP2236,TRUE,_xll.ohTrigger(Trigger,Trigger1M))</f>
        <v>1.3842353507539982E-2</v>
      </c>
    </row>
    <row r="2237" spans="41:46" ht="11.25" customHeight="1" x14ac:dyDescent="0.25">
      <c r="AO2237" s="187" t="s">
        <v>90</v>
      </c>
      <c r="AP2237" s="186">
        <f>_xll.qlInterestRateIndexFixingDate(Currency&amp;"ibor"&amp;$I$1,AQ2237,Trigger)</f>
        <v>54991</v>
      </c>
      <c r="AQ2237" s="186">
        <f>_xll.qlCalendarAdvance(Calendar,AQ2236,AO2237,"f",,Trigger)</f>
        <v>54995</v>
      </c>
      <c r="AR2237" s="186">
        <f>_xll.qlInterestRateIndexMaturity(Currency&amp;"ibor"&amp;$I$1,AQ2237,Trigger)</f>
        <v>55026</v>
      </c>
      <c r="AS2237" s="359">
        <f>_xll.qlIndexFixing($AC$5,AP2237,,_xll.ohTrigger(Trigger,Quote!$V$2))</f>
        <v>1.3731685005221631E-2</v>
      </c>
      <c r="AT2237" s="359">
        <f>_xll.qlIndexFixing($AU$1,AP2237,TRUE,_xll.ohTrigger(Trigger,Trigger1M))</f>
        <v>1.3838780146454243E-2</v>
      </c>
    </row>
    <row r="2238" spans="41:46" ht="11.25" customHeight="1" x14ac:dyDescent="0.25">
      <c r="AO2238" s="187" t="s">
        <v>90</v>
      </c>
      <c r="AP2238" s="186">
        <f>_xll.qlInterestRateIndexFixingDate(Currency&amp;"ibor"&amp;$I$1,AQ2238,Trigger)</f>
        <v>54998</v>
      </c>
      <c r="AQ2238" s="186">
        <f>_xll.qlCalendarAdvance(Calendar,AQ2237,AO2238,"f",,Trigger)</f>
        <v>55002</v>
      </c>
      <c r="AR2238" s="186">
        <f>_xll.qlInterestRateIndexMaturity(Currency&amp;"ibor"&amp;$I$1,AQ2238,Trigger)</f>
        <v>55033</v>
      </c>
      <c r="AS2238" s="359">
        <f>_xll.qlIndexFixing($AC$5,AP2238,,_xll.ohTrigger(Trigger,Quote!$V$2))</f>
        <v>1.3732860332641535E-2</v>
      </c>
      <c r="AT2238" s="359">
        <f>_xll.qlIndexFixing($AU$1,AP2238,TRUE,_xll.ohTrigger(Trigger,Trigger1M))</f>
        <v>1.3835177495015135E-2</v>
      </c>
    </row>
    <row r="2239" spans="41:46" ht="11.25" customHeight="1" x14ac:dyDescent="0.25">
      <c r="AO2239" s="187" t="s">
        <v>90</v>
      </c>
      <c r="AP2239" s="186">
        <f>_xll.qlInterestRateIndexFixingDate(Currency&amp;"ibor"&amp;$I$1,AQ2239,Trigger)</f>
        <v>55005</v>
      </c>
      <c r="AQ2239" s="186">
        <f>_xll.qlCalendarAdvance(Calendar,AQ2238,AO2239,"f",,Trigger)</f>
        <v>55009</v>
      </c>
      <c r="AR2239" s="186">
        <f>_xll.qlInterestRateIndexMaturity(Currency&amp;"ibor"&amp;$I$1,AQ2239,Trigger)</f>
        <v>55040</v>
      </c>
      <c r="AS2239" s="359">
        <f>_xll.qlIndexFixing($AC$5,AP2239,,_xll.ohTrigger(Trigger,Quote!$V$2))</f>
        <v>1.3734035660180055E-2</v>
      </c>
      <c r="AT2239" s="359">
        <f>_xll.qlIndexFixing($AU$1,AP2239,TRUE,_xll.ohTrigger(Trigger,Trigger1M))</f>
        <v>1.3831545507218169E-2</v>
      </c>
    </row>
    <row r="2240" spans="41:46" ht="11.25" customHeight="1" x14ac:dyDescent="0.25">
      <c r="AO2240" s="187" t="s">
        <v>90</v>
      </c>
      <c r="AP2240" s="186">
        <f>_xll.qlInterestRateIndexFixingDate(Currency&amp;"ibor"&amp;$I$1,AQ2240,Trigger)</f>
        <v>55012</v>
      </c>
      <c r="AQ2240" s="186">
        <f>_xll.qlCalendarAdvance(Calendar,AQ2239,AO2240,"f",,Trigger)</f>
        <v>55016</v>
      </c>
      <c r="AR2240" s="186">
        <f>_xll.qlInterestRateIndexMaturity(Currency&amp;"ibor"&amp;$I$1,AQ2240,Trigger)</f>
        <v>55047</v>
      </c>
      <c r="AS2240" s="359">
        <f>_xll.qlIndexFixing($AC$5,AP2240,,_xll.ohTrigger(Trigger,Quote!$V$2))</f>
        <v>1.373521098783719E-2</v>
      </c>
      <c r="AT2240" s="359">
        <f>_xll.qlIndexFixing($AU$1,AP2240,TRUE,_xll.ohTrigger(Trigger,Trigger1M))</f>
        <v>1.382788413704596E-2</v>
      </c>
    </row>
    <row r="2241" spans="41:46" ht="11.25" customHeight="1" x14ac:dyDescent="0.25">
      <c r="AO2241" s="187" t="s">
        <v>90</v>
      </c>
      <c r="AP2241" s="186">
        <f>_xll.qlInterestRateIndexFixingDate(Currency&amp;"ibor"&amp;$I$1,AQ2241,Trigger)</f>
        <v>55019</v>
      </c>
      <c r="AQ2241" s="186">
        <f>_xll.qlCalendarAdvance(Calendar,AQ2240,AO2241,"f",,Trigger)</f>
        <v>55023</v>
      </c>
      <c r="AR2241" s="186">
        <f>_xll.qlInterestRateIndexMaturity(Currency&amp;"ibor"&amp;$I$1,AQ2241,Trigger)</f>
        <v>55054</v>
      </c>
      <c r="AS2241" s="359">
        <f>_xll.qlIndexFixing($AC$5,AP2241,,_xll.ohTrigger(Trigger,Quote!$V$2))</f>
        <v>1.3736386315615518E-2</v>
      </c>
      <c r="AT2241" s="359">
        <f>_xll.qlIndexFixing($AU$1,AP2241,TRUE,_xll.ohTrigger(Trigger,Trigger1M))</f>
        <v>1.3824193338478548E-2</v>
      </c>
    </row>
    <row r="2242" spans="41:46" ht="11.25" customHeight="1" x14ac:dyDescent="0.25">
      <c r="AO2242" s="187" t="s">
        <v>90</v>
      </c>
      <c r="AP2242" s="186">
        <f>_xll.qlInterestRateIndexFixingDate(Currency&amp;"ibor"&amp;$I$1,AQ2242,Trigger)</f>
        <v>55026</v>
      </c>
      <c r="AQ2242" s="186">
        <f>_xll.qlCalendarAdvance(Calendar,AQ2241,AO2242,"f",,Trigger)</f>
        <v>55030</v>
      </c>
      <c r="AR2242" s="186">
        <f>_xll.qlInterestRateIndexMaturity(Currency&amp;"ibor"&amp;$I$1,AQ2242,Trigger)</f>
        <v>55061</v>
      </c>
      <c r="AS2242" s="359">
        <f>_xll.qlIndexFixing($AC$5,AP2242,,_xll.ohTrigger(Trigger,Quote!$V$2))</f>
        <v>1.3737561643509881E-2</v>
      </c>
      <c r="AT2242" s="359">
        <f>_xll.qlIndexFixing($AU$1,AP2242,TRUE,_xll.ohTrigger(Trigger,Trigger1M))</f>
        <v>1.382047306550886E-2</v>
      </c>
    </row>
    <row r="2243" spans="41:46" ht="11.25" customHeight="1" x14ac:dyDescent="0.25">
      <c r="AO2243" s="187" t="s">
        <v>90</v>
      </c>
      <c r="AP2243" s="186">
        <f>_xll.qlInterestRateIndexFixingDate(Currency&amp;"ibor"&amp;$I$1,AQ2243,Trigger)</f>
        <v>55033</v>
      </c>
      <c r="AQ2243" s="186">
        <f>_xll.qlCalendarAdvance(Calendar,AQ2242,AO2243,"f",,Trigger)</f>
        <v>55037</v>
      </c>
      <c r="AR2243" s="186">
        <f>_xll.qlInterestRateIndexMaturity(Currency&amp;"ibor"&amp;$I$1,AQ2243,Trigger)</f>
        <v>55067</v>
      </c>
      <c r="AS2243" s="359">
        <f>_xll.qlIndexFixing($AC$5,AP2243,,_xll.ohTrigger(Trigger,Quote!$V$2))</f>
        <v>1.373839097257612E-2</v>
      </c>
      <c r="AT2243" s="359">
        <f>_xll.qlIndexFixing($AU$1,AP2243,TRUE,_xll.ohTrigger(Trigger,Trigger1M))</f>
        <v>1.3816728584666649E-2</v>
      </c>
    </row>
    <row r="2244" spans="41:46" ht="11.25" customHeight="1" x14ac:dyDescent="0.25">
      <c r="AO2244" s="187" t="s">
        <v>90</v>
      </c>
      <c r="AP2244" s="186">
        <f>_xll.qlInterestRateIndexFixingDate(Currency&amp;"ibor"&amp;$I$1,AQ2244,Trigger)</f>
        <v>55040</v>
      </c>
      <c r="AQ2244" s="186">
        <f>_xll.qlCalendarAdvance(Calendar,AQ2243,AO2244,"f",,Trigger)</f>
        <v>55044</v>
      </c>
      <c r="AR2244" s="186">
        <f>_xll.qlInterestRateIndexMaturity(Currency&amp;"ibor"&amp;$I$1,AQ2244,Trigger)</f>
        <v>55074</v>
      </c>
      <c r="AS2244" s="359">
        <f>_xll.qlIndexFixing($AC$5,AP2244,,_xll.ohTrigger(Trigger,Quote!$V$2))</f>
        <v>1.3739566255870805E-2</v>
      </c>
      <c r="AT2244" s="359">
        <f>_xll.qlIndexFixing($AU$1,AP2244,TRUE,_xll.ohTrigger(Trigger,Trigger1M))</f>
        <v>1.3812951485510538E-2</v>
      </c>
    </row>
    <row r="2245" spans="41:46" ht="11.25" customHeight="1" x14ac:dyDescent="0.25">
      <c r="AO2245" s="187" t="s">
        <v>90</v>
      </c>
      <c r="AP2245" s="186">
        <f>_xll.qlInterestRateIndexFixingDate(Currency&amp;"ibor"&amp;$I$1,AQ2245,Trigger)</f>
        <v>55047</v>
      </c>
      <c r="AQ2245" s="186">
        <f>_xll.qlCalendarAdvance(Calendar,AQ2244,AO2245,"f",,Trigger)</f>
        <v>55051</v>
      </c>
      <c r="AR2245" s="186">
        <f>_xll.qlInterestRateIndexMaturity(Currency&amp;"ibor"&amp;$I$1,AQ2245,Trigger)</f>
        <v>55081</v>
      </c>
      <c r="AS2245" s="359">
        <f>_xll.qlIndexFixing($AC$5,AP2245,,_xll.ohTrigger(Trigger,Quote!$V$2))</f>
        <v>1.374074153928273E-2</v>
      </c>
      <c r="AT2245" s="359">
        <f>_xll.qlIndexFixing($AU$1,AP2245,TRUE,_xll.ohTrigger(Trigger,Trigger1M))</f>
        <v>1.380914477829176E-2</v>
      </c>
    </row>
    <row r="2246" spans="41:46" ht="11.25" customHeight="1" x14ac:dyDescent="0.25">
      <c r="AO2246" s="187" t="s">
        <v>90</v>
      </c>
      <c r="AP2246" s="186">
        <f>_xll.qlInterestRateIndexFixingDate(Currency&amp;"ibor"&amp;$I$1,AQ2246,Trigger)</f>
        <v>55054</v>
      </c>
      <c r="AQ2246" s="186">
        <f>_xll.qlCalendarAdvance(Calendar,AQ2245,AO2246,"f",,Trigger)</f>
        <v>55058</v>
      </c>
      <c r="AR2246" s="186">
        <f>_xll.qlInterestRateIndexMaturity(Currency&amp;"ibor"&amp;$I$1,AQ2246,Trigger)</f>
        <v>55088</v>
      </c>
      <c r="AS2246" s="359">
        <f>_xll.qlIndexFixing($AC$5,AP2246,,_xll.ohTrigger(Trigger,Quote!$V$2))</f>
        <v>1.3741916822806566E-2</v>
      </c>
      <c r="AT2246" s="359">
        <f>_xll.qlIndexFixing($AU$1,AP2246,TRUE,_xll.ohTrigger(Trigger,Trigger1M))</f>
        <v>1.3805308416996454E-2</v>
      </c>
    </row>
    <row r="2247" spans="41:46" ht="11.25" customHeight="1" x14ac:dyDescent="0.25">
      <c r="AO2247" s="187" t="s">
        <v>90</v>
      </c>
      <c r="AP2247" s="186">
        <f>_xll.qlInterestRateIndexFixingDate(Currency&amp;"ibor"&amp;$I$1,AQ2247,Trigger)</f>
        <v>55061</v>
      </c>
      <c r="AQ2247" s="186">
        <f>_xll.qlCalendarAdvance(Calendar,AQ2246,AO2247,"f",,Trigger)</f>
        <v>55065</v>
      </c>
      <c r="AR2247" s="186">
        <f>_xll.qlInterestRateIndexMaturity(Currency&amp;"ibor"&amp;$I$1,AQ2247,Trigger)</f>
        <v>55096</v>
      </c>
      <c r="AS2247" s="359">
        <f>_xll.qlIndexFixing($AC$5,AP2247,,_xll.ohTrigger(Trigger,Quote!$V$2))</f>
        <v>1.3743438284766082E-2</v>
      </c>
      <c r="AT2247" s="359">
        <f>_xll.qlIndexFixing($AU$1,AP2247,TRUE,_xll.ohTrigger(Trigger,Trigger1M))</f>
        <v>1.3801427974108148E-2</v>
      </c>
    </row>
    <row r="2248" spans="41:46" ht="11.25" customHeight="1" x14ac:dyDescent="0.25">
      <c r="AO2248" s="187" t="s">
        <v>90</v>
      </c>
      <c r="AP2248" s="186">
        <f>_xll.qlInterestRateIndexFixingDate(Currency&amp;"ibor"&amp;$I$1,AQ2248,Trigger)</f>
        <v>55068</v>
      </c>
      <c r="AQ2248" s="186">
        <f>_xll.qlCalendarAdvance(Calendar,AQ2247,AO2248,"f",,Trigger)</f>
        <v>55072</v>
      </c>
      <c r="AR2248" s="186">
        <f>_xll.qlInterestRateIndexMaturity(Currency&amp;"ibor"&amp;$I$1,AQ2248,Trigger)</f>
        <v>55103</v>
      </c>
      <c r="AS2248" s="359">
        <f>_xll.qlIndexFixing($AC$5,AP2248,,_xll.ohTrigger(Trigger,Quote!$V$2))</f>
        <v>1.3744613613374713E-2</v>
      </c>
      <c r="AT2248" s="359">
        <f>_xll.qlIndexFixing($AU$1,AP2248,TRUE,_xll.ohTrigger(Trigger,Trigger1M))</f>
        <v>1.3797529888426809E-2</v>
      </c>
    </row>
    <row r="2249" spans="41:46" ht="11.25" customHeight="1" x14ac:dyDescent="0.25">
      <c r="AO2249" s="187" t="s">
        <v>90</v>
      </c>
      <c r="AP2249" s="186">
        <f>_xll.qlInterestRateIndexFixingDate(Currency&amp;"ibor"&amp;$I$1,AQ2249,Trigger)</f>
        <v>55075</v>
      </c>
      <c r="AQ2249" s="186">
        <f>_xll.qlCalendarAdvance(Calendar,AQ2248,AO2249,"f",,Trigger)</f>
        <v>55079</v>
      </c>
      <c r="AR2249" s="186">
        <f>_xll.qlInterestRateIndexMaturity(Currency&amp;"ibor"&amp;$I$1,AQ2249,Trigger)</f>
        <v>55110</v>
      </c>
      <c r="AS2249" s="359">
        <f>_xll.qlIndexFixing($AC$5,AP2249,,_xll.ohTrigger(Trigger,Quote!$V$2))</f>
        <v>1.3745788942099381E-2</v>
      </c>
      <c r="AT2249" s="359">
        <f>_xll.qlIndexFixing($AU$1,AP2249,TRUE,_xll.ohTrigger(Trigger,Trigger1M))</f>
        <v>1.3793602006247298E-2</v>
      </c>
    </row>
    <row r="2250" spans="41:46" ht="11.25" customHeight="1" x14ac:dyDescent="0.25">
      <c r="AO2250" s="187" t="s">
        <v>90</v>
      </c>
      <c r="AP2250" s="186">
        <f>_xll.qlInterestRateIndexFixingDate(Currency&amp;"ibor"&amp;$I$1,AQ2250,Trigger)</f>
        <v>55082</v>
      </c>
      <c r="AQ2250" s="186">
        <f>_xll.qlCalendarAdvance(Calendar,AQ2249,AO2250,"f",,Trigger)</f>
        <v>55086</v>
      </c>
      <c r="AR2250" s="186">
        <f>_xll.qlInterestRateIndexMaturity(Currency&amp;"ibor"&amp;$I$1,AQ2250,Trigger)</f>
        <v>55117</v>
      </c>
      <c r="AS2250" s="359">
        <f>_xll.qlIndexFixing($AC$5,AP2250,,_xll.ohTrigger(Trigger,Quote!$V$2))</f>
        <v>1.3746964270945242E-2</v>
      </c>
      <c r="AT2250" s="359">
        <f>_xll.qlIndexFixing($AU$1,AP2250,TRUE,_xll.ohTrigger(Trigger,Trigger1M))</f>
        <v>1.3789644281562546E-2</v>
      </c>
    </row>
    <row r="2251" spans="41:46" ht="11.25" customHeight="1" x14ac:dyDescent="0.25">
      <c r="AO2251" s="187" t="s">
        <v>90</v>
      </c>
      <c r="AP2251" s="186">
        <f>_xll.qlInterestRateIndexFixingDate(Currency&amp;"ibor"&amp;$I$1,AQ2251,Trigger)</f>
        <v>55089</v>
      </c>
      <c r="AQ2251" s="186">
        <f>_xll.qlCalendarAdvance(Calendar,AQ2250,AO2251,"f",,Trigger)</f>
        <v>55093</v>
      </c>
      <c r="AR2251" s="186">
        <f>_xll.qlInterestRateIndexMaturity(Currency&amp;"ibor"&amp;$I$1,AQ2251,Trigger)</f>
        <v>55123</v>
      </c>
      <c r="AS2251" s="359">
        <f>_xll.qlIndexFixing($AC$5,AP2251,,_xll.ohTrigger(Trigger,Quote!$V$2))</f>
        <v>1.3747793242160355E-2</v>
      </c>
      <c r="AT2251" s="359">
        <f>_xll.qlIndexFixing($AU$1,AP2251,TRUE,_xll.ohTrigger(Trigger,Trigger1M))</f>
        <v>1.3785680188972194E-2</v>
      </c>
    </row>
    <row r="2252" spans="41:46" ht="11.25" customHeight="1" x14ac:dyDescent="0.25">
      <c r="AO2252" s="187" t="s">
        <v>90</v>
      </c>
      <c r="AP2252" s="186">
        <f>_xll.qlInterestRateIndexFixingDate(Currency&amp;"ibor"&amp;$I$1,AQ2252,Trigger)</f>
        <v>55096</v>
      </c>
      <c r="AQ2252" s="186">
        <f>_xll.qlCalendarAdvance(Calendar,AQ2251,AO2252,"f",,Trigger)</f>
        <v>55100</v>
      </c>
      <c r="AR2252" s="186">
        <f>_xll.qlInterestRateIndexMaturity(Currency&amp;"ibor"&amp;$I$1,AQ2252,Trigger)</f>
        <v>55130</v>
      </c>
      <c r="AS2252" s="359">
        <f>_xll.qlIndexFixing($AC$5,AP2252,,_xll.ohTrigger(Trigger,Quote!$V$2))</f>
        <v>1.374896852637697E-2</v>
      </c>
      <c r="AT2252" s="359">
        <f>_xll.qlIndexFixing($AU$1,AP2252,TRUE,_xll.ohTrigger(Trigger,Trigger1M))</f>
        <v>1.3781664936985294E-2</v>
      </c>
    </row>
    <row r="2253" spans="41:46" ht="11.25" customHeight="1" x14ac:dyDescent="0.25">
      <c r="AO2253" s="187" t="s">
        <v>90</v>
      </c>
      <c r="AP2253" s="186">
        <f>_xll.qlInterestRateIndexFixingDate(Currency&amp;"ibor"&amp;$I$1,AQ2253,Trigger)</f>
        <v>55103</v>
      </c>
      <c r="AQ2253" s="186">
        <f>_xll.qlCalendarAdvance(Calendar,AQ2252,AO2253,"f",,Trigger)</f>
        <v>55107</v>
      </c>
      <c r="AR2253" s="186">
        <f>_xll.qlInterestRateIndexMaturity(Currency&amp;"ibor"&amp;$I$1,AQ2253,Trigger)</f>
        <v>55137</v>
      </c>
      <c r="AS2253" s="359">
        <f>_xll.qlIndexFixing($AC$5,AP2253,,_xll.ohTrigger(Trigger,Quote!$V$2))</f>
        <v>1.3750143810705495E-2</v>
      </c>
      <c r="AT2253" s="359">
        <f>_xll.qlIndexFixing($AU$1,AP2253,TRUE,_xll.ohTrigger(Trigger,Trigger1M))</f>
        <v>1.3777619708835509E-2</v>
      </c>
    </row>
    <row r="2254" spans="41:46" ht="11.25" customHeight="1" x14ac:dyDescent="0.25">
      <c r="AO2254" s="187" t="s">
        <v>90</v>
      </c>
      <c r="AP2254" s="186">
        <f>_xll.qlInterestRateIndexFixingDate(Currency&amp;"ibor"&amp;$I$1,AQ2254,Trigger)</f>
        <v>55110</v>
      </c>
      <c r="AQ2254" s="186">
        <f>_xll.qlCalendarAdvance(Calendar,AQ2253,AO2254,"f",,Trigger)</f>
        <v>55114</v>
      </c>
      <c r="AR2254" s="186">
        <f>_xll.qlInterestRateIndexMaturity(Currency&amp;"ibor"&amp;$I$1,AQ2254,Trigger)</f>
        <v>55144</v>
      </c>
      <c r="AS2254" s="359">
        <f>_xll.qlIndexFixing($AC$5,AP2254,,_xll.ohTrigger(Trigger,Quote!$V$2))</f>
        <v>1.3751319095153924E-2</v>
      </c>
      <c r="AT2254" s="359">
        <f>_xll.qlIndexFixing($AU$1,AP2254,TRUE,_xll.ohTrigger(Trigger,Trigger1M))</f>
        <v>1.3773544458527631E-2</v>
      </c>
    </row>
    <row r="2255" spans="41:46" ht="11.25" customHeight="1" x14ac:dyDescent="0.25">
      <c r="AO2255" s="187" t="s">
        <v>90</v>
      </c>
      <c r="AP2255" s="186">
        <f>_xll.qlInterestRateIndexFixingDate(Currency&amp;"ibor"&amp;$I$1,AQ2255,Trigger)</f>
        <v>55117</v>
      </c>
      <c r="AQ2255" s="186">
        <f>_xll.qlCalendarAdvance(Calendar,AQ2254,AO2255,"f",,Trigger)</f>
        <v>55121</v>
      </c>
      <c r="AR2255" s="186">
        <f>_xll.qlInterestRateIndexMaturity(Currency&amp;"ibor"&amp;$I$1,AQ2255,Trigger)</f>
        <v>55151</v>
      </c>
      <c r="AS2255" s="359">
        <f>_xll.qlIndexFixing($AC$5,AP2255,,_xll.ohTrigger(Trigger,Quote!$V$2))</f>
        <v>1.3752494379711599E-2</v>
      </c>
      <c r="AT2255" s="359">
        <f>_xll.qlIndexFixing($AU$1,AP2255,TRUE,_xll.ohTrigger(Trigger,Trigger1M))</f>
        <v>1.3769439140045137E-2</v>
      </c>
    </row>
    <row r="2256" spans="41:46" ht="11.25" customHeight="1" x14ac:dyDescent="0.25">
      <c r="AO2256" s="187" t="s">
        <v>90</v>
      </c>
      <c r="AP2256" s="186">
        <f>_xll.qlInterestRateIndexFixingDate(Currency&amp;"ibor"&amp;$I$1,AQ2256,Trigger)</f>
        <v>55124</v>
      </c>
      <c r="AQ2256" s="186">
        <f>_xll.qlCalendarAdvance(Calendar,AQ2255,AO2256,"f",,Trigger)</f>
        <v>55128</v>
      </c>
      <c r="AR2256" s="186">
        <f>_xll.qlInterestRateIndexMaturity(Currency&amp;"ibor"&amp;$I$1,AQ2256,Trigger)</f>
        <v>55159</v>
      </c>
      <c r="AS2256" s="359">
        <f>_xll.qlIndexFixing($AC$5,AP2256,,_xll.ohTrigger(Trigger,Quote!$V$2))</f>
        <v>1.3754016246513899E-2</v>
      </c>
      <c r="AT2256" s="359">
        <f>_xll.qlIndexFixing($AU$1,AP2256,TRUE,_xll.ohTrigger(Trigger,Trigger1M))</f>
        <v>1.3765268664148985E-2</v>
      </c>
    </row>
    <row r="2257" spans="41:46" ht="11.25" customHeight="1" x14ac:dyDescent="0.25">
      <c r="AO2257" s="187" t="s">
        <v>90</v>
      </c>
      <c r="AP2257" s="186">
        <f>_xll.qlInterestRateIndexFixingDate(Currency&amp;"ibor"&amp;$I$1,AQ2257,Trigger)</f>
        <v>55131</v>
      </c>
      <c r="AQ2257" s="186">
        <f>_xll.qlCalendarAdvance(Calendar,AQ2256,AO2257,"f",,Trigger)</f>
        <v>55135</v>
      </c>
      <c r="AR2257" s="186">
        <f>_xll.qlInterestRateIndexMaturity(Currency&amp;"ibor"&amp;$I$1,AQ2257,Trigger)</f>
        <v>55166</v>
      </c>
      <c r="AS2257" s="359">
        <f>_xll.qlIndexFixing($AC$5,AP2257,,_xll.ohTrigger(Trigger,Quote!$V$2))</f>
        <v>1.3755191576192642E-2</v>
      </c>
      <c r="AT2257" s="359">
        <f>_xll.qlIndexFixing($AU$1,AP2257,TRUE,_xll.ohTrigger(Trigger,Trigger1M))</f>
        <v>1.376110075360068E-2</v>
      </c>
    </row>
    <row r="2258" spans="41:46" ht="11.25" customHeight="1" x14ac:dyDescent="0.25">
      <c r="AO2258" s="187" t="s">
        <v>90</v>
      </c>
      <c r="AP2258" s="186">
        <f>_xll.qlInterestRateIndexFixingDate(Currency&amp;"ibor"&amp;$I$1,AQ2258,Trigger)</f>
        <v>55138</v>
      </c>
      <c r="AQ2258" s="186">
        <f>_xll.qlCalendarAdvance(Calendar,AQ2257,AO2258,"f",,Trigger)</f>
        <v>55142</v>
      </c>
      <c r="AR2258" s="186">
        <f>_xll.qlInterestRateIndexMaturity(Currency&amp;"ibor"&amp;$I$1,AQ2258,Trigger)</f>
        <v>55173</v>
      </c>
      <c r="AS2258" s="359">
        <f>_xll.qlIndexFixing($AC$5,AP2258,,_xll.ohTrigger(Trigger,Quote!$V$2))</f>
        <v>1.3756366905987421E-2</v>
      </c>
      <c r="AT2258" s="359">
        <f>_xll.qlIndexFixing($AU$1,AP2258,TRUE,_xll.ohTrigger(Trigger,Trigger1M))</f>
        <v>1.3756902632454481E-2</v>
      </c>
    </row>
    <row r="2259" spans="41:46" ht="11.25" customHeight="1" x14ac:dyDescent="0.25">
      <c r="AO2259" s="187" t="s">
        <v>90</v>
      </c>
      <c r="AP2259" s="186">
        <f>_xll.qlInterestRateIndexFixingDate(Currency&amp;"ibor"&amp;$I$1,AQ2259,Trigger)</f>
        <v>55144</v>
      </c>
      <c r="AQ2259" s="186">
        <f>_xll.qlCalendarAdvance(Calendar,AQ2258,AO2259,"f",,Trigger)</f>
        <v>55149</v>
      </c>
      <c r="AR2259" s="186">
        <f>_xll.qlInterestRateIndexMaturity(Currency&amp;"ibor"&amp;$I$1,AQ2259,Trigger)</f>
        <v>55180</v>
      </c>
      <c r="AS2259" s="359">
        <f>_xll.qlIndexFixing($AC$5,AP2259,,_xll.ohTrigger(Trigger,Quote!$V$2))</f>
        <v>1.3757542235900816E-2</v>
      </c>
      <c r="AT2259" s="359">
        <f>_xll.qlIndexFixing($AU$1,AP2259,TRUE,_xll.ohTrigger(Trigger,Trigger1M))</f>
        <v>1.3752674254708476E-2</v>
      </c>
    </row>
    <row r="2260" spans="41:46" ht="11.25" customHeight="1" x14ac:dyDescent="0.25">
      <c r="AO2260" s="187" t="s">
        <v>90</v>
      </c>
      <c r="AP2260" s="186">
        <f>_xll.qlInterestRateIndexFixingDate(Currency&amp;"ibor"&amp;$I$1,AQ2260,Trigger)</f>
        <v>55152</v>
      </c>
      <c r="AQ2260" s="186">
        <f>_xll.qlCalendarAdvance(Calendar,AQ2259,AO2260,"f",,Trigger)</f>
        <v>55156</v>
      </c>
      <c r="AR2260" s="186">
        <f>_xll.qlInterestRateIndexMaturity(Currency&amp;"ibor"&amp;$I$1,AQ2260,Trigger)</f>
        <v>55187</v>
      </c>
      <c r="AS2260" s="359">
        <f>_xll.qlIndexFixing($AC$5,AP2260,,_xll.ohTrigger(Trigger,Quote!$V$2))</f>
        <v>1.3758717565935403E-2</v>
      </c>
      <c r="AT2260" s="359">
        <f>_xll.qlIndexFixing($AU$1,AP2260,TRUE,_xll.ohTrigger(Trigger,Trigger1M))</f>
        <v>1.3748415574355594E-2</v>
      </c>
    </row>
    <row r="2261" spans="41:46" ht="11.25" customHeight="1" x14ac:dyDescent="0.25">
      <c r="AO2261" s="187" t="s">
        <v>90</v>
      </c>
      <c r="AP2261" s="186">
        <f>_xll.qlInterestRateIndexFixingDate(Currency&amp;"ibor"&amp;$I$1,AQ2261,Trigger)</f>
        <v>55159</v>
      </c>
      <c r="AQ2261" s="186">
        <f>_xll.qlCalendarAdvance(Calendar,AQ2260,AO2261,"f",,Trigger)</f>
        <v>55163</v>
      </c>
      <c r="AR2261" s="186">
        <f>_xll.qlInterestRateIndexMaturity(Currency&amp;"ibor"&amp;$I$1,AQ2261,Trigger)</f>
        <v>55194</v>
      </c>
      <c r="AS2261" s="359">
        <f>_xll.qlIndexFixing($AC$5,AP2261,,_xll.ohTrigger(Trigger,Quote!$V$2))</f>
        <v>1.3759892896088605E-2</v>
      </c>
      <c r="AT2261" s="359">
        <f>_xll.qlIndexFixing($AU$1,AP2261,TRUE,_xll.ohTrigger(Trigger,Trigger1M))</f>
        <v>1.3744126545383612E-2</v>
      </c>
    </row>
    <row r="2262" spans="41:46" ht="11.25" customHeight="1" x14ac:dyDescent="0.25">
      <c r="AO2262" s="187" t="s">
        <v>90</v>
      </c>
      <c r="AP2262" s="186">
        <f>_xll.qlInterestRateIndexFixingDate(Currency&amp;"ibor"&amp;$I$1,AQ2262,Trigger)</f>
        <v>55166</v>
      </c>
      <c r="AQ2262" s="186">
        <f>_xll.qlCalendarAdvance(Calendar,AQ2261,AO2262,"f",,Trigger)</f>
        <v>55170</v>
      </c>
      <c r="AR2262" s="186">
        <f>_xll.qlInterestRateIndexMaturity(Currency&amp;"ibor"&amp;$I$1,AQ2262,Trigger)</f>
        <v>55201</v>
      </c>
      <c r="AS2262" s="359">
        <f>_xll.qlIndexFixing($AC$5,AP2262,,_xll.ohTrigger(Trigger,Quote!$V$2))</f>
        <v>1.3761068226360423E-2</v>
      </c>
      <c r="AT2262" s="359">
        <f>_xll.qlIndexFixing($AU$1,AP2262,TRUE,_xll.ohTrigger(Trigger,Trigger1M))</f>
        <v>1.3739807121782882E-2</v>
      </c>
    </row>
    <row r="2263" spans="41:46" ht="11.25" customHeight="1" x14ac:dyDescent="0.25">
      <c r="AO2263" s="187" t="s">
        <v>90</v>
      </c>
      <c r="AP2263" s="186">
        <f>_xll.qlInterestRateIndexFixingDate(Currency&amp;"ibor"&amp;$I$1,AQ2263,Trigger)</f>
        <v>55173</v>
      </c>
      <c r="AQ2263" s="186">
        <f>_xll.qlCalendarAdvance(Calendar,AQ2262,AO2263,"f",,Trigger)</f>
        <v>55177</v>
      </c>
      <c r="AR2263" s="186">
        <f>_xll.qlInterestRateIndexMaturity(Currency&amp;"ibor"&amp;$I$1,AQ2263,Trigger)</f>
        <v>55208</v>
      </c>
      <c r="AS2263" s="359">
        <f>_xll.qlIndexFixing($AC$5,AP2263,,_xll.ohTrigger(Trigger,Quote!$V$2))</f>
        <v>1.3762243556750856E-2</v>
      </c>
      <c r="AT2263" s="359">
        <f>_xll.qlIndexFixing($AU$1,AP2263,TRUE,_xll.ohTrigger(Trigger,Trigger1M))</f>
        <v>1.3735457257543753E-2</v>
      </c>
    </row>
    <row r="2264" spans="41:46" ht="11.25" customHeight="1" x14ac:dyDescent="0.25">
      <c r="AO2264" s="187" t="s">
        <v>90</v>
      </c>
      <c r="AP2264" s="186">
        <f>_xll.qlInterestRateIndexFixingDate(Currency&amp;"ibor"&amp;$I$1,AQ2264,Trigger)</f>
        <v>55180</v>
      </c>
      <c r="AQ2264" s="186">
        <f>_xll.qlCalendarAdvance(Calendar,AQ2263,AO2264,"f",,Trigger)</f>
        <v>55184</v>
      </c>
      <c r="AR2264" s="186">
        <f>_xll.qlInterestRateIndexMaturity(Currency&amp;"ibor"&amp;$I$1,AQ2264,Trigger)</f>
        <v>55212</v>
      </c>
      <c r="AS2264" s="359">
        <f>_xll.qlIndexFixing($AC$5,AP2264,,_xll.ohTrigger(Trigger,Quote!$V$2))</f>
        <v>1.3762378102615904E-2</v>
      </c>
      <c r="AT2264" s="359">
        <f>_xll.qlIndexFixing($AU$1,AP2264,TRUE,_xll.ohTrigger(Trigger,Trigger1M))</f>
        <v>1.3731237353890511E-2</v>
      </c>
    </row>
    <row r="2265" spans="41:46" ht="11.25" customHeight="1" x14ac:dyDescent="0.25">
      <c r="AO2265" s="187" t="s">
        <v>90</v>
      </c>
      <c r="AP2265" s="186">
        <f>_xll.qlInterestRateIndexFixingDate(Currency&amp;"ibor"&amp;$I$1,AQ2265,Trigger)</f>
        <v>55187</v>
      </c>
      <c r="AQ2265" s="186">
        <f>_xll.qlCalendarAdvance(Calendar,AQ2264,AO2265,"f",,Trigger)</f>
        <v>55191</v>
      </c>
      <c r="AR2265" s="186">
        <f>_xll.qlInterestRateIndexMaturity(Currency&amp;"ibor"&amp;$I$1,AQ2265,Trigger)</f>
        <v>55219</v>
      </c>
      <c r="AS2265" s="359">
        <f>_xll.qlIndexFixing($AC$5,AP2265,,_xll.ohTrigger(Trigger,Quote!$V$2))</f>
        <v>1.3763553298496514E-2</v>
      </c>
      <c r="AT2265" s="359">
        <f>_xll.qlIndexFixing($AU$1,AP2265,TRUE,_xll.ohTrigger(Trigger,Trigger1M))</f>
        <v>1.3726833527466984E-2</v>
      </c>
    </row>
    <row r="2266" spans="41:46" ht="11.25" customHeight="1" x14ac:dyDescent="0.25">
      <c r="AO2266" s="187" t="s">
        <v>90</v>
      </c>
      <c r="AP2266" s="186">
        <f>_xll.qlInterestRateIndexFixingDate(Currency&amp;"ibor"&amp;$I$1,AQ2266,Trigger)</f>
        <v>55194</v>
      </c>
      <c r="AQ2266" s="186">
        <f>_xll.qlCalendarAdvance(Calendar,AQ2265,AO2266,"f",,Trigger)</f>
        <v>55198</v>
      </c>
      <c r="AR2266" s="186">
        <f>_xll.qlInterestRateIndexMaturity(Currency&amp;"ibor"&amp;$I$1,AQ2266,Trigger)</f>
        <v>55226</v>
      </c>
      <c r="AS2266" s="359">
        <f>_xll.qlIndexFixing($AC$5,AP2266,,_xll.ohTrigger(Trigger,Quote!$V$2))</f>
        <v>1.3764728494488461E-2</v>
      </c>
      <c r="AT2266" s="359">
        <f>_xll.qlIndexFixing($AU$1,AP2266,TRUE,_xll.ohTrigger(Trigger,Trigger1M))</f>
        <v>1.3722399135579013E-2</v>
      </c>
    </row>
    <row r="2267" spans="41:46" ht="11.25" customHeight="1" x14ac:dyDescent="0.25">
      <c r="AO2267" s="187" t="s">
        <v>90</v>
      </c>
      <c r="AP2267" s="186">
        <f>_xll.qlInterestRateIndexFixingDate(Currency&amp;"ibor"&amp;$I$1,AQ2267,Trigger)</f>
        <v>55201</v>
      </c>
      <c r="AQ2267" s="186">
        <f>_xll.qlCalendarAdvance(Calendar,AQ2266,AO2267,"f",,Trigger)</f>
        <v>55205</v>
      </c>
      <c r="AR2267" s="186">
        <f>_xll.qlInterestRateIndexMaturity(Currency&amp;"ibor"&amp;$I$1,AQ2267,Trigger)</f>
        <v>55233</v>
      </c>
      <c r="AS2267" s="359">
        <f>_xll.qlIndexFixing($AC$5,AP2267,,_xll.ohTrigger(Trigger,Quote!$V$2))</f>
        <v>1.3765903690583186E-2</v>
      </c>
      <c r="AT2267" s="359">
        <f>_xll.qlIndexFixing($AU$1,AP2267,TRUE,_xll.ohTrigger(Trigger,Trigger1M))</f>
        <v>1.3717934132217684E-2</v>
      </c>
    </row>
    <row r="2268" spans="41:46" ht="11.25" customHeight="1" x14ac:dyDescent="0.25">
      <c r="AO2268" s="187" t="s">
        <v>90</v>
      </c>
      <c r="AP2268" s="186">
        <f>_xll.qlInterestRateIndexFixingDate(Currency&amp;"ibor"&amp;$I$1,AQ2268,Trigger)</f>
        <v>55208</v>
      </c>
      <c r="AQ2268" s="186">
        <f>_xll.qlCalendarAdvance(Calendar,AQ2267,AO2268,"f",,Trigger)</f>
        <v>55212</v>
      </c>
      <c r="AR2268" s="186">
        <f>_xll.qlInterestRateIndexMaturity(Currency&amp;"ibor"&amp;$I$1,AQ2268,Trigger)</f>
        <v>55242</v>
      </c>
      <c r="AS2268" s="359">
        <f>_xll.qlIndexFixing($AC$5,AP2268,,_xll.ohTrigger(Trigger,Quote!$V$2))</f>
        <v>1.3767773089459645E-2</v>
      </c>
      <c r="AT2268" s="359">
        <f>_xll.qlIndexFixing($AU$1,AP2268,TRUE,_xll.ohTrigger(Trigger,Trigger1M))</f>
        <v>1.3713312862137172E-2</v>
      </c>
    </row>
    <row r="2269" spans="41:46" ht="11.25" customHeight="1" x14ac:dyDescent="0.25">
      <c r="AO2269" s="187" t="s">
        <v>90</v>
      </c>
      <c r="AP2269" s="186">
        <f>_xll.qlInterestRateIndexFixingDate(Currency&amp;"ibor"&amp;$I$1,AQ2269,Trigger)</f>
        <v>55215</v>
      </c>
      <c r="AQ2269" s="186">
        <f>_xll.qlCalendarAdvance(Calendar,AQ2268,AO2269,"f",,Trigger)</f>
        <v>55219</v>
      </c>
      <c r="AR2269" s="186">
        <f>_xll.qlInterestRateIndexMaturity(Currency&amp;"ibor"&amp;$I$1,AQ2269,Trigger)</f>
        <v>55250</v>
      </c>
      <c r="AS2269" s="359">
        <f>_xll.qlIndexFixing($AC$5,AP2269,,_xll.ohTrigger(Trigger,Quote!$V$2))</f>
        <v>1.3769295541586938E-2</v>
      </c>
      <c r="AT2269" s="359">
        <f>_xll.qlIndexFixing($AU$1,AP2269,TRUE,_xll.ohTrigger(Trigger,Trigger1M))</f>
        <v>1.3708716242371237E-2</v>
      </c>
    </row>
    <row r="2270" spans="41:46" ht="11.25" customHeight="1" x14ac:dyDescent="0.25">
      <c r="AO2270" s="187" t="s">
        <v>90</v>
      </c>
      <c r="AP2270" s="186">
        <f>_xll.qlInterestRateIndexFixingDate(Currency&amp;"ibor"&amp;$I$1,AQ2270,Trigger)</f>
        <v>55222</v>
      </c>
      <c r="AQ2270" s="186">
        <f>_xll.qlCalendarAdvance(Calendar,AQ2269,AO2270,"f",,Trigger)</f>
        <v>55226</v>
      </c>
      <c r="AR2270" s="186">
        <f>_xll.qlInterestRateIndexMaturity(Currency&amp;"ibor"&amp;$I$1,AQ2270,Trigger)</f>
        <v>55257</v>
      </c>
      <c r="AS2270" s="359">
        <f>_xll.qlIndexFixing($AC$5,AP2270,,_xll.ohTrigger(Trigger,Quote!$V$2))</f>
        <v>1.3770470872807673E-2</v>
      </c>
      <c r="AT2270" s="359">
        <f>_xll.qlIndexFixing($AU$1,AP2270,TRUE,_xll.ohTrigger(Trigger,Trigger1M))</f>
        <v>1.37041520054886E-2</v>
      </c>
    </row>
    <row r="2271" spans="41:46" ht="11.25" customHeight="1" x14ac:dyDescent="0.25">
      <c r="AO2271" s="187" t="s">
        <v>90</v>
      </c>
      <c r="AP2271" s="186">
        <f>_xll.qlInterestRateIndexFixingDate(Currency&amp;"ibor"&amp;$I$1,AQ2271,Trigger)</f>
        <v>55229</v>
      </c>
      <c r="AQ2271" s="186">
        <f>_xll.qlCalendarAdvance(Calendar,AQ2270,AO2271,"f",,Trigger)</f>
        <v>55233</v>
      </c>
      <c r="AR2271" s="186">
        <f>_xll.qlInterestRateIndexMaturity(Currency&amp;"ibor"&amp;$I$1,AQ2271,Trigger)</f>
        <v>55264</v>
      </c>
      <c r="AS2271" s="359">
        <f>_xll.qlIndexFixing($AC$5,AP2271,,_xll.ohTrigger(Trigger,Quote!$V$2))</f>
        <v>1.3771646204149602E-2</v>
      </c>
      <c r="AT2271" s="359">
        <f>_xll.qlIndexFixing($AU$1,AP2271,TRUE,_xll.ohTrigger(Trigger,Trigger1M))</f>
        <v>1.369955695991875E-2</v>
      </c>
    </row>
    <row r="2272" spans="41:46" ht="11.25" customHeight="1" x14ac:dyDescent="0.25">
      <c r="AO2272" s="187" t="s">
        <v>90</v>
      </c>
      <c r="AP2272" s="186">
        <f>_xll.qlInterestRateIndexFixingDate(Currency&amp;"ibor"&amp;$I$1,AQ2272,Trigger)</f>
        <v>55236</v>
      </c>
      <c r="AQ2272" s="186">
        <f>_xll.qlCalendarAdvance(Calendar,AQ2271,AO2272,"f",,Trigger)</f>
        <v>55240</v>
      </c>
      <c r="AR2272" s="186">
        <f>_xll.qlInterestRateIndexMaturity(Currency&amp;"ibor"&amp;$I$1,AQ2272,Trigger)</f>
        <v>55271</v>
      </c>
      <c r="AS2272" s="359">
        <f>_xll.qlIndexFixing($AC$5,AP2272,,_xll.ohTrigger(Trigger,Quote!$V$2))</f>
        <v>1.3772821535607566E-2</v>
      </c>
      <c r="AT2272" s="359">
        <f>_xll.qlIndexFixing($AU$1,AP2272,TRUE,_xll.ohTrigger(Trigger,Trigger1M))</f>
        <v>1.3694931059657195E-2</v>
      </c>
    </row>
    <row r="2273" spans="41:46" ht="11.25" customHeight="1" x14ac:dyDescent="0.25">
      <c r="AO2273" s="187" t="s">
        <v>90</v>
      </c>
      <c r="AP2273" s="186">
        <f>_xll.qlInterestRateIndexFixingDate(Currency&amp;"ibor"&amp;$I$1,AQ2273,Trigger)</f>
        <v>55241</v>
      </c>
      <c r="AQ2273" s="186">
        <f>_xll.qlCalendarAdvance(Calendar,AQ2272,AO2273,"f",,Trigger)</f>
        <v>55247</v>
      </c>
      <c r="AR2273" s="186">
        <f>_xll.qlInterestRateIndexMaturity(Currency&amp;"ibor"&amp;$I$1,AQ2273,Trigger)</f>
        <v>55277</v>
      </c>
      <c r="AS2273" s="359">
        <f>_xll.qlIndexFixing($AC$5,AP2273,,_xll.ohTrigger(Trigger,Quote!$V$2))</f>
        <v>1.3773649521459319E-2</v>
      </c>
      <c r="AT2273" s="359">
        <f>_xll.qlIndexFixing($AU$1,AP2273,TRUE,_xll.ohTrigger(Trigger,Trigger1M))</f>
        <v>1.3690349300455651E-2</v>
      </c>
    </row>
    <row r="2274" spans="41:46" ht="11.25" customHeight="1" x14ac:dyDescent="0.25">
      <c r="AO2274" s="187" t="s">
        <v>90</v>
      </c>
      <c r="AP2274" s="186">
        <f>_xll.qlInterestRateIndexFixingDate(Currency&amp;"ibor"&amp;$I$1,AQ2274,Trigger)</f>
        <v>55250</v>
      </c>
      <c r="AQ2274" s="186">
        <f>_xll.qlCalendarAdvance(Calendar,AQ2273,AO2274,"f",,Trigger)</f>
        <v>55254</v>
      </c>
      <c r="AR2274" s="186">
        <f>_xll.qlInterestRateIndexMaturity(Currency&amp;"ibor"&amp;$I$1,AQ2274,Trigger)</f>
        <v>55284</v>
      </c>
      <c r="AS2274" s="359">
        <f>_xll.qlIndexFixing($AC$5,AP2274,,_xll.ohTrigger(Trigger,Quote!$V$2))</f>
        <v>1.3774824808204578E-2</v>
      </c>
      <c r="AT2274" s="359">
        <f>_xll.qlIndexFixing($AU$1,AP2274,TRUE,_xll.ohTrigger(Trigger,Trigger1M))</f>
        <v>1.3685663945234516E-2</v>
      </c>
    </row>
    <row r="2275" spans="41:46" ht="11.25" customHeight="1" x14ac:dyDescent="0.25">
      <c r="AO2275" s="187" t="s">
        <v>90</v>
      </c>
      <c r="AP2275" s="186">
        <f>_xll.qlInterestRateIndexFixingDate(Currency&amp;"ibor"&amp;$I$1,AQ2275,Trigger)</f>
        <v>55257</v>
      </c>
      <c r="AQ2275" s="186">
        <f>_xll.qlCalendarAdvance(Calendar,AQ2274,AO2275,"f",,Trigger)</f>
        <v>55261</v>
      </c>
      <c r="AR2275" s="186">
        <f>_xll.qlInterestRateIndexMaturity(Currency&amp;"ibor"&amp;$I$1,AQ2275,Trigger)</f>
        <v>55291</v>
      </c>
      <c r="AS2275" s="359">
        <f>_xll.qlIndexFixing($AC$5,AP2275,,_xll.ohTrigger(Trigger,Quote!$V$2))</f>
        <v>1.3776000095064411E-2</v>
      </c>
      <c r="AT2275" s="359">
        <f>_xll.qlIndexFixing($AU$1,AP2275,TRUE,_xll.ohTrigger(Trigger,Trigger1M))</f>
        <v>1.3680947601705462E-2</v>
      </c>
    </row>
    <row r="2276" spans="41:46" ht="11.25" customHeight="1" x14ac:dyDescent="0.25">
      <c r="AO2276" s="187" t="s">
        <v>90</v>
      </c>
      <c r="AP2276" s="186">
        <f>_xll.qlInterestRateIndexFixingDate(Currency&amp;"ibor"&amp;$I$1,AQ2276,Trigger)</f>
        <v>55264</v>
      </c>
      <c r="AQ2276" s="186">
        <f>_xll.qlCalendarAdvance(Calendar,AQ2275,AO2276,"f",,Trigger)</f>
        <v>55268</v>
      </c>
      <c r="AR2276" s="186">
        <f>_xll.qlInterestRateIndexMaturity(Currency&amp;"ibor"&amp;$I$1,AQ2276,Trigger)</f>
        <v>55298</v>
      </c>
      <c r="AS2276" s="359">
        <f>_xll.qlIndexFixing($AC$5,AP2276,,_xll.ohTrigger(Trigger,Quote!$V$2))</f>
        <v>1.3777175382041484E-2</v>
      </c>
      <c r="AT2276" s="359">
        <f>_xll.qlIndexFixing($AU$1,AP2276,TRUE,_xll.ohTrigger(Trigger,Trigger1M))</f>
        <v>1.3676200223870616E-2</v>
      </c>
    </row>
    <row r="2277" spans="41:46" ht="11.25" customHeight="1" x14ac:dyDescent="0.25">
      <c r="AO2277" s="187" t="s">
        <v>90</v>
      </c>
      <c r="AP2277" s="186">
        <f>_xll.qlInterestRateIndexFixingDate(Currency&amp;"ibor"&amp;$I$1,AQ2277,Trigger)</f>
        <v>55270</v>
      </c>
      <c r="AQ2277" s="186">
        <f>_xll.qlCalendarAdvance(Calendar,AQ2276,AO2277,"f",,Trigger)</f>
        <v>55275</v>
      </c>
      <c r="AR2277" s="186">
        <f>_xll.qlInterestRateIndexMaturity(Currency&amp;"ibor"&amp;$I$1,AQ2277,Trigger)</f>
        <v>55306</v>
      </c>
      <c r="AS2277" s="359">
        <f>_xll.qlIndexFixing($AC$5,AP2277,,_xll.ohTrigger(Trigger,Quote!$V$2))</f>
        <v>1.3766540698417869E-2</v>
      </c>
      <c r="AT2277" s="359">
        <f>_xll.qlIndexFixing($AU$1,AP2277,TRUE,_xll.ohTrigger(Trigger,Trigger1M))</f>
        <v>1.3671337127777999E-2</v>
      </c>
    </row>
    <row r="2278" spans="41:46" ht="11.25" customHeight="1" x14ac:dyDescent="0.25">
      <c r="AO2278" s="187" t="s">
        <v>90</v>
      </c>
      <c r="AP2278" s="186">
        <f>_xll.qlInterestRateIndexFixingDate(Currency&amp;"ibor"&amp;$I$1,AQ2278,Trigger)</f>
        <v>55278</v>
      </c>
      <c r="AQ2278" s="186">
        <f>_xll.qlCalendarAdvance(Calendar,AQ2277,AO2278,"f",,Trigger)</f>
        <v>55282</v>
      </c>
      <c r="AR2278" s="186">
        <f>_xll.qlInterestRateIndexMaturity(Currency&amp;"ibor"&amp;$I$1,AQ2278,Trigger)</f>
        <v>55313</v>
      </c>
      <c r="AS2278" s="359">
        <f>_xll.qlIndexFixing($AC$5,AP2278,,_xll.ohTrigger(Trigger,Quote!$V$2))</f>
        <v>1.3682562145596475E-2</v>
      </c>
      <c r="AT2278" s="359">
        <f>_xll.qlIndexFixing($AU$1,AP2278,TRUE,_xll.ohTrigger(Trigger,Trigger1M))</f>
        <v>1.3666525133266756E-2</v>
      </c>
    </row>
    <row r="2279" spans="41:46" ht="11.25" customHeight="1" x14ac:dyDescent="0.25">
      <c r="AO2279" s="187" t="s">
        <v>90</v>
      </c>
      <c r="AP2279" s="186">
        <f>_xll.qlInterestRateIndexFixingDate(Currency&amp;"ibor"&amp;$I$1,AQ2279,Trigger)</f>
        <v>55285</v>
      </c>
      <c r="AQ2279" s="186">
        <f>_xll.qlCalendarAdvance(Calendar,AQ2278,AO2279,"f",,Trigger)</f>
        <v>55289</v>
      </c>
      <c r="AR2279" s="186">
        <f>_xll.qlInterestRateIndexMaturity(Currency&amp;"ibor"&amp;$I$1,AQ2279,Trigger)</f>
        <v>55320</v>
      </c>
      <c r="AS2279" s="359">
        <f>_xll.qlIndexFixing($AC$5,AP2279,,_xll.ohTrigger(Trigger,Quote!$V$2))</f>
        <v>1.359849362486067E-2</v>
      </c>
      <c r="AT2279" s="359">
        <f>_xll.qlIndexFixing($AU$1,AP2279,TRUE,_xll.ohTrigger(Trigger,Trigger1M))</f>
        <v>1.3661681962032374E-2</v>
      </c>
    </row>
    <row r="2280" spans="41:46" ht="11.25" customHeight="1" x14ac:dyDescent="0.25">
      <c r="AO2280" s="187" t="s">
        <v>90</v>
      </c>
      <c r="AP2280" s="186">
        <f>_xll.qlInterestRateIndexFixingDate(Currency&amp;"ibor"&amp;$I$1,AQ2280,Trigger)</f>
        <v>55292</v>
      </c>
      <c r="AQ2280" s="186">
        <f>_xll.qlCalendarAdvance(Calendar,AQ2279,AO2280,"f",,Trigger)</f>
        <v>55296</v>
      </c>
      <c r="AR2280" s="186">
        <f>_xll.qlInterestRateIndexMaturity(Currency&amp;"ibor"&amp;$I$1,AQ2280,Trigger)</f>
        <v>55327</v>
      </c>
      <c r="AS2280" s="359">
        <f>_xll.qlIndexFixing($AC$5,AP2280,,_xll.ohTrigger(Trigger,Quote!$V$2))</f>
        <v>1.3514335138167603E-2</v>
      </c>
      <c r="AT2280" s="359">
        <f>_xll.qlIndexFixing($AU$1,AP2280,TRUE,_xll.ohTrigger(Trigger,Trigger1M))</f>
        <v>1.3656807568072943E-2</v>
      </c>
    </row>
    <row r="2281" spans="41:46" ht="11.25" customHeight="1" x14ac:dyDescent="0.25">
      <c r="AO2281" s="187" t="s">
        <v>90</v>
      </c>
      <c r="AP2281" s="186">
        <f>_xll.qlInterestRateIndexFixingDate(Currency&amp;"ibor"&amp;$I$1,AQ2281,Trigger)</f>
        <v>55299</v>
      </c>
      <c r="AQ2281" s="186">
        <f>_xll.qlCalendarAdvance(Calendar,AQ2280,AO2281,"f",,Trigger)</f>
        <v>55303</v>
      </c>
      <c r="AR2281" s="186">
        <f>_xll.qlInterestRateIndexMaturity(Currency&amp;"ibor"&amp;$I$1,AQ2281,Trigger)</f>
        <v>55334</v>
      </c>
      <c r="AS2281" s="359">
        <f>_xll.qlIndexFixing($AC$5,AP2281,,_xll.ohTrigger(Trigger,Quote!$V$2))</f>
        <v>1.3430086687484728E-2</v>
      </c>
      <c r="AT2281" s="359">
        <f>_xll.qlIndexFixing($AU$1,AP2281,TRUE,_xll.ohTrigger(Trigger,Trigger1M))</f>
        <v>1.3651901905391705E-2</v>
      </c>
    </row>
    <row r="2282" spans="41:46" ht="11.25" customHeight="1" x14ac:dyDescent="0.25">
      <c r="AO2282" s="187" t="s">
        <v>90</v>
      </c>
      <c r="AP2282" s="186">
        <f>_xll.qlInterestRateIndexFixingDate(Currency&amp;"ibor"&amp;$I$1,AQ2282,Trigger)</f>
        <v>55306</v>
      </c>
      <c r="AQ2282" s="186">
        <f>_xll.qlCalendarAdvance(Calendar,AQ2281,AO2282,"f",,Trigger)</f>
        <v>55310</v>
      </c>
      <c r="AR2282" s="186">
        <f>_xll.qlInterestRateIndexMaturity(Currency&amp;"ibor"&amp;$I$1,AQ2282,Trigger)</f>
        <v>55340</v>
      </c>
      <c r="AS2282" s="359">
        <f>_xll.qlIndexFixing($AC$5,AP2282,,_xll.ohTrigger(Trigger,Quote!$V$2))</f>
        <v>1.3406247336863686E-2</v>
      </c>
      <c r="AT2282" s="359">
        <f>_xll.qlIndexFixing($AU$1,AP2282,TRUE,_xll.ohTrigger(Trigger,Trigger1M))</f>
        <v>1.3647061660233994E-2</v>
      </c>
    </row>
    <row r="2283" spans="41:46" ht="11.25" customHeight="1" x14ac:dyDescent="0.25">
      <c r="AO2283" s="187" t="s">
        <v>90</v>
      </c>
      <c r="AP2283" s="186">
        <f>_xll.qlInterestRateIndexFixingDate(Currency&amp;"ibor"&amp;$I$1,AQ2283,Trigger)</f>
        <v>55313</v>
      </c>
      <c r="AQ2283" s="186">
        <f>_xll.qlCalendarAdvance(Calendar,AQ2282,AO2283,"f",,Trigger)</f>
        <v>55317</v>
      </c>
      <c r="AR2283" s="186">
        <f>_xll.qlInterestRateIndexMaturity(Currency&amp;"ibor"&amp;$I$1,AQ2283,Trigger)</f>
        <v>55347</v>
      </c>
      <c r="AS2283" s="359">
        <f>_xll.qlIndexFixing($AC$5,AP2283,,_xll.ohTrigger(Trigger,Quote!$V$2))</f>
        <v>1.3407021493605065E-2</v>
      </c>
      <c r="AT2283" s="359">
        <f>_xll.qlIndexFixing($AU$1,AP2283,TRUE,_xll.ohTrigger(Trigger,Trigger1M))</f>
        <v>1.3642095754171635E-2</v>
      </c>
    </row>
    <row r="2284" spans="41:46" ht="11.25" customHeight="1" x14ac:dyDescent="0.25">
      <c r="AO2284" s="187" t="s">
        <v>90</v>
      </c>
      <c r="AP2284" s="186">
        <f>_xll.qlInterestRateIndexFixingDate(Currency&amp;"ibor"&amp;$I$1,AQ2284,Trigger)</f>
        <v>55320</v>
      </c>
      <c r="AQ2284" s="186">
        <f>_xll.qlCalendarAdvance(Calendar,AQ2283,AO2284,"f",,Trigger)</f>
        <v>55324</v>
      </c>
      <c r="AR2284" s="186">
        <f>_xll.qlInterestRateIndexMaturity(Currency&amp;"ibor"&amp;$I$1,AQ2284,Trigger)</f>
        <v>55354</v>
      </c>
      <c r="AS2284" s="359">
        <f>_xll.qlIndexFixing($AC$5,AP2284,,_xll.ohTrigger(Trigger,Quote!$V$2))</f>
        <v>1.3407795650391741E-2</v>
      </c>
      <c r="AT2284" s="359">
        <f>_xll.qlIndexFixing($AU$1,AP2284,TRUE,_xll.ohTrigger(Trigger,Trigger1M))</f>
        <v>1.3637098445785867E-2</v>
      </c>
    </row>
    <row r="2285" spans="41:46" ht="11.25" customHeight="1" x14ac:dyDescent="0.25">
      <c r="AO2285" s="187" t="s">
        <v>90</v>
      </c>
      <c r="AP2285" s="186">
        <f>_xll.qlInterestRateIndexFixingDate(Currency&amp;"ibor"&amp;$I$1,AQ2285,Trigger)</f>
        <v>55327</v>
      </c>
      <c r="AQ2285" s="186">
        <f>_xll.qlCalendarAdvance(Calendar,AQ2284,AO2285,"f",,Trigger)</f>
        <v>55331</v>
      </c>
      <c r="AR2285" s="186">
        <f>_xll.qlInterestRateIndexMaturity(Currency&amp;"ibor"&amp;$I$1,AQ2285,Trigger)</f>
        <v>55361</v>
      </c>
      <c r="AS2285" s="359">
        <f>_xll.qlIndexFixing($AC$5,AP2285,,_xll.ohTrigger(Trigger,Quote!$V$2))</f>
        <v>1.3408569807234372E-2</v>
      </c>
      <c r="AT2285" s="359">
        <f>_xll.qlIndexFixing($AU$1,AP2285,TRUE,_xll.ohTrigger(Trigger,Trigger1M))</f>
        <v>1.3632069689078818E-2</v>
      </c>
    </row>
    <row r="2286" spans="41:46" ht="11.25" customHeight="1" x14ac:dyDescent="0.25">
      <c r="AO2286" s="187" t="s">
        <v>90</v>
      </c>
      <c r="AP2286" s="186">
        <f>_xll.qlInterestRateIndexFixingDate(Currency&amp;"ibor"&amp;$I$1,AQ2286,Trigger)</f>
        <v>55334</v>
      </c>
      <c r="AQ2286" s="186">
        <f>_xll.qlCalendarAdvance(Calendar,AQ2285,AO2286,"f",,Trigger)</f>
        <v>55338</v>
      </c>
      <c r="AR2286" s="186">
        <f>_xll.qlInterestRateIndexMaturity(Currency&amp;"ibor"&amp;$I$1,AQ2286,Trigger)</f>
        <v>55369</v>
      </c>
      <c r="AS2286" s="359">
        <f>_xll.qlIndexFixing($AC$5,AP2286,,_xll.ohTrigger(Trigger,Quote!$V$2))</f>
        <v>1.3409648910047844E-2</v>
      </c>
      <c r="AT2286" s="359">
        <f>_xll.qlIndexFixing($AU$1,AP2286,TRUE,_xll.ohTrigger(Trigger,Trigger1M))</f>
        <v>1.3626902951042526E-2</v>
      </c>
    </row>
    <row r="2287" spans="41:46" ht="11.25" customHeight="1" x14ac:dyDescent="0.25">
      <c r="AO2287" s="187" t="s">
        <v>90</v>
      </c>
      <c r="AP2287" s="186">
        <f>_xll.qlInterestRateIndexFixingDate(Currency&amp;"ibor"&amp;$I$1,AQ2287,Trigger)</f>
        <v>55341</v>
      </c>
      <c r="AQ2287" s="186">
        <f>_xll.qlCalendarAdvance(Calendar,AQ2286,AO2287,"f",,Trigger)</f>
        <v>55345</v>
      </c>
      <c r="AR2287" s="186">
        <f>_xll.qlInterestRateIndexMaturity(Currency&amp;"ibor"&amp;$I$1,AQ2287,Trigger)</f>
        <v>55376</v>
      </c>
      <c r="AS2287" s="359">
        <f>_xll.qlIndexFixing($AC$5,AP2287,,_xll.ohTrigger(Trigger,Quote!$V$2))</f>
        <v>1.341042309581366E-2</v>
      </c>
      <c r="AT2287" s="359">
        <f>_xll.qlIndexFixing($AU$1,AP2287,TRUE,_xll.ohTrigger(Trigger,Trigger1M))</f>
        <v>1.3621808709977413E-2</v>
      </c>
    </row>
    <row r="2288" spans="41:46" ht="11.25" customHeight="1" x14ac:dyDescent="0.25">
      <c r="AO2288" s="187" t="s">
        <v>90</v>
      </c>
      <c r="AP2288" s="186">
        <f>_xll.qlInterestRateIndexFixingDate(Currency&amp;"ibor"&amp;$I$1,AQ2288,Trigger)</f>
        <v>55348</v>
      </c>
      <c r="AQ2288" s="186">
        <f>_xll.qlCalendarAdvance(Calendar,AQ2287,AO2288,"f",,Trigger)</f>
        <v>55352</v>
      </c>
      <c r="AR2288" s="186">
        <f>_xll.qlInterestRateIndexMaturity(Currency&amp;"ibor"&amp;$I$1,AQ2288,Trigger)</f>
        <v>55383</v>
      </c>
      <c r="AS2288" s="359">
        <f>_xll.qlIndexFixing($AC$5,AP2288,,_xll.ohTrigger(Trigger,Quote!$V$2))</f>
        <v>1.3411197281628472E-2</v>
      </c>
      <c r="AT2288" s="359">
        <f>_xll.qlIndexFixing($AU$1,AP2288,TRUE,_xll.ohTrigger(Trigger,Trigger1M))</f>
        <v>1.3616682878182268E-2</v>
      </c>
    </row>
    <row r="2289" spans="41:46" ht="11.25" customHeight="1" x14ac:dyDescent="0.25">
      <c r="AO2289" s="187" t="s">
        <v>90</v>
      </c>
      <c r="AP2289" s="186">
        <f>_xll.qlInterestRateIndexFixingDate(Currency&amp;"ibor"&amp;$I$1,AQ2289,Trigger)</f>
        <v>55355</v>
      </c>
      <c r="AQ2289" s="186">
        <f>_xll.qlCalendarAdvance(Calendar,AQ2288,AO2289,"f",,Trigger)</f>
        <v>55359</v>
      </c>
      <c r="AR2289" s="186">
        <f>_xll.qlInterestRateIndexMaturity(Currency&amp;"ibor"&amp;$I$1,AQ2289,Trigger)</f>
        <v>55390</v>
      </c>
      <c r="AS2289" s="359">
        <f>_xll.qlIndexFixing($AC$5,AP2289,,_xll.ohTrigger(Trigger,Quote!$V$2))</f>
        <v>1.3411971467500011E-2</v>
      </c>
      <c r="AT2289" s="359">
        <f>_xll.qlIndexFixing($AU$1,AP2289,TRUE,_xll.ohTrigger(Trigger,Trigger1M))</f>
        <v>1.3611525409657757E-2</v>
      </c>
    </row>
    <row r="2290" spans="41:46" ht="11.25" customHeight="1" x14ac:dyDescent="0.25">
      <c r="AO2290" s="187" t="s">
        <v>90</v>
      </c>
      <c r="AP2290" s="186">
        <f>_xll.qlInterestRateIndexFixingDate(Currency&amp;"ibor"&amp;$I$1,AQ2290,Trigger)</f>
        <v>55362</v>
      </c>
      <c r="AQ2290" s="186">
        <f>_xll.qlCalendarAdvance(Calendar,AQ2289,AO2290,"f",,Trigger)</f>
        <v>55366</v>
      </c>
      <c r="AR2290" s="186">
        <f>_xll.qlInterestRateIndexMaturity(Currency&amp;"ibor"&amp;$I$1,AQ2290,Trigger)</f>
        <v>55397</v>
      </c>
      <c r="AS2290" s="359">
        <f>_xll.qlIndexFixing($AC$5,AP2290,,_xll.ohTrigger(Trigger,Quote!$V$2))</f>
        <v>1.3412745653417966E-2</v>
      </c>
      <c r="AT2290" s="359">
        <f>_xll.qlIndexFixing($AU$1,AP2290,TRUE,_xll.ohTrigger(Trigger,Trigger1M))</f>
        <v>1.3606336258396811E-2</v>
      </c>
    </row>
    <row r="2291" spans="41:46" ht="11.25" customHeight="1" x14ac:dyDescent="0.25">
      <c r="AO2291" s="187" t="s">
        <v>90</v>
      </c>
      <c r="AP2291" s="186">
        <f>_xll.qlInterestRateIndexFixingDate(Currency&amp;"ibor"&amp;$I$1,AQ2291,Trigger)</f>
        <v>55369</v>
      </c>
      <c r="AQ2291" s="186">
        <f>_xll.qlCalendarAdvance(Calendar,AQ2290,AO2291,"f",,Trigger)</f>
        <v>55373</v>
      </c>
      <c r="AR2291" s="186">
        <f>_xll.qlInterestRateIndexMaturity(Currency&amp;"ibor"&amp;$I$1,AQ2291,Trigger)</f>
        <v>55404</v>
      </c>
      <c r="AS2291" s="359">
        <f>_xll.qlIndexFixing($AC$5,AP2291,,_xll.ohTrigger(Trigger,Quote!$V$2))</f>
        <v>1.3413519839387491E-2</v>
      </c>
      <c r="AT2291" s="359">
        <f>_xll.qlIndexFixing($AU$1,AP2291,TRUE,_xll.ohTrigger(Trigger,Trigger1M))</f>
        <v>1.3601115378410413E-2</v>
      </c>
    </row>
    <row r="2292" spans="41:46" ht="11.25" customHeight="1" x14ac:dyDescent="0.25">
      <c r="AO2292" s="187" t="s">
        <v>90</v>
      </c>
      <c r="AP2292" s="186">
        <f>_xll.qlInterestRateIndexFixingDate(Currency&amp;"ibor"&amp;$I$1,AQ2292,Trigger)</f>
        <v>55376</v>
      </c>
      <c r="AQ2292" s="186">
        <f>_xll.qlCalendarAdvance(Calendar,AQ2291,AO2292,"f",,Trigger)</f>
        <v>55380</v>
      </c>
      <c r="AR2292" s="186">
        <f>_xll.qlInterestRateIndexMaturity(Currency&amp;"ibor"&amp;$I$1,AQ2292,Trigger)</f>
        <v>55411</v>
      </c>
      <c r="AS2292" s="359">
        <f>_xll.qlIndexFixing($AC$5,AP2292,,_xll.ohTrigger(Trigger,Quote!$V$2))</f>
        <v>1.3414294025413746E-2</v>
      </c>
      <c r="AT2292" s="359">
        <f>_xll.qlIndexFixing($AU$1,AP2292,TRUE,_xll.ohTrigger(Trigger,Trigger1M))</f>
        <v>1.359586272369665E-2</v>
      </c>
    </row>
    <row r="2293" spans="41:46" ht="11.25" customHeight="1" x14ac:dyDescent="0.25">
      <c r="AO2293" s="187" t="s">
        <v>90</v>
      </c>
      <c r="AP2293" s="186">
        <f>_xll.qlInterestRateIndexFixingDate(Currency&amp;"ibor"&amp;$I$1,AQ2293,Trigger)</f>
        <v>55383</v>
      </c>
      <c r="AQ2293" s="186">
        <f>_xll.qlCalendarAdvance(Calendar,AQ2292,AO2293,"f",,Trigger)</f>
        <v>55387</v>
      </c>
      <c r="AR2293" s="186">
        <f>_xll.qlInterestRateIndexMaturity(Currency&amp;"ibor"&amp;$I$1,AQ2293,Trigger)</f>
        <v>55418</v>
      </c>
      <c r="AS2293" s="359">
        <f>_xll.qlIndexFixing($AC$5,AP2293,,_xll.ohTrigger(Trigger,Quote!$V$2))</f>
        <v>1.3415068211488993E-2</v>
      </c>
      <c r="AT2293" s="359">
        <f>_xll.qlIndexFixing($AU$1,AP2293,TRUE,_xll.ohTrigger(Trigger,Trigger1M))</f>
        <v>1.3590578248256187E-2</v>
      </c>
    </row>
    <row r="2294" spans="41:46" ht="11.25" customHeight="1" x14ac:dyDescent="0.25">
      <c r="AO2294" s="187" t="s">
        <v>90</v>
      </c>
      <c r="AP2294" s="186">
        <f>_xll.qlInterestRateIndexFixingDate(Currency&amp;"ibor"&amp;$I$1,AQ2294,Trigger)</f>
        <v>55390</v>
      </c>
      <c r="AQ2294" s="186">
        <f>_xll.qlCalendarAdvance(Calendar,AQ2293,AO2294,"f",,Trigger)</f>
        <v>55394</v>
      </c>
      <c r="AR2294" s="186">
        <f>_xll.qlInterestRateIndexMaturity(Currency&amp;"ibor"&amp;$I$1,AQ2294,Trigger)</f>
        <v>55425</v>
      </c>
      <c r="AS2294" s="359">
        <f>_xll.qlIndexFixing($AC$5,AP2294,,_xll.ohTrigger(Trigger,Quote!$V$2))</f>
        <v>1.3415842397615813E-2</v>
      </c>
      <c r="AT2294" s="359">
        <f>_xll.qlIndexFixing($AU$1,AP2294,TRUE,_xll.ohTrigger(Trigger,Trigger1M))</f>
        <v>1.3585261906087113E-2</v>
      </c>
    </row>
    <row r="2295" spans="41:46" ht="11.25" customHeight="1" x14ac:dyDescent="0.25">
      <c r="AO2295" s="187" t="s">
        <v>90</v>
      </c>
      <c r="AP2295" s="186">
        <f>_xll.qlInterestRateIndexFixingDate(Currency&amp;"ibor"&amp;$I$1,AQ2295,Trigger)</f>
        <v>55397</v>
      </c>
      <c r="AQ2295" s="186">
        <f>_xll.qlCalendarAdvance(Calendar,AQ2294,AO2295,"f",,Trigger)</f>
        <v>55401</v>
      </c>
      <c r="AR2295" s="186">
        <f>_xll.qlInterestRateIndexMaturity(Currency&amp;"ibor"&amp;$I$1,AQ2295,Trigger)</f>
        <v>55431</v>
      </c>
      <c r="AS2295" s="359">
        <f>_xll.qlIndexFixing($AC$5,AP2295,,_xll.ohTrigger(Trigger,Quote!$V$2))</f>
        <v>1.3416311378383838E-2</v>
      </c>
      <c r="AT2295" s="359">
        <f>_xll.qlIndexFixing($AU$1,AP2295,TRUE,_xll.ohTrigger(Trigger,Trigger1M))</f>
        <v>1.3580042344259802E-2</v>
      </c>
    </row>
    <row r="2296" spans="41:46" ht="11.25" customHeight="1" x14ac:dyDescent="0.25">
      <c r="AO2296" s="187" t="s">
        <v>90</v>
      </c>
      <c r="AP2296" s="186">
        <f>_xll.qlInterestRateIndexFixingDate(Currency&amp;"ibor"&amp;$I$1,AQ2296,Trigger)</f>
        <v>55404</v>
      </c>
      <c r="AQ2296" s="186">
        <f>_xll.qlCalendarAdvance(Calendar,AQ2295,AO2296,"f",,Trigger)</f>
        <v>55408</v>
      </c>
      <c r="AR2296" s="186">
        <f>_xll.qlInterestRateIndexMaturity(Currency&amp;"ibor"&amp;$I$1,AQ2296,Trigger)</f>
        <v>55438</v>
      </c>
      <c r="AS2296" s="359">
        <f>_xll.qlIndexFixing($AC$5,AP2296,,_xll.ohTrigger(Trigger,Quote!$V$2))</f>
        <v>1.3417085535775364E-2</v>
      </c>
      <c r="AT2296" s="359">
        <f>_xll.qlIndexFixing($AU$1,AP2296,TRUE,_xll.ohTrigger(Trigger,Trigger1M))</f>
        <v>1.3574664620041865E-2</v>
      </c>
    </row>
    <row r="2297" spans="41:46" ht="11.25" customHeight="1" x14ac:dyDescent="0.25">
      <c r="AO2297" s="187" t="s">
        <v>90</v>
      </c>
      <c r="AP2297" s="186">
        <f>_xll.qlInterestRateIndexFixingDate(Currency&amp;"ibor"&amp;$I$1,AQ2297,Trigger)</f>
        <v>55411</v>
      </c>
      <c r="AQ2297" s="186">
        <f>_xll.qlCalendarAdvance(Calendar,AQ2296,AO2297,"f",,Trigger)</f>
        <v>55415</v>
      </c>
      <c r="AR2297" s="186">
        <f>_xll.qlInterestRateIndexMaturity(Currency&amp;"ibor"&amp;$I$1,AQ2297,Trigger)</f>
        <v>55445</v>
      </c>
      <c r="AS2297" s="359">
        <f>_xll.qlIndexFixing($AC$5,AP2297,,_xll.ohTrigger(Trigger,Quote!$V$2))</f>
        <v>1.3417859693214851E-2</v>
      </c>
      <c r="AT2297" s="359">
        <f>_xll.qlIndexFixing($AU$1,AP2297,TRUE,_xll.ohTrigger(Trigger,Trigger1M))</f>
        <v>1.3569254895520189E-2</v>
      </c>
    </row>
    <row r="2298" spans="41:46" ht="11.25" customHeight="1" x14ac:dyDescent="0.25">
      <c r="AO2298" s="187" t="s">
        <v>90</v>
      </c>
      <c r="AP2298" s="186">
        <f>_xll.qlInterestRateIndexFixingDate(Currency&amp;"ibor"&amp;$I$1,AQ2298,Trigger)</f>
        <v>55418</v>
      </c>
      <c r="AQ2298" s="186">
        <f>_xll.qlCalendarAdvance(Calendar,AQ2297,AO2298,"f",,Trigger)</f>
        <v>55422</v>
      </c>
      <c r="AR2298" s="186">
        <f>_xll.qlInterestRateIndexMaturity(Currency&amp;"ibor"&amp;$I$1,AQ2298,Trigger)</f>
        <v>55452</v>
      </c>
      <c r="AS2298" s="359">
        <f>_xll.qlIndexFixing($AC$5,AP2298,,_xll.ohTrigger(Trigger,Quote!$V$2))</f>
        <v>1.3418633850704964E-2</v>
      </c>
      <c r="AT2298" s="359">
        <f>_xll.qlIndexFixing($AU$1,AP2298,TRUE,_xll.ohTrigger(Trigger,Trigger1M))</f>
        <v>1.3563813124691571E-2</v>
      </c>
    </row>
    <row r="2299" spans="41:46" ht="11.25" customHeight="1" x14ac:dyDescent="0.25">
      <c r="AO2299" s="187" t="s">
        <v>90</v>
      </c>
      <c r="AP2299" s="186">
        <f>_xll.qlInterestRateIndexFixingDate(Currency&amp;"ibor"&amp;$I$1,AQ2299,Trigger)</f>
        <v>55425</v>
      </c>
      <c r="AQ2299" s="186">
        <f>_xll.qlCalendarAdvance(Calendar,AQ2298,AO2299,"f",,Trigger)</f>
        <v>55429</v>
      </c>
      <c r="AR2299" s="186">
        <f>_xll.qlInterestRateIndexMaturity(Currency&amp;"ibor"&amp;$I$1,AQ2299,Trigger)</f>
        <v>55460</v>
      </c>
      <c r="AS2299" s="359">
        <f>_xll.qlIndexFixing($AC$5,AP2299,,_xll.ohTrigger(Trigger,Quote!$V$2))</f>
        <v>1.3419713329018325E-2</v>
      </c>
      <c r="AT2299" s="359">
        <f>_xll.qlIndexFixing($AU$1,AP2299,TRUE,_xll.ohTrigger(Trigger,Trigger1M))</f>
        <v>1.355820058449579E-2</v>
      </c>
    </row>
    <row r="2300" spans="41:46" ht="11.25" customHeight="1" x14ac:dyDescent="0.25">
      <c r="AO2300" s="187" t="s">
        <v>90</v>
      </c>
      <c r="AP2300" s="186">
        <f>_xll.qlInterestRateIndexFixingDate(Currency&amp;"ibor"&amp;$I$1,AQ2300,Trigger)</f>
        <v>55432</v>
      </c>
      <c r="AQ2300" s="186">
        <f>_xll.qlCalendarAdvance(Calendar,AQ2299,AO2300,"f",,Trigger)</f>
        <v>55436</v>
      </c>
      <c r="AR2300" s="186">
        <f>_xll.qlInterestRateIndexMaturity(Currency&amp;"ibor"&amp;$I$1,AQ2300,Trigger)</f>
        <v>55467</v>
      </c>
      <c r="AS2300" s="359">
        <f>_xll.qlIndexFixing($AC$5,AP2300,,_xll.ohTrigger(Trigger,Quote!$V$2))</f>
        <v>1.3420487515454575E-2</v>
      </c>
      <c r="AT2300" s="359">
        <f>_xll.qlIndexFixing($AU$1,AP2300,TRUE,_xll.ohTrigger(Trigger,Trigger1M))</f>
        <v>1.3552692076048986E-2</v>
      </c>
    </row>
    <row r="2301" spans="41:46" ht="11.25" customHeight="1" x14ac:dyDescent="0.25">
      <c r="AO2301" s="187" t="s">
        <v>90</v>
      </c>
      <c r="AP2301" s="186">
        <f>_xll.qlInterestRateIndexFixingDate(Currency&amp;"ibor"&amp;$I$1,AQ2301,Trigger)</f>
        <v>55439</v>
      </c>
      <c r="AQ2301" s="186">
        <f>_xll.qlCalendarAdvance(Calendar,AQ2300,AO2301,"f",,Trigger)</f>
        <v>55443</v>
      </c>
      <c r="AR2301" s="186">
        <f>_xll.qlInterestRateIndexMaturity(Currency&amp;"ibor"&amp;$I$1,AQ2301,Trigger)</f>
        <v>55474</v>
      </c>
      <c r="AS2301" s="359">
        <f>_xll.qlIndexFixing($AC$5,AP2301,,_xll.ohTrigger(Trigger,Quote!$V$2))</f>
        <v>1.3421261701942395E-2</v>
      </c>
      <c r="AT2301" s="359">
        <f>_xll.qlIndexFixing($AU$1,AP2301,TRUE,_xll.ohTrigger(Trigger,Trigger1M))</f>
        <v>1.3547151378904027E-2</v>
      </c>
    </row>
    <row r="2302" spans="41:46" ht="11.25" customHeight="1" x14ac:dyDescent="0.25">
      <c r="AO2302" s="187" t="s">
        <v>90</v>
      </c>
      <c r="AP2302" s="186">
        <f>_xll.qlInterestRateIndexFixingDate(Currency&amp;"ibor"&amp;$I$1,AQ2302,Trigger)</f>
        <v>55446</v>
      </c>
      <c r="AQ2302" s="186">
        <f>_xll.qlCalendarAdvance(Calendar,AQ2301,AO2302,"f",,Trigger)</f>
        <v>55450</v>
      </c>
      <c r="AR2302" s="186">
        <f>_xll.qlInterestRateIndexMaturity(Currency&amp;"ibor"&amp;$I$1,AQ2302,Trigger)</f>
        <v>55481</v>
      </c>
      <c r="AS2302" s="359">
        <f>_xll.qlIndexFixing($AC$5,AP2302,,_xll.ohTrigger(Trigger,Quote!$V$2))</f>
        <v>1.3422035888479209E-2</v>
      </c>
      <c r="AT2302" s="359">
        <f>_xll.qlIndexFixing($AU$1,AP2302,TRUE,_xll.ohTrigger(Trigger,Trigger1M))</f>
        <v>1.3541578447061572E-2</v>
      </c>
    </row>
    <row r="2303" spans="41:46" ht="11.25" customHeight="1" x14ac:dyDescent="0.25">
      <c r="AO2303" s="187" t="s">
        <v>90</v>
      </c>
      <c r="AP2303" s="186">
        <f>_xll.qlInterestRateIndexFixingDate(Currency&amp;"ibor"&amp;$I$1,AQ2303,Trigger)</f>
        <v>55453</v>
      </c>
      <c r="AQ2303" s="186">
        <f>_xll.qlCalendarAdvance(Calendar,AQ2302,AO2303,"f",,Trigger)</f>
        <v>55457</v>
      </c>
      <c r="AR2303" s="186">
        <f>_xll.qlInterestRateIndexMaturity(Currency&amp;"ibor"&amp;$I$1,AQ2303,Trigger)</f>
        <v>55487</v>
      </c>
      <c r="AS2303" s="359">
        <f>_xll.qlIndexFixing($AC$5,AP2303,,_xll.ohTrigger(Trigger,Quote!$V$2))</f>
        <v>1.3422504638898936E-2</v>
      </c>
      <c r="AT2303" s="359">
        <f>_xll.qlIndexFixing($AU$1,AP2303,TRUE,_xll.ohTrigger(Trigger,Trigger1M))</f>
        <v>1.3536121966208015E-2</v>
      </c>
    </row>
    <row r="2304" spans="41:46" ht="11.25" customHeight="1" x14ac:dyDescent="0.25">
      <c r="AO2304" s="187" t="s">
        <v>90</v>
      </c>
      <c r="AP2304" s="186">
        <f>_xll.qlInterestRateIndexFixingDate(Currency&amp;"ibor"&amp;$I$1,AQ2304,Trigger)</f>
        <v>55460</v>
      </c>
      <c r="AQ2304" s="186">
        <f>_xll.qlCalendarAdvance(Calendar,AQ2303,AO2304,"f",,Trigger)</f>
        <v>55464</v>
      </c>
      <c r="AR2304" s="186">
        <f>_xll.qlInterestRateIndexMaturity(Currency&amp;"ibor"&amp;$I$1,AQ2304,Trigger)</f>
        <v>55494</v>
      </c>
      <c r="AS2304" s="359">
        <f>_xll.qlIndexFixing($AC$5,AP2304,,_xll.ohTrigger(Trigger,Quote!$V$2))</f>
        <v>1.3423278796687477E-2</v>
      </c>
      <c r="AT2304" s="359">
        <f>_xll.qlIndexFixing($AU$1,AP2304,TRUE,_xll.ohTrigger(Trigger,Trigger1M))</f>
        <v>1.3530486951673026E-2</v>
      </c>
    </row>
    <row r="2305" spans="41:46" ht="11.25" customHeight="1" x14ac:dyDescent="0.25">
      <c r="AO2305" s="187" t="s">
        <v>90</v>
      </c>
      <c r="AP2305" s="186">
        <f>_xll.qlInterestRateIndexFixingDate(Currency&amp;"ibor"&amp;$I$1,AQ2305,Trigger)</f>
        <v>55467</v>
      </c>
      <c r="AQ2305" s="186">
        <f>_xll.qlCalendarAdvance(Calendar,AQ2304,AO2305,"f",,Trigger)</f>
        <v>55471</v>
      </c>
      <c r="AR2305" s="186">
        <f>_xll.qlInterestRateIndexMaturity(Currency&amp;"ibor"&amp;$I$1,AQ2305,Trigger)</f>
        <v>55501</v>
      </c>
      <c r="AS2305" s="359">
        <f>_xll.qlIndexFixing($AC$5,AP2305,,_xll.ohTrigger(Trigger,Quote!$V$2))</f>
        <v>1.3424052954526644E-2</v>
      </c>
      <c r="AT2305" s="359">
        <f>_xll.qlIndexFixing($AU$1,AP2305,TRUE,_xll.ohTrigger(Trigger,Trigger1M))</f>
        <v>1.3524819568875301E-2</v>
      </c>
    </row>
    <row r="2306" spans="41:46" ht="11.25" customHeight="1" x14ac:dyDescent="0.25">
      <c r="AO2306" s="187" t="s">
        <v>90</v>
      </c>
      <c r="AP2306" s="186">
        <f>_xll.qlInterestRateIndexFixingDate(Currency&amp;"ibor"&amp;$I$1,AQ2306,Trigger)</f>
        <v>55474</v>
      </c>
      <c r="AQ2306" s="186">
        <f>_xll.qlCalendarAdvance(Calendar,AQ2305,AO2306,"f",,Trigger)</f>
        <v>55478</v>
      </c>
      <c r="AR2306" s="186">
        <f>_xll.qlInterestRateIndexMaturity(Currency&amp;"ibor"&amp;$I$1,AQ2306,Trigger)</f>
        <v>55508</v>
      </c>
      <c r="AS2306" s="359">
        <f>_xll.qlIndexFixing($AC$5,AP2306,,_xll.ohTrigger(Trigger,Quote!$V$2))</f>
        <v>1.3424827112413773E-2</v>
      </c>
      <c r="AT2306" s="359">
        <f>_xll.qlIndexFixing($AU$1,AP2306,TRUE,_xll.ohTrigger(Trigger,Trigger1M))</f>
        <v>1.3519119771819632E-2</v>
      </c>
    </row>
    <row r="2307" spans="41:46" ht="11.25" customHeight="1" x14ac:dyDescent="0.25">
      <c r="AO2307" s="187" t="s">
        <v>90</v>
      </c>
      <c r="AP2307" s="186">
        <f>_xll.qlInterestRateIndexFixingDate(Currency&amp;"ibor"&amp;$I$1,AQ2307,Trigger)</f>
        <v>55481</v>
      </c>
      <c r="AQ2307" s="186">
        <f>_xll.qlCalendarAdvance(Calendar,AQ2306,AO2307,"f",,Trigger)</f>
        <v>55485</v>
      </c>
      <c r="AR2307" s="186">
        <f>_xll.qlInterestRateIndexMaturity(Currency&amp;"ibor"&amp;$I$1,AQ2307,Trigger)</f>
        <v>55515</v>
      </c>
      <c r="AS2307" s="359">
        <f>_xll.qlIndexFixing($AC$5,AP2307,,_xll.ohTrigger(Trigger,Quote!$V$2))</f>
        <v>1.3425601270351528E-2</v>
      </c>
      <c r="AT2307" s="359">
        <f>_xll.qlIndexFixing($AU$1,AP2307,TRUE,_xll.ohTrigger(Trigger,Trigger1M))</f>
        <v>1.3513387514508146E-2</v>
      </c>
    </row>
    <row r="2308" spans="41:46" ht="11.25" customHeight="1" x14ac:dyDescent="0.25">
      <c r="AO2308" s="187" t="s">
        <v>90</v>
      </c>
      <c r="AP2308" s="186">
        <f>_xll.qlInterestRateIndexFixingDate(Currency&amp;"ibor"&amp;$I$1,AQ2308,Trigger)</f>
        <v>55488</v>
      </c>
      <c r="AQ2308" s="186">
        <f>_xll.qlCalendarAdvance(Calendar,AQ2307,AO2308,"f",,Trigger)</f>
        <v>55492</v>
      </c>
      <c r="AR2308" s="186">
        <f>_xll.qlInterestRateIndexMaturity(Currency&amp;"ibor"&amp;$I$1,AQ2308,Trigger)</f>
        <v>55523</v>
      </c>
      <c r="AS2308" s="359">
        <f>_xll.qlIndexFixing($AC$5,AP2308,,_xll.ohTrigger(Trigger,Quote!$V$2))</f>
        <v>1.342668100879341E-2</v>
      </c>
      <c r="AT2308" s="359">
        <f>_xll.qlIndexFixing($AU$1,AP2308,TRUE,_xll.ohTrigger(Trigger,Trigger1M))</f>
        <v>1.3507461351750122E-2</v>
      </c>
    </row>
    <row r="2309" spans="41:46" ht="11.25" customHeight="1" x14ac:dyDescent="0.25">
      <c r="AO2309" s="187" t="s">
        <v>90</v>
      </c>
      <c r="AP2309" s="186">
        <f>_xll.qlInterestRateIndexFixingDate(Currency&amp;"ibor"&amp;$I$1,AQ2309,Trigger)</f>
        <v>55495</v>
      </c>
      <c r="AQ2309" s="186">
        <f>_xll.qlCalendarAdvance(Calendar,AQ2308,AO2309,"f",,Trigger)</f>
        <v>55499</v>
      </c>
      <c r="AR2309" s="186">
        <f>_xll.qlInterestRateIndexMaturity(Currency&amp;"ibor"&amp;$I$1,AQ2309,Trigger)</f>
        <v>55530</v>
      </c>
      <c r="AS2309" s="359">
        <f>_xll.qlIndexFixing($AC$5,AP2309,,_xll.ohTrigger(Trigger,Quote!$V$2))</f>
        <v>1.3427455195693805E-2</v>
      </c>
      <c r="AT2309" s="359">
        <f>_xll.qlIndexFixing($AU$1,AP2309,TRUE,_xll.ohTrigger(Trigger,Trigger1M))</f>
        <v>1.3501661489214077E-2</v>
      </c>
    </row>
    <row r="2310" spans="41:46" ht="11.25" customHeight="1" x14ac:dyDescent="0.25">
      <c r="AO2310" s="187" t="s">
        <v>90</v>
      </c>
      <c r="AP2310" s="186">
        <f>_xll.qlInterestRateIndexFixingDate(Currency&amp;"ibor"&amp;$I$1,AQ2310,Trigger)</f>
        <v>55502</v>
      </c>
      <c r="AQ2310" s="186">
        <f>_xll.qlCalendarAdvance(Calendar,AQ2309,AO2310,"f",,Trigger)</f>
        <v>55506</v>
      </c>
      <c r="AR2310" s="186">
        <f>_xll.qlInterestRateIndexMaturity(Currency&amp;"ibor"&amp;$I$1,AQ2310,Trigger)</f>
        <v>55537</v>
      </c>
      <c r="AS2310" s="359">
        <f>_xll.qlIndexFixing($AC$5,AP2310,,_xll.ohTrigger(Trigger,Quote!$V$2))</f>
        <v>1.3428229382645769E-2</v>
      </c>
      <c r="AT2310" s="359">
        <f>_xll.qlIndexFixing($AU$1,AP2310,TRUE,_xll.ohTrigger(Trigger,Trigger1M))</f>
        <v>1.3495829024037446E-2</v>
      </c>
    </row>
    <row r="2311" spans="41:46" ht="11.25" customHeight="1" x14ac:dyDescent="0.25">
      <c r="AO2311" s="187" t="s">
        <v>90</v>
      </c>
      <c r="AP2311" s="186">
        <f>_xll.qlInterestRateIndexFixingDate(Currency&amp;"ibor"&amp;$I$1,AQ2311,Trigger)</f>
        <v>55508</v>
      </c>
      <c r="AQ2311" s="186">
        <f>_xll.qlCalendarAdvance(Calendar,AQ2310,AO2311,"f",,Trigger)</f>
        <v>55514</v>
      </c>
      <c r="AR2311" s="186">
        <f>_xll.qlInterestRateIndexMaturity(Currency&amp;"ibor"&amp;$I$1,AQ2311,Trigger)</f>
        <v>55547</v>
      </c>
      <c r="AS2311" s="359">
        <f>_xll.qlIndexFixing($AC$5,AP2311,,_xll.ohTrigger(Trigger,Quote!$V$2))</f>
        <v>1.3429725541170936E-2</v>
      </c>
      <c r="AT2311" s="359">
        <f>_xll.qlIndexFixing($AU$1,AP2311,TRUE,_xll.ohTrigger(Trigger,Trigger1M))</f>
        <v>1.3488783788283051E-2</v>
      </c>
    </row>
    <row r="2312" spans="41:46" ht="11.25" customHeight="1" x14ac:dyDescent="0.25">
      <c r="AO2312" s="187" t="s">
        <v>90</v>
      </c>
      <c r="AP2312" s="186">
        <f>_xll.qlInterestRateIndexFixingDate(Currency&amp;"ibor"&amp;$I$1,AQ2312,Trigger)</f>
        <v>55516</v>
      </c>
      <c r="AQ2312" s="186">
        <f>_xll.qlCalendarAdvance(Calendar,AQ2311,AO2312,"f",,Trigger)</f>
        <v>55521</v>
      </c>
      <c r="AR2312" s="186">
        <f>_xll.qlInterestRateIndexMaturity(Currency&amp;"ibor"&amp;$I$1,AQ2312,Trigger)</f>
        <v>55554</v>
      </c>
      <c r="AS2312" s="359">
        <f>_xll.qlIndexFixing($AC$5,AP2312,,_xll.ohTrigger(Trigger,Quote!$V$2))</f>
        <v>1.3430499785972541E-2</v>
      </c>
      <c r="AT2312" s="359">
        <f>_xll.qlIndexFixing($AU$1,AP2312,TRUE,_xll.ohTrigger(Trigger,Trigger1M))</f>
        <v>1.3482876182753437E-2</v>
      </c>
    </row>
    <row r="2313" spans="41:46" ht="11.25" customHeight="1" x14ac:dyDescent="0.25">
      <c r="AO2313" s="187" t="s">
        <v>90</v>
      </c>
      <c r="AP2313" s="186">
        <f>_xll.qlInterestRateIndexFixingDate(Currency&amp;"ibor"&amp;$I$1,AQ2313,Trigger)</f>
        <v>55526</v>
      </c>
      <c r="AQ2313" s="186">
        <f>_xll.qlCalendarAdvance(Calendar,AQ2312,AO2313,"f",,Trigger)</f>
        <v>55528</v>
      </c>
      <c r="AR2313" s="186">
        <f>_xll.qlInterestRateIndexMaturity(Currency&amp;"ibor"&amp;$I$1,AQ2313,Trigger)</f>
        <v>55561</v>
      </c>
      <c r="AS2313" s="359">
        <f>_xll.qlIndexFixing($AC$5,AP2313,,_xll.ohTrigger(Trigger,Quote!$V$2))</f>
        <v>1.3431274030825013E-2</v>
      </c>
      <c r="AT2313" s="359">
        <f>_xll.qlIndexFixing($AU$1,AP2313,TRUE,_xll.ohTrigger(Trigger,Trigger1M))</f>
        <v>1.3476935821210165E-2</v>
      </c>
    </row>
    <row r="2314" spans="41:46" ht="11.25" customHeight="1" x14ac:dyDescent="0.25">
      <c r="AO2314" s="187" t="s">
        <v>90</v>
      </c>
      <c r="AP2314" s="186">
        <f>_xll.qlInterestRateIndexFixingDate(Currency&amp;"ibor"&amp;$I$1,AQ2314,Trigger)</f>
        <v>55533</v>
      </c>
      <c r="AQ2314" s="186">
        <f>_xll.qlCalendarAdvance(Calendar,AQ2313,AO2314,"f",,Trigger)</f>
        <v>55535</v>
      </c>
      <c r="AR2314" s="186">
        <f>_xll.qlInterestRateIndexMaturity(Currency&amp;"ibor"&amp;$I$1,AQ2314,Trigger)</f>
        <v>55568</v>
      </c>
      <c r="AS2314" s="359">
        <f>_xll.qlIndexFixing($AC$5,AP2314,,_xll.ohTrigger(Trigger,Quote!$V$2))</f>
        <v>1.3432048275735622E-2</v>
      </c>
      <c r="AT2314" s="359">
        <f>_xll.qlIndexFixing($AU$1,AP2314,TRUE,_xll.ohTrigger(Trigger,Trigger1M))</f>
        <v>1.3470962657658511E-2</v>
      </c>
    </row>
    <row r="2315" spans="41:46" ht="11.25" customHeight="1" x14ac:dyDescent="0.25">
      <c r="AO2315" s="187" t="s">
        <v>90</v>
      </c>
      <c r="AP2315" s="186">
        <f>_xll.qlInterestRateIndexFixingDate(Currency&amp;"ibor"&amp;$I$1,AQ2315,Trigger)</f>
        <v>55540</v>
      </c>
      <c r="AQ2315" s="186">
        <f>_xll.qlCalendarAdvance(Calendar,AQ2314,AO2315,"f",,Trigger)</f>
        <v>55542</v>
      </c>
      <c r="AR2315" s="186">
        <f>_xll.qlInterestRateIndexMaturity(Currency&amp;"ibor"&amp;$I$1,AQ2315,Trigger)</f>
        <v>55575</v>
      </c>
      <c r="AS2315" s="359">
        <f>_xll.qlIndexFixing($AC$5,AP2315,,_xll.ohTrigger(Trigger,Quote!$V$2))</f>
        <v>1.3432822520697099E-2</v>
      </c>
      <c r="AT2315" s="359">
        <f>_xll.qlIndexFixing($AU$1,AP2315,TRUE,_xll.ohTrigger(Trigger,Trigger1M))</f>
        <v>1.3464956646113439E-2</v>
      </c>
    </row>
    <row r="2316" spans="41:46" ht="11.25" customHeight="1" x14ac:dyDescent="0.25">
      <c r="AO2316" s="187" t="s">
        <v>90</v>
      </c>
      <c r="AP2316" s="186">
        <f>_xll.qlInterestRateIndexFixingDate(Currency&amp;"ibor"&amp;$I$1,AQ2316,Trigger)</f>
        <v>55547</v>
      </c>
      <c r="AQ2316" s="186">
        <f>_xll.qlCalendarAdvance(Calendar,AQ2315,AO2316,"f",,Trigger)</f>
        <v>55549</v>
      </c>
      <c r="AR2316" s="186">
        <f>_xll.qlInterestRateIndexMaturity(Currency&amp;"ibor"&amp;$I$1,AQ2316,Trigger)</f>
        <v>55578</v>
      </c>
      <c r="AS2316" s="359">
        <f>_xll.qlIndexFixing($AC$5,AP2316,,_xll.ohTrigger(Trigger,Quote!$V$2))</f>
        <v>1.3432373482936726E-2</v>
      </c>
      <c r="AT2316" s="359">
        <f>_xll.qlIndexFixing($AU$1,AP2316,TRUE,_xll.ohTrigger(Trigger,Trigger1M))</f>
        <v>1.3459647303110072E-2</v>
      </c>
    </row>
    <row r="2317" spans="41:46" ht="11.25" customHeight="1" x14ac:dyDescent="0.25">
      <c r="AO2317" s="187" t="s">
        <v>90</v>
      </c>
      <c r="AP2317" s="186">
        <f>_xll.qlInterestRateIndexFixingDate(Currency&amp;"ibor"&amp;$I$1,AQ2317,Trigger)</f>
        <v>55554</v>
      </c>
      <c r="AQ2317" s="186">
        <f>_xll.qlCalendarAdvance(Calendar,AQ2316,AO2317,"f",,Trigger)</f>
        <v>55556</v>
      </c>
      <c r="AR2317" s="186">
        <f>_xll.qlInterestRateIndexMaturity(Currency&amp;"ibor"&amp;$I$1,AQ2317,Trigger)</f>
        <v>55585</v>
      </c>
      <c r="AS2317" s="359">
        <f>_xll.qlIndexFixing($AC$5,AP2317,,_xll.ohTrigger(Trigger,Quote!$V$2))</f>
        <v>1.3433147612505449E-2</v>
      </c>
      <c r="AT2317" s="359">
        <f>_xll.qlIndexFixing($AU$1,AP2317,TRUE,_xll.ohTrigger(Trigger,Trigger1M))</f>
        <v>1.3453585789308836E-2</v>
      </c>
    </row>
    <row r="2318" spans="41:46" ht="11.25" customHeight="1" x14ac:dyDescent="0.25">
      <c r="AO2318" s="187" t="s">
        <v>90</v>
      </c>
      <c r="AP2318" s="186">
        <f>_xll.qlInterestRateIndexFixingDate(Currency&amp;"ibor"&amp;$I$1,AQ2318,Trigger)</f>
        <v>55561</v>
      </c>
      <c r="AQ2318" s="186">
        <f>_xll.qlCalendarAdvance(Calendar,AQ2317,AO2318,"f",,Trigger)</f>
        <v>55563</v>
      </c>
      <c r="AR2318" s="186">
        <f>_xll.qlInterestRateIndexMaturity(Currency&amp;"ibor"&amp;$I$1,AQ2318,Trigger)</f>
        <v>55592</v>
      </c>
      <c r="AS2318" s="359">
        <f>_xll.qlIndexFixing($AC$5,AP2318,,_xll.ohTrigger(Trigger,Quote!$V$2))</f>
        <v>1.3433921742126546E-2</v>
      </c>
      <c r="AT2318" s="359">
        <f>_xll.qlIndexFixing($AU$1,AP2318,TRUE,_xll.ohTrigger(Trigger,Trigger1M))</f>
        <v>1.3447491307198137E-2</v>
      </c>
    </row>
    <row r="2319" spans="41:46" ht="11.25" customHeight="1" x14ac:dyDescent="0.25">
      <c r="AO2319" s="187" t="s">
        <v>90</v>
      </c>
      <c r="AP2319" s="186">
        <f>_xll.qlInterestRateIndexFixingDate(Currency&amp;"ibor"&amp;$I$1,AQ2319,Trigger)</f>
        <v>55568</v>
      </c>
      <c r="AQ2319" s="186">
        <f>_xll.qlCalendarAdvance(Calendar,AQ2318,AO2319,"f",,Trigger)</f>
        <v>55570</v>
      </c>
      <c r="AR2319" s="186">
        <f>_xll.qlInterestRateIndexMaturity(Currency&amp;"ibor"&amp;$I$1,AQ2319,Trigger)</f>
        <v>55599</v>
      </c>
      <c r="AS2319" s="359">
        <f>_xll.qlIndexFixing($AC$5,AP2319,,_xll.ohTrigger(Trigger,Quote!$V$2))</f>
        <v>1.3434695871791743E-2</v>
      </c>
      <c r="AT2319" s="359">
        <f>_xll.qlIndexFixing($AU$1,AP2319,TRUE,_xll.ohTrigger(Trigger,Trigger1M))</f>
        <v>1.3441363810784422E-2</v>
      </c>
    </row>
    <row r="2320" spans="41:46" ht="11.25" customHeight="1" x14ac:dyDescent="0.25">
      <c r="AO2320" s="187" t="s">
        <v>90</v>
      </c>
      <c r="AP2320" s="186">
        <f>_xll.qlInterestRateIndexFixingDate(Currency&amp;"ibor"&amp;$I$1,AQ2320,Trigger)</f>
        <v>55575</v>
      </c>
      <c r="AQ2320" s="186">
        <f>_xll.qlCalendarAdvance(Calendar,AQ2319,AO2320,"f",,Trigger)</f>
        <v>55577</v>
      </c>
      <c r="AR2320" s="186">
        <f>_xll.qlInterestRateIndexMaturity(Currency&amp;"ibor"&amp;$I$1,AQ2320,Trigger)</f>
        <v>55606</v>
      </c>
      <c r="AS2320" s="359">
        <f>_xll.qlIndexFixing($AC$5,AP2320,,_xll.ohTrigger(Trigger,Quote!$V$2))</f>
        <v>1.3435470001506557E-2</v>
      </c>
      <c r="AT2320" s="359">
        <f>_xll.qlIndexFixing($AU$1,AP2320,TRUE,_xll.ohTrigger(Trigger,Trigger1M))</f>
        <v>1.3435203254090677E-2</v>
      </c>
    </row>
    <row r="2321" spans="41:46" ht="11.25" customHeight="1" x14ac:dyDescent="0.25">
      <c r="AO2321" s="187" t="s">
        <v>90</v>
      </c>
      <c r="AP2321" s="186">
        <f>_xll.qlInterestRateIndexFixingDate(Currency&amp;"ibor"&amp;$I$1,AQ2321,Trigger)</f>
        <v>55582</v>
      </c>
      <c r="AQ2321" s="186">
        <f>_xll.qlCalendarAdvance(Calendar,AQ2320,AO2321,"f",,Trigger)</f>
        <v>55584</v>
      </c>
      <c r="AR2321" s="186">
        <f>_xll.qlInterestRateIndexMaturity(Currency&amp;"ibor"&amp;$I$1,AQ2321,Trigger)</f>
        <v>55617</v>
      </c>
      <c r="AS2321" s="359">
        <f>_xll.qlIndexFixing($AC$5,AP2321,,_xll.ohTrigger(Trigger,Quote!$V$2))</f>
        <v>1.3437467991631088E-2</v>
      </c>
      <c r="AT2321" s="359">
        <f>_xll.qlIndexFixing($AU$1,AP2321,TRUE,_xll.ohTrigger(Trigger,Trigger1M))</f>
        <v>1.3428228193526274E-2</v>
      </c>
    </row>
    <row r="2322" spans="41:46" ht="11.25" customHeight="1" x14ac:dyDescent="0.25">
      <c r="AO2322" s="187" t="s">
        <v>90</v>
      </c>
      <c r="AP2322" s="186">
        <f>_xll.qlInterestRateIndexFixingDate(Currency&amp;"ibor"&amp;$I$1,AQ2322,Trigger)</f>
        <v>55589</v>
      </c>
      <c r="AQ2322" s="186">
        <f>_xll.qlCalendarAdvance(Calendar,AQ2321,AO2322,"f",,Trigger)</f>
        <v>55591</v>
      </c>
      <c r="AR2322" s="186">
        <f>_xll.qlInterestRateIndexMaturity(Currency&amp;"ibor"&amp;$I$1,AQ2322,Trigger)</f>
        <v>55624</v>
      </c>
      <c r="AS2322" s="359">
        <f>_xll.qlIndexFixing($AC$5,AP2322,,_xll.ohTrigger(Trigger,Quote!$V$2))</f>
        <v>1.3438242236980133E-2</v>
      </c>
      <c r="AT2322" s="359">
        <f>_xll.qlIndexFixing($AU$1,AP2322,TRUE,_xll.ohTrigger(Trigger,Trigger1M))</f>
        <v>1.3421990958315535E-2</v>
      </c>
    </row>
    <row r="2323" spans="41:46" ht="11.25" customHeight="1" x14ac:dyDescent="0.25">
      <c r="AO2323" s="187" t="s">
        <v>90</v>
      </c>
      <c r="AP2323" s="186">
        <f>_xll.qlInterestRateIndexFixingDate(Currency&amp;"ibor"&amp;$I$1,AQ2323,Trigger)</f>
        <v>55596</v>
      </c>
      <c r="AQ2323" s="186">
        <f>_xll.qlCalendarAdvance(Calendar,AQ2322,AO2323,"f",,Trigger)</f>
        <v>55598</v>
      </c>
      <c r="AR2323" s="186">
        <f>_xll.qlInterestRateIndexMaturity(Currency&amp;"ibor"&amp;$I$1,AQ2323,Trigger)</f>
        <v>55632</v>
      </c>
      <c r="AS2323" s="359">
        <f>_xll.qlIndexFixing($AC$5,AP2323,,_xll.ohTrigger(Trigger,Quote!$V$2))</f>
        <v>1.3439322531152039E-2</v>
      </c>
      <c r="AT2323" s="359">
        <f>_xll.qlIndexFixing($AU$1,AP2323,TRUE,_xll.ohTrigger(Trigger,Trigger1M))</f>
        <v>1.3415519308465009E-2</v>
      </c>
    </row>
    <row r="2324" spans="41:46" ht="11.25" customHeight="1" x14ac:dyDescent="0.25">
      <c r="AO2324" s="187" t="s">
        <v>90</v>
      </c>
      <c r="AP2324" s="186">
        <f>_xll.qlInterestRateIndexFixingDate(Currency&amp;"ibor"&amp;$I$1,AQ2324,Trigger)</f>
        <v>55603</v>
      </c>
      <c r="AQ2324" s="186">
        <f>_xll.qlCalendarAdvance(Calendar,AQ2323,AO2324,"f",,Trigger)</f>
        <v>55605</v>
      </c>
      <c r="AR2324" s="186">
        <f>_xll.qlInterestRateIndexMaturity(Currency&amp;"ibor"&amp;$I$1,AQ2324,Trigger)</f>
        <v>55638</v>
      </c>
      <c r="AS2324" s="359">
        <f>_xll.qlIndexFixing($AC$5,AP2324,,_xll.ohTrigger(Trigger,Quote!$V$2))</f>
        <v>1.3439790727840519E-2</v>
      </c>
      <c r="AT2324" s="359">
        <f>_xll.qlIndexFixing($AU$1,AP2324,TRUE,_xll.ohTrigger(Trigger,Trigger1M))</f>
        <v>1.3409416794193487E-2</v>
      </c>
    </row>
    <row r="2325" spans="41:46" ht="11.25" customHeight="1" x14ac:dyDescent="0.25">
      <c r="AO2325" s="187" t="s">
        <v>90</v>
      </c>
      <c r="AP2325" s="186">
        <f>_xll.qlInterestRateIndexFixingDate(Currency&amp;"ibor"&amp;$I$1,AQ2325,Trigger)</f>
        <v>55610</v>
      </c>
      <c r="AQ2325" s="186">
        <f>_xll.qlCalendarAdvance(Calendar,AQ2324,AO2325,"f",,Trigger)</f>
        <v>55612</v>
      </c>
      <c r="AR2325" s="186">
        <f>_xll.qlInterestRateIndexMaturity(Currency&amp;"ibor"&amp;$I$1,AQ2325,Trigger)</f>
        <v>55642</v>
      </c>
      <c r="AS2325" s="359">
        <f>_xll.qlIndexFixing($AC$5,AP2325,,_xll.ohTrigger(Trigger,Quote!$V$2))</f>
        <v>1.3439646715896814E-2</v>
      </c>
      <c r="AT2325" s="359">
        <f>_xll.qlIndexFixing($AU$1,AP2325,TRUE,_xll.ohTrigger(Trigger,Trigger1M))</f>
        <v>1.3403697543186155E-2</v>
      </c>
    </row>
    <row r="2326" spans="41:46" ht="11.25" customHeight="1" x14ac:dyDescent="0.25">
      <c r="AO2326" s="187" t="s">
        <v>90</v>
      </c>
      <c r="AP2326" s="186">
        <f>_xll.qlInterestRateIndexFixingDate(Currency&amp;"ibor"&amp;$I$1,AQ2326,Trigger)</f>
        <v>55617</v>
      </c>
      <c r="AQ2326" s="186">
        <f>_xll.qlCalendarAdvance(Calendar,AQ2325,AO2326,"f",,Trigger)</f>
        <v>55619</v>
      </c>
      <c r="AR2326" s="186">
        <f>_xll.qlInterestRateIndexMaturity(Currency&amp;"ibor"&amp;$I$1,AQ2326,Trigger)</f>
        <v>55649</v>
      </c>
      <c r="AS2326" s="359">
        <f>_xll.qlIndexFixing($AC$5,AP2326,,_xll.ohTrigger(Trigger,Quote!$V$2))</f>
        <v>1.3440420874785808E-2</v>
      </c>
      <c r="AT2326" s="359">
        <f>_xll.qlIndexFixing($AU$1,AP2326,TRUE,_xll.ohTrigger(Trigger,Trigger1M))</f>
        <v>1.3397335037114821E-2</v>
      </c>
    </row>
    <row r="2327" spans="41:46" ht="11.25" customHeight="1" x14ac:dyDescent="0.25">
      <c r="AO2327" s="187" t="s">
        <v>90</v>
      </c>
      <c r="AP2327" s="186">
        <f>_xll.qlInterestRateIndexFixingDate(Currency&amp;"ibor"&amp;$I$1,AQ2327,Trigger)</f>
        <v>55624</v>
      </c>
      <c r="AQ2327" s="186">
        <f>_xll.qlCalendarAdvance(Calendar,AQ2326,AO2327,"f",,Trigger)</f>
        <v>55626</v>
      </c>
      <c r="AR2327" s="186">
        <f>_xll.qlInterestRateIndexMaturity(Currency&amp;"ibor"&amp;$I$1,AQ2327,Trigger)</f>
        <v>55656</v>
      </c>
      <c r="AS2327" s="359">
        <f>_xll.qlIndexFixing($AC$5,AP2327,,_xll.ohTrigger(Trigger,Quote!$V$2))</f>
        <v>1.3441195033730757E-2</v>
      </c>
      <c r="AT2327" s="359">
        <f>_xll.qlIndexFixing($AU$1,AP2327,TRUE,_xll.ohTrigger(Trigger,Trigger1M))</f>
        <v>1.3390939144432679E-2</v>
      </c>
    </row>
    <row r="2328" spans="41:46" ht="11.25" customHeight="1" x14ac:dyDescent="0.25">
      <c r="AO2328" s="187" t="s">
        <v>90</v>
      </c>
      <c r="AP2328" s="186">
        <f>_xll.qlInterestRateIndexFixingDate(Currency&amp;"ibor"&amp;$I$1,AQ2328,Trigger)</f>
        <v>55627</v>
      </c>
      <c r="AQ2328" s="186">
        <f>_xll.qlCalendarAdvance(Calendar,AQ2327,AO2328,"f",,Trigger)</f>
        <v>55633</v>
      </c>
      <c r="AR2328" s="186">
        <f>_xll.qlInterestRateIndexMaturity(Currency&amp;"ibor"&amp;$I$1,AQ2328,Trigger)</f>
        <v>55663</v>
      </c>
      <c r="AS2328" s="359">
        <f>_xll.qlIndexFixing($AC$5,AP2328,,_xll.ohTrigger(Trigger,Quote!$V$2))</f>
        <v>1.3441969192723668E-2</v>
      </c>
      <c r="AT2328" s="359">
        <f>_xll.qlIndexFixing($AU$1,AP2328,TRUE,_xll.ohTrigger(Trigger,Trigger1M))</f>
        <v>1.3384509819160506E-2</v>
      </c>
    </row>
    <row r="2329" spans="41:46" ht="11.25" customHeight="1" x14ac:dyDescent="0.25">
      <c r="AO2329" s="187" t="s">
        <v>90</v>
      </c>
      <c r="AP2329" s="186">
        <f>_xll.qlInterestRateIndexFixingDate(Currency&amp;"ibor"&amp;$I$1,AQ2329,Trigger)</f>
        <v>55638</v>
      </c>
      <c r="AQ2329" s="186">
        <f>_xll.qlCalendarAdvance(Calendar,AQ2328,AO2329,"f",,Trigger)</f>
        <v>55641</v>
      </c>
      <c r="AR2329" s="186">
        <f>_xll.qlInterestRateIndexMaturity(Currency&amp;"ibor"&amp;$I$1,AQ2329,Trigger)</f>
        <v>55673</v>
      </c>
      <c r="AS2329" s="359">
        <f>_xll.qlIndexFixing($AC$5,AP2329,,_xll.ohTrigger(Trigger,Quote!$V$2))</f>
        <v>1.3443466346594879E-2</v>
      </c>
      <c r="AT2329" s="359">
        <f>_xll.qlIndexFixing($AU$1,AP2329,TRUE,_xll.ohTrigger(Trigger,Trigger1M))</f>
        <v>1.3376687642326079E-2</v>
      </c>
    </row>
    <row r="2330" spans="41:46" ht="11.25" customHeight="1" x14ac:dyDescent="0.25">
      <c r="AO2330" s="187" t="s">
        <v>90</v>
      </c>
      <c r="AP2330" s="186">
        <f>_xll.qlInterestRateIndexFixingDate(Currency&amp;"ibor"&amp;$I$1,AQ2330,Trigger)</f>
        <v>55646</v>
      </c>
      <c r="AQ2330" s="186">
        <f>_xll.qlCalendarAdvance(Calendar,AQ2329,AO2330,"f",,Trigger)</f>
        <v>55648</v>
      </c>
      <c r="AR2330" s="186">
        <f>_xll.qlInterestRateIndexMaturity(Currency&amp;"ibor"&amp;$I$1,AQ2330,Trigger)</f>
        <v>55680</v>
      </c>
      <c r="AS2330" s="359">
        <f>_xll.qlIndexFixing($AC$5,AP2330,,_xll.ohTrigger(Trigger,Quote!$V$2))</f>
        <v>1.335262750765398E-2</v>
      </c>
      <c r="AT2330" s="359">
        <f>_xll.qlIndexFixing($AU$1,AP2330,TRUE,_xll.ohTrigger(Trigger,Trigger1M))</f>
        <v>1.3370181239067414E-2</v>
      </c>
    </row>
    <row r="2331" spans="41:46" ht="11.25" customHeight="1" x14ac:dyDescent="0.25">
      <c r="AO2331" s="187" t="s">
        <v>90</v>
      </c>
      <c r="AP2331" s="186">
        <f>_xll.qlInterestRateIndexFixingDate(Currency&amp;"ibor"&amp;$I$1,AQ2331,Trigger)</f>
        <v>55653</v>
      </c>
      <c r="AQ2331" s="186">
        <f>_xll.qlCalendarAdvance(Calendar,AQ2330,AO2331,"f",,Trigger)</f>
        <v>55655</v>
      </c>
      <c r="AR2331" s="186">
        <f>_xll.qlInterestRateIndexMaturity(Currency&amp;"ibor"&amp;$I$1,AQ2331,Trigger)</f>
        <v>55687</v>
      </c>
      <c r="AS2331" s="359">
        <f>_xll.qlIndexFixing($AC$5,AP2331,,_xll.ohTrigger(Trigger,Quote!$V$2))</f>
        <v>1.3261694592978379E-2</v>
      </c>
      <c r="AT2331" s="359">
        <f>_xll.qlIndexFixing($AU$1,AP2331,TRUE,_xll.ohTrigger(Trigger,Trigger1M))</f>
        <v>1.3363641249864722E-2</v>
      </c>
    </row>
    <row r="2332" spans="41:46" ht="11.25" customHeight="1" x14ac:dyDescent="0.25">
      <c r="AO2332" s="187" t="s">
        <v>90</v>
      </c>
      <c r="AP2332" s="186">
        <f>_xll.qlInterestRateIndexFixingDate(Currency&amp;"ibor"&amp;$I$1,AQ2332,Trigger)</f>
        <v>55660</v>
      </c>
      <c r="AQ2332" s="186">
        <f>_xll.qlCalendarAdvance(Calendar,AQ2331,AO2332,"f",,Trigger)</f>
        <v>55662</v>
      </c>
      <c r="AR2332" s="186">
        <f>_xll.qlInterestRateIndexMaturity(Currency&amp;"ibor"&amp;$I$1,AQ2332,Trigger)</f>
        <v>55694</v>
      </c>
      <c r="AS2332" s="359">
        <f>_xll.qlIndexFixing($AC$5,AP2332,,_xll.ohTrigger(Trigger,Quote!$V$2))</f>
        <v>1.3170667604868735E-2</v>
      </c>
      <c r="AT2332" s="359">
        <f>_xll.qlIndexFixing($AU$1,AP2332,TRUE,_xll.ohTrigger(Trigger,Trigger1M))</f>
        <v>1.3357067628732289E-2</v>
      </c>
    </row>
    <row r="2333" spans="41:46" ht="11.25" customHeight="1" x14ac:dyDescent="0.25">
      <c r="AO2333" s="187" t="s">
        <v>90</v>
      </c>
      <c r="AP2333" s="186">
        <f>_xll.qlInterestRateIndexFixingDate(Currency&amp;"ibor"&amp;$I$1,AQ2333,Trigger)</f>
        <v>55667</v>
      </c>
      <c r="AQ2333" s="186">
        <f>_xll.qlCalendarAdvance(Calendar,AQ2332,AO2333,"f",,Trigger)</f>
        <v>55669</v>
      </c>
      <c r="AR2333" s="186">
        <f>_xll.qlInterestRateIndexMaturity(Currency&amp;"ibor"&amp;$I$1,AQ2333,Trigger)</f>
        <v>55698</v>
      </c>
      <c r="AS2333" s="359">
        <f>_xll.qlIndexFixing($AC$5,AP2333,,_xll.ohTrigger(Trigger,Quote!$V$2))</f>
        <v>1.3084171423769955E-2</v>
      </c>
      <c r="AT2333" s="359">
        <f>_xll.qlIndexFixing($AU$1,AP2333,TRUE,_xll.ohTrigger(Trigger,Trigger1M))</f>
        <v>1.3351141781665018E-2</v>
      </c>
    </row>
    <row r="2334" spans="41:46" ht="11.25" customHeight="1" x14ac:dyDescent="0.25">
      <c r="AO2334" s="187" t="s">
        <v>90</v>
      </c>
      <c r="AP2334" s="186">
        <f>_xll.qlInterestRateIndexFixingDate(Currency&amp;"ibor"&amp;$I$1,AQ2334,Trigger)</f>
        <v>55674</v>
      </c>
      <c r="AQ2334" s="186">
        <f>_xll.qlCalendarAdvance(Calendar,AQ2333,AO2334,"f",,Trigger)</f>
        <v>55676</v>
      </c>
      <c r="AR2334" s="186">
        <f>_xll.qlInterestRateIndexMaturity(Currency&amp;"ibor"&amp;$I$1,AQ2334,Trigger)</f>
        <v>55708</v>
      </c>
      <c r="AS2334" s="359">
        <f>_xll.qlIndexFixing($AC$5,AP2334,,_xll.ohTrigger(Trigger,Quote!$V$2))</f>
        <v>1.302758118563313E-2</v>
      </c>
      <c r="AT2334" s="359">
        <f>_xll.qlIndexFixing($AU$1,AP2334,TRUE,_xll.ohTrigger(Trigger,Trigger1M))</f>
        <v>1.3343819306760318E-2</v>
      </c>
    </row>
    <row r="2335" spans="41:46" ht="11.25" customHeight="1" x14ac:dyDescent="0.25">
      <c r="AO2335" s="187" t="s">
        <v>90</v>
      </c>
      <c r="AP2335" s="186">
        <f>_xll.qlInterestRateIndexFixingDate(Currency&amp;"ibor"&amp;$I$1,AQ2335,Trigger)</f>
        <v>55681</v>
      </c>
      <c r="AQ2335" s="186">
        <f>_xll.qlCalendarAdvance(Calendar,AQ2334,AO2335,"f",,Trigger)</f>
        <v>55683</v>
      </c>
      <c r="AR2335" s="186">
        <f>_xll.qlInterestRateIndexMaturity(Currency&amp;"ibor"&amp;$I$1,AQ2335,Trigger)</f>
        <v>55715</v>
      </c>
      <c r="AS2335" s="359">
        <f>_xll.qlIndexFixing($AC$5,AP2335,,_xll.ohTrigger(Trigger,Quote!$V$2))</f>
        <v>1.3027921973376155E-2</v>
      </c>
      <c r="AT2335" s="359">
        <f>_xll.qlIndexFixing($AU$1,AP2335,TRUE,_xll.ohTrigger(Trigger,Trigger1M))</f>
        <v>1.3337144513951849E-2</v>
      </c>
    </row>
    <row r="2336" spans="41:46" ht="11.25" customHeight="1" x14ac:dyDescent="0.25">
      <c r="AO2336" s="187" t="s">
        <v>90</v>
      </c>
      <c r="AP2336" s="186">
        <f>_xll.qlInterestRateIndexFixingDate(Currency&amp;"ibor"&amp;$I$1,AQ2336,Trigger)</f>
        <v>55688</v>
      </c>
      <c r="AQ2336" s="186">
        <f>_xll.qlCalendarAdvance(Calendar,AQ2335,AO2336,"f",,Trigger)</f>
        <v>55690</v>
      </c>
      <c r="AR2336" s="186">
        <f>_xll.qlInterestRateIndexMaturity(Currency&amp;"ibor"&amp;$I$1,AQ2336,Trigger)</f>
        <v>55722</v>
      </c>
      <c r="AS2336" s="359">
        <f>_xll.qlIndexFixing($AC$5,AP2336,,_xll.ohTrigger(Trigger,Quote!$V$2))</f>
        <v>1.3028262761134168E-2</v>
      </c>
      <c r="AT2336" s="359">
        <f>_xll.qlIndexFixing($AU$1,AP2336,TRUE,_xll.ohTrigger(Trigger,Trigger1M))</f>
        <v>1.3330435905290761E-2</v>
      </c>
    </row>
    <row r="2337" spans="41:46" ht="11.25" customHeight="1" x14ac:dyDescent="0.25">
      <c r="AO2337" s="187" t="s">
        <v>90</v>
      </c>
      <c r="AP2337" s="186">
        <f>_xll.qlInterestRateIndexFixingDate(Currency&amp;"ibor"&amp;$I$1,AQ2337,Trigger)</f>
        <v>55695</v>
      </c>
      <c r="AQ2337" s="186">
        <f>_xll.qlCalendarAdvance(Calendar,AQ2336,AO2337,"f",,Trigger)</f>
        <v>55697</v>
      </c>
      <c r="AR2337" s="186">
        <f>_xll.qlInterestRateIndexMaturity(Currency&amp;"ibor"&amp;$I$1,AQ2337,Trigger)</f>
        <v>55729</v>
      </c>
      <c r="AS2337" s="359">
        <f>_xll.qlIndexFixing($AC$5,AP2337,,_xll.ohTrigger(Trigger,Quote!$V$2))</f>
        <v>1.3028603548899675E-2</v>
      </c>
      <c r="AT2337" s="359">
        <f>_xll.qlIndexFixing($AU$1,AP2337,TRUE,_xll.ohTrigger(Trigger,Trigger1M))</f>
        <v>1.3323693434788841E-2</v>
      </c>
    </row>
    <row r="2338" spans="41:46" ht="11.25" customHeight="1" x14ac:dyDescent="0.25">
      <c r="AO2338" s="187" t="s">
        <v>90</v>
      </c>
      <c r="AP2338" s="186">
        <f>_xll.qlInterestRateIndexFixingDate(Currency&amp;"ibor"&amp;$I$1,AQ2338,Trigger)</f>
        <v>55702</v>
      </c>
      <c r="AQ2338" s="186">
        <f>_xll.qlCalendarAdvance(Calendar,AQ2337,AO2338,"f",,Trigger)</f>
        <v>55704</v>
      </c>
      <c r="AR2338" s="186">
        <f>_xll.qlInterestRateIndexMaturity(Currency&amp;"ibor"&amp;$I$1,AQ2338,Trigger)</f>
        <v>55736</v>
      </c>
      <c r="AS2338" s="359">
        <f>_xll.qlIndexFixing($AC$5,AP2338,,_xll.ohTrigger(Trigger,Quote!$V$2))</f>
        <v>1.3028944336675174E-2</v>
      </c>
      <c r="AT2338" s="359">
        <f>_xll.qlIndexFixing($AU$1,AP2338,TRUE,_xll.ohTrigger(Trigger,Trigger1M))</f>
        <v>1.331691705646787E-2</v>
      </c>
    </row>
    <row r="2339" spans="41:46" ht="11.25" customHeight="1" x14ac:dyDescent="0.25">
      <c r="AO2339" s="187" t="s">
        <v>90</v>
      </c>
      <c r="AP2339" s="186">
        <f>_xll.qlInterestRateIndexFixingDate(Currency&amp;"ibor"&amp;$I$1,AQ2339,Trigger)</f>
        <v>55709</v>
      </c>
      <c r="AQ2339" s="186">
        <f>_xll.qlCalendarAdvance(Calendar,AQ2338,AO2339,"f",,Trigger)</f>
        <v>55711</v>
      </c>
      <c r="AR2339" s="186">
        <f>_xll.qlInterestRateIndexMaturity(Currency&amp;"ibor"&amp;$I$1,AQ2339,Trigger)</f>
        <v>55743</v>
      </c>
      <c r="AS2339" s="359">
        <f>_xll.qlIndexFixing($AC$5,AP2339,,_xll.ohTrigger(Trigger,Quote!$V$2))</f>
        <v>1.3029285124463164E-2</v>
      </c>
      <c r="AT2339" s="359">
        <f>_xll.qlIndexFixing($AU$1,AP2339,TRUE,_xll.ohTrigger(Trigger,Trigger1M))</f>
        <v>1.3310106724344628E-2</v>
      </c>
    </row>
    <row r="2340" spans="41:46" ht="11.25" customHeight="1" x14ac:dyDescent="0.25">
      <c r="AO2340" s="187" t="s">
        <v>90</v>
      </c>
      <c r="AP2340" s="186">
        <f>_xll.qlInterestRateIndexFixingDate(Currency&amp;"ibor"&amp;$I$1,AQ2340,Trigger)</f>
        <v>55716</v>
      </c>
      <c r="AQ2340" s="186">
        <f>_xll.qlCalendarAdvance(Calendar,AQ2339,AO2340,"f",,Trigger)</f>
        <v>55718</v>
      </c>
      <c r="AR2340" s="186">
        <f>_xll.qlInterestRateIndexMaturity(Currency&amp;"ibor"&amp;$I$1,AQ2340,Trigger)</f>
        <v>55750</v>
      </c>
      <c r="AS2340" s="359">
        <f>_xll.qlIndexFixing($AC$5,AP2340,,_xll.ohTrigger(Trigger,Quote!$V$2))</f>
        <v>1.3029625912261145E-2</v>
      </c>
      <c r="AT2340" s="359">
        <f>_xll.qlIndexFixing($AU$1,AP2340,TRUE,_xll.ohTrigger(Trigger,Trigger1M))</f>
        <v>1.3303262392445891E-2</v>
      </c>
    </row>
    <row r="2341" spans="41:46" ht="11.25" customHeight="1" x14ac:dyDescent="0.25">
      <c r="AO2341" s="187" t="s">
        <v>90</v>
      </c>
      <c r="AP2341" s="186">
        <f>_xll.qlInterestRateIndexFixingDate(Currency&amp;"ibor"&amp;$I$1,AQ2341,Trigger)</f>
        <v>55723</v>
      </c>
      <c r="AQ2341" s="186">
        <f>_xll.qlCalendarAdvance(Calendar,AQ2340,AO2341,"f",,Trigger)</f>
        <v>55725</v>
      </c>
      <c r="AR2341" s="186">
        <f>_xll.qlInterestRateIndexMaturity(Currency&amp;"ibor"&amp;$I$1,AQ2341,Trigger)</f>
        <v>55757</v>
      </c>
      <c r="AS2341" s="359">
        <f>_xll.qlIndexFixing($AC$5,AP2341,,_xll.ohTrigger(Trigger,Quote!$V$2))</f>
        <v>1.302996670006662E-2</v>
      </c>
      <c r="AT2341" s="359">
        <f>_xll.qlIndexFixing($AU$1,AP2341,TRUE,_xll.ohTrigger(Trigger,Trigger1M))</f>
        <v>1.3296384014783447E-2</v>
      </c>
    </row>
    <row r="2342" spans="41:46" ht="11.25" customHeight="1" x14ac:dyDescent="0.25">
      <c r="AO2342" s="187" t="s">
        <v>90</v>
      </c>
      <c r="AP2342" s="186">
        <f>_xll.qlInterestRateIndexFixingDate(Currency&amp;"ibor"&amp;$I$1,AQ2342,Trigger)</f>
        <v>55730</v>
      </c>
      <c r="AQ2342" s="186">
        <f>_xll.qlCalendarAdvance(Calendar,AQ2341,AO2342,"f",,Trigger)</f>
        <v>55732</v>
      </c>
      <c r="AR2342" s="186">
        <f>_xll.qlInterestRateIndexMaturity(Currency&amp;"ibor"&amp;$I$1,AQ2342,Trigger)</f>
        <v>55764</v>
      </c>
      <c r="AS2342" s="359">
        <f>_xll.qlIndexFixing($AC$5,AP2342,,_xll.ohTrigger(Trigger,Quote!$V$2))</f>
        <v>1.3030307487884585E-2</v>
      </c>
      <c r="AT2342" s="359">
        <f>_xll.qlIndexFixing($AU$1,AP2342,TRUE,_xll.ohTrigger(Trigger,Trigger1M))</f>
        <v>1.3289471545386566E-2</v>
      </c>
    </row>
    <row r="2343" spans="41:46" ht="11.25" customHeight="1" x14ac:dyDescent="0.25">
      <c r="AO2343" s="187" t="s">
        <v>90</v>
      </c>
      <c r="AP2343" s="186">
        <f>_xll.qlInterestRateIndexFixingDate(Currency&amp;"ibor"&amp;$I$1,AQ2343,Trigger)</f>
        <v>55737</v>
      </c>
      <c r="AQ2343" s="186">
        <f>_xll.qlCalendarAdvance(Calendar,AQ2342,AO2343,"f",,Trigger)</f>
        <v>55739</v>
      </c>
      <c r="AR2343" s="186">
        <f>_xll.qlInterestRateIndexMaturity(Currency&amp;"ibor"&amp;$I$1,AQ2343,Trigger)</f>
        <v>55771</v>
      </c>
      <c r="AS2343" s="359">
        <f>_xll.qlIndexFixing($AC$5,AP2343,,_xll.ohTrigger(Trigger,Quote!$V$2))</f>
        <v>1.303064827571504E-2</v>
      </c>
      <c r="AT2343" s="359">
        <f>_xll.qlIndexFixing($AU$1,AP2343,TRUE,_xll.ohTrigger(Trigger,Trigger1M))</f>
        <v>1.3282524938264539E-2</v>
      </c>
    </row>
    <row r="2344" spans="41:46" ht="11.25" customHeight="1" x14ac:dyDescent="0.25">
      <c r="AO2344" s="187" t="s">
        <v>90</v>
      </c>
      <c r="AP2344" s="186">
        <f>_xll.qlInterestRateIndexFixingDate(Currency&amp;"ibor"&amp;$I$1,AQ2344,Trigger)</f>
        <v>55744</v>
      </c>
      <c r="AQ2344" s="186">
        <f>_xll.qlCalendarAdvance(Calendar,AQ2343,AO2344,"f",,Trigger)</f>
        <v>55746</v>
      </c>
      <c r="AR2344" s="186">
        <f>_xll.qlInterestRateIndexMaturity(Currency&amp;"ibor"&amp;$I$1,AQ2344,Trigger)</f>
        <v>55778</v>
      </c>
      <c r="AS2344" s="359">
        <f>_xll.qlIndexFixing($AC$5,AP2344,,_xll.ohTrigger(Trigger,Quote!$V$2))</f>
        <v>1.3030989063552989E-2</v>
      </c>
      <c r="AT2344" s="359">
        <f>_xll.qlIndexFixing($AU$1,AP2344,TRUE,_xll.ohTrigger(Trigger,Trigger1M))</f>
        <v>1.3275544147449136E-2</v>
      </c>
    </row>
    <row r="2345" spans="41:46" ht="11.25" customHeight="1" x14ac:dyDescent="0.25">
      <c r="AO2345" s="187" t="s">
        <v>90</v>
      </c>
      <c r="AP2345" s="186">
        <f>_xll.qlInterestRateIndexFixingDate(Currency&amp;"ibor"&amp;$I$1,AQ2345,Trigger)</f>
        <v>55751</v>
      </c>
      <c r="AQ2345" s="186">
        <f>_xll.qlCalendarAdvance(Calendar,AQ2344,AO2345,"f",,Trigger)</f>
        <v>55753</v>
      </c>
      <c r="AR2345" s="186">
        <f>_xll.qlInterestRateIndexMaturity(Currency&amp;"ibor"&amp;$I$1,AQ2345,Trigger)</f>
        <v>55785</v>
      </c>
      <c r="AS2345" s="359">
        <f>_xll.qlIndexFixing($AC$5,AP2345,,_xll.ohTrigger(Trigger,Quote!$V$2))</f>
        <v>1.3031329851398432E-2</v>
      </c>
      <c r="AT2345" s="359">
        <f>_xll.qlIndexFixing($AU$1,AP2345,TRUE,_xll.ohTrigger(Trigger,Trigger1M))</f>
        <v>1.3268529126959638E-2</v>
      </c>
    </row>
    <row r="2346" spans="41:46" ht="11.25" customHeight="1" x14ac:dyDescent="0.25">
      <c r="AO2346" s="187" t="s">
        <v>90</v>
      </c>
      <c r="AP2346" s="186">
        <f>_xll.qlInterestRateIndexFixingDate(Currency&amp;"ibor"&amp;$I$1,AQ2346,Trigger)</f>
        <v>55758</v>
      </c>
      <c r="AQ2346" s="186">
        <f>_xll.qlCalendarAdvance(Calendar,AQ2345,AO2346,"f",,Trigger)</f>
        <v>55760</v>
      </c>
      <c r="AR2346" s="186">
        <f>_xll.qlInterestRateIndexMaturity(Currency&amp;"ibor"&amp;$I$1,AQ2346,Trigger)</f>
        <v>55792</v>
      </c>
      <c r="AS2346" s="359">
        <f>_xll.qlIndexFixing($AC$5,AP2346,,_xll.ohTrigger(Trigger,Quote!$V$2))</f>
        <v>1.3031670639256365E-2</v>
      </c>
      <c r="AT2346" s="359">
        <f>_xll.qlIndexFixing($AU$1,AP2346,TRUE,_xll.ohTrigger(Trigger,Trigger1M))</f>
        <v>1.3261479830817824E-2</v>
      </c>
    </row>
    <row r="2347" spans="41:46" ht="11.25" customHeight="1" x14ac:dyDescent="0.25">
      <c r="AO2347" s="187" t="s">
        <v>90</v>
      </c>
      <c r="AP2347" s="186">
        <f>_xll.qlInterestRateIndexFixingDate(Currency&amp;"ibor"&amp;$I$1,AQ2347,Trigger)</f>
        <v>55765</v>
      </c>
      <c r="AQ2347" s="186">
        <f>_xll.qlCalendarAdvance(Calendar,AQ2346,AO2347,"f",,Trigger)</f>
        <v>55767</v>
      </c>
      <c r="AR2347" s="186">
        <f>_xll.qlInterestRateIndexMaturity(Currency&amp;"ibor"&amp;$I$1,AQ2347,Trigger)</f>
        <v>55799</v>
      </c>
      <c r="AS2347" s="359">
        <f>_xll.qlIndexFixing($AC$5,AP2347,,_xll.ohTrigger(Trigger,Quote!$V$2))</f>
        <v>1.3032011427129286E-2</v>
      </c>
      <c r="AT2347" s="359">
        <f>_xll.qlIndexFixing($AU$1,AP2347,TRUE,_xll.ohTrigger(Trigger,Trigger1M))</f>
        <v>1.3254396213040476E-2</v>
      </c>
    </row>
    <row r="2348" spans="41:46" ht="11.25" customHeight="1" x14ac:dyDescent="0.25">
      <c r="AO2348" s="187" t="s">
        <v>90</v>
      </c>
      <c r="AP2348" s="186">
        <f>_xll.qlInterestRateIndexFixingDate(Currency&amp;"ibor"&amp;$I$1,AQ2348,Trigger)</f>
        <v>55772</v>
      </c>
      <c r="AQ2348" s="186">
        <f>_xll.qlCalendarAdvance(Calendar,AQ2347,AO2348,"f",,Trigger)</f>
        <v>55774</v>
      </c>
      <c r="AR2348" s="186">
        <f>_xll.qlInterestRateIndexMaturity(Currency&amp;"ibor"&amp;$I$1,AQ2348,Trigger)</f>
        <v>55806</v>
      </c>
      <c r="AS2348" s="359">
        <f>_xll.qlIndexFixing($AC$5,AP2348,,_xll.ohTrigger(Trigger,Quote!$V$2))</f>
        <v>1.3032352215009702E-2</v>
      </c>
      <c r="AT2348" s="359">
        <f>_xll.qlIndexFixing($AU$1,AP2348,TRUE,_xll.ohTrigger(Trigger,Trigger1M))</f>
        <v>1.3247278227661863E-2</v>
      </c>
    </row>
    <row r="2349" spans="41:46" ht="11.25" customHeight="1" x14ac:dyDescent="0.25">
      <c r="AO2349" s="187" t="s">
        <v>90</v>
      </c>
      <c r="AP2349" s="186">
        <f>_xll.qlInterestRateIndexFixingDate(Currency&amp;"ibor"&amp;$I$1,AQ2349,Trigger)</f>
        <v>55779</v>
      </c>
      <c r="AQ2349" s="186">
        <f>_xll.qlCalendarAdvance(Calendar,AQ2348,AO2349,"f",,Trigger)</f>
        <v>55781</v>
      </c>
      <c r="AR2349" s="186">
        <f>_xll.qlInterestRateIndexMaturity(Currency&amp;"ibor"&amp;$I$1,AQ2349,Trigger)</f>
        <v>55813</v>
      </c>
      <c r="AS2349" s="359">
        <f>_xll.qlIndexFixing($AC$5,AP2349,,_xll.ohTrigger(Trigger,Quote!$V$2))</f>
        <v>1.3032693002897611E-2</v>
      </c>
      <c r="AT2349" s="359">
        <f>_xll.qlIndexFixing($AU$1,AP2349,TRUE,_xll.ohTrigger(Trigger,Trigger1M))</f>
        <v>1.3240125828698768E-2</v>
      </c>
    </row>
    <row r="2350" spans="41:46" ht="11.25" customHeight="1" x14ac:dyDescent="0.25">
      <c r="AO2350" s="187" t="s">
        <v>90</v>
      </c>
      <c r="AP2350" s="186">
        <f>_xll.qlInterestRateIndexFixingDate(Currency&amp;"ibor"&amp;$I$1,AQ2350,Trigger)</f>
        <v>55786</v>
      </c>
      <c r="AQ2350" s="186">
        <f>_xll.qlCalendarAdvance(Calendar,AQ2349,AO2350,"f",,Trigger)</f>
        <v>55788</v>
      </c>
      <c r="AR2350" s="186">
        <f>_xll.qlInterestRateIndexMaturity(Currency&amp;"ibor"&amp;$I$1,AQ2350,Trigger)</f>
        <v>55820</v>
      </c>
      <c r="AS2350" s="359">
        <f>_xll.qlIndexFixing($AC$5,AP2350,,_xll.ohTrigger(Trigger,Quote!$V$2))</f>
        <v>1.303303379079801E-2</v>
      </c>
      <c r="AT2350" s="359">
        <f>_xll.qlIndexFixing($AU$1,AP2350,TRUE,_xll.ohTrigger(Trigger,Trigger1M))</f>
        <v>1.3232938970175467E-2</v>
      </c>
    </row>
    <row r="2351" spans="41:46" ht="11.25" customHeight="1" x14ac:dyDescent="0.25">
      <c r="AO2351" s="187" t="s">
        <v>90</v>
      </c>
      <c r="AP2351" s="186">
        <f>_xll.qlInterestRateIndexFixingDate(Currency&amp;"ibor"&amp;$I$1,AQ2351,Trigger)</f>
        <v>55793</v>
      </c>
      <c r="AQ2351" s="186">
        <f>_xll.qlCalendarAdvance(Calendar,AQ2350,AO2351,"f",,Trigger)</f>
        <v>55795</v>
      </c>
      <c r="AR2351" s="186">
        <f>_xll.qlInterestRateIndexMaturity(Currency&amp;"ibor"&amp;$I$1,AQ2351,Trigger)</f>
        <v>55827</v>
      </c>
      <c r="AS2351" s="359">
        <f>_xll.qlIndexFixing($AC$5,AP2351,,_xll.ohTrigger(Trigger,Quote!$V$2))</f>
        <v>1.3033374578708401E-2</v>
      </c>
      <c r="AT2351" s="359">
        <f>_xll.qlIndexFixing($AU$1,AP2351,TRUE,_xll.ohTrigger(Trigger,Trigger1M))</f>
        <v>1.3225717606116238E-2</v>
      </c>
    </row>
    <row r="2352" spans="41:46" ht="11.25" customHeight="1" x14ac:dyDescent="0.25">
      <c r="AO2352" s="187" t="s">
        <v>90</v>
      </c>
      <c r="AP2352" s="186">
        <f>_xll.qlInterestRateIndexFixingDate(Currency&amp;"ibor"&amp;$I$1,AQ2352,Trigger)</f>
        <v>55800</v>
      </c>
      <c r="AQ2352" s="186">
        <f>_xll.qlCalendarAdvance(Calendar,AQ2351,AO2352,"f",,Trigger)</f>
        <v>55802</v>
      </c>
      <c r="AR2352" s="186">
        <f>_xll.qlInterestRateIndexMaturity(Currency&amp;"ibor"&amp;$I$1,AQ2352,Trigger)</f>
        <v>55834</v>
      </c>
      <c r="AS2352" s="359">
        <f>_xll.qlIndexFixing($AC$5,AP2352,,_xll.ohTrigger(Trigger,Quote!$V$2))</f>
        <v>1.3033715366628784E-2</v>
      </c>
      <c r="AT2352" s="359">
        <f>_xll.qlIndexFixing($AU$1,AP2352,TRUE,_xll.ohTrigger(Trigger,Trigger1M))</f>
        <v>1.3218461690550354E-2</v>
      </c>
    </row>
    <row r="2353" spans="41:46" ht="11.25" customHeight="1" x14ac:dyDescent="0.25">
      <c r="AO2353" s="187" t="s">
        <v>90</v>
      </c>
      <c r="AP2353" s="186">
        <f>_xll.qlInterestRateIndexFixingDate(Currency&amp;"ibor"&amp;$I$1,AQ2353,Trigger)</f>
        <v>55807</v>
      </c>
      <c r="AQ2353" s="186">
        <f>_xll.qlCalendarAdvance(Calendar,AQ2352,AO2353,"f",,Trigger)</f>
        <v>55809</v>
      </c>
      <c r="AR2353" s="186">
        <f>_xll.qlInterestRateIndexMaturity(Currency&amp;"ibor"&amp;$I$1,AQ2353,Trigger)</f>
        <v>55841</v>
      </c>
      <c r="AS2353" s="359">
        <f>_xll.qlIndexFixing($AC$5,AP2353,,_xll.ohTrigger(Trigger,Quote!$V$2))</f>
        <v>1.3034056154559159E-2</v>
      </c>
      <c r="AT2353" s="359">
        <f>_xll.qlIndexFixing($AU$1,AP2353,TRUE,_xll.ohTrigger(Trigger,Trigger1M))</f>
        <v>1.3211171177497094E-2</v>
      </c>
    </row>
    <row r="2354" spans="41:46" ht="11.25" customHeight="1" x14ac:dyDescent="0.25">
      <c r="AO2354" s="187" t="s">
        <v>90</v>
      </c>
      <c r="AP2354" s="186">
        <f>_xll.qlInterestRateIndexFixingDate(Currency&amp;"ibor"&amp;$I$1,AQ2354,Trigger)</f>
        <v>55814</v>
      </c>
      <c r="AQ2354" s="186">
        <f>_xll.qlCalendarAdvance(Calendar,AQ2353,AO2354,"f",,Trigger)</f>
        <v>55816</v>
      </c>
      <c r="AR2354" s="186">
        <f>_xll.qlInterestRateIndexMaturity(Currency&amp;"ibor"&amp;$I$1,AQ2354,Trigger)</f>
        <v>55848</v>
      </c>
      <c r="AS2354" s="359">
        <f>_xll.qlIndexFixing($AC$5,AP2354,,_xll.ohTrigger(Trigger,Quote!$V$2))</f>
        <v>1.3034396942502025E-2</v>
      </c>
      <c r="AT2354" s="359">
        <f>_xll.qlIndexFixing($AU$1,AP2354,TRUE,_xll.ohTrigger(Trigger,Trigger1M))</f>
        <v>1.3203846020983234E-2</v>
      </c>
    </row>
    <row r="2355" spans="41:46" ht="11.25" customHeight="1" x14ac:dyDescent="0.25">
      <c r="AO2355" s="187" t="s">
        <v>90</v>
      </c>
      <c r="AP2355" s="186">
        <f>_xll.qlInterestRateIndexFixingDate(Currency&amp;"ibor"&amp;$I$1,AQ2355,Trigger)</f>
        <v>55821</v>
      </c>
      <c r="AQ2355" s="186">
        <f>_xll.qlCalendarAdvance(Calendar,AQ2354,AO2355,"f",,Trigger)</f>
        <v>55823</v>
      </c>
      <c r="AR2355" s="186">
        <f>_xll.qlInterestRateIndexMaturity(Currency&amp;"ibor"&amp;$I$1,AQ2355,Trigger)</f>
        <v>55852</v>
      </c>
      <c r="AS2355" s="359">
        <f>_xll.qlIndexFixing($AC$5,AP2355,,_xll.ohTrigger(Trigger,Quote!$V$2))</f>
        <v>1.3033957076306401E-2</v>
      </c>
      <c r="AT2355" s="359">
        <f>_xll.qlIndexFixing($AU$1,AP2355,TRUE,_xll.ohTrigger(Trigger,Trigger1M))</f>
        <v>1.3197346134291767E-2</v>
      </c>
    </row>
    <row r="2356" spans="41:46" ht="11.25" customHeight="1" x14ac:dyDescent="0.25">
      <c r="AO2356" s="187" t="s">
        <v>90</v>
      </c>
      <c r="AP2356" s="186">
        <f>_xll.qlInterestRateIndexFixingDate(Currency&amp;"ibor"&amp;$I$1,AQ2356,Trigger)</f>
        <v>55828</v>
      </c>
      <c r="AQ2356" s="186">
        <f>_xll.qlCalendarAdvance(Calendar,AQ2355,AO2356,"f",,Trigger)</f>
        <v>55830</v>
      </c>
      <c r="AR2356" s="186">
        <f>_xll.qlInterestRateIndexMaturity(Currency&amp;"ibor"&amp;$I$1,AQ2356,Trigger)</f>
        <v>55862</v>
      </c>
      <c r="AS2356" s="359">
        <f>_xll.qlIndexFixing($AC$5,AP2356,,_xll.ohTrigger(Trigger,Quote!$V$2))</f>
        <v>1.3035078518417731E-2</v>
      </c>
      <c r="AT2356" s="359">
        <f>_xll.qlIndexFixing($AU$1,AP2356,TRUE,_xll.ohTrigger(Trigger,Trigger1M))</f>
        <v>1.3189091593685809E-2</v>
      </c>
    </row>
    <row r="2357" spans="41:46" ht="11.25" customHeight="1" x14ac:dyDescent="0.25">
      <c r="AO2357" s="187" t="s">
        <v>90</v>
      </c>
      <c r="AP2357" s="186">
        <f>_xll.qlInterestRateIndexFixingDate(Currency&amp;"ibor"&amp;$I$1,AQ2357,Trigger)</f>
        <v>55835</v>
      </c>
      <c r="AQ2357" s="186">
        <f>_xll.qlCalendarAdvance(Calendar,AQ2356,AO2357,"f",,Trigger)</f>
        <v>55837</v>
      </c>
      <c r="AR2357" s="186">
        <f>_xll.qlInterestRateIndexMaturity(Currency&amp;"ibor"&amp;$I$1,AQ2357,Trigger)</f>
        <v>55869</v>
      </c>
      <c r="AS2357" s="359">
        <f>_xll.qlIndexFixing($AC$5,AP2357,,_xll.ohTrigger(Trigger,Quote!$V$2))</f>
        <v>1.3035419306388074E-2</v>
      </c>
      <c r="AT2357" s="359">
        <f>_xll.qlIndexFixing($AU$1,AP2357,TRUE,_xll.ohTrigger(Trigger,Trigger1M))</f>
        <v>1.3181662230955793E-2</v>
      </c>
    </row>
    <row r="2358" spans="41:46" ht="11.25" customHeight="1" x14ac:dyDescent="0.25">
      <c r="AO2358" s="187" t="s">
        <v>90</v>
      </c>
      <c r="AP2358" s="186">
        <f>_xll.qlInterestRateIndexFixingDate(Currency&amp;"ibor"&amp;$I$1,AQ2358,Trigger)</f>
        <v>55842</v>
      </c>
      <c r="AQ2358" s="186">
        <f>_xll.qlCalendarAdvance(Calendar,AQ2357,AO2358,"f",,Trigger)</f>
        <v>55844</v>
      </c>
      <c r="AR2358" s="186">
        <f>_xll.qlInterestRateIndexMaturity(Currency&amp;"ibor"&amp;$I$1,AQ2358,Trigger)</f>
        <v>55876</v>
      </c>
      <c r="AS2358" s="359">
        <f>_xll.qlIndexFixing($AC$5,AP2358,,_xll.ohTrigger(Trigger,Quote!$V$2))</f>
        <v>1.3035760094370907E-2</v>
      </c>
      <c r="AT2358" s="359">
        <f>_xll.qlIndexFixing($AU$1,AP2358,TRUE,_xll.ohTrigger(Trigger,Trigger1M))</f>
        <v>1.3174198040874774E-2</v>
      </c>
    </row>
    <row r="2359" spans="41:46" ht="11.25" customHeight="1" x14ac:dyDescent="0.25">
      <c r="AO2359" s="187" t="s">
        <v>90</v>
      </c>
      <c r="AP2359" s="186">
        <f>_xll.qlInterestRateIndexFixingDate(Currency&amp;"ibor"&amp;$I$1,AQ2359,Trigger)</f>
        <v>55849</v>
      </c>
      <c r="AQ2359" s="186">
        <f>_xll.qlCalendarAdvance(Calendar,AQ2358,AO2359,"f",,Trigger)</f>
        <v>55851</v>
      </c>
      <c r="AR2359" s="186">
        <f>_xll.qlInterestRateIndexMaturity(Currency&amp;"ibor"&amp;$I$1,AQ2359,Trigger)</f>
        <v>55883</v>
      </c>
      <c r="AS2359" s="359">
        <f>_xll.qlIndexFixing($AC$5,AP2359,,_xll.ohTrigger(Trigger,Quote!$V$2))</f>
        <v>1.3036100882361235E-2</v>
      </c>
      <c r="AT2359" s="359">
        <f>_xll.qlIndexFixing($AU$1,AP2359,TRUE,_xll.ohTrigger(Trigger,Trigger1M))</f>
        <v>1.3166698977472024E-2</v>
      </c>
    </row>
    <row r="2360" spans="41:46" ht="11.25" customHeight="1" x14ac:dyDescent="0.25">
      <c r="AO2360" s="187" t="s">
        <v>90</v>
      </c>
      <c r="AP2360" s="186">
        <f>_xll.qlInterestRateIndexFixingDate(Currency&amp;"ibor"&amp;$I$1,AQ2360,Trigger)</f>
        <v>55856</v>
      </c>
      <c r="AQ2360" s="186">
        <f>_xll.qlCalendarAdvance(Calendar,AQ2359,AO2360,"f",,Trigger)</f>
        <v>55858</v>
      </c>
      <c r="AR2360" s="186">
        <f>_xll.qlInterestRateIndexMaturity(Currency&amp;"ibor"&amp;$I$1,AQ2360,Trigger)</f>
        <v>55890</v>
      </c>
      <c r="AS2360" s="359">
        <f>_xll.qlIndexFixing($AC$5,AP2360,,_xll.ohTrigger(Trigger,Quote!$V$2))</f>
        <v>1.303644167036655E-2</v>
      </c>
      <c r="AT2360" s="359">
        <f>_xll.qlIndexFixing($AU$1,AP2360,TRUE,_xll.ohTrigger(Trigger,Trigger1M))</f>
        <v>1.3159164994771821E-2</v>
      </c>
    </row>
    <row r="2361" spans="41:46" ht="11.25" customHeight="1" x14ac:dyDescent="0.25">
      <c r="AO2361" s="187" t="s">
        <v>90</v>
      </c>
      <c r="AP2361" s="186">
        <f>_xll.qlInterestRateIndexFixingDate(Currency&amp;"ibor"&amp;$I$1,AQ2361,Trigger)</f>
        <v>55863</v>
      </c>
      <c r="AQ2361" s="186">
        <f>_xll.qlCalendarAdvance(Calendar,AQ2360,AO2361,"f",,Trigger)</f>
        <v>55865</v>
      </c>
      <c r="AR2361" s="186">
        <f>_xll.qlInterestRateIndexMaturity(Currency&amp;"ibor"&amp;$I$1,AQ2361,Trigger)</f>
        <v>55897</v>
      </c>
      <c r="AS2361" s="359">
        <f>_xll.qlIndexFixing($AC$5,AP2361,,_xll.ohTrigger(Trigger,Quote!$V$2))</f>
        <v>1.3036782458379359E-2</v>
      </c>
      <c r="AT2361" s="359">
        <f>_xll.qlIndexFixing($AU$1,AP2361,TRUE,_xll.ohTrigger(Trigger,Trigger1M))</f>
        <v>1.315159604680094E-2</v>
      </c>
    </row>
    <row r="2362" spans="41:46" ht="11.25" customHeight="1" x14ac:dyDescent="0.25">
      <c r="AO2362" s="187" t="s">
        <v>90</v>
      </c>
      <c r="AP2362" s="186">
        <f>_xll.qlInterestRateIndexFixingDate(Currency&amp;"ibor"&amp;$I$1,AQ2362,Trigger)</f>
        <v>55870</v>
      </c>
      <c r="AQ2362" s="186">
        <f>_xll.qlCalendarAdvance(Calendar,AQ2361,AO2362,"f",,Trigger)</f>
        <v>55872</v>
      </c>
      <c r="AR2362" s="186">
        <f>_xll.qlInterestRateIndexMaturity(Currency&amp;"ibor"&amp;$I$1,AQ2362,Trigger)</f>
        <v>55904</v>
      </c>
      <c r="AS2362" s="359">
        <f>_xll.qlIndexFixing($AC$5,AP2362,,_xll.ohTrigger(Trigger,Quote!$V$2))</f>
        <v>1.3037123246407156E-2</v>
      </c>
      <c r="AT2362" s="359">
        <f>_xll.qlIndexFixing($AU$1,AP2362,TRUE,_xll.ohTrigger(Trigger,Trigger1M))</f>
        <v>1.3143992087601142E-2</v>
      </c>
    </row>
    <row r="2363" spans="41:46" ht="11.25" customHeight="1" x14ac:dyDescent="0.25">
      <c r="AO2363" s="187" t="s">
        <v>90</v>
      </c>
      <c r="AP2363" s="186">
        <f>_xll.qlInterestRateIndexFixingDate(Currency&amp;"ibor"&amp;$I$1,AQ2363,Trigger)</f>
        <v>55876</v>
      </c>
      <c r="AQ2363" s="186">
        <f>_xll.qlCalendarAdvance(Calendar,AQ2362,AO2363,"f",,Trigger)</f>
        <v>55880</v>
      </c>
      <c r="AR2363" s="186">
        <f>_xll.qlInterestRateIndexMaturity(Currency&amp;"ibor"&amp;$I$1,AQ2363,Trigger)</f>
        <v>55911</v>
      </c>
      <c r="AS2363" s="359">
        <f>_xll.qlIndexFixing($AC$5,AP2363,,_xll.ohTrigger(Trigger,Quote!$V$2))</f>
        <v>1.303725239251274E-2</v>
      </c>
      <c r="AT2363" s="359">
        <f>_xll.qlIndexFixing($AU$1,AP2363,TRUE,_xll.ohTrigger(Trigger,Trigger1M))</f>
        <v>1.3135568409571917E-2</v>
      </c>
    </row>
    <row r="2364" spans="41:46" ht="11.25" customHeight="1" x14ac:dyDescent="0.25">
      <c r="AO2364" s="187" t="s">
        <v>90</v>
      </c>
      <c r="AP2364" s="186">
        <f>_xll.qlInterestRateIndexFixingDate(Currency&amp;"ibor"&amp;$I$1,AQ2364,Trigger)</f>
        <v>55884</v>
      </c>
      <c r="AQ2364" s="186">
        <f>_xll.qlCalendarAdvance(Calendar,AQ2363,AO2364,"f",,Trigger)</f>
        <v>55887</v>
      </c>
      <c r="AR2364" s="186">
        <f>_xll.qlInterestRateIndexMaturity(Currency&amp;"ibor"&amp;$I$1,AQ2364,Trigger)</f>
        <v>55918</v>
      </c>
      <c r="AS2364" s="359">
        <f>_xll.qlIndexFixing($AC$5,AP2364,,_xll.ohTrigger(Trigger,Quote!$V$2))</f>
        <v>1.3037593168219747E-2</v>
      </c>
      <c r="AT2364" s="359">
        <f>_xll.qlIndexFixing($AU$1,AP2364,TRUE,_xll.ohTrigger(Trigger,Trigger1M))</f>
        <v>1.3127892063174672E-2</v>
      </c>
    </row>
    <row r="2365" spans="41:46" ht="11.25" customHeight="1" x14ac:dyDescent="0.25">
      <c r="AO2365" s="187" t="s">
        <v>90</v>
      </c>
      <c r="AP2365" s="186">
        <f>_xll.qlInterestRateIndexFixingDate(Currency&amp;"ibor"&amp;$I$1,AQ2365,Trigger)</f>
        <v>55892</v>
      </c>
      <c r="AQ2365" s="186">
        <f>_xll.qlCalendarAdvance(Calendar,AQ2364,AO2365,"f",,Trigger)</f>
        <v>55894</v>
      </c>
      <c r="AR2365" s="186">
        <f>_xll.qlInterestRateIndexMaturity(Currency&amp;"ibor"&amp;$I$1,AQ2365,Trigger)</f>
        <v>55925</v>
      </c>
      <c r="AS2365" s="359">
        <f>_xll.qlIndexFixing($AC$5,AP2365,,_xll.ohTrigger(Trigger,Quote!$V$2))</f>
        <v>1.3037933943944806E-2</v>
      </c>
      <c r="AT2365" s="359">
        <f>_xll.qlIndexFixing($AU$1,AP2365,TRUE,_xll.ohTrigger(Trigger,Trigger1M))</f>
        <v>1.3120180565468469E-2</v>
      </c>
    </row>
    <row r="2366" spans="41:46" ht="11.25" customHeight="1" x14ac:dyDescent="0.25">
      <c r="AO2366" s="188" t="s">
        <v>90</v>
      </c>
      <c r="AP2366" s="189">
        <f>_xll.qlInterestRateIndexFixingDate(Currency&amp;"ibor"&amp;$I$1,AQ2366,Trigger)</f>
        <v>55899</v>
      </c>
      <c r="AQ2366" s="189">
        <f>_xll.qlCalendarAdvance(Calendar,AQ2365,AO2366,"f",,Trigger)</f>
        <v>55901</v>
      </c>
      <c r="AR2366" s="189">
        <f>_xll.qlInterestRateIndexMaturity(Currency&amp;"ibor"&amp;$I$1,AQ2366,Trigger)</f>
        <v>55932</v>
      </c>
      <c r="AS2366" s="362">
        <f>_xll.qlIndexFixing($AC$5,AP2366,,_xll.ohTrigger(Trigger,Quote!$V$2))</f>
        <v>1.303827471967502E-2</v>
      </c>
      <c r="AT2366" s="362">
        <f>_xll.qlIndexFixing($AU$1,AP2366,TRUE,_xll.ohTrigger(Trigger,Trigger1M))</f>
        <v>1.3112433870477178E-2</v>
      </c>
    </row>
    <row r="2367" spans="41:46" ht="11.25" customHeight="1" x14ac:dyDescent="0.25">
      <c r="AT2367" s="386"/>
    </row>
    <row r="2368" spans="41:46" ht="11.25" customHeight="1" x14ac:dyDescent="0.25">
      <c r="AT2368" s="386"/>
    </row>
    <row r="2369" spans="46:46" ht="11.25" customHeight="1" x14ac:dyDescent="0.25">
      <c r="AT2369" s="386"/>
    </row>
    <row r="2370" spans="46:46" ht="11.25" customHeight="1" x14ac:dyDescent="0.25">
      <c r="AT2370" s="386"/>
    </row>
    <row r="2371" spans="46:46" ht="11.25" customHeight="1" x14ac:dyDescent="0.25">
      <c r="AT2371" s="386"/>
    </row>
    <row r="2372" spans="46:46" ht="11.25" customHeight="1" x14ac:dyDescent="0.25">
      <c r="AT2372" s="386"/>
    </row>
    <row r="2373" spans="46:46" ht="11.25" customHeight="1" x14ac:dyDescent="0.25">
      <c r="AT2373" s="386"/>
    </row>
    <row r="2374" spans="46:46" ht="11.25" customHeight="1" x14ac:dyDescent="0.25">
      <c r="AT2374" s="386"/>
    </row>
    <row r="2375" spans="46:46" ht="11.25" customHeight="1" x14ac:dyDescent="0.25">
      <c r="AT2375" s="386"/>
    </row>
    <row r="2376" spans="46:46" ht="11.25" customHeight="1" x14ac:dyDescent="0.25">
      <c r="AT2376" s="386"/>
    </row>
    <row r="2377" spans="46:46" ht="11.25" customHeight="1" x14ac:dyDescent="0.25">
      <c r="AT2377" s="386"/>
    </row>
    <row r="2378" spans="46:46" ht="11.25" customHeight="1" x14ac:dyDescent="0.25">
      <c r="AT2378" s="386"/>
    </row>
    <row r="2379" spans="46:46" ht="11.25" customHeight="1" x14ac:dyDescent="0.25">
      <c r="AT2379" s="386"/>
    </row>
    <row r="2380" spans="46:46" ht="11.25" customHeight="1" x14ac:dyDescent="0.25">
      <c r="AT2380" s="386"/>
    </row>
    <row r="2381" spans="46:46" ht="11.25" customHeight="1" x14ac:dyDescent="0.25">
      <c r="AT2381" s="386"/>
    </row>
    <row r="2382" spans="46:46" ht="11.25" customHeight="1" x14ac:dyDescent="0.25">
      <c r="AT2382" s="386"/>
    </row>
    <row r="2383" spans="46:46" ht="11.25" customHeight="1" x14ac:dyDescent="0.25">
      <c r="AT2383" s="386"/>
    </row>
    <row r="2384" spans="46:46" ht="11.25" customHeight="1" x14ac:dyDescent="0.25">
      <c r="AT2384" s="386"/>
    </row>
    <row r="2385" spans="46:46" x14ac:dyDescent="0.25">
      <c r="AT2385" s="386"/>
    </row>
    <row r="2386" spans="46:46" x14ac:dyDescent="0.25">
      <c r="AT2386" s="386"/>
    </row>
    <row r="2387" spans="46:46" x14ac:dyDescent="0.25">
      <c r="AT2387" s="386"/>
    </row>
    <row r="2388" spans="46:46" x14ac:dyDescent="0.25">
      <c r="AT2388" s="386"/>
    </row>
    <row r="2389" spans="46:46" x14ac:dyDescent="0.25">
      <c r="AT2389" s="386"/>
    </row>
    <row r="2390" spans="46:46" x14ac:dyDescent="0.25">
      <c r="AT2390" s="386"/>
    </row>
    <row r="2391" spans="46:46" x14ac:dyDescent="0.25">
      <c r="AT2391" s="386"/>
    </row>
    <row r="2392" spans="46:46" x14ac:dyDescent="0.25">
      <c r="AT2392" s="386"/>
    </row>
    <row r="2393" spans="46:46" x14ac:dyDescent="0.25">
      <c r="AT2393" s="386"/>
    </row>
    <row r="2394" spans="46:46" x14ac:dyDescent="0.25">
      <c r="AT2394" s="386"/>
    </row>
    <row r="2395" spans="46:46" x14ac:dyDescent="0.25">
      <c r="AT2395" s="386"/>
    </row>
    <row r="2396" spans="46:46" x14ac:dyDescent="0.25">
      <c r="AT2396" s="386"/>
    </row>
    <row r="2397" spans="46:46" x14ac:dyDescent="0.25">
      <c r="AT2397" s="386"/>
    </row>
    <row r="2398" spans="46:46" x14ac:dyDescent="0.25">
      <c r="AT2398" s="386"/>
    </row>
    <row r="2399" spans="46:46" x14ac:dyDescent="0.25">
      <c r="AT2399" s="386"/>
    </row>
    <row r="2400" spans="46:46" x14ac:dyDescent="0.25">
      <c r="AT2400" s="386"/>
    </row>
    <row r="2401" spans="46:46" x14ac:dyDescent="0.25">
      <c r="AT2401" s="386"/>
    </row>
    <row r="2402" spans="46:46" x14ac:dyDescent="0.25">
      <c r="AT2402" s="386"/>
    </row>
    <row r="2403" spans="46:46" x14ac:dyDescent="0.25">
      <c r="AT2403" s="386"/>
    </row>
    <row r="2404" spans="46:46" x14ac:dyDescent="0.25">
      <c r="AT2404" s="386"/>
    </row>
    <row r="2405" spans="46:46" x14ac:dyDescent="0.25">
      <c r="AT2405" s="386"/>
    </row>
    <row r="2406" spans="46:46" x14ac:dyDescent="0.25">
      <c r="AT2406" s="386"/>
    </row>
    <row r="2407" spans="46:46" x14ac:dyDescent="0.25">
      <c r="AT2407" s="386"/>
    </row>
    <row r="2408" spans="46:46" x14ac:dyDescent="0.25">
      <c r="AT2408" s="386"/>
    </row>
    <row r="2409" spans="46:46" x14ac:dyDescent="0.25">
      <c r="AT2409" s="386"/>
    </row>
    <row r="2410" spans="46:46" x14ac:dyDescent="0.25">
      <c r="AT2410" s="386"/>
    </row>
    <row r="2411" spans="46:46" x14ac:dyDescent="0.25">
      <c r="AT2411" s="386"/>
    </row>
    <row r="2412" spans="46:46" x14ac:dyDescent="0.25">
      <c r="AT2412" s="386"/>
    </row>
    <row r="2413" spans="46:46" x14ac:dyDescent="0.25">
      <c r="AT2413" s="386"/>
    </row>
    <row r="2414" spans="46:46" x14ac:dyDescent="0.25">
      <c r="AT2414" s="386"/>
    </row>
    <row r="2415" spans="46:46" x14ac:dyDescent="0.25">
      <c r="AT2415" s="386"/>
    </row>
    <row r="2416" spans="46:46" x14ac:dyDescent="0.25">
      <c r="AT2416" s="386"/>
    </row>
    <row r="2417" spans="46:46" x14ac:dyDescent="0.25">
      <c r="AT2417" s="386"/>
    </row>
    <row r="2418" spans="46:46" x14ac:dyDescent="0.25">
      <c r="AT2418" s="386"/>
    </row>
    <row r="2419" spans="46:46" x14ac:dyDescent="0.25">
      <c r="AT2419" s="386"/>
    </row>
    <row r="2420" spans="46:46" x14ac:dyDescent="0.25">
      <c r="AT2420" s="386"/>
    </row>
    <row r="2421" spans="46:46" x14ac:dyDescent="0.25">
      <c r="AT2421" s="386"/>
    </row>
    <row r="2422" spans="46:46" x14ac:dyDescent="0.25">
      <c r="AT2422" s="386"/>
    </row>
    <row r="2423" spans="46:46" x14ac:dyDescent="0.25">
      <c r="AT2423" s="386"/>
    </row>
    <row r="2424" spans="46:46" x14ac:dyDescent="0.25">
      <c r="AT2424" s="386"/>
    </row>
    <row r="2425" spans="46:46" x14ac:dyDescent="0.25">
      <c r="AT2425" s="386"/>
    </row>
    <row r="2426" spans="46:46" x14ac:dyDescent="0.25">
      <c r="AT2426" s="386"/>
    </row>
    <row r="2427" spans="46:46" x14ac:dyDescent="0.25">
      <c r="AT2427" s="386"/>
    </row>
    <row r="2428" spans="46:46" x14ac:dyDescent="0.25">
      <c r="AT2428" s="386"/>
    </row>
    <row r="2429" spans="46:46" x14ac:dyDescent="0.25">
      <c r="AT2429" s="386"/>
    </row>
    <row r="2430" spans="46:46" x14ac:dyDescent="0.25">
      <c r="AT2430" s="386"/>
    </row>
    <row r="2431" spans="46:46" x14ac:dyDescent="0.25">
      <c r="AT2431" s="386"/>
    </row>
    <row r="2432" spans="46:46" x14ac:dyDescent="0.25">
      <c r="AT2432" s="386"/>
    </row>
    <row r="2433" spans="46:46" x14ac:dyDescent="0.25">
      <c r="AT2433" s="386"/>
    </row>
    <row r="2434" spans="46:46" x14ac:dyDescent="0.25">
      <c r="AT2434" s="386"/>
    </row>
    <row r="2435" spans="46:46" x14ac:dyDescent="0.25">
      <c r="AT2435" s="386"/>
    </row>
    <row r="2436" spans="46:46" x14ac:dyDescent="0.25">
      <c r="AT2436" s="386"/>
    </row>
    <row r="2437" spans="46:46" x14ac:dyDescent="0.25">
      <c r="AT2437" s="386"/>
    </row>
    <row r="2438" spans="46:46" x14ac:dyDescent="0.25">
      <c r="AT2438" s="386"/>
    </row>
    <row r="2439" spans="46:46" x14ac:dyDescent="0.25">
      <c r="AT2439" s="386"/>
    </row>
    <row r="2440" spans="46:46" x14ac:dyDescent="0.25">
      <c r="AT2440" s="386"/>
    </row>
    <row r="2441" spans="46:46" x14ac:dyDescent="0.25">
      <c r="AT2441" s="386"/>
    </row>
    <row r="2442" spans="46:46" x14ac:dyDescent="0.25">
      <c r="AT2442" s="386"/>
    </row>
    <row r="2443" spans="46:46" x14ac:dyDescent="0.25">
      <c r="AT2443" s="386"/>
    </row>
    <row r="2444" spans="46:46" x14ac:dyDescent="0.25">
      <c r="AT2444" s="386"/>
    </row>
    <row r="2445" spans="46:46" x14ac:dyDescent="0.25">
      <c r="AT2445" s="386"/>
    </row>
    <row r="2446" spans="46:46" x14ac:dyDescent="0.25">
      <c r="AT2446" s="386"/>
    </row>
    <row r="2447" spans="46:46" x14ac:dyDescent="0.25">
      <c r="AT2447" s="386"/>
    </row>
    <row r="2448" spans="46:46" x14ac:dyDescent="0.25">
      <c r="AT2448" s="386"/>
    </row>
    <row r="2449" spans="46:46" x14ac:dyDescent="0.25">
      <c r="AT2449" s="386"/>
    </row>
    <row r="2450" spans="46:46" x14ac:dyDescent="0.25">
      <c r="AT2450" s="386"/>
    </row>
    <row r="2451" spans="46:46" x14ac:dyDescent="0.25">
      <c r="AT2451" s="386"/>
    </row>
    <row r="2452" spans="46:46" x14ac:dyDescent="0.25">
      <c r="AT2452" s="386"/>
    </row>
    <row r="2453" spans="46:46" x14ac:dyDescent="0.25">
      <c r="AT2453" s="386"/>
    </row>
    <row r="2454" spans="46:46" x14ac:dyDescent="0.25">
      <c r="AT2454" s="386"/>
    </row>
    <row r="2455" spans="46:46" x14ac:dyDescent="0.25">
      <c r="AT2455" s="386"/>
    </row>
    <row r="2456" spans="46:46" x14ac:dyDescent="0.25">
      <c r="AT2456" s="386"/>
    </row>
    <row r="2457" spans="46:46" x14ac:dyDescent="0.25">
      <c r="AT2457" s="386"/>
    </row>
    <row r="2458" spans="46:46" x14ac:dyDescent="0.25">
      <c r="AT2458" s="386"/>
    </row>
    <row r="2459" spans="46:46" x14ac:dyDescent="0.25">
      <c r="AT2459" s="386"/>
    </row>
    <row r="2460" spans="46:46" x14ac:dyDescent="0.25">
      <c r="AT2460" s="386"/>
    </row>
    <row r="2461" spans="46:46" x14ac:dyDescent="0.25">
      <c r="AT2461" s="386"/>
    </row>
    <row r="2462" spans="46:46" x14ac:dyDescent="0.25">
      <c r="AT2462" s="386"/>
    </row>
    <row r="2463" spans="46:46" x14ac:dyDescent="0.25">
      <c r="AT2463" s="386"/>
    </row>
    <row r="2464" spans="46:46" x14ac:dyDescent="0.25">
      <c r="AT2464" s="386"/>
    </row>
    <row r="2465" spans="46:46" x14ac:dyDescent="0.25">
      <c r="AT2465" s="386"/>
    </row>
    <row r="2466" spans="46:46" x14ac:dyDescent="0.25">
      <c r="AT2466" s="386"/>
    </row>
    <row r="2467" spans="46:46" x14ac:dyDescent="0.25">
      <c r="AT2467" s="386"/>
    </row>
    <row r="2468" spans="46:46" x14ac:dyDescent="0.25">
      <c r="AT2468" s="386"/>
    </row>
    <row r="2469" spans="46:46" x14ac:dyDescent="0.25">
      <c r="AT2469" s="386"/>
    </row>
    <row r="2470" spans="46:46" x14ac:dyDescent="0.25">
      <c r="AT2470" s="386"/>
    </row>
    <row r="2471" spans="46:46" x14ac:dyDescent="0.25">
      <c r="AT2471" s="386"/>
    </row>
    <row r="2472" spans="46:46" x14ac:dyDescent="0.25">
      <c r="AT2472" s="386"/>
    </row>
    <row r="2473" spans="46:46" x14ac:dyDescent="0.25">
      <c r="AT2473" s="386"/>
    </row>
    <row r="2474" spans="46:46" x14ac:dyDescent="0.25">
      <c r="AT2474" s="386"/>
    </row>
    <row r="2475" spans="46:46" x14ac:dyDescent="0.25">
      <c r="AT2475" s="386"/>
    </row>
    <row r="2476" spans="46:46" x14ac:dyDescent="0.25">
      <c r="AT2476" s="386"/>
    </row>
    <row r="2477" spans="46:46" x14ac:dyDescent="0.25">
      <c r="AT2477" s="386"/>
    </row>
    <row r="2478" spans="46:46" x14ac:dyDescent="0.25">
      <c r="AT2478" s="386"/>
    </row>
    <row r="2479" spans="46:46" x14ac:dyDescent="0.25">
      <c r="AT2479" s="386"/>
    </row>
    <row r="2480" spans="46:46" x14ac:dyDescent="0.25">
      <c r="AT2480" s="386"/>
    </row>
    <row r="2481" spans="46:46" x14ac:dyDescent="0.25">
      <c r="AT2481" s="386"/>
    </row>
    <row r="2482" spans="46:46" x14ac:dyDescent="0.25">
      <c r="AT2482" s="386"/>
    </row>
    <row r="2483" spans="46:46" x14ac:dyDescent="0.25">
      <c r="AT2483" s="386"/>
    </row>
    <row r="2484" spans="46:46" x14ac:dyDescent="0.25">
      <c r="AT2484" s="386"/>
    </row>
    <row r="2485" spans="46:46" x14ac:dyDescent="0.25">
      <c r="AT2485" s="386"/>
    </row>
    <row r="2486" spans="46:46" x14ac:dyDescent="0.25">
      <c r="AT2486" s="386"/>
    </row>
    <row r="2487" spans="46:46" x14ac:dyDescent="0.25">
      <c r="AT2487" s="386"/>
    </row>
    <row r="2488" spans="46:46" x14ac:dyDescent="0.25">
      <c r="AT2488" s="386"/>
    </row>
    <row r="2489" spans="46:46" x14ac:dyDescent="0.25">
      <c r="AT2489" s="386"/>
    </row>
    <row r="2490" spans="46:46" x14ac:dyDescent="0.25">
      <c r="AT2490" s="386"/>
    </row>
    <row r="2491" spans="46:46" x14ac:dyDescent="0.25">
      <c r="AT2491" s="386"/>
    </row>
    <row r="2492" spans="46:46" x14ac:dyDescent="0.25">
      <c r="AT2492" s="386"/>
    </row>
    <row r="2493" spans="46:46" x14ac:dyDescent="0.25">
      <c r="AT2493" s="386"/>
    </row>
    <row r="2494" spans="46:46" x14ac:dyDescent="0.25">
      <c r="AT2494" s="386"/>
    </row>
    <row r="2495" spans="46:46" x14ac:dyDescent="0.25">
      <c r="AT2495" s="386"/>
    </row>
    <row r="2496" spans="46:46" x14ac:dyDescent="0.25">
      <c r="AT2496" s="386"/>
    </row>
    <row r="2497" spans="46:46" x14ac:dyDescent="0.25">
      <c r="AT2497" s="386"/>
    </row>
    <row r="2498" spans="46:46" x14ac:dyDescent="0.25">
      <c r="AT2498" s="386"/>
    </row>
    <row r="2499" spans="46:46" x14ac:dyDescent="0.25">
      <c r="AT2499" s="386"/>
    </row>
    <row r="2500" spans="46:46" x14ac:dyDescent="0.25">
      <c r="AT2500" s="386"/>
    </row>
    <row r="2501" spans="46:46" x14ac:dyDescent="0.25">
      <c r="AT2501" s="386"/>
    </row>
    <row r="2502" spans="46:46" x14ac:dyDescent="0.25">
      <c r="AT2502" s="386"/>
    </row>
    <row r="2503" spans="46:46" x14ac:dyDescent="0.25">
      <c r="AT2503" s="386"/>
    </row>
    <row r="2504" spans="46:46" x14ac:dyDescent="0.25">
      <c r="AT2504" s="386"/>
    </row>
    <row r="2505" spans="46:46" x14ac:dyDescent="0.25">
      <c r="AT2505" s="386"/>
    </row>
    <row r="2506" spans="46:46" x14ac:dyDescent="0.25">
      <c r="AT2506" s="386"/>
    </row>
    <row r="2507" spans="46:46" x14ac:dyDescent="0.25">
      <c r="AT2507" s="386"/>
    </row>
    <row r="2508" spans="46:46" x14ac:dyDescent="0.25">
      <c r="AT2508" s="386"/>
    </row>
    <row r="2509" spans="46:46" x14ac:dyDescent="0.25">
      <c r="AT2509" s="386"/>
    </row>
    <row r="2510" spans="46:46" x14ac:dyDescent="0.25">
      <c r="AT2510" s="386"/>
    </row>
    <row r="2511" spans="46:46" x14ac:dyDescent="0.25">
      <c r="AT2511" s="386"/>
    </row>
    <row r="2512" spans="46:46" x14ac:dyDescent="0.25">
      <c r="AT2512" s="386"/>
    </row>
    <row r="2513" spans="46:46" x14ac:dyDescent="0.25">
      <c r="AT2513" s="386"/>
    </row>
    <row r="2514" spans="46:46" x14ac:dyDescent="0.25">
      <c r="AT2514" s="386"/>
    </row>
    <row r="2515" spans="46:46" x14ac:dyDescent="0.25">
      <c r="AT2515" s="386"/>
    </row>
    <row r="2516" spans="46:46" x14ac:dyDescent="0.25">
      <c r="AT2516" s="386"/>
    </row>
    <row r="2517" spans="46:46" x14ac:dyDescent="0.25">
      <c r="AT2517" s="386"/>
    </row>
    <row r="2518" spans="46:46" x14ac:dyDescent="0.25">
      <c r="AT2518" s="386"/>
    </row>
    <row r="2519" spans="46:46" x14ac:dyDescent="0.25">
      <c r="AT2519" s="386"/>
    </row>
    <row r="2520" spans="46:46" x14ac:dyDescent="0.25">
      <c r="AT2520" s="386"/>
    </row>
    <row r="2521" spans="46:46" x14ac:dyDescent="0.25">
      <c r="AT2521" s="386"/>
    </row>
    <row r="2522" spans="46:46" x14ac:dyDescent="0.25">
      <c r="AT2522" s="386"/>
    </row>
    <row r="2523" spans="46:46" x14ac:dyDescent="0.25">
      <c r="AT2523" s="386"/>
    </row>
    <row r="2524" spans="46:46" x14ac:dyDescent="0.25">
      <c r="AT2524" s="386"/>
    </row>
    <row r="2525" spans="46:46" x14ac:dyDescent="0.25">
      <c r="AT2525" s="386"/>
    </row>
    <row r="2526" spans="46:46" x14ac:dyDescent="0.25">
      <c r="AT2526" s="386"/>
    </row>
    <row r="2527" spans="46:46" x14ac:dyDescent="0.25">
      <c r="AT2527" s="386"/>
    </row>
    <row r="2528" spans="46:46" x14ac:dyDescent="0.25">
      <c r="AT2528" s="386"/>
    </row>
    <row r="2529" spans="46:46" x14ac:dyDescent="0.25">
      <c r="AT2529" s="386"/>
    </row>
    <row r="2530" spans="46:46" x14ac:dyDescent="0.25">
      <c r="AT2530" s="386"/>
    </row>
    <row r="2531" spans="46:46" x14ac:dyDescent="0.25">
      <c r="AT2531" s="386"/>
    </row>
    <row r="2532" spans="46:46" x14ac:dyDescent="0.25">
      <c r="AT2532" s="386"/>
    </row>
    <row r="2533" spans="46:46" x14ac:dyDescent="0.25">
      <c r="AT2533" s="386"/>
    </row>
    <row r="2534" spans="46:46" x14ac:dyDescent="0.25">
      <c r="AT2534" s="386"/>
    </row>
    <row r="2535" spans="46:46" x14ac:dyDescent="0.25">
      <c r="AT2535" s="386"/>
    </row>
    <row r="2536" spans="46:46" x14ac:dyDescent="0.25">
      <c r="AT2536" s="386"/>
    </row>
    <row r="2537" spans="46:46" x14ac:dyDescent="0.25">
      <c r="AT2537" s="386"/>
    </row>
    <row r="2538" spans="46:46" x14ac:dyDescent="0.25">
      <c r="AT2538" s="386"/>
    </row>
    <row r="2539" spans="46:46" x14ac:dyDescent="0.25">
      <c r="AT2539" s="386"/>
    </row>
    <row r="2540" spans="46:46" x14ac:dyDescent="0.25">
      <c r="AT2540" s="386"/>
    </row>
    <row r="2541" spans="46:46" x14ac:dyDescent="0.25">
      <c r="AT2541" s="386"/>
    </row>
    <row r="2542" spans="46:46" x14ac:dyDescent="0.25">
      <c r="AT2542" s="386"/>
    </row>
    <row r="2543" spans="46:46" x14ac:dyDescent="0.25">
      <c r="AT2543" s="386"/>
    </row>
    <row r="2544" spans="46:46" x14ac:dyDescent="0.25">
      <c r="AT2544" s="386"/>
    </row>
    <row r="2545" spans="46:46" x14ac:dyDescent="0.25">
      <c r="AT2545" s="386"/>
    </row>
    <row r="2546" spans="46:46" x14ac:dyDescent="0.25">
      <c r="AT2546" s="386"/>
    </row>
    <row r="2547" spans="46:46" x14ac:dyDescent="0.25">
      <c r="AT2547" s="386"/>
    </row>
    <row r="2548" spans="46:46" x14ac:dyDescent="0.25">
      <c r="AT2548" s="386"/>
    </row>
    <row r="2549" spans="46:46" x14ac:dyDescent="0.25">
      <c r="AT2549" s="386"/>
    </row>
    <row r="2550" spans="46:46" x14ac:dyDescent="0.25">
      <c r="AT2550" s="386"/>
    </row>
    <row r="2551" spans="46:46" x14ac:dyDescent="0.25">
      <c r="AT2551" s="386"/>
    </row>
    <row r="2552" spans="46:46" x14ac:dyDescent="0.25">
      <c r="AT2552" s="386"/>
    </row>
    <row r="2553" spans="46:46" x14ac:dyDescent="0.25">
      <c r="AT2553" s="386"/>
    </row>
    <row r="2554" spans="46:46" x14ac:dyDescent="0.25">
      <c r="AT2554" s="386"/>
    </row>
    <row r="2555" spans="46:46" x14ac:dyDescent="0.25">
      <c r="AT2555" s="386"/>
    </row>
    <row r="2556" spans="46:46" x14ac:dyDescent="0.25">
      <c r="AT2556" s="386"/>
    </row>
    <row r="2557" spans="46:46" x14ac:dyDescent="0.25">
      <c r="AT2557" s="386"/>
    </row>
    <row r="2558" spans="46:46" x14ac:dyDescent="0.25">
      <c r="AT2558" s="386"/>
    </row>
    <row r="2559" spans="46:46" x14ac:dyDescent="0.25">
      <c r="AT2559" s="386"/>
    </row>
    <row r="2560" spans="46:46" x14ac:dyDescent="0.25">
      <c r="AT2560" s="386"/>
    </row>
    <row r="2561" spans="46:46" x14ac:dyDescent="0.25">
      <c r="AT2561" s="386"/>
    </row>
    <row r="2562" spans="46:46" x14ac:dyDescent="0.25">
      <c r="AT2562" s="386"/>
    </row>
    <row r="2563" spans="46:46" x14ac:dyDescent="0.25">
      <c r="AT2563" s="386"/>
    </row>
    <row r="2564" spans="46:46" x14ac:dyDescent="0.25">
      <c r="AT2564" s="386"/>
    </row>
    <row r="2565" spans="46:46" x14ac:dyDescent="0.25">
      <c r="AT2565" s="386"/>
    </row>
    <row r="2566" spans="46:46" x14ac:dyDescent="0.25">
      <c r="AT2566" s="386"/>
    </row>
    <row r="2567" spans="46:46" x14ac:dyDescent="0.25">
      <c r="AT2567" s="386"/>
    </row>
    <row r="2568" spans="46:46" x14ac:dyDescent="0.25">
      <c r="AT2568" s="386"/>
    </row>
    <row r="2569" spans="46:46" x14ac:dyDescent="0.25">
      <c r="AT2569" s="386"/>
    </row>
    <row r="2570" spans="46:46" x14ac:dyDescent="0.25">
      <c r="AT2570" s="386"/>
    </row>
    <row r="2571" spans="46:46" x14ac:dyDescent="0.25">
      <c r="AT2571" s="386"/>
    </row>
    <row r="2572" spans="46:46" x14ac:dyDescent="0.25">
      <c r="AT2572" s="386"/>
    </row>
    <row r="2573" spans="46:46" x14ac:dyDescent="0.25">
      <c r="AT2573" s="386"/>
    </row>
    <row r="2574" spans="46:46" x14ac:dyDescent="0.25">
      <c r="AT2574" s="386"/>
    </row>
    <row r="2575" spans="46:46" x14ac:dyDescent="0.25">
      <c r="AT2575" s="386"/>
    </row>
    <row r="2576" spans="46:46" x14ac:dyDescent="0.25">
      <c r="AT2576" s="386"/>
    </row>
    <row r="2577" spans="46:46" x14ac:dyDescent="0.25">
      <c r="AT2577" s="386"/>
    </row>
    <row r="2578" spans="46:46" x14ac:dyDescent="0.25">
      <c r="AT2578" s="386"/>
    </row>
    <row r="2579" spans="46:46" x14ac:dyDescent="0.25">
      <c r="AT2579" s="386"/>
    </row>
    <row r="2580" spans="46:46" x14ac:dyDescent="0.25">
      <c r="AT2580" s="386"/>
    </row>
    <row r="2581" spans="46:46" x14ac:dyDescent="0.25">
      <c r="AT2581" s="386"/>
    </row>
    <row r="2582" spans="46:46" x14ac:dyDescent="0.25">
      <c r="AT2582" s="386"/>
    </row>
    <row r="2583" spans="46:46" x14ac:dyDescent="0.25">
      <c r="AT2583" s="386"/>
    </row>
    <row r="2584" spans="46:46" x14ac:dyDescent="0.25">
      <c r="AT2584" s="386"/>
    </row>
    <row r="2585" spans="46:46" x14ac:dyDescent="0.25">
      <c r="AT2585" s="386"/>
    </row>
    <row r="2586" spans="46:46" x14ac:dyDescent="0.25">
      <c r="AT2586" s="386"/>
    </row>
    <row r="2587" spans="46:46" x14ac:dyDescent="0.25">
      <c r="AT2587" s="386"/>
    </row>
    <row r="2588" spans="46:46" x14ac:dyDescent="0.25">
      <c r="AT2588" s="386"/>
    </row>
    <row r="2589" spans="46:46" x14ac:dyDescent="0.25">
      <c r="AT2589" s="386"/>
    </row>
    <row r="2590" spans="46:46" x14ac:dyDescent="0.25">
      <c r="AT2590" s="386"/>
    </row>
    <row r="2591" spans="46:46" x14ac:dyDescent="0.25">
      <c r="AT2591" s="386"/>
    </row>
    <row r="2592" spans="46:46" x14ac:dyDescent="0.25">
      <c r="AT2592" s="386"/>
    </row>
    <row r="2593" spans="46:46" x14ac:dyDescent="0.25">
      <c r="AT2593" s="386"/>
    </row>
    <row r="2594" spans="46:46" x14ac:dyDescent="0.25">
      <c r="AT2594" s="386"/>
    </row>
    <row r="2595" spans="46:46" x14ac:dyDescent="0.25">
      <c r="AT2595" s="386"/>
    </row>
    <row r="2596" spans="46:46" x14ac:dyDescent="0.25">
      <c r="AT2596" s="386"/>
    </row>
    <row r="2597" spans="46:46" x14ac:dyDescent="0.25">
      <c r="AT2597" s="386"/>
    </row>
    <row r="2598" spans="46:46" x14ac:dyDescent="0.25">
      <c r="AT2598" s="386"/>
    </row>
    <row r="2599" spans="46:46" x14ac:dyDescent="0.25">
      <c r="AT2599" s="386"/>
    </row>
    <row r="2600" spans="46:46" x14ac:dyDescent="0.25">
      <c r="AT2600" s="386"/>
    </row>
    <row r="2601" spans="46:46" x14ac:dyDescent="0.25">
      <c r="AT2601" s="386"/>
    </row>
    <row r="2602" spans="46:46" x14ac:dyDescent="0.25">
      <c r="AT2602" s="386"/>
    </row>
    <row r="2603" spans="46:46" x14ac:dyDescent="0.25">
      <c r="AT2603" s="386"/>
    </row>
    <row r="2604" spans="46:46" x14ac:dyDescent="0.25">
      <c r="AT2604" s="386"/>
    </row>
    <row r="2605" spans="46:46" x14ac:dyDescent="0.25">
      <c r="AT2605" s="386"/>
    </row>
    <row r="2606" spans="46:46" x14ac:dyDescent="0.25">
      <c r="AT2606" s="386"/>
    </row>
    <row r="2607" spans="46:46" x14ac:dyDescent="0.25">
      <c r="AT2607" s="386"/>
    </row>
    <row r="2608" spans="46:46" x14ac:dyDescent="0.25">
      <c r="AT2608" s="386"/>
    </row>
    <row r="2609" spans="46:46" x14ac:dyDescent="0.25">
      <c r="AT2609" s="386"/>
    </row>
    <row r="2610" spans="46:46" x14ac:dyDescent="0.25">
      <c r="AT2610" s="386"/>
    </row>
    <row r="2611" spans="46:46" x14ac:dyDescent="0.25">
      <c r="AT2611" s="386"/>
    </row>
    <row r="2612" spans="46:46" x14ac:dyDescent="0.25">
      <c r="AT2612" s="386"/>
    </row>
    <row r="2613" spans="46:46" x14ac:dyDescent="0.25">
      <c r="AT2613" s="386"/>
    </row>
    <row r="2614" spans="46:46" x14ac:dyDescent="0.25">
      <c r="AT2614" s="386"/>
    </row>
    <row r="2615" spans="46:46" x14ac:dyDescent="0.25">
      <c r="AT2615" s="386"/>
    </row>
    <row r="2616" spans="46:46" x14ac:dyDescent="0.25">
      <c r="AT2616" s="386"/>
    </row>
    <row r="2617" spans="46:46" x14ac:dyDescent="0.25">
      <c r="AT2617" s="386"/>
    </row>
    <row r="2618" spans="46:46" x14ac:dyDescent="0.25">
      <c r="AT2618" s="386"/>
    </row>
    <row r="2619" spans="46:46" x14ac:dyDescent="0.25">
      <c r="AT2619" s="386"/>
    </row>
    <row r="2620" spans="46:46" x14ac:dyDescent="0.25">
      <c r="AT2620" s="386"/>
    </row>
    <row r="2621" spans="46:46" x14ac:dyDescent="0.25">
      <c r="AT2621" s="386"/>
    </row>
    <row r="2622" spans="46:46" x14ac:dyDescent="0.25">
      <c r="AT2622" s="386"/>
    </row>
    <row r="2623" spans="46:46" x14ac:dyDescent="0.25">
      <c r="AT2623" s="386"/>
    </row>
    <row r="2624" spans="46:46" x14ac:dyDescent="0.25">
      <c r="AT2624" s="386"/>
    </row>
    <row r="2625" spans="46:46" x14ac:dyDescent="0.25">
      <c r="AT2625" s="386"/>
    </row>
    <row r="2626" spans="46:46" x14ac:dyDescent="0.25">
      <c r="AT2626" s="386"/>
    </row>
    <row r="2627" spans="46:46" x14ac:dyDescent="0.25">
      <c r="AT2627" s="386"/>
    </row>
    <row r="2628" spans="46:46" x14ac:dyDescent="0.25">
      <c r="AT2628" s="386"/>
    </row>
    <row r="2629" spans="46:46" x14ac:dyDescent="0.25">
      <c r="AT2629" s="386"/>
    </row>
    <row r="2630" spans="46:46" x14ac:dyDescent="0.25">
      <c r="AT2630" s="386"/>
    </row>
    <row r="2631" spans="46:46" x14ac:dyDescent="0.25">
      <c r="AT2631" s="386"/>
    </row>
    <row r="2632" spans="46:46" x14ac:dyDescent="0.25">
      <c r="AT2632" s="386"/>
    </row>
    <row r="2633" spans="46:46" x14ac:dyDescent="0.25">
      <c r="AT2633" s="386"/>
    </row>
    <row r="2634" spans="46:46" x14ac:dyDescent="0.25">
      <c r="AT2634" s="386"/>
    </row>
    <row r="2635" spans="46:46" x14ac:dyDescent="0.25">
      <c r="AT2635" s="386"/>
    </row>
    <row r="2636" spans="46:46" x14ac:dyDescent="0.25">
      <c r="AT2636" s="386"/>
    </row>
    <row r="2637" spans="46:46" x14ac:dyDescent="0.25">
      <c r="AT2637" s="386"/>
    </row>
    <row r="2638" spans="46:46" x14ac:dyDescent="0.25">
      <c r="AT2638" s="386"/>
    </row>
    <row r="2639" spans="46:46" x14ac:dyDescent="0.25">
      <c r="AT2639" s="386"/>
    </row>
    <row r="2640" spans="46:46" x14ac:dyDescent="0.25">
      <c r="AT2640" s="386"/>
    </row>
    <row r="2641" spans="46:46" x14ac:dyDescent="0.25">
      <c r="AT2641" s="386"/>
    </row>
    <row r="2642" spans="46:46" x14ac:dyDescent="0.25">
      <c r="AT2642" s="386"/>
    </row>
    <row r="2643" spans="46:46" x14ac:dyDescent="0.25">
      <c r="AT2643" s="386"/>
    </row>
    <row r="2644" spans="46:46" x14ac:dyDescent="0.25">
      <c r="AT2644" s="386"/>
    </row>
    <row r="2645" spans="46:46" x14ac:dyDescent="0.25">
      <c r="AT2645" s="386"/>
    </row>
    <row r="2646" spans="46:46" x14ac:dyDescent="0.25">
      <c r="AT2646" s="386"/>
    </row>
    <row r="2647" spans="46:46" x14ac:dyDescent="0.25">
      <c r="AT2647" s="386"/>
    </row>
    <row r="2648" spans="46:46" x14ac:dyDescent="0.25">
      <c r="AT2648" s="386"/>
    </row>
    <row r="2649" spans="46:46" x14ac:dyDescent="0.25">
      <c r="AT2649" s="386"/>
    </row>
    <row r="2650" spans="46:46" x14ac:dyDescent="0.25">
      <c r="AT2650" s="386"/>
    </row>
    <row r="2651" spans="46:46" x14ac:dyDescent="0.25">
      <c r="AT2651" s="386"/>
    </row>
    <row r="2652" spans="46:46" x14ac:dyDescent="0.25">
      <c r="AT2652" s="386"/>
    </row>
    <row r="2653" spans="46:46" x14ac:dyDescent="0.25">
      <c r="AT2653" s="386"/>
    </row>
    <row r="2654" spans="46:46" x14ac:dyDescent="0.25">
      <c r="AT2654" s="386"/>
    </row>
    <row r="2655" spans="46:46" x14ac:dyDescent="0.25">
      <c r="AT2655" s="386"/>
    </row>
    <row r="2656" spans="46:46" x14ac:dyDescent="0.25">
      <c r="AT2656" s="386"/>
    </row>
    <row r="2657" spans="46:46" x14ac:dyDescent="0.25">
      <c r="AT2657" s="386"/>
    </row>
    <row r="2658" spans="46:46" x14ac:dyDescent="0.25">
      <c r="AT2658" s="386"/>
    </row>
    <row r="2659" spans="46:46" x14ac:dyDescent="0.25">
      <c r="AT2659" s="386"/>
    </row>
    <row r="2660" spans="46:46" x14ac:dyDescent="0.25">
      <c r="AT2660" s="386"/>
    </row>
    <row r="2661" spans="46:46" x14ac:dyDescent="0.25">
      <c r="AT2661" s="386"/>
    </row>
    <row r="2662" spans="46:46" x14ac:dyDescent="0.25">
      <c r="AT2662" s="386"/>
    </row>
    <row r="2663" spans="46:46" x14ac:dyDescent="0.25">
      <c r="AT2663" s="386"/>
    </row>
    <row r="2664" spans="46:46" x14ac:dyDescent="0.25">
      <c r="AT2664" s="386"/>
    </row>
    <row r="2665" spans="46:46" x14ac:dyDescent="0.25">
      <c r="AT2665" s="386"/>
    </row>
    <row r="2666" spans="46:46" x14ac:dyDescent="0.25">
      <c r="AT2666" s="386"/>
    </row>
    <row r="2667" spans="46:46" x14ac:dyDescent="0.25">
      <c r="AT2667" s="386"/>
    </row>
    <row r="2668" spans="46:46" x14ac:dyDescent="0.25">
      <c r="AT2668" s="386"/>
    </row>
    <row r="2669" spans="46:46" x14ac:dyDescent="0.25">
      <c r="AT2669" s="386"/>
    </row>
    <row r="2670" spans="46:46" x14ac:dyDescent="0.25">
      <c r="AT2670" s="386"/>
    </row>
    <row r="2671" spans="46:46" x14ac:dyDescent="0.25">
      <c r="AT2671" s="386"/>
    </row>
    <row r="2672" spans="46:46" x14ac:dyDescent="0.25">
      <c r="AT2672" s="386"/>
    </row>
    <row r="2673" spans="46:46" x14ac:dyDescent="0.25">
      <c r="AT2673" s="386"/>
    </row>
    <row r="2674" spans="46:46" x14ac:dyDescent="0.25">
      <c r="AT2674" s="386"/>
    </row>
    <row r="2675" spans="46:46" x14ac:dyDescent="0.25">
      <c r="AT2675" s="386"/>
    </row>
    <row r="2676" spans="46:46" x14ac:dyDescent="0.25">
      <c r="AT2676" s="386"/>
    </row>
    <row r="2677" spans="46:46" x14ac:dyDescent="0.25">
      <c r="AT2677" s="386"/>
    </row>
    <row r="2678" spans="46:46" x14ac:dyDescent="0.25">
      <c r="AT2678" s="386"/>
    </row>
    <row r="2679" spans="46:46" x14ac:dyDescent="0.25">
      <c r="AT2679" s="386"/>
    </row>
    <row r="2680" spans="46:46" x14ac:dyDescent="0.25">
      <c r="AT2680" s="386"/>
    </row>
    <row r="2681" spans="46:46" x14ac:dyDescent="0.25">
      <c r="AT2681" s="386"/>
    </row>
    <row r="2682" spans="46:46" x14ac:dyDescent="0.25">
      <c r="AT2682" s="386"/>
    </row>
    <row r="2683" spans="46:46" x14ac:dyDescent="0.25">
      <c r="AT2683" s="386"/>
    </row>
    <row r="2684" spans="46:46" x14ac:dyDescent="0.25">
      <c r="AT2684" s="386"/>
    </row>
    <row r="2685" spans="46:46" x14ac:dyDescent="0.25">
      <c r="AT2685" s="386"/>
    </row>
    <row r="2686" spans="46:46" x14ac:dyDescent="0.25">
      <c r="AT2686" s="386"/>
    </row>
    <row r="2687" spans="46:46" x14ac:dyDescent="0.25">
      <c r="AT2687" s="386"/>
    </row>
    <row r="2688" spans="46:46" x14ac:dyDescent="0.25">
      <c r="AT2688" s="386"/>
    </row>
    <row r="2689" spans="46:46" x14ac:dyDescent="0.25">
      <c r="AT2689" s="386"/>
    </row>
    <row r="2690" spans="46:46" x14ac:dyDescent="0.25">
      <c r="AT2690" s="386"/>
    </row>
    <row r="2691" spans="46:46" x14ac:dyDescent="0.25">
      <c r="AT2691" s="386"/>
    </row>
    <row r="2692" spans="46:46" x14ac:dyDescent="0.25">
      <c r="AT2692" s="386"/>
    </row>
    <row r="2693" spans="46:46" x14ac:dyDescent="0.25">
      <c r="AT2693" s="386"/>
    </row>
    <row r="2694" spans="46:46" x14ac:dyDescent="0.25">
      <c r="AT2694" s="386"/>
    </row>
    <row r="2695" spans="46:46" x14ac:dyDescent="0.25">
      <c r="AT2695" s="386"/>
    </row>
    <row r="2696" spans="46:46" x14ac:dyDescent="0.25">
      <c r="AT2696" s="386"/>
    </row>
    <row r="2697" spans="46:46" x14ac:dyDescent="0.25">
      <c r="AT2697" s="386"/>
    </row>
    <row r="2698" spans="46:46" x14ac:dyDescent="0.25">
      <c r="AT2698" s="386"/>
    </row>
    <row r="2699" spans="46:46" x14ac:dyDescent="0.25">
      <c r="AT2699" s="386"/>
    </row>
    <row r="2700" spans="46:46" x14ac:dyDescent="0.25">
      <c r="AT2700" s="386"/>
    </row>
    <row r="2701" spans="46:46" x14ac:dyDescent="0.25">
      <c r="AT2701" s="386"/>
    </row>
    <row r="2702" spans="46:46" x14ac:dyDescent="0.25">
      <c r="AT2702" s="386"/>
    </row>
    <row r="2703" spans="46:46" x14ac:dyDescent="0.25">
      <c r="AT2703" s="386"/>
    </row>
    <row r="2704" spans="46:46" x14ac:dyDescent="0.25">
      <c r="AT2704" s="386"/>
    </row>
    <row r="2705" spans="46:46" x14ac:dyDescent="0.25">
      <c r="AT2705" s="386"/>
    </row>
    <row r="2706" spans="46:46" x14ac:dyDescent="0.25">
      <c r="AT2706" s="386"/>
    </row>
    <row r="2707" spans="46:46" x14ac:dyDescent="0.25">
      <c r="AT2707" s="386"/>
    </row>
    <row r="2708" spans="46:46" x14ac:dyDescent="0.25">
      <c r="AT2708" s="386"/>
    </row>
    <row r="2709" spans="46:46" x14ac:dyDescent="0.25">
      <c r="AT2709" s="386"/>
    </row>
    <row r="2710" spans="46:46" x14ac:dyDescent="0.25">
      <c r="AT2710" s="386"/>
    </row>
    <row r="2711" spans="46:46" x14ac:dyDescent="0.25">
      <c r="AT2711" s="386"/>
    </row>
    <row r="2712" spans="46:46" x14ac:dyDescent="0.25">
      <c r="AT2712" s="386"/>
    </row>
    <row r="2713" spans="46:46" x14ac:dyDescent="0.25">
      <c r="AT2713" s="386"/>
    </row>
    <row r="2714" spans="46:46" x14ac:dyDescent="0.25">
      <c r="AT2714" s="386"/>
    </row>
    <row r="2715" spans="46:46" x14ac:dyDescent="0.25">
      <c r="AT2715" s="386"/>
    </row>
    <row r="2716" spans="46:46" x14ac:dyDescent="0.25">
      <c r="AT2716" s="386"/>
    </row>
    <row r="2717" spans="46:46" x14ac:dyDescent="0.25">
      <c r="AT2717" s="386"/>
    </row>
    <row r="2718" spans="46:46" x14ac:dyDescent="0.25">
      <c r="AT2718" s="386"/>
    </row>
    <row r="2719" spans="46:46" x14ac:dyDescent="0.25">
      <c r="AT2719" s="386"/>
    </row>
    <row r="2720" spans="46:46" x14ac:dyDescent="0.25">
      <c r="AT2720" s="386"/>
    </row>
    <row r="2721" spans="46:46" x14ac:dyDescent="0.25">
      <c r="AT2721" s="386"/>
    </row>
    <row r="2722" spans="46:46" x14ac:dyDescent="0.25">
      <c r="AT2722" s="386"/>
    </row>
    <row r="2723" spans="46:46" x14ac:dyDescent="0.25">
      <c r="AT2723" s="386"/>
    </row>
    <row r="2724" spans="46:46" x14ac:dyDescent="0.25">
      <c r="AT2724" s="386"/>
    </row>
    <row r="2725" spans="46:46" x14ac:dyDescent="0.25">
      <c r="AT2725" s="386"/>
    </row>
    <row r="2726" spans="46:46" x14ac:dyDescent="0.25">
      <c r="AT2726" s="386"/>
    </row>
    <row r="2727" spans="46:46" x14ac:dyDescent="0.25">
      <c r="AT2727" s="386"/>
    </row>
    <row r="2728" spans="46:46" x14ac:dyDescent="0.25">
      <c r="AT2728" s="386"/>
    </row>
    <row r="2729" spans="46:46" x14ac:dyDescent="0.25">
      <c r="AT2729" s="386"/>
    </row>
    <row r="2730" spans="46:46" x14ac:dyDescent="0.25">
      <c r="AT2730" s="386"/>
    </row>
    <row r="2731" spans="46:46" x14ac:dyDescent="0.25">
      <c r="AT2731" s="386"/>
    </row>
    <row r="2732" spans="46:46" x14ac:dyDescent="0.25">
      <c r="AT2732" s="386"/>
    </row>
    <row r="2733" spans="46:46" x14ac:dyDescent="0.25">
      <c r="AT2733" s="386"/>
    </row>
    <row r="2734" spans="46:46" x14ac:dyDescent="0.25">
      <c r="AT2734" s="386"/>
    </row>
    <row r="2735" spans="46:46" x14ac:dyDescent="0.25">
      <c r="AT2735" s="386"/>
    </row>
    <row r="2736" spans="46:46" x14ac:dyDescent="0.25">
      <c r="AT2736" s="386"/>
    </row>
    <row r="2737" spans="46:46" x14ac:dyDescent="0.25">
      <c r="AT2737" s="386"/>
    </row>
    <row r="2738" spans="46:46" x14ac:dyDescent="0.25">
      <c r="AT2738" s="386"/>
    </row>
    <row r="2739" spans="46:46" x14ac:dyDescent="0.25">
      <c r="AT2739" s="386"/>
    </row>
    <row r="2740" spans="46:46" x14ac:dyDescent="0.25">
      <c r="AT2740" s="386"/>
    </row>
    <row r="2741" spans="46:46" x14ac:dyDescent="0.25">
      <c r="AT2741" s="386"/>
    </row>
    <row r="2742" spans="46:46" x14ac:dyDescent="0.25">
      <c r="AT2742" s="386"/>
    </row>
    <row r="2743" spans="46:46" x14ac:dyDescent="0.25">
      <c r="AT2743" s="386"/>
    </row>
    <row r="2744" spans="46:46" x14ac:dyDescent="0.25">
      <c r="AT2744" s="386"/>
    </row>
    <row r="2745" spans="46:46" x14ac:dyDescent="0.25">
      <c r="AT2745" s="386"/>
    </row>
    <row r="2746" spans="46:46" x14ac:dyDescent="0.25">
      <c r="AT2746" s="386"/>
    </row>
    <row r="2747" spans="46:46" x14ac:dyDescent="0.25">
      <c r="AT2747" s="386"/>
    </row>
    <row r="2748" spans="46:46" x14ac:dyDescent="0.25">
      <c r="AT2748" s="386"/>
    </row>
    <row r="2749" spans="46:46" x14ac:dyDescent="0.25">
      <c r="AT2749" s="386"/>
    </row>
    <row r="2750" spans="46:46" x14ac:dyDescent="0.25">
      <c r="AT2750" s="386"/>
    </row>
    <row r="2751" spans="46:46" x14ac:dyDescent="0.25">
      <c r="AT2751" s="386"/>
    </row>
    <row r="2752" spans="46:46" x14ac:dyDescent="0.25">
      <c r="AT2752" s="386"/>
    </row>
    <row r="2753" spans="46:46" x14ac:dyDescent="0.25">
      <c r="AT2753" s="386"/>
    </row>
    <row r="2754" spans="46:46" x14ac:dyDescent="0.25">
      <c r="AT2754" s="386"/>
    </row>
    <row r="2755" spans="46:46" x14ac:dyDescent="0.25">
      <c r="AT2755" s="386"/>
    </row>
    <row r="2756" spans="46:46" x14ac:dyDescent="0.25">
      <c r="AT2756" s="386"/>
    </row>
    <row r="2757" spans="46:46" x14ac:dyDescent="0.25">
      <c r="AT2757" s="386"/>
    </row>
    <row r="2758" spans="46:46" x14ac:dyDescent="0.25">
      <c r="AT2758" s="386"/>
    </row>
    <row r="2759" spans="46:46" x14ac:dyDescent="0.25">
      <c r="AT2759" s="386"/>
    </row>
    <row r="2760" spans="46:46" x14ac:dyDescent="0.25">
      <c r="AT2760" s="386"/>
    </row>
    <row r="2761" spans="46:46" x14ac:dyDescent="0.25">
      <c r="AT2761" s="386"/>
    </row>
    <row r="2762" spans="46:46" x14ac:dyDescent="0.25">
      <c r="AT2762" s="386"/>
    </row>
    <row r="2763" spans="46:46" x14ac:dyDescent="0.25">
      <c r="AT2763" s="386"/>
    </row>
    <row r="2764" spans="46:46" x14ac:dyDescent="0.25">
      <c r="AT2764" s="386"/>
    </row>
    <row r="2765" spans="46:46" x14ac:dyDescent="0.25">
      <c r="AT2765" s="386"/>
    </row>
    <row r="2766" spans="46:46" x14ac:dyDescent="0.25">
      <c r="AT2766" s="386"/>
    </row>
    <row r="2767" spans="46:46" x14ac:dyDescent="0.25">
      <c r="AT2767" s="386"/>
    </row>
    <row r="2768" spans="46:46" x14ac:dyDescent="0.25">
      <c r="AT2768" s="386"/>
    </row>
    <row r="2769" spans="46:46" x14ac:dyDescent="0.25">
      <c r="AT2769" s="386"/>
    </row>
    <row r="2770" spans="46:46" x14ac:dyDescent="0.25">
      <c r="AT2770" s="386"/>
    </row>
    <row r="2771" spans="46:46" x14ac:dyDescent="0.25">
      <c r="AT2771" s="386"/>
    </row>
    <row r="2772" spans="46:46" x14ac:dyDescent="0.25">
      <c r="AT2772" s="386"/>
    </row>
    <row r="2773" spans="46:46" x14ac:dyDescent="0.25">
      <c r="AT2773" s="386"/>
    </row>
    <row r="2774" spans="46:46" x14ac:dyDescent="0.25">
      <c r="AT2774" s="386"/>
    </row>
    <row r="2775" spans="46:46" x14ac:dyDescent="0.25">
      <c r="AT2775" s="386"/>
    </row>
    <row r="2776" spans="46:46" x14ac:dyDescent="0.25">
      <c r="AT2776" s="386"/>
    </row>
    <row r="2777" spans="46:46" x14ac:dyDescent="0.25">
      <c r="AT2777" s="386"/>
    </row>
    <row r="2778" spans="46:46" x14ac:dyDescent="0.25">
      <c r="AT2778" s="386"/>
    </row>
    <row r="2779" spans="46:46" x14ac:dyDescent="0.25">
      <c r="AT2779" s="386"/>
    </row>
    <row r="2780" spans="46:46" x14ac:dyDescent="0.25">
      <c r="AT2780" s="386"/>
    </row>
    <row r="2781" spans="46:46" x14ac:dyDescent="0.25">
      <c r="AT2781" s="386"/>
    </row>
    <row r="2782" spans="46:46" x14ac:dyDescent="0.25">
      <c r="AT2782" s="386"/>
    </row>
    <row r="2783" spans="46:46" x14ac:dyDescent="0.25">
      <c r="AT2783" s="386"/>
    </row>
    <row r="2784" spans="46:46" x14ac:dyDescent="0.25">
      <c r="AT2784" s="386"/>
    </row>
    <row r="2785" spans="46:46" x14ac:dyDescent="0.25">
      <c r="AT2785" s="386"/>
    </row>
    <row r="2786" spans="46:46" x14ac:dyDescent="0.25">
      <c r="AT2786" s="386"/>
    </row>
    <row r="2787" spans="46:46" x14ac:dyDescent="0.25">
      <c r="AT2787" s="386"/>
    </row>
    <row r="2788" spans="46:46" x14ac:dyDescent="0.25">
      <c r="AT2788" s="386"/>
    </row>
    <row r="2789" spans="46:46" x14ac:dyDescent="0.25">
      <c r="AT2789" s="386"/>
    </row>
    <row r="2790" spans="46:46" x14ac:dyDescent="0.25">
      <c r="AT2790" s="386"/>
    </row>
    <row r="2791" spans="46:46" x14ac:dyDescent="0.25">
      <c r="AT2791" s="386"/>
    </row>
    <row r="2792" spans="46:46" x14ac:dyDescent="0.25">
      <c r="AT2792" s="386"/>
    </row>
    <row r="2793" spans="46:46" x14ac:dyDescent="0.25">
      <c r="AT2793" s="386"/>
    </row>
    <row r="2794" spans="46:46" x14ac:dyDescent="0.25">
      <c r="AT2794" s="386"/>
    </row>
    <row r="2795" spans="46:46" x14ac:dyDescent="0.25">
      <c r="AT2795" s="386"/>
    </row>
    <row r="2796" spans="46:46" x14ac:dyDescent="0.25">
      <c r="AT2796" s="386"/>
    </row>
    <row r="2797" spans="46:46" x14ac:dyDescent="0.25">
      <c r="AT2797" s="386"/>
    </row>
    <row r="2798" spans="46:46" x14ac:dyDescent="0.25">
      <c r="AT2798" s="386"/>
    </row>
    <row r="2799" spans="46:46" x14ac:dyDescent="0.25">
      <c r="AT2799" s="386"/>
    </row>
    <row r="2800" spans="46:46" x14ac:dyDescent="0.25">
      <c r="AT2800" s="386"/>
    </row>
    <row r="2801" spans="46:46" x14ac:dyDescent="0.25">
      <c r="AT2801" s="386"/>
    </row>
    <row r="2802" spans="46:46" x14ac:dyDescent="0.25">
      <c r="AT2802" s="386"/>
    </row>
    <row r="2803" spans="46:46" x14ac:dyDescent="0.25">
      <c r="AT2803" s="386"/>
    </row>
    <row r="2804" spans="46:46" x14ac:dyDescent="0.25">
      <c r="AT2804" s="386"/>
    </row>
    <row r="2805" spans="46:46" x14ac:dyDescent="0.25">
      <c r="AT2805" s="386"/>
    </row>
    <row r="2806" spans="46:46" x14ac:dyDescent="0.25">
      <c r="AT2806" s="386"/>
    </row>
    <row r="2807" spans="46:46" x14ac:dyDescent="0.25">
      <c r="AT2807" s="386"/>
    </row>
    <row r="2808" spans="46:46" x14ac:dyDescent="0.25">
      <c r="AT2808" s="386"/>
    </row>
    <row r="2809" spans="46:46" x14ac:dyDescent="0.25">
      <c r="AT2809" s="386"/>
    </row>
    <row r="2810" spans="46:46" x14ac:dyDescent="0.25">
      <c r="AT2810" s="386"/>
    </row>
    <row r="2811" spans="46:46" x14ac:dyDescent="0.25">
      <c r="AT2811" s="386"/>
    </row>
    <row r="2812" spans="46:46" x14ac:dyDescent="0.25">
      <c r="AT2812" s="386"/>
    </row>
    <row r="2813" spans="46:46" x14ac:dyDescent="0.25">
      <c r="AT2813" s="386"/>
    </row>
    <row r="2814" spans="46:46" x14ac:dyDescent="0.25">
      <c r="AT2814" s="386"/>
    </row>
    <row r="2815" spans="46:46" x14ac:dyDescent="0.25">
      <c r="AT2815" s="386"/>
    </row>
    <row r="2816" spans="46:46" x14ac:dyDescent="0.25">
      <c r="AT2816" s="386"/>
    </row>
    <row r="2817" spans="46:46" x14ac:dyDescent="0.25">
      <c r="AT2817" s="386"/>
    </row>
    <row r="2818" spans="46:46" x14ac:dyDescent="0.25">
      <c r="AT2818" s="386"/>
    </row>
    <row r="2819" spans="46:46" x14ac:dyDescent="0.25">
      <c r="AT2819" s="386"/>
    </row>
    <row r="2820" spans="46:46" x14ac:dyDescent="0.25">
      <c r="AT2820" s="386"/>
    </row>
    <row r="2821" spans="46:46" x14ac:dyDescent="0.25">
      <c r="AT2821" s="386"/>
    </row>
    <row r="2822" spans="46:46" x14ac:dyDescent="0.25">
      <c r="AT2822" s="386"/>
    </row>
    <row r="2823" spans="46:46" x14ac:dyDescent="0.25">
      <c r="AT2823" s="386"/>
    </row>
    <row r="2824" spans="46:46" x14ac:dyDescent="0.25">
      <c r="AT2824" s="386"/>
    </row>
    <row r="2825" spans="46:46" x14ac:dyDescent="0.25">
      <c r="AT2825" s="386"/>
    </row>
    <row r="2826" spans="46:46" x14ac:dyDescent="0.25">
      <c r="AT2826" s="386"/>
    </row>
    <row r="2827" spans="46:46" x14ac:dyDescent="0.25">
      <c r="AT2827" s="386"/>
    </row>
    <row r="2828" spans="46:46" x14ac:dyDescent="0.25">
      <c r="AT2828" s="386"/>
    </row>
    <row r="2829" spans="46:46" x14ac:dyDescent="0.25">
      <c r="AT2829" s="386"/>
    </row>
    <row r="2830" spans="46:46" x14ac:dyDescent="0.25">
      <c r="AT2830" s="386"/>
    </row>
    <row r="2831" spans="46:46" x14ac:dyDescent="0.25">
      <c r="AT2831" s="386"/>
    </row>
    <row r="2832" spans="46:46" x14ac:dyDescent="0.25">
      <c r="AT2832" s="386"/>
    </row>
    <row r="2833" spans="46:46" x14ac:dyDescent="0.25">
      <c r="AT2833" s="386"/>
    </row>
    <row r="2834" spans="46:46" x14ac:dyDescent="0.25">
      <c r="AT2834" s="386"/>
    </row>
    <row r="2835" spans="46:46" x14ac:dyDescent="0.25">
      <c r="AT2835" s="386"/>
    </row>
    <row r="2836" spans="46:46" x14ac:dyDescent="0.25">
      <c r="AT2836" s="386"/>
    </row>
    <row r="2837" spans="46:46" x14ac:dyDescent="0.25">
      <c r="AT2837" s="386"/>
    </row>
    <row r="2838" spans="46:46" x14ac:dyDescent="0.25">
      <c r="AT2838" s="386"/>
    </row>
    <row r="2839" spans="46:46" x14ac:dyDescent="0.25">
      <c r="AT2839" s="386"/>
    </row>
    <row r="2840" spans="46:46" x14ac:dyDescent="0.25">
      <c r="AT2840" s="386"/>
    </row>
    <row r="2841" spans="46:46" x14ac:dyDescent="0.25">
      <c r="AT2841" s="386"/>
    </row>
    <row r="2842" spans="46:46" x14ac:dyDescent="0.25">
      <c r="AT2842" s="386"/>
    </row>
    <row r="2843" spans="46:46" x14ac:dyDescent="0.25">
      <c r="AT2843" s="386"/>
    </row>
    <row r="2844" spans="46:46" x14ac:dyDescent="0.25">
      <c r="AT2844" s="386"/>
    </row>
    <row r="2845" spans="46:46" x14ac:dyDescent="0.25">
      <c r="AT2845" s="386"/>
    </row>
    <row r="2846" spans="46:46" x14ac:dyDescent="0.25">
      <c r="AT2846" s="386"/>
    </row>
    <row r="2847" spans="46:46" x14ac:dyDescent="0.25">
      <c r="AT2847" s="386"/>
    </row>
    <row r="2848" spans="46:46" x14ac:dyDescent="0.25">
      <c r="AT2848" s="386"/>
    </row>
    <row r="2849" spans="46:46" x14ac:dyDescent="0.25">
      <c r="AT2849" s="386"/>
    </row>
    <row r="2850" spans="46:46" x14ac:dyDescent="0.25">
      <c r="AT2850" s="386"/>
    </row>
    <row r="2851" spans="46:46" x14ac:dyDescent="0.25">
      <c r="AT2851" s="386"/>
    </row>
    <row r="2852" spans="46:46" x14ac:dyDescent="0.25">
      <c r="AT2852" s="386"/>
    </row>
    <row r="2853" spans="46:46" x14ac:dyDescent="0.25">
      <c r="AT2853" s="386"/>
    </row>
    <row r="2854" spans="46:46" x14ac:dyDescent="0.25">
      <c r="AT2854" s="386"/>
    </row>
    <row r="2855" spans="46:46" x14ac:dyDescent="0.25">
      <c r="AT2855" s="386"/>
    </row>
    <row r="2856" spans="46:46" x14ac:dyDescent="0.25">
      <c r="AT2856" s="386"/>
    </row>
    <row r="2857" spans="46:46" x14ac:dyDescent="0.25">
      <c r="AT2857" s="386"/>
    </row>
    <row r="2858" spans="46:46" x14ac:dyDescent="0.25">
      <c r="AT2858" s="386"/>
    </row>
    <row r="2859" spans="46:46" x14ac:dyDescent="0.25">
      <c r="AT2859" s="386"/>
    </row>
    <row r="2860" spans="46:46" x14ac:dyDescent="0.25">
      <c r="AT2860" s="386"/>
    </row>
    <row r="2861" spans="46:46" x14ac:dyDescent="0.25">
      <c r="AT2861" s="386"/>
    </row>
    <row r="2862" spans="46:46" x14ac:dyDescent="0.25">
      <c r="AT2862" s="386"/>
    </row>
    <row r="2863" spans="46:46" x14ac:dyDescent="0.25">
      <c r="AT2863" s="386"/>
    </row>
    <row r="2864" spans="46:46" x14ac:dyDescent="0.25">
      <c r="AT2864" s="386"/>
    </row>
    <row r="2865" spans="46:46" x14ac:dyDescent="0.25">
      <c r="AT2865" s="386"/>
    </row>
    <row r="2866" spans="46:46" x14ac:dyDescent="0.25">
      <c r="AT2866" s="386"/>
    </row>
    <row r="2867" spans="46:46" x14ac:dyDescent="0.25">
      <c r="AT2867" s="386"/>
    </row>
    <row r="2868" spans="46:46" x14ac:dyDescent="0.25">
      <c r="AT2868" s="386"/>
    </row>
    <row r="2869" spans="46:46" x14ac:dyDescent="0.25">
      <c r="AT2869" s="386"/>
    </row>
    <row r="2870" spans="46:46" x14ac:dyDescent="0.25">
      <c r="AT2870" s="386"/>
    </row>
    <row r="2871" spans="46:46" x14ac:dyDescent="0.25">
      <c r="AT2871" s="386"/>
    </row>
    <row r="2872" spans="46:46" x14ac:dyDescent="0.25">
      <c r="AT2872" s="386"/>
    </row>
    <row r="2873" spans="46:46" x14ac:dyDescent="0.25">
      <c r="AT2873" s="386"/>
    </row>
    <row r="2874" spans="46:46" x14ac:dyDescent="0.25">
      <c r="AT2874" s="386"/>
    </row>
    <row r="2875" spans="46:46" x14ac:dyDescent="0.25">
      <c r="AT2875" s="386"/>
    </row>
    <row r="2876" spans="46:46" x14ac:dyDescent="0.25">
      <c r="AT2876" s="386"/>
    </row>
    <row r="2877" spans="46:46" x14ac:dyDescent="0.25">
      <c r="AT2877" s="386"/>
    </row>
    <row r="2878" spans="46:46" x14ac:dyDescent="0.25">
      <c r="AT2878" s="386"/>
    </row>
    <row r="2879" spans="46:46" x14ac:dyDescent="0.25">
      <c r="AT2879" s="386"/>
    </row>
    <row r="2880" spans="46:46" x14ac:dyDescent="0.25">
      <c r="AT2880" s="386"/>
    </row>
    <row r="2881" spans="46:46" x14ac:dyDescent="0.25">
      <c r="AT2881" s="386"/>
    </row>
    <row r="2882" spans="46:46" x14ac:dyDescent="0.25">
      <c r="AT2882" s="386"/>
    </row>
    <row r="2883" spans="46:46" x14ac:dyDescent="0.25">
      <c r="AT2883" s="386"/>
    </row>
    <row r="2884" spans="46:46" x14ac:dyDescent="0.25">
      <c r="AT2884" s="386"/>
    </row>
    <row r="2885" spans="46:46" x14ac:dyDescent="0.25">
      <c r="AT2885" s="386"/>
    </row>
    <row r="2886" spans="46:46" x14ac:dyDescent="0.25">
      <c r="AT2886" s="386"/>
    </row>
    <row r="2887" spans="46:46" x14ac:dyDescent="0.25">
      <c r="AT2887" s="386"/>
    </row>
    <row r="2888" spans="46:46" x14ac:dyDescent="0.25">
      <c r="AT2888" s="386"/>
    </row>
    <row r="2889" spans="46:46" x14ac:dyDescent="0.25">
      <c r="AT2889" s="386"/>
    </row>
    <row r="2890" spans="46:46" x14ac:dyDescent="0.25">
      <c r="AT2890" s="386"/>
    </row>
    <row r="2891" spans="46:46" x14ac:dyDescent="0.25">
      <c r="AT2891" s="386"/>
    </row>
    <row r="2892" spans="46:46" x14ac:dyDescent="0.25">
      <c r="AT2892" s="386"/>
    </row>
    <row r="2893" spans="46:46" x14ac:dyDescent="0.25">
      <c r="AT2893" s="386"/>
    </row>
    <row r="2894" spans="46:46" x14ac:dyDescent="0.25">
      <c r="AT2894" s="386"/>
    </row>
    <row r="2895" spans="46:46" x14ac:dyDescent="0.25">
      <c r="AT2895" s="386"/>
    </row>
    <row r="2896" spans="46:46" x14ac:dyDescent="0.25">
      <c r="AT2896" s="386"/>
    </row>
    <row r="2897" spans="46:46" x14ac:dyDescent="0.25">
      <c r="AT2897" s="386"/>
    </row>
    <row r="2898" spans="46:46" x14ac:dyDescent="0.25">
      <c r="AT2898" s="386"/>
    </row>
    <row r="2899" spans="46:46" x14ac:dyDescent="0.25">
      <c r="AT2899" s="386"/>
    </row>
    <row r="2900" spans="46:46" x14ac:dyDescent="0.25">
      <c r="AT2900" s="386"/>
    </row>
    <row r="2901" spans="46:46" x14ac:dyDescent="0.25">
      <c r="AT2901" s="386"/>
    </row>
    <row r="2902" spans="46:46" x14ac:dyDescent="0.25">
      <c r="AT2902" s="386"/>
    </row>
    <row r="2903" spans="46:46" x14ac:dyDescent="0.25">
      <c r="AT2903" s="386"/>
    </row>
    <row r="2904" spans="46:46" x14ac:dyDescent="0.25">
      <c r="AT2904" s="386"/>
    </row>
    <row r="2905" spans="46:46" x14ac:dyDescent="0.25">
      <c r="AT2905" s="386"/>
    </row>
    <row r="2906" spans="46:46" x14ac:dyDescent="0.25">
      <c r="AT2906" s="386"/>
    </row>
    <row r="2907" spans="46:46" x14ac:dyDescent="0.25">
      <c r="AT2907" s="386"/>
    </row>
    <row r="2908" spans="46:46" x14ac:dyDescent="0.25">
      <c r="AT2908" s="386"/>
    </row>
    <row r="2909" spans="46:46" x14ac:dyDescent="0.25">
      <c r="AT2909" s="386"/>
    </row>
    <row r="2910" spans="46:46" x14ac:dyDescent="0.25">
      <c r="AT2910" s="386"/>
    </row>
    <row r="2911" spans="46:46" x14ac:dyDescent="0.25">
      <c r="AT2911" s="386"/>
    </row>
    <row r="2912" spans="46:46" x14ac:dyDescent="0.25">
      <c r="AT2912" s="386"/>
    </row>
    <row r="2913" spans="46:46" x14ac:dyDescent="0.25">
      <c r="AT2913" s="386"/>
    </row>
    <row r="2914" spans="46:46" x14ac:dyDescent="0.25">
      <c r="AT2914" s="386"/>
    </row>
    <row r="2915" spans="46:46" x14ac:dyDescent="0.25">
      <c r="AT2915" s="386"/>
    </row>
    <row r="2916" spans="46:46" x14ac:dyDescent="0.25">
      <c r="AT2916" s="386"/>
    </row>
    <row r="2917" spans="46:46" x14ac:dyDescent="0.25">
      <c r="AT2917" s="386"/>
    </row>
    <row r="2918" spans="46:46" x14ac:dyDescent="0.25">
      <c r="AT2918" s="386"/>
    </row>
    <row r="2919" spans="46:46" x14ac:dyDescent="0.25">
      <c r="AT2919" s="386"/>
    </row>
    <row r="2920" spans="46:46" x14ac:dyDescent="0.25">
      <c r="AT2920" s="386"/>
    </row>
    <row r="2921" spans="46:46" x14ac:dyDescent="0.25">
      <c r="AT2921" s="386"/>
    </row>
    <row r="2922" spans="46:46" x14ac:dyDescent="0.25">
      <c r="AT2922" s="386"/>
    </row>
    <row r="2923" spans="46:46" x14ac:dyDescent="0.25">
      <c r="AT2923" s="386"/>
    </row>
    <row r="2924" spans="46:46" x14ac:dyDescent="0.25">
      <c r="AT2924" s="386"/>
    </row>
    <row r="2925" spans="46:46" x14ac:dyDescent="0.25">
      <c r="AT2925" s="386"/>
    </row>
    <row r="2926" spans="46:46" x14ac:dyDescent="0.25">
      <c r="AT2926" s="386"/>
    </row>
    <row r="2927" spans="46:46" x14ac:dyDescent="0.25">
      <c r="AT2927" s="386"/>
    </row>
    <row r="2928" spans="46:46" x14ac:dyDescent="0.25">
      <c r="AT2928" s="386"/>
    </row>
    <row r="2929" spans="46:46" x14ac:dyDescent="0.25">
      <c r="AT2929" s="386"/>
    </row>
    <row r="2930" spans="46:46" x14ac:dyDescent="0.25">
      <c r="AT2930" s="386"/>
    </row>
    <row r="2931" spans="46:46" x14ac:dyDescent="0.25">
      <c r="AT2931" s="386"/>
    </row>
    <row r="2932" spans="46:46" x14ac:dyDescent="0.25">
      <c r="AT2932" s="386"/>
    </row>
    <row r="2933" spans="46:46" x14ac:dyDescent="0.25">
      <c r="AT2933" s="386"/>
    </row>
    <row r="2934" spans="46:46" x14ac:dyDescent="0.25">
      <c r="AT2934" s="386"/>
    </row>
    <row r="2935" spans="46:46" x14ac:dyDescent="0.25">
      <c r="AT2935" s="386"/>
    </row>
    <row r="2936" spans="46:46" x14ac:dyDescent="0.25">
      <c r="AT2936" s="386"/>
    </row>
    <row r="2937" spans="46:46" x14ac:dyDescent="0.25">
      <c r="AT2937" s="386"/>
    </row>
    <row r="2938" spans="46:46" x14ac:dyDescent="0.25">
      <c r="AT2938" s="386"/>
    </row>
    <row r="2939" spans="46:46" x14ac:dyDescent="0.25">
      <c r="AT2939" s="386"/>
    </row>
    <row r="2940" spans="46:46" x14ac:dyDescent="0.25">
      <c r="AT2940" s="386"/>
    </row>
    <row r="2941" spans="46:46" x14ac:dyDescent="0.25">
      <c r="AT2941" s="386"/>
    </row>
    <row r="2942" spans="46:46" x14ac:dyDescent="0.25">
      <c r="AT2942" s="386"/>
    </row>
    <row r="2943" spans="46:46" x14ac:dyDescent="0.25">
      <c r="AT2943" s="386"/>
    </row>
    <row r="2944" spans="46:46" x14ac:dyDescent="0.25">
      <c r="AT2944" s="386"/>
    </row>
    <row r="2945" spans="46:46" x14ac:dyDescent="0.25">
      <c r="AT2945" s="386"/>
    </row>
    <row r="2946" spans="46:46" x14ac:dyDescent="0.25">
      <c r="AT2946" s="386"/>
    </row>
    <row r="2947" spans="46:46" x14ac:dyDescent="0.25">
      <c r="AT2947" s="386"/>
    </row>
    <row r="2948" spans="46:46" x14ac:dyDescent="0.25">
      <c r="AT2948" s="386"/>
    </row>
    <row r="2949" spans="46:46" x14ac:dyDescent="0.25">
      <c r="AT2949" s="386"/>
    </row>
    <row r="2950" spans="46:46" x14ac:dyDescent="0.25">
      <c r="AT2950" s="386"/>
    </row>
    <row r="2951" spans="46:46" x14ac:dyDescent="0.25">
      <c r="AT2951" s="386"/>
    </row>
    <row r="2952" spans="46:46" x14ac:dyDescent="0.25">
      <c r="AT2952" s="386"/>
    </row>
    <row r="2953" spans="46:46" x14ac:dyDescent="0.25">
      <c r="AT2953" s="386"/>
    </row>
    <row r="2954" spans="46:46" x14ac:dyDescent="0.25">
      <c r="AT2954" s="386"/>
    </row>
    <row r="2955" spans="46:46" x14ac:dyDescent="0.25">
      <c r="AT2955" s="386"/>
    </row>
    <row r="2956" spans="46:46" x14ac:dyDescent="0.25">
      <c r="AT2956" s="386"/>
    </row>
    <row r="2957" spans="46:46" x14ac:dyDescent="0.25">
      <c r="AT2957" s="386"/>
    </row>
    <row r="2958" spans="46:46" x14ac:dyDescent="0.25">
      <c r="AT2958" s="386"/>
    </row>
    <row r="2959" spans="46:46" x14ac:dyDescent="0.25">
      <c r="AT2959" s="386"/>
    </row>
    <row r="2960" spans="46:46" x14ac:dyDescent="0.25">
      <c r="AT2960" s="386"/>
    </row>
    <row r="2961" spans="46:46" x14ac:dyDescent="0.25">
      <c r="AT2961" s="386"/>
    </row>
    <row r="2962" spans="46:46" x14ac:dyDescent="0.25">
      <c r="AT2962" s="386"/>
    </row>
    <row r="2963" spans="46:46" x14ac:dyDescent="0.25">
      <c r="AT2963" s="386"/>
    </row>
    <row r="2964" spans="46:46" x14ac:dyDescent="0.25">
      <c r="AT2964" s="386"/>
    </row>
    <row r="2965" spans="46:46" x14ac:dyDescent="0.25">
      <c r="AT2965" s="386"/>
    </row>
    <row r="2966" spans="46:46" x14ac:dyDescent="0.25">
      <c r="AT2966" s="386"/>
    </row>
    <row r="2967" spans="46:46" x14ac:dyDescent="0.25">
      <c r="AT2967" s="386"/>
    </row>
    <row r="2968" spans="46:46" x14ac:dyDescent="0.25">
      <c r="AT2968" s="386"/>
    </row>
    <row r="2969" spans="46:46" x14ac:dyDescent="0.25">
      <c r="AT2969" s="386"/>
    </row>
    <row r="2970" spans="46:46" x14ac:dyDescent="0.25">
      <c r="AT2970" s="386"/>
    </row>
    <row r="2971" spans="46:46" x14ac:dyDescent="0.25">
      <c r="AT2971" s="386"/>
    </row>
    <row r="2972" spans="46:46" x14ac:dyDescent="0.25">
      <c r="AT2972" s="386"/>
    </row>
    <row r="2973" spans="46:46" x14ac:dyDescent="0.25">
      <c r="AT2973" s="386"/>
    </row>
    <row r="2974" spans="46:46" x14ac:dyDescent="0.25">
      <c r="AT2974" s="386"/>
    </row>
    <row r="2975" spans="46:46" x14ac:dyDescent="0.25">
      <c r="AT2975" s="386"/>
    </row>
    <row r="2976" spans="46:46" x14ac:dyDescent="0.25">
      <c r="AT2976" s="386"/>
    </row>
    <row r="2977" spans="46:46" x14ac:dyDescent="0.25">
      <c r="AT2977" s="386"/>
    </row>
    <row r="2978" spans="46:46" x14ac:dyDescent="0.25">
      <c r="AT2978" s="386"/>
    </row>
    <row r="2979" spans="46:46" x14ac:dyDescent="0.25">
      <c r="AT2979" s="386"/>
    </row>
    <row r="2980" spans="46:46" x14ac:dyDescent="0.25">
      <c r="AT2980" s="386"/>
    </row>
    <row r="2981" spans="46:46" x14ac:dyDescent="0.25">
      <c r="AT2981" s="386"/>
    </row>
    <row r="2982" spans="46:46" x14ac:dyDescent="0.25">
      <c r="AT2982" s="386"/>
    </row>
    <row r="2983" spans="46:46" x14ac:dyDescent="0.25">
      <c r="AT2983" s="386"/>
    </row>
    <row r="2984" spans="46:46" x14ac:dyDescent="0.25">
      <c r="AT2984" s="386"/>
    </row>
    <row r="2985" spans="46:46" x14ac:dyDescent="0.25">
      <c r="AT2985" s="386"/>
    </row>
    <row r="2986" spans="46:46" x14ac:dyDescent="0.25">
      <c r="AT2986" s="386"/>
    </row>
    <row r="2987" spans="46:46" x14ac:dyDescent="0.25">
      <c r="AT2987" s="386"/>
    </row>
    <row r="2988" spans="46:46" x14ac:dyDescent="0.25">
      <c r="AT2988" s="386"/>
    </row>
    <row r="2989" spans="46:46" x14ac:dyDescent="0.25">
      <c r="AT2989" s="386"/>
    </row>
    <row r="2990" spans="46:46" x14ac:dyDescent="0.25">
      <c r="AT2990" s="386"/>
    </row>
    <row r="2991" spans="46:46" x14ac:dyDescent="0.25">
      <c r="AT2991" s="386"/>
    </row>
    <row r="2992" spans="46:46" x14ac:dyDescent="0.25">
      <c r="AT2992" s="386"/>
    </row>
    <row r="2993" spans="46:46" x14ac:dyDescent="0.25">
      <c r="AT2993" s="386"/>
    </row>
    <row r="2994" spans="46:46" x14ac:dyDescent="0.25">
      <c r="AT2994" s="386"/>
    </row>
    <row r="2995" spans="46:46" x14ac:dyDescent="0.25">
      <c r="AT2995" s="386"/>
    </row>
    <row r="2996" spans="46:46" x14ac:dyDescent="0.25">
      <c r="AT2996" s="386"/>
    </row>
    <row r="2997" spans="46:46" x14ac:dyDescent="0.25">
      <c r="AT2997" s="386"/>
    </row>
    <row r="2998" spans="46:46" x14ac:dyDescent="0.25">
      <c r="AT2998" s="386"/>
    </row>
    <row r="2999" spans="46:46" x14ac:dyDescent="0.25">
      <c r="AT2999" s="386"/>
    </row>
    <row r="3000" spans="46:46" x14ac:dyDescent="0.25">
      <c r="AT3000" s="386"/>
    </row>
    <row r="3001" spans="46:46" x14ac:dyDescent="0.25">
      <c r="AT3001" s="386"/>
    </row>
    <row r="3002" spans="46:46" x14ac:dyDescent="0.25">
      <c r="AT3002" s="386"/>
    </row>
    <row r="3003" spans="46:46" x14ac:dyDescent="0.25">
      <c r="AT3003" s="386"/>
    </row>
    <row r="3004" spans="46:46" x14ac:dyDescent="0.25">
      <c r="AT3004" s="386"/>
    </row>
    <row r="3005" spans="46:46" x14ac:dyDescent="0.25">
      <c r="AT3005" s="386"/>
    </row>
    <row r="3006" spans="46:46" x14ac:dyDescent="0.25">
      <c r="AT3006" s="386"/>
    </row>
    <row r="3007" spans="46:46" x14ac:dyDescent="0.25">
      <c r="AT3007" s="386"/>
    </row>
    <row r="3008" spans="46:46" x14ac:dyDescent="0.25">
      <c r="AT3008" s="386"/>
    </row>
    <row r="3009" spans="46:46" x14ac:dyDescent="0.25">
      <c r="AT3009" s="386"/>
    </row>
    <row r="3010" spans="46:46" x14ac:dyDescent="0.25">
      <c r="AT3010" s="386"/>
    </row>
    <row r="3011" spans="46:46" x14ac:dyDescent="0.25">
      <c r="AT3011" s="386"/>
    </row>
    <row r="3012" spans="46:46" x14ac:dyDescent="0.25">
      <c r="AT3012" s="386"/>
    </row>
    <row r="3013" spans="46:46" x14ac:dyDescent="0.25">
      <c r="AT3013" s="386"/>
    </row>
    <row r="3014" spans="46:46" x14ac:dyDescent="0.25">
      <c r="AT3014" s="386"/>
    </row>
    <row r="3015" spans="46:46" x14ac:dyDescent="0.25">
      <c r="AT3015" s="386"/>
    </row>
    <row r="3016" spans="46:46" x14ac:dyDescent="0.25">
      <c r="AT3016" s="386"/>
    </row>
    <row r="3017" spans="46:46" x14ac:dyDescent="0.25">
      <c r="AT3017" s="386"/>
    </row>
    <row r="3018" spans="46:46" x14ac:dyDescent="0.25">
      <c r="AT3018" s="386"/>
    </row>
    <row r="3019" spans="46:46" x14ac:dyDescent="0.25">
      <c r="AT3019" s="386"/>
    </row>
    <row r="3020" spans="46:46" x14ac:dyDescent="0.25">
      <c r="AT3020" s="386"/>
    </row>
    <row r="3021" spans="46:46" x14ac:dyDescent="0.25">
      <c r="AT3021" s="386"/>
    </row>
    <row r="3022" spans="46:46" x14ac:dyDescent="0.25">
      <c r="AT3022" s="386"/>
    </row>
    <row r="3023" spans="46:46" x14ac:dyDescent="0.25">
      <c r="AT3023" s="386"/>
    </row>
    <row r="3024" spans="46:46" x14ac:dyDescent="0.25">
      <c r="AT3024" s="386"/>
    </row>
    <row r="3025" spans="46:46" x14ac:dyDescent="0.25">
      <c r="AT3025" s="386"/>
    </row>
    <row r="3026" spans="46:46" x14ac:dyDescent="0.25">
      <c r="AT3026" s="386"/>
    </row>
    <row r="3027" spans="46:46" x14ac:dyDescent="0.25">
      <c r="AT3027" s="386"/>
    </row>
    <row r="3028" spans="46:46" x14ac:dyDescent="0.25">
      <c r="AT3028" s="386"/>
    </row>
    <row r="3029" spans="46:46" x14ac:dyDescent="0.25">
      <c r="AT3029" s="386"/>
    </row>
    <row r="3030" spans="46:46" x14ac:dyDescent="0.25">
      <c r="AT3030" s="386"/>
    </row>
    <row r="3031" spans="46:46" x14ac:dyDescent="0.25">
      <c r="AT3031" s="386"/>
    </row>
    <row r="3032" spans="46:46" x14ac:dyDescent="0.25">
      <c r="AT3032" s="386"/>
    </row>
    <row r="3033" spans="46:46" x14ac:dyDescent="0.25">
      <c r="AT3033" s="386"/>
    </row>
    <row r="3034" spans="46:46" x14ac:dyDescent="0.25">
      <c r="AT3034" s="386"/>
    </row>
    <row r="3035" spans="46:46" x14ac:dyDescent="0.25">
      <c r="AT3035" s="386"/>
    </row>
    <row r="3036" spans="46:46" x14ac:dyDescent="0.25">
      <c r="AT3036" s="386"/>
    </row>
    <row r="3037" spans="46:46" x14ac:dyDescent="0.25">
      <c r="AT3037" s="386"/>
    </row>
    <row r="3038" spans="46:46" x14ac:dyDescent="0.25">
      <c r="AT3038" s="386"/>
    </row>
    <row r="3039" spans="46:46" x14ac:dyDescent="0.25">
      <c r="AT3039" s="386"/>
    </row>
    <row r="3040" spans="46:46" x14ac:dyDescent="0.25">
      <c r="AT3040" s="386"/>
    </row>
    <row r="3041" spans="46:46" x14ac:dyDescent="0.25">
      <c r="AT3041" s="386"/>
    </row>
    <row r="3042" spans="46:46" x14ac:dyDescent="0.25">
      <c r="AT3042" s="386"/>
    </row>
    <row r="3043" spans="46:46" x14ac:dyDescent="0.25">
      <c r="AT3043" s="386"/>
    </row>
    <row r="3044" spans="46:46" x14ac:dyDescent="0.25">
      <c r="AT3044" s="386"/>
    </row>
    <row r="3045" spans="46:46" x14ac:dyDescent="0.25">
      <c r="AT3045" s="386"/>
    </row>
    <row r="3046" spans="46:46" x14ac:dyDescent="0.25">
      <c r="AT3046" s="386"/>
    </row>
    <row r="3047" spans="46:46" x14ac:dyDescent="0.25">
      <c r="AT3047" s="386"/>
    </row>
    <row r="3048" spans="46:46" x14ac:dyDescent="0.25">
      <c r="AT3048" s="386"/>
    </row>
    <row r="3049" spans="46:46" x14ac:dyDescent="0.25">
      <c r="AT3049" s="386"/>
    </row>
    <row r="3050" spans="46:46" x14ac:dyDescent="0.25">
      <c r="AT3050" s="386"/>
    </row>
    <row r="3051" spans="46:46" x14ac:dyDescent="0.25">
      <c r="AT3051" s="386"/>
    </row>
    <row r="3052" spans="46:46" x14ac:dyDescent="0.25">
      <c r="AT3052" s="386"/>
    </row>
    <row r="3053" spans="46:46" x14ac:dyDescent="0.25">
      <c r="AT3053" s="386"/>
    </row>
    <row r="3054" spans="46:46" x14ac:dyDescent="0.25">
      <c r="AT3054" s="386"/>
    </row>
    <row r="3055" spans="46:46" x14ac:dyDescent="0.25">
      <c r="AT3055" s="386"/>
    </row>
    <row r="3056" spans="46:46" x14ac:dyDescent="0.25">
      <c r="AT3056" s="386"/>
    </row>
    <row r="3057" spans="46:46" x14ac:dyDescent="0.25">
      <c r="AT3057" s="386"/>
    </row>
    <row r="3058" spans="46:46" x14ac:dyDescent="0.25">
      <c r="AT3058" s="386"/>
    </row>
    <row r="3059" spans="46:46" x14ac:dyDescent="0.25">
      <c r="AT3059" s="386"/>
    </row>
    <row r="3060" spans="46:46" x14ac:dyDescent="0.25">
      <c r="AT3060" s="386"/>
    </row>
    <row r="3061" spans="46:46" x14ac:dyDescent="0.25">
      <c r="AT3061" s="386"/>
    </row>
    <row r="3062" spans="46:46" x14ac:dyDescent="0.25">
      <c r="AT3062" s="386"/>
    </row>
    <row r="3063" spans="46:46" x14ac:dyDescent="0.25">
      <c r="AT3063" s="386"/>
    </row>
    <row r="3064" spans="46:46" x14ac:dyDescent="0.25">
      <c r="AT3064" s="386"/>
    </row>
    <row r="3065" spans="46:46" x14ac:dyDescent="0.25">
      <c r="AT3065" s="386"/>
    </row>
    <row r="3066" spans="46:46" x14ac:dyDescent="0.25">
      <c r="AT3066" s="386"/>
    </row>
    <row r="3067" spans="46:46" x14ac:dyDescent="0.25">
      <c r="AT3067" s="386"/>
    </row>
    <row r="3068" spans="46:46" x14ac:dyDescent="0.25">
      <c r="AT3068" s="386"/>
    </row>
    <row r="3069" spans="46:46" x14ac:dyDescent="0.25">
      <c r="AT3069" s="386"/>
    </row>
    <row r="3070" spans="46:46" x14ac:dyDescent="0.25">
      <c r="AT3070" s="386"/>
    </row>
    <row r="3071" spans="46:46" x14ac:dyDescent="0.25">
      <c r="AT3071" s="386"/>
    </row>
    <row r="3072" spans="46:46" x14ac:dyDescent="0.25">
      <c r="AT3072" s="386"/>
    </row>
    <row r="3073" spans="46:46" x14ac:dyDescent="0.25">
      <c r="AT3073" s="386"/>
    </row>
    <row r="3074" spans="46:46" x14ac:dyDescent="0.25">
      <c r="AT3074" s="386"/>
    </row>
    <row r="3075" spans="46:46" x14ac:dyDescent="0.25">
      <c r="AT3075" s="386"/>
    </row>
    <row r="3076" spans="46:46" x14ac:dyDescent="0.25">
      <c r="AT3076" s="386"/>
    </row>
    <row r="3077" spans="46:46" x14ac:dyDescent="0.25">
      <c r="AT3077" s="386"/>
    </row>
    <row r="3078" spans="46:46" x14ac:dyDescent="0.25">
      <c r="AT3078" s="386"/>
    </row>
    <row r="3079" spans="46:46" x14ac:dyDescent="0.25">
      <c r="AT3079" s="386"/>
    </row>
    <row r="3080" spans="46:46" x14ac:dyDescent="0.25">
      <c r="AT3080" s="386"/>
    </row>
    <row r="3081" spans="46:46" x14ac:dyDescent="0.25">
      <c r="AT3081" s="386"/>
    </row>
    <row r="3082" spans="46:46" x14ac:dyDescent="0.25">
      <c r="AT3082" s="386"/>
    </row>
    <row r="3083" spans="46:46" x14ac:dyDescent="0.25">
      <c r="AT3083" s="386"/>
    </row>
    <row r="3084" spans="46:46" x14ac:dyDescent="0.25">
      <c r="AT3084" s="386"/>
    </row>
    <row r="3085" spans="46:46" x14ac:dyDescent="0.25">
      <c r="AT3085" s="386"/>
    </row>
    <row r="3086" spans="46:46" x14ac:dyDescent="0.25">
      <c r="AT3086" s="386"/>
    </row>
    <row r="3087" spans="46:46" x14ac:dyDescent="0.25">
      <c r="AT3087" s="386"/>
    </row>
    <row r="3088" spans="46:46" x14ac:dyDescent="0.25">
      <c r="AT3088" s="386"/>
    </row>
    <row r="3089" spans="46:46" x14ac:dyDescent="0.25">
      <c r="AT3089" s="386"/>
    </row>
    <row r="3090" spans="46:46" x14ac:dyDescent="0.25">
      <c r="AT3090" s="386"/>
    </row>
    <row r="3091" spans="46:46" x14ac:dyDescent="0.25">
      <c r="AT3091" s="386"/>
    </row>
    <row r="3092" spans="46:46" x14ac:dyDescent="0.25">
      <c r="AT3092" s="386"/>
    </row>
    <row r="3093" spans="46:46" x14ac:dyDescent="0.25">
      <c r="AT3093" s="386"/>
    </row>
    <row r="3094" spans="46:46" x14ac:dyDescent="0.25">
      <c r="AT3094" s="386"/>
    </row>
    <row r="3095" spans="46:46" x14ac:dyDescent="0.25">
      <c r="AT3095" s="386"/>
    </row>
    <row r="3096" spans="46:46" x14ac:dyDescent="0.25">
      <c r="AT3096" s="386"/>
    </row>
    <row r="3097" spans="46:46" x14ac:dyDescent="0.25">
      <c r="AT3097" s="386"/>
    </row>
    <row r="3098" spans="46:46" x14ac:dyDescent="0.25">
      <c r="AT3098" s="386"/>
    </row>
    <row r="3099" spans="46:46" x14ac:dyDescent="0.25">
      <c r="AT3099" s="386"/>
    </row>
    <row r="3100" spans="46:46" x14ac:dyDescent="0.25">
      <c r="AT3100" s="386"/>
    </row>
    <row r="3101" spans="46:46" x14ac:dyDescent="0.25">
      <c r="AT3101" s="386"/>
    </row>
    <row r="3102" spans="46:46" x14ac:dyDescent="0.25">
      <c r="AT3102" s="386"/>
    </row>
    <row r="3103" spans="46:46" x14ac:dyDescent="0.25">
      <c r="AT3103" s="386"/>
    </row>
    <row r="3104" spans="46:46" x14ac:dyDescent="0.25">
      <c r="AT3104" s="386"/>
    </row>
    <row r="3105" spans="46:46" x14ac:dyDescent="0.25">
      <c r="AT3105" s="386"/>
    </row>
    <row r="3106" spans="46:46" x14ac:dyDescent="0.25">
      <c r="AT3106" s="386"/>
    </row>
    <row r="3107" spans="46:46" x14ac:dyDescent="0.25">
      <c r="AT3107" s="386"/>
    </row>
    <row r="3108" spans="46:46" x14ac:dyDescent="0.25">
      <c r="AT3108" s="386"/>
    </row>
    <row r="3109" spans="46:46" x14ac:dyDescent="0.25">
      <c r="AT3109" s="386"/>
    </row>
    <row r="3110" spans="46:46" x14ac:dyDescent="0.25">
      <c r="AT3110" s="386"/>
    </row>
    <row r="3111" spans="46:46" x14ac:dyDescent="0.25">
      <c r="AT3111" s="386"/>
    </row>
    <row r="3112" spans="46:46" x14ac:dyDescent="0.25">
      <c r="AT3112" s="386"/>
    </row>
    <row r="3113" spans="46:46" x14ac:dyDescent="0.25">
      <c r="AT3113" s="386"/>
    </row>
    <row r="3114" spans="46:46" x14ac:dyDescent="0.25">
      <c r="AT3114" s="386"/>
    </row>
    <row r="3115" spans="46:46" x14ac:dyDescent="0.25">
      <c r="AT3115" s="386"/>
    </row>
    <row r="3116" spans="46:46" x14ac:dyDescent="0.25">
      <c r="AT3116" s="386"/>
    </row>
    <row r="3117" spans="46:46" x14ac:dyDescent="0.25">
      <c r="AT3117" s="386"/>
    </row>
    <row r="3118" spans="46:46" x14ac:dyDescent="0.25">
      <c r="AT3118" s="386"/>
    </row>
    <row r="3119" spans="46:46" x14ac:dyDescent="0.25">
      <c r="AT3119" s="386"/>
    </row>
    <row r="3120" spans="46:46" x14ac:dyDescent="0.25">
      <c r="AT3120" s="386"/>
    </row>
    <row r="3121" spans="46:46" x14ac:dyDescent="0.25">
      <c r="AT3121" s="386"/>
    </row>
    <row r="3122" spans="46:46" x14ac:dyDescent="0.25">
      <c r="AT3122" s="386"/>
    </row>
    <row r="3123" spans="46:46" x14ac:dyDescent="0.25">
      <c r="AT3123" s="386"/>
    </row>
    <row r="3124" spans="46:46" x14ac:dyDescent="0.25">
      <c r="AT3124" s="386"/>
    </row>
    <row r="3125" spans="46:46" x14ac:dyDescent="0.25">
      <c r="AT3125" s="386"/>
    </row>
    <row r="3126" spans="46:46" x14ac:dyDescent="0.25">
      <c r="AT3126" s="386"/>
    </row>
    <row r="3127" spans="46:46" x14ac:dyDescent="0.25">
      <c r="AT3127" s="386"/>
    </row>
    <row r="3128" spans="46:46" x14ac:dyDescent="0.25">
      <c r="AT3128" s="386"/>
    </row>
    <row r="3129" spans="46:46" x14ac:dyDescent="0.25">
      <c r="AT3129" s="386"/>
    </row>
    <row r="3130" spans="46:46" x14ac:dyDescent="0.25">
      <c r="AT3130" s="386"/>
    </row>
    <row r="3131" spans="46:46" x14ac:dyDescent="0.25">
      <c r="AT3131" s="386"/>
    </row>
    <row r="3132" spans="46:46" x14ac:dyDescent="0.25">
      <c r="AT3132" s="386"/>
    </row>
    <row r="3133" spans="46:46" x14ac:dyDescent="0.25">
      <c r="AT3133" s="386"/>
    </row>
    <row r="3134" spans="46:46" x14ac:dyDescent="0.25">
      <c r="AT3134" s="386"/>
    </row>
    <row r="3135" spans="46:46" x14ac:dyDescent="0.25">
      <c r="AT3135" s="386"/>
    </row>
    <row r="3136" spans="46:46" x14ac:dyDescent="0.25">
      <c r="AT3136" s="386"/>
    </row>
    <row r="3137" spans="46:46" x14ac:dyDescent="0.25">
      <c r="AT3137" s="386"/>
    </row>
    <row r="3138" spans="46:46" x14ac:dyDescent="0.25">
      <c r="AT3138" s="386"/>
    </row>
    <row r="3139" spans="46:46" x14ac:dyDescent="0.25">
      <c r="AT3139" s="386"/>
    </row>
    <row r="3140" spans="46:46" x14ac:dyDescent="0.25">
      <c r="AT3140" s="386"/>
    </row>
    <row r="3141" spans="46:46" x14ac:dyDescent="0.25">
      <c r="AT3141" s="386"/>
    </row>
    <row r="3142" spans="46:46" x14ac:dyDescent="0.25">
      <c r="AT3142" s="386"/>
    </row>
    <row r="3143" spans="46:46" x14ac:dyDescent="0.25">
      <c r="AT3143" s="386"/>
    </row>
    <row r="3144" spans="46:46" x14ac:dyDescent="0.25">
      <c r="AT3144" s="386"/>
    </row>
    <row r="3145" spans="46:46" x14ac:dyDescent="0.25">
      <c r="AT3145" s="386"/>
    </row>
    <row r="3146" spans="46:46" x14ac:dyDescent="0.25">
      <c r="AT3146" s="386"/>
    </row>
    <row r="3147" spans="46:46" x14ac:dyDescent="0.25">
      <c r="AT3147" s="386"/>
    </row>
    <row r="3148" spans="46:46" x14ac:dyDescent="0.25">
      <c r="AT3148" s="386"/>
    </row>
    <row r="3149" spans="46:46" x14ac:dyDescent="0.25">
      <c r="AT3149" s="386"/>
    </row>
    <row r="3150" spans="46:46" x14ac:dyDescent="0.25">
      <c r="AT3150" s="386"/>
    </row>
    <row r="3151" spans="46:46" x14ac:dyDescent="0.25">
      <c r="AT3151" s="386"/>
    </row>
    <row r="3152" spans="46:46" x14ac:dyDescent="0.25">
      <c r="AT3152" s="386"/>
    </row>
    <row r="3153" spans="46:46" x14ac:dyDescent="0.25">
      <c r="AT3153" s="386"/>
    </row>
    <row r="3154" spans="46:46" x14ac:dyDescent="0.25">
      <c r="AT3154" s="386"/>
    </row>
    <row r="3155" spans="46:46" x14ac:dyDescent="0.25">
      <c r="AT3155" s="386"/>
    </row>
    <row r="3156" spans="46:46" x14ac:dyDescent="0.25">
      <c r="AT3156" s="386"/>
    </row>
    <row r="3157" spans="46:46" x14ac:dyDescent="0.25">
      <c r="AT3157" s="386"/>
    </row>
    <row r="3158" spans="46:46" x14ac:dyDescent="0.25">
      <c r="AT3158" s="386"/>
    </row>
    <row r="3159" spans="46:46" x14ac:dyDescent="0.25">
      <c r="AT3159" s="386"/>
    </row>
    <row r="3160" spans="46:46" x14ac:dyDescent="0.25">
      <c r="AT3160" s="386"/>
    </row>
    <row r="3161" spans="46:46" x14ac:dyDescent="0.25">
      <c r="AT3161" s="386"/>
    </row>
    <row r="3162" spans="46:46" x14ac:dyDescent="0.25">
      <c r="AT3162" s="386"/>
    </row>
    <row r="3163" spans="46:46" x14ac:dyDescent="0.25">
      <c r="AT3163" s="386"/>
    </row>
    <row r="3164" spans="46:46" x14ac:dyDescent="0.25">
      <c r="AT3164" s="386"/>
    </row>
    <row r="3165" spans="46:46" x14ac:dyDescent="0.25">
      <c r="AT3165" s="386"/>
    </row>
    <row r="3166" spans="46:46" x14ac:dyDescent="0.25">
      <c r="AT3166" s="386"/>
    </row>
    <row r="3167" spans="46:46" x14ac:dyDescent="0.25">
      <c r="AT3167" s="386"/>
    </row>
    <row r="3168" spans="46:46" x14ac:dyDescent="0.25">
      <c r="AT3168" s="386"/>
    </row>
    <row r="3169" spans="46:46" x14ac:dyDescent="0.25">
      <c r="AT3169" s="386"/>
    </row>
    <row r="3170" spans="46:46" x14ac:dyDescent="0.25">
      <c r="AT3170" s="386"/>
    </row>
    <row r="3171" spans="46:46" x14ac:dyDescent="0.25">
      <c r="AT3171" s="386"/>
    </row>
    <row r="3172" spans="46:46" x14ac:dyDescent="0.25">
      <c r="AT3172" s="386"/>
    </row>
    <row r="3173" spans="46:46" x14ac:dyDescent="0.25">
      <c r="AT3173" s="386"/>
    </row>
    <row r="3174" spans="46:46" x14ac:dyDescent="0.25">
      <c r="AT3174" s="386"/>
    </row>
    <row r="3175" spans="46:46" x14ac:dyDescent="0.25">
      <c r="AT3175" s="386"/>
    </row>
    <row r="3176" spans="46:46" x14ac:dyDescent="0.25">
      <c r="AT3176" s="386"/>
    </row>
    <row r="3177" spans="46:46" x14ac:dyDescent="0.25">
      <c r="AT3177" s="386"/>
    </row>
    <row r="3178" spans="46:46" x14ac:dyDescent="0.25">
      <c r="AT3178" s="386"/>
    </row>
    <row r="3179" spans="46:46" x14ac:dyDescent="0.25">
      <c r="AT3179" s="386"/>
    </row>
    <row r="3180" spans="46:46" x14ac:dyDescent="0.25">
      <c r="AT3180" s="386"/>
    </row>
    <row r="3181" spans="46:46" x14ac:dyDescent="0.25">
      <c r="AT3181" s="386"/>
    </row>
    <row r="3182" spans="46:46" x14ac:dyDescent="0.25">
      <c r="AT3182" s="386"/>
    </row>
    <row r="3183" spans="46:46" x14ac:dyDescent="0.25">
      <c r="AT3183" s="386"/>
    </row>
    <row r="3184" spans="46:46" x14ac:dyDescent="0.25">
      <c r="AT3184" s="386"/>
    </row>
    <row r="3185" spans="46:46" x14ac:dyDescent="0.25">
      <c r="AT3185" s="386"/>
    </row>
    <row r="3186" spans="46:46" x14ac:dyDescent="0.25">
      <c r="AT3186" s="386"/>
    </row>
    <row r="3187" spans="46:46" x14ac:dyDescent="0.25">
      <c r="AT3187" s="386"/>
    </row>
    <row r="3188" spans="46:46" x14ac:dyDescent="0.25">
      <c r="AT3188" s="386"/>
    </row>
    <row r="3189" spans="46:46" x14ac:dyDescent="0.25">
      <c r="AT3189" s="386"/>
    </row>
    <row r="3190" spans="46:46" x14ac:dyDescent="0.25">
      <c r="AT3190" s="386"/>
    </row>
    <row r="3191" spans="46:46" x14ac:dyDescent="0.25">
      <c r="AT3191" s="386"/>
    </row>
    <row r="3192" spans="46:46" x14ac:dyDescent="0.25">
      <c r="AT3192" s="386"/>
    </row>
    <row r="3193" spans="46:46" x14ac:dyDescent="0.25">
      <c r="AT3193" s="386"/>
    </row>
    <row r="3194" spans="46:46" x14ac:dyDescent="0.25">
      <c r="AT3194" s="386"/>
    </row>
    <row r="3195" spans="46:46" x14ac:dyDescent="0.25">
      <c r="AT3195" s="386"/>
    </row>
    <row r="3196" spans="46:46" x14ac:dyDescent="0.25">
      <c r="AT3196" s="386"/>
    </row>
    <row r="3197" spans="46:46" x14ac:dyDescent="0.25">
      <c r="AT3197" s="386"/>
    </row>
    <row r="3198" spans="46:46" x14ac:dyDescent="0.25">
      <c r="AT3198" s="386"/>
    </row>
    <row r="3199" spans="46:46" x14ac:dyDescent="0.25">
      <c r="AT3199" s="386"/>
    </row>
    <row r="3200" spans="46:46" x14ac:dyDescent="0.25">
      <c r="AT3200" s="386"/>
    </row>
    <row r="3201" spans="46:46" x14ac:dyDescent="0.25">
      <c r="AT3201" s="386"/>
    </row>
    <row r="3202" spans="46:46" x14ac:dyDescent="0.25">
      <c r="AT3202" s="386"/>
    </row>
    <row r="3203" spans="46:46" x14ac:dyDescent="0.25">
      <c r="AT3203" s="386"/>
    </row>
    <row r="3204" spans="46:46" x14ac:dyDescent="0.25">
      <c r="AT3204" s="386"/>
    </row>
    <row r="3205" spans="46:46" x14ac:dyDescent="0.25">
      <c r="AT3205" s="386"/>
    </row>
    <row r="3206" spans="46:46" x14ac:dyDescent="0.25">
      <c r="AT3206" s="386"/>
    </row>
    <row r="3207" spans="46:46" x14ac:dyDescent="0.25">
      <c r="AT3207" s="386"/>
    </row>
    <row r="3208" spans="46:46" x14ac:dyDescent="0.25">
      <c r="AT3208" s="386"/>
    </row>
    <row r="3209" spans="46:46" x14ac:dyDescent="0.25">
      <c r="AT3209" s="386"/>
    </row>
    <row r="3210" spans="46:46" x14ac:dyDescent="0.25">
      <c r="AT3210" s="386"/>
    </row>
    <row r="3211" spans="46:46" x14ac:dyDescent="0.25">
      <c r="AT3211" s="386"/>
    </row>
    <row r="3212" spans="46:46" x14ac:dyDescent="0.25">
      <c r="AT3212" s="386"/>
    </row>
    <row r="3213" spans="46:46" x14ac:dyDescent="0.25">
      <c r="AT3213" s="386"/>
    </row>
    <row r="3214" spans="46:46" x14ac:dyDescent="0.25">
      <c r="AT3214" s="386"/>
    </row>
    <row r="3215" spans="46:46" x14ac:dyDescent="0.25">
      <c r="AT3215" s="386"/>
    </row>
    <row r="3216" spans="46:46" x14ac:dyDescent="0.25">
      <c r="AT3216" s="386"/>
    </row>
    <row r="3217" spans="46:46" x14ac:dyDescent="0.25">
      <c r="AT3217" s="386"/>
    </row>
    <row r="3218" spans="46:46" x14ac:dyDescent="0.25">
      <c r="AT3218" s="386"/>
    </row>
    <row r="3219" spans="46:46" x14ac:dyDescent="0.25">
      <c r="AT3219" s="386"/>
    </row>
    <row r="3220" spans="46:46" x14ac:dyDescent="0.25">
      <c r="AT3220" s="386"/>
    </row>
    <row r="3221" spans="46:46" x14ac:dyDescent="0.25">
      <c r="AT3221" s="386"/>
    </row>
    <row r="3222" spans="46:46" x14ac:dyDescent="0.25">
      <c r="AT3222" s="386"/>
    </row>
    <row r="3223" spans="46:46" x14ac:dyDescent="0.25">
      <c r="AT3223" s="386"/>
    </row>
    <row r="3224" spans="46:46" x14ac:dyDescent="0.25">
      <c r="AT3224" s="386"/>
    </row>
    <row r="3225" spans="46:46" x14ac:dyDescent="0.25">
      <c r="AT3225" s="386"/>
    </row>
    <row r="3226" spans="46:46" x14ac:dyDescent="0.25">
      <c r="AT3226" s="386"/>
    </row>
    <row r="3227" spans="46:46" x14ac:dyDescent="0.25">
      <c r="AT3227" s="386"/>
    </row>
    <row r="3228" spans="46:46" x14ac:dyDescent="0.25">
      <c r="AT3228" s="386"/>
    </row>
    <row r="3229" spans="46:46" x14ac:dyDescent="0.25">
      <c r="AT3229" s="386"/>
    </row>
    <row r="3230" spans="46:46" x14ac:dyDescent="0.25">
      <c r="AT3230" s="386"/>
    </row>
    <row r="3231" spans="46:46" x14ac:dyDescent="0.25">
      <c r="AT3231" s="386"/>
    </row>
    <row r="3232" spans="46:46" x14ac:dyDescent="0.25">
      <c r="AT3232" s="386"/>
    </row>
    <row r="3233" spans="46:46" x14ac:dyDescent="0.25">
      <c r="AT3233" s="386"/>
    </row>
    <row r="3234" spans="46:46" x14ac:dyDescent="0.25">
      <c r="AT3234" s="386"/>
    </row>
    <row r="3235" spans="46:46" x14ac:dyDescent="0.25">
      <c r="AT3235" s="386"/>
    </row>
    <row r="3236" spans="46:46" x14ac:dyDescent="0.25">
      <c r="AT3236" s="386"/>
    </row>
    <row r="3237" spans="46:46" x14ac:dyDescent="0.25">
      <c r="AT3237" s="386"/>
    </row>
    <row r="3238" spans="46:46" x14ac:dyDescent="0.25">
      <c r="AT3238" s="386"/>
    </row>
    <row r="3239" spans="46:46" x14ac:dyDescent="0.25">
      <c r="AT3239" s="386"/>
    </row>
    <row r="3240" spans="46:46" x14ac:dyDescent="0.25">
      <c r="AT3240" s="386"/>
    </row>
    <row r="3241" spans="46:46" x14ac:dyDescent="0.25">
      <c r="AT3241" s="386"/>
    </row>
    <row r="3242" spans="46:46" x14ac:dyDescent="0.25">
      <c r="AT3242" s="386"/>
    </row>
    <row r="3243" spans="46:46" x14ac:dyDescent="0.25">
      <c r="AT3243" s="386"/>
    </row>
    <row r="3244" spans="46:46" x14ac:dyDescent="0.25">
      <c r="AT3244" s="386"/>
    </row>
    <row r="3245" spans="46:46" x14ac:dyDescent="0.25">
      <c r="AT3245" s="386"/>
    </row>
    <row r="3246" spans="46:46" x14ac:dyDescent="0.25">
      <c r="AT3246" s="386"/>
    </row>
    <row r="3247" spans="46:46" x14ac:dyDescent="0.25">
      <c r="AT3247" s="386"/>
    </row>
    <row r="3248" spans="46:46" x14ac:dyDescent="0.25">
      <c r="AT3248" s="386"/>
    </row>
    <row r="3249" spans="46:46" x14ac:dyDescent="0.25">
      <c r="AT3249" s="386"/>
    </row>
    <row r="3250" spans="46:46" x14ac:dyDescent="0.25">
      <c r="AT3250" s="386"/>
    </row>
    <row r="3251" spans="46:46" x14ac:dyDescent="0.25">
      <c r="AT3251" s="386"/>
    </row>
    <row r="3252" spans="46:46" x14ac:dyDescent="0.25">
      <c r="AT3252" s="386"/>
    </row>
    <row r="3253" spans="46:46" x14ac:dyDescent="0.25">
      <c r="AT3253" s="386"/>
    </row>
    <row r="3254" spans="46:46" x14ac:dyDescent="0.25">
      <c r="AT3254" s="386"/>
    </row>
    <row r="3255" spans="46:46" x14ac:dyDescent="0.25">
      <c r="AT3255" s="386"/>
    </row>
    <row r="3256" spans="46:46" x14ac:dyDescent="0.25">
      <c r="AT3256" s="386"/>
    </row>
    <row r="3257" spans="46:46" x14ac:dyDescent="0.25">
      <c r="AT3257" s="386"/>
    </row>
    <row r="3258" spans="46:46" x14ac:dyDescent="0.25">
      <c r="AT3258" s="386"/>
    </row>
    <row r="3259" spans="46:46" x14ac:dyDescent="0.25">
      <c r="AT3259" s="386"/>
    </row>
    <row r="3260" spans="46:46" x14ac:dyDescent="0.25">
      <c r="AT3260" s="386"/>
    </row>
    <row r="3261" spans="46:46" x14ac:dyDescent="0.25">
      <c r="AT3261" s="386"/>
    </row>
    <row r="3262" spans="46:46" x14ac:dyDescent="0.25">
      <c r="AT3262" s="386"/>
    </row>
    <row r="3263" spans="46:46" x14ac:dyDescent="0.25">
      <c r="AT3263" s="386"/>
    </row>
    <row r="3264" spans="46:46" x14ac:dyDescent="0.25">
      <c r="AT3264" s="386"/>
    </row>
    <row r="3265" spans="46:46" x14ac:dyDescent="0.25">
      <c r="AT3265" s="386"/>
    </row>
    <row r="3266" spans="46:46" x14ac:dyDescent="0.25">
      <c r="AT3266" s="386"/>
    </row>
    <row r="3267" spans="46:46" x14ac:dyDescent="0.25">
      <c r="AT3267" s="386"/>
    </row>
    <row r="3268" spans="46:46" x14ac:dyDescent="0.25">
      <c r="AT3268" s="386"/>
    </row>
    <row r="3269" spans="46:46" x14ac:dyDescent="0.25">
      <c r="AT3269" s="386"/>
    </row>
    <row r="3270" spans="46:46" x14ac:dyDescent="0.25">
      <c r="AT3270" s="386"/>
    </row>
    <row r="3271" spans="46:46" x14ac:dyDescent="0.25">
      <c r="AT3271" s="386"/>
    </row>
    <row r="3272" spans="46:46" x14ac:dyDescent="0.25">
      <c r="AT3272" s="386"/>
    </row>
    <row r="3273" spans="46:46" x14ac:dyDescent="0.25">
      <c r="AT3273" s="386"/>
    </row>
    <row r="3274" spans="46:46" x14ac:dyDescent="0.25">
      <c r="AT3274" s="386"/>
    </row>
    <row r="3275" spans="46:46" x14ac:dyDescent="0.25">
      <c r="AT3275" s="386"/>
    </row>
    <row r="3276" spans="46:46" x14ac:dyDescent="0.25">
      <c r="AT3276" s="386"/>
    </row>
    <row r="3277" spans="46:46" x14ac:dyDescent="0.25">
      <c r="AT3277" s="386"/>
    </row>
    <row r="3278" spans="46:46" x14ac:dyDescent="0.25">
      <c r="AT3278" s="386"/>
    </row>
    <row r="3279" spans="46:46" x14ac:dyDescent="0.25">
      <c r="AT3279" s="386"/>
    </row>
    <row r="3280" spans="46:46" x14ac:dyDescent="0.25">
      <c r="AT3280" s="386"/>
    </row>
    <row r="3281" spans="46:46" x14ac:dyDescent="0.25">
      <c r="AT3281" s="386"/>
    </row>
    <row r="3282" spans="46:46" x14ac:dyDescent="0.25">
      <c r="AT3282" s="386"/>
    </row>
    <row r="3283" spans="46:46" x14ac:dyDescent="0.25">
      <c r="AT3283" s="386"/>
    </row>
    <row r="3284" spans="46:46" x14ac:dyDescent="0.25">
      <c r="AT3284" s="386"/>
    </row>
    <row r="3285" spans="46:46" x14ac:dyDescent="0.25">
      <c r="AT3285" s="386"/>
    </row>
    <row r="3286" spans="46:46" x14ac:dyDescent="0.25">
      <c r="AT3286" s="386"/>
    </row>
    <row r="3287" spans="46:46" x14ac:dyDescent="0.25">
      <c r="AT3287" s="386"/>
    </row>
    <row r="3288" spans="46:46" x14ac:dyDescent="0.25">
      <c r="AT3288" s="386"/>
    </row>
    <row r="3289" spans="46:46" x14ac:dyDescent="0.25">
      <c r="AT3289" s="386"/>
    </row>
    <row r="3290" spans="46:46" x14ac:dyDescent="0.25">
      <c r="AT3290" s="386"/>
    </row>
    <row r="3291" spans="46:46" x14ac:dyDescent="0.25">
      <c r="AT3291" s="386"/>
    </row>
    <row r="3292" spans="46:46" x14ac:dyDescent="0.25">
      <c r="AT3292" s="386"/>
    </row>
    <row r="3293" spans="46:46" x14ac:dyDescent="0.25">
      <c r="AT3293" s="386"/>
    </row>
    <row r="3294" spans="46:46" x14ac:dyDescent="0.25">
      <c r="AT3294" s="386"/>
    </row>
    <row r="3295" spans="46:46" x14ac:dyDescent="0.25">
      <c r="AT3295" s="386"/>
    </row>
    <row r="3296" spans="46:46" x14ac:dyDescent="0.25">
      <c r="AT3296" s="386"/>
    </row>
    <row r="3297" spans="46:46" x14ac:dyDescent="0.25">
      <c r="AT3297" s="386"/>
    </row>
    <row r="3298" spans="46:46" x14ac:dyDescent="0.25">
      <c r="AT3298" s="386"/>
    </row>
    <row r="3299" spans="46:46" x14ac:dyDescent="0.25">
      <c r="AT3299" s="386"/>
    </row>
    <row r="3300" spans="46:46" x14ac:dyDescent="0.25">
      <c r="AT3300" s="386"/>
    </row>
    <row r="3301" spans="46:46" x14ac:dyDescent="0.25">
      <c r="AT3301" s="386"/>
    </row>
    <row r="3302" spans="46:46" x14ac:dyDescent="0.25">
      <c r="AT3302" s="386"/>
    </row>
    <row r="3303" spans="46:46" x14ac:dyDescent="0.25">
      <c r="AT3303" s="386"/>
    </row>
    <row r="3304" spans="46:46" x14ac:dyDescent="0.25">
      <c r="AT3304" s="386"/>
    </row>
    <row r="3305" spans="46:46" x14ac:dyDescent="0.25">
      <c r="AT3305" s="386"/>
    </row>
    <row r="3306" spans="46:46" x14ac:dyDescent="0.25">
      <c r="AT3306" s="386"/>
    </row>
    <row r="3307" spans="46:46" x14ac:dyDescent="0.25">
      <c r="AT3307" s="386"/>
    </row>
    <row r="3308" spans="46:46" x14ac:dyDescent="0.25">
      <c r="AT3308" s="386"/>
    </row>
    <row r="3309" spans="46:46" x14ac:dyDescent="0.25">
      <c r="AT3309" s="386"/>
    </row>
    <row r="3310" spans="46:46" x14ac:dyDescent="0.25">
      <c r="AT3310" s="386"/>
    </row>
    <row r="3311" spans="46:46" x14ac:dyDescent="0.25">
      <c r="AT3311" s="386"/>
    </row>
    <row r="3312" spans="46:46" x14ac:dyDescent="0.25">
      <c r="AT3312" s="386"/>
    </row>
    <row r="3313" spans="46:46" x14ac:dyDescent="0.25">
      <c r="AT3313" s="386"/>
    </row>
    <row r="3314" spans="46:46" x14ac:dyDescent="0.25">
      <c r="AT3314" s="386"/>
    </row>
    <row r="3315" spans="46:46" x14ac:dyDescent="0.25">
      <c r="AT3315" s="386"/>
    </row>
    <row r="3316" spans="46:46" x14ac:dyDescent="0.25">
      <c r="AT3316" s="386"/>
    </row>
    <row r="3317" spans="46:46" x14ac:dyDescent="0.25">
      <c r="AT3317" s="386"/>
    </row>
    <row r="3318" spans="46:46" x14ac:dyDescent="0.25">
      <c r="AT3318" s="386"/>
    </row>
    <row r="3319" spans="46:46" x14ac:dyDescent="0.25">
      <c r="AT3319" s="386"/>
    </row>
    <row r="3320" spans="46:46" x14ac:dyDescent="0.25">
      <c r="AT3320" s="386"/>
    </row>
    <row r="3321" spans="46:46" x14ac:dyDescent="0.25">
      <c r="AT3321" s="386"/>
    </row>
    <row r="3322" spans="46:46" x14ac:dyDescent="0.25">
      <c r="AT3322" s="386"/>
    </row>
    <row r="3323" spans="46:46" x14ac:dyDescent="0.25">
      <c r="AT3323" s="386"/>
    </row>
    <row r="3324" spans="46:46" x14ac:dyDescent="0.25">
      <c r="AT3324" s="386"/>
    </row>
    <row r="3325" spans="46:46" x14ac:dyDescent="0.25">
      <c r="AT3325" s="386"/>
    </row>
    <row r="3326" spans="46:46" x14ac:dyDescent="0.25">
      <c r="AT3326" s="386"/>
    </row>
    <row r="3327" spans="46:46" x14ac:dyDescent="0.25">
      <c r="AT3327" s="386"/>
    </row>
    <row r="3328" spans="46:46" x14ac:dyDescent="0.25">
      <c r="AT3328" s="386"/>
    </row>
    <row r="3329" spans="46:46" x14ac:dyDescent="0.25">
      <c r="AT3329" s="386"/>
    </row>
    <row r="3330" spans="46:46" x14ac:dyDescent="0.25">
      <c r="AT3330" s="386"/>
    </row>
    <row r="3331" spans="46:46" x14ac:dyDescent="0.25">
      <c r="AT3331" s="386"/>
    </row>
    <row r="3332" spans="46:46" x14ac:dyDescent="0.25">
      <c r="AT3332" s="386"/>
    </row>
    <row r="3333" spans="46:46" x14ac:dyDescent="0.25">
      <c r="AT3333" s="386"/>
    </row>
    <row r="3334" spans="46:46" x14ac:dyDescent="0.25">
      <c r="AT3334" s="386"/>
    </row>
    <row r="3335" spans="46:46" x14ac:dyDescent="0.25">
      <c r="AT3335" s="386"/>
    </row>
    <row r="3336" spans="46:46" x14ac:dyDescent="0.25">
      <c r="AT3336" s="386"/>
    </row>
    <row r="3337" spans="46:46" x14ac:dyDescent="0.25">
      <c r="AT3337" s="386"/>
    </row>
    <row r="3338" spans="46:46" x14ac:dyDescent="0.25">
      <c r="AT3338" s="386"/>
    </row>
    <row r="3339" spans="46:46" x14ac:dyDescent="0.25">
      <c r="AT3339" s="386"/>
    </row>
    <row r="3340" spans="46:46" x14ac:dyDescent="0.25">
      <c r="AT3340" s="386"/>
    </row>
    <row r="3341" spans="46:46" x14ac:dyDescent="0.25">
      <c r="AT3341" s="386"/>
    </row>
    <row r="3342" spans="46:46" x14ac:dyDescent="0.25">
      <c r="AT3342" s="386"/>
    </row>
    <row r="3343" spans="46:46" x14ac:dyDescent="0.25">
      <c r="AT3343" s="386"/>
    </row>
    <row r="3344" spans="46:46" x14ac:dyDescent="0.25">
      <c r="AT3344" s="386"/>
    </row>
    <row r="3345" spans="46:46" x14ac:dyDescent="0.25">
      <c r="AT3345" s="386"/>
    </row>
    <row r="3346" spans="46:46" x14ac:dyDescent="0.25">
      <c r="AT3346" s="386"/>
    </row>
    <row r="3347" spans="46:46" x14ac:dyDescent="0.25">
      <c r="AT3347" s="386"/>
    </row>
    <row r="3348" spans="46:46" x14ac:dyDescent="0.25">
      <c r="AT3348" s="386"/>
    </row>
    <row r="3349" spans="46:46" x14ac:dyDescent="0.25">
      <c r="AT3349" s="386"/>
    </row>
    <row r="3350" spans="46:46" x14ac:dyDescent="0.25">
      <c r="AT3350" s="386"/>
    </row>
    <row r="3351" spans="46:46" x14ac:dyDescent="0.25">
      <c r="AT3351" s="386"/>
    </row>
    <row r="3352" spans="46:46" x14ac:dyDescent="0.25">
      <c r="AT3352" s="386"/>
    </row>
    <row r="3353" spans="46:46" x14ac:dyDescent="0.25">
      <c r="AT3353" s="386"/>
    </row>
    <row r="3354" spans="46:46" x14ac:dyDescent="0.25">
      <c r="AT3354" s="386"/>
    </row>
    <row r="3355" spans="46:46" x14ac:dyDescent="0.25">
      <c r="AT3355" s="386"/>
    </row>
    <row r="3356" spans="46:46" x14ac:dyDescent="0.25">
      <c r="AT3356" s="386"/>
    </row>
    <row r="3357" spans="46:46" x14ac:dyDescent="0.25">
      <c r="AT3357" s="386"/>
    </row>
    <row r="3358" spans="46:46" x14ac:dyDescent="0.25">
      <c r="AT3358" s="386"/>
    </row>
    <row r="3359" spans="46:46" x14ac:dyDescent="0.25">
      <c r="AT3359" s="386"/>
    </row>
    <row r="3360" spans="46:46" x14ac:dyDescent="0.25">
      <c r="AT3360" s="386"/>
    </row>
    <row r="3361" spans="46:46" x14ac:dyDescent="0.25">
      <c r="AT3361" s="386"/>
    </row>
    <row r="3362" spans="46:46" x14ac:dyDescent="0.25">
      <c r="AT3362" s="386"/>
    </row>
    <row r="3363" spans="46:46" x14ac:dyDescent="0.25">
      <c r="AT3363" s="386"/>
    </row>
    <row r="3364" spans="46:46" x14ac:dyDescent="0.25">
      <c r="AT3364" s="386"/>
    </row>
    <row r="3365" spans="46:46" x14ac:dyDescent="0.25">
      <c r="AT3365" s="386"/>
    </row>
    <row r="3366" spans="46:46" x14ac:dyDescent="0.25">
      <c r="AT3366" s="386"/>
    </row>
    <row r="3367" spans="46:46" x14ac:dyDescent="0.25">
      <c r="AT3367" s="386"/>
    </row>
    <row r="3368" spans="46:46" x14ac:dyDescent="0.25">
      <c r="AT3368" s="386"/>
    </row>
    <row r="3369" spans="46:46" x14ac:dyDescent="0.25">
      <c r="AT3369" s="386"/>
    </row>
    <row r="3370" spans="46:46" x14ac:dyDescent="0.25">
      <c r="AT3370" s="386"/>
    </row>
    <row r="3371" spans="46:46" x14ac:dyDescent="0.25">
      <c r="AT3371" s="386"/>
    </row>
    <row r="3372" spans="46:46" x14ac:dyDescent="0.25">
      <c r="AT3372" s="386"/>
    </row>
    <row r="3373" spans="46:46" x14ac:dyDescent="0.25">
      <c r="AT3373" s="386"/>
    </row>
    <row r="3374" spans="46:46" x14ac:dyDescent="0.25">
      <c r="AT3374" s="386"/>
    </row>
    <row r="3375" spans="46:46" x14ac:dyDescent="0.25">
      <c r="AT3375" s="386"/>
    </row>
    <row r="3376" spans="46:46" x14ac:dyDescent="0.25">
      <c r="AT3376" s="386"/>
    </row>
    <row r="3377" spans="46:46" x14ac:dyDescent="0.25">
      <c r="AT3377" s="386"/>
    </row>
    <row r="3378" spans="46:46" x14ac:dyDescent="0.25">
      <c r="AT3378" s="386"/>
    </row>
    <row r="3379" spans="46:46" x14ac:dyDescent="0.25">
      <c r="AT3379" s="386"/>
    </row>
    <row r="3380" spans="46:46" x14ac:dyDescent="0.25">
      <c r="AT3380" s="386"/>
    </row>
    <row r="3381" spans="46:46" x14ac:dyDescent="0.25">
      <c r="AT3381" s="386"/>
    </row>
    <row r="3382" spans="46:46" x14ac:dyDescent="0.25">
      <c r="AT3382" s="386"/>
    </row>
    <row r="3383" spans="46:46" x14ac:dyDescent="0.25">
      <c r="AT3383" s="386"/>
    </row>
    <row r="3384" spans="46:46" x14ac:dyDescent="0.25">
      <c r="AT3384" s="386"/>
    </row>
    <row r="3385" spans="46:46" x14ac:dyDescent="0.25">
      <c r="AT3385" s="386"/>
    </row>
    <row r="3386" spans="46:46" x14ac:dyDescent="0.25">
      <c r="AT3386" s="386"/>
    </row>
    <row r="3387" spans="46:46" x14ac:dyDescent="0.25">
      <c r="AT3387" s="386"/>
    </row>
    <row r="3388" spans="46:46" x14ac:dyDescent="0.25">
      <c r="AT3388" s="386"/>
    </row>
    <row r="3389" spans="46:46" x14ac:dyDescent="0.25">
      <c r="AT3389" s="386"/>
    </row>
    <row r="3390" spans="46:46" x14ac:dyDescent="0.25">
      <c r="AT3390" s="386"/>
    </row>
    <row r="3391" spans="46:46" x14ac:dyDescent="0.25">
      <c r="AT3391" s="386"/>
    </row>
    <row r="3392" spans="46:46" x14ac:dyDescent="0.25">
      <c r="AT3392" s="386"/>
    </row>
    <row r="3393" spans="46:46" x14ac:dyDescent="0.25">
      <c r="AT3393" s="386"/>
    </row>
    <row r="3394" spans="46:46" x14ac:dyDescent="0.25">
      <c r="AT3394" s="386"/>
    </row>
    <row r="3395" spans="46:46" x14ac:dyDescent="0.25">
      <c r="AT3395" s="386"/>
    </row>
    <row r="3396" spans="46:46" x14ac:dyDescent="0.25">
      <c r="AT3396" s="386"/>
    </row>
    <row r="3397" spans="46:46" x14ac:dyDescent="0.25">
      <c r="AT3397" s="386"/>
    </row>
    <row r="3398" spans="46:46" x14ac:dyDescent="0.25">
      <c r="AT3398" s="386"/>
    </row>
    <row r="3399" spans="46:46" x14ac:dyDescent="0.25">
      <c r="AT3399" s="386"/>
    </row>
    <row r="3400" spans="46:46" x14ac:dyDescent="0.25">
      <c r="AT3400" s="386"/>
    </row>
    <row r="3401" spans="46:46" x14ac:dyDescent="0.25">
      <c r="AT3401" s="386"/>
    </row>
    <row r="3402" spans="46:46" x14ac:dyDescent="0.25">
      <c r="AT3402" s="386"/>
    </row>
    <row r="3403" spans="46:46" x14ac:dyDescent="0.25">
      <c r="AT3403" s="386"/>
    </row>
    <row r="3404" spans="46:46" x14ac:dyDescent="0.25">
      <c r="AT3404" s="386"/>
    </row>
    <row r="3405" spans="46:46" x14ac:dyDescent="0.25">
      <c r="AT3405" s="386"/>
    </row>
    <row r="3406" spans="46:46" x14ac:dyDescent="0.25">
      <c r="AT3406" s="386"/>
    </row>
    <row r="3407" spans="46:46" x14ac:dyDescent="0.25">
      <c r="AT3407" s="386"/>
    </row>
    <row r="3408" spans="46:46" x14ac:dyDescent="0.25">
      <c r="AT3408" s="386"/>
    </row>
    <row r="3409" spans="46:46" x14ac:dyDescent="0.25">
      <c r="AT3409" s="386"/>
    </row>
    <row r="3410" spans="46:46" x14ac:dyDescent="0.25">
      <c r="AT3410" s="386"/>
    </row>
    <row r="3411" spans="46:46" x14ac:dyDescent="0.25">
      <c r="AT3411" s="386"/>
    </row>
    <row r="3412" spans="46:46" x14ac:dyDescent="0.25">
      <c r="AT3412" s="386"/>
    </row>
    <row r="3413" spans="46:46" x14ac:dyDescent="0.25">
      <c r="AT3413" s="386"/>
    </row>
    <row r="3414" spans="46:46" x14ac:dyDescent="0.25">
      <c r="AT3414" s="386"/>
    </row>
    <row r="3415" spans="46:46" x14ac:dyDescent="0.25">
      <c r="AT3415" s="386"/>
    </row>
    <row r="3416" spans="46:46" x14ac:dyDescent="0.25">
      <c r="AT3416" s="386"/>
    </row>
    <row r="3417" spans="46:46" x14ac:dyDescent="0.25">
      <c r="AT3417" s="386"/>
    </row>
    <row r="3418" spans="46:46" x14ac:dyDescent="0.25">
      <c r="AT3418" s="386"/>
    </row>
    <row r="3419" spans="46:46" x14ac:dyDescent="0.25">
      <c r="AT3419" s="386"/>
    </row>
    <row r="3420" spans="46:46" x14ac:dyDescent="0.25">
      <c r="AT3420" s="386"/>
    </row>
    <row r="3421" spans="46:46" x14ac:dyDescent="0.25">
      <c r="AT3421" s="386"/>
    </row>
    <row r="3422" spans="46:46" x14ac:dyDescent="0.25">
      <c r="AT3422" s="386"/>
    </row>
    <row r="3423" spans="46:46" x14ac:dyDescent="0.25">
      <c r="AT3423" s="386"/>
    </row>
    <row r="3424" spans="46:46" x14ac:dyDescent="0.25">
      <c r="AT3424" s="386"/>
    </row>
    <row r="3425" spans="46:46" x14ac:dyDescent="0.25">
      <c r="AT3425" s="386"/>
    </row>
    <row r="3426" spans="46:46" x14ac:dyDescent="0.25">
      <c r="AT3426" s="386"/>
    </row>
    <row r="3427" spans="46:46" x14ac:dyDescent="0.25">
      <c r="AT3427" s="386"/>
    </row>
    <row r="3428" spans="46:46" x14ac:dyDescent="0.25">
      <c r="AT3428" s="386"/>
    </row>
    <row r="3429" spans="46:46" x14ac:dyDescent="0.25">
      <c r="AT3429" s="386"/>
    </row>
    <row r="3430" spans="46:46" x14ac:dyDescent="0.25">
      <c r="AT3430" s="386"/>
    </row>
    <row r="3431" spans="46:46" x14ac:dyDescent="0.25">
      <c r="AT3431" s="386"/>
    </row>
    <row r="3432" spans="46:46" x14ac:dyDescent="0.25">
      <c r="AT3432" s="386"/>
    </row>
    <row r="3433" spans="46:46" x14ac:dyDescent="0.25">
      <c r="AT3433" s="386"/>
    </row>
    <row r="3434" spans="46:46" x14ac:dyDescent="0.25">
      <c r="AT3434" s="386"/>
    </row>
    <row r="3435" spans="46:46" x14ac:dyDescent="0.25">
      <c r="AT3435" s="386"/>
    </row>
    <row r="3436" spans="46:46" x14ac:dyDescent="0.25">
      <c r="AT3436" s="386"/>
    </row>
    <row r="3437" spans="46:46" x14ac:dyDescent="0.25">
      <c r="AT3437" s="386"/>
    </row>
    <row r="3438" spans="46:46" x14ac:dyDescent="0.25">
      <c r="AT3438" s="386"/>
    </row>
    <row r="3439" spans="46:46" x14ac:dyDescent="0.25">
      <c r="AT3439" s="386"/>
    </row>
    <row r="3440" spans="46:46" x14ac:dyDescent="0.25">
      <c r="AT3440" s="386"/>
    </row>
    <row r="3441" spans="46:46" x14ac:dyDescent="0.25">
      <c r="AT3441" s="386"/>
    </row>
    <row r="3442" spans="46:46" x14ac:dyDescent="0.25">
      <c r="AT3442" s="386"/>
    </row>
    <row r="3443" spans="46:46" x14ac:dyDescent="0.25">
      <c r="AT3443" s="386"/>
    </row>
    <row r="3444" spans="46:46" x14ac:dyDescent="0.25">
      <c r="AT3444" s="386"/>
    </row>
    <row r="3445" spans="46:46" x14ac:dyDescent="0.25">
      <c r="AT3445" s="386"/>
    </row>
    <row r="3446" spans="46:46" x14ac:dyDescent="0.25">
      <c r="AT3446" s="386"/>
    </row>
    <row r="3447" spans="46:46" x14ac:dyDescent="0.25">
      <c r="AT3447" s="386"/>
    </row>
    <row r="3448" spans="46:46" x14ac:dyDescent="0.25">
      <c r="AT3448" s="386"/>
    </row>
    <row r="3449" spans="46:46" x14ac:dyDescent="0.25">
      <c r="AT3449" s="386"/>
    </row>
    <row r="3450" spans="46:46" x14ac:dyDescent="0.25">
      <c r="AT3450" s="386"/>
    </row>
    <row r="3451" spans="46:46" x14ac:dyDescent="0.25">
      <c r="AT3451" s="386"/>
    </row>
    <row r="3452" spans="46:46" x14ac:dyDescent="0.25">
      <c r="AT3452" s="386"/>
    </row>
    <row r="3453" spans="46:46" x14ac:dyDescent="0.25">
      <c r="AT3453" s="386"/>
    </row>
    <row r="3454" spans="46:46" x14ac:dyDescent="0.25">
      <c r="AT3454" s="386"/>
    </row>
    <row r="3455" spans="46:46" x14ac:dyDescent="0.25">
      <c r="AT3455" s="386"/>
    </row>
    <row r="3456" spans="46:46" x14ac:dyDescent="0.25">
      <c r="AT3456" s="386"/>
    </row>
    <row r="3457" spans="46:46" x14ac:dyDescent="0.25">
      <c r="AT3457" s="386"/>
    </row>
    <row r="3458" spans="46:46" x14ac:dyDescent="0.25">
      <c r="AT3458" s="386"/>
    </row>
    <row r="3459" spans="46:46" x14ac:dyDescent="0.25">
      <c r="AT3459" s="386"/>
    </row>
    <row r="3460" spans="46:46" x14ac:dyDescent="0.25">
      <c r="AT3460" s="386"/>
    </row>
    <row r="3461" spans="46:46" x14ac:dyDescent="0.25">
      <c r="AT3461" s="386"/>
    </row>
    <row r="3462" spans="46:46" x14ac:dyDescent="0.25">
      <c r="AT3462" s="386"/>
    </row>
    <row r="3463" spans="46:46" x14ac:dyDescent="0.25">
      <c r="AT3463" s="386"/>
    </row>
    <row r="3464" spans="46:46" x14ac:dyDescent="0.25">
      <c r="AT3464" s="386"/>
    </row>
    <row r="3465" spans="46:46" x14ac:dyDescent="0.25">
      <c r="AT3465" s="386"/>
    </row>
    <row r="3466" spans="46:46" x14ac:dyDescent="0.25">
      <c r="AT3466" s="386"/>
    </row>
    <row r="3467" spans="46:46" x14ac:dyDescent="0.25">
      <c r="AT3467" s="386"/>
    </row>
    <row r="3468" spans="46:46" x14ac:dyDescent="0.25">
      <c r="AT3468" s="386"/>
    </row>
    <row r="3469" spans="46:46" x14ac:dyDescent="0.25">
      <c r="AT3469" s="386"/>
    </row>
    <row r="3470" spans="46:46" x14ac:dyDescent="0.25">
      <c r="AT3470" s="386"/>
    </row>
    <row r="3471" spans="46:46" x14ac:dyDescent="0.25">
      <c r="AT3471" s="386"/>
    </row>
    <row r="3472" spans="46:46" x14ac:dyDescent="0.25">
      <c r="AT3472" s="386"/>
    </row>
    <row r="3473" spans="46:46" x14ac:dyDescent="0.25">
      <c r="AT3473" s="386"/>
    </row>
    <row r="3474" spans="46:46" x14ac:dyDescent="0.25">
      <c r="AT3474" s="386"/>
    </row>
    <row r="3475" spans="46:46" x14ac:dyDescent="0.25">
      <c r="AT3475" s="386"/>
    </row>
    <row r="3476" spans="46:46" x14ac:dyDescent="0.25">
      <c r="AT3476" s="386"/>
    </row>
    <row r="3477" spans="46:46" x14ac:dyDescent="0.25">
      <c r="AT3477" s="386"/>
    </row>
    <row r="3478" spans="46:46" x14ac:dyDescent="0.25">
      <c r="AT3478" s="386"/>
    </row>
    <row r="3479" spans="46:46" x14ac:dyDescent="0.25">
      <c r="AT3479" s="386"/>
    </row>
    <row r="3480" spans="46:46" x14ac:dyDescent="0.25">
      <c r="AT3480" s="386"/>
    </row>
    <row r="3481" spans="46:46" x14ac:dyDescent="0.25">
      <c r="AT3481" s="386"/>
    </row>
    <row r="3482" spans="46:46" x14ac:dyDescent="0.25">
      <c r="AT3482" s="386"/>
    </row>
    <row r="3483" spans="46:46" x14ac:dyDescent="0.25">
      <c r="AT3483" s="386"/>
    </row>
    <row r="3484" spans="46:46" x14ac:dyDescent="0.25">
      <c r="AT3484" s="386"/>
    </row>
    <row r="3485" spans="46:46" x14ac:dyDescent="0.25">
      <c r="AT3485" s="386"/>
    </row>
    <row r="3486" spans="46:46" x14ac:dyDescent="0.25">
      <c r="AT3486" s="386"/>
    </row>
    <row r="3487" spans="46:46" x14ac:dyDescent="0.25">
      <c r="AT3487" s="386"/>
    </row>
    <row r="3488" spans="46:46" x14ac:dyDescent="0.25">
      <c r="AT3488" s="386"/>
    </row>
    <row r="3489" spans="46:46" x14ac:dyDescent="0.25">
      <c r="AT3489" s="386"/>
    </row>
    <row r="3490" spans="46:46" x14ac:dyDescent="0.25">
      <c r="AT3490" s="386"/>
    </row>
    <row r="3491" spans="46:46" x14ac:dyDescent="0.25">
      <c r="AT3491" s="386"/>
    </row>
    <row r="3492" spans="46:46" x14ac:dyDescent="0.25">
      <c r="AT3492" s="386"/>
    </row>
    <row r="3493" spans="46:46" x14ac:dyDescent="0.25">
      <c r="AT3493" s="386"/>
    </row>
    <row r="3494" spans="46:46" x14ac:dyDescent="0.25">
      <c r="AT3494" s="386"/>
    </row>
    <row r="3495" spans="46:46" x14ac:dyDescent="0.25">
      <c r="AT3495" s="386"/>
    </row>
    <row r="3496" spans="46:46" x14ac:dyDescent="0.25">
      <c r="AT3496" s="386"/>
    </row>
    <row r="3497" spans="46:46" x14ac:dyDescent="0.25">
      <c r="AT3497" s="386"/>
    </row>
    <row r="3498" spans="46:46" x14ac:dyDescent="0.25">
      <c r="AT3498" s="386"/>
    </row>
    <row r="3499" spans="46:46" x14ac:dyDescent="0.25">
      <c r="AT3499" s="386"/>
    </row>
    <row r="3500" spans="46:46" x14ac:dyDescent="0.25">
      <c r="AT3500" s="386"/>
    </row>
    <row r="3501" spans="46:46" x14ac:dyDescent="0.25">
      <c r="AT3501" s="386"/>
    </row>
    <row r="3502" spans="46:46" x14ac:dyDescent="0.25">
      <c r="AT3502" s="386"/>
    </row>
    <row r="3503" spans="46:46" x14ac:dyDescent="0.25">
      <c r="AT3503" s="386"/>
    </row>
    <row r="3504" spans="46:46" x14ac:dyDescent="0.25">
      <c r="AT3504" s="386"/>
    </row>
    <row r="3505" spans="46:46" x14ac:dyDescent="0.25">
      <c r="AT3505" s="386"/>
    </row>
    <row r="3506" spans="46:46" x14ac:dyDescent="0.25">
      <c r="AT3506" s="386"/>
    </row>
    <row r="3507" spans="46:46" x14ac:dyDescent="0.25">
      <c r="AT3507" s="386"/>
    </row>
    <row r="3508" spans="46:46" x14ac:dyDescent="0.25">
      <c r="AT3508" s="386"/>
    </row>
    <row r="3509" spans="46:46" x14ac:dyDescent="0.25">
      <c r="AT3509" s="386"/>
    </row>
    <row r="3510" spans="46:46" x14ac:dyDescent="0.25">
      <c r="AT3510" s="386"/>
    </row>
    <row r="3511" spans="46:46" x14ac:dyDescent="0.25">
      <c r="AT3511" s="386"/>
    </row>
    <row r="3512" spans="46:46" x14ac:dyDescent="0.25">
      <c r="AT3512" s="386"/>
    </row>
    <row r="3513" spans="46:46" x14ac:dyDescent="0.25">
      <c r="AT3513" s="386"/>
    </row>
    <row r="3514" spans="46:46" x14ac:dyDescent="0.25">
      <c r="AT3514" s="386"/>
    </row>
    <row r="3515" spans="46:46" x14ac:dyDescent="0.25">
      <c r="AT3515" s="386"/>
    </row>
    <row r="3516" spans="46:46" x14ac:dyDescent="0.25">
      <c r="AT3516" s="386"/>
    </row>
    <row r="3517" spans="46:46" x14ac:dyDescent="0.25">
      <c r="AT3517" s="386"/>
    </row>
    <row r="3518" spans="46:46" x14ac:dyDescent="0.25">
      <c r="AT3518" s="386"/>
    </row>
    <row r="3519" spans="46:46" x14ac:dyDescent="0.25">
      <c r="AT3519" s="386"/>
    </row>
    <row r="3520" spans="46:46" x14ac:dyDescent="0.25">
      <c r="AT3520" s="386"/>
    </row>
    <row r="3521" spans="46:46" x14ac:dyDescent="0.25">
      <c r="AT3521" s="386"/>
    </row>
    <row r="3522" spans="46:46" x14ac:dyDescent="0.25">
      <c r="AT3522" s="386"/>
    </row>
    <row r="3523" spans="46:46" x14ac:dyDescent="0.25">
      <c r="AT3523" s="386"/>
    </row>
    <row r="3524" spans="46:46" x14ac:dyDescent="0.25">
      <c r="AT3524" s="386"/>
    </row>
    <row r="3525" spans="46:46" x14ac:dyDescent="0.25">
      <c r="AT3525" s="386"/>
    </row>
    <row r="3526" spans="46:46" x14ac:dyDescent="0.25">
      <c r="AT3526" s="386"/>
    </row>
    <row r="3527" spans="46:46" x14ac:dyDescent="0.25">
      <c r="AT3527" s="386"/>
    </row>
    <row r="3528" spans="46:46" x14ac:dyDescent="0.25">
      <c r="AT3528" s="386"/>
    </row>
    <row r="3529" spans="46:46" x14ac:dyDescent="0.25">
      <c r="AT3529" s="386"/>
    </row>
    <row r="3530" spans="46:46" x14ac:dyDescent="0.25">
      <c r="AT3530" s="386"/>
    </row>
    <row r="3531" spans="46:46" x14ac:dyDescent="0.25">
      <c r="AT3531" s="386"/>
    </row>
    <row r="3532" spans="46:46" x14ac:dyDescent="0.25">
      <c r="AT3532" s="386"/>
    </row>
    <row r="3533" spans="46:46" x14ac:dyDescent="0.25">
      <c r="AT3533" s="386"/>
    </row>
    <row r="3534" spans="46:46" x14ac:dyDescent="0.25">
      <c r="AT3534" s="386"/>
    </row>
    <row r="3535" spans="46:46" ht="15.75" thickBot="1" x14ac:dyDescent="0.3">
      <c r="AT3535" s="387"/>
    </row>
  </sheetData>
  <dataValidations disablePrompts="1" count="5"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24:F100">
      <formula1>"Following,Modified Following,Preceding,Modified Preceding,Month End Reference,Unadjusted Month End,Unadjusted"</formula1>
    </dataValidation>
    <dataValidation type="list" allowBlank="1" showInputMessage="1" showErrorMessage="1" sqref="G24:G100">
      <formula1>"Annual,Semiannual,EveryFourthMonth,Quarterly,Bimonthly,Monthly,Biweekly,Weekly,Daily,Once,NoFrequency"</formula1>
    </dataValidation>
    <dataValidation type="list" allowBlank="1" showInputMessage="1" showErrorMessage="1" sqref="H3:H20 H24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I2" sqref="I2"/>
    </sheetView>
  </sheetViews>
  <sheetFormatPr defaultRowHeight="11.25" x14ac:dyDescent="0.2"/>
  <cols>
    <col min="1" max="2" width="2.7109375" style="90" customWidth="1"/>
    <col min="3" max="3" width="11" style="90" bestFit="1" customWidth="1"/>
    <col min="4" max="4" width="16" style="90" bestFit="1" customWidth="1"/>
    <col min="5" max="5" width="17.28515625" style="90" bestFit="1" customWidth="1"/>
    <col min="6" max="6" width="15.140625" style="90" bestFit="1" customWidth="1"/>
    <col min="7" max="8" width="12" style="90" bestFit="1" customWidth="1"/>
    <col min="9" max="9" width="15.140625" style="90" bestFit="1" customWidth="1"/>
    <col min="10" max="10" width="31.7109375" style="90" bestFit="1" customWidth="1"/>
    <col min="11" max="12" width="15.7109375" style="90" customWidth="1"/>
    <col min="13" max="14" width="2.7109375" style="90" customWidth="1"/>
    <col min="15" max="15" width="6" style="90" bestFit="1" customWidth="1"/>
    <col min="16" max="16" width="12" style="90" bestFit="1" customWidth="1"/>
    <col min="17" max="17" width="17.28515625" style="90" bestFit="1" customWidth="1"/>
    <col min="18" max="18" width="7" style="90" bestFit="1" customWidth="1"/>
    <col min="19" max="19" width="9.85546875" style="90" bestFit="1" customWidth="1"/>
    <col min="20" max="20" width="8.140625" style="90" bestFit="1" customWidth="1"/>
    <col min="21" max="21" width="15.140625" style="90" bestFit="1" customWidth="1"/>
    <col min="22" max="22" width="13.7109375" style="90" customWidth="1"/>
    <col min="23" max="23" width="12" style="90" bestFit="1" customWidth="1"/>
    <col min="24" max="24" width="8" style="90" bestFit="1" customWidth="1"/>
    <col min="25" max="25" width="13.5703125" style="90" bestFit="1" customWidth="1"/>
    <col min="26" max="26" width="8" style="90" bestFit="1" customWidth="1"/>
    <col min="27" max="27" width="2.7109375" style="90" customWidth="1"/>
    <col min="28" max="28" width="15.5703125" style="90" bestFit="1" customWidth="1"/>
    <col min="29" max="29" width="7.140625" style="90" bestFit="1" customWidth="1"/>
    <col min="30" max="31" width="2.7109375" style="90" customWidth="1"/>
    <col min="32" max="16384" width="9.140625" style="90"/>
  </cols>
  <sheetData>
    <row r="1" spans="2:32" s="89" customFormat="1" ht="11.25" customHeight="1" x14ac:dyDescent="0.2">
      <c r="AE1" s="90"/>
    </row>
    <row r="2" spans="2:32" s="89" customFormat="1" ht="11.25" customHeight="1" x14ac:dyDescent="0.2">
      <c r="B2" s="101"/>
      <c r="C2" s="102" t="s">
        <v>185</v>
      </c>
      <c r="D2" s="102"/>
      <c r="E2" s="102"/>
      <c r="F2" s="102"/>
      <c r="G2" s="102"/>
      <c r="H2" s="91" t="s">
        <v>55</v>
      </c>
      <c r="I2" s="77" t="s">
        <v>56</v>
      </c>
      <c r="J2" s="102"/>
      <c r="K2" s="102"/>
      <c r="L2" s="102"/>
      <c r="M2" s="102"/>
      <c r="N2" s="102"/>
      <c r="O2" s="102"/>
      <c r="P2" s="96"/>
      <c r="Q2" s="96"/>
      <c r="R2" s="96"/>
      <c r="S2" s="96"/>
      <c r="T2" s="96"/>
      <c r="U2" s="96"/>
      <c r="V2" s="96"/>
      <c r="W2" s="96"/>
      <c r="X2" s="103">
        <f>MAX(Z5:Z8)</f>
        <v>0</v>
      </c>
      <c r="Y2" s="96"/>
      <c r="Z2" s="96"/>
      <c r="AA2" s="97"/>
      <c r="AE2" s="90"/>
    </row>
    <row r="3" spans="2:32" s="89" customFormat="1" ht="22.5" customHeight="1" x14ac:dyDescent="0.2">
      <c r="B3" s="104"/>
      <c r="C3" s="91" t="s">
        <v>58</v>
      </c>
      <c r="D3" s="91" t="str">
        <f t="shared" ref="D3:D8" si="0">$C$2&amp;UPPER(Currency)&amp;$C3</f>
        <v>Mx_EURSTD</v>
      </c>
      <c r="E3" s="92" t="str">
        <f>_xll.qlRelinkableHandleYieldTermStructure(D3,,Permanent,Trigger,ObjectOverwrite)</f>
        <v>Mx_EURSTD#0007</v>
      </c>
      <c r="F3" s="93" t="str">
        <f>_xll.ohRangeRetrieveError(E3)</f>
        <v/>
      </c>
      <c r="G3" s="19"/>
      <c r="H3" s="19"/>
      <c r="I3" s="19"/>
      <c r="J3" s="19"/>
      <c r="K3" s="19"/>
      <c r="L3" s="19"/>
      <c r="M3" s="2"/>
      <c r="N3" s="2"/>
      <c r="O3" s="95" t="s">
        <v>57</v>
      </c>
      <c r="P3" s="95" t="s">
        <v>80</v>
      </c>
      <c r="Q3" s="95" t="s">
        <v>81</v>
      </c>
      <c r="R3" s="95" t="s">
        <v>82</v>
      </c>
      <c r="S3" s="95" t="s">
        <v>60</v>
      </c>
      <c r="T3" s="95" t="s">
        <v>61</v>
      </c>
      <c r="U3" s="95" t="s">
        <v>62</v>
      </c>
      <c r="V3" s="95" t="s">
        <v>63</v>
      </c>
      <c r="W3" s="95" t="s">
        <v>64</v>
      </c>
      <c r="X3" s="95" t="s">
        <v>65</v>
      </c>
      <c r="Y3" s="95" t="s">
        <v>66</v>
      </c>
      <c r="Z3" s="95"/>
      <c r="AA3" s="98"/>
      <c r="AE3" s="90"/>
    </row>
    <row r="4" spans="2:32" s="89" customFormat="1" ht="11.25" customHeight="1" x14ac:dyDescent="0.2">
      <c r="B4" s="104"/>
      <c r="C4" s="91" t="s">
        <v>67</v>
      </c>
      <c r="D4" s="91" t="str">
        <f t="shared" si="0"/>
        <v>Mx_EURON</v>
      </c>
      <c r="E4" s="92" t="str">
        <f>_xll.qlRelinkableHandleYieldTermStructure(D4,,Permanent,Trigger,ObjectOverwrite)</f>
        <v>Mx_EURON#0007</v>
      </c>
      <c r="F4" s="93" t="str">
        <f>_xll.ohRangeRetrieveError(E4)</f>
        <v/>
      </c>
      <c r="G4" s="78" t="s">
        <v>59</v>
      </c>
      <c r="H4" s="78" t="s">
        <v>59</v>
      </c>
      <c r="I4" s="78" t="str">
        <f>_xll.qlEonia(G4,E4,Permanent,Trigger,ObjectOverwrite)</f>
        <v>Eonia#0007</v>
      </c>
      <c r="J4" s="78" t="str">
        <f>_xll.qlLastFixingQuote(H4&amp;"LastFixing_Quote",I4,Permanent,Trigger,ObjectOverwrite)</f>
        <v>EoniaLastFixing_Quote#0007</v>
      </c>
      <c r="K4" s="94"/>
      <c r="L4" s="93" t="str">
        <f>_xll.ohRangeRetrieveError(J2)</f>
        <v/>
      </c>
      <c r="M4" s="2"/>
      <c r="N4" s="2"/>
      <c r="O4" s="79" t="s">
        <v>67</v>
      </c>
      <c r="P4" s="79" t="s">
        <v>68</v>
      </c>
      <c r="Q4" s="80">
        <f>$F$15</f>
        <v>42144</v>
      </c>
      <c r="R4" s="81" t="e">
        <f>G15</f>
        <v>#N/A</v>
      </c>
      <c r="S4" s="79" t="e">
        <f>IF(AND(ISNUMBER(R4),R4&lt;&gt;0%,_xll.ohTrigger(Trigger)+1),TRUE,FALSE)</f>
        <v>#N/A</v>
      </c>
      <c r="T4" s="79" t="e">
        <f>IF($S4,_xll.qlIndexAddFixings(U4,Q4,R4/100,TRUE,ISERROR($V7)),NA())</f>
        <v>#N/A</v>
      </c>
      <c r="U4" s="111" t="str">
        <f>I4</f>
        <v>Eonia#0007</v>
      </c>
      <c r="V4" s="79" t="e">
        <f>_xll.qlIndexFixing(U4,Q4,TRUE,S4)</f>
        <v>#NUM!</v>
      </c>
      <c r="W4" s="79" t="e">
        <f>IF(T4,_xll.qlIndexFixing(U4,Q4,FALSE,S4),"-")</f>
        <v>#N/A</v>
      </c>
      <c r="X4" s="79" t="e">
        <f>V4-W4</f>
        <v>#NUM!</v>
      </c>
      <c r="Y4" s="79" t="e">
        <f>_xll.qlIndexFixing(U4,Q4,TRUE,$W4)</f>
        <v>#NUM!</v>
      </c>
      <c r="Z4" s="79">
        <f>IF(ISERROR(X4),0,ABS(X4))</f>
        <v>0</v>
      </c>
      <c r="AA4" s="98"/>
      <c r="AE4" s="90"/>
    </row>
    <row r="5" spans="2:32" s="89" customFormat="1" ht="11.25" customHeight="1" x14ac:dyDescent="0.2">
      <c r="B5" s="104"/>
      <c r="C5" s="91" t="s">
        <v>6</v>
      </c>
      <c r="D5" s="91" t="str">
        <f t="shared" si="0"/>
        <v>Mx_EUR1M</v>
      </c>
      <c r="E5" s="92" t="str">
        <f>_xll.qlRelinkableHandleYieldTermStructure(D5,,Permanent,Trigger,ObjectOverwrite)</f>
        <v>Mx_EUR1M#0007</v>
      </c>
      <c r="F5" s="93" t="str">
        <f>_xll.ohRangeRetrieveError(E5)</f>
        <v/>
      </c>
      <c r="G5" s="78" t="s">
        <v>6</v>
      </c>
      <c r="H5" s="78" t="str">
        <f>PROPER(Currency)&amp;FamilyName&amp;$G5</f>
        <v>Euribor1M</v>
      </c>
      <c r="I5" s="78" t="str">
        <f>_xll.qlEuribor(H5,G5,E5,Permanent,Trigger,ObjectOverwrite)</f>
        <v>Euribor1M#0007</v>
      </c>
      <c r="J5" s="78" t="str">
        <f>_xll.qlLastFixingQuote(H5&amp;"LastFixing_Quote",I5,Permanent,Trigger,ObjectOverwrite)</f>
        <v>Euribor1MLastFixing_Quote#0007</v>
      </c>
      <c r="K5" s="94" t="str">
        <f>_xll.ohRangeRetrieveError(I4)</f>
        <v/>
      </c>
      <c r="L5" s="93" t="str">
        <f>_xll.ohRangeRetrieveError(J3)</f>
        <v/>
      </c>
      <c r="M5" s="2"/>
      <c r="N5" s="2"/>
      <c r="O5" s="79" t="s">
        <v>6</v>
      </c>
      <c r="P5" s="79" t="str">
        <f>Currency&amp;"IBOR"&amp;$O5&amp;"D="</f>
        <v>EURIBOR1MD=</v>
      </c>
      <c r="Q5" s="80">
        <f>$F$15</f>
        <v>42144</v>
      </c>
      <c r="R5" s="81" t="e">
        <v>#N/A</v>
      </c>
      <c r="S5" s="79" t="e">
        <f>IF(AND(ISNUMBER(R5),R5&lt;&gt;0%,_xll.ohTrigger(Trigger)+1),TRUE,FALSE)</f>
        <v>#N/A</v>
      </c>
      <c r="T5" s="79" t="e">
        <f>IF($S5,_xll.qlIndexAddFixings(U5,Q5,R5/100,TRUE,ISERROR($V8)),NA())</f>
        <v>#N/A</v>
      </c>
      <c r="U5" s="111" t="str">
        <f>I5</f>
        <v>Euribor1M#0007</v>
      </c>
      <c r="V5" s="79" t="e">
        <f>_xll.qlIndexFixing(U5,Q5,TRUE,S5)</f>
        <v>#NUM!</v>
      </c>
      <c r="W5" s="79" t="e">
        <f>IF(T5,_xll.qlIndexFixing(U5,Q5,FALSE,S5),"-")</f>
        <v>#N/A</v>
      </c>
      <c r="X5" s="79" t="e">
        <f>V5-W5</f>
        <v>#NUM!</v>
      </c>
      <c r="Y5" s="79" t="e">
        <f>_xll.qlIndexFixing(U5,Q5,TRUE,$W5)</f>
        <v>#NUM!</v>
      </c>
      <c r="Z5" s="79">
        <f>IF(ISERROR(X5),0,ABS(X5))</f>
        <v>0</v>
      </c>
      <c r="AA5" s="98"/>
      <c r="AE5" s="90"/>
    </row>
    <row r="6" spans="2:32" s="89" customFormat="1" ht="11.25" customHeight="1" x14ac:dyDescent="0.2">
      <c r="B6" s="104"/>
      <c r="C6" s="91" t="s">
        <v>0</v>
      </c>
      <c r="D6" s="91" t="str">
        <f t="shared" si="0"/>
        <v>Mx_EUR3M</v>
      </c>
      <c r="E6" s="92" t="str">
        <f>_xll.qlRelinkableHandleYieldTermStructure(D6,,Permanent,Trigger,ObjectOverwrite)</f>
        <v>Mx_EUR3M#0007</v>
      </c>
      <c r="F6" s="93" t="str">
        <f>_xll.ohRangeRetrieveError(E6)</f>
        <v/>
      </c>
      <c r="G6" s="78" t="s">
        <v>0</v>
      </c>
      <c r="H6" s="78" t="str">
        <f>PROPER(Currency)&amp;FamilyName&amp;$G6</f>
        <v>Euribor3M</v>
      </c>
      <c r="I6" s="78" t="str">
        <f>_xll.qlEuribor(H6,G6,E6,Permanent,Trigger,ObjectOverwrite)</f>
        <v>Euribor3M#0007</v>
      </c>
      <c r="J6" s="78" t="str">
        <f>_xll.qlLastFixingQuote(H6&amp;"LastFixing_Quote",I6,Permanent,Trigger,ObjectOverwrite)</f>
        <v>Euribor3MLastFixing_Quote#0007</v>
      </c>
      <c r="K6" s="94" t="str">
        <f>_xll.ohRangeRetrieveError(I5)</f>
        <v/>
      </c>
      <c r="L6" s="93" t="str">
        <f>_xll.ohRangeRetrieveError(J4)</f>
        <v/>
      </c>
      <c r="M6" s="2"/>
      <c r="N6" s="2"/>
      <c r="O6" s="82" t="s">
        <v>0</v>
      </c>
      <c r="P6" s="82" t="str">
        <f>Currency&amp;"IBOR"&amp;$O6&amp;"D="</f>
        <v>EURIBOR3MD=</v>
      </c>
      <c r="Q6" s="83">
        <f>$F$15</f>
        <v>42144</v>
      </c>
      <c r="R6" s="84" t="e">
        <v>#N/A</v>
      </c>
      <c r="S6" s="82" t="e">
        <f>IF(AND(ISNUMBER(R6),R6&lt;&gt;0%,_xll.ohTrigger(Trigger)+1),TRUE,FALSE)</f>
        <v>#N/A</v>
      </c>
      <c r="T6" s="82" t="e">
        <f>IF($S6,_xll.qlIndexAddFixings(U6,Q6,R6/100,TRUE,ISERROR($V9)),NA())</f>
        <v>#N/A</v>
      </c>
      <c r="U6" s="112" t="str">
        <f>I6</f>
        <v>Euribor3M#0007</v>
      </c>
      <c r="V6" s="82" t="e">
        <f>_xll.qlIndexFixing(U6,Q6,TRUE,S6)</f>
        <v>#NUM!</v>
      </c>
      <c r="W6" s="82" t="e">
        <f>IF(T6,_xll.qlIndexFixing(U6,Q6,FALSE,S6),"-")</f>
        <v>#N/A</v>
      </c>
      <c r="X6" s="82" t="e">
        <f>V6-W6</f>
        <v>#NUM!</v>
      </c>
      <c r="Y6" s="82" t="e">
        <f>_xll.qlIndexFixing(U6,Q6,TRUE,$W6)</f>
        <v>#NUM!</v>
      </c>
      <c r="Z6" s="82">
        <f>IF(ISERROR(X6),0,ABS(X6))</f>
        <v>0</v>
      </c>
      <c r="AA6" s="98"/>
      <c r="AE6" s="90"/>
    </row>
    <row r="7" spans="2:32" s="89" customFormat="1" ht="11.25" customHeight="1" x14ac:dyDescent="0.2">
      <c r="B7" s="104"/>
      <c r="C7" s="91" t="s">
        <v>7</v>
      </c>
      <c r="D7" s="91" t="str">
        <f t="shared" si="0"/>
        <v>Mx_EUR6M</v>
      </c>
      <c r="E7" s="92" t="str">
        <f>_xll.qlRelinkableHandleYieldTermStructure(D7,,Permanent,Trigger,ObjectOverwrite)</f>
        <v>Mx_EUR6M#0007</v>
      </c>
      <c r="F7" s="93" t="str">
        <f>_xll.ohRangeRetrieveError(E7)</f>
        <v/>
      </c>
      <c r="G7" s="78" t="s">
        <v>7</v>
      </c>
      <c r="H7" s="78" t="str">
        <f>PROPER(Currency)&amp;FamilyName&amp;$G7</f>
        <v>Euribor6M</v>
      </c>
      <c r="I7" s="78" t="str">
        <f>_xll.qlEuribor(H7,G7,E7,Permanent,Trigger,ObjectOverwrite)</f>
        <v>Euribor6M#0007</v>
      </c>
      <c r="J7" s="78" t="str">
        <f>_xll.qlLastFixingQuote(H7&amp;"LastFixing_Quote",I7,Permanent,Trigger,ObjectOverwrite)</f>
        <v>Euribor6MLastFixing_Quote#0007</v>
      </c>
      <c r="K7" s="94"/>
      <c r="L7" s="93" t="str">
        <f>_xll.ohRangeRetrieveError(J5)</f>
        <v/>
      </c>
      <c r="M7" s="2"/>
      <c r="N7" s="2"/>
      <c r="O7" s="82" t="s">
        <v>7</v>
      </c>
      <c r="P7" s="82" t="str">
        <f>Currency&amp;"IBOR"&amp;$O7&amp;"D="</f>
        <v>EURIBOR6MD=</v>
      </c>
      <c r="Q7" s="83">
        <f>$F$15</f>
        <v>42144</v>
      </c>
      <c r="R7" s="84" t="e">
        <v>#N/A</v>
      </c>
      <c r="S7" s="82" t="e">
        <f>IF(AND(ISNUMBER(R7),R7&lt;&gt;0%,_xll.ohTrigger(Trigger)+1),TRUE,FALSE)</f>
        <v>#N/A</v>
      </c>
      <c r="T7" s="82" t="e">
        <f>IF($S7,_xll.qlIndexAddFixings(U7,Q7,R7/100,TRUE,ISERROR(#REF!)),NA())</f>
        <v>#N/A</v>
      </c>
      <c r="U7" s="112" t="str">
        <f>I7</f>
        <v>Euribor6M#0007</v>
      </c>
      <c r="V7" s="82" t="e">
        <f>_xll.qlIndexFixing(U7,Q7,TRUE,S7)</f>
        <v>#NUM!</v>
      </c>
      <c r="W7" s="82" t="e">
        <f>IF(T7,_xll.qlIndexFixing(U7,Q7,FALSE,S7),"-")</f>
        <v>#N/A</v>
      </c>
      <c r="X7" s="82" t="e">
        <f>V7-W7</f>
        <v>#NUM!</v>
      </c>
      <c r="Y7" s="82" t="e">
        <f>_xll.qlIndexFixing(U7,Q7,TRUE,$W7)</f>
        <v>#NUM!</v>
      </c>
      <c r="Z7" s="82">
        <f>IF(ISERROR(X7),0,ABS(X7))</f>
        <v>0</v>
      </c>
      <c r="AA7" s="98"/>
      <c r="AE7" s="90"/>
    </row>
    <row r="8" spans="2:32" s="89" customFormat="1" ht="11.25" customHeight="1" x14ac:dyDescent="0.2">
      <c r="B8" s="104"/>
      <c r="C8" s="91" t="s">
        <v>52</v>
      </c>
      <c r="D8" s="91" t="str">
        <f t="shared" si="0"/>
        <v>Mx_EUR1Y</v>
      </c>
      <c r="E8" s="92" t="str">
        <f>_xll.qlRelinkableHandleYieldTermStructure(D8,,Permanent,Trigger,ObjectOverwrite)</f>
        <v>Mx_EUR1Y#0007</v>
      </c>
      <c r="F8" s="93" t="str">
        <f>_xll.ohRangeRetrieveError(E8)</f>
        <v/>
      </c>
      <c r="G8" s="78" t="s">
        <v>52</v>
      </c>
      <c r="H8" s="78" t="str">
        <f>PROPER(Currency)&amp;FamilyName&amp;$G8</f>
        <v>Euribor1Y</v>
      </c>
      <c r="I8" s="78" t="str">
        <f>_xll.qlEuribor(H8,G8,E8,Permanent,Trigger,ObjectOverwrite)</f>
        <v>Euribor1Y#0007</v>
      </c>
      <c r="J8" s="78" t="str">
        <f>_xll.qlLastFixingQuote(H8&amp;"LastFixing_Quote",I8,Permanent,Trigger,ObjectOverwrite)</f>
        <v>Euribor1YLastFixing_Quote#0007</v>
      </c>
      <c r="K8" s="94" t="str">
        <f>_xll.ohRangeRetrieveError(I6)</f>
        <v/>
      </c>
      <c r="L8" s="93" t="str">
        <f>_xll.ohRangeRetrieveError(J6)</f>
        <v/>
      </c>
      <c r="M8" s="2"/>
      <c r="N8" s="2"/>
      <c r="O8" s="85" t="s">
        <v>52</v>
      </c>
      <c r="P8" s="85" t="str">
        <f>Currency&amp;"IBOR"&amp;$O8&amp;"D="</f>
        <v>EURIBOR1YD=</v>
      </c>
      <c r="Q8" s="86">
        <f>$F$15</f>
        <v>42144</v>
      </c>
      <c r="R8" s="87" t="e">
        <v>#N/A</v>
      </c>
      <c r="S8" s="85" t="e">
        <f>IF(AND(ISNUMBER(R8),R8&lt;&gt;0%,_xll.ohTrigger(Trigger)+1),TRUE,FALSE)</f>
        <v>#N/A</v>
      </c>
      <c r="T8" s="85" t="e">
        <f>IF($S8,_xll.qlIndexAddFixings(U8,Q8,R8/100,TRUE,ISERROR(#REF!)),NA())</f>
        <v>#N/A</v>
      </c>
      <c r="U8" s="113" t="str">
        <f>I8</f>
        <v>Euribor1Y#0007</v>
      </c>
      <c r="V8" s="85" t="e">
        <f>_xll.qlIndexFixing(U8,Q8,TRUE,S8)</f>
        <v>#NUM!</v>
      </c>
      <c r="W8" s="85" t="e">
        <f>IF(T8,_xll.qlIndexFixing(U8,Q8,FALSE,S8),"-")</f>
        <v>#N/A</v>
      </c>
      <c r="X8" s="85" t="e">
        <f>V8-W8</f>
        <v>#NUM!</v>
      </c>
      <c r="Y8" s="85" t="e">
        <f>_xll.qlIndexFixing(U8,Q8,TRUE,$W8)</f>
        <v>#NUM!</v>
      </c>
      <c r="Z8" s="85">
        <f>IF(ISERROR(X8),0,ABS(X8))</f>
        <v>0</v>
      </c>
      <c r="AA8" s="98"/>
      <c r="AE8" s="90"/>
    </row>
    <row r="9" spans="2:32" s="89" customFormat="1" ht="11.25" customHeight="1" x14ac:dyDescent="0.2">
      <c r="B9" s="105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100"/>
      <c r="AE9" s="90"/>
    </row>
    <row r="10" spans="2:32" s="89" customFormat="1" ht="11.25" customHeight="1" x14ac:dyDescent="0.2"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O10" s="90"/>
      <c r="AE10" s="90"/>
    </row>
    <row r="11" spans="2:32" s="89" customFormat="1" ht="11.25" customHeight="1" x14ac:dyDescent="0.2">
      <c r="B11" s="107"/>
      <c r="C11" s="107"/>
      <c r="D11" s="110"/>
      <c r="E11" s="107"/>
      <c r="F11" s="107"/>
      <c r="G11" s="107"/>
      <c r="H11" s="107"/>
      <c r="I11" s="107"/>
      <c r="J11" s="107"/>
      <c r="K11" s="108"/>
      <c r="L11" s="90"/>
      <c r="M11" s="90"/>
      <c r="AC11" s="90"/>
      <c r="AD11" s="90"/>
      <c r="AE11" s="90"/>
      <c r="AF11" s="90"/>
    </row>
    <row r="12" spans="2:32" s="89" customFormat="1" ht="22.5" customHeight="1" x14ac:dyDescent="0.2">
      <c r="B12" s="107"/>
      <c r="C12" s="91" t="s">
        <v>79</v>
      </c>
      <c r="D12" s="75" t="s">
        <v>73</v>
      </c>
      <c r="E12" s="74" t="s">
        <v>74</v>
      </c>
      <c r="F12" s="95" t="str">
        <f>_xll.RHistory(P4:P8,D12:E12,D13,,"CH:In;Fd TSREPEAT:N SORT:"&amp;"DESC",F13)</f>
        <v>Paused at 16:37:14</v>
      </c>
      <c r="G12" s="109"/>
      <c r="H12" s="109"/>
      <c r="I12" s="109"/>
      <c r="J12" s="109"/>
      <c r="L12" s="90"/>
      <c r="M12" s="90"/>
      <c r="AC12" s="90"/>
      <c r="AD12" s="90"/>
      <c r="AE12" s="90"/>
      <c r="AF12" s="90"/>
    </row>
    <row r="13" spans="2:32" s="89" customFormat="1" ht="11.25" customHeight="1" x14ac:dyDescent="0.2">
      <c r="B13" s="107"/>
      <c r="C13" s="91" t="s">
        <v>72</v>
      </c>
      <c r="D13" s="76" t="str">
        <f>"START:"&amp;D14&amp; " END:"&amp;D15&amp;" INTERVAL:1D"</f>
        <v>START:42152 END:42152 INTERVAL:1D</v>
      </c>
      <c r="E13" s="107"/>
      <c r="F13" s="91"/>
      <c r="G13" s="91" t="s">
        <v>68</v>
      </c>
      <c r="H13" s="91" t="s">
        <v>75</v>
      </c>
      <c r="I13" s="91" t="s">
        <v>76</v>
      </c>
      <c r="J13" s="91" t="s">
        <v>77</v>
      </c>
      <c r="K13" s="91" t="s">
        <v>78</v>
      </c>
      <c r="L13" s="90"/>
      <c r="M13" s="90"/>
      <c r="AC13" s="90"/>
      <c r="AD13" s="90"/>
      <c r="AE13" s="90"/>
      <c r="AF13" s="90"/>
    </row>
    <row r="14" spans="2:32" s="89" customFormat="1" ht="11.25" customHeight="1" x14ac:dyDescent="0.2">
      <c r="B14" s="107"/>
      <c r="C14" s="91" t="s">
        <v>69</v>
      </c>
      <c r="D14" s="88">
        <f>Evaluationdate</f>
        <v>42152</v>
      </c>
      <c r="E14" s="107"/>
      <c r="F14" s="91" t="s">
        <v>231</v>
      </c>
      <c r="G14" s="77" t="s">
        <v>257</v>
      </c>
      <c r="H14" s="77" t="s">
        <v>232</v>
      </c>
      <c r="I14" s="77" t="s">
        <v>232</v>
      </c>
      <c r="J14" s="77" t="s">
        <v>232</v>
      </c>
      <c r="K14" s="77" t="s">
        <v>232</v>
      </c>
      <c r="L14" s="90"/>
      <c r="M14" s="90"/>
      <c r="AC14" s="90"/>
      <c r="AD14" s="90"/>
      <c r="AE14" s="90"/>
      <c r="AF14" s="90"/>
    </row>
    <row r="15" spans="2:32" s="89" customFormat="1" ht="11.25" customHeight="1" x14ac:dyDescent="0.2">
      <c r="B15" s="107"/>
      <c r="C15" s="91" t="s">
        <v>71</v>
      </c>
      <c r="D15" s="88">
        <f>D14</f>
        <v>42152</v>
      </c>
      <c r="E15" s="107"/>
      <c r="F15" s="88">
        <v>42144</v>
      </c>
      <c r="G15" s="77" t="e">
        <v>#N/A</v>
      </c>
      <c r="H15" s="77">
        <v>-5.2000000000000005E-2</v>
      </c>
      <c r="I15" s="77">
        <v>-1.2E-2</v>
      </c>
      <c r="J15" s="77">
        <v>5.5E-2</v>
      </c>
      <c r="K15" s="77">
        <v>0.16200000000000001</v>
      </c>
      <c r="L15" s="90"/>
      <c r="M15" s="90"/>
      <c r="AC15" s="90"/>
      <c r="AD15" s="90"/>
      <c r="AE15" s="90"/>
      <c r="AF15" s="90"/>
    </row>
    <row r="16" spans="2:32" ht="11.25" customHeight="1" x14ac:dyDescent="0.2">
      <c r="B16" s="107"/>
      <c r="C16" s="107"/>
      <c r="D16" s="107"/>
      <c r="E16" s="107"/>
      <c r="F16" s="107"/>
      <c r="G16" s="107"/>
      <c r="H16" s="107"/>
      <c r="I16" s="107"/>
      <c r="J16" s="107"/>
      <c r="K16" s="107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topLeftCell="AB28" workbookViewId="0">
      <selection activeCell="AS21" sqref="AS21"/>
    </sheetView>
  </sheetViews>
  <sheetFormatPr defaultRowHeight="11.25" x14ac:dyDescent="0.2"/>
  <cols>
    <col min="1" max="1" width="4" style="154" bestFit="1" customWidth="1"/>
    <col min="2" max="2" width="10" style="154" bestFit="1" customWidth="1"/>
    <col min="3" max="3" width="16.140625" style="154" bestFit="1" customWidth="1"/>
    <col min="4" max="4" width="10" style="154" bestFit="1" customWidth="1"/>
    <col min="5" max="5" width="4.42578125" style="154" customWidth="1"/>
    <col min="6" max="7" width="2" style="154" bestFit="1" customWidth="1"/>
    <col min="8" max="8" width="11" style="154" bestFit="1" customWidth="1"/>
    <col min="9" max="9" width="2" style="154" bestFit="1" customWidth="1"/>
    <col min="10" max="10" width="2.7109375" style="154" customWidth="1"/>
    <col min="11" max="11" width="4" style="154" bestFit="1" customWidth="1"/>
    <col min="12" max="12" width="10" style="154" bestFit="1" customWidth="1"/>
    <col min="13" max="13" width="16.140625" style="154" bestFit="1" customWidth="1"/>
    <col min="14" max="15" width="10" style="154" bestFit="1" customWidth="1"/>
    <col min="16" max="17" width="2" style="154" bestFit="1" customWidth="1"/>
    <col min="18" max="18" width="11" style="154" bestFit="1" customWidth="1"/>
    <col min="19" max="19" width="2" style="154" bestFit="1" customWidth="1"/>
    <col min="20" max="20" width="2.7109375" style="154" customWidth="1"/>
    <col min="21" max="21" width="4" style="154" bestFit="1" customWidth="1"/>
    <col min="22" max="22" width="10" style="154" bestFit="1" customWidth="1"/>
    <col min="23" max="23" width="16.140625" style="154" bestFit="1" customWidth="1"/>
    <col min="24" max="24" width="10" style="154" bestFit="1" customWidth="1"/>
    <col min="25" max="25" width="4" style="154" bestFit="1" customWidth="1"/>
    <col min="26" max="27" width="2" style="154" bestFit="1" customWidth="1"/>
    <col min="28" max="28" width="11" style="154" bestFit="1" customWidth="1"/>
    <col min="29" max="29" width="2" style="154" bestFit="1" customWidth="1"/>
    <col min="30" max="30" width="2.7109375" style="154" customWidth="1"/>
    <col min="31" max="31" width="4" style="154" bestFit="1" customWidth="1"/>
    <col min="32" max="32" width="10" style="154" bestFit="1" customWidth="1"/>
    <col min="33" max="33" width="16.140625" style="154" bestFit="1" customWidth="1"/>
    <col min="34" max="34" width="10" style="154" bestFit="1" customWidth="1"/>
    <col min="35" max="35" width="4" style="154" bestFit="1" customWidth="1"/>
    <col min="36" max="37" width="2" style="154" bestFit="1" customWidth="1"/>
    <col min="38" max="38" width="11" style="154" bestFit="1" customWidth="1"/>
    <col min="39" max="39" width="2" style="154" bestFit="1" customWidth="1"/>
    <col min="40" max="40" width="2.7109375" style="154" customWidth="1"/>
    <col min="41" max="41" width="4" style="154" bestFit="1" customWidth="1"/>
    <col min="42" max="42" width="10" style="154" bestFit="1" customWidth="1"/>
    <col min="43" max="43" width="16.140625" style="154" bestFit="1" customWidth="1"/>
    <col min="44" max="45" width="10" style="154" bestFit="1" customWidth="1"/>
    <col min="46" max="47" width="2" style="154" bestFit="1" customWidth="1"/>
    <col min="48" max="48" width="11" style="154" bestFit="1" customWidth="1"/>
    <col min="49" max="49" width="2" style="154" bestFit="1" customWidth="1"/>
    <col min="50" max="50" width="2.7109375" style="154" customWidth="1"/>
    <col min="51" max="51" width="4" style="154" bestFit="1" customWidth="1"/>
    <col min="52" max="52" width="10" style="154" bestFit="1" customWidth="1"/>
    <col min="53" max="53" width="7" style="154" bestFit="1" customWidth="1"/>
    <col min="54" max="54" width="10" style="154" bestFit="1" customWidth="1"/>
    <col min="55" max="55" width="4" style="154" bestFit="1" customWidth="1"/>
    <col min="56" max="57" width="2" style="154" bestFit="1" customWidth="1"/>
    <col min="58" max="58" width="11" style="154" bestFit="1" customWidth="1"/>
    <col min="59" max="59" width="2" style="154" bestFit="1" customWidth="1"/>
    <col min="60" max="16384" width="9.140625" style="154"/>
  </cols>
  <sheetData>
    <row r="1" spans="1:59" x14ac:dyDescent="0.2">
      <c r="A1" s="332" t="s">
        <v>35</v>
      </c>
      <c r="B1" s="312" t="s">
        <v>84</v>
      </c>
      <c r="C1" s="312"/>
      <c r="D1" s="312"/>
      <c r="E1" s="312"/>
      <c r="F1" s="312"/>
      <c r="G1" s="312"/>
      <c r="H1" s="312"/>
      <c r="I1" s="311"/>
      <c r="K1" s="332" t="s">
        <v>35</v>
      </c>
      <c r="L1" s="312" t="s">
        <v>132</v>
      </c>
      <c r="M1" s="312"/>
      <c r="N1" s="312"/>
      <c r="O1" s="312"/>
      <c r="P1" s="312"/>
      <c r="Q1" s="312"/>
      <c r="R1" s="312"/>
      <c r="S1" s="311"/>
      <c r="U1" s="332" t="s">
        <v>35</v>
      </c>
      <c r="V1" s="312" t="s">
        <v>137</v>
      </c>
      <c r="W1" s="312"/>
      <c r="X1" s="312"/>
      <c r="Y1" s="312"/>
      <c r="Z1" s="312"/>
      <c r="AA1" s="312"/>
      <c r="AB1" s="312"/>
      <c r="AC1" s="311"/>
      <c r="AE1" s="332" t="s">
        <v>35</v>
      </c>
      <c r="AF1" s="312" t="s">
        <v>164</v>
      </c>
      <c r="AG1" s="312"/>
      <c r="AH1" s="312"/>
      <c r="AI1" s="312"/>
      <c r="AJ1" s="312"/>
      <c r="AK1" s="312"/>
      <c r="AL1" s="312"/>
      <c r="AM1" s="311"/>
      <c r="AO1" s="332" t="s">
        <v>35</v>
      </c>
      <c r="AP1" s="312" t="s">
        <v>141</v>
      </c>
      <c r="AQ1" s="312"/>
      <c r="AR1" s="312"/>
      <c r="AS1" s="312"/>
      <c r="AT1" s="312"/>
      <c r="AU1" s="312"/>
      <c r="AV1" s="312"/>
      <c r="AW1" s="311"/>
      <c r="AY1" s="332" t="s">
        <v>35</v>
      </c>
      <c r="AZ1" s="312" t="s">
        <v>146</v>
      </c>
      <c r="BA1" s="312"/>
      <c r="BB1" s="312"/>
      <c r="BC1" s="312"/>
      <c r="BD1" s="312"/>
      <c r="BE1" s="312"/>
      <c r="BF1" s="312"/>
      <c r="BG1" s="311"/>
    </row>
    <row r="2" spans="1:59" x14ac:dyDescent="0.2">
      <c r="A2" s="34" t="s">
        <v>47</v>
      </c>
      <c r="B2" s="335">
        <v>42151</v>
      </c>
      <c r="C2" s="34" t="s">
        <v>85</v>
      </c>
      <c r="D2" s="335">
        <v>42152</v>
      </c>
      <c r="E2" s="34" t="s">
        <v>86</v>
      </c>
      <c r="F2" s="34">
        <v>0</v>
      </c>
      <c r="G2" s="34">
        <v>0</v>
      </c>
      <c r="H2" s="333">
        <v>-0.11999990000000001</v>
      </c>
      <c r="I2" s="34">
        <v>0</v>
      </c>
      <c r="K2" s="34" t="s">
        <v>47</v>
      </c>
      <c r="L2" s="335">
        <v>42151</v>
      </c>
      <c r="M2" s="34" t="s">
        <v>133</v>
      </c>
      <c r="N2" s="335">
        <v>42152</v>
      </c>
      <c r="O2" s="34" t="s">
        <v>86</v>
      </c>
      <c r="P2" s="34">
        <v>0</v>
      </c>
      <c r="Q2" s="34">
        <v>0</v>
      </c>
      <c r="R2" s="333">
        <v>-0.11999990000000001</v>
      </c>
      <c r="S2" s="34">
        <v>0</v>
      </c>
      <c r="U2" s="34" t="s">
        <v>47</v>
      </c>
      <c r="V2" s="335">
        <v>42151</v>
      </c>
      <c r="W2" s="34" t="s">
        <v>85</v>
      </c>
      <c r="X2" s="335">
        <v>42152</v>
      </c>
      <c r="Y2" s="34" t="s">
        <v>86</v>
      </c>
      <c r="Z2" s="34">
        <v>0</v>
      </c>
      <c r="AA2" s="34">
        <v>0</v>
      </c>
      <c r="AB2" s="333">
        <v>-0.11999990000000001</v>
      </c>
      <c r="AC2" s="34">
        <v>0</v>
      </c>
      <c r="AE2" s="34" t="s">
        <v>47</v>
      </c>
      <c r="AF2" s="335">
        <v>42151</v>
      </c>
      <c r="AG2" s="34" t="s">
        <v>165</v>
      </c>
      <c r="AH2" s="335">
        <v>42152</v>
      </c>
      <c r="AI2" s="34" t="s">
        <v>86</v>
      </c>
      <c r="AJ2" s="34">
        <v>0</v>
      </c>
      <c r="AK2" s="34">
        <v>0</v>
      </c>
      <c r="AL2" s="333">
        <v>-2.9679471999999998E-2</v>
      </c>
      <c r="AM2" s="34">
        <v>0</v>
      </c>
      <c r="AO2" s="34" t="s">
        <v>47</v>
      </c>
      <c r="AP2" s="335">
        <v>42151</v>
      </c>
      <c r="AQ2" s="34" t="s">
        <v>85</v>
      </c>
      <c r="AR2" s="335">
        <v>42152</v>
      </c>
      <c r="AS2" s="34" t="s">
        <v>86</v>
      </c>
      <c r="AT2" s="34">
        <v>0</v>
      </c>
      <c r="AU2" s="34">
        <v>0</v>
      </c>
      <c r="AV2" s="333">
        <v>-0.11999990000000001</v>
      </c>
      <c r="AW2" s="34">
        <v>0</v>
      </c>
      <c r="AY2" s="34" t="s">
        <v>47</v>
      </c>
      <c r="AZ2" s="335">
        <v>42151</v>
      </c>
      <c r="BA2" s="34" t="s">
        <v>133</v>
      </c>
      <c r="BB2" s="335">
        <v>42152</v>
      </c>
      <c r="BC2" s="34" t="s">
        <v>86</v>
      </c>
      <c r="BD2" s="34">
        <v>0</v>
      </c>
      <c r="BE2" s="34">
        <v>0</v>
      </c>
      <c r="BF2" s="333">
        <v>-0.11999990000000001</v>
      </c>
      <c r="BG2" s="34">
        <v>0</v>
      </c>
    </row>
    <row r="3" spans="1:59" x14ac:dyDescent="0.2">
      <c r="A3" s="34" t="s">
        <v>47</v>
      </c>
      <c r="B3" s="335">
        <v>42152</v>
      </c>
      <c r="C3" s="34" t="s">
        <v>85</v>
      </c>
      <c r="D3" s="335">
        <v>42153</v>
      </c>
      <c r="E3" s="34" t="s">
        <v>87</v>
      </c>
      <c r="F3" s="34">
        <v>0</v>
      </c>
      <c r="G3" s="34">
        <v>0</v>
      </c>
      <c r="H3" s="333">
        <v>-0.12</v>
      </c>
      <c r="I3" s="34">
        <v>0</v>
      </c>
      <c r="K3" s="34" t="s">
        <v>47</v>
      </c>
      <c r="L3" s="335">
        <v>42152</v>
      </c>
      <c r="M3" s="34" t="s">
        <v>133</v>
      </c>
      <c r="N3" s="335">
        <v>42153</v>
      </c>
      <c r="O3" s="34" t="s">
        <v>87</v>
      </c>
      <c r="P3" s="34">
        <v>0</v>
      </c>
      <c r="Q3" s="34">
        <v>0</v>
      </c>
      <c r="R3" s="333">
        <v>-0.12</v>
      </c>
      <c r="S3" s="34">
        <v>0</v>
      </c>
      <c r="U3" s="34" t="s">
        <v>47</v>
      </c>
      <c r="V3" s="335">
        <v>42152</v>
      </c>
      <c r="W3" s="34" t="s">
        <v>85</v>
      </c>
      <c r="X3" s="335">
        <v>42153</v>
      </c>
      <c r="Y3" s="34" t="s">
        <v>87</v>
      </c>
      <c r="Z3" s="34">
        <v>0</v>
      </c>
      <c r="AA3" s="34">
        <v>0</v>
      </c>
      <c r="AB3" s="333">
        <v>-0.12</v>
      </c>
      <c r="AC3" s="34">
        <v>0</v>
      </c>
      <c r="AE3" s="34" t="s">
        <v>47</v>
      </c>
      <c r="AF3" s="335">
        <v>42152</v>
      </c>
      <c r="AG3" s="34" t="s">
        <v>165</v>
      </c>
      <c r="AH3" s="335">
        <v>42153</v>
      </c>
      <c r="AI3" s="34" t="s">
        <v>87</v>
      </c>
      <c r="AJ3" s="34">
        <v>0</v>
      </c>
      <c r="AK3" s="34">
        <v>0</v>
      </c>
      <c r="AL3" s="333">
        <v>-3.0369818999999999E-2</v>
      </c>
      <c r="AM3" s="34">
        <v>0</v>
      </c>
      <c r="AO3" s="34" t="s">
        <v>47</v>
      </c>
      <c r="AP3" s="335">
        <v>42152</v>
      </c>
      <c r="AQ3" s="34" t="s">
        <v>85</v>
      </c>
      <c r="AR3" s="335">
        <v>42153</v>
      </c>
      <c r="AS3" s="34" t="s">
        <v>87</v>
      </c>
      <c r="AT3" s="34">
        <v>0</v>
      </c>
      <c r="AU3" s="34">
        <v>0</v>
      </c>
      <c r="AV3" s="333">
        <v>-0.12</v>
      </c>
      <c r="AW3" s="34">
        <v>0</v>
      </c>
      <c r="AY3" s="34" t="s">
        <v>47</v>
      </c>
      <c r="AZ3" s="335">
        <v>42152</v>
      </c>
      <c r="BA3" s="34" t="s">
        <v>133</v>
      </c>
      <c r="BB3" s="335">
        <v>42153</v>
      </c>
      <c r="BC3" s="34" t="s">
        <v>87</v>
      </c>
      <c r="BD3" s="34">
        <v>0</v>
      </c>
      <c r="BE3" s="34">
        <v>0</v>
      </c>
      <c r="BF3" s="333">
        <v>-0.12</v>
      </c>
      <c r="BG3" s="34">
        <v>0</v>
      </c>
    </row>
    <row r="4" spans="1:59" x14ac:dyDescent="0.2">
      <c r="A4" s="34" t="s">
        <v>47</v>
      </c>
      <c r="B4" s="335">
        <v>42153</v>
      </c>
      <c r="C4" s="34" t="s">
        <v>88</v>
      </c>
      <c r="D4" s="335">
        <v>42156</v>
      </c>
      <c r="E4" s="34" t="s">
        <v>89</v>
      </c>
      <c r="F4" s="34">
        <v>0</v>
      </c>
      <c r="G4" s="34">
        <v>0</v>
      </c>
      <c r="H4" s="333">
        <v>1.9099999999999999E-2</v>
      </c>
      <c r="I4" s="34">
        <v>0</v>
      </c>
      <c r="K4" s="34" t="s">
        <v>47</v>
      </c>
      <c r="L4" s="335">
        <v>42153</v>
      </c>
      <c r="M4" s="34" t="s">
        <v>133</v>
      </c>
      <c r="N4" s="335">
        <v>42156</v>
      </c>
      <c r="O4" s="34" t="s">
        <v>89</v>
      </c>
      <c r="P4" s="34">
        <v>0</v>
      </c>
      <c r="Q4" s="34">
        <v>0</v>
      </c>
      <c r="R4" s="333">
        <v>-0.1</v>
      </c>
      <c r="S4" s="34">
        <v>0</v>
      </c>
      <c r="U4" s="34" t="s">
        <v>47</v>
      </c>
      <c r="V4" s="335">
        <v>42153</v>
      </c>
      <c r="W4" s="34" t="s">
        <v>138</v>
      </c>
      <c r="X4" s="335">
        <v>42156</v>
      </c>
      <c r="Y4" s="34" t="s">
        <v>89</v>
      </c>
      <c r="Z4" s="34">
        <v>0</v>
      </c>
      <c r="AA4" s="34">
        <v>0</v>
      </c>
      <c r="AB4" s="333">
        <v>0.28000000000000003</v>
      </c>
      <c r="AC4" s="34">
        <v>0</v>
      </c>
      <c r="AE4" s="34" t="s">
        <v>47</v>
      </c>
      <c r="AF4" s="335">
        <v>42153</v>
      </c>
      <c r="AG4" s="34" t="s">
        <v>165</v>
      </c>
      <c r="AH4" s="335">
        <v>42156</v>
      </c>
      <c r="AI4" s="34" t="s">
        <v>89</v>
      </c>
      <c r="AJ4" s="34">
        <v>0</v>
      </c>
      <c r="AK4" s="34">
        <v>0</v>
      </c>
      <c r="AL4" s="333">
        <v>-3.1013816999999999E-2</v>
      </c>
      <c r="AM4" s="34">
        <v>0</v>
      </c>
      <c r="AO4" s="34" t="s">
        <v>47</v>
      </c>
      <c r="AP4" s="335">
        <v>42153</v>
      </c>
      <c r="AQ4" s="34" t="s">
        <v>142</v>
      </c>
      <c r="AR4" s="335">
        <v>42156</v>
      </c>
      <c r="AS4" s="34" t="s">
        <v>89</v>
      </c>
      <c r="AT4" s="34">
        <v>0</v>
      </c>
      <c r="AU4" s="34">
        <v>0</v>
      </c>
      <c r="AV4" s="333">
        <v>0.1714</v>
      </c>
      <c r="AW4" s="34">
        <v>0</v>
      </c>
      <c r="AY4" s="34" t="s">
        <v>47</v>
      </c>
      <c r="AZ4" s="335">
        <v>42153</v>
      </c>
      <c r="BA4" s="34" t="s">
        <v>133</v>
      </c>
      <c r="BB4" s="335">
        <v>42156</v>
      </c>
      <c r="BC4" s="34" t="s">
        <v>89</v>
      </c>
      <c r="BD4" s="34">
        <v>0</v>
      </c>
      <c r="BE4" s="34">
        <v>0</v>
      </c>
      <c r="BF4" s="333">
        <v>-0.1</v>
      </c>
      <c r="BG4" s="34">
        <v>0</v>
      </c>
    </row>
    <row r="5" spans="1:59" x14ac:dyDescent="0.2">
      <c r="A5" s="34" t="s">
        <v>47</v>
      </c>
      <c r="B5" s="335">
        <v>42153</v>
      </c>
      <c r="C5" s="34" t="s">
        <v>88</v>
      </c>
      <c r="D5" s="335">
        <v>42160</v>
      </c>
      <c r="E5" s="34" t="s">
        <v>90</v>
      </c>
      <c r="F5" s="34">
        <v>0</v>
      </c>
      <c r="G5" s="34">
        <v>0</v>
      </c>
      <c r="H5" s="333">
        <v>-1.4E-3</v>
      </c>
      <c r="I5" s="34">
        <v>0</v>
      </c>
      <c r="K5" s="34" t="s">
        <v>47</v>
      </c>
      <c r="L5" s="335">
        <v>42153</v>
      </c>
      <c r="M5" s="34" t="s">
        <v>133</v>
      </c>
      <c r="N5" s="335">
        <v>42160</v>
      </c>
      <c r="O5" s="34" t="s">
        <v>90</v>
      </c>
      <c r="P5" s="34">
        <v>0</v>
      </c>
      <c r="Q5" s="34">
        <v>0</v>
      </c>
      <c r="R5" s="333">
        <v>-7.0000000000000007E-2</v>
      </c>
      <c r="S5" s="34">
        <v>0</v>
      </c>
      <c r="U5" s="34" t="s">
        <v>47</v>
      </c>
      <c r="V5" s="335">
        <v>42153</v>
      </c>
      <c r="W5" s="34" t="s">
        <v>138</v>
      </c>
      <c r="X5" s="335">
        <v>42160</v>
      </c>
      <c r="Y5" s="34" t="s">
        <v>90</v>
      </c>
      <c r="Z5" s="34">
        <v>0</v>
      </c>
      <c r="AA5" s="34">
        <v>0</v>
      </c>
      <c r="AB5" s="333">
        <v>3.7699999999999997E-2</v>
      </c>
      <c r="AC5" s="34">
        <v>0</v>
      </c>
      <c r="AE5" s="34" t="s">
        <v>47</v>
      </c>
      <c r="AF5" s="335">
        <v>42153</v>
      </c>
      <c r="AG5" s="34" t="s">
        <v>165</v>
      </c>
      <c r="AH5" s="335">
        <v>42160</v>
      </c>
      <c r="AI5" s="34" t="s">
        <v>90</v>
      </c>
      <c r="AJ5" s="34">
        <v>0</v>
      </c>
      <c r="AK5" s="34">
        <v>0</v>
      </c>
      <c r="AL5" s="333">
        <v>-3.6499999999999998E-2</v>
      </c>
      <c r="AM5" s="34">
        <v>0</v>
      </c>
      <c r="AO5" s="34" t="s">
        <v>47</v>
      </c>
      <c r="AP5" s="335">
        <v>42153</v>
      </c>
      <c r="AQ5" s="34" t="s">
        <v>142</v>
      </c>
      <c r="AR5" s="335">
        <v>42160</v>
      </c>
      <c r="AS5" s="34" t="s">
        <v>90</v>
      </c>
      <c r="AT5" s="34">
        <v>0</v>
      </c>
      <c r="AU5" s="34">
        <v>0</v>
      </c>
      <c r="AV5" s="333">
        <v>0.1784</v>
      </c>
      <c r="AW5" s="34">
        <v>0</v>
      </c>
      <c r="AY5" s="34" t="s">
        <v>47</v>
      </c>
      <c r="AZ5" s="335">
        <v>42153</v>
      </c>
      <c r="BA5" s="34" t="s">
        <v>147</v>
      </c>
      <c r="BB5" s="335">
        <v>42160</v>
      </c>
      <c r="BC5" s="34" t="s">
        <v>90</v>
      </c>
      <c r="BD5" s="34">
        <v>0</v>
      </c>
      <c r="BE5" s="34">
        <v>0</v>
      </c>
      <c r="BF5" s="333">
        <v>-9.2999999999999999E-2</v>
      </c>
      <c r="BG5" s="34">
        <v>0</v>
      </c>
    </row>
    <row r="6" spans="1:59" x14ac:dyDescent="0.2">
      <c r="A6" s="34" t="s">
        <v>47</v>
      </c>
      <c r="B6" s="335">
        <v>42153</v>
      </c>
      <c r="C6" s="34" t="s">
        <v>88</v>
      </c>
      <c r="D6" s="335">
        <v>42167</v>
      </c>
      <c r="E6" s="34" t="s">
        <v>91</v>
      </c>
      <c r="F6" s="34">
        <v>0</v>
      </c>
      <c r="G6" s="34">
        <v>0</v>
      </c>
      <c r="H6" s="333">
        <v>-1.55E-2</v>
      </c>
      <c r="I6" s="34">
        <v>0</v>
      </c>
      <c r="K6" s="34" t="s">
        <v>47</v>
      </c>
      <c r="L6" s="335">
        <v>42153</v>
      </c>
      <c r="M6" s="34" t="s">
        <v>133</v>
      </c>
      <c r="N6" s="335">
        <v>42167</v>
      </c>
      <c r="O6" s="34" t="s">
        <v>91</v>
      </c>
      <c r="P6" s="34">
        <v>0</v>
      </c>
      <c r="Q6" s="34">
        <v>0</v>
      </c>
      <c r="R6" s="333">
        <v>-7.0000000000000007E-2</v>
      </c>
      <c r="S6" s="34">
        <v>0</v>
      </c>
      <c r="U6" s="34" t="s">
        <v>47</v>
      </c>
      <c r="V6" s="335">
        <v>42153</v>
      </c>
      <c r="W6" s="34" t="s">
        <v>138</v>
      </c>
      <c r="X6" s="335">
        <v>42167</v>
      </c>
      <c r="Y6" s="34" t="s">
        <v>91</v>
      </c>
      <c r="Z6" s="34">
        <v>0</v>
      </c>
      <c r="AA6" s="34">
        <v>0</v>
      </c>
      <c r="AB6" s="333">
        <v>1.5900000000000001E-2</v>
      </c>
      <c r="AC6" s="34">
        <v>0</v>
      </c>
      <c r="AE6" s="34" t="s">
        <v>47</v>
      </c>
      <c r="AF6" s="335">
        <v>42153</v>
      </c>
      <c r="AG6" s="34" t="s">
        <v>165</v>
      </c>
      <c r="AH6" s="335">
        <v>42167</v>
      </c>
      <c r="AI6" s="34" t="s">
        <v>91</v>
      </c>
      <c r="AJ6" s="34">
        <v>0</v>
      </c>
      <c r="AK6" s="34">
        <v>0</v>
      </c>
      <c r="AL6" s="333">
        <v>-4.8099999999999997E-2</v>
      </c>
      <c r="AM6" s="34">
        <v>0</v>
      </c>
      <c r="AO6" s="34" t="s">
        <v>47</v>
      </c>
      <c r="AP6" s="335">
        <v>42153</v>
      </c>
      <c r="AQ6" s="34" t="s">
        <v>142</v>
      </c>
      <c r="AR6" s="335">
        <v>42167</v>
      </c>
      <c r="AS6" s="34" t="s">
        <v>91</v>
      </c>
      <c r="AT6" s="34">
        <v>0</v>
      </c>
      <c r="AU6" s="34">
        <v>0</v>
      </c>
      <c r="AV6" s="333">
        <v>0.16539999999999999</v>
      </c>
      <c r="AW6" s="34">
        <v>0</v>
      </c>
      <c r="AY6" s="34" t="s">
        <v>47</v>
      </c>
      <c r="AZ6" s="335">
        <v>42153</v>
      </c>
      <c r="BA6" s="34" t="s">
        <v>147</v>
      </c>
      <c r="BB6" s="335">
        <v>42167</v>
      </c>
      <c r="BC6" s="34" t="s">
        <v>91</v>
      </c>
      <c r="BD6" s="34">
        <v>0</v>
      </c>
      <c r="BE6" s="34">
        <v>0</v>
      </c>
      <c r="BF6" s="333">
        <v>-0.106</v>
      </c>
      <c r="BG6" s="34">
        <v>0</v>
      </c>
    </row>
    <row r="7" spans="1:59" x14ac:dyDescent="0.2">
      <c r="A7" s="34" t="s">
        <v>47</v>
      </c>
      <c r="B7" s="335">
        <v>42153</v>
      </c>
      <c r="C7" s="34" t="s">
        <v>88</v>
      </c>
      <c r="D7" s="335">
        <v>42174</v>
      </c>
      <c r="E7" s="34" t="s">
        <v>92</v>
      </c>
      <c r="F7" s="34">
        <v>0</v>
      </c>
      <c r="G7" s="34">
        <v>0</v>
      </c>
      <c r="H7" s="333">
        <v>-1.4999999999999999E-2</v>
      </c>
      <c r="I7" s="34">
        <v>0</v>
      </c>
      <c r="K7" s="34" t="s">
        <v>47</v>
      </c>
      <c r="L7" s="335">
        <v>42153</v>
      </c>
      <c r="M7" s="34" t="s">
        <v>133</v>
      </c>
      <c r="N7" s="335">
        <v>42174</v>
      </c>
      <c r="O7" s="34" t="s">
        <v>92</v>
      </c>
      <c r="P7" s="34">
        <v>0</v>
      </c>
      <c r="Q7" s="34">
        <v>0</v>
      </c>
      <c r="R7" s="333">
        <v>-7.0000000000000007E-2</v>
      </c>
      <c r="S7" s="34">
        <v>0</v>
      </c>
      <c r="U7" s="34" t="s">
        <v>47</v>
      </c>
      <c r="V7" s="335">
        <v>42153</v>
      </c>
      <c r="W7" s="34" t="s">
        <v>138</v>
      </c>
      <c r="X7" s="335">
        <v>42174</v>
      </c>
      <c r="Y7" s="34" t="s">
        <v>92</v>
      </c>
      <c r="Z7" s="34">
        <v>0</v>
      </c>
      <c r="AA7" s="34">
        <v>0</v>
      </c>
      <c r="AB7" s="333">
        <v>1.47E-2</v>
      </c>
      <c r="AC7" s="34">
        <v>0</v>
      </c>
      <c r="AE7" s="34" t="s">
        <v>47</v>
      </c>
      <c r="AF7" s="335">
        <v>42153</v>
      </c>
      <c r="AG7" s="34" t="s">
        <v>165</v>
      </c>
      <c r="AH7" s="335">
        <v>42174</v>
      </c>
      <c r="AI7" s="34" t="s">
        <v>92</v>
      </c>
      <c r="AJ7" s="34">
        <v>0</v>
      </c>
      <c r="AK7" s="34">
        <v>0</v>
      </c>
      <c r="AL7" s="333">
        <v>-0.05</v>
      </c>
      <c r="AM7" s="34">
        <v>0</v>
      </c>
      <c r="AO7" s="34" t="s">
        <v>47</v>
      </c>
      <c r="AP7" s="335">
        <v>42153</v>
      </c>
      <c r="AQ7" s="34" t="s">
        <v>142</v>
      </c>
      <c r="AR7" s="335">
        <v>42174</v>
      </c>
      <c r="AS7" s="34" t="s">
        <v>92</v>
      </c>
      <c r="AT7" s="34">
        <v>0</v>
      </c>
      <c r="AU7" s="34">
        <v>0</v>
      </c>
      <c r="AV7" s="333">
        <v>0.16239999999999999</v>
      </c>
      <c r="AW7" s="34">
        <v>0</v>
      </c>
      <c r="AY7" s="34" t="s">
        <v>47</v>
      </c>
      <c r="AZ7" s="335">
        <v>42153</v>
      </c>
      <c r="BA7" s="34" t="s">
        <v>147</v>
      </c>
      <c r="BB7" s="335">
        <v>42174</v>
      </c>
      <c r="BC7" s="34" t="s">
        <v>92</v>
      </c>
      <c r="BD7" s="34">
        <v>0</v>
      </c>
      <c r="BE7" s="34">
        <v>0</v>
      </c>
      <c r="BF7" s="333">
        <v>-0.109</v>
      </c>
      <c r="BG7" s="34">
        <v>0</v>
      </c>
    </row>
    <row r="8" spans="1:59" x14ac:dyDescent="0.2">
      <c r="A8" s="34" t="s">
        <v>47</v>
      </c>
      <c r="B8" s="335">
        <v>42153</v>
      </c>
      <c r="C8" s="34" t="s">
        <v>88</v>
      </c>
      <c r="D8" s="335">
        <v>42184</v>
      </c>
      <c r="E8" s="34" t="s">
        <v>6</v>
      </c>
      <c r="F8" s="34">
        <v>0</v>
      </c>
      <c r="G8" s="34">
        <v>0</v>
      </c>
      <c r="H8" s="333">
        <v>-1.44E-2</v>
      </c>
      <c r="I8" s="34">
        <v>0</v>
      </c>
      <c r="K8" s="34" t="s">
        <v>47</v>
      </c>
      <c r="L8" s="335">
        <v>42153</v>
      </c>
      <c r="M8" s="34" t="s">
        <v>133</v>
      </c>
      <c r="N8" s="335">
        <v>42184</v>
      </c>
      <c r="O8" s="34" t="s">
        <v>6</v>
      </c>
      <c r="P8" s="34">
        <v>0</v>
      </c>
      <c r="Q8" s="34">
        <v>0</v>
      </c>
      <c r="R8" s="333">
        <v>-0.05</v>
      </c>
      <c r="S8" s="34">
        <v>0</v>
      </c>
      <c r="U8" s="34" t="s">
        <v>47</v>
      </c>
      <c r="V8" s="335">
        <v>42153</v>
      </c>
      <c r="W8" s="34" t="s">
        <v>138</v>
      </c>
      <c r="X8" s="335">
        <v>42184</v>
      </c>
      <c r="Y8" s="34" t="s">
        <v>6</v>
      </c>
      <c r="Z8" s="34">
        <v>0</v>
      </c>
      <c r="AA8" s="34">
        <v>0</v>
      </c>
      <c r="AB8" s="333">
        <v>1.2500000000000001E-2</v>
      </c>
      <c r="AC8" s="34">
        <v>0</v>
      </c>
      <c r="AE8" s="34" t="s">
        <v>47</v>
      </c>
      <c r="AF8" s="335">
        <v>42153</v>
      </c>
      <c r="AG8" s="34" t="s">
        <v>165</v>
      </c>
      <c r="AH8" s="335">
        <v>42184</v>
      </c>
      <c r="AI8" s="34" t="s">
        <v>6</v>
      </c>
      <c r="AJ8" s="34">
        <v>0</v>
      </c>
      <c r="AK8" s="34">
        <v>0</v>
      </c>
      <c r="AL8" s="333">
        <v>-5.3999999999999999E-2</v>
      </c>
      <c r="AM8" s="34">
        <v>0</v>
      </c>
      <c r="AO8" s="34" t="s">
        <v>47</v>
      </c>
      <c r="AP8" s="335">
        <v>42153</v>
      </c>
      <c r="AQ8" s="34" t="s">
        <v>142</v>
      </c>
      <c r="AR8" s="335">
        <v>42184</v>
      </c>
      <c r="AS8" s="34" t="s">
        <v>6</v>
      </c>
      <c r="AT8" s="34">
        <v>0</v>
      </c>
      <c r="AU8" s="34">
        <v>0</v>
      </c>
      <c r="AV8" s="333">
        <v>0.1573</v>
      </c>
      <c r="AW8" s="34">
        <v>0</v>
      </c>
      <c r="AY8" s="34" t="s">
        <v>47</v>
      </c>
      <c r="AZ8" s="335">
        <v>42153</v>
      </c>
      <c r="BA8" s="34" t="s">
        <v>147</v>
      </c>
      <c r="BB8" s="335">
        <v>42184</v>
      </c>
      <c r="BC8" s="34" t="s">
        <v>6</v>
      </c>
      <c r="BD8" s="34">
        <v>0</v>
      </c>
      <c r="BE8" s="34">
        <v>0</v>
      </c>
      <c r="BF8" s="333">
        <v>-0.114</v>
      </c>
      <c r="BG8" s="34">
        <v>0</v>
      </c>
    </row>
    <row r="9" spans="1:59" x14ac:dyDescent="0.2">
      <c r="A9" s="34" t="s">
        <v>47</v>
      </c>
      <c r="B9" s="335">
        <v>42153</v>
      </c>
      <c r="C9" s="34" t="s">
        <v>88</v>
      </c>
      <c r="D9" s="335">
        <v>42214</v>
      </c>
      <c r="E9" s="34" t="s">
        <v>93</v>
      </c>
      <c r="F9" s="34">
        <v>0</v>
      </c>
      <c r="G9" s="34">
        <v>0</v>
      </c>
      <c r="H9" s="333">
        <v>-1.2800000000000001E-2</v>
      </c>
      <c r="I9" s="34">
        <v>0</v>
      </c>
      <c r="K9" s="34" t="s">
        <v>47</v>
      </c>
      <c r="L9" s="335">
        <v>42153</v>
      </c>
      <c r="M9" s="34" t="s">
        <v>133</v>
      </c>
      <c r="N9" s="335">
        <v>42214</v>
      </c>
      <c r="O9" s="34" t="s">
        <v>93</v>
      </c>
      <c r="P9" s="34">
        <v>0</v>
      </c>
      <c r="Q9" s="34">
        <v>0</v>
      </c>
      <c r="R9" s="333">
        <v>-0.02</v>
      </c>
      <c r="S9" s="34">
        <v>0</v>
      </c>
      <c r="T9" s="309"/>
      <c r="U9" s="34" t="s">
        <v>47</v>
      </c>
      <c r="V9" s="335">
        <v>42153</v>
      </c>
      <c r="W9" s="34" t="s">
        <v>138</v>
      </c>
      <c r="X9" s="335">
        <v>42214</v>
      </c>
      <c r="Y9" s="34" t="s">
        <v>93</v>
      </c>
      <c r="Z9" s="34">
        <v>0</v>
      </c>
      <c r="AA9" s="34">
        <v>0</v>
      </c>
      <c r="AB9" s="333">
        <v>2.8899999999999999E-2</v>
      </c>
      <c r="AC9" s="34">
        <v>0</v>
      </c>
      <c r="AE9" s="34" t="s">
        <v>46</v>
      </c>
      <c r="AF9" s="335">
        <v>42153</v>
      </c>
      <c r="AG9" s="34" t="s">
        <v>166</v>
      </c>
      <c r="AH9" s="335">
        <v>42214</v>
      </c>
      <c r="AI9" s="34" t="s">
        <v>93</v>
      </c>
      <c r="AJ9" s="34">
        <v>0</v>
      </c>
      <c r="AK9" s="34">
        <v>0</v>
      </c>
      <c r="AL9" s="333">
        <v>-6.2170759999999999E-2</v>
      </c>
      <c r="AM9" s="34">
        <v>0</v>
      </c>
      <c r="AO9" s="34" t="s">
        <v>47</v>
      </c>
      <c r="AP9" s="335">
        <v>42153</v>
      </c>
      <c r="AQ9" s="34" t="s">
        <v>142</v>
      </c>
      <c r="AR9" s="335">
        <v>42214</v>
      </c>
      <c r="AS9" s="34" t="s">
        <v>93</v>
      </c>
      <c r="AT9" s="34">
        <v>0</v>
      </c>
      <c r="AU9" s="34">
        <v>0</v>
      </c>
      <c r="AV9" s="333">
        <v>0.14929999999999999</v>
      </c>
      <c r="AW9" s="34">
        <v>0</v>
      </c>
      <c r="AY9" s="34" t="s">
        <v>47</v>
      </c>
      <c r="AZ9" s="335">
        <v>42153</v>
      </c>
      <c r="BA9" s="34" t="s">
        <v>147</v>
      </c>
      <c r="BB9" s="335">
        <v>42214</v>
      </c>
      <c r="BC9" s="34" t="s">
        <v>93</v>
      </c>
      <c r="BD9" s="34">
        <v>0</v>
      </c>
      <c r="BE9" s="34">
        <v>0</v>
      </c>
      <c r="BF9" s="333">
        <v>-0.122</v>
      </c>
      <c r="BG9" s="34">
        <v>0</v>
      </c>
    </row>
    <row r="10" spans="1:59" x14ac:dyDescent="0.2">
      <c r="A10" s="34" t="s">
        <v>47</v>
      </c>
      <c r="B10" s="335">
        <v>42153</v>
      </c>
      <c r="C10" s="34" t="s">
        <v>88</v>
      </c>
      <c r="D10" s="335">
        <v>42247</v>
      </c>
      <c r="E10" s="34" t="s">
        <v>0</v>
      </c>
      <c r="F10" s="34">
        <v>0</v>
      </c>
      <c r="G10" s="34">
        <v>0</v>
      </c>
      <c r="H10" s="333">
        <v>-1.3100000000000001E-2</v>
      </c>
      <c r="I10" s="34">
        <v>0</v>
      </c>
      <c r="K10" s="34" t="s">
        <v>47</v>
      </c>
      <c r="L10" s="335">
        <v>42153</v>
      </c>
      <c r="M10" s="34" t="s">
        <v>133</v>
      </c>
      <c r="N10" s="335">
        <v>42247</v>
      </c>
      <c r="O10" s="34" t="s">
        <v>0</v>
      </c>
      <c r="P10" s="34">
        <v>0</v>
      </c>
      <c r="Q10" s="34">
        <v>0</v>
      </c>
      <c r="R10" s="333">
        <v>0.01</v>
      </c>
      <c r="S10" s="34">
        <v>0</v>
      </c>
      <c r="U10" s="34" t="s">
        <v>47</v>
      </c>
      <c r="V10" s="335">
        <v>42153</v>
      </c>
      <c r="W10" s="34" t="s">
        <v>138</v>
      </c>
      <c r="X10" s="335">
        <v>42247</v>
      </c>
      <c r="Y10" s="34" t="s">
        <v>0</v>
      </c>
      <c r="Z10" s="34">
        <v>0</v>
      </c>
      <c r="AA10" s="34">
        <v>0</v>
      </c>
      <c r="AB10" s="333">
        <v>3.8800000000000001E-2</v>
      </c>
      <c r="AC10" s="34">
        <v>0</v>
      </c>
      <c r="AE10" s="34" t="s">
        <v>46</v>
      </c>
      <c r="AF10" s="335">
        <v>42153</v>
      </c>
      <c r="AG10" s="34" t="s">
        <v>166</v>
      </c>
      <c r="AH10" s="335">
        <v>42247</v>
      </c>
      <c r="AI10" s="34" t="s">
        <v>0</v>
      </c>
      <c r="AJ10" s="34">
        <v>0</v>
      </c>
      <c r="AK10" s="34">
        <v>0</v>
      </c>
      <c r="AL10" s="333">
        <v>-6.5874187000000001E-2</v>
      </c>
      <c r="AM10" s="34">
        <v>0</v>
      </c>
      <c r="AO10" s="34" t="s">
        <v>47</v>
      </c>
      <c r="AP10" s="335">
        <v>42153</v>
      </c>
      <c r="AQ10" s="34" t="s">
        <v>142</v>
      </c>
      <c r="AR10" s="335">
        <v>42247</v>
      </c>
      <c r="AS10" s="34" t="s">
        <v>0</v>
      </c>
      <c r="AT10" s="34">
        <v>0</v>
      </c>
      <c r="AU10" s="34">
        <v>0</v>
      </c>
      <c r="AV10" s="333">
        <v>0.1472</v>
      </c>
      <c r="AW10" s="34">
        <v>0</v>
      </c>
      <c r="AY10" s="34" t="s">
        <v>47</v>
      </c>
      <c r="AZ10" s="335">
        <v>42153</v>
      </c>
      <c r="BA10" s="34" t="s">
        <v>147</v>
      </c>
      <c r="BB10" s="335">
        <v>42247</v>
      </c>
      <c r="BC10" s="34" t="s">
        <v>0</v>
      </c>
      <c r="BD10" s="34">
        <v>0</v>
      </c>
      <c r="BE10" s="34">
        <v>0</v>
      </c>
      <c r="BF10" s="333">
        <v>-0.124</v>
      </c>
      <c r="BG10" s="34">
        <v>0</v>
      </c>
    </row>
    <row r="11" spans="1:59" x14ac:dyDescent="0.2">
      <c r="A11" s="34" t="s">
        <v>47</v>
      </c>
      <c r="B11" s="335">
        <v>42153</v>
      </c>
      <c r="C11" s="34" t="s">
        <v>88</v>
      </c>
      <c r="D11" s="335">
        <v>42276</v>
      </c>
      <c r="E11" s="34" t="s">
        <v>94</v>
      </c>
      <c r="F11" s="34">
        <v>0</v>
      </c>
      <c r="G11" s="34">
        <v>0</v>
      </c>
      <c r="H11" s="333">
        <v>-9.7999999999999997E-3</v>
      </c>
      <c r="I11" s="34">
        <v>0</v>
      </c>
      <c r="K11" s="34" t="s">
        <v>47</v>
      </c>
      <c r="L11" s="335">
        <v>42153</v>
      </c>
      <c r="M11" s="34" t="s">
        <v>133</v>
      </c>
      <c r="N11" s="335">
        <v>42276</v>
      </c>
      <c r="O11" s="34" t="s">
        <v>94</v>
      </c>
      <c r="P11" s="34">
        <v>0</v>
      </c>
      <c r="Q11" s="34">
        <v>0</v>
      </c>
      <c r="R11" s="333">
        <v>0.03</v>
      </c>
      <c r="S11" s="34">
        <v>0</v>
      </c>
      <c r="U11" s="34" t="s">
        <v>47</v>
      </c>
      <c r="V11" s="335">
        <v>42153</v>
      </c>
      <c r="W11" s="34" t="s">
        <v>138</v>
      </c>
      <c r="X11" s="335">
        <v>42276</v>
      </c>
      <c r="Y11" s="34" t="s">
        <v>94</v>
      </c>
      <c r="Z11" s="34">
        <v>0</v>
      </c>
      <c r="AA11" s="34">
        <v>0</v>
      </c>
      <c r="AB11" s="333">
        <v>4.5900000000000003E-2</v>
      </c>
      <c r="AC11" s="34">
        <v>0</v>
      </c>
      <c r="AE11" s="34" t="s">
        <v>46</v>
      </c>
      <c r="AF11" s="335">
        <v>42153</v>
      </c>
      <c r="AG11" s="34" t="s">
        <v>166</v>
      </c>
      <c r="AH11" s="335">
        <v>42276</v>
      </c>
      <c r="AI11" s="34" t="s">
        <v>94</v>
      </c>
      <c r="AJ11" s="34">
        <v>0</v>
      </c>
      <c r="AK11" s="34">
        <v>0</v>
      </c>
      <c r="AL11" s="333">
        <v>-6.6932226999999997E-2</v>
      </c>
      <c r="AM11" s="34">
        <v>0</v>
      </c>
      <c r="AO11" s="34" t="s">
        <v>47</v>
      </c>
      <c r="AP11" s="335">
        <v>42153</v>
      </c>
      <c r="AQ11" s="34" t="s">
        <v>142</v>
      </c>
      <c r="AR11" s="335">
        <v>42276</v>
      </c>
      <c r="AS11" s="34" t="s">
        <v>94</v>
      </c>
      <c r="AT11" s="34">
        <v>0</v>
      </c>
      <c r="AU11" s="34">
        <v>0</v>
      </c>
      <c r="AV11" s="333">
        <v>0.1452</v>
      </c>
      <c r="AW11" s="34">
        <v>0</v>
      </c>
      <c r="AY11" s="34" t="s">
        <v>47</v>
      </c>
      <c r="AZ11" s="335">
        <v>42153</v>
      </c>
      <c r="BA11" s="34" t="s">
        <v>147</v>
      </c>
      <c r="BB11" s="335">
        <v>42276</v>
      </c>
      <c r="BC11" s="34" t="s">
        <v>94</v>
      </c>
      <c r="BD11" s="34">
        <v>0</v>
      </c>
      <c r="BE11" s="34">
        <v>0</v>
      </c>
      <c r="BF11" s="333">
        <v>-0.126</v>
      </c>
      <c r="BG11" s="34">
        <v>0</v>
      </c>
    </row>
    <row r="12" spans="1:59" x14ac:dyDescent="0.2">
      <c r="A12" s="34" t="s">
        <v>47</v>
      </c>
      <c r="B12" s="335">
        <v>42153</v>
      </c>
      <c r="C12" s="34" t="s">
        <v>88</v>
      </c>
      <c r="D12" s="335">
        <v>42306</v>
      </c>
      <c r="E12" s="34" t="s">
        <v>95</v>
      </c>
      <c r="F12" s="34">
        <v>0</v>
      </c>
      <c r="G12" s="34">
        <v>0</v>
      </c>
      <c r="H12" s="333">
        <v>-8.3999999999999995E-3</v>
      </c>
      <c r="I12" s="34">
        <v>0</v>
      </c>
      <c r="K12" s="34" t="s">
        <v>47</v>
      </c>
      <c r="L12" s="335">
        <v>42153</v>
      </c>
      <c r="M12" s="34" t="s">
        <v>133</v>
      </c>
      <c r="N12" s="335">
        <v>42306</v>
      </c>
      <c r="O12" s="34" t="s">
        <v>95</v>
      </c>
      <c r="P12" s="34">
        <v>0</v>
      </c>
      <c r="Q12" s="34">
        <v>0</v>
      </c>
      <c r="R12" s="333">
        <v>0.05</v>
      </c>
      <c r="S12" s="34">
        <v>0</v>
      </c>
      <c r="U12" s="34" t="s">
        <v>47</v>
      </c>
      <c r="V12" s="335">
        <v>42153</v>
      </c>
      <c r="W12" s="34" t="s">
        <v>138</v>
      </c>
      <c r="X12" s="335">
        <v>42306</v>
      </c>
      <c r="Y12" s="34" t="s">
        <v>95</v>
      </c>
      <c r="Z12" s="34">
        <v>0</v>
      </c>
      <c r="AA12" s="34">
        <v>0</v>
      </c>
      <c r="AB12" s="333">
        <v>4.8399999999999999E-2</v>
      </c>
      <c r="AC12" s="34">
        <v>0</v>
      </c>
      <c r="AE12" s="34" t="s">
        <v>46</v>
      </c>
      <c r="AF12" s="335">
        <v>42153</v>
      </c>
      <c r="AG12" s="34" t="s">
        <v>166</v>
      </c>
      <c r="AH12" s="335">
        <v>42306</v>
      </c>
      <c r="AI12" s="34" t="s">
        <v>95</v>
      </c>
      <c r="AJ12" s="34">
        <v>0</v>
      </c>
      <c r="AK12" s="34">
        <v>0</v>
      </c>
      <c r="AL12" s="333">
        <v>-6.7973487999999999E-2</v>
      </c>
      <c r="AM12" s="34">
        <v>0</v>
      </c>
      <c r="AO12" s="34" t="s">
        <v>47</v>
      </c>
      <c r="AP12" s="335">
        <v>42153</v>
      </c>
      <c r="AQ12" s="34" t="s">
        <v>142</v>
      </c>
      <c r="AR12" s="335">
        <v>42306</v>
      </c>
      <c r="AS12" s="34" t="s">
        <v>95</v>
      </c>
      <c r="AT12" s="34">
        <v>0</v>
      </c>
      <c r="AU12" s="34">
        <v>0</v>
      </c>
      <c r="AV12" s="333">
        <v>0.14419999999999999</v>
      </c>
      <c r="AW12" s="34">
        <v>0</v>
      </c>
      <c r="AY12" s="34" t="s">
        <v>47</v>
      </c>
      <c r="AZ12" s="335">
        <v>42153</v>
      </c>
      <c r="BA12" s="34" t="s">
        <v>147</v>
      </c>
      <c r="BB12" s="335">
        <v>42306</v>
      </c>
      <c r="BC12" s="34" t="s">
        <v>95</v>
      </c>
      <c r="BD12" s="34">
        <v>0</v>
      </c>
      <c r="BE12" s="34">
        <v>0</v>
      </c>
      <c r="BF12" s="333">
        <v>-0.127</v>
      </c>
      <c r="BG12" s="34">
        <v>0</v>
      </c>
    </row>
    <row r="13" spans="1:59" x14ac:dyDescent="0.2">
      <c r="A13" s="34" t="s">
        <v>47</v>
      </c>
      <c r="B13" s="335">
        <v>42153</v>
      </c>
      <c r="C13" s="34" t="s">
        <v>88</v>
      </c>
      <c r="D13" s="335">
        <v>42338</v>
      </c>
      <c r="E13" s="34" t="s">
        <v>7</v>
      </c>
      <c r="F13" s="34">
        <v>0</v>
      </c>
      <c r="G13" s="34">
        <v>0</v>
      </c>
      <c r="H13" s="333">
        <v>-7.6E-3</v>
      </c>
      <c r="I13" s="34">
        <v>0</v>
      </c>
      <c r="K13" s="34" t="s">
        <v>47</v>
      </c>
      <c r="L13" s="335">
        <v>42153</v>
      </c>
      <c r="M13" s="34" t="s">
        <v>133</v>
      </c>
      <c r="N13" s="335">
        <v>42338</v>
      </c>
      <c r="O13" s="34" t="s">
        <v>7</v>
      </c>
      <c r="P13" s="34">
        <v>0</v>
      </c>
      <c r="Q13" s="34">
        <v>0</v>
      </c>
      <c r="R13" s="333">
        <v>0.09</v>
      </c>
      <c r="S13" s="34">
        <v>0</v>
      </c>
      <c r="U13" s="34" t="s">
        <v>47</v>
      </c>
      <c r="V13" s="335">
        <v>42153</v>
      </c>
      <c r="W13" s="34" t="s">
        <v>138</v>
      </c>
      <c r="X13" s="335">
        <v>42338</v>
      </c>
      <c r="Y13" s="34" t="s">
        <v>7</v>
      </c>
      <c r="Z13" s="34">
        <v>0</v>
      </c>
      <c r="AA13" s="34">
        <v>0</v>
      </c>
      <c r="AB13" s="333">
        <v>5.0799999999999998E-2</v>
      </c>
      <c r="AC13" s="34">
        <v>0</v>
      </c>
      <c r="AE13" s="34" t="s">
        <v>46</v>
      </c>
      <c r="AF13" s="335">
        <v>42153</v>
      </c>
      <c r="AG13" s="34" t="s">
        <v>166</v>
      </c>
      <c r="AH13" s="335">
        <v>42338</v>
      </c>
      <c r="AI13" s="34" t="s">
        <v>7</v>
      </c>
      <c r="AJ13" s="34">
        <v>0</v>
      </c>
      <c r="AK13" s="34">
        <v>0</v>
      </c>
      <c r="AL13" s="333">
        <v>-6.9942989999999997E-2</v>
      </c>
      <c r="AM13" s="34">
        <v>0</v>
      </c>
      <c r="AO13" s="34" t="s">
        <v>47</v>
      </c>
      <c r="AP13" s="335">
        <v>42153</v>
      </c>
      <c r="AQ13" s="34" t="s">
        <v>142</v>
      </c>
      <c r="AR13" s="335">
        <v>42338</v>
      </c>
      <c r="AS13" s="34" t="s">
        <v>7</v>
      </c>
      <c r="AT13" s="34">
        <v>0</v>
      </c>
      <c r="AU13" s="34">
        <v>0</v>
      </c>
      <c r="AV13" s="333">
        <v>0.14219999999999999</v>
      </c>
      <c r="AW13" s="34">
        <v>0</v>
      </c>
      <c r="AY13" s="34" t="s">
        <v>47</v>
      </c>
      <c r="AZ13" s="335">
        <v>42153</v>
      </c>
      <c r="BA13" s="34" t="s">
        <v>147</v>
      </c>
      <c r="BB13" s="335">
        <v>42338</v>
      </c>
      <c r="BC13" s="34" t="s">
        <v>7</v>
      </c>
      <c r="BD13" s="34">
        <v>0</v>
      </c>
      <c r="BE13" s="34">
        <v>0</v>
      </c>
      <c r="BF13" s="333">
        <v>-0.129</v>
      </c>
      <c r="BG13" s="34">
        <v>0</v>
      </c>
    </row>
    <row r="14" spans="1:59" x14ac:dyDescent="0.2">
      <c r="A14" s="34" t="s">
        <v>47</v>
      </c>
      <c r="B14" s="335">
        <v>42153</v>
      </c>
      <c r="C14" s="34" t="s">
        <v>97</v>
      </c>
      <c r="D14" s="335">
        <v>42354</v>
      </c>
      <c r="E14" s="34" t="s">
        <v>176</v>
      </c>
      <c r="F14" s="34">
        <v>0</v>
      </c>
      <c r="G14" s="34">
        <v>0</v>
      </c>
      <c r="H14" s="333">
        <v>-7.1323000000000003E-3</v>
      </c>
      <c r="I14" s="34">
        <v>0</v>
      </c>
      <c r="K14" s="34" t="s">
        <v>47</v>
      </c>
      <c r="L14" s="335">
        <v>42153</v>
      </c>
      <c r="M14" s="34" t="s">
        <v>134</v>
      </c>
      <c r="N14" s="335">
        <v>42354</v>
      </c>
      <c r="O14" s="34" t="s">
        <v>176</v>
      </c>
      <c r="P14" s="34">
        <v>0</v>
      </c>
      <c r="Q14" s="34">
        <v>0</v>
      </c>
      <c r="R14" s="333">
        <v>0.10032258099999999</v>
      </c>
      <c r="S14" s="34">
        <v>0</v>
      </c>
      <c r="U14" s="34" t="s">
        <v>47</v>
      </c>
      <c r="V14" s="335">
        <v>42153</v>
      </c>
      <c r="W14" s="34" t="s">
        <v>139</v>
      </c>
      <c r="X14" s="335">
        <v>42354</v>
      </c>
      <c r="Y14" s="34" t="s">
        <v>176</v>
      </c>
      <c r="Z14" s="34">
        <v>0</v>
      </c>
      <c r="AA14" s="34">
        <v>0</v>
      </c>
      <c r="AB14" s="333">
        <v>5.2067700000000001E-2</v>
      </c>
      <c r="AC14" s="34">
        <v>0</v>
      </c>
      <c r="AE14" s="34" t="s">
        <v>46</v>
      </c>
      <c r="AF14" s="335">
        <v>42153</v>
      </c>
      <c r="AG14" s="34" t="s">
        <v>166</v>
      </c>
      <c r="AH14" s="335">
        <v>42367</v>
      </c>
      <c r="AI14" s="34" t="s">
        <v>96</v>
      </c>
      <c r="AJ14" s="34">
        <v>0</v>
      </c>
      <c r="AK14" s="34">
        <v>0</v>
      </c>
      <c r="AL14" s="333">
        <v>-7.2001308E-2</v>
      </c>
      <c r="AM14" s="34">
        <v>0</v>
      </c>
      <c r="AO14" s="34" t="s">
        <v>47</v>
      </c>
      <c r="AP14" s="335">
        <v>42153</v>
      </c>
      <c r="AQ14" s="34" t="s">
        <v>143</v>
      </c>
      <c r="AR14" s="335">
        <v>42354</v>
      </c>
      <c r="AS14" s="34" t="s">
        <v>176</v>
      </c>
      <c r="AT14" s="34">
        <v>0</v>
      </c>
      <c r="AU14" s="34">
        <v>0</v>
      </c>
      <c r="AV14" s="333">
        <v>0.14116770000000001</v>
      </c>
      <c r="AW14" s="34">
        <v>0</v>
      </c>
      <c r="AY14" s="34" t="s">
        <v>47</v>
      </c>
      <c r="AZ14" s="335">
        <v>42153</v>
      </c>
      <c r="BA14" s="34" t="s">
        <v>147</v>
      </c>
      <c r="BB14" s="335">
        <v>42367</v>
      </c>
      <c r="BC14" s="34" t="s">
        <v>96</v>
      </c>
      <c r="BD14" s="34">
        <v>0</v>
      </c>
      <c r="BE14" s="34">
        <v>0</v>
      </c>
      <c r="BF14" s="333">
        <v>-0.13100000000000001</v>
      </c>
      <c r="BG14" s="34">
        <v>0</v>
      </c>
    </row>
    <row r="15" spans="1:59" x14ac:dyDescent="0.2">
      <c r="A15" s="34" t="s">
        <v>45</v>
      </c>
      <c r="B15" s="335">
        <v>42354</v>
      </c>
      <c r="C15" s="34" t="s">
        <v>98</v>
      </c>
      <c r="D15" s="335">
        <v>42445</v>
      </c>
      <c r="E15" s="34">
        <v>42339</v>
      </c>
      <c r="F15" s="34">
        <v>0</v>
      </c>
      <c r="G15" s="34">
        <v>0</v>
      </c>
      <c r="H15" s="333">
        <v>99.997</v>
      </c>
      <c r="I15" s="34">
        <v>0</v>
      </c>
      <c r="K15" s="34" t="s">
        <v>45</v>
      </c>
      <c r="L15" s="335">
        <v>42354</v>
      </c>
      <c r="M15" s="34" t="s">
        <v>135</v>
      </c>
      <c r="N15" s="335">
        <v>42445</v>
      </c>
      <c r="O15" s="430">
        <v>42339</v>
      </c>
      <c r="P15" s="34">
        <v>0</v>
      </c>
      <c r="Q15" s="34">
        <v>0</v>
      </c>
      <c r="R15" s="333">
        <v>99.997</v>
      </c>
      <c r="S15" s="34">
        <v>0</v>
      </c>
      <c r="U15" s="34" t="s">
        <v>45</v>
      </c>
      <c r="V15" s="335">
        <v>42354</v>
      </c>
      <c r="W15" s="34" t="s">
        <v>140</v>
      </c>
      <c r="X15" s="335">
        <v>42445</v>
      </c>
      <c r="Y15" s="34">
        <v>42339</v>
      </c>
      <c r="Z15" s="34">
        <v>0</v>
      </c>
      <c r="AA15" s="34">
        <v>0</v>
      </c>
      <c r="AB15" s="333">
        <v>99.919899999999998</v>
      </c>
      <c r="AC15" s="34">
        <v>0</v>
      </c>
      <c r="AE15" s="34" t="s">
        <v>46</v>
      </c>
      <c r="AF15" s="335">
        <v>42153</v>
      </c>
      <c r="AG15" s="34" t="s">
        <v>166</v>
      </c>
      <c r="AH15" s="335">
        <v>42398</v>
      </c>
      <c r="AI15" s="34" t="s">
        <v>148</v>
      </c>
      <c r="AJ15" s="34">
        <v>0</v>
      </c>
      <c r="AK15" s="34">
        <v>0</v>
      </c>
      <c r="AL15" s="333">
        <v>-7.1962357000000005E-2</v>
      </c>
      <c r="AM15" s="34">
        <v>0</v>
      </c>
      <c r="AO15" s="34" t="s">
        <v>45</v>
      </c>
      <c r="AP15" s="335">
        <v>42354</v>
      </c>
      <c r="AQ15" s="34" t="s">
        <v>144</v>
      </c>
      <c r="AR15" s="335">
        <v>42445</v>
      </c>
      <c r="AS15" s="34">
        <v>42339</v>
      </c>
      <c r="AT15" s="34">
        <v>0</v>
      </c>
      <c r="AU15" s="34">
        <v>0</v>
      </c>
      <c r="AV15" s="333">
        <v>99.816299999999998</v>
      </c>
      <c r="AW15" s="34">
        <v>0</v>
      </c>
      <c r="AY15" s="34" t="s">
        <v>47</v>
      </c>
      <c r="AZ15" s="335">
        <v>42153</v>
      </c>
      <c r="BA15" s="34" t="s">
        <v>147</v>
      </c>
      <c r="BB15" s="335">
        <v>42398</v>
      </c>
      <c r="BC15" s="34" t="s">
        <v>148</v>
      </c>
      <c r="BD15" s="34">
        <v>0</v>
      </c>
      <c r="BE15" s="34">
        <v>0</v>
      </c>
      <c r="BF15" s="333">
        <v>-0.13</v>
      </c>
      <c r="BG15" s="34">
        <v>0</v>
      </c>
    </row>
    <row r="16" spans="1:59" x14ac:dyDescent="0.2">
      <c r="A16" s="34" t="s">
        <v>45</v>
      </c>
      <c r="B16" s="335">
        <v>42445</v>
      </c>
      <c r="C16" s="34" t="s">
        <v>98</v>
      </c>
      <c r="D16" s="335">
        <v>42537</v>
      </c>
      <c r="E16" s="34">
        <v>42430</v>
      </c>
      <c r="F16" s="34">
        <v>0</v>
      </c>
      <c r="G16" s="34">
        <v>0</v>
      </c>
      <c r="H16" s="333">
        <v>99.986999999999995</v>
      </c>
      <c r="I16" s="34">
        <v>0</v>
      </c>
      <c r="K16" s="34" t="s">
        <v>45</v>
      </c>
      <c r="L16" s="335">
        <v>42445</v>
      </c>
      <c r="M16" s="34" t="s">
        <v>135</v>
      </c>
      <c r="N16" s="335">
        <v>42537</v>
      </c>
      <c r="O16" s="34">
        <v>42430</v>
      </c>
      <c r="P16" s="34">
        <v>0</v>
      </c>
      <c r="Q16" s="34">
        <v>0</v>
      </c>
      <c r="R16" s="333">
        <v>99.986999999999995</v>
      </c>
      <c r="S16" s="34">
        <v>0</v>
      </c>
      <c r="U16" s="34" t="s">
        <v>45</v>
      </c>
      <c r="V16" s="335">
        <v>42445</v>
      </c>
      <c r="W16" s="34" t="s">
        <v>140</v>
      </c>
      <c r="X16" s="335">
        <v>42537</v>
      </c>
      <c r="Y16" s="34">
        <v>42430</v>
      </c>
      <c r="Z16" s="34">
        <v>0</v>
      </c>
      <c r="AA16" s="34">
        <v>0</v>
      </c>
      <c r="AB16" s="333">
        <v>99.909499999999994</v>
      </c>
      <c r="AC16" s="34">
        <v>0</v>
      </c>
      <c r="AE16" s="34" t="s">
        <v>46</v>
      </c>
      <c r="AF16" s="335">
        <v>42153</v>
      </c>
      <c r="AG16" s="34" t="s">
        <v>166</v>
      </c>
      <c r="AH16" s="335">
        <v>42429</v>
      </c>
      <c r="AI16" s="34" t="s">
        <v>149</v>
      </c>
      <c r="AJ16" s="34">
        <v>0</v>
      </c>
      <c r="AK16" s="34">
        <v>0</v>
      </c>
      <c r="AL16" s="333">
        <v>-7.2969613000000003E-2</v>
      </c>
      <c r="AM16" s="34">
        <v>0</v>
      </c>
      <c r="AO16" s="34" t="s">
        <v>45</v>
      </c>
      <c r="AP16" s="335">
        <v>42445</v>
      </c>
      <c r="AQ16" s="34" t="s">
        <v>144</v>
      </c>
      <c r="AR16" s="335">
        <v>42537</v>
      </c>
      <c r="AS16" s="34">
        <v>42430</v>
      </c>
      <c r="AT16" s="34">
        <v>0</v>
      </c>
      <c r="AU16" s="34">
        <v>0</v>
      </c>
      <c r="AV16" s="333">
        <v>99.806399999999996</v>
      </c>
      <c r="AW16" s="34">
        <v>0</v>
      </c>
      <c r="AY16" s="34" t="s">
        <v>47</v>
      </c>
      <c r="AZ16" s="335">
        <v>42153</v>
      </c>
      <c r="BA16" s="34" t="s">
        <v>147</v>
      </c>
      <c r="BB16" s="335">
        <v>42429</v>
      </c>
      <c r="BC16" s="34" t="s">
        <v>149</v>
      </c>
      <c r="BD16" s="34">
        <v>0</v>
      </c>
      <c r="BE16" s="34">
        <v>0</v>
      </c>
      <c r="BF16" s="333">
        <v>-0.13100000000000001</v>
      </c>
      <c r="BG16" s="34">
        <v>0</v>
      </c>
    </row>
    <row r="17" spans="1:59" x14ac:dyDescent="0.2">
      <c r="A17" s="34" t="s">
        <v>45</v>
      </c>
      <c r="B17" s="335">
        <v>42536</v>
      </c>
      <c r="C17" s="34" t="s">
        <v>98</v>
      </c>
      <c r="D17" s="335">
        <v>42628</v>
      </c>
      <c r="E17" s="34">
        <v>42522</v>
      </c>
      <c r="F17" s="34">
        <v>0</v>
      </c>
      <c r="G17" s="34">
        <v>0</v>
      </c>
      <c r="H17" s="333">
        <v>99.982500000000002</v>
      </c>
      <c r="I17" s="34">
        <v>0</v>
      </c>
      <c r="K17" s="34" t="s">
        <v>45</v>
      </c>
      <c r="L17" s="335">
        <v>42536</v>
      </c>
      <c r="M17" s="34" t="s">
        <v>135</v>
      </c>
      <c r="N17" s="335">
        <v>42628</v>
      </c>
      <c r="O17" s="34">
        <v>42522</v>
      </c>
      <c r="P17" s="34">
        <v>0</v>
      </c>
      <c r="Q17" s="34">
        <v>0</v>
      </c>
      <c r="R17" s="333">
        <v>99.982500000000002</v>
      </c>
      <c r="S17" s="34">
        <v>0</v>
      </c>
      <c r="U17" s="34" t="s">
        <v>45</v>
      </c>
      <c r="V17" s="335">
        <v>42536</v>
      </c>
      <c r="W17" s="34" t="s">
        <v>140</v>
      </c>
      <c r="X17" s="335">
        <v>42628</v>
      </c>
      <c r="Y17" s="34">
        <v>42522</v>
      </c>
      <c r="Z17" s="34">
        <v>0</v>
      </c>
      <c r="AA17" s="34">
        <v>0</v>
      </c>
      <c r="AB17" s="333">
        <v>99.904300000000006</v>
      </c>
      <c r="AC17" s="34">
        <v>0</v>
      </c>
      <c r="AE17" s="34" t="s">
        <v>46</v>
      </c>
      <c r="AF17" s="335">
        <v>42153</v>
      </c>
      <c r="AG17" s="34" t="s">
        <v>166</v>
      </c>
      <c r="AH17" s="335">
        <v>42458</v>
      </c>
      <c r="AI17" s="34" t="s">
        <v>150</v>
      </c>
      <c r="AJ17" s="34">
        <v>0</v>
      </c>
      <c r="AK17" s="34">
        <v>0</v>
      </c>
      <c r="AL17" s="333">
        <v>-7.4013926999999993E-2</v>
      </c>
      <c r="AM17" s="34">
        <v>0</v>
      </c>
      <c r="AO17" s="34" t="s">
        <v>45</v>
      </c>
      <c r="AP17" s="335">
        <v>42536</v>
      </c>
      <c r="AQ17" s="34" t="s">
        <v>144</v>
      </c>
      <c r="AR17" s="335">
        <v>42628</v>
      </c>
      <c r="AS17" s="34">
        <v>42522</v>
      </c>
      <c r="AT17" s="34">
        <v>0</v>
      </c>
      <c r="AU17" s="34">
        <v>0</v>
      </c>
      <c r="AV17" s="333">
        <v>99.801900000000003</v>
      </c>
      <c r="AW17" s="34">
        <v>0</v>
      </c>
      <c r="AY17" s="34" t="s">
        <v>47</v>
      </c>
      <c r="AZ17" s="335">
        <v>42153</v>
      </c>
      <c r="BA17" s="34" t="s">
        <v>147</v>
      </c>
      <c r="BB17" s="335">
        <v>42458</v>
      </c>
      <c r="BC17" s="34" t="s">
        <v>150</v>
      </c>
      <c r="BD17" s="34">
        <v>0</v>
      </c>
      <c r="BE17" s="34">
        <v>0</v>
      </c>
      <c r="BF17" s="333">
        <v>-0.13100000000000001</v>
      </c>
      <c r="BG17" s="34">
        <v>0</v>
      </c>
    </row>
    <row r="18" spans="1:59" x14ac:dyDescent="0.2">
      <c r="A18" s="34" t="s">
        <v>45</v>
      </c>
      <c r="B18" s="335">
        <v>42634</v>
      </c>
      <c r="C18" s="34" t="s">
        <v>98</v>
      </c>
      <c r="D18" s="335">
        <v>42725</v>
      </c>
      <c r="E18" s="34">
        <v>42614</v>
      </c>
      <c r="F18" s="34">
        <v>0</v>
      </c>
      <c r="G18" s="34">
        <v>0</v>
      </c>
      <c r="H18" s="333">
        <v>99.962500000000006</v>
      </c>
      <c r="I18" s="34">
        <v>0</v>
      </c>
      <c r="K18" s="34" t="s">
        <v>45</v>
      </c>
      <c r="L18" s="335">
        <v>42634</v>
      </c>
      <c r="M18" s="34" t="s">
        <v>135</v>
      </c>
      <c r="N18" s="335">
        <v>42725</v>
      </c>
      <c r="O18" s="34">
        <v>42614</v>
      </c>
      <c r="P18" s="34">
        <v>0</v>
      </c>
      <c r="Q18" s="34">
        <v>0</v>
      </c>
      <c r="R18" s="333">
        <v>99.962500000000006</v>
      </c>
      <c r="S18" s="34">
        <v>0</v>
      </c>
      <c r="U18" s="34" t="s">
        <v>45</v>
      </c>
      <c r="V18" s="335">
        <v>42634</v>
      </c>
      <c r="W18" s="34" t="s">
        <v>140</v>
      </c>
      <c r="X18" s="335">
        <v>42725</v>
      </c>
      <c r="Y18" s="34">
        <v>42614</v>
      </c>
      <c r="Z18" s="34">
        <v>0</v>
      </c>
      <c r="AA18" s="34">
        <v>0</v>
      </c>
      <c r="AB18" s="333">
        <v>99.883799999999994</v>
      </c>
      <c r="AC18" s="34">
        <v>0</v>
      </c>
      <c r="AE18" s="34" t="s">
        <v>46</v>
      </c>
      <c r="AF18" s="335">
        <v>42153</v>
      </c>
      <c r="AG18" s="34" t="s">
        <v>166</v>
      </c>
      <c r="AH18" s="335">
        <v>42489</v>
      </c>
      <c r="AI18" s="34" t="s">
        <v>151</v>
      </c>
      <c r="AJ18" s="34">
        <v>0</v>
      </c>
      <c r="AK18" s="34">
        <v>0</v>
      </c>
      <c r="AL18" s="333">
        <v>-7.3980359999999995E-2</v>
      </c>
      <c r="AM18" s="34">
        <v>0</v>
      </c>
      <c r="AO18" s="34" t="s">
        <v>45</v>
      </c>
      <c r="AP18" s="335">
        <v>42634</v>
      </c>
      <c r="AQ18" s="34" t="s">
        <v>144</v>
      </c>
      <c r="AR18" s="335">
        <v>42725</v>
      </c>
      <c r="AS18" s="34">
        <v>42614</v>
      </c>
      <c r="AT18" s="34">
        <v>0</v>
      </c>
      <c r="AU18" s="34">
        <v>0</v>
      </c>
      <c r="AV18" s="333">
        <v>99.788499999999999</v>
      </c>
      <c r="AW18" s="34">
        <v>0</v>
      </c>
      <c r="AY18" s="34" t="s">
        <v>47</v>
      </c>
      <c r="AZ18" s="335">
        <v>42153</v>
      </c>
      <c r="BA18" s="34" t="s">
        <v>147</v>
      </c>
      <c r="BB18" s="335">
        <v>42489</v>
      </c>
      <c r="BC18" s="34" t="s">
        <v>151</v>
      </c>
      <c r="BD18" s="34">
        <v>0</v>
      </c>
      <c r="BE18" s="34">
        <v>0</v>
      </c>
      <c r="BF18" s="333">
        <v>-0.13</v>
      </c>
      <c r="BG18" s="34">
        <v>0</v>
      </c>
    </row>
    <row r="19" spans="1:59" x14ac:dyDescent="0.2">
      <c r="A19" s="34" t="s">
        <v>45</v>
      </c>
      <c r="B19" s="335">
        <v>42725</v>
      </c>
      <c r="C19" s="34" t="s">
        <v>98</v>
      </c>
      <c r="D19" s="335">
        <v>42815</v>
      </c>
      <c r="E19" s="34">
        <v>42705</v>
      </c>
      <c r="F19" s="34">
        <v>0</v>
      </c>
      <c r="G19" s="34">
        <v>0</v>
      </c>
      <c r="H19" s="333">
        <v>99.932749999999999</v>
      </c>
      <c r="I19" s="34">
        <v>0</v>
      </c>
      <c r="K19" s="34" t="s">
        <v>45</v>
      </c>
      <c r="L19" s="335">
        <v>42725</v>
      </c>
      <c r="M19" s="34" t="s">
        <v>135</v>
      </c>
      <c r="N19" s="335">
        <v>42815</v>
      </c>
      <c r="O19" s="34">
        <v>42705</v>
      </c>
      <c r="P19" s="34">
        <v>0</v>
      </c>
      <c r="Q19" s="34">
        <v>0</v>
      </c>
      <c r="R19" s="333">
        <v>99.932749999999999</v>
      </c>
      <c r="S19" s="34">
        <v>0</v>
      </c>
      <c r="U19" s="34" t="s">
        <v>45</v>
      </c>
      <c r="V19" s="335">
        <v>42725</v>
      </c>
      <c r="W19" s="34" t="s">
        <v>140</v>
      </c>
      <c r="X19" s="335">
        <v>42815</v>
      </c>
      <c r="Y19" s="34">
        <v>42705</v>
      </c>
      <c r="Z19" s="34">
        <v>0</v>
      </c>
      <c r="AA19" s="34">
        <v>0</v>
      </c>
      <c r="AB19" s="333">
        <v>99.854849999999999</v>
      </c>
      <c r="AC19" s="34">
        <v>0</v>
      </c>
      <c r="AE19" s="34" t="s">
        <v>46</v>
      </c>
      <c r="AF19" s="335">
        <v>42153</v>
      </c>
      <c r="AG19" s="34" t="s">
        <v>166</v>
      </c>
      <c r="AH19" s="335">
        <v>42520</v>
      </c>
      <c r="AI19" s="34" t="s">
        <v>167</v>
      </c>
      <c r="AJ19" s="34">
        <v>0</v>
      </c>
      <c r="AK19" s="34">
        <v>0</v>
      </c>
      <c r="AL19" s="333">
        <v>-7.2950935999999994E-2</v>
      </c>
      <c r="AM19" s="34">
        <v>0</v>
      </c>
      <c r="AO19" s="34" t="s">
        <v>45</v>
      </c>
      <c r="AP19" s="335">
        <v>42725</v>
      </c>
      <c r="AQ19" s="34" t="s">
        <v>144</v>
      </c>
      <c r="AR19" s="335">
        <v>42815</v>
      </c>
      <c r="AS19" s="34">
        <v>42705</v>
      </c>
      <c r="AT19" s="34">
        <v>0</v>
      </c>
      <c r="AU19" s="34">
        <v>0</v>
      </c>
      <c r="AV19" s="333">
        <v>99.758750000000006</v>
      </c>
      <c r="AW19" s="34">
        <v>0</v>
      </c>
      <c r="AY19" s="34" t="s">
        <v>47</v>
      </c>
      <c r="AZ19" s="335">
        <v>42153</v>
      </c>
      <c r="BA19" s="34" t="s">
        <v>147</v>
      </c>
      <c r="BB19" s="335">
        <v>42520</v>
      </c>
      <c r="BC19" s="34" t="s">
        <v>52</v>
      </c>
      <c r="BD19" s="34">
        <v>0</v>
      </c>
      <c r="BE19" s="34">
        <v>0</v>
      </c>
      <c r="BF19" s="333">
        <v>-0.13</v>
      </c>
      <c r="BG19" s="34">
        <v>0</v>
      </c>
    </row>
    <row r="20" spans="1:59" x14ac:dyDescent="0.2">
      <c r="A20" s="34" t="s">
        <v>45</v>
      </c>
      <c r="B20" s="335">
        <v>42809</v>
      </c>
      <c r="C20" s="34" t="s">
        <v>98</v>
      </c>
      <c r="D20" s="335">
        <v>42901</v>
      </c>
      <c r="E20" s="34">
        <v>42795</v>
      </c>
      <c r="F20" s="34">
        <v>0</v>
      </c>
      <c r="G20" s="34">
        <v>0</v>
      </c>
      <c r="H20" s="333">
        <v>99.904250000000005</v>
      </c>
      <c r="I20" s="34">
        <v>0</v>
      </c>
      <c r="K20" s="34" t="s">
        <v>45</v>
      </c>
      <c r="L20" s="335">
        <v>42809</v>
      </c>
      <c r="M20" s="34" t="s">
        <v>135</v>
      </c>
      <c r="N20" s="335">
        <v>42901</v>
      </c>
      <c r="O20" s="34">
        <v>42795</v>
      </c>
      <c r="P20" s="34">
        <v>0</v>
      </c>
      <c r="Q20" s="34">
        <v>0</v>
      </c>
      <c r="R20" s="333">
        <v>99.904250000000005</v>
      </c>
      <c r="S20" s="34">
        <v>0</v>
      </c>
      <c r="U20" s="34" t="s">
        <v>45</v>
      </c>
      <c r="V20" s="335">
        <v>42809</v>
      </c>
      <c r="W20" s="34" t="s">
        <v>140</v>
      </c>
      <c r="X20" s="335">
        <v>42901</v>
      </c>
      <c r="Y20" s="34">
        <v>42795</v>
      </c>
      <c r="Z20" s="34">
        <v>0</v>
      </c>
      <c r="AA20" s="34">
        <v>0</v>
      </c>
      <c r="AB20" s="333">
        <v>99.827150000000003</v>
      </c>
      <c r="AC20" s="34">
        <v>0</v>
      </c>
      <c r="AE20" s="34" t="s">
        <v>46</v>
      </c>
      <c r="AF20" s="335">
        <v>42153</v>
      </c>
      <c r="AG20" s="34" t="s">
        <v>168</v>
      </c>
      <c r="AH20" s="335">
        <v>42611</v>
      </c>
      <c r="AI20" s="34" t="s">
        <v>169</v>
      </c>
      <c r="AJ20" s="34">
        <v>0</v>
      </c>
      <c r="AK20" s="34">
        <v>0</v>
      </c>
      <c r="AL20" s="333">
        <v>-7.1580230999999994E-2</v>
      </c>
      <c r="AM20" s="34">
        <v>0</v>
      </c>
      <c r="AO20" s="34" t="s">
        <v>45</v>
      </c>
      <c r="AP20" s="335">
        <v>42809</v>
      </c>
      <c r="AQ20" s="34" t="s">
        <v>144</v>
      </c>
      <c r="AR20" s="335">
        <v>42901</v>
      </c>
      <c r="AS20" s="34">
        <v>42795</v>
      </c>
      <c r="AT20" s="34">
        <v>0</v>
      </c>
      <c r="AU20" s="34">
        <v>0</v>
      </c>
      <c r="AV20" s="333">
        <v>99.730249999999998</v>
      </c>
      <c r="AW20" s="34">
        <v>0</v>
      </c>
      <c r="AY20" s="34" t="s">
        <v>47</v>
      </c>
      <c r="AZ20" s="335">
        <v>42153</v>
      </c>
      <c r="BA20" s="34" t="s">
        <v>147</v>
      </c>
      <c r="BB20" s="335">
        <v>42550</v>
      </c>
      <c r="BC20" s="34" t="s">
        <v>152</v>
      </c>
      <c r="BD20" s="34">
        <v>0</v>
      </c>
      <c r="BE20" s="34">
        <v>0</v>
      </c>
      <c r="BF20" s="333">
        <v>-0.13</v>
      </c>
      <c r="BG20" s="34">
        <v>0</v>
      </c>
    </row>
    <row r="21" spans="1:59" x14ac:dyDescent="0.2">
      <c r="A21" s="34" t="s">
        <v>46</v>
      </c>
      <c r="B21" s="335">
        <v>42153</v>
      </c>
      <c r="C21" s="34" t="s">
        <v>99</v>
      </c>
      <c r="D21" s="335">
        <v>43249</v>
      </c>
      <c r="E21" s="34" t="s">
        <v>100</v>
      </c>
      <c r="F21" s="34">
        <v>0</v>
      </c>
      <c r="G21" s="34">
        <v>0</v>
      </c>
      <c r="H21" s="333">
        <v>8.2000000000000003E-2</v>
      </c>
      <c r="I21" s="34">
        <v>0</v>
      </c>
      <c r="K21" s="34" t="s">
        <v>46</v>
      </c>
      <c r="L21" s="335">
        <v>42153</v>
      </c>
      <c r="M21" s="34" t="s">
        <v>136</v>
      </c>
      <c r="N21" s="335">
        <v>43249</v>
      </c>
      <c r="O21" s="34" t="s">
        <v>100</v>
      </c>
      <c r="P21" s="34">
        <v>0</v>
      </c>
      <c r="Q21" s="34">
        <v>0</v>
      </c>
      <c r="R21" s="333">
        <v>0.16300000000000001</v>
      </c>
      <c r="S21" s="34">
        <v>0</v>
      </c>
      <c r="U21" s="34" t="s">
        <v>46</v>
      </c>
      <c r="V21" s="335">
        <v>42153</v>
      </c>
      <c r="W21" s="34" t="s">
        <v>136</v>
      </c>
      <c r="X21" s="335">
        <v>43249</v>
      </c>
      <c r="Y21" s="34" t="s">
        <v>100</v>
      </c>
      <c r="Z21" s="34">
        <v>0</v>
      </c>
      <c r="AA21" s="34">
        <v>0</v>
      </c>
      <c r="AB21" s="333">
        <v>0.16300000000000001</v>
      </c>
      <c r="AC21" s="34">
        <v>0</v>
      </c>
      <c r="AE21" s="34" t="s">
        <v>46</v>
      </c>
      <c r="AF21" s="335">
        <v>42153</v>
      </c>
      <c r="AG21" s="34" t="s">
        <v>168</v>
      </c>
      <c r="AH21" s="335">
        <v>42703</v>
      </c>
      <c r="AI21" s="34" t="s">
        <v>170</v>
      </c>
      <c r="AJ21" s="34">
        <v>0</v>
      </c>
      <c r="AK21" s="34">
        <v>0</v>
      </c>
      <c r="AL21" s="333">
        <v>-6.8877902000000005E-2</v>
      </c>
      <c r="AM21" s="34">
        <v>0</v>
      </c>
      <c r="AO21" s="34" t="s">
        <v>46</v>
      </c>
      <c r="AP21" s="335">
        <v>42153</v>
      </c>
      <c r="AQ21" s="34" t="s">
        <v>145</v>
      </c>
      <c r="AR21" s="335">
        <v>43249</v>
      </c>
      <c r="AS21" s="34" t="s">
        <v>100</v>
      </c>
      <c r="AT21" s="34">
        <v>0</v>
      </c>
      <c r="AU21" s="34">
        <v>0</v>
      </c>
      <c r="AV21" s="333">
        <v>0.26400000000000001</v>
      </c>
      <c r="AW21" s="34">
        <v>0</v>
      </c>
      <c r="AY21" s="34" t="s">
        <v>47</v>
      </c>
      <c r="AZ21" s="335">
        <v>42153</v>
      </c>
      <c r="BA21" s="34" t="s">
        <v>147</v>
      </c>
      <c r="BB21" s="335">
        <v>42580</v>
      </c>
      <c r="BC21" s="34" t="s">
        <v>153</v>
      </c>
      <c r="BD21" s="34">
        <v>0</v>
      </c>
      <c r="BE21" s="34">
        <v>0</v>
      </c>
      <c r="BF21" s="333">
        <v>-0.13</v>
      </c>
      <c r="BG21" s="34">
        <v>0</v>
      </c>
    </row>
    <row r="22" spans="1:59" x14ac:dyDescent="0.2">
      <c r="A22" s="34" t="s">
        <v>46</v>
      </c>
      <c r="B22" s="335">
        <v>42153</v>
      </c>
      <c r="C22" s="34" t="s">
        <v>99</v>
      </c>
      <c r="D22" s="335">
        <v>43614</v>
      </c>
      <c r="E22" s="34" t="s">
        <v>101</v>
      </c>
      <c r="F22" s="34">
        <v>0</v>
      </c>
      <c r="G22" s="34">
        <v>0</v>
      </c>
      <c r="H22" s="333">
        <v>0.17100000000000001</v>
      </c>
      <c r="I22" s="34">
        <v>0</v>
      </c>
      <c r="K22" s="34" t="s">
        <v>46</v>
      </c>
      <c r="L22" s="335">
        <v>42153</v>
      </c>
      <c r="M22" s="34" t="s">
        <v>136</v>
      </c>
      <c r="N22" s="335">
        <v>43614</v>
      </c>
      <c r="O22" s="34" t="s">
        <v>101</v>
      </c>
      <c r="P22" s="34">
        <v>0</v>
      </c>
      <c r="Q22" s="34">
        <v>0</v>
      </c>
      <c r="R22" s="333">
        <v>0.25800000000000001</v>
      </c>
      <c r="S22" s="34">
        <v>0</v>
      </c>
      <c r="U22" s="34" t="s">
        <v>46</v>
      </c>
      <c r="V22" s="335">
        <v>42153</v>
      </c>
      <c r="W22" s="34" t="s">
        <v>136</v>
      </c>
      <c r="X22" s="335">
        <v>43614</v>
      </c>
      <c r="Y22" s="34" t="s">
        <v>101</v>
      </c>
      <c r="Z22" s="34">
        <v>0</v>
      </c>
      <c r="AA22" s="34">
        <v>0</v>
      </c>
      <c r="AB22" s="333">
        <v>0.25800000000000001</v>
      </c>
      <c r="AC22" s="34">
        <v>0</v>
      </c>
      <c r="AE22" s="34" t="s">
        <v>46</v>
      </c>
      <c r="AF22" s="335">
        <v>42153</v>
      </c>
      <c r="AG22" s="34" t="s">
        <v>168</v>
      </c>
      <c r="AH22" s="335">
        <v>42794</v>
      </c>
      <c r="AI22" s="34" t="s">
        <v>171</v>
      </c>
      <c r="AJ22" s="34">
        <v>0</v>
      </c>
      <c r="AK22" s="34">
        <v>0</v>
      </c>
      <c r="AL22" s="333">
        <v>-6.4259925999999995E-2</v>
      </c>
      <c r="AM22" s="34">
        <v>0</v>
      </c>
      <c r="AO22" s="34" t="s">
        <v>46</v>
      </c>
      <c r="AP22" s="335">
        <v>42153</v>
      </c>
      <c r="AQ22" s="34" t="s">
        <v>145</v>
      </c>
      <c r="AR22" s="335">
        <v>43614</v>
      </c>
      <c r="AS22" s="34" t="s">
        <v>101</v>
      </c>
      <c r="AT22" s="34">
        <v>0</v>
      </c>
      <c r="AU22" s="34">
        <v>0</v>
      </c>
      <c r="AV22" s="333">
        <v>0.35899999999999999</v>
      </c>
      <c r="AW22" s="34">
        <v>0</v>
      </c>
      <c r="AY22" s="34" t="s">
        <v>47</v>
      </c>
      <c r="AZ22" s="335">
        <v>42153</v>
      </c>
      <c r="BA22" s="34" t="s">
        <v>147</v>
      </c>
      <c r="BB22" s="335">
        <v>42611</v>
      </c>
      <c r="BC22" s="34" t="s">
        <v>154</v>
      </c>
      <c r="BD22" s="34">
        <v>0</v>
      </c>
      <c r="BE22" s="34">
        <v>0</v>
      </c>
      <c r="BF22" s="333">
        <v>-0.129</v>
      </c>
      <c r="BG22" s="34">
        <v>0</v>
      </c>
    </row>
    <row r="23" spans="1:59" x14ac:dyDescent="0.2">
      <c r="A23" s="34" t="s">
        <v>46</v>
      </c>
      <c r="B23" s="335">
        <v>42153</v>
      </c>
      <c r="C23" s="34" t="s">
        <v>99</v>
      </c>
      <c r="D23" s="335">
        <v>43980</v>
      </c>
      <c r="E23" s="34" t="s">
        <v>102</v>
      </c>
      <c r="F23" s="34">
        <v>0</v>
      </c>
      <c r="G23" s="34">
        <v>0</v>
      </c>
      <c r="H23" s="333">
        <v>0.27800000000000002</v>
      </c>
      <c r="I23" s="34">
        <v>0</v>
      </c>
      <c r="K23" s="34" t="s">
        <v>46</v>
      </c>
      <c r="L23" s="335">
        <v>42153</v>
      </c>
      <c r="M23" s="34" t="s">
        <v>136</v>
      </c>
      <c r="N23" s="335">
        <v>43980</v>
      </c>
      <c r="O23" s="34" t="s">
        <v>102</v>
      </c>
      <c r="P23" s="34">
        <v>0</v>
      </c>
      <c r="Q23" s="34">
        <v>0</v>
      </c>
      <c r="R23" s="333">
        <v>0.37</v>
      </c>
      <c r="S23" s="34">
        <v>0</v>
      </c>
      <c r="U23" s="34" t="s">
        <v>46</v>
      </c>
      <c r="V23" s="335">
        <v>42153</v>
      </c>
      <c r="W23" s="34" t="s">
        <v>136</v>
      </c>
      <c r="X23" s="335">
        <v>43980</v>
      </c>
      <c r="Y23" s="34" t="s">
        <v>102</v>
      </c>
      <c r="Z23" s="34">
        <v>0</v>
      </c>
      <c r="AA23" s="34">
        <v>0</v>
      </c>
      <c r="AB23" s="333">
        <v>0.37</v>
      </c>
      <c r="AC23" s="34">
        <v>0</v>
      </c>
      <c r="AE23" s="34" t="s">
        <v>46</v>
      </c>
      <c r="AF23" s="335">
        <v>42153</v>
      </c>
      <c r="AG23" s="34" t="s">
        <v>168</v>
      </c>
      <c r="AH23" s="335">
        <v>42884</v>
      </c>
      <c r="AI23" s="34" t="s">
        <v>163</v>
      </c>
      <c r="AJ23" s="34">
        <v>0</v>
      </c>
      <c r="AK23" s="34">
        <v>0</v>
      </c>
      <c r="AL23" s="333">
        <v>-5.7000000000000002E-2</v>
      </c>
      <c r="AM23" s="34">
        <v>0</v>
      </c>
      <c r="AO23" s="34" t="s">
        <v>46</v>
      </c>
      <c r="AP23" s="335">
        <v>42153</v>
      </c>
      <c r="AQ23" s="34" t="s">
        <v>145</v>
      </c>
      <c r="AR23" s="335">
        <v>43980</v>
      </c>
      <c r="AS23" s="34" t="s">
        <v>102</v>
      </c>
      <c r="AT23" s="34">
        <v>0</v>
      </c>
      <c r="AU23" s="34">
        <v>0</v>
      </c>
      <c r="AV23" s="333">
        <v>0.47</v>
      </c>
      <c r="AW23" s="34">
        <v>0</v>
      </c>
      <c r="AY23" s="34" t="s">
        <v>47</v>
      </c>
      <c r="AZ23" s="335">
        <v>42153</v>
      </c>
      <c r="BA23" s="34" t="s">
        <v>147</v>
      </c>
      <c r="BB23" s="335">
        <v>42642</v>
      </c>
      <c r="BC23" s="34" t="s">
        <v>155</v>
      </c>
      <c r="BD23" s="34">
        <v>0</v>
      </c>
      <c r="BE23" s="34">
        <v>0</v>
      </c>
      <c r="BF23" s="333">
        <v>-0.128</v>
      </c>
      <c r="BG23" s="34">
        <v>0</v>
      </c>
    </row>
    <row r="24" spans="1:59" x14ac:dyDescent="0.2">
      <c r="A24" s="34" t="s">
        <v>46</v>
      </c>
      <c r="B24" s="335">
        <v>42153</v>
      </c>
      <c r="C24" s="34" t="s">
        <v>99</v>
      </c>
      <c r="D24" s="335">
        <v>44347</v>
      </c>
      <c r="E24" s="34" t="s">
        <v>103</v>
      </c>
      <c r="F24" s="34">
        <v>0</v>
      </c>
      <c r="G24" s="34">
        <v>0</v>
      </c>
      <c r="H24" s="333">
        <v>0.39600000000000002</v>
      </c>
      <c r="I24" s="34">
        <v>0</v>
      </c>
      <c r="K24" s="34" t="s">
        <v>46</v>
      </c>
      <c r="L24" s="335">
        <v>42153</v>
      </c>
      <c r="M24" s="34" t="s">
        <v>136</v>
      </c>
      <c r="N24" s="335">
        <v>44347</v>
      </c>
      <c r="O24" s="34" t="s">
        <v>103</v>
      </c>
      <c r="P24" s="34">
        <v>0</v>
      </c>
      <c r="Q24" s="34">
        <v>0</v>
      </c>
      <c r="R24" s="333">
        <v>0.48899999999999999</v>
      </c>
      <c r="S24" s="34">
        <v>0</v>
      </c>
      <c r="U24" s="34" t="s">
        <v>46</v>
      </c>
      <c r="V24" s="335">
        <v>42153</v>
      </c>
      <c r="W24" s="34" t="s">
        <v>136</v>
      </c>
      <c r="X24" s="335">
        <v>44347</v>
      </c>
      <c r="Y24" s="34" t="s">
        <v>103</v>
      </c>
      <c r="Z24" s="34">
        <v>0</v>
      </c>
      <c r="AA24" s="34">
        <v>0</v>
      </c>
      <c r="AB24" s="333">
        <v>0.48899999999999999</v>
      </c>
      <c r="AC24" s="34">
        <v>0</v>
      </c>
      <c r="AE24" s="34" t="s">
        <v>46</v>
      </c>
      <c r="AF24" s="335">
        <v>42153</v>
      </c>
      <c r="AG24" s="34" t="s">
        <v>168</v>
      </c>
      <c r="AH24" s="335">
        <v>42976</v>
      </c>
      <c r="AI24" s="34" t="s">
        <v>172</v>
      </c>
      <c r="AJ24" s="34">
        <v>0</v>
      </c>
      <c r="AK24" s="34">
        <v>0</v>
      </c>
      <c r="AL24" s="333">
        <v>-4.7036956999999997E-2</v>
      </c>
      <c r="AM24" s="34">
        <v>0</v>
      </c>
      <c r="AO24" s="34" t="s">
        <v>46</v>
      </c>
      <c r="AP24" s="335">
        <v>42153</v>
      </c>
      <c r="AQ24" s="34" t="s">
        <v>145</v>
      </c>
      <c r="AR24" s="335">
        <v>44347</v>
      </c>
      <c r="AS24" s="34" t="s">
        <v>103</v>
      </c>
      <c r="AT24" s="34">
        <v>0</v>
      </c>
      <c r="AU24" s="34">
        <v>0</v>
      </c>
      <c r="AV24" s="333">
        <v>0.58899999999999997</v>
      </c>
      <c r="AW24" s="34">
        <v>0</v>
      </c>
      <c r="AY24" s="34" t="s">
        <v>47</v>
      </c>
      <c r="AZ24" s="335">
        <v>42153</v>
      </c>
      <c r="BA24" s="34" t="s">
        <v>147</v>
      </c>
      <c r="BB24" s="335">
        <v>42674</v>
      </c>
      <c r="BC24" s="34" t="s">
        <v>156</v>
      </c>
      <c r="BD24" s="34">
        <v>0</v>
      </c>
      <c r="BE24" s="34">
        <v>0</v>
      </c>
      <c r="BF24" s="333">
        <v>-0.127</v>
      </c>
      <c r="BG24" s="34">
        <v>0</v>
      </c>
    </row>
    <row r="25" spans="1:59" x14ac:dyDescent="0.2">
      <c r="A25" s="34" t="s">
        <v>46</v>
      </c>
      <c r="B25" s="335">
        <v>42153</v>
      </c>
      <c r="C25" s="34" t="s">
        <v>99</v>
      </c>
      <c r="D25" s="335">
        <v>44711</v>
      </c>
      <c r="E25" s="34" t="s">
        <v>104</v>
      </c>
      <c r="F25" s="34">
        <v>0</v>
      </c>
      <c r="G25" s="34">
        <v>0</v>
      </c>
      <c r="H25" s="333">
        <v>0.51500000000000001</v>
      </c>
      <c r="I25" s="34">
        <v>0</v>
      </c>
      <c r="K25" s="34" t="s">
        <v>46</v>
      </c>
      <c r="L25" s="335">
        <v>42153</v>
      </c>
      <c r="M25" s="34" t="s">
        <v>136</v>
      </c>
      <c r="N25" s="335">
        <v>44711</v>
      </c>
      <c r="O25" s="34" t="s">
        <v>104</v>
      </c>
      <c r="P25" s="34">
        <v>0</v>
      </c>
      <c r="Q25" s="34">
        <v>0</v>
      </c>
      <c r="R25" s="333">
        <v>0.60699999999999998</v>
      </c>
      <c r="S25" s="34">
        <v>0</v>
      </c>
      <c r="U25" s="34" t="s">
        <v>46</v>
      </c>
      <c r="V25" s="335">
        <v>42153</v>
      </c>
      <c r="W25" s="34" t="s">
        <v>136</v>
      </c>
      <c r="X25" s="335">
        <v>44711</v>
      </c>
      <c r="Y25" s="34" t="s">
        <v>104</v>
      </c>
      <c r="Z25" s="34">
        <v>0</v>
      </c>
      <c r="AA25" s="34">
        <v>0</v>
      </c>
      <c r="AB25" s="333">
        <v>0.60699999999999998</v>
      </c>
      <c r="AC25" s="34">
        <v>0</v>
      </c>
      <c r="AE25" s="34" t="s">
        <v>46</v>
      </c>
      <c r="AF25" s="335">
        <v>42153</v>
      </c>
      <c r="AG25" s="34" t="s">
        <v>168</v>
      </c>
      <c r="AH25" s="335">
        <v>43068</v>
      </c>
      <c r="AI25" s="34" t="s">
        <v>173</v>
      </c>
      <c r="AJ25" s="34">
        <v>0</v>
      </c>
      <c r="AK25" s="34">
        <v>0</v>
      </c>
      <c r="AL25" s="333">
        <v>-3.4674813999999998E-2</v>
      </c>
      <c r="AM25" s="34">
        <v>0</v>
      </c>
      <c r="AO25" s="34" t="s">
        <v>46</v>
      </c>
      <c r="AP25" s="335">
        <v>42153</v>
      </c>
      <c r="AQ25" s="34" t="s">
        <v>145</v>
      </c>
      <c r="AR25" s="335">
        <v>44711</v>
      </c>
      <c r="AS25" s="34" t="s">
        <v>104</v>
      </c>
      <c r="AT25" s="34">
        <v>0</v>
      </c>
      <c r="AU25" s="34">
        <v>0</v>
      </c>
      <c r="AV25" s="333">
        <v>0.70599999999999996</v>
      </c>
      <c r="AW25" s="34">
        <v>0</v>
      </c>
      <c r="AY25" s="34" t="s">
        <v>47</v>
      </c>
      <c r="AZ25" s="335">
        <v>42153</v>
      </c>
      <c r="BA25" s="34" t="s">
        <v>147</v>
      </c>
      <c r="BB25" s="335">
        <v>42703</v>
      </c>
      <c r="BC25" s="34" t="s">
        <v>157</v>
      </c>
      <c r="BD25" s="34">
        <v>0</v>
      </c>
      <c r="BE25" s="34">
        <v>0</v>
      </c>
      <c r="BF25" s="333">
        <v>-0.126</v>
      </c>
      <c r="BG25" s="34">
        <v>0</v>
      </c>
    </row>
    <row r="26" spans="1:59" x14ac:dyDescent="0.2">
      <c r="A26" s="34" t="s">
        <v>46</v>
      </c>
      <c r="B26" s="335">
        <v>42153</v>
      </c>
      <c r="C26" s="34" t="s">
        <v>99</v>
      </c>
      <c r="D26" s="335">
        <v>45075</v>
      </c>
      <c r="E26" s="34" t="s">
        <v>105</v>
      </c>
      <c r="F26" s="34">
        <v>0</v>
      </c>
      <c r="G26" s="34">
        <v>0</v>
      </c>
      <c r="H26" s="333">
        <v>0.628</v>
      </c>
      <c r="I26" s="34">
        <v>0</v>
      </c>
      <c r="K26" s="34" t="s">
        <v>46</v>
      </c>
      <c r="L26" s="335">
        <v>42153</v>
      </c>
      <c r="M26" s="34" t="s">
        <v>136</v>
      </c>
      <c r="N26" s="335">
        <v>45075</v>
      </c>
      <c r="O26" s="34" t="s">
        <v>105</v>
      </c>
      <c r="P26" s="34">
        <v>0</v>
      </c>
      <c r="Q26" s="34">
        <v>0</v>
      </c>
      <c r="R26" s="333">
        <v>0.71799999999999997</v>
      </c>
      <c r="S26" s="34">
        <v>0</v>
      </c>
      <c r="U26" s="34" t="s">
        <v>46</v>
      </c>
      <c r="V26" s="335">
        <v>42153</v>
      </c>
      <c r="W26" s="34" t="s">
        <v>136</v>
      </c>
      <c r="X26" s="335">
        <v>45075</v>
      </c>
      <c r="Y26" s="34" t="s">
        <v>105</v>
      </c>
      <c r="Z26" s="34">
        <v>0</v>
      </c>
      <c r="AA26" s="34">
        <v>0</v>
      </c>
      <c r="AB26" s="333">
        <v>0.71799999999999997</v>
      </c>
      <c r="AC26" s="34">
        <v>0</v>
      </c>
      <c r="AE26" s="34" t="s">
        <v>46</v>
      </c>
      <c r="AF26" s="335">
        <v>42153</v>
      </c>
      <c r="AG26" s="34" t="s">
        <v>168</v>
      </c>
      <c r="AH26" s="335">
        <v>43159</v>
      </c>
      <c r="AI26" s="34" t="s">
        <v>174</v>
      </c>
      <c r="AJ26" s="34">
        <v>0</v>
      </c>
      <c r="AK26" s="34">
        <v>0</v>
      </c>
      <c r="AL26" s="333">
        <v>-2.0223255999999998E-2</v>
      </c>
      <c r="AM26" s="34">
        <v>0</v>
      </c>
      <c r="AO26" s="34" t="s">
        <v>46</v>
      </c>
      <c r="AP26" s="335">
        <v>42153</v>
      </c>
      <c r="AQ26" s="34" t="s">
        <v>145</v>
      </c>
      <c r="AR26" s="335">
        <v>45075</v>
      </c>
      <c r="AS26" s="34" t="s">
        <v>105</v>
      </c>
      <c r="AT26" s="34">
        <v>0</v>
      </c>
      <c r="AU26" s="34">
        <v>0</v>
      </c>
      <c r="AV26" s="333">
        <v>0.81699999999999995</v>
      </c>
      <c r="AW26" s="34">
        <v>0</v>
      </c>
      <c r="AY26" s="34" t="s">
        <v>47</v>
      </c>
      <c r="AZ26" s="335">
        <v>42153</v>
      </c>
      <c r="BA26" s="34" t="s">
        <v>147</v>
      </c>
      <c r="BB26" s="335">
        <v>42733</v>
      </c>
      <c r="BC26" s="34" t="s">
        <v>158</v>
      </c>
      <c r="BD26" s="34">
        <v>0</v>
      </c>
      <c r="BE26" s="34">
        <v>0</v>
      </c>
      <c r="BF26" s="333">
        <v>-0.125</v>
      </c>
      <c r="BG26" s="34">
        <v>0</v>
      </c>
    </row>
    <row r="27" spans="1:59" x14ac:dyDescent="0.2">
      <c r="A27" s="34" t="s">
        <v>46</v>
      </c>
      <c r="B27" s="335">
        <v>42153</v>
      </c>
      <c r="C27" s="34" t="s">
        <v>99</v>
      </c>
      <c r="D27" s="335">
        <v>45441</v>
      </c>
      <c r="E27" s="34" t="s">
        <v>106</v>
      </c>
      <c r="F27" s="34">
        <v>0</v>
      </c>
      <c r="G27" s="34">
        <v>0</v>
      </c>
      <c r="H27" s="333">
        <v>0.73099999999999998</v>
      </c>
      <c r="I27" s="34">
        <v>0</v>
      </c>
      <c r="K27" s="34" t="s">
        <v>46</v>
      </c>
      <c r="L27" s="335">
        <v>42153</v>
      </c>
      <c r="M27" s="34" t="s">
        <v>136</v>
      </c>
      <c r="N27" s="335">
        <v>45441</v>
      </c>
      <c r="O27" s="34" t="s">
        <v>106</v>
      </c>
      <c r="P27" s="34">
        <v>0</v>
      </c>
      <c r="Q27" s="34">
        <v>0</v>
      </c>
      <c r="R27" s="333">
        <v>0.81899999999999995</v>
      </c>
      <c r="S27" s="34">
        <v>0</v>
      </c>
      <c r="U27" s="34" t="s">
        <v>46</v>
      </c>
      <c r="V27" s="335">
        <v>42153</v>
      </c>
      <c r="W27" s="34" t="s">
        <v>136</v>
      </c>
      <c r="X27" s="335">
        <v>45441</v>
      </c>
      <c r="Y27" s="34" t="s">
        <v>106</v>
      </c>
      <c r="Z27" s="34">
        <v>0</v>
      </c>
      <c r="AA27" s="34">
        <v>0</v>
      </c>
      <c r="AB27" s="333">
        <v>0.81899999999999995</v>
      </c>
      <c r="AC27" s="34">
        <v>0</v>
      </c>
      <c r="AE27" s="34" t="s">
        <v>46</v>
      </c>
      <c r="AF27" s="335">
        <v>42153</v>
      </c>
      <c r="AG27" s="34" t="s">
        <v>168</v>
      </c>
      <c r="AH27" s="335">
        <v>43249</v>
      </c>
      <c r="AI27" s="34" t="s">
        <v>100</v>
      </c>
      <c r="AJ27" s="34">
        <v>0</v>
      </c>
      <c r="AK27" s="34">
        <v>0</v>
      </c>
      <c r="AL27" s="333">
        <v>-4.0000000000000001E-3</v>
      </c>
      <c r="AM27" s="34">
        <v>0</v>
      </c>
      <c r="AO27" s="34" t="s">
        <v>46</v>
      </c>
      <c r="AP27" s="335">
        <v>42153</v>
      </c>
      <c r="AQ27" s="34" t="s">
        <v>145</v>
      </c>
      <c r="AR27" s="335">
        <v>45441</v>
      </c>
      <c r="AS27" s="34" t="s">
        <v>106</v>
      </c>
      <c r="AT27" s="34">
        <v>0</v>
      </c>
      <c r="AU27" s="34">
        <v>0</v>
      </c>
      <c r="AV27" s="333">
        <v>0.91700000000000004</v>
      </c>
      <c r="AW27" s="34">
        <v>0</v>
      </c>
      <c r="AY27" s="34" t="s">
        <v>47</v>
      </c>
      <c r="AZ27" s="335">
        <v>42153</v>
      </c>
      <c r="BA27" s="34" t="s">
        <v>147</v>
      </c>
      <c r="BB27" s="335">
        <v>42765</v>
      </c>
      <c r="BC27" s="34" t="s">
        <v>159</v>
      </c>
      <c r="BD27" s="34">
        <v>0</v>
      </c>
      <c r="BE27" s="34">
        <v>0</v>
      </c>
      <c r="BF27" s="333">
        <v>-0.124</v>
      </c>
      <c r="BG27" s="34">
        <v>0</v>
      </c>
    </row>
    <row r="28" spans="1:59" x14ac:dyDescent="0.2">
      <c r="A28" s="34" t="s">
        <v>46</v>
      </c>
      <c r="B28" s="335">
        <v>42153</v>
      </c>
      <c r="C28" s="34" t="s">
        <v>99</v>
      </c>
      <c r="D28" s="335">
        <v>45806</v>
      </c>
      <c r="E28" s="34" t="s">
        <v>107</v>
      </c>
      <c r="F28" s="34">
        <v>0</v>
      </c>
      <c r="G28" s="34">
        <v>0</v>
      </c>
      <c r="H28" s="333">
        <v>0.81899999999999995</v>
      </c>
      <c r="I28" s="34">
        <v>0</v>
      </c>
      <c r="K28" s="34" t="s">
        <v>46</v>
      </c>
      <c r="L28" s="335">
        <v>42153</v>
      </c>
      <c r="M28" s="34" t="s">
        <v>136</v>
      </c>
      <c r="N28" s="335">
        <v>45806</v>
      </c>
      <c r="O28" s="34" t="s">
        <v>107</v>
      </c>
      <c r="P28" s="34">
        <v>0</v>
      </c>
      <c r="Q28" s="34">
        <v>0</v>
      </c>
      <c r="R28" s="333">
        <v>0.90500000000000003</v>
      </c>
      <c r="S28" s="34">
        <v>0</v>
      </c>
      <c r="U28" s="34" t="s">
        <v>46</v>
      </c>
      <c r="V28" s="335">
        <v>42153</v>
      </c>
      <c r="W28" s="34" t="s">
        <v>136</v>
      </c>
      <c r="X28" s="335">
        <v>45806</v>
      </c>
      <c r="Y28" s="34" t="s">
        <v>107</v>
      </c>
      <c r="Z28" s="34">
        <v>0</v>
      </c>
      <c r="AA28" s="34">
        <v>0</v>
      </c>
      <c r="AB28" s="333">
        <v>0.90500000000000003</v>
      </c>
      <c r="AC28" s="34">
        <v>0</v>
      </c>
      <c r="AE28" s="34" t="s">
        <v>46</v>
      </c>
      <c r="AF28" s="335">
        <v>42153</v>
      </c>
      <c r="AG28" s="34" t="s">
        <v>168</v>
      </c>
      <c r="AH28" s="335">
        <v>43614</v>
      </c>
      <c r="AI28" s="34" t="s">
        <v>101</v>
      </c>
      <c r="AJ28" s="34">
        <v>0</v>
      </c>
      <c r="AK28" s="34">
        <v>0</v>
      </c>
      <c r="AL28" s="333">
        <v>7.8E-2</v>
      </c>
      <c r="AM28" s="34">
        <v>0</v>
      </c>
      <c r="AO28" s="34" t="s">
        <v>46</v>
      </c>
      <c r="AP28" s="335">
        <v>42153</v>
      </c>
      <c r="AQ28" s="34" t="s">
        <v>145</v>
      </c>
      <c r="AR28" s="335">
        <v>45806</v>
      </c>
      <c r="AS28" s="34" t="s">
        <v>107</v>
      </c>
      <c r="AT28" s="34">
        <v>0</v>
      </c>
      <c r="AU28" s="34">
        <v>0</v>
      </c>
      <c r="AV28" s="333">
        <v>1.0009999999999999</v>
      </c>
      <c r="AW28" s="34">
        <v>0</v>
      </c>
      <c r="AY28" s="34" t="s">
        <v>47</v>
      </c>
      <c r="AZ28" s="335">
        <v>42153</v>
      </c>
      <c r="BA28" s="34" t="s">
        <v>147</v>
      </c>
      <c r="BB28" s="335">
        <v>42794</v>
      </c>
      <c r="BC28" s="34" t="s">
        <v>160</v>
      </c>
      <c r="BD28" s="34">
        <v>0</v>
      </c>
      <c r="BE28" s="34">
        <v>0</v>
      </c>
      <c r="BF28" s="333">
        <v>-0.122</v>
      </c>
      <c r="BG28" s="34">
        <v>0</v>
      </c>
    </row>
    <row r="29" spans="1:59" x14ac:dyDescent="0.2">
      <c r="A29" s="34" t="s">
        <v>46</v>
      </c>
      <c r="B29" s="335">
        <v>42153</v>
      </c>
      <c r="C29" s="34" t="s">
        <v>99</v>
      </c>
      <c r="D29" s="335">
        <v>46171</v>
      </c>
      <c r="E29" s="34" t="s">
        <v>108</v>
      </c>
      <c r="F29" s="34">
        <v>0</v>
      </c>
      <c r="G29" s="34">
        <v>0</v>
      </c>
      <c r="H29" s="333">
        <v>0.89707816799999995</v>
      </c>
      <c r="I29" s="34">
        <v>0</v>
      </c>
      <c r="K29" s="34" t="s">
        <v>46</v>
      </c>
      <c r="L29" s="335">
        <v>42153</v>
      </c>
      <c r="M29" s="34" t="s">
        <v>136</v>
      </c>
      <c r="N29" s="335">
        <v>46171</v>
      </c>
      <c r="O29" s="34" t="s">
        <v>108</v>
      </c>
      <c r="P29" s="34">
        <v>0</v>
      </c>
      <c r="Q29" s="34">
        <v>0</v>
      </c>
      <c r="R29" s="333">
        <v>0.98081175200000004</v>
      </c>
      <c r="S29" s="34">
        <v>0</v>
      </c>
      <c r="U29" s="34" t="s">
        <v>46</v>
      </c>
      <c r="V29" s="335">
        <v>42153</v>
      </c>
      <c r="W29" s="34" t="s">
        <v>136</v>
      </c>
      <c r="X29" s="335">
        <v>46171</v>
      </c>
      <c r="Y29" s="34" t="s">
        <v>108</v>
      </c>
      <c r="Z29" s="34">
        <v>0</v>
      </c>
      <c r="AA29" s="34">
        <v>0</v>
      </c>
      <c r="AB29" s="333">
        <v>0.98081175200000004</v>
      </c>
      <c r="AC29" s="34">
        <v>0</v>
      </c>
      <c r="AE29" s="34" t="s">
        <v>46</v>
      </c>
      <c r="AF29" s="335">
        <v>42153</v>
      </c>
      <c r="AG29" s="34" t="s">
        <v>168</v>
      </c>
      <c r="AH29" s="335">
        <v>43980</v>
      </c>
      <c r="AI29" s="34" t="s">
        <v>102</v>
      </c>
      <c r="AJ29" s="34">
        <v>0</v>
      </c>
      <c r="AK29" s="34">
        <v>0</v>
      </c>
      <c r="AL29" s="333">
        <v>0.18099999999999999</v>
      </c>
      <c r="AM29" s="34">
        <v>0</v>
      </c>
      <c r="AO29" s="34" t="s">
        <v>46</v>
      </c>
      <c r="AP29" s="335">
        <v>42153</v>
      </c>
      <c r="AQ29" s="34" t="s">
        <v>145</v>
      </c>
      <c r="AR29" s="335">
        <v>46171</v>
      </c>
      <c r="AS29" s="34" t="s">
        <v>108</v>
      </c>
      <c r="AT29" s="34">
        <v>0</v>
      </c>
      <c r="AU29" s="34">
        <v>0</v>
      </c>
      <c r="AV29" s="333">
        <v>1.074489145</v>
      </c>
      <c r="AW29" s="34">
        <v>0</v>
      </c>
      <c r="AY29" s="34" t="s">
        <v>47</v>
      </c>
      <c r="AZ29" s="335">
        <v>42153</v>
      </c>
      <c r="BA29" s="34" t="s">
        <v>147</v>
      </c>
      <c r="BB29" s="335">
        <v>42823</v>
      </c>
      <c r="BC29" s="34" t="s">
        <v>161</v>
      </c>
      <c r="BD29" s="34">
        <v>0</v>
      </c>
      <c r="BE29" s="34">
        <v>0</v>
      </c>
      <c r="BF29" s="333">
        <v>-0.12</v>
      </c>
      <c r="BG29" s="34">
        <v>0</v>
      </c>
    </row>
    <row r="30" spans="1:59" x14ac:dyDescent="0.2">
      <c r="A30" s="34" t="s">
        <v>46</v>
      </c>
      <c r="B30" s="335">
        <v>42153</v>
      </c>
      <c r="C30" s="34" t="s">
        <v>99</v>
      </c>
      <c r="D30" s="335">
        <v>46538</v>
      </c>
      <c r="E30" s="34" t="s">
        <v>109</v>
      </c>
      <c r="F30" s="34">
        <v>0</v>
      </c>
      <c r="G30" s="34">
        <v>0</v>
      </c>
      <c r="H30" s="333">
        <v>0.96599999999999997</v>
      </c>
      <c r="I30" s="34">
        <v>0</v>
      </c>
      <c r="K30" s="34" t="s">
        <v>46</v>
      </c>
      <c r="L30" s="335">
        <v>42153</v>
      </c>
      <c r="M30" s="34" t="s">
        <v>136</v>
      </c>
      <c r="N30" s="335">
        <v>46538</v>
      </c>
      <c r="O30" s="34" t="s">
        <v>109</v>
      </c>
      <c r="P30" s="34">
        <v>0</v>
      </c>
      <c r="Q30" s="34">
        <v>0</v>
      </c>
      <c r="R30" s="333">
        <v>1.0469999999999999</v>
      </c>
      <c r="S30" s="34">
        <v>0</v>
      </c>
      <c r="U30" s="34" t="s">
        <v>46</v>
      </c>
      <c r="V30" s="335">
        <v>42153</v>
      </c>
      <c r="W30" s="34" t="s">
        <v>136</v>
      </c>
      <c r="X30" s="335">
        <v>46538</v>
      </c>
      <c r="Y30" s="34" t="s">
        <v>109</v>
      </c>
      <c r="Z30" s="34">
        <v>0</v>
      </c>
      <c r="AA30" s="34">
        <v>0</v>
      </c>
      <c r="AB30" s="333">
        <v>1.0469999999999999</v>
      </c>
      <c r="AC30" s="34">
        <v>0</v>
      </c>
      <c r="AE30" s="34" t="s">
        <v>46</v>
      </c>
      <c r="AF30" s="335">
        <v>42153</v>
      </c>
      <c r="AG30" s="34" t="s">
        <v>168</v>
      </c>
      <c r="AH30" s="335">
        <v>44347</v>
      </c>
      <c r="AI30" s="34" t="s">
        <v>103</v>
      </c>
      <c r="AJ30" s="34">
        <v>0</v>
      </c>
      <c r="AK30" s="34">
        <v>0</v>
      </c>
      <c r="AL30" s="333">
        <v>0.29699999999999999</v>
      </c>
      <c r="AM30" s="34">
        <v>0</v>
      </c>
      <c r="AO30" s="34" t="s">
        <v>46</v>
      </c>
      <c r="AP30" s="335">
        <v>42153</v>
      </c>
      <c r="AQ30" s="34" t="s">
        <v>145</v>
      </c>
      <c r="AR30" s="335">
        <v>46538</v>
      </c>
      <c r="AS30" s="34" t="s">
        <v>109</v>
      </c>
      <c r="AT30" s="34">
        <v>0</v>
      </c>
      <c r="AU30" s="34">
        <v>0</v>
      </c>
      <c r="AV30" s="333">
        <v>1.1379999999999999</v>
      </c>
      <c r="AW30" s="34">
        <v>0</v>
      </c>
      <c r="AY30" s="34" t="s">
        <v>47</v>
      </c>
      <c r="AZ30" s="335">
        <v>42153</v>
      </c>
      <c r="BA30" s="34" t="s">
        <v>147</v>
      </c>
      <c r="BB30" s="335">
        <v>42853</v>
      </c>
      <c r="BC30" s="34" t="s">
        <v>162</v>
      </c>
      <c r="BD30" s="34">
        <v>0</v>
      </c>
      <c r="BE30" s="34">
        <v>0</v>
      </c>
      <c r="BF30" s="333">
        <v>-0.11799999999999999</v>
      </c>
      <c r="BG30" s="34">
        <v>0</v>
      </c>
    </row>
    <row r="31" spans="1:59" x14ac:dyDescent="0.2">
      <c r="A31" s="34" t="s">
        <v>46</v>
      </c>
      <c r="B31" s="335">
        <v>42153</v>
      </c>
      <c r="C31" s="34" t="s">
        <v>99</v>
      </c>
      <c r="D31" s="335">
        <v>46902</v>
      </c>
      <c r="E31" s="34" t="s">
        <v>110</v>
      </c>
      <c r="F31" s="34">
        <v>0</v>
      </c>
      <c r="G31" s="34">
        <v>0</v>
      </c>
      <c r="H31" s="333">
        <v>1.024524196</v>
      </c>
      <c r="I31" s="34">
        <v>0</v>
      </c>
      <c r="K31" s="34" t="s">
        <v>46</v>
      </c>
      <c r="L31" s="335">
        <v>42153</v>
      </c>
      <c r="M31" s="34" t="s">
        <v>136</v>
      </c>
      <c r="N31" s="335">
        <v>46902</v>
      </c>
      <c r="O31" s="34" t="s">
        <v>110</v>
      </c>
      <c r="P31" s="34">
        <v>0</v>
      </c>
      <c r="Q31" s="34">
        <v>0</v>
      </c>
      <c r="R31" s="333">
        <v>1.10232386</v>
      </c>
      <c r="S31" s="34">
        <v>0</v>
      </c>
      <c r="U31" s="34" t="s">
        <v>46</v>
      </c>
      <c r="V31" s="335">
        <v>42153</v>
      </c>
      <c r="W31" s="34" t="s">
        <v>136</v>
      </c>
      <c r="X31" s="335">
        <v>46902</v>
      </c>
      <c r="Y31" s="34" t="s">
        <v>110</v>
      </c>
      <c r="Z31" s="34">
        <v>0</v>
      </c>
      <c r="AA31" s="34">
        <v>0</v>
      </c>
      <c r="AB31" s="333">
        <v>1.10232386</v>
      </c>
      <c r="AC31" s="34">
        <v>0</v>
      </c>
      <c r="AE31" s="34" t="s">
        <v>46</v>
      </c>
      <c r="AF31" s="335">
        <v>42153</v>
      </c>
      <c r="AG31" s="34" t="s">
        <v>168</v>
      </c>
      <c r="AH31" s="335">
        <v>44711</v>
      </c>
      <c r="AI31" s="34" t="s">
        <v>104</v>
      </c>
      <c r="AJ31" s="34">
        <v>0</v>
      </c>
      <c r="AK31" s="34">
        <v>0</v>
      </c>
      <c r="AL31" s="333">
        <v>0.41299999999999998</v>
      </c>
      <c r="AM31" s="34">
        <v>0</v>
      </c>
      <c r="AO31" s="34" t="s">
        <v>46</v>
      </c>
      <c r="AP31" s="335">
        <v>42153</v>
      </c>
      <c r="AQ31" s="34" t="s">
        <v>145</v>
      </c>
      <c r="AR31" s="335">
        <v>46902</v>
      </c>
      <c r="AS31" s="34" t="s">
        <v>110</v>
      </c>
      <c r="AT31" s="34">
        <v>0</v>
      </c>
      <c r="AU31" s="34">
        <v>0</v>
      </c>
      <c r="AV31" s="333">
        <v>1.1902880149999999</v>
      </c>
      <c r="AW31" s="34">
        <v>0</v>
      </c>
      <c r="AY31" s="34" t="s">
        <v>47</v>
      </c>
      <c r="AZ31" s="335">
        <v>42153</v>
      </c>
      <c r="BA31" s="34" t="s">
        <v>147</v>
      </c>
      <c r="BB31" s="335">
        <v>42884</v>
      </c>
      <c r="BC31" s="34" t="s">
        <v>163</v>
      </c>
      <c r="BD31" s="34">
        <v>0</v>
      </c>
      <c r="BE31" s="34">
        <v>0</v>
      </c>
      <c r="BF31" s="333">
        <v>-0.115</v>
      </c>
      <c r="BG31" s="34">
        <v>0</v>
      </c>
    </row>
    <row r="32" spans="1:59" x14ac:dyDescent="0.2">
      <c r="A32" s="34" t="s">
        <v>46</v>
      </c>
      <c r="B32" s="335">
        <v>42153</v>
      </c>
      <c r="C32" s="34" t="s">
        <v>99</v>
      </c>
      <c r="D32" s="335">
        <v>47267</v>
      </c>
      <c r="E32" s="34" t="s">
        <v>111</v>
      </c>
      <c r="F32" s="34">
        <v>0</v>
      </c>
      <c r="G32" s="34">
        <v>0</v>
      </c>
      <c r="H32" s="333">
        <v>1.0745229119999999</v>
      </c>
      <c r="I32" s="34">
        <v>0</v>
      </c>
      <c r="K32" s="34" t="s">
        <v>46</v>
      </c>
      <c r="L32" s="335">
        <v>42153</v>
      </c>
      <c r="M32" s="34" t="s">
        <v>136</v>
      </c>
      <c r="N32" s="335">
        <v>47267</v>
      </c>
      <c r="O32" s="34" t="s">
        <v>111</v>
      </c>
      <c r="P32" s="34">
        <v>0</v>
      </c>
      <c r="Q32" s="34">
        <v>0</v>
      </c>
      <c r="R32" s="333">
        <v>1.1488977419999999</v>
      </c>
      <c r="S32" s="34">
        <v>0</v>
      </c>
      <c r="U32" s="34" t="s">
        <v>46</v>
      </c>
      <c r="V32" s="335">
        <v>42153</v>
      </c>
      <c r="W32" s="34" t="s">
        <v>136</v>
      </c>
      <c r="X32" s="335">
        <v>47267</v>
      </c>
      <c r="Y32" s="34" t="s">
        <v>111</v>
      </c>
      <c r="Z32" s="34">
        <v>0</v>
      </c>
      <c r="AA32" s="34">
        <v>0</v>
      </c>
      <c r="AB32" s="333">
        <v>1.1488977419999999</v>
      </c>
      <c r="AC32" s="34">
        <v>0</v>
      </c>
      <c r="AE32" s="34" t="s">
        <v>46</v>
      </c>
      <c r="AF32" s="335">
        <v>42153</v>
      </c>
      <c r="AG32" s="34" t="s">
        <v>168</v>
      </c>
      <c r="AH32" s="335">
        <v>45075</v>
      </c>
      <c r="AI32" s="34" t="s">
        <v>105</v>
      </c>
      <c r="AJ32" s="34">
        <v>0</v>
      </c>
      <c r="AK32" s="34">
        <v>0</v>
      </c>
      <c r="AL32" s="333">
        <v>0.52700000000000002</v>
      </c>
      <c r="AM32" s="34">
        <v>0</v>
      </c>
      <c r="AO32" s="34" t="s">
        <v>46</v>
      </c>
      <c r="AP32" s="335">
        <v>42153</v>
      </c>
      <c r="AQ32" s="34" t="s">
        <v>145</v>
      </c>
      <c r="AR32" s="335">
        <v>47267</v>
      </c>
      <c r="AS32" s="34" t="s">
        <v>111</v>
      </c>
      <c r="AT32" s="34">
        <v>0</v>
      </c>
      <c r="AU32" s="34">
        <v>0</v>
      </c>
      <c r="AV32" s="333">
        <v>1.2337566710000001</v>
      </c>
      <c r="AW32" s="34">
        <v>0</v>
      </c>
      <c r="AY32" s="34" t="s">
        <v>47</v>
      </c>
      <c r="AZ32" s="335">
        <v>42153</v>
      </c>
      <c r="BA32" s="34" t="s">
        <v>147</v>
      </c>
      <c r="BB32" s="335">
        <v>43249</v>
      </c>
      <c r="BC32" s="34" t="s">
        <v>100</v>
      </c>
      <c r="BD32" s="34">
        <v>0</v>
      </c>
      <c r="BE32" s="34">
        <v>0</v>
      </c>
      <c r="BF32" s="333">
        <v>-6.6000000000000003E-2</v>
      </c>
      <c r="BG32" s="34">
        <v>0</v>
      </c>
    </row>
    <row r="33" spans="1:59" x14ac:dyDescent="0.2">
      <c r="A33" s="34" t="s">
        <v>46</v>
      </c>
      <c r="B33" s="335">
        <v>42153</v>
      </c>
      <c r="C33" s="34" t="s">
        <v>99</v>
      </c>
      <c r="D33" s="335">
        <v>11107</v>
      </c>
      <c r="E33" s="34" t="s">
        <v>112</v>
      </c>
      <c r="F33" s="34">
        <v>0</v>
      </c>
      <c r="G33" s="34">
        <v>0</v>
      </c>
      <c r="H33" s="333">
        <v>1.117</v>
      </c>
      <c r="I33" s="34">
        <v>0</v>
      </c>
      <c r="K33" s="34" t="s">
        <v>46</v>
      </c>
      <c r="L33" s="335">
        <v>42153</v>
      </c>
      <c r="M33" s="34" t="s">
        <v>136</v>
      </c>
      <c r="N33" s="335">
        <v>11107</v>
      </c>
      <c r="O33" s="34" t="s">
        <v>112</v>
      </c>
      <c r="P33" s="34">
        <v>0</v>
      </c>
      <c r="Q33" s="34">
        <v>0</v>
      </c>
      <c r="R33" s="333">
        <v>1.1879999999999999</v>
      </c>
      <c r="S33" s="34">
        <v>0</v>
      </c>
      <c r="U33" s="34" t="s">
        <v>46</v>
      </c>
      <c r="V33" s="335">
        <v>42153</v>
      </c>
      <c r="W33" s="34" t="s">
        <v>136</v>
      </c>
      <c r="X33" s="335">
        <v>11107</v>
      </c>
      <c r="Y33" s="34" t="s">
        <v>112</v>
      </c>
      <c r="Z33" s="34">
        <v>0</v>
      </c>
      <c r="AA33" s="34">
        <v>0</v>
      </c>
      <c r="AB33" s="333">
        <v>1.1879999999999999</v>
      </c>
      <c r="AC33" s="34">
        <v>0</v>
      </c>
      <c r="AE33" s="34" t="s">
        <v>46</v>
      </c>
      <c r="AF33" s="335">
        <v>42153</v>
      </c>
      <c r="AG33" s="34" t="s">
        <v>168</v>
      </c>
      <c r="AH33" s="335">
        <v>45441</v>
      </c>
      <c r="AI33" s="34" t="s">
        <v>106</v>
      </c>
      <c r="AJ33" s="34">
        <v>0</v>
      </c>
      <c r="AK33" s="34">
        <v>0</v>
      </c>
      <c r="AL33" s="333">
        <v>0.63</v>
      </c>
      <c r="AM33" s="34">
        <v>0</v>
      </c>
      <c r="AO33" s="34" t="s">
        <v>46</v>
      </c>
      <c r="AP33" s="335">
        <v>42153</v>
      </c>
      <c r="AQ33" s="34" t="s">
        <v>145</v>
      </c>
      <c r="AR33" s="335">
        <v>11107</v>
      </c>
      <c r="AS33" s="34" t="s">
        <v>112</v>
      </c>
      <c r="AT33" s="34">
        <v>0</v>
      </c>
      <c r="AU33" s="34">
        <v>0</v>
      </c>
      <c r="AV33" s="333">
        <v>1.27</v>
      </c>
      <c r="AW33" s="34">
        <v>0</v>
      </c>
      <c r="AY33" s="34" t="s">
        <v>47</v>
      </c>
      <c r="AZ33" s="335">
        <v>42153</v>
      </c>
      <c r="BA33" s="34" t="s">
        <v>147</v>
      </c>
      <c r="BB33" s="335">
        <v>43614</v>
      </c>
      <c r="BC33" s="34" t="s">
        <v>101</v>
      </c>
      <c r="BD33" s="34">
        <v>0</v>
      </c>
      <c r="BE33" s="34">
        <v>0</v>
      </c>
      <c r="BF33" s="333">
        <v>1.7000000000000001E-2</v>
      </c>
      <c r="BG33" s="34">
        <v>0</v>
      </c>
    </row>
    <row r="34" spans="1:59" x14ac:dyDescent="0.2">
      <c r="A34" s="34" t="s">
        <v>46</v>
      </c>
      <c r="B34" s="335">
        <v>42153</v>
      </c>
      <c r="C34" s="34" t="s">
        <v>99</v>
      </c>
      <c r="D34" s="335">
        <v>11472</v>
      </c>
      <c r="E34" s="34" t="s">
        <v>113</v>
      </c>
      <c r="F34" s="34">
        <v>0</v>
      </c>
      <c r="G34" s="34">
        <v>0</v>
      </c>
      <c r="H34" s="333">
        <v>1.152869033</v>
      </c>
      <c r="I34" s="34">
        <v>0</v>
      </c>
      <c r="K34" s="34" t="s">
        <v>46</v>
      </c>
      <c r="L34" s="335">
        <v>42153</v>
      </c>
      <c r="M34" s="34" t="s">
        <v>136</v>
      </c>
      <c r="N34" s="335">
        <v>11472</v>
      </c>
      <c r="O34" s="34" t="s">
        <v>113</v>
      </c>
      <c r="P34" s="34">
        <v>0</v>
      </c>
      <c r="Q34" s="34">
        <v>0</v>
      </c>
      <c r="R34" s="333">
        <v>1.220716543</v>
      </c>
      <c r="S34" s="34">
        <v>0</v>
      </c>
      <c r="U34" s="34" t="s">
        <v>46</v>
      </c>
      <c r="V34" s="335">
        <v>42153</v>
      </c>
      <c r="W34" s="34" t="s">
        <v>136</v>
      </c>
      <c r="X34" s="335">
        <v>11472</v>
      </c>
      <c r="Y34" s="34" t="s">
        <v>113</v>
      </c>
      <c r="Z34" s="34">
        <v>0</v>
      </c>
      <c r="AA34" s="34">
        <v>0</v>
      </c>
      <c r="AB34" s="333">
        <v>1.220716543</v>
      </c>
      <c r="AC34" s="34">
        <v>0</v>
      </c>
      <c r="AE34" s="34" t="s">
        <v>46</v>
      </c>
      <c r="AF34" s="335">
        <v>42153</v>
      </c>
      <c r="AG34" s="34" t="s">
        <v>168</v>
      </c>
      <c r="AH34" s="335">
        <v>45806</v>
      </c>
      <c r="AI34" s="34" t="s">
        <v>107</v>
      </c>
      <c r="AJ34" s="34">
        <v>0</v>
      </c>
      <c r="AK34" s="34">
        <v>0</v>
      </c>
      <c r="AL34" s="333">
        <v>0.71799999999999997</v>
      </c>
      <c r="AM34" s="34">
        <v>0</v>
      </c>
      <c r="AO34" s="34" t="s">
        <v>46</v>
      </c>
      <c r="AP34" s="335">
        <v>42153</v>
      </c>
      <c r="AQ34" s="34" t="s">
        <v>145</v>
      </c>
      <c r="AR34" s="335">
        <v>11472</v>
      </c>
      <c r="AS34" s="34" t="s">
        <v>113</v>
      </c>
      <c r="AT34" s="34">
        <v>0</v>
      </c>
      <c r="AU34" s="34">
        <v>0</v>
      </c>
      <c r="AV34" s="333">
        <v>1.300282065</v>
      </c>
      <c r="AW34" s="34">
        <v>0</v>
      </c>
      <c r="AY34" s="34" t="s">
        <v>47</v>
      </c>
      <c r="AZ34" s="335">
        <v>42153</v>
      </c>
      <c r="BA34" s="34" t="s">
        <v>147</v>
      </c>
      <c r="BB34" s="335">
        <v>43980</v>
      </c>
      <c r="BC34" s="34" t="s">
        <v>102</v>
      </c>
      <c r="BD34" s="34">
        <v>0</v>
      </c>
      <c r="BE34" s="34">
        <v>0</v>
      </c>
      <c r="BF34" s="333">
        <v>0.121</v>
      </c>
      <c r="BG34" s="34">
        <v>0</v>
      </c>
    </row>
    <row r="35" spans="1:59" x14ac:dyDescent="0.2">
      <c r="A35" s="34" t="s">
        <v>46</v>
      </c>
      <c r="B35" s="335">
        <v>42153</v>
      </c>
      <c r="C35" s="34" t="s">
        <v>99</v>
      </c>
      <c r="D35" s="335">
        <v>11840</v>
      </c>
      <c r="E35" s="34" t="s">
        <v>114</v>
      </c>
      <c r="F35" s="34">
        <v>0</v>
      </c>
      <c r="G35" s="34">
        <v>0</v>
      </c>
      <c r="H35" s="333">
        <v>1.183315211</v>
      </c>
      <c r="I35" s="34">
        <v>0</v>
      </c>
      <c r="K35" s="34" t="s">
        <v>46</v>
      </c>
      <c r="L35" s="335">
        <v>42153</v>
      </c>
      <c r="M35" s="34" t="s">
        <v>136</v>
      </c>
      <c r="N35" s="335">
        <v>11840</v>
      </c>
      <c r="O35" s="34" t="s">
        <v>114</v>
      </c>
      <c r="P35" s="34">
        <v>0</v>
      </c>
      <c r="Q35" s="34">
        <v>0</v>
      </c>
      <c r="R35" s="333">
        <v>1.248263036</v>
      </c>
      <c r="S35" s="34">
        <v>0</v>
      </c>
      <c r="U35" s="34" t="s">
        <v>46</v>
      </c>
      <c r="V35" s="335">
        <v>42153</v>
      </c>
      <c r="W35" s="34" t="s">
        <v>136</v>
      </c>
      <c r="X35" s="335">
        <v>11840</v>
      </c>
      <c r="Y35" s="34" t="s">
        <v>114</v>
      </c>
      <c r="Z35" s="34">
        <v>0</v>
      </c>
      <c r="AA35" s="34">
        <v>0</v>
      </c>
      <c r="AB35" s="333">
        <v>1.248263036</v>
      </c>
      <c r="AC35" s="34">
        <v>0</v>
      </c>
      <c r="AE35" s="34" t="s">
        <v>46</v>
      </c>
      <c r="AF35" s="335">
        <v>42153</v>
      </c>
      <c r="AG35" s="34" t="s">
        <v>168</v>
      </c>
      <c r="AH35" s="335">
        <v>46171</v>
      </c>
      <c r="AI35" s="34" t="s">
        <v>108</v>
      </c>
      <c r="AJ35" s="34">
        <v>0</v>
      </c>
      <c r="AK35" s="34">
        <v>0</v>
      </c>
      <c r="AL35" s="333">
        <v>0.79635181799999999</v>
      </c>
      <c r="AM35" s="34">
        <v>0</v>
      </c>
      <c r="AO35" s="34" t="s">
        <v>46</v>
      </c>
      <c r="AP35" s="335">
        <v>42153</v>
      </c>
      <c r="AQ35" s="34" t="s">
        <v>145</v>
      </c>
      <c r="AR35" s="335">
        <v>11840</v>
      </c>
      <c r="AS35" s="34" t="s">
        <v>114</v>
      </c>
      <c r="AT35" s="34">
        <v>0</v>
      </c>
      <c r="AU35" s="34">
        <v>0</v>
      </c>
      <c r="AV35" s="333">
        <v>1.325773211</v>
      </c>
      <c r="AW35" s="34">
        <v>0</v>
      </c>
      <c r="AY35" s="34" t="s">
        <v>47</v>
      </c>
      <c r="AZ35" s="335">
        <v>42153</v>
      </c>
      <c r="BA35" s="34" t="s">
        <v>147</v>
      </c>
      <c r="BB35" s="335">
        <v>44347</v>
      </c>
      <c r="BC35" s="34" t="s">
        <v>103</v>
      </c>
      <c r="BD35" s="34">
        <v>0</v>
      </c>
      <c r="BE35" s="34">
        <v>0</v>
      </c>
      <c r="BF35" s="333">
        <v>0.23699999999999999</v>
      </c>
      <c r="BG35" s="34">
        <v>0</v>
      </c>
    </row>
    <row r="36" spans="1:59" x14ac:dyDescent="0.2">
      <c r="A36" s="34" t="s">
        <v>46</v>
      </c>
      <c r="B36" s="335">
        <v>42153</v>
      </c>
      <c r="C36" s="34" t="s">
        <v>99</v>
      </c>
      <c r="D36" s="335">
        <v>12204</v>
      </c>
      <c r="E36" s="34" t="s">
        <v>115</v>
      </c>
      <c r="F36" s="34">
        <v>0</v>
      </c>
      <c r="G36" s="34">
        <v>0</v>
      </c>
      <c r="H36" s="333">
        <v>1.2079215080000001</v>
      </c>
      <c r="I36" s="34">
        <v>0</v>
      </c>
      <c r="K36" s="34" t="s">
        <v>46</v>
      </c>
      <c r="L36" s="335">
        <v>42153</v>
      </c>
      <c r="M36" s="34" t="s">
        <v>136</v>
      </c>
      <c r="N36" s="335">
        <v>12204</v>
      </c>
      <c r="O36" s="34" t="s">
        <v>115</v>
      </c>
      <c r="P36" s="34">
        <v>0</v>
      </c>
      <c r="Q36" s="34">
        <v>0</v>
      </c>
      <c r="R36" s="333">
        <v>1.2702611720000001</v>
      </c>
      <c r="S36" s="34">
        <v>0</v>
      </c>
      <c r="U36" s="34" t="s">
        <v>46</v>
      </c>
      <c r="V36" s="335">
        <v>42153</v>
      </c>
      <c r="W36" s="34" t="s">
        <v>136</v>
      </c>
      <c r="X36" s="335">
        <v>12204</v>
      </c>
      <c r="Y36" s="34" t="s">
        <v>115</v>
      </c>
      <c r="Z36" s="34">
        <v>0</v>
      </c>
      <c r="AA36" s="34">
        <v>0</v>
      </c>
      <c r="AB36" s="333">
        <v>1.2702611720000001</v>
      </c>
      <c r="AC36" s="34">
        <v>0</v>
      </c>
      <c r="AE36" s="34" t="s">
        <v>46</v>
      </c>
      <c r="AF36" s="335">
        <v>42153</v>
      </c>
      <c r="AG36" s="34" t="s">
        <v>168</v>
      </c>
      <c r="AH36" s="335">
        <v>46538</v>
      </c>
      <c r="AI36" s="34" t="s">
        <v>109</v>
      </c>
      <c r="AJ36" s="34">
        <v>0</v>
      </c>
      <c r="AK36" s="34">
        <v>0</v>
      </c>
      <c r="AL36" s="333">
        <v>0.86599999999999999</v>
      </c>
      <c r="AM36" s="34">
        <v>0</v>
      </c>
      <c r="AO36" s="34" t="s">
        <v>46</v>
      </c>
      <c r="AP36" s="335">
        <v>42153</v>
      </c>
      <c r="AQ36" s="34" t="s">
        <v>145</v>
      </c>
      <c r="AR36" s="335">
        <v>12204</v>
      </c>
      <c r="AS36" s="34" t="s">
        <v>115</v>
      </c>
      <c r="AT36" s="34">
        <v>0</v>
      </c>
      <c r="AU36" s="34">
        <v>0</v>
      </c>
      <c r="AV36" s="333">
        <v>1.3460257099999999</v>
      </c>
      <c r="AW36" s="34">
        <v>0</v>
      </c>
      <c r="AY36" s="34" t="s">
        <v>47</v>
      </c>
      <c r="AZ36" s="335">
        <v>42153</v>
      </c>
      <c r="BA36" s="34" t="s">
        <v>147</v>
      </c>
      <c r="BB36" s="335">
        <v>44711</v>
      </c>
      <c r="BC36" s="34" t="s">
        <v>104</v>
      </c>
      <c r="BD36" s="34">
        <v>0</v>
      </c>
      <c r="BE36" s="34">
        <v>0</v>
      </c>
      <c r="BF36" s="333">
        <v>0.35299999999999998</v>
      </c>
      <c r="BG36" s="34">
        <v>0</v>
      </c>
    </row>
    <row r="37" spans="1:59" x14ac:dyDescent="0.2">
      <c r="A37" s="34" t="s">
        <v>46</v>
      </c>
      <c r="B37" s="335">
        <v>42153</v>
      </c>
      <c r="C37" s="34" t="s">
        <v>99</v>
      </c>
      <c r="D37" s="335">
        <v>12568</v>
      </c>
      <c r="E37" s="34" t="s">
        <v>116</v>
      </c>
      <c r="F37" s="34">
        <v>0</v>
      </c>
      <c r="G37" s="34">
        <v>0</v>
      </c>
      <c r="H37" s="333">
        <v>1.2280581960000001</v>
      </c>
      <c r="I37" s="34">
        <v>0</v>
      </c>
      <c r="K37" s="34" t="s">
        <v>46</v>
      </c>
      <c r="L37" s="335">
        <v>42153</v>
      </c>
      <c r="M37" s="34" t="s">
        <v>136</v>
      </c>
      <c r="N37" s="335">
        <v>12568</v>
      </c>
      <c r="O37" s="34" t="s">
        <v>116</v>
      </c>
      <c r="P37" s="34">
        <v>0</v>
      </c>
      <c r="Q37" s="34">
        <v>0</v>
      </c>
      <c r="R37" s="333">
        <v>1.2880847259999999</v>
      </c>
      <c r="S37" s="34">
        <v>0</v>
      </c>
      <c r="U37" s="34" t="s">
        <v>46</v>
      </c>
      <c r="V37" s="335">
        <v>42153</v>
      </c>
      <c r="W37" s="34" t="s">
        <v>136</v>
      </c>
      <c r="X37" s="335">
        <v>12568</v>
      </c>
      <c r="Y37" s="34" t="s">
        <v>116</v>
      </c>
      <c r="Z37" s="34">
        <v>0</v>
      </c>
      <c r="AA37" s="34">
        <v>0</v>
      </c>
      <c r="AB37" s="333">
        <v>1.2880847259999999</v>
      </c>
      <c r="AC37" s="34">
        <v>0</v>
      </c>
      <c r="AE37" s="34" t="s">
        <v>46</v>
      </c>
      <c r="AF37" s="335">
        <v>42153</v>
      </c>
      <c r="AG37" s="34" t="s">
        <v>168</v>
      </c>
      <c r="AH37" s="335">
        <v>46902</v>
      </c>
      <c r="AI37" s="34" t="s">
        <v>110</v>
      </c>
      <c r="AJ37" s="34">
        <v>0</v>
      </c>
      <c r="AK37" s="34">
        <v>0</v>
      </c>
      <c r="AL37" s="333">
        <v>0.92567013600000003</v>
      </c>
      <c r="AM37" s="34">
        <v>0</v>
      </c>
      <c r="AO37" s="34" t="s">
        <v>46</v>
      </c>
      <c r="AP37" s="335">
        <v>42153</v>
      </c>
      <c r="AQ37" s="34" t="s">
        <v>145</v>
      </c>
      <c r="AR37" s="335">
        <v>12568</v>
      </c>
      <c r="AS37" s="34" t="s">
        <v>116</v>
      </c>
      <c r="AT37" s="34">
        <v>0</v>
      </c>
      <c r="AU37" s="34">
        <v>0</v>
      </c>
      <c r="AV37" s="333">
        <v>1.3623657360000001</v>
      </c>
      <c r="AW37" s="34">
        <v>0</v>
      </c>
      <c r="AY37" s="34" t="s">
        <v>47</v>
      </c>
      <c r="AZ37" s="335">
        <v>42153</v>
      </c>
      <c r="BA37" s="34" t="s">
        <v>147</v>
      </c>
      <c r="BB37" s="335">
        <v>45075</v>
      </c>
      <c r="BC37" s="34" t="s">
        <v>105</v>
      </c>
      <c r="BD37" s="34">
        <v>0</v>
      </c>
      <c r="BE37" s="34">
        <v>0</v>
      </c>
      <c r="BF37" s="333">
        <v>0.46300000000000002</v>
      </c>
      <c r="BG37" s="34">
        <v>0</v>
      </c>
    </row>
    <row r="38" spans="1:59" x14ac:dyDescent="0.2">
      <c r="A38" s="34" t="s">
        <v>46</v>
      </c>
      <c r="B38" s="335">
        <v>42153</v>
      </c>
      <c r="C38" s="34" t="s">
        <v>99</v>
      </c>
      <c r="D38" s="335">
        <v>12933</v>
      </c>
      <c r="E38" s="34" t="s">
        <v>117</v>
      </c>
      <c r="F38" s="34">
        <v>0</v>
      </c>
      <c r="G38" s="34">
        <v>0</v>
      </c>
      <c r="H38" s="333">
        <v>1.244</v>
      </c>
      <c r="I38" s="34">
        <v>0</v>
      </c>
      <c r="K38" s="34" t="s">
        <v>46</v>
      </c>
      <c r="L38" s="335">
        <v>42153</v>
      </c>
      <c r="M38" s="34" t="s">
        <v>136</v>
      </c>
      <c r="N38" s="335">
        <v>12933</v>
      </c>
      <c r="O38" s="34" t="s">
        <v>117</v>
      </c>
      <c r="P38" s="34">
        <v>0</v>
      </c>
      <c r="Q38" s="34">
        <v>0</v>
      </c>
      <c r="R38" s="333">
        <v>1.302</v>
      </c>
      <c r="S38" s="34">
        <v>0</v>
      </c>
      <c r="U38" s="34" t="s">
        <v>46</v>
      </c>
      <c r="V38" s="335">
        <v>42153</v>
      </c>
      <c r="W38" s="34" t="s">
        <v>136</v>
      </c>
      <c r="X38" s="335">
        <v>12933</v>
      </c>
      <c r="Y38" s="34" t="s">
        <v>117</v>
      </c>
      <c r="Z38" s="34">
        <v>0</v>
      </c>
      <c r="AA38" s="34">
        <v>0</v>
      </c>
      <c r="AB38" s="333">
        <v>1.302</v>
      </c>
      <c r="AC38" s="34">
        <v>0</v>
      </c>
      <c r="AE38" s="34" t="s">
        <v>46</v>
      </c>
      <c r="AF38" s="335">
        <v>42153</v>
      </c>
      <c r="AG38" s="34" t="s">
        <v>168</v>
      </c>
      <c r="AH38" s="335">
        <v>47267</v>
      </c>
      <c r="AI38" s="34" t="s">
        <v>111</v>
      </c>
      <c r="AJ38" s="34">
        <v>0</v>
      </c>
      <c r="AK38" s="34">
        <v>0</v>
      </c>
      <c r="AL38" s="333">
        <v>0.97706026199999996</v>
      </c>
      <c r="AM38" s="34">
        <v>0</v>
      </c>
      <c r="AO38" s="34" t="s">
        <v>46</v>
      </c>
      <c r="AP38" s="335">
        <v>42153</v>
      </c>
      <c r="AQ38" s="34" t="s">
        <v>145</v>
      </c>
      <c r="AR38" s="335">
        <v>12933</v>
      </c>
      <c r="AS38" s="34" t="s">
        <v>117</v>
      </c>
      <c r="AT38" s="34">
        <v>0</v>
      </c>
      <c r="AU38" s="34">
        <v>0</v>
      </c>
      <c r="AV38" s="333">
        <v>1.375</v>
      </c>
      <c r="AW38" s="34">
        <v>0</v>
      </c>
      <c r="AY38" s="34" t="s">
        <v>47</v>
      </c>
      <c r="AZ38" s="335">
        <v>42153</v>
      </c>
      <c r="BA38" s="34" t="s">
        <v>147</v>
      </c>
      <c r="BB38" s="335">
        <v>45441</v>
      </c>
      <c r="BC38" s="34" t="s">
        <v>106</v>
      </c>
      <c r="BD38" s="34">
        <v>0</v>
      </c>
      <c r="BE38" s="34">
        <v>0</v>
      </c>
      <c r="BF38" s="333">
        <v>0.56399999999999995</v>
      </c>
      <c r="BG38" s="34">
        <v>0</v>
      </c>
    </row>
    <row r="39" spans="1:59" x14ac:dyDescent="0.2">
      <c r="A39" s="34" t="s">
        <v>46</v>
      </c>
      <c r="B39" s="335">
        <v>42153</v>
      </c>
      <c r="C39" s="34" t="s">
        <v>99</v>
      </c>
      <c r="D39" s="335">
        <v>13299</v>
      </c>
      <c r="E39" s="34" t="s">
        <v>118</v>
      </c>
      <c r="F39" s="34">
        <v>0</v>
      </c>
      <c r="G39" s="34">
        <v>0</v>
      </c>
      <c r="H39" s="333">
        <v>1.256328138</v>
      </c>
      <c r="I39" s="34">
        <v>0</v>
      </c>
      <c r="K39" s="34" t="s">
        <v>46</v>
      </c>
      <c r="L39" s="335">
        <v>42153</v>
      </c>
      <c r="M39" s="34" t="s">
        <v>136</v>
      </c>
      <c r="N39" s="335">
        <v>13299</v>
      </c>
      <c r="O39" s="34" t="s">
        <v>118</v>
      </c>
      <c r="P39" s="34">
        <v>0</v>
      </c>
      <c r="Q39" s="34">
        <v>0</v>
      </c>
      <c r="R39" s="333">
        <v>1.312587787</v>
      </c>
      <c r="S39" s="34">
        <v>0</v>
      </c>
      <c r="U39" s="34" t="s">
        <v>46</v>
      </c>
      <c r="V39" s="335">
        <v>42153</v>
      </c>
      <c r="W39" s="34" t="s">
        <v>136</v>
      </c>
      <c r="X39" s="335">
        <v>13299</v>
      </c>
      <c r="Y39" s="34" t="s">
        <v>118</v>
      </c>
      <c r="Z39" s="34">
        <v>0</v>
      </c>
      <c r="AA39" s="34">
        <v>0</v>
      </c>
      <c r="AB39" s="333">
        <v>1.312587787</v>
      </c>
      <c r="AC39" s="34">
        <v>0</v>
      </c>
      <c r="AE39" s="34" t="s">
        <v>46</v>
      </c>
      <c r="AF39" s="335">
        <v>42153</v>
      </c>
      <c r="AG39" s="34" t="s">
        <v>168</v>
      </c>
      <c r="AH39" s="335">
        <v>11107</v>
      </c>
      <c r="AI39" s="34" t="s">
        <v>112</v>
      </c>
      <c r="AJ39" s="34">
        <v>0</v>
      </c>
      <c r="AK39" s="34">
        <v>0</v>
      </c>
      <c r="AL39" s="333">
        <v>1.0209999999999999</v>
      </c>
      <c r="AM39" s="34">
        <v>0</v>
      </c>
      <c r="AO39" s="34" t="s">
        <v>46</v>
      </c>
      <c r="AP39" s="335">
        <v>42153</v>
      </c>
      <c r="AQ39" s="34" t="s">
        <v>145</v>
      </c>
      <c r="AR39" s="335">
        <v>13299</v>
      </c>
      <c r="AS39" s="34" t="s">
        <v>118</v>
      </c>
      <c r="AT39" s="34">
        <v>0</v>
      </c>
      <c r="AU39" s="34">
        <v>0</v>
      </c>
      <c r="AV39" s="333">
        <v>1.38447605</v>
      </c>
      <c r="AW39" s="34">
        <v>0</v>
      </c>
      <c r="AY39" s="34" t="s">
        <v>47</v>
      </c>
      <c r="AZ39" s="335">
        <v>42153</v>
      </c>
      <c r="BA39" s="34" t="s">
        <v>147</v>
      </c>
      <c r="BB39" s="335">
        <v>45806</v>
      </c>
      <c r="BC39" s="34" t="s">
        <v>107</v>
      </c>
      <c r="BD39" s="34">
        <v>0</v>
      </c>
      <c r="BE39" s="34">
        <v>0</v>
      </c>
      <c r="BF39" s="333">
        <v>0.65200000000000002</v>
      </c>
      <c r="BG39" s="34">
        <v>0</v>
      </c>
    </row>
    <row r="40" spans="1:59" x14ac:dyDescent="0.2">
      <c r="A40" s="34" t="s">
        <v>46</v>
      </c>
      <c r="B40" s="335">
        <v>42153</v>
      </c>
      <c r="C40" s="34" t="s">
        <v>99</v>
      </c>
      <c r="D40" s="335">
        <v>13664</v>
      </c>
      <c r="E40" s="34" t="s">
        <v>119</v>
      </c>
      <c r="F40" s="34">
        <v>0</v>
      </c>
      <c r="G40" s="34">
        <v>0</v>
      </c>
      <c r="H40" s="333">
        <v>1.265592858</v>
      </c>
      <c r="I40" s="34">
        <v>0</v>
      </c>
      <c r="K40" s="34" t="s">
        <v>46</v>
      </c>
      <c r="L40" s="335">
        <v>42153</v>
      </c>
      <c r="M40" s="34" t="s">
        <v>136</v>
      </c>
      <c r="N40" s="335">
        <v>13664</v>
      </c>
      <c r="O40" s="34" t="s">
        <v>119</v>
      </c>
      <c r="P40" s="34">
        <v>0</v>
      </c>
      <c r="Q40" s="34">
        <v>0</v>
      </c>
      <c r="R40" s="333">
        <v>1.320336202</v>
      </c>
      <c r="S40" s="34">
        <v>0</v>
      </c>
      <c r="U40" s="34" t="s">
        <v>46</v>
      </c>
      <c r="V40" s="335">
        <v>42153</v>
      </c>
      <c r="W40" s="34" t="s">
        <v>136</v>
      </c>
      <c r="X40" s="335">
        <v>13664</v>
      </c>
      <c r="Y40" s="34" t="s">
        <v>119</v>
      </c>
      <c r="Z40" s="34">
        <v>0</v>
      </c>
      <c r="AA40" s="34">
        <v>0</v>
      </c>
      <c r="AB40" s="333">
        <v>1.320336202</v>
      </c>
      <c r="AC40" s="34">
        <v>0</v>
      </c>
      <c r="AE40" s="34" t="s">
        <v>46</v>
      </c>
      <c r="AF40" s="335">
        <v>42153</v>
      </c>
      <c r="AG40" s="34" t="s">
        <v>168</v>
      </c>
      <c r="AH40" s="335">
        <v>11472</v>
      </c>
      <c r="AI40" s="34" t="s">
        <v>113</v>
      </c>
      <c r="AJ40" s="34">
        <v>0</v>
      </c>
      <c r="AK40" s="34">
        <v>0</v>
      </c>
      <c r="AL40" s="333">
        <v>1.058298148</v>
      </c>
      <c r="AM40" s="34">
        <v>0</v>
      </c>
      <c r="AO40" s="34" t="s">
        <v>46</v>
      </c>
      <c r="AP40" s="335">
        <v>42153</v>
      </c>
      <c r="AQ40" s="34" t="s">
        <v>145</v>
      </c>
      <c r="AR40" s="335">
        <v>13664</v>
      </c>
      <c r="AS40" s="34" t="s">
        <v>119</v>
      </c>
      <c r="AT40" s="34">
        <v>0</v>
      </c>
      <c r="AU40" s="34">
        <v>0</v>
      </c>
      <c r="AV40" s="333">
        <v>1.391213442</v>
      </c>
      <c r="AW40" s="34">
        <v>0</v>
      </c>
      <c r="AY40" s="34" t="s">
        <v>47</v>
      </c>
      <c r="AZ40" s="335">
        <v>42153</v>
      </c>
      <c r="BA40" s="34" t="s">
        <v>147</v>
      </c>
      <c r="BB40" s="335">
        <v>46171</v>
      </c>
      <c r="BC40" s="34" t="s">
        <v>108</v>
      </c>
      <c r="BD40" s="34">
        <v>0</v>
      </c>
      <c r="BE40" s="34">
        <v>0</v>
      </c>
      <c r="BF40" s="333">
        <v>0.73099999999999998</v>
      </c>
      <c r="BG40" s="34">
        <v>0</v>
      </c>
    </row>
    <row r="41" spans="1:59" x14ac:dyDescent="0.2">
      <c r="A41" s="34" t="s">
        <v>46</v>
      </c>
      <c r="B41" s="335">
        <v>42153</v>
      </c>
      <c r="C41" s="34" t="s">
        <v>99</v>
      </c>
      <c r="D41" s="335">
        <v>14031</v>
      </c>
      <c r="E41" s="34" t="s">
        <v>120</v>
      </c>
      <c r="F41" s="34">
        <v>0</v>
      </c>
      <c r="G41" s="34">
        <v>0</v>
      </c>
      <c r="H41" s="333">
        <v>1.272872818</v>
      </c>
      <c r="I41" s="34">
        <v>0</v>
      </c>
      <c r="K41" s="34" t="s">
        <v>46</v>
      </c>
      <c r="L41" s="335">
        <v>42153</v>
      </c>
      <c r="M41" s="34" t="s">
        <v>136</v>
      </c>
      <c r="N41" s="335">
        <v>14031</v>
      </c>
      <c r="O41" s="34" t="s">
        <v>120</v>
      </c>
      <c r="P41" s="34">
        <v>0</v>
      </c>
      <c r="Q41" s="34">
        <v>0</v>
      </c>
      <c r="R41" s="333">
        <v>1.326258892</v>
      </c>
      <c r="S41" s="34">
        <v>0</v>
      </c>
      <c r="U41" s="34" t="s">
        <v>46</v>
      </c>
      <c r="V41" s="335">
        <v>42153</v>
      </c>
      <c r="W41" s="34" t="s">
        <v>136</v>
      </c>
      <c r="X41" s="335">
        <v>14031</v>
      </c>
      <c r="Y41" s="34" t="s">
        <v>120</v>
      </c>
      <c r="Z41" s="34">
        <v>0</v>
      </c>
      <c r="AA41" s="34">
        <v>0</v>
      </c>
      <c r="AB41" s="333">
        <v>1.326258892</v>
      </c>
      <c r="AC41" s="34">
        <v>0</v>
      </c>
      <c r="AE41" s="34" t="s">
        <v>46</v>
      </c>
      <c r="AF41" s="335">
        <v>42153</v>
      </c>
      <c r="AG41" s="34" t="s">
        <v>168</v>
      </c>
      <c r="AH41" s="335">
        <v>11840</v>
      </c>
      <c r="AI41" s="34" t="s">
        <v>114</v>
      </c>
      <c r="AJ41" s="34">
        <v>0</v>
      </c>
      <c r="AK41" s="34">
        <v>0</v>
      </c>
      <c r="AL41" s="333">
        <v>1.0901389699999999</v>
      </c>
      <c r="AM41" s="34">
        <v>0</v>
      </c>
      <c r="AO41" s="34" t="s">
        <v>46</v>
      </c>
      <c r="AP41" s="335">
        <v>42153</v>
      </c>
      <c r="AQ41" s="34" t="s">
        <v>145</v>
      </c>
      <c r="AR41" s="335">
        <v>14031</v>
      </c>
      <c r="AS41" s="34" t="s">
        <v>120</v>
      </c>
      <c r="AT41" s="34">
        <v>0</v>
      </c>
      <c r="AU41" s="34">
        <v>0</v>
      </c>
      <c r="AV41" s="333">
        <v>1.396173788</v>
      </c>
      <c r="AW41" s="34">
        <v>0</v>
      </c>
      <c r="AY41" s="34" t="s">
        <v>47</v>
      </c>
      <c r="AZ41" s="335">
        <v>42153</v>
      </c>
      <c r="BA41" s="34" t="s">
        <v>147</v>
      </c>
      <c r="BB41" s="335">
        <v>46538</v>
      </c>
      <c r="BC41" s="34" t="s">
        <v>109</v>
      </c>
      <c r="BD41" s="34">
        <v>0</v>
      </c>
      <c r="BE41" s="34">
        <v>0</v>
      </c>
      <c r="BF41" s="333">
        <v>0.8</v>
      </c>
      <c r="BG41" s="34">
        <v>0</v>
      </c>
    </row>
    <row r="42" spans="1:59" x14ac:dyDescent="0.2">
      <c r="A42" s="34" t="s">
        <v>46</v>
      </c>
      <c r="B42" s="335">
        <v>42153</v>
      </c>
      <c r="C42" s="34" t="s">
        <v>99</v>
      </c>
      <c r="D42" s="335">
        <v>14395</v>
      </c>
      <c r="E42" s="34" t="s">
        <v>121</v>
      </c>
      <c r="F42" s="34">
        <v>0</v>
      </c>
      <c r="G42" s="34">
        <v>0</v>
      </c>
      <c r="H42" s="333">
        <v>1.2786645999999999</v>
      </c>
      <c r="I42" s="34">
        <v>0</v>
      </c>
      <c r="K42" s="34" t="s">
        <v>46</v>
      </c>
      <c r="L42" s="335">
        <v>42153</v>
      </c>
      <c r="M42" s="34" t="s">
        <v>136</v>
      </c>
      <c r="N42" s="335">
        <v>14395</v>
      </c>
      <c r="O42" s="34" t="s">
        <v>121</v>
      </c>
      <c r="P42" s="34">
        <v>0</v>
      </c>
      <c r="Q42" s="34">
        <v>0</v>
      </c>
      <c r="R42" s="333">
        <v>1.330816234</v>
      </c>
      <c r="S42" s="34">
        <v>0</v>
      </c>
      <c r="U42" s="34" t="s">
        <v>46</v>
      </c>
      <c r="V42" s="335">
        <v>42153</v>
      </c>
      <c r="W42" s="34" t="s">
        <v>136</v>
      </c>
      <c r="X42" s="335">
        <v>14395</v>
      </c>
      <c r="Y42" s="34" t="s">
        <v>121</v>
      </c>
      <c r="Z42" s="34">
        <v>0</v>
      </c>
      <c r="AA42" s="34">
        <v>0</v>
      </c>
      <c r="AB42" s="333">
        <v>1.330816234</v>
      </c>
      <c r="AC42" s="34">
        <v>0</v>
      </c>
      <c r="AE42" s="34" t="s">
        <v>46</v>
      </c>
      <c r="AF42" s="335">
        <v>42153</v>
      </c>
      <c r="AG42" s="34" t="s">
        <v>168</v>
      </c>
      <c r="AH42" s="335">
        <v>12204</v>
      </c>
      <c r="AI42" s="34" t="s">
        <v>115</v>
      </c>
      <c r="AJ42" s="34">
        <v>0</v>
      </c>
      <c r="AK42" s="34">
        <v>0</v>
      </c>
      <c r="AL42" s="333">
        <v>1.116138426</v>
      </c>
      <c r="AM42" s="34">
        <v>0</v>
      </c>
      <c r="AO42" s="34" t="s">
        <v>46</v>
      </c>
      <c r="AP42" s="335">
        <v>42153</v>
      </c>
      <c r="AQ42" s="34" t="s">
        <v>145</v>
      </c>
      <c r="AR42" s="335">
        <v>14395</v>
      </c>
      <c r="AS42" s="34" t="s">
        <v>121</v>
      </c>
      <c r="AT42" s="34">
        <v>0</v>
      </c>
      <c r="AU42" s="34">
        <v>0</v>
      </c>
      <c r="AV42" s="333">
        <v>1.399780644</v>
      </c>
      <c r="AW42" s="34">
        <v>0</v>
      </c>
      <c r="AY42" s="34" t="s">
        <v>47</v>
      </c>
      <c r="AZ42" s="335">
        <v>42153</v>
      </c>
      <c r="BA42" s="34" t="s">
        <v>147</v>
      </c>
      <c r="BB42" s="335">
        <v>46902</v>
      </c>
      <c r="BC42" s="34" t="s">
        <v>110</v>
      </c>
      <c r="BD42" s="34">
        <v>0</v>
      </c>
      <c r="BE42" s="34">
        <v>0</v>
      </c>
      <c r="BF42" s="333">
        <v>0.85899999999999999</v>
      </c>
      <c r="BG42" s="34">
        <v>0</v>
      </c>
    </row>
    <row r="43" spans="1:59" x14ac:dyDescent="0.2">
      <c r="A43" s="34" t="s">
        <v>46</v>
      </c>
      <c r="B43" s="335">
        <v>42153</v>
      </c>
      <c r="C43" s="34" t="s">
        <v>99</v>
      </c>
      <c r="D43" s="335">
        <v>14760</v>
      </c>
      <c r="E43" s="34" t="s">
        <v>122</v>
      </c>
      <c r="F43" s="34">
        <v>0</v>
      </c>
      <c r="G43" s="34">
        <v>0</v>
      </c>
      <c r="H43" s="333">
        <v>1.284</v>
      </c>
      <c r="I43" s="34">
        <v>0</v>
      </c>
      <c r="K43" s="34" t="s">
        <v>46</v>
      </c>
      <c r="L43" s="335">
        <v>42153</v>
      </c>
      <c r="M43" s="34" t="s">
        <v>136</v>
      </c>
      <c r="N43" s="335">
        <v>14760</v>
      </c>
      <c r="O43" s="34" t="s">
        <v>122</v>
      </c>
      <c r="P43" s="34">
        <v>0</v>
      </c>
      <c r="Q43" s="34">
        <v>0</v>
      </c>
      <c r="R43" s="333">
        <v>1.335</v>
      </c>
      <c r="S43" s="34">
        <v>0</v>
      </c>
      <c r="U43" s="34" t="s">
        <v>46</v>
      </c>
      <c r="V43" s="335">
        <v>42153</v>
      </c>
      <c r="W43" s="34" t="s">
        <v>136</v>
      </c>
      <c r="X43" s="335">
        <v>14760</v>
      </c>
      <c r="Y43" s="34" t="s">
        <v>122</v>
      </c>
      <c r="Z43" s="34">
        <v>0</v>
      </c>
      <c r="AA43" s="34">
        <v>0</v>
      </c>
      <c r="AB43" s="333">
        <v>1.335</v>
      </c>
      <c r="AC43" s="34">
        <v>0</v>
      </c>
      <c r="AE43" s="34" t="s">
        <v>46</v>
      </c>
      <c r="AF43" s="335">
        <v>42153</v>
      </c>
      <c r="AG43" s="34" t="s">
        <v>168</v>
      </c>
      <c r="AH43" s="335">
        <v>12568</v>
      </c>
      <c r="AI43" s="34" t="s">
        <v>116</v>
      </c>
      <c r="AJ43" s="34">
        <v>0</v>
      </c>
      <c r="AK43" s="34">
        <v>0</v>
      </c>
      <c r="AL43" s="333">
        <v>1.1376574310000001</v>
      </c>
      <c r="AM43" s="34">
        <v>0</v>
      </c>
      <c r="AO43" s="34" t="s">
        <v>46</v>
      </c>
      <c r="AP43" s="335">
        <v>42153</v>
      </c>
      <c r="AQ43" s="34" t="s">
        <v>145</v>
      </c>
      <c r="AR43" s="335">
        <v>14760</v>
      </c>
      <c r="AS43" s="34" t="s">
        <v>122</v>
      </c>
      <c r="AT43" s="34">
        <v>0</v>
      </c>
      <c r="AU43" s="34">
        <v>0</v>
      </c>
      <c r="AV43" s="333">
        <v>1.403</v>
      </c>
      <c r="AW43" s="34">
        <v>0</v>
      </c>
      <c r="AY43" s="34" t="s">
        <v>47</v>
      </c>
      <c r="AZ43" s="335">
        <v>42153</v>
      </c>
      <c r="BA43" s="34" t="s">
        <v>147</v>
      </c>
      <c r="BB43" s="335">
        <v>47267</v>
      </c>
      <c r="BC43" s="34" t="s">
        <v>111</v>
      </c>
      <c r="BD43" s="34">
        <v>0</v>
      </c>
      <c r="BE43" s="34">
        <v>0</v>
      </c>
      <c r="BF43" s="333">
        <v>0.91</v>
      </c>
      <c r="BG43" s="34">
        <v>0</v>
      </c>
    </row>
    <row r="44" spans="1:59" x14ac:dyDescent="0.2">
      <c r="A44" s="34" t="s">
        <v>46</v>
      </c>
      <c r="B44" s="335">
        <v>42153</v>
      </c>
      <c r="C44" s="34" t="s">
        <v>99</v>
      </c>
      <c r="D44" s="335">
        <v>15125</v>
      </c>
      <c r="E44" s="34" t="s">
        <v>123</v>
      </c>
      <c r="F44" s="34">
        <v>0</v>
      </c>
      <c r="G44" s="34">
        <v>0</v>
      </c>
      <c r="H44" s="333">
        <v>1.2889256570000001</v>
      </c>
      <c r="I44" s="34">
        <v>0</v>
      </c>
      <c r="K44" s="34" t="s">
        <v>46</v>
      </c>
      <c r="L44" s="335">
        <v>42153</v>
      </c>
      <c r="M44" s="34" t="s">
        <v>136</v>
      </c>
      <c r="N44" s="335">
        <v>15125</v>
      </c>
      <c r="O44" s="34" t="s">
        <v>123</v>
      </c>
      <c r="P44" s="34">
        <v>0</v>
      </c>
      <c r="Q44" s="34">
        <v>0</v>
      </c>
      <c r="R44" s="333">
        <v>1.3388080899999999</v>
      </c>
      <c r="S44" s="34">
        <v>0</v>
      </c>
      <c r="U44" s="34" t="s">
        <v>46</v>
      </c>
      <c r="V44" s="335">
        <v>42153</v>
      </c>
      <c r="W44" s="34" t="s">
        <v>136</v>
      </c>
      <c r="X44" s="335">
        <v>15125</v>
      </c>
      <c r="Y44" s="34" t="s">
        <v>123</v>
      </c>
      <c r="Z44" s="34">
        <v>0</v>
      </c>
      <c r="AA44" s="34">
        <v>0</v>
      </c>
      <c r="AB44" s="333">
        <v>1.3388080899999999</v>
      </c>
      <c r="AC44" s="34">
        <v>0</v>
      </c>
      <c r="AE44" s="34" t="s">
        <v>46</v>
      </c>
      <c r="AF44" s="335">
        <v>42153</v>
      </c>
      <c r="AG44" s="34" t="s">
        <v>168</v>
      </c>
      <c r="AH44" s="335">
        <v>12933</v>
      </c>
      <c r="AI44" s="34" t="s">
        <v>117</v>
      </c>
      <c r="AJ44" s="34">
        <v>0</v>
      </c>
      <c r="AK44" s="34">
        <v>0</v>
      </c>
      <c r="AL44" s="333">
        <v>1.155</v>
      </c>
      <c r="AM44" s="34">
        <v>0</v>
      </c>
      <c r="AO44" s="34" t="s">
        <v>46</v>
      </c>
      <c r="AP44" s="335">
        <v>42153</v>
      </c>
      <c r="AQ44" s="34" t="s">
        <v>145</v>
      </c>
      <c r="AR44" s="335">
        <v>15125</v>
      </c>
      <c r="AS44" s="34" t="s">
        <v>123</v>
      </c>
      <c r="AT44" s="34">
        <v>0</v>
      </c>
      <c r="AU44" s="34">
        <v>0</v>
      </c>
      <c r="AV44" s="333">
        <v>1.40580259</v>
      </c>
      <c r="AW44" s="34">
        <v>0</v>
      </c>
      <c r="AY44" s="34" t="s">
        <v>47</v>
      </c>
      <c r="AZ44" s="335">
        <v>42153</v>
      </c>
      <c r="BA44" s="34" t="s">
        <v>147</v>
      </c>
      <c r="BB44" s="335">
        <v>11107</v>
      </c>
      <c r="BC44" s="34" t="s">
        <v>112</v>
      </c>
      <c r="BD44" s="34">
        <v>0</v>
      </c>
      <c r="BE44" s="34">
        <v>0</v>
      </c>
      <c r="BF44" s="333">
        <v>0.95399999999999996</v>
      </c>
      <c r="BG44" s="34">
        <v>0</v>
      </c>
    </row>
    <row r="45" spans="1:59" x14ac:dyDescent="0.2">
      <c r="A45" s="34" t="s">
        <v>46</v>
      </c>
      <c r="B45" s="335">
        <v>42153</v>
      </c>
      <c r="C45" s="34" t="s">
        <v>99</v>
      </c>
      <c r="D45" s="335">
        <v>15490</v>
      </c>
      <c r="E45" s="34" t="s">
        <v>124</v>
      </c>
      <c r="F45" s="34">
        <v>0</v>
      </c>
      <c r="G45" s="34">
        <v>0</v>
      </c>
      <c r="H45" s="333">
        <v>1.2937109739999999</v>
      </c>
      <c r="I45" s="34">
        <v>0</v>
      </c>
      <c r="K45" s="34" t="s">
        <v>46</v>
      </c>
      <c r="L45" s="335">
        <v>42153</v>
      </c>
      <c r="M45" s="34" t="s">
        <v>136</v>
      </c>
      <c r="N45" s="335">
        <v>15490</v>
      </c>
      <c r="O45" s="34" t="s">
        <v>124</v>
      </c>
      <c r="P45" s="34">
        <v>0</v>
      </c>
      <c r="Q45" s="34">
        <v>0</v>
      </c>
      <c r="R45" s="333">
        <v>1.3424713930000001</v>
      </c>
      <c r="S45" s="34">
        <v>0</v>
      </c>
      <c r="U45" s="34" t="s">
        <v>46</v>
      </c>
      <c r="V45" s="335">
        <v>42153</v>
      </c>
      <c r="W45" s="34" t="s">
        <v>136</v>
      </c>
      <c r="X45" s="335">
        <v>15490</v>
      </c>
      <c r="Y45" s="34" t="s">
        <v>124</v>
      </c>
      <c r="Z45" s="34">
        <v>0</v>
      </c>
      <c r="AA45" s="34">
        <v>0</v>
      </c>
      <c r="AB45" s="333">
        <v>1.3424713930000001</v>
      </c>
      <c r="AC45" s="34">
        <v>0</v>
      </c>
      <c r="AE45" s="34" t="s">
        <v>46</v>
      </c>
      <c r="AF45" s="335">
        <v>42153</v>
      </c>
      <c r="AG45" s="34" t="s">
        <v>168</v>
      </c>
      <c r="AH45" s="335">
        <v>13299</v>
      </c>
      <c r="AI45" s="34" t="s">
        <v>118</v>
      </c>
      <c r="AJ45" s="34">
        <v>0</v>
      </c>
      <c r="AK45" s="34">
        <v>0</v>
      </c>
      <c r="AL45" s="333">
        <v>1.168742401</v>
      </c>
      <c r="AM45" s="34">
        <v>0</v>
      </c>
      <c r="AO45" s="34" t="s">
        <v>46</v>
      </c>
      <c r="AP45" s="335">
        <v>42153</v>
      </c>
      <c r="AQ45" s="34" t="s">
        <v>145</v>
      </c>
      <c r="AR45" s="335">
        <v>15490</v>
      </c>
      <c r="AS45" s="34" t="s">
        <v>124</v>
      </c>
      <c r="AT45" s="34">
        <v>0</v>
      </c>
      <c r="AU45" s="34">
        <v>0</v>
      </c>
      <c r="AV45" s="333">
        <v>1.40849332</v>
      </c>
      <c r="AW45" s="34">
        <v>0</v>
      </c>
      <c r="AY45" s="34" t="s">
        <v>47</v>
      </c>
      <c r="AZ45" s="335">
        <v>42153</v>
      </c>
      <c r="BA45" s="34" t="s">
        <v>147</v>
      </c>
      <c r="BB45" s="335">
        <v>11472</v>
      </c>
      <c r="BC45" s="34" t="s">
        <v>113</v>
      </c>
      <c r="BD45" s="34">
        <v>0</v>
      </c>
      <c r="BE45" s="34">
        <v>0</v>
      </c>
      <c r="BF45" s="333">
        <v>0.99199999999999999</v>
      </c>
      <c r="BG45" s="34">
        <v>0</v>
      </c>
    </row>
    <row r="46" spans="1:59" x14ac:dyDescent="0.2">
      <c r="A46" s="34" t="s">
        <v>46</v>
      </c>
      <c r="B46" s="335">
        <v>42153</v>
      </c>
      <c r="C46" s="34" t="s">
        <v>99</v>
      </c>
      <c r="D46" s="335">
        <v>15855</v>
      </c>
      <c r="E46" s="34" t="s">
        <v>125</v>
      </c>
      <c r="F46" s="34">
        <v>0</v>
      </c>
      <c r="G46" s="34">
        <v>0</v>
      </c>
      <c r="H46" s="333">
        <v>1.2984275460000001</v>
      </c>
      <c r="I46" s="34">
        <v>0</v>
      </c>
      <c r="K46" s="34" t="s">
        <v>46</v>
      </c>
      <c r="L46" s="335">
        <v>42153</v>
      </c>
      <c r="M46" s="34" t="s">
        <v>136</v>
      </c>
      <c r="N46" s="335">
        <v>15855</v>
      </c>
      <c r="O46" s="34" t="s">
        <v>125</v>
      </c>
      <c r="P46" s="34">
        <v>0</v>
      </c>
      <c r="Q46" s="34">
        <v>0</v>
      </c>
      <c r="R46" s="333">
        <v>1.346021828</v>
      </c>
      <c r="S46" s="34">
        <v>0</v>
      </c>
      <c r="U46" s="34" t="s">
        <v>46</v>
      </c>
      <c r="V46" s="335">
        <v>42153</v>
      </c>
      <c r="W46" s="34" t="s">
        <v>136</v>
      </c>
      <c r="X46" s="335">
        <v>15855</v>
      </c>
      <c r="Y46" s="34" t="s">
        <v>125</v>
      </c>
      <c r="Z46" s="34">
        <v>0</v>
      </c>
      <c r="AA46" s="34">
        <v>0</v>
      </c>
      <c r="AB46" s="333">
        <v>1.346021828</v>
      </c>
      <c r="AC46" s="34">
        <v>0</v>
      </c>
      <c r="AE46" s="34" t="s">
        <v>46</v>
      </c>
      <c r="AF46" s="335">
        <v>42153</v>
      </c>
      <c r="AG46" s="34" t="s">
        <v>168</v>
      </c>
      <c r="AH46" s="335">
        <v>13664</v>
      </c>
      <c r="AI46" s="34" t="s">
        <v>119</v>
      </c>
      <c r="AJ46" s="34">
        <v>0</v>
      </c>
      <c r="AK46" s="34">
        <v>0</v>
      </c>
      <c r="AL46" s="333">
        <v>1.1794328359999999</v>
      </c>
      <c r="AM46" s="34">
        <v>0</v>
      </c>
      <c r="AO46" s="34" t="s">
        <v>46</v>
      </c>
      <c r="AP46" s="335">
        <v>42153</v>
      </c>
      <c r="AQ46" s="34" t="s">
        <v>145</v>
      </c>
      <c r="AR46" s="335">
        <v>15855</v>
      </c>
      <c r="AS46" s="34" t="s">
        <v>125</v>
      </c>
      <c r="AT46" s="34">
        <v>0</v>
      </c>
      <c r="AU46" s="34">
        <v>0</v>
      </c>
      <c r="AV46" s="333">
        <v>1.4111790909999999</v>
      </c>
      <c r="AW46" s="34">
        <v>0</v>
      </c>
      <c r="AY46" s="34" t="s">
        <v>47</v>
      </c>
      <c r="AZ46" s="335">
        <v>42153</v>
      </c>
      <c r="BA46" s="34" t="s">
        <v>147</v>
      </c>
      <c r="BB46" s="335">
        <v>11840</v>
      </c>
      <c r="BC46" s="34" t="s">
        <v>114</v>
      </c>
      <c r="BD46" s="34">
        <v>0</v>
      </c>
      <c r="BE46" s="34">
        <v>0</v>
      </c>
      <c r="BF46" s="333">
        <v>1.024</v>
      </c>
      <c r="BG46" s="34">
        <v>0</v>
      </c>
    </row>
    <row r="47" spans="1:59" x14ac:dyDescent="0.2">
      <c r="A47" s="34" t="s">
        <v>46</v>
      </c>
      <c r="B47" s="335">
        <v>42153</v>
      </c>
      <c r="C47" s="34" t="s">
        <v>99</v>
      </c>
      <c r="D47" s="335">
        <v>16222</v>
      </c>
      <c r="E47" s="34" t="s">
        <v>126</v>
      </c>
      <c r="F47" s="34">
        <v>0</v>
      </c>
      <c r="G47" s="34">
        <v>0</v>
      </c>
      <c r="H47" s="333">
        <v>1.303262111</v>
      </c>
      <c r="I47" s="34">
        <v>0</v>
      </c>
      <c r="K47" s="34" t="s">
        <v>46</v>
      </c>
      <c r="L47" s="335">
        <v>42153</v>
      </c>
      <c r="M47" s="34" t="s">
        <v>136</v>
      </c>
      <c r="N47" s="335">
        <v>16222</v>
      </c>
      <c r="O47" s="34" t="s">
        <v>126</v>
      </c>
      <c r="P47" s="34">
        <v>0</v>
      </c>
      <c r="Q47" s="34">
        <v>0</v>
      </c>
      <c r="R47" s="333">
        <v>1.3496090519999999</v>
      </c>
      <c r="S47" s="34">
        <v>0</v>
      </c>
      <c r="U47" s="34" t="s">
        <v>46</v>
      </c>
      <c r="V47" s="335">
        <v>42153</v>
      </c>
      <c r="W47" s="34" t="s">
        <v>136</v>
      </c>
      <c r="X47" s="335">
        <v>16222</v>
      </c>
      <c r="Y47" s="34" t="s">
        <v>126</v>
      </c>
      <c r="Z47" s="34">
        <v>0</v>
      </c>
      <c r="AA47" s="34">
        <v>0</v>
      </c>
      <c r="AB47" s="333">
        <v>1.3496090519999999</v>
      </c>
      <c r="AC47" s="34">
        <v>0</v>
      </c>
      <c r="AE47" s="34" t="s">
        <v>46</v>
      </c>
      <c r="AF47" s="335">
        <v>42153</v>
      </c>
      <c r="AG47" s="34" t="s">
        <v>168</v>
      </c>
      <c r="AH47" s="335">
        <v>14031</v>
      </c>
      <c r="AI47" s="34" t="s">
        <v>120</v>
      </c>
      <c r="AJ47" s="34">
        <v>0</v>
      </c>
      <c r="AK47" s="34">
        <v>0</v>
      </c>
      <c r="AL47" s="333">
        <v>1.188134781</v>
      </c>
      <c r="AM47" s="34">
        <v>0</v>
      </c>
      <c r="AO47" s="34" t="s">
        <v>46</v>
      </c>
      <c r="AP47" s="335">
        <v>42153</v>
      </c>
      <c r="AQ47" s="34" t="s">
        <v>145</v>
      </c>
      <c r="AR47" s="335">
        <v>16222</v>
      </c>
      <c r="AS47" s="34" t="s">
        <v>126</v>
      </c>
      <c r="AT47" s="34">
        <v>0</v>
      </c>
      <c r="AU47" s="34">
        <v>0</v>
      </c>
      <c r="AV47" s="333">
        <v>1.414074872</v>
      </c>
      <c r="AW47" s="34">
        <v>0</v>
      </c>
      <c r="AY47" s="34" t="s">
        <v>47</v>
      </c>
      <c r="AZ47" s="335">
        <v>42153</v>
      </c>
      <c r="BA47" s="34" t="s">
        <v>147</v>
      </c>
      <c r="BB47" s="335">
        <v>12204</v>
      </c>
      <c r="BC47" s="34" t="s">
        <v>115</v>
      </c>
      <c r="BD47" s="34">
        <v>0</v>
      </c>
      <c r="BE47" s="34">
        <v>0</v>
      </c>
      <c r="BF47" s="333">
        <v>1.052</v>
      </c>
      <c r="BG47" s="34">
        <v>0</v>
      </c>
    </row>
    <row r="48" spans="1:59" x14ac:dyDescent="0.2">
      <c r="A48" s="34" t="s">
        <v>46</v>
      </c>
      <c r="B48" s="335">
        <v>42153</v>
      </c>
      <c r="C48" s="34" t="s">
        <v>99</v>
      </c>
      <c r="D48" s="335">
        <v>16586</v>
      </c>
      <c r="E48" s="34" t="s">
        <v>127</v>
      </c>
      <c r="F48" s="34">
        <v>0</v>
      </c>
      <c r="G48" s="34">
        <v>0</v>
      </c>
      <c r="H48" s="333">
        <v>1.3080000000000001</v>
      </c>
      <c r="I48" s="34">
        <v>0</v>
      </c>
      <c r="K48" s="34" t="s">
        <v>46</v>
      </c>
      <c r="L48" s="335">
        <v>42153</v>
      </c>
      <c r="M48" s="34" t="s">
        <v>136</v>
      </c>
      <c r="N48" s="335">
        <v>16586</v>
      </c>
      <c r="O48" s="34" t="s">
        <v>127</v>
      </c>
      <c r="P48" s="34">
        <v>0</v>
      </c>
      <c r="Q48" s="34">
        <v>0</v>
      </c>
      <c r="R48" s="333">
        <v>1.353</v>
      </c>
      <c r="S48" s="34">
        <v>0</v>
      </c>
      <c r="U48" s="34" t="s">
        <v>46</v>
      </c>
      <c r="V48" s="335">
        <v>42153</v>
      </c>
      <c r="W48" s="34" t="s">
        <v>136</v>
      </c>
      <c r="X48" s="335">
        <v>16586</v>
      </c>
      <c r="Y48" s="34" t="s">
        <v>127</v>
      </c>
      <c r="Z48" s="34">
        <v>0</v>
      </c>
      <c r="AA48" s="34">
        <v>0</v>
      </c>
      <c r="AB48" s="333">
        <v>1.353</v>
      </c>
      <c r="AC48" s="34">
        <v>0</v>
      </c>
      <c r="AE48" s="34" t="s">
        <v>46</v>
      </c>
      <c r="AF48" s="335">
        <v>42153</v>
      </c>
      <c r="AG48" s="34" t="s">
        <v>168</v>
      </c>
      <c r="AH48" s="335">
        <v>14395</v>
      </c>
      <c r="AI48" s="34" t="s">
        <v>121</v>
      </c>
      <c r="AJ48" s="34">
        <v>0</v>
      </c>
      <c r="AK48" s="34">
        <v>0</v>
      </c>
      <c r="AL48" s="333">
        <v>1.1953198759999999</v>
      </c>
      <c r="AM48" s="34">
        <v>0</v>
      </c>
      <c r="AO48" s="34" t="s">
        <v>46</v>
      </c>
      <c r="AP48" s="335">
        <v>42153</v>
      </c>
      <c r="AQ48" s="34" t="s">
        <v>145</v>
      </c>
      <c r="AR48" s="335">
        <v>16586</v>
      </c>
      <c r="AS48" s="34" t="s">
        <v>127</v>
      </c>
      <c r="AT48" s="34">
        <v>0</v>
      </c>
      <c r="AU48" s="34">
        <v>0</v>
      </c>
      <c r="AV48" s="333">
        <v>1.417</v>
      </c>
      <c r="AW48" s="34">
        <v>0</v>
      </c>
      <c r="AY48" s="34" t="s">
        <v>47</v>
      </c>
      <c r="AZ48" s="335">
        <v>42153</v>
      </c>
      <c r="BA48" s="34" t="s">
        <v>147</v>
      </c>
      <c r="BB48" s="335">
        <v>12568</v>
      </c>
      <c r="BC48" s="34" t="s">
        <v>116</v>
      </c>
      <c r="BD48" s="34">
        <v>0</v>
      </c>
      <c r="BE48" s="34">
        <v>0</v>
      </c>
      <c r="BF48" s="333">
        <v>1.0740000000000001</v>
      </c>
      <c r="BG48" s="34">
        <v>0</v>
      </c>
    </row>
    <row r="49" spans="1:59" x14ac:dyDescent="0.2">
      <c r="A49" s="34" t="s">
        <v>46</v>
      </c>
      <c r="B49" s="335">
        <v>42153</v>
      </c>
      <c r="C49" s="34" t="s">
        <v>99</v>
      </c>
      <c r="D49" s="335">
        <v>16951</v>
      </c>
      <c r="E49" s="34" t="s">
        <v>128</v>
      </c>
      <c r="F49" s="34">
        <v>0</v>
      </c>
      <c r="G49" s="34">
        <v>0</v>
      </c>
      <c r="H49" s="333">
        <v>1.312793568</v>
      </c>
      <c r="I49" s="34">
        <v>0</v>
      </c>
      <c r="K49" s="34" t="s">
        <v>46</v>
      </c>
      <c r="L49" s="335">
        <v>42153</v>
      </c>
      <c r="M49" s="34" t="s">
        <v>136</v>
      </c>
      <c r="N49" s="335">
        <v>16951</v>
      </c>
      <c r="O49" s="34" t="s">
        <v>128</v>
      </c>
      <c r="P49" s="34">
        <v>0</v>
      </c>
      <c r="Q49" s="34">
        <v>0</v>
      </c>
      <c r="R49" s="333">
        <v>1.3563325589999999</v>
      </c>
      <c r="S49" s="34">
        <v>0</v>
      </c>
      <c r="U49" s="34" t="s">
        <v>46</v>
      </c>
      <c r="V49" s="335">
        <v>42153</v>
      </c>
      <c r="W49" s="34" t="s">
        <v>136</v>
      </c>
      <c r="X49" s="335">
        <v>16951</v>
      </c>
      <c r="Y49" s="34" t="s">
        <v>128</v>
      </c>
      <c r="Z49" s="34">
        <v>0</v>
      </c>
      <c r="AA49" s="34">
        <v>0</v>
      </c>
      <c r="AB49" s="333">
        <v>1.3563325589999999</v>
      </c>
      <c r="AC49" s="34">
        <v>0</v>
      </c>
      <c r="AE49" s="34" t="s">
        <v>46</v>
      </c>
      <c r="AF49" s="335">
        <v>42153</v>
      </c>
      <c r="AG49" s="34" t="s">
        <v>168</v>
      </c>
      <c r="AH49" s="335">
        <v>14760</v>
      </c>
      <c r="AI49" s="34" t="s">
        <v>122</v>
      </c>
      <c r="AJ49" s="34">
        <v>0</v>
      </c>
      <c r="AK49" s="34">
        <v>0</v>
      </c>
      <c r="AL49" s="333">
        <v>1.202</v>
      </c>
      <c r="AM49" s="34">
        <v>0</v>
      </c>
      <c r="AO49" s="34" t="s">
        <v>46</v>
      </c>
      <c r="AP49" s="335">
        <v>42153</v>
      </c>
      <c r="AQ49" s="34" t="s">
        <v>145</v>
      </c>
      <c r="AR49" s="335">
        <v>16951</v>
      </c>
      <c r="AS49" s="34" t="s">
        <v>128</v>
      </c>
      <c r="AT49" s="34">
        <v>0</v>
      </c>
      <c r="AU49" s="34">
        <v>0</v>
      </c>
      <c r="AV49" s="333">
        <v>1.4201100609999999</v>
      </c>
      <c r="AW49" s="34">
        <v>0</v>
      </c>
      <c r="AY49" s="34" t="s">
        <v>47</v>
      </c>
      <c r="AZ49" s="335">
        <v>42153</v>
      </c>
      <c r="BA49" s="34" t="s">
        <v>147</v>
      </c>
      <c r="BB49" s="335">
        <v>12933</v>
      </c>
      <c r="BC49" s="34" t="s">
        <v>117</v>
      </c>
      <c r="BD49" s="34">
        <v>0</v>
      </c>
      <c r="BE49" s="34">
        <v>0</v>
      </c>
      <c r="BF49" s="333">
        <v>1.093</v>
      </c>
      <c r="BG49" s="34">
        <v>0</v>
      </c>
    </row>
    <row r="50" spans="1:59" x14ac:dyDescent="0.2">
      <c r="A50" s="34" t="s">
        <v>46</v>
      </c>
      <c r="B50" s="335">
        <v>42153</v>
      </c>
      <c r="C50" s="34" t="s">
        <v>99</v>
      </c>
      <c r="D50" s="335">
        <v>17316</v>
      </c>
      <c r="E50" s="34" t="s">
        <v>129</v>
      </c>
      <c r="F50" s="34">
        <v>0</v>
      </c>
      <c r="G50" s="34">
        <v>0</v>
      </c>
      <c r="H50" s="333">
        <v>1.3174582500000001</v>
      </c>
      <c r="I50" s="34">
        <v>0</v>
      </c>
      <c r="K50" s="34" t="s">
        <v>46</v>
      </c>
      <c r="L50" s="335">
        <v>42153</v>
      </c>
      <c r="M50" s="34" t="s">
        <v>136</v>
      </c>
      <c r="N50" s="335">
        <v>17316</v>
      </c>
      <c r="O50" s="34" t="s">
        <v>129</v>
      </c>
      <c r="P50" s="34">
        <v>0</v>
      </c>
      <c r="Q50" s="34">
        <v>0</v>
      </c>
      <c r="R50" s="333">
        <v>1.3594986659999999</v>
      </c>
      <c r="S50" s="34">
        <v>0</v>
      </c>
      <c r="U50" s="34" t="s">
        <v>46</v>
      </c>
      <c r="V50" s="335">
        <v>42153</v>
      </c>
      <c r="W50" s="34" t="s">
        <v>136</v>
      </c>
      <c r="X50" s="335">
        <v>17316</v>
      </c>
      <c r="Y50" s="34" t="s">
        <v>129</v>
      </c>
      <c r="Z50" s="34">
        <v>0</v>
      </c>
      <c r="AA50" s="34">
        <v>0</v>
      </c>
      <c r="AB50" s="333">
        <v>1.3594986659999999</v>
      </c>
      <c r="AC50" s="34">
        <v>0</v>
      </c>
      <c r="AE50" s="34" t="s">
        <v>46</v>
      </c>
      <c r="AF50" s="335">
        <v>42153</v>
      </c>
      <c r="AG50" s="34" t="s">
        <v>168</v>
      </c>
      <c r="AH50" s="335">
        <v>15125</v>
      </c>
      <c r="AI50" s="34" t="s">
        <v>123</v>
      </c>
      <c r="AJ50" s="34">
        <v>0</v>
      </c>
      <c r="AK50" s="34">
        <v>0</v>
      </c>
      <c r="AL50" s="333">
        <v>1.2082332039999999</v>
      </c>
      <c r="AM50" s="34">
        <v>0</v>
      </c>
      <c r="AO50" s="34" t="s">
        <v>46</v>
      </c>
      <c r="AP50" s="335">
        <v>42153</v>
      </c>
      <c r="AQ50" s="34" t="s">
        <v>145</v>
      </c>
      <c r="AR50" s="335">
        <v>17316</v>
      </c>
      <c r="AS50" s="34" t="s">
        <v>129</v>
      </c>
      <c r="AT50" s="34">
        <v>0</v>
      </c>
      <c r="AU50" s="34">
        <v>0</v>
      </c>
      <c r="AV50" s="333">
        <v>1.423213539</v>
      </c>
      <c r="AW50" s="34">
        <v>0</v>
      </c>
      <c r="AY50" s="34" t="s">
        <v>47</v>
      </c>
      <c r="AZ50" s="335">
        <v>42153</v>
      </c>
      <c r="BA50" s="34" t="s">
        <v>147</v>
      </c>
      <c r="BB50" s="335">
        <v>13299</v>
      </c>
      <c r="BC50" s="34" t="s">
        <v>118</v>
      </c>
      <c r="BD50" s="34">
        <v>0</v>
      </c>
      <c r="BE50" s="34">
        <v>0</v>
      </c>
      <c r="BF50" s="333">
        <v>1.1080000000000001</v>
      </c>
      <c r="BG50" s="34">
        <v>0</v>
      </c>
    </row>
    <row r="51" spans="1:59" x14ac:dyDescent="0.2">
      <c r="A51" s="34" t="s">
        <v>46</v>
      </c>
      <c r="B51" s="335">
        <v>42153</v>
      </c>
      <c r="C51" s="34" t="s">
        <v>99</v>
      </c>
      <c r="D51" s="335">
        <v>17682</v>
      </c>
      <c r="E51" s="34" t="s">
        <v>130</v>
      </c>
      <c r="F51" s="34">
        <v>0</v>
      </c>
      <c r="G51" s="34">
        <v>0</v>
      </c>
      <c r="H51" s="333">
        <v>1.32190275</v>
      </c>
      <c r="I51" s="34">
        <v>0</v>
      </c>
      <c r="K51" s="34" t="s">
        <v>46</v>
      </c>
      <c r="L51" s="335">
        <v>42153</v>
      </c>
      <c r="M51" s="34" t="s">
        <v>136</v>
      </c>
      <c r="N51" s="335">
        <v>17682</v>
      </c>
      <c r="O51" s="34" t="s">
        <v>130</v>
      </c>
      <c r="P51" s="34">
        <v>0</v>
      </c>
      <c r="Q51" s="34">
        <v>0</v>
      </c>
      <c r="R51" s="333">
        <v>1.3624873070000001</v>
      </c>
      <c r="S51" s="34">
        <v>0</v>
      </c>
      <c r="U51" s="34" t="s">
        <v>46</v>
      </c>
      <c r="V51" s="335">
        <v>42153</v>
      </c>
      <c r="W51" s="34" t="s">
        <v>136</v>
      </c>
      <c r="X51" s="335">
        <v>17682</v>
      </c>
      <c r="Y51" s="34" t="s">
        <v>130</v>
      </c>
      <c r="Z51" s="34">
        <v>0</v>
      </c>
      <c r="AA51" s="34">
        <v>0</v>
      </c>
      <c r="AB51" s="333">
        <v>1.3624873070000001</v>
      </c>
      <c r="AC51" s="34">
        <v>0</v>
      </c>
      <c r="AE51" s="34" t="s">
        <v>46</v>
      </c>
      <c r="AF51" s="335">
        <v>42153</v>
      </c>
      <c r="AG51" s="34" t="s">
        <v>168</v>
      </c>
      <c r="AH51" s="335">
        <v>15490</v>
      </c>
      <c r="AI51" s="34" t="s">
        <v>124</v>
      </c>
      <c r="AJ51" s="34">
        <v>0</v>
      </c>
      <c r="AK51" s="34">
        <v>0</v>
      </c>
      <c r="AL51" s="333">
        <v>1.2142758819999999</v>
      </c>
      <c r="AM51" s="34">
        <v>0</v>
      </c>
      <c r="AO51" s="34" t="s">
        <v>46</v>
      </c>
      <c r="AP51" s="335">
        <v>42153</v>
      </c>
      <c r="AQ51" s="34" t="s">
        <v>145</v>
      </c>
      <c r="AR51" s="335">
        <v>17682</v>
      </c>
      <c r="AS51" s="34" t="s">
        <v>130</v>
      </c>
      <c r="AT51" s="34">
        <v>0</v>
      </c>
      <c r="AU51" s="34">
        <v>0</v>
      </c>
      <c r="AV51" s="333">
        <v>1.4262054099999999</v>
      </c>
      <c r="AW51" s="34">
        <v>0</v>
      </c>
      <c r="AY51" s="34" t="s">
        <v>47</v>
      </c>
      <c r="AZ51" s="335">
        <v>42153</v>
      </c>
      <c r="BA51" s="34" t="s">
        <v>147</v>
      </c>
      <c r="BB51" s="335">
        <v>13664</v>
      </c>
      <c r="BC51" s="34" t="s">
        <v>119</v>
      </c>
      <c r="BD51" s="34">
        <v>0</v>
      </c>
      <c r="BE51" s="34">
        <v>0</v>
      </c>
      <c r="BF51" s="333">
        <v>1.1200000000000001</v>
      </c>
      <c r="BG51" s="34">
        <v>0</v>
      </c>
    </row>
    <row r="52" spans="1:59" x14ac:dyDescent="0.2">
      <c r="A52" s="34" t="s">
        <v>46</v>
      </c>
      <c r="B52" s="335">
        <v>42153</v>
      </c>
      <c r="C52" s="34" t="s">
        <v>99</v>
      </c>
      <c r="D52" s="335">
        <v>18049</v>
      </c>
      <c r="E52" s="34" t="s">
        <v>131</v>
      </c>
      <c r="F52" s="34">
        <v>0</v>
      </c>
      <c r="G52" s="34">
        <v>0</v>
      </c>
      <c r="H52" s="333">
        <v>1.3257816920000001</v>
      </c>
      <c r="I52" s="34">
        <v>0</v>
      </c>
      <c r="K52" s="34" t="s">
        <v>46</v>
      </c>
      <c r="L52" s="335">
        <v>42153</v>
      </c>
      <c r="M52" s="34" t="s">
        <v>136</v>
      </c>
      <c r="N52" s="335">
        <v>18049</v>
      </c>
      <c r="O52" s="34" t="s">
        <v>131</v>
      </c>
      <c r="P52" s="34">
        <v>0</v>
      </c>
      <c r="Q52" s="34">
        <v>0</v>
      </c>
      <c r="R52" s="333">
        <v>1.365019293</v>
      </c>
      <c r="S52" s="34">
        <v>0</v>
      </c>
      <c r="U52" s="34" t="s">
        <v>46</v>
      </c>
      <c r="V52" s="335">
        <v>42153</v>
      </c>
      <c r="W52" s="34" t="s">
        <v>136</v>
      </c>
      <c r="X52" s="335">
        <v>18049</v>
      </c>
      <c r="Y52" s="34" t="s">
        <v>131</v>
      </c>
      <c r="Z52" s="34">
        <v>0</v>
      </c>
      <c r="AA52" s="34">
        <v>0</v>
      </c>
      <c r="AB52" s="333">
        <v>1.365019293</v>
      </c>
      <c r="AC52" s="34">
        <v>0</v>
      </c>
      <c r="AE52" s="34" t="s">
        <v>46</v>
      </c>
      <c r="AF52" s="335">
        <v>42153</v>
      </c>
      <c r="AG52" s="34" t="s">
        <v>168</v>
      </c>
      <c r="AH52" s="335">
        <v>15855</v>
      </c>
      <c r="AI52" s="34" t="s">
        <v>125</v>
      </c>
      <c r="AJ52" s="34">
        <v>0</v>
      </c>
      <c r="AK52" s="34">
        <v>0</v>
      </c>
      <c r="AL52" s="333">
        <v>1.2201960329999999</v>
      </c>
      <c r="AM52" s="34">
        <v>0</v>
      </c>
      <c r="AO52" s="34" t="s">
        <v>46</v>
      </c>
      <c r="AP52" s="335">
        <v>42153</v>
      </c>
      <c r="AQ52" s="34" t="s">
        <v>145</v>
      </c>
      <c r="AR52" s="335">
        <v>18049</v>
      </c>
      <c r="AS52" s="34" t="s">
        <v>131</v>
      </c>
      <c r="AT52" s="34">
        <v>0</v>
      </c>
      <c r="AU52" s="34">
        <v>0</v>
      </c>
      <c r="AV52" s="333">
        <v>1.428712083</v>
      </c>
      <c r="AW52" s="34">
        <v>0</v>
      </c>
      <c r="AY52" s="34" t="s">
        <v>47</v>
      </c>
      <c r="AZ52" s="335">
        <v>42153</v>
      </c>
      <c r="BA52" s="34" t="s">
        <v>147</v>
      </c>
      <c r="BB52" s="335">
        <v>14031</v>
      </c>
      <c r="BC52" s="34" t="s">
        <v>120</v>
      </c>
      <c r="BD52" s="34">
        <v>0</v>
      </c>
      <c r="BE52" s="34">
        <v>0</v>
      </c>
      <c r="BF52" s="333">
        <v>1.129</v>
      </c>
      <c r="BG52" s="34">
        <v>0</v>
      </c>
    </row>
    <row r="53" spans="1:59" x14ac:dyDescent="0.2">
      <c r="A53" s="34" t="s">
        <v>46</v>
      </c>
      <c r="B53" s="335">
        <v>42153</v>
      </c>
      <c r="C53" s="34" t="s">
        <v>99</v>
      </c>
      <c r="D53" s="335">
        <v>18413</v>
      </c>
      <c r="E53" s="34" t="s">
        <v>177</v>
      </c>
      <c r="F53" s="34">
        <v>0</v>
      </c>
      <c r="G53" s="34">
        <v>0</v>
      </c>
      <c r="H53" s="333">
        <v>1.3289250050000001</v>
      </c>
      <c r="I53" s="34">
        <v>0</v>
      </c>
      <c r="K53" s="34" t="s">
        <v>46</v>
      </c>
      <c r="L53" s="335">
        <v>42153</v>
      </c>
      <c r="M53" s="34" t="s">
        <v>136</v>
      </c>
      <c r="N53" s="335">
        <v>18413</v>
      </c>
      <c r="O53" s="34" t="s">
        <v>177</v>
      </c>
      <c r="P53" s="34">
        <v>0</v>
      </c>
      <c r="Q53" s="34">
        <v>0</v>
      </c>
      <c r="R53" s="333">
        <v>1.367</v>
      </c>
      <c r="S53" s="34">
        <v>0</v>
      </c>
      <c r="U53" s="34" t="s">
        <v>46</v>
      </c>
      <c r="V53" s="335">
        <v>42153</v>
      </c>
      <c r="W53" s="34" t="s">
        <v>136</v>
      </c>
      <c r="X53" s="335">
        <v>18413</v>
      </c>
      <c r="Y53" s="34" t="s">
        <v>177</v>
      </c>
      <c r="Z53" s="34">
        <v>0</v>
      </c>
      <c r="AA53" s="34">
        <v>0</v>
      </c>
      <c r="AB53" s="333">
        <v>1.367</v>
      </c>
      <c r="AC53" s="34">
        <v>0</v>
      </c>
      <c r="AE53" s="34" t="s">
        <v>46</v>
      </c>
      <c r="AF53" s="335">
        <v>42153</v>
      </c>
      <c r="AG53" s="34" t="s">
        <v>168</v>
      </c>
      <c r="AH53" s="335">
        <v>16222</v>
      </c>
      <c r="AI53" s="34" t="s">
        <v>126</v>
      </c>
      <c r="AJ53" s="34">
        <v>0</v>
      </c>
      <c r="AK53" s="34">
        <v>0</v>
      </c>
      <c r="AL53" s="333">
        <v>1.22617759</v>
      </c>
      <c r="AM53" s="34">
        <v>0</v>
      </c>
      <c r="AO53" s="34" t="s">
        <v>46</v>
      </c>
      <c r="AP53" s="335">
        <v>42153</v>
      </c>
      <c r="AQ53" s="34" t="s">
        <v>145</v>
      </c>
      <c r="AR53" s="335">
        <v>18413</v>
      </c>
      <c r="AS53" s="34" t="s">
        <v>177</v>
      </c>
      <c r="AT53" s="34">
        <v>0</v>
      </c>
      <c r="AU53" s="34">
        <v>0</v>
      </c>
      <c r="AV53" s="333">
        <v>1.4305655260000001</v>
      </c>
      <c r="AW53" s="34">
        <v>0</v>
      </c>
      <c r="AY53" s="34" t="s">
        <v>47</v>
      </c>
      <c r="AZ53" s="335">
        <v>42153</v>
      </c>
      <c r="BA53" s="34" t="s">
        <v>147</v>
      </c>
      <c r="BB53" s="335">
        <v>14395</v>
      </c>
      <c r="BC53" s="34" t="s">
        <v>121</v>
      </c>
      <c r="BD53" s="34">
        <v>0</v>
      </c>
      <c r="BE53" s="34">
        <v>0</v>
      </c>
      <c r="BF53" s="333">
        <v>1.137</v>
      </c>
      <c r="BG53" s="34">
        <v>0</v>
      </c>
    </row>
    <row r="54" spans="1:59" x14ac:dyDescent="0.2">
      <c r="A54" s="34" t="s">
        <v>46</v>
      </c>
      <c r="B54" s="335">
        <v>42153</v>
      </c>
      <c r="C54" s="34" t="s">
        <v>99</v>
      </c>
      <c r="D54" s="335">
        <v>18777</v>
      </c>
      <c r="E54" s="34" t="s">
        <v>178</v>
      </c>
      <c r="F54" s="34">
        <v>0</v>
      </c>
      <c r="G54" s="34">
        <v>0</v>
      </c>
      <c r="H54" s="333">
        <v>1.331408347</v>
      </c>
      <c r="I54" s="34">
        <v>0</v>
      </c>
      <c r="K54" s="34" t="s">
        <v>46</v>
      </c>
      <c r="L54" s="335">
        <v>42153</v>
      </c>
      <c r="M54" s="34" t="s">
        <v>136</v>
      </c>
      <c r="N54" s="335">
        <v>18777</v>
      </c>
      <c r="O54" s="34" t="s">
        <v>178</v>
      </c>
      <c r="P54" s="34">
        <v>0</v>
      </c>
      <c r="Q54" s="34">
        <v>0</v>
      </c>
      <c r="R54" s="333">
        <v>1.3685639140000001</v>
      </c>
      <c r="S54" s="34">
        <v>0</v>
      </c>
      <c r="U54" s="34" t="s">
        <v>46</v>
      </c>
      <c r="V54" s="335">
        <v>42153</v>
      </c>
      <c r="W54" s="34" t="s">
        <v>136</v>
      </c>
      <c r="X54" s="335">
        <v>18777</v>
      </c>
      <c r="Y54" s="34" t="s">
        <v>178</v>
      </c>
      <c r="Z54" s="34">
        <v>0</v>
      </c>
      <c r="AA54" s="34">
        <v>0</v>
      </c>
      <c r="AB54" s="333">
        <v>1.3685639140000001</v>
      </c>
      <c r="AC54" s="34">
        <v>0</v>
      </c>
      <c r="AE54" s="34" t="s">
        <v>46</v>
      </c>
      <c r="AF54" s="335">
        <v>42153</v>
      </c>
      <c r="AG54" s="34" t="s">
        <v>168</v>
      </c>
      <c r="AH54" s="335">
        <v>16586</v>
      </c>
      <c r="AI54" s="34" t="s">
        <v>127</v>
      </c>
      <c r="AJ54" s="34">
        <v>0</v>
      </c>
      <c r="AK54" s="34">
        <v>0</v>
      </c>
      <c r="AL54" s="333">
        <v>1.232</v>
      </c>
      <c r="AM54" s="34">
        <v>0</v>
      </c>
      <c r="AO54" s="34" t="s">
        <v>46</v>
      </c>
      <c r="AP54" s="335">
        <v>42153</v>
      </c>
      <c r="AQ54" s="34" t="s">
        <v>145</v>
      </c>
      <c r="AR54" s="335">
        <v>18777</v>
      </c>
      <c r="AS54" s="34" t="s">
        <v>178</v>
      </c>
      <c r="AT54" s="34">
        <v>0</v>
      </c>
      <c r="AU54" s="34">
        <v>0</v>
      </c>
      <c r="AV54" s="333">
        <v>1.4318309490000001</v>
      </c>
      <c r="AW54" s="34">
        <v>0</v>
      </c>
      <c r="AY54" s="34" t="s">
        <v>47</v>
      </c>
      <c r="AZ54" s="335">
        <v>42153</v>
      </c>
      <c r="BA54" s="34" t="s">
        <v>147</v>
      </c>
      <c r="BB54" s="335">
        <v>14760</v>
      </c>
      <c r="BC54" s="34" t="s">
        <v>122</v>
      </c>
      <c r="BD54" s="34">
        <v>0</v>
      </c>
      <c r="BE54" s="34">
        <v>0</v>
      </c>
      <c r="BF54" s="333">
        <v>1.1439999999999999</v>
      </c>
      <c r="BG54" s="34">
        <v>0</v>
      </c>
    </row>
    <row r="55" spans="1:59" x14ac:dyDescent="0.2">
      <c r="A55" s="34" t="s">
        <v>46</v>
      </c>
      <c r="B55" s="335">
        <v>42153</v>
      </c>
      <c r="C55" s="34" t="s">
        <v>99</v>
      </c>
      <c r="D55" s="335">
        <v>19143</v>
      </c>
      <c r="E55" s="34" t="s">
        <v>179</v>
      </c>
      <c r="F55" s="34">
        <v>0</v>
      </c>
      <c r="G55" s="34">
        <v>0</v>
      </c>
      <c r="H55" s="333">
        <v>1.333124075</v>
      </c>
      <c r="I55" s="34">
        <v>0</v>
      </c>
      <c r="K55" s="34" t="s">
        <v>46</v>
      </c>
      <c r="L55" s="335">
        <v>42153</v>
      </c>
      <c r="M55" s="34" t="s">
        <v>136</v>
      </c>
      <c r="N55" s="335">
        <v>19143</v>
      </c>
      <c r="O55" s="34" t="s">
        <v>179</v>
      </c>
      <c r="P55" s="34">
        <v>0</v>
      </c>
      <c r="Q55" s="34">
        <v>0</v>
      </c>
      <c r="R55" s="333">
        <v>1.3697087349999999</v>
      </c>
      <c r="S55" s="34">
        <v>0</v>
      </c>
      <c r="U55" s="34" t="s">
        <v>46</v>
      </c>
      <c r="V55" s="335">
        <v>42153</v>
      </c>
      <c r="W55" s="34" t="s">
        <v>136</v>
      </c>
      <c r="X55" s="335">
        <v>19143</v>
      </c>
      <c r="Y55" s="34" t="s">
        <v>179</v>
      </c>
      <c r="Z55" s="34">
        <v>0</v>
      </c>
      <c r="AA55" s="34">
        <v>0</v>
      </c>
      <c r="AB55" s="333">
        <v>1.3697087349999999</v>
      </c>
      <c r="AC55" s="34">
        <v>0</v>
      </c>
      <c r="AE55" s="34" t="s">
        <v>46</v>
      </c>
      <c r="AF55" s="335">
        <v>42153</v>
      </c>
      <c r="AG55" s="34" t="s">
        <v>168</v>
      </c>
      <c r="AH55" s="335">
        <v>16951</v>
      </c>
      <c r="AI55" s="34" t="s">
        <v>128</v>
      </c>
      <c r="AJ55" s="34">
        <v>0</v>
      </c>
      <c r="AK55" s="34">
        <v>0</v>
      </c>
      <c r="AL55" s="333">
        <v>1.2378207400000001</v>
      </c>
      <c r="AM55" s="34">
        <v>0</v>
      </c>
      <c r="AO55" s="34" t="s">
        <v>46</v>
      </c>
      <c r="AP55" s="335">
        <v>42153</v>
      </c>
      <c r="AQ55" s="34" t="s">
        <v>145</v>
      </c>
      <c r="AR55" s="335">
        <v>19143</v>
      </c>
      <c r="AS55" s="34" t="s">
        <v>179</v>
      </c>
      <c r="AT55" s="34">
        <v>0</v>
      </c>
      <c r="AU55" s="34">
        <v>0</v>
      </c>
      <c r="AV55" s="333">
        <v>1.4323833349999999</v>
      </c>
      <c r="AW55" s="34">
        <v>0</v>
      </c>
      <c r="AY55" s="34" t="s">
        <v>47</v>
      </c>
      <c r="AZ55" s="335">
        <v>42153</v>
      </c>
      <c r="BA55" s="34" t="s">
        <v>147</v>
      </c>
      <c r="BB55" s="335">
        <v>15125</v>
      </c>
      <c r="BC55" s="34" t="s">
        <v>123</v>
      </c>
      <c r="BD55" s="34">
        <v>0</v>
      </c>
      <c r="BE55" s="34">
        <v>0</v>
      </c>
      <c r="BF55" s="333">
        <v>1.151</v>
      </c>
      <c r="BG55" s="34">
        <v>0</v>
      </c>
    </row>
    <row r="56" spans="1:59" x14ac:dyDescent="0.2">
      <c r="A56" s="34" t="s">
        <v>46</v>
      </c>
      <c r="B56" s="335">
        <v>42153</v>
      </c>
      <c r="C56" s="34" t="s">
        <v>99</v>
      </c>
      <c r="D56" s="335">
        <v>19508</v>
      </c>
      <c r="E56" s="34" t="s">
        <v>180</v>
      </c>
      <c r="F56" s="34">
        <v>0</v>
      </c>
      <c r="G56" s="34">
        <v>0</v>
      </c>
      <c r="H56" s="333">
        <v>1.3338086</v>
      </c>
      <c r="I56" s="34">
        <v>0</v>
      </c>
      <c r="K56" s="34" t="s">
        <v>46</v>
      </c>
      <c r="L56" s="335">
        <v>42153</v>
      </c>
      <c r="M56" s="34" t="s">
        <v>136</v>
      </c>
      <c r="N56" s="335">
        <v>19508</v>
      </c>
      <c r="O56" s="34" t="s">
        <v>180</v>
      </c>
      <c r="P56" s="34">
        <v>0</v>
      </c>
      <c r="Q56" s="34">
        <v>0</v>
      </c>
      <c r="R56" s="333">
        <v>1.3702806670000001</v>
      </c>
      <c r="S56" s="34">
        <v>0</v>
      </c>
      <c r="U56" s="34" t="s">
        <v>46</v>
      </c>
      <c r="V56" s="335">
        <v>42153</v>
      </c>
      <c r="W56" s="34" t="s">
        <v>136</v>
      </c>
      <c r="X56" s="335">
        <v>19508</v>
      </c>
      <c r="Y56" s="34" t="s">
        <v>180</v>
      </c>
      <c r="Z56" s="34">
        <v>0</v>
      </c>
      <c r="AA56" s="34">
        <v>0</v>
      </c>
      <c r="AB56" s="333">
        <v>1.3702806670000001</v>
      </c>
      <c r="AC56" s="34">
        <v>0</v>
      </c>
      <c r="AE56" s="34" t="s">
        <v>46</v>
      </c>
      <c r="AF56" s="335">
        <v>42153</v>
      </c>
      <c r="AG56" s="34" t="s">
        <v>168</v>
      </c>
      <c r="AH56" s="335">
        <v>17316</v>
      </c>
      <c r="AI56" s="34" t="s">
        <v>129</v>
      </c>
      <c r="AJ56" s="34">
        <v>0</v>
      </c>
      <c r="AK56" s="34">
        <v>0</v>
      </c>
      <c r="AL56" s="333">
        <v>1.243454692</v>
      </c>
      <c r="AM56" s="34">
        <v>0</v>
      </c>
      <c r="AO56" s="34" t="s">
        <v>46</v>
      </c>
      <c r="AP56" s="335">
        <v>42153</v>
      </c>
      <c r="AQ56" s="34" t="s">
        <v>145</v>
      </c>
      <c r="AR56" s="335">
        <v>19508</v>
      </c>
      <c r="AS56" s="34" t="s">
        <v>180</v>
      </c>
      <c r="AT56" s="34">
        <v>0</v>
      </c>
      <c r="AU56" s="34">
        <v>0</v>
      </c>
      <c r="AV56" s="333">
        <v>1.431948062</v>
      </c>
      <c r="AW56" s="34">
        <v>0</v>
      </c>
      <c r="AY56" s="34" t="s">
        <v>47</v>
      </c>
      <c r="AZ56" s="335">
        <v>42153</v>
      </c>
      <c r="BA56" s="34" t="s">
        <v>147</v>
      </c>
      <c r="BB56" s="335">
        <v>15490</v>
      </c>
      <c r="BC56" s="34" t="s">
        <v>124</v>
      </c>
      <c r="BD56" s="34">
        <v>0</v>
      </c>
      <c r="BE56" s="34">
        <v>0</v>
      </c>
      <c r="BF56" s="333">
        <v>1.1579999999999999</v>
      </c>
      <c r="BG56" s="34">
        <v>0</v>
      </c>
    </row>
    <row r="57" spans="1:59" x14ac:dyDescent="0.2">
      <c r="A57" s="34" t="s">
        <v>46</v>
      </c>
      <c r="B57" s="335">
        <v>42153</v>
      </c>
      <c r="C57" s="34" t="s">
        <v>99</v>
      </c>
      <c r="D57" s="335">
        <v>19873</v>
      </c>
      <c r="E57" s="34" t="s">
        <v>181</v>
      </c>
      <c r="F57" s="34">
        <v>0</v>
      </c>
      <c r="G57" s="34">
        <v>0</v>
      </c>
      <c r="H57" s="333">
        <v>1.333462487</v>
      </c>
      <c r="I57" s="34">
        <v>0</v>
      </c>
      <c r="K57" s="34" t="s">
        <v>46</v>
      </c>
      <c r="L57" s="335">
        <v>42153</v>
      </c>
      <c r="M57" s="34" t="s">
        <v>136</v>
      </c>
      <c r="N57" s="335">
        <v>19873</v>
      </c>
      <c r="O57" s="34" t="s">
        <v>181</v>
      </c>
      <c r="P57" s="34">
        <v>0</v>
      </c>
      <c r="Q57" s="34">
        <v>0</v>
      </c>
      <c r="R57" s="333">
        <v>1.370375516</v>
      </c>
      <c r="S57" s="34">
        <v>0</v>
      </c>
      <c r="U57" s="34" t="s">
        <v>46</v>
      </c>
      <c r="V57" s="335">
        <v>42153</v>
      </c>
      <c r="W57" s="34" t="s">
        <v>136</v>
      </c>
      <c r="X57" s="335">
        <v>19873</v>
      </c>
      <c r="Y57" s="34" t="s">
        <v>181</v>
      </c>
      <c r="Z57" s="34">
        <v>0</v>
      </c>
      <c r="AA57" s="34">
        <v>0</v>
      </c>
      <c r="AB57" s="333">
        <v>1.370375516</v>
      </c>
      <c r="AC57" s="34">
        <v>0</v>
      </c>
      <c r="AE57" s="34" t="s">
        <v>46</v>
      </c>
      <c r="AF57" s="335">
        <v>42153</v>
      </c>
      <c r="AG57" s="34" t="s">
        <v>168</v>
      </c>
      <c r="AH57" s="335">
        <v>17682</v>
      </c>
      <c r="AI57" s="34" t="s">
        <v>130</v>
      </c>
      <c r="AJ57" s="34">
        <v>0</v>
      </c>
      <c r="AK57" s="34">
        <v>0</v>
      </c>
      <c r="AL57" s="333">
        <v>1.24881135</v>
      </c>
      <c r="AM57" s="34">
        <v>0</v>
      </c>
      <c r="AO57" s="34" t="s">
        <v>46</v>
      </c>
      <c r="AP57" s="335">
        <v>42153</v>
      </c>
      <c r="AQ57" s="34" t="s">
        <v>145</v>
      </c>
      <c r="AR57" s="335">
        <v>19873</v>
      </c>
      <c r="AS57" s="34" t="s">
        <v>181</v>
      </c>
      <c r="AT57" s="34">
        <v>0</v>
      </c>
      <c r="AU57" s="34">
        <v>0</v>
      </c>
      <c r="AV57" s="333">
        <v>1.4305199479999999</v>
      </c>
      <c r="AW57" s="34">
        <v>0</v>
      </c>
      <c r="AY57" s="34" t="s">
        <v>47</v>
      </c>
      <c r="AZ57" s="335">
        <v>42153</v>
      </c>
      <c r="BA57" s="34" t="s">
        <v>147</v>
      </c>
      <c r="BB57" s="335">
        <v>15855</v>
      </c>
      <c r="BC57" s="34" t="s">
        <v>125</v>
      </c>
      <c r="BD57" s="34">
        <v>0</v>
      </c>
      <c r="BE57" s="34">
        <v>0</v>
      </c>
      <c r="BF57" s="333">
        <v>1.1639999999999999</v>
      </c>
      <c r="BG57" s="34">
        <v>0</v>
      </c>
    </row>
    <row r="58" spans="1:59" x14ac:dyDescent="0.2">
      <c r="A58" s="34" t="s">
        <v>46</v>
      </c>
      <c r="B58" s="335">
        <v>42153</v>
      </c>
      <c r="C58" s="34" t="s">
        <v>99</v>
      </c>
      <c r="D58" s="335">
        <v>20240</v>
      </c>
      <c r="E58" s="34" t="s">
        <v>182</v>
      </c>
      <c r="F58" s="34">
        <v>0</v>
      </c>
      <c r="G58" s="34">
        <v>0</v>
      </c>
      <c r="H58" s="333">
        <v>1.3320000000000001</v>
      </c>
      <c r="I58" s="34">
        <v>0</v>
      </c>
      <c r="K58" s="34" t="s">
        <v>46</v>
      </c>
      <c r="L58" s="335">
        <v>42153</v>
      </c>
      <c r="M58" s="34" t="s">
        <v>136</v>
      </c>
      <c r="N58" s="335">
        <v>20240</v>
      </c>
      <c r="O58" s="34" t="s">
        <v>182</v>
      </c>
      <c r="P58" s="34">
        <v>0</v>
      </c>
      <c r="Q58" s="34">
        <v>0</v>
      </c>
      <c r="R58" s="333">
        <v>1.37</v>
      </c>
      <c r="S58" s="34">
        <v>0</v>
      </c>
      <c r="U58" s="34" t="s">
        <v>46</v>
      </c>
      <c r="V58" s="335">
        <v>42153</v>
      </c>
      <c r="W58" s="34" t="s">
        <v>136</v>
      </c>
      <c r="X58" s="335">
        <v>20240</v>
      </c>
      <c r="Y58" s="34" t="s">
        <v>182</v>
      </c>
      <c r="Z58" s="34">
        <v>0</v>
      </c>
      <c r="AA58" s="34">
        <v>0</v>
      </c>
      <c r="AB58" s="333">
        <v>1.37</v>
      </c>
      <c r="AC58" s="34">
        <v>0</v>
      </c>
      <c r="AE58" s="34" t="s">
        <v>46</v>
      </c>
      <c r="AF58" s="335">
        <v>42153</v>
      </c>
      <c r="AG58" s="34" t="s">
        <v>168</v>
      </c>
      <c r="AH58" s="335">
        <v>18049</v>
      </c>
      <c r="AI58" s="34" t="s">
        <v>131</v>
      </c>
      <c r="AJ58" s="34">
        <v>0</v>
      </c>
      <c r="AK58" s="34">
        <v>0</v>
      </c>
      <c r="AL58" s="333">
        <v>1.2535576859999999</v>
      </c>
      <c r="AM58" s="34">
        <v>0</v>
      </c>
      <c r="AO58" s="34" t="s">
        <v>46</v>
      </c>
      <c r="AP58" s="335">
        <v>42153</v>
      </c>
      <c r="AQ58" s="34" t="s">
        <v>145</v>
      </c>
      <c r="AR58" s="335">
        <v>20240</v>
      </c>
      <c r="AS58" s="34" t="s">
        <v>182</v>
      </c>
      <c r="AT58" s="34">
        <v>0</v>
      </c>
      <c r="AU58" s="34">
        <v>0</v>
      </c>
      <c r="AV58" s="333">
        <v>1.4279999999999999</v>
      </c>
      <c r="AW58" s="34">
        <v>0</v>
      </c>
      <c r="AY58" s="34" t="s">
        <v>47</v>
      </c>
      <c r="AZ58" s="335">
        <v>42153</v>
      </c>
      <c r="BA58" s="34" t="s">
        <v>147</v>
      </c>
      <c r="BB58" s="335">
        <v>16222</v>
      </c>
      <c r="BC58" s="34" t="s">
        <v>126</v>
      </c>
      <c r="BD58" s="34">
        <v>0</v>
      </c>
      <c r="BE58" s="34">
        <v>0</v>
      </c>
      <c r="BF58" s="333">
        <v>1.171</v>
      </c>
      <c r="BG58" s="34">
        <v>0</v>
      </c>
    </row>
    <row r="59" spans="1:59" x14ac:dyDescent="0.2">
      <c r="A59" s="34" t="s">
        <v>46</v>
      </c>
      <c r="B59" s="335">
        <v>42153</v>
      </c>
      <c r="C59" s="34" t="s">
        <v>99</v>
      </c>
      <c r="D59" s="335">
        <v>23891</v>
      </c>
      <c r="E59" s="34" t="s">
        <v>183</v>
      </c>
      <c r="F59" s="34">
        <v>0</v>
      </c>
      <c r="G59" s="34">
        <v>0</v>
      </c>
      <c r="H59" s="333">
        <v>1.2909999999999999</v>
      </c>
      <c r="I59" s="34">
        <v>0</v>
      </c>
      <c r="K59" s="34" t="s">
        <v>46</v>
      </c>
      <c r="L59" s="335">
        <v>42153</v>
      </c>
      <c r="M59" s="34" t="s">
        <v>136</v>
      </c>
      <c r="N59" s="335">
        <v>23891</v>
      </c>
      <c r="O59" s="34" t="s">
        <v>183</v>
      </c>
      <c r="P59" s="34">
        <v>0</v>
      </c>
      <c r="Q59" s="34">
        <v>0</v>
      </c>
      <c r="R59" s="333">
        <v>1.3240000000000001</v>
      </c>
      <c r="S59" s="34">
        <v>0</v>
      </c>
      <c r="U59" s="34" t="s">
        <v>46</v>
      </c>
      <c r="V59" s="335">
        <v>42153</v>
      </c>
      <c r="W59" s="34" t="s">
        <v>136</v>
      </c>
      <c r="X59" s="335">
        <v>23891</v>
      </c>
      <c r="Y59" s="34" t="s">
        <v>183</v>
      </c>
      <c r="Z59" s="34">
        <v>0</v>
      </c>
      <c r="AA59" s="34">
        <v>0</v>
      </c>
      <c r="AB59" s="333">
        <v>1.3240000000000001</v>
      </c>
      <c r="AC59" s="34">
        <v>0</v>
      </c>
      <c r="AE59" s="34" t="s">
        <v>46</v>
      </c>
      <c r="AF59" s="335">
        <v>42153</v>
      </c>
      <c r="AG59" s="34" t="s">
        <v>168</v>
      </c>
      <c r="AH59" s="335">
        <v>18413</v>
      </c>
      <c r="AI59" s="34" t="s">
        <v>177</v>
      </c>
      <c r="AJ59" s="34">
        <v>0</v>
      </c>
      <c r="AK59" s="34">
        <v>0</v>
      </c>
      <c r="AL59" s="333">
        <v>1.257516539</v>
      </c>
      <c r="AM59" s="34">
        <v>0</v>
      </c>
      <c r="AO59" s="34" t="s">
        <v>46</v>
      </c>
      <c r="AP59" s="335">
        <v>42153</v>
      </c>
      <c r="AQ59" s="34" t="s">
        <v>145</v>
      </c>
      <c r="AR59" s="335">
        <v>23891</v>
      </c>
      <c r="AS59" s="34" t="s">
        <v>183</v>
      </c>
      <c r="AT59" s="34">
        <v>0</v>
      </c>
      <c r="AU59" s="34">
        <v>0</v>
      </c>
      <c r="AV59" s="333">
        <v>1.3779999999999999</v>
      </c>
      <c r="AW59" s="34">
        <v>0</v>
      </c>
      <c r="AY59" s="34" t="s">
        <v>47</v>
      </c>
      <c r="AZ59" s="335">
        <v>42153</v>
      </c>
      <c r="BA59" s="34" t="s">
        <v>147</v>
      </c>
      <c r="BB59" s="335">
        <v>16586</v>
      </c>
      <c r="BC59" s="34" t="s">
        <v>127</v>
      </c>
      <c r="BD59" s="34">
        <v>0</v>
      </c>
      <c r="BE59" s="34">
        <v>0</v>
      </c>
      <c r="BF59" s="333">
        <v>1.177</v>
      </c>
      <c r="BG59" s="34">
        <v>0</v>
      </c>
    </row>
    <row r="60" spans="1:59" x14ac:dyDescent="0.2">
      <c r="A60" s="34" t="s">
        <v>46</v>
      </c>
      <c r="B60" s="335">
        <v>42153</v>
      </c>
      <c r="C60" s="34" t="s">
        <v>99</v>
      </c>
      <c r="D60" s="335">
        <v>27543</v>
      </c>
      <c r="E60" s="34" t="s">
        <v>184</v>
      </c>
      <c r="F60" s="34">
        <v>0</v>
      </c>
      <c r="G60" s="34">
        <v>0</v>
      </c>
      <c r="H60" s="333">
        <v>1.2789999999999999</v>
      </c>
      <c r="I60" s="34">
        <v>0</v>
      </c>
      <c r="K60" s="34" t="s">
        <v>46</v>
      </c>
      <c r="L60" s="335">
        <v>42153</v>
      </c>
      <c r="M60" s="34" t="s">
        <v>136</v>
      </c>
      <c r="N60" s="335">
        <v>27543</v>
      </c>
      <c r="O60" s="34" t="s">
        <v>184</v>
      </c>
      <c r="P60" s="34">
        <v>0</v>
      </c>
      <c r="Q60" s="34">
        <v>0</v>
      </c>
      <c r="R60" s="333">
        <v>1.3089999999999999</v>
      </c>
      <c r="S60" s="34">
        <v>0</v>
      </c>
      <c r="U60" s="34" t="s">
        <v>46</v>
      </c>
      <c r="V60" s="335">
        <v>42153</v>
      </c>
      <c r="W60" s="34" t="s">
        <v>136</v>
      </c>
      <c r="X60" s="335">
        <v>27543</v>
      </c>
      <c r="Y60" s="34" t="s">
        <v>184</v>
      </c>
      <c r="Z60" s="34">
        <v>0</v>
      </c>
      <c r="AA60" s="34">
        <v>0</v>
      </c>
      <c r="AB60" s="333">
        <v>1.3089999999999999</v>
      </c>
      <c r="AC60" s="34">
        <v>0</v>
      </c>
      <c r="AE60" s="34" t="s">
        <v>46</v>
      </c>
      <c r="AF60" s="335">
        <v>42153</v>
      </c>
      <c r="AG60" s="34" t="s">
        <v>168</v>
      </c>
      <c r="AH60" s="335">
        <v>18777</v>
      </c>
      <c r="AI60" s="34" t="s">
        <v>178</v>
      </c>
      <c r="AJ60" s="34">
        <v>0</v>
      </c>
      <c r="AK60" s="34">
        <v>0</v>
      </c>
      <c r="AL60" s="333">
        <v>1.260764445</v>
      </c>
      <c r="AM60" s="34">
        <v>0</v>
      </c>
      <c r="AO60" s="34" t="s">
        <v>46</v>
      </c>
      <c r="AP60" s="335">
        <v>42153</v>
      </c>
      <c r="AQ60" s="34" t="s">
        <v>145</v>
      </c>
      <c r="AR60" s="335">
        <v>27543</v>
      </c>
      <c r="AS60" s="34" t="s">
        <v>184</v>
      </c>
      <c r="AT60" s="34">
        <v>0</v>
      </c>
      <c r="AU60" s="34">
        <v>0</v>
      </c>
      <c r="AV60" s="333">
        <v>1.36</v>
      </c>
      <c r="AW60" s="34">
        <v>0</v>
      </c>
      <c r="AY60" s="34" t="s">
        <v>47</v>
      </c>
      <c r="AZ60" s="335">
        <v>42153</v>
      </c>
      <c r="BA60" s="34" t="s">
        <v>147</v>
      </c>
      <c r="BB60" s="335">
        <v>18413</v>
      </c>
      <c r="BC60" s="34" t="s">
        <v>177</v>
      </c>
      <c r="BD60" s="34">
        <v>0</v>
      </c>
      <c r="BE60" s="34">
        <v>0</v>
      </c>
      <c r="BF60" s="333">
        <v>1.204</v>
      </c>
      <c r="BG60" s="34">
        <v>0</v>
      </c>
    </row>
    <row r="61" spans="1:59" x14ac:dyDescent="0.2">
      <c r="A61" s="34" t="s">
        <v>46</v>
      </c>
      <c r="B61" s="335">
        <v>42102</v>
      </c>
      <c r="C61" s="34" t="s">
        <v>99</v>
      </c>
      <c r="D61" s="335">
        <v>23840</v>
      </c>
      <c r="E61" s="34" t="s">
        <v>183</v>
      </c>
      <c r="F61" s="34">
        <v>0</v>
      </c>
      <c r="G61" s="34">
        <v>0</v>
      </c>
      <c r="H61" s="333">
        <v>0.77100000000000002</v>
      </c>
      <c r="I61" s="34">
        <v>0</v>
      </c>
      <c r="K61" s="34" t="s">
        <v>46</v>
      </c>
      <c r="L61" s="335">
        <v>42102</v>
      </c>
      <c r="M61" s="34" t="s">
        <v>136</v>
      </c>
      <c r="N61" s="335">
        <v>23840</v>
      </c>
      <c r="O61" s="34" t="s">
        <v>183</v>
      </c>
      <c r="P61" s="34">
        <v>0</v>
      </c>
      <c r="Q61" s="34">
        <v>0</v>
      </c>
      <c r="R61" s="333">
        <v>0.80100000000000005</v>
      </c>
      <c r="S61" s="34">
        <v>0</v>
      </c>
      <c r="U61" s="34" t="s">
        <v>46</v>
      </c>
      <c r="V61" s="335">
        <v>42102</v>
      </c>
      <c r="W61" s="34" t="s">
        <v>136</v>
      </c>
      <c r="X61" s="335">
        <v>23840</v>
      </c>
      <c r="Y61" s="34" t="s">
        <v>183</v>
      </c>
      <c r="Z61" s="34">
        <v>0</v>
      </c>
      <c r="AA61" s="34">
        <v>0</v>
      </c>
      <c r="AB61" s="333">
        <v>0.80100000000000005</v>
      </c>
      <c r="AC61" s="34">
        <v>0</v>
      </c>
      <c r="AE61" s="34" t="s">
        <v>46</v>
      </c>
      <c r="AF61" s="335">
        <v>42153</v>
      </c>
      <c r="AG61" s="34" t="s">
        <v>168</v>
      </c>
      <c r="AH61" s="335">
        <v>19143</v>
      </c>
      <c r="AI61" s="34" t="s">
        <v>179</v>
      </c>
      <c r="AJ61" s="34">
        <v>0</v>
      </c>
      <c r="AK61" s="34">
        <v>0</v>
      </c>
      <c r="AL61" s="333">
        <v>1.263200425</v>
      </c>
      <c r="AM61" s="34">
        <v>0</v>
      </c>
      <c r="AO61" s="34" t="s">
        <v>46</v>
      </c>
      <c r="AP61" s="335">
        <v>42102</v>
      </c>
      <c r="AQ61" s="34" t="s">
        <v>145</v>
      </c>
      <c r="AR61" s="335">
        <v>23840</v>
      </c>
      <c r="AS61" s="34" t="s">
        <v>183</v>
      </c>
      <c r="AT61" s="34">
        <v>0</v>
      </c>
      <c r="AU61" s="34">
        <v>0</v>
      </c>
      <c r="AV61" s="333">
        <v>0.85799999999999998</v>
      </c>
      <c r="AW61" s="34">
        <v>0</v>
      </c>
      <c r="AY61" s="34" t="s">
        <v>47</v>
      </c>
      <c r="AZ61" s="335">
        <v>42153</v>
      </c>
      <c r="BA61" s="34" t="s">
        <v>147</v>
      </c>
      <c r="BB61" s="335">
        <v>20240</v>
      </c>
      <c r="BC61" s="34" t="s">
        <v>182</v>
      </c>
      <c r="BD61" s="34">
        <v>0</v>
      </c>
      <c r="BE61" s="34">
        <v>0</v>
      </c>
      <c r="BF61" s="333">
        <v>1.216</v>
      </c>
      <c r="BG61" s="34">
        <v>0</v>
      </c>
    </row>
    <row r="62" spans="1:59" x14ac:dyDescent="0.2">
      <c r="A62" s="34" t="s">
        <v>46</v>
      </c>
      <c r="B62" s="335">
        <v>42102</v>
      </c>
      <c r="C62" s="34" t="s">
        <v>99</v>
      </c>
      <c r="D62" s="335">
        <v>27493</v>
      </c>
      <c r="E62" s="34" t="s">
        <v>184</v>
      </c>
      <c r="F62" s="34">
        <v>0</v>
      </c>
      <c r="G62" s="34">
        <v>0</v>
      </c>
      <c r="H62" s="333">
        <v>0.75900000000000001</v>
      </c>
      <c r="I62" s="34">
        <v>0</v>
      </c>
      <c r="K62" s="34" t="s">
        <v>46</v>
      </c>
      <c r="L62" s="335">
        <v>42102</v>
      </c>
      <c r="M62" s="34" t="s">
        <v>136</v>
      </c>
      <c r="N62" s="335">
        <v>27493</v>
      </c>
      <c r="O62" s="34" t="s">
        <v>184</v>
      </c>
      <c r="P62" s="34">
        <v>0</v>
      </c>
      <c r="Q62" s="34">
        <v>0</v>
      </c>
      <c r="R62" s="333">
        <v>0.78600000000000003</v>
      </c>
      <c r="S62" s="34">
        <v>0</v>
      </c>
      <c r="U62" s="34" t="s">
        <v>46</v>
      </c>
      <c r="V62" s="335">
        <v>42102</v>
      </c>
      <c r="W62" s="34" t="s">
        <v>136</v>
      </c>
      <c r="X62" s="335">
        <v>27493</v>
      </c>
      <c r="Y62" s="34" t="s">
        <v>184</v>
      </c>
      <c r="Z62" s="34">
        <v>0</v>
      </c>
      <c r="AA62" s="34">
        <v>0</v>
      </c>
      <c r="AB62" s="333">
        <v>0.78600000000000003</v>
      </c>
      <c r="AC62" s="34">
        <v>0</v>
      </c>
      <c r="AE62" s="34" t="s">
        <v>46</v>
      </c>
      <c r="AF62" s="335">
        <v>42153</v>
      </c>
      <c r="AG62" s="34" t="s">
        <v>168</v>
      </c>
      <c r="AH62" s="335">
        <v>19508</v>
      </c>
      <c r="AI62" s="34" t="s">
        <v>180</v>
      </c>
      <c r="AJ62" s="34">
        <v>0</v>
      </c>
      <c r="AK62" s="34">
        <v>0</v>
      </c>
      <c r="AL62" s="333">
        <v>1.264564926</v>
      </c>
      <c r="AM62" s="34">
        <v>0</v>
      </c>
      <c r="AO62" s="34" t="s">
        <v>46</v>
      </c>
      <c r="AP62" s="335">
        <v>42102</v>
      </c>
      <c r="AQ62" s="34" t="s">
        <v>145</v>
      </c>
      <c r="AR62" s="335">
        <v>27493</v>
      </c>
      <c r="AS62" s="34" t="s">
        <v>184</v>
      </c>
      <c r="AT62" s="34">
        <v>0</v>
      </c>
      <c r="AU62" s="34">
        <v>0</v>
      </c>
      <c r="AV62" s="333">
        <v>0.83899999999999997</v>
      </c>
      <c r="AW62" s="34">
        <v>0</v>
      </c>
      <c r="AY62" s="34" t="s">
        <v>47</v>
      </c>
      <c r="AZ62" s="335">
        <v>42153</v>
      </c>
      <c r="BA62" s="34" t="s">
        <v>147</v>
      </c>
      <c r="BB62" s="335">
        <v>23891</v>
      </c>
      <c r="BC62" s="34" t="s">
        <v>183</v>
      </c>
      <c r="BD62" s="34">
        <v>0</v>
      </c>
      <c r="BE62" s="34">
        <v>0</v>
      </c>
      <c r="BF62" s="333">
        <v>1.1859999999999999</v>
      </c>
      <c r="BG62" s="34">
        <v>0</v>
      </c>
    </row>
    <row r="63" spans="1:59" x14ac:dyDescent="0.2">
      <c r="A63" s="34"/>
      <c r="B63" s="335"/>
      <c r="C63" s="34"/>
      <c r="D63" s="335"/>
      <c r="E63" s="34"/>
      <c r="F63" s="34"/>
      <c r="G63" s="34"/>
      <c r="H63" s="333"/>
      <c r="I63" s="34"/>
      <c r="K63" s="34"/>
      <c r="L63" s="335"/>
      <c r="M63" s="34"/>
      <c r="N63" s="335"/>
      <c r="O63" s="34"/>
      <c r="P63" s="34"/>
      <c r="Q63" s="34"/>
      <c r="R63" s="333"/>
      <c r="S63" s="34"/>
      <c r="U63" s="34"/>
      <c r="V63" s="335"/>
      <c r="W63" s="34"/>
      <c r="X63" s="335"/>
      <c r="Y63" s="34"/>
      <c r="Z63" s="34"/>
      <c r="AA63" s="34"/>
      <c r="AB63" s="333"/>
      <c r="AC63" s="34"/>
      <c r="AE63" s="34" t="s">
        <v>46</v>
      </c>
      <c r="AF63" s="335">
        <v>42153</v>
      </c>
      <c r="AG63" s="34" t="s">
        <v>168</v>
      </c>
      <c r="AH63" s="335">
        <v>19873</v>
      </c>
      <c r="AI63" s="34" t="s">
        <v>181</v>
      </c>
      <c r="AJ63" s="34">
        <v>0</v>
      </c>
      <c r="AK63" s="34">
        <v>0</v>
      </c>
      <c r="AL63" s="333">
        <v>1.264858359</v>
      </c>
      <c r="AM63" s="34">
        <v>0</v>
      </c>
      <c r="AO63" s="34"/>
      <c r="AP63" s="335"/>
      <c r="AQ63" s="34"/>
      <c r="AR63" s="335"/>
      <c r="AS63" s="34"/>
      <c r="AT63" s="34"/>
      <c r="AU63" s="34"/>
      <c r="AV63" s="333"/>
      <c r="AW63" s="34"/>
      <c r="AY63" s="34" t="s">
        <v>47</v>
      </c>
      <c r="AZ63" s="335">
        <v>42153</v>
      </c>
      <c r="BA63" s="34" t="s">
        <v>147</v>
      </c>
      <c r="BB63" s="335">
        <v>27543</v>
      </c>
      <c r="BC63" s="34" t="s">
        <v>184</v>
      </c>
      <c r="BD63" s="34">
        <v>0</v>
      </c>
      <c r="BE63" s="34">
        <v>0</v>
      </c>
      <c r="BF63" s="333">
        <v>1.1830000000000001</v>
      </c>
      <c r="BG63" s="34">
        <v>0</v>
      </c>
    </row>
    <row r="64" spans="1:59" x14ac:dyDescent="0.2">
      <c r="A64" s="34"/>
      <c r="B64" s="335"/>
      <c r="C64" s="34"/>
      <c r="D64" s="335"/>
      <c r="E64" s="34"/>
      <c r="F64" s="34"/>
      <c r="G64" s="34"/>
      <c r="H64" s="333"/>
      <c r="I64" s="34"/>
      <c r="K64" s="34"/>
      <c r="L64" s="335"/>
      <c r="M64" s="34"/>
      <c r="N64" s="335"/>
      <c r="O64" s="34"/>
      <c r="P64" s="34"/>
      <c r="Q64" s="34"/>
      <c r="R64" s="333"/>
      <c r="S64" s="34"/>
      <c r="U64" s="34"/>
      <c r="V64" s="335"/>
      <c r="W64" s="34"/>
      <c r="X64" s="335"/>
      <c r="Y64" s="34"/>
      <c r="Z64" s="34"/>
      <c r="AA64" s="34"/>
      <c r="AB64" s="333"/>
      <c r="AC64" s="34"/>
      <c r="AE64" s="34" t="s">
        <v>46</v>
      </c>
      <c r="AF64" s="335">
        <v>42153</v>
      </c>
      <c r="AG64" s="34" t="s">
        <v>168</v>
      </c>
      <c r="AH64" s="335">
        <v>20240</v>
      </c>
      <c r="AI64" s="34" t="s">
        <v>182</v>
      </c>
      <c r="AJ64" s="34">
        <v>0</v>
      </c>
      <c r="AK64" s="34">
        <v>0</v>
      </c>
      <c r="AL64" s="333">
        <v>1.264</v>
      </c>
      <c r="AM64" s="34">
        <v>0</v>
      </c>
      <c r="AO64" s="34"/>
      <c r="AP64" s="335"/>
      <c r="AQ64" s="34"/>
      <c r="AR64" s="335"/>
      <c r="AS64" s="34"/>
      <c r="AT64" s="34"/>
      <c r="AU64" s="34"/>
      <c r="AV64" s="333"/>
      <c r="AW64" s="34"/>
      <c r="AY64" s="34"/>
      <c r="AZ64" s="335"/>
      <c r="BA64" s="34"/>
      <c r="BB64" s="335"/>
      <c r="BC64" s="34"/>
      <c r="BD64" s="34"/>
      <c r="BE64" s="34"/>
      <c r="BF64" s="333"/>
      <c r="BG64" s="34"/>
    </row>
    <row r="65" spans="1:59" x14ac:dyDescent="0.2">
      <c r="A65" s="34"/>
      <c r="B65" s="335"/>
      <c r="C65" s="34"/>
      <c r="D65" s="335"/>
      <c r="E65" s="34"/>
      <c r="F65" s="34"/>
      <c r="G65" s="34"/>
      <c r="H65" s="333"/>
      <c r="I65" s="34"/>
      <c r="K65" s="34"/>
      <c r="L65" s="335"/>
      <c r="M65" s="34"/>
      <c r="N65" s="335"/>
      <c r="O65" s="34"/>
      <c r="P65" s="34"/>
      <c r="Q65" s="34"/>
      <c r="R65" s="333"/>
      <c r="S65" s="34"/>
      <c r="U65" s="34"/>
      <c r="V65" s="335"/>
      <c r="W65" s="34"/>
      <c r="X65" s="335"/>
      <c r="Y65" s="34"/>
      <c r="Z65" s="34"/>
      <c r="AA65" s="34"/>
      <c r="AB65" s="333"/>
      <c r="AC65" s="34"/>
      <c r="AE65" s="34" t="s">
        <v>46</v>
      </c>
      <c r="AF65" s="335">
        <v>42153</v>
      </c>
      <c r="AG65" s="34" t="s">
        <v>168</v>
      </c>
      <c r="AH65" s="335">
        <v>23891</v>
      </c>
      <c r="AI65" s="34" t="s">
        <v>183</v>
      </c>
      <c r="AJ65" s="34">
        <v>0</v>
      </c>
      <c r="AK65" s="34">
        <v>0</v>
      </c>
      <c r="AL65" s="333">
        <v>1.228</v>
      </c>
      <c r="AM65" s="34">
        <v>0</v>
      </c>
      <c r="AO65" s="34"/>
      <c r="AP65" s="335"/>
      <c r="AQ65" s="34"/>
      <c r="AR65" s="335"/>
      <c r="AS65" s="34"/>
      <c r="AT65" s="34"/>
      <c r="AU65" s="34"/>
      <c r="AV65" s="333"/>
      <c r="AW65" s="34"/>
      <c r="AY65" s="34"/>
      <c r="AZ65" s="335"/>
      <c r="BA65" s="34"/>
      <c r="BB65" s="335"/>
      <c r="BC65" s="34"/>
      <c r="BD65" s="34"/>
      <c r="BE65" s="34"/>
      <c r="BF65" s="333"/>
      <c r="BG65" s="34"/>
    </row>
    <row r="66" spans="1:59" x14ac:dyDescent="0.2">
      <c r="A66" s="34"/>
      <c r="B66" s="335"/>
      <c r="C66" s="34"/>
      <c r="D66" s="335"/>
      <c r="E66" s="34"/>
      <c r="F66" s="34"/>
      <c r="G66" s="34"/>
      <c r="H66" s="333"/>
      <c r="I66" s="34"/>
      <c r="K66" s="34"/>
      <c r="L66" s="335"/>
      <c r="M66" s="34"/>
      <c r="N66" s="335"/>
      <c r="O66" s="34"/>
      <c r="P66" s="34"/>
      <c r="Q66" s="34"/>
      <c r="R66" s="333"/>
      <c r="S66" s="34"/>
      <c r="U66" s="34"/>
      <c r="V66" s="335"/>
      <c r="W66" s="34"/>
      <c r="X66" s="335"/>
      <c r="Y66" s="34"/>
      <c r="Z66" s="34"/>
      <c r="AA66" s="34"/>
      <c r="AB66" s="333"/>
      <c r="AC66" s="34"/>
      <c r="AE66" s="34" t="s">
        <v>46</v>
      </c>
      <c r="AF66" s="335">
        <v>42153</v>
      </c>
      <c r="AG66" s="34" t="s">
        <v>168</v>
      </c>
      <c r="AH66" s="335">
        <v>27543</v>
      </c>
      <c r="AI66" s="34" t="s">
        <v>184</v>
      </c>
      <c r="AJ66" s="34">
        <v>0</v>
      </c>
      <c r="AK66" s="34">
        <v>0</v>
      </c>
      <c r="AL66" s="333">
        <v>1.2210000000000001</v>
      </c>
      <c r="AM66" s="34">
        <v>0</v>
      </c>
      <c r="AO66" s="34"/>
      <c r="AP66" s="335"/>
      <c r="AQ66" s="34"/>
      <c r="AR66" s="335"/>
      <c r="AS66" s="34"/>
      <c r="AT66" s="34"/>
      <c r="AU66" s="34"/>
      <c r="AV66" s="333"/>
      <c r="AW66" s="34"/>
      <c r="AY66" s="34"/>
      <c r="AZ66" s="335"/>
      <c r="BA66" s="34"/>
      <c r="BB66" s="335"/>
      <c r="BC66" s="34"/>
      <c r="BD66" s="34"/>
      <c r="BE66" s="34"/>
      <c r="BF66" s="333"/>
      <c r="BG66" s="34"/>
    </row>
    <row r="67" spans="1:59" x14ac:dyDescent="0.2">
      <c r="A67" s="34"/>
      <c r="B67" s="335"/>
      <c r="C67" s="34"/>
      <c r="D67" s="335"/>
      <c r="E67" s="34"/>
      <c r="F67" s="34"/>
      <c r="G67" s="34"/>
      <c r="H67" s="333"/>
      <c r="I67" s="34"/>
      <c r="K67" s="34"/>
      <c r="L67" s="335"/>
      <c r="M67" s="34"/>
      <c r="N67" s="335"/>
      <c r="O67" s="34"/>
      <c r="P67" s="34"/>
      <c r="Q67" s="34"/>
      <c r="R67" s="333"/>
      <c r="S67" s="34"/>
      <c r="U67" s="34"/>
      <c r="V67" s="335"/>
      <c r="W67" s="34"/>
      <c r="X67" s="335"/>
      <c r="Y67" s="34"/>
      <c r="Z67" s="34"/>
      <c r="AA67" s="34"/>
      <c r="AB67" s="333"/>
      <c r="AC67" s="34"/>
      <c r="AE67" s="34"/>
      <c r="AF67" s="335"/>
      <c r="AG67" s="34"/>
      <c r="AH67" s="335"/>
      <c r="AI67" s="34"/>
      <c r="AJ67" s="34"/>
      <c r="AK67" s="34"/>
      <c r="AL67" s="333"/>
      <c r="AM67" s="34"/>
      <c r="AO67" s="34"/>
      <c r="AP67" s="335"/>
      <c r="AQ67" s="34"/>
      <c r="AR67" s="335"/>
      <c r="AS67" s="34"/>
      <c r="AT67" s="34"/>
      <c r="AU67" s="34"/>
      <c r="AV67" s="333"/>
      <c r="AW67" s="34"/>
      <c r="AY67" s="34"/>
      <c r="AZ67" s="335"/>
      <c r="BA67" s="34"/>
      <c r="BB67" s="335"/>
      <c r="BC67" s="34"/>
      <c r="BD67" s="34"/>
      <c r="BE67" s="34"/>
      <c r="BF67" s="333"/>
      <c r="BG67" s="34"/>
    </row>
    <row r="68" spans="1:59" x14ac:dyDescent="0.2">
      <c r="A68" s="34"/>
      <c r="B68" s="335"/>
      <c r="C68" s="34"/>
      <c r="D68" s="335"/>
      <c r="E68" s="34"/>
      <c r="F68" s="34"/>
      <c r="G68" s="34"/>
      <c r="H68" s="333"/>
      <c r="I68" s="34"/>
      <c r="K68" s="34"/>
      <c r="L68" s="335"/>
      <c r="M68" s="34"/>
      <c r="N68" s="335"/>
      <c r="O68" s="34"/>
      <c r="P68" s="34"/>
      <c r="Q68" s="34"/>
      <c r="R68" s="333"/>
      <c r="S68" s="34"/>
      <c r="U68" s="34"/>
      <c r="V68" s="335"/>
      <c r="W68" s="34"/>
      <c r="X68" s="335"/>
      <c r="Y68" s="34"/>
      <c r="Z68" s="34"/>
      <c r="AA68" s="34"/>
      <c r="AB68" s="333"/>
      <c r="AC68" s="34"/>
      <c r="AE68" s="34"/>
      <c r="AF68" s="335"/>
      <c r="AG68" s="34"/>
      <c r="AH68" s="335"/>
      <c r="AI68" s="34"/>
      <c r="AJ68" s="34"/>
      <c r="AK68" s="34"/>
      <c r="AL68" s="333"/>
      <c r="AM68" s="34"/>
      <c r="AO68" s="34"/>
      <c r="AP68" s="335"/>
      <c r="AQ68" s="34"/>
      <c r="AR68" s="335"/>
      <c r="AS68" s="34"/>
      <c r="AT68" s="34"/>
      <c r="AU68" s="34"/>
      <c r="AV68" s="333"/>
      <c r="AW68" s="34"/>
      <c r="AY68" s="34"/>
      <c r="AZ68" s="335"/>
      <c r="BA68" s="34"/>
      <c r="BB68" s="335"/>
      <c r="BC68" s="34"/>
      <c r="BD68" s="34"/>
      <c r="BE68" s="34"/>
      <c r="BF68" s="333"/>
      <c r="BG68" s="34"/>
    </row>
    <row r="69" spans="1:59" x14ac:dyDescent="0.2">
      <c r="A69" s="34"/>
      <c r="B69" s="335"/>
      <c r="C69" s="34"/>
      <c r="D69" s="335"/>
      <c r="E69" s="34"/>
      <c r="F69" s="34"/>
      <c r="G69" s="34"/>
      <c r="H69" s="333"/>
      <c r="I69" s="34"/>
      <c r="K69" s="34"/>
      <c r="L69" s="335"/>
      <c r="M69" s="34"/>
      <c r="N69" s="335"/>
      <c r="O69" s="34"/>
      <c r="P69" s="34"/>
      <c r="Q69" s="34"/>
      <c r="R69" s="333"/>
      <c r="S69" s="34"/>
      <c r="U69" s="34"/>
      <c r="V69" s="335"/>
      <c r="W69" s="34"/>
      <c r="X69" s="335"/>
      <c r="Y69" s="34"/>
      <c r="Z69" s="34"/>
      <c r="AA69" s="34"/>
      <c r="AB69" s="333"/>
      <c r="AC69" s="34"/>
      <c r="AE69" s="34"/>
      <c r="AF69" s="335"/>
      <c r="AG69" s="34"/>
      <c r="AH69" s="335"/>
      <c r="AI69" s="34"/>
      <c r="AJ69" s="34"/>
      <c r="AK69" s="34"/>
      <c r="AL69" s="333"/>
      <c r="AM69" s="34"/>
      <c r="AO69" s="34"/>
      <c r="AP69" s="335"/>
      <c r="AQ69" s="34"/>
      <c r="AR69" s="335"/>
      <c r="AS69" s="34"/>
      <c r="AT69" s="34"/>
      <c r="AU69" s="34"/>
      <c r="AV69" s="333"/>
      <c r="AW69" s="34"/>
      <c r="AY69" s="34"/>
      <c r="AZ69" s="335"/>
      <c r="BA69" s="34"/>
      <c r="BB69" s="335"/>
      <c r="BC69" s="34"/>
      <c r="BD69" s="34"/>
      <c r="BE69" s="34"/>
      <c r="BF69" s="333"/>
      <c r="BG69" s="34"/>
    </row>
    <row r="70" spans="1:59" x14ac:dyDescent="0.2">
      <c r="A70" s="34"/>
      <c r="B70" s="335"/>
      <c r="C70" s="34"/>
      <c r="D70" s="335"/>
      <c r="E70" s="34"/>
      <c r="F70" s="34"/>
      <c r="G70" s="34"/>
      <c r="H70" s="333"/>
      <c r="I70" s="34"/>
      <c r="K70" s="34"/>
      <c r="L70" s="335"/>
      <c r="M70" s="34"/>
      <c r="N70" s="335"/>
      <c r="O70" s="34"/>
      <c r="P70" s="34"/>
      <c r="Q70" s="34"/>
      <c r="R70" s="333"/>
      <c r="S70" s="34"/>
      <c r="U70" s="34"/>
      <c r="V70" s="335"/>
      <c r="W70" s="34"/>
      <c r="X70" s="335"/>
      <c r="Y70" s="34"/>
      <c r="Z70" s="34"/>
      <c r="AA70" s="34"/>
      <c r="AB70" s="333"/>
      <c r="AC70" s="34"/>
      <c r="AE70" s="34"/>
      <c r="AF70" s="335"/>
      <c r="AG70" s="34"/>
      <c r="AH70" s="335"/>
      <c r="AI70" s="34"/>
      <c r="AJ70" s="34"/>
      <c r="AK70" s="34"/>
      <c r="AL70" s="333"/>
      <c r="AM70" s="34"/>
      <c r="AO70" s="34"/>
      <c r="AP70" s="335"/>
      <c r="AQ70" s="34"/>
      <c r="AR70" s="335"/>
      <c r="AS70" s="34"/>
      <c r="AT70" s="34"/>
      <c r="AU70" s="34"/>
      <c r="AV70" s="333"/>
      <c r="AW70" s="34"/>
      <c r="AY70" s="34"/>
      <c r="AZ70" s="335"/>
      <c r="BA70" s="34"/>
      <c r="BB70" s="335"/>
      <c r="BC70" s="34"/>
      <c r="BD70" s="34"/>
      <c r="BE70" s="34"/>
      <c r="BF70" s="333"/>
      <c r="BG70" s="34"/>
    </row>
    <row r="71" spans="1:59" x14ac:dyDescent="0.2">
      <c r="A71" s="34"/>
      <c r="B71" s="335"/>
      <c r="C71" s="34"/>
      <c r="D71" s="335"/>
      <c r="E71" s="34"/>
      <c r="F71" s="34"/>
      <c r="G71" s="34"/>
      <c r="H71" s="333"/>
      <c r="I71" s="34"/>
      <c r="K71" s="34"/>
      <c r="L71" s="335"/>
      <c r="M71" s="34"/>
      <c r="N71" s="335"/>
      <c r="O71" s="34"/>
      <c r="P71" s="34"/>
      <c r="Q71" s="34"/>
      <c r="R71" s="333"/>
      <c r="S71" s="34"/>
      <c r="U71" s="34"/>
      <c r="V71" s="335"/>
      <c r="W71" s="34"/>
      <c r="X71" s="335"/>
      <c r="Y71" s="34"/>
      <c r="Z71" s="34"/>
      <c r="AA71" s="34"/>
      <c r="AB71" s="333"/>
      <c r="AC71" s="34"/>
      <c r="AE71" s="34"/>
      <c r="AF71" s="335"/>
      <c r="AG71" s="34"/>
      <c r="AH71" s="335"/>
      <c r="AI71" s="34"/>
      <c r="AJ71" s="34"/>
      <c r="AK71" s="34"/>
      <c r="AL71" s="333"/>
      <c r="AM71" s="34"/>
      <c r="AO71" s="34"/>
      <c r="AP71" s="335"/>
      <c r="AQ71" s="34"/>
      <c r="AR71" s="335"/>
      <c r="AS71" s="34"/>
      <c r="AT71" s="34"/>
      <c r="AU71" s="34"/>
      <c r="AV71" s="333"/>
      <c r="AW71" s="34"/>
      <c r="AY71" s="34"/>
      <c r="AZ71" s="335"/>
      <c r="BA71" s="34"/>
      <c r="BB71" s="335"/>
      <c r="BC71" s="34"/>
      <c r="BD71" s="34"/>
      <c r="BE71" s="34"/>
      <c r="BF71" s="333"/>
      <c r="BG71" s="34"/>
    </row>
    <row r="72" spans="1:59" x14ac:dyDescent="0.2">
      <c r="A72" s="34"/>
      <c r="B72" s="335"/>
      <c r="C72" s="34"/>
      <c r="D72" s="335"/>
      <c r="E72" s="34"/>
      <c r="F72" s="34"/>
      <c r="G72" s="34"/>
      <c r="H72" s="333"/>
      <c r="I72" s="34"/>
      <c r="K72" s="34"/>
      <c r="L72" s="335"/>
      <c r="M72" s="34"/>
      <c r="N72" s="335"/>
      <c r="O72" s="34"/>
      <c r="P72" s="34"/>
      <c r="Q72" s="34"/>
      <c r="R72" s="333"/>
      <c r="S72" s="34"/>
      <c r="U72" s="34"/>
      <c r="V72" s="335"/>
      <c r="W72" s="34"/>
      <c r="X72" s="335"/>
      <c r="Y72" s="34"/>
      <c r="Z72" s="34"/>
      <c r="AA72" s="34"/>
      <c r="AB72" s="333"/>
      <c r="AC72" s="34"/>
      <c r="AE72" s="34"/>
      <c r="AF72" s="335"/>
      <c r="AG72" s="34"/>
      <c r="AH72" s="335"/>
      <c r="AI72" s="34"/>
      <c r="AJ72" s="34"/>
      <c r="AK72" s="34"/>
      <c r="AL72" s="333"/>
      <c r="AM72" s="34"/>
      <c r="AO72" s="34"/>
      <c r="AP72" s="335"/>
      <c r="AQ72" s="34"/>
      <c r="AR72" s="335"/>
      <c r="AS72" s="34"/>
      <c r="AT72" s="34"/>
      <c r="AU72" s="34"/>
      <c r="AV72" s="333"/>
      <c r="AW72" s="34"/>
      <c r="AY72" s="34"/>
      <c r="AZ72" s="335"/>
      <c r="BA72" s="34"/>
      <c r="BB72" s="335"/>
      <c r="BC72" s="34"/>
      <c r="BD72" s="34"/>
      <c r="BE72" s="34"/>
      <c r="BF72" s="333"/>
      <c r="BG72" s="34"/>
    </row>
    <row r="73" spans="1:59" x14ac:dyDescent="0.2">
      <c r="A73" s="34"/>
      <c r="B73" s="335"/>
      <c r="C73" s="34"/>
      <c r="D73" s="335"/>
      <c r="E73" s="34"/>
      <c r="F73" s="34"/>
      <c r="G73" s="34"/>
      <c r="H73" s="333"/>
      <c r="I73" s="34"/>
      <c r="K73" s="34"/>
      <c r="L73" s="335"/>
      <c r="M73" s="34"/>
      <c r="N73" s="335"/>
      <c r="O73" s="34"/>
      <c r="P73" s="34"/>
      <c r="Q73" s="34"/>
      <c r="R73" s="333"/>
      <c r="S73" s="34"/>
      <c r="U73" s="34"/>
      <c r="V73" s="335"/>
      <c r="W73" s="34"/>
      <c r="X73" s="335"/>
      <c r="Y73" s="34"/>
      <c r="Z73" s="34"/>
      <c r="AA73" s="34"/>
      <c r="AB73" s="333"/>
      <c r="AC73" s="34"/>
      <c r="AE73" s="34"/>
      <c r="AF73" s="335"/>
      <c r="AG73" s="34"/>
      <c r="AH73" s="335"/>
      <c r="AI73" s="34"/>
      <c r="AJ73" s="34"/>
      <c r="AK73" s="34"/>
      <c r="AL73" s="333"/>
      <c r="AM73" s="34"/>
      <c r="AO73" s="34"/>
      <c r="AP73" s="335"/>
      <c r="AQ73" s="34"/>
      <c r="AR73" s="335"/>
      <c r="AS73" s="34"/>
      <c r="AT73" s="34"/>
      <c r="AU73" s="34"/>
      <c r="AV73" s="333"/>
      <c r="AW73" s="34"/>
      <c r="AY73" s="34"/>
      <c r="AZ73" s="335"/>
      <c r="BA73" s="34"/>
      <c r="BB73" s="335"/>
      <c r="BC73" s="34"/>
      <c r="BD73" s="34"/>
      <c r="BE73" s="34"/>
      <c r="BF73" s="333"/>
      <c r="BG73" s="34"/>
    </row>
    <row r="74" spans="1:59" x14ac:dyDescent="0.2">
      <c r="A74" s="36"/>
      <c r="B74" s="336"/>
      <c r="C74" s="36"/>
      <c r="D74" s="336"/>
      <c r="E74" s="36"/>
      <c r="F74" s="36"/>
      <c r="G74" s="36"/>
      <c r="H74" s="334"/>
      <c r="I74" s="36"/>
      <c r="K74" s="36"/>
      <c r="L74" s="336"/>
      <c r="M74" s="36"/>
      <c r="N74" s="336"/>
      <c r="O74" s="36"/>
      <c r="P74" s="36"/>
      <c r="Q74" s="36"/>
      <c r="R74" s="334"/>
      <c r="S74" s="36"/>
      <c r="U74" s="36"/>
      <c r="V74" s="336"/>
      <c r="W74" s="36"/>
      <c r="X74" s="336"/>
      <c r="Y74" s="36"/>
      <c r="Z74" s="36"/>
      <c r="AA74" s="36"/>
      <c r="AB74" s="334"/>
      <c r="AC74" s="36"/>
      <c r="AE74" s="36"/>
      <c r="AF74" s="336"/>
      <c r="AG74" s="36"/>
      <c r="AH74" s="336"/>
      <c r="AI74" s="36"/>
      <c r="AJ74" s="36"/>
      <c r="AK74" s="36"/>
      <c r="AL74" s="334"/>
      <c r="AM74" s="36"/>
      <c r="AO74" s="36"/>
      <c r="AP74" s="336"/>
      <c r="AQ74" s="36"/>
      <c r="AR74" s="336"/>
      <c r="AS74" s="36"/>
      <c r="AT74" s="36"/>
      <c r="AU74" s="36"/>
      <c r="AV74" s="334"/>
      <c r="AW74" s="36"/>
      <c r="AY74" s="36"/>
      <c r="AZ74" s="336"/>
      <c r="BA74" s="36"/>
      <c r="BB74" s="336"/>
      <c r="BC74" s="36"/>
      <c r="BD74" s="36"/>
      <c r="BE74" s="36"/>
      <c r="BF74" s="334"/>
      <c r="BG74" s="3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Q143"/>
  <sheetViews>
    <sheetView topLeftCell="Q1" workbookViewId="0">
      <selection activeCell="J23" sqref="J23"/>
    </sheetView>
  </sheetViews>
  <sheetFormatPr defaultRowHeight="11.25" outlineLevelRow="1" outlineLevelCol="1" x14ac:dyDescent="0.2"/>
  <cols>
    <col min="1" max="1" width="2.7109375" style="154" customWidth="1"/>
    <col min="2" max="2" width="3" style="154" customWidth="1"/>
    <col min="3" max="3" width="9.7109375" style="163" customWidth="1"/>
    <col min="4" max="4" width="20.7109375" style="163" customWidth="1"/>
    <col min="5" max="5" width="24.42578125" style="163" hidden="1" customWidth="1" outlineLevel="1"/>
    <col min="6" max="6" width="9" style="163" bestFit="1" customWidth="1" collapsed="1"/>
    <col min="7" max="7" width="10" style="163" hidden="1" customWidth="1" outlineLevel="1"/>
    <col min="8" max="8" width="2.7109375" style="163" customWidth="1" collapsed="1"/>
    <col min="9" max="9" width="3" style="163" customWidth="1"/>
    <col min="10" max="10" width="9.7109375" style="163" customWidth="1"/>
    <col min="11" max="11" width="20.7109375" style="163" customWidth="1"/>
    <col min="12" max="12" width="24.42578125" style="163" hidden="1" customWidth="1" outlineLevel="1"/>
    <col min="13" max="13" width="9" style="163" bestFit="1" customWidth="1" collapsed="1"/>
    <col min="14" max="14" width="10" style="163" hidden="1" customWidth="1" outlineLevel="1"/>
    <col min="15" max="15" width="2.7109375" style="163" customWidth="1" collapsed="1"/>
    <col min="16" max="16" width="3" style="163" customWidth="1"/>
    <col min="17" max="17" width="9.7109375" style="163" customWidth="1"/>
    <col min="18" max="18" width="20.7109375" style="163" customWidth="1"/>
    <col min="19" max="19" width="24.42578125" style="163" hidden="1" customWidth="1" outlineLevel="1"/>
    <col min="20" max="21" width="9" style="163" hidden="1" customWidth="1" outlineLevel="1"/>
    <col min="22" max="22" width="9" style="163" bestFit="1" customWidth="1" collapsed="1"/>
    <col min="23" max="23" width="11.28515625" style="163" hidden="1" customWidth="1" outlineLevel="1"/>
    <col min="24" max="24" width="2.7109375" style="163" customWidth="1" collapsed="1"/>
    <col min="25" max="25" width="3" style="163" customWidth="1"/>
    <col min="26" max="26" width="9.7109375" style="163" customWidth="1"/>
    <col min="27" max="27" width="20.7109375" style="163" customWidth="1"/>
    <col min="28" max="28" width="26.5703125" style="163" hidden="1" customWidth="1" outlineLevel="1"/>
    <col min="29" max="30" width="10.7109375" style="163" hidden="1" customWidth="1" outlineLevel="1"/>
    <col min="31" max="31" width="9" style="163" bestFit="1" customWidth="1" collapsed="1"/>
    <col min="32" max="32" width="10.7109375" style="163" hidden="1" customWidth="1" outlineLevel="1"/>
    <col min="33" max="33" width="2.7109375" style="163" customWidth="1" collapsed="1"/>
    <col min="34" max="34" width="3" style="163" customWidth="1"/>
    <col min="35" max="35" width="9.7109375" style="163" customWidth="1"/>
    <col min="36" max="36" width="20.7109375" style="163" customWidth="1"/>
    <col min="37" max="37" width="28.5703125" style="163" hidden="1" customWidth="1" outlineLevel="1"/>
    <col min="38" max="38" width="9" style="163" bestFit="1" customWidth="1" collapsed="1"/>
    <col min="39" max="39" width="10.7109375" style="163" hidden="1" customWidth="1" outlineLevel="1"/>
    <col min="40" max="40" width="2.7109375" style="154" customWidth="1" collapsed="1"/>
    <col min="41" max="41" width="6" style="154" bestFit="1" customWidth="1"/>
    <col min="42" max="42" width="17.28515625" style="154" bestFit="1" customWidth="1"/>
    <col min="43" max="43" width="13.140625" style="154" bestFit="1" customWidth="1"/>
    <col min="44" max="44" width="8" style="154" bestFit="1" customWidth="1"/>
    <col min="45" max="16384" width="9.140625" style="154"/>
  </cols>
  <sheetData>
    <row r="1" spans="2:42" x14ac:dyDescent="0.2">
      <c r="V1" s="154"/>
      <c r="W1" s="154"/>
      <c r="X1" s="154"/>
      <c r="Y1" s="154"/>
      <c r="Z1" s="154"/>
      <c r="AA1" s="154"/>
      <c r="AB1" s="154"/>
    </row>
    <row r="2" spans="2:42" s="317" customFormat="1" ht="13.5" x14ac:dyDescent="0.25">
      <c r="B2" s="313" t="s">
        <v>67</v>
      </c>
      <c r="C2" s="314"/>
      <c r="D2" s="315"/>
      <c r="E2" s="316"/>
      <c r="F2" s="276">
        <f>_xll.ohTrigger(F4:F102)</f>
        <v>4</v>
      </c>
      <c r="G2" s="316"/>
      <c r="H2" s="316"/>
      <c r="I2" s="313" t="s">
        <v>6</v>
      </c>
      <c r="J2" s="314"/>
      <c r="K2" s="315"/>
      <c r="L2" s="316"/>
      <c r="M2" s="276">
        <f>_xll.ohTrigger(M4:M102)</f>
        <v>4</v>
      </c>
      <c r="N2" s="316"/>
      <c r="O2" s="316"/>
      <c r="P2" s="313" t="s">
        <v>0</v>
      </c>
      <c r="Q2" s="314"/>
      <c r="R2" s="315"/>
      <c r="S2" s="316"/>
      <c r="T2" s="316"/>
      <c r="U2" s="316"/>
      <c r="V2" s="276">
        <f>_xll.ohTrigger(V4:V102)</f>
        <v>4</v>
      </c>
      <c r="W2" s="316"/>
      <c r="Y2" s="313" t="s">
        <v>7</v>
      </c>
      <c r="Z2" s="314"/>
      <c r="AA2" s="315"/>
      <c r="AB2" s="316"/>
      <c r="AD2" s="163"/>
      <c r="AE2" s="276">
        <f>_xll.ohTrigger(AE4:AE102)</f>
        <v>4</v>
      </c>
      <c r="AF2" s="316"/>
      <c r="AG2" s="316"/>
      <c r="AH2" s="313" t="s">
        <v>167</v>
      </c>
      <c r="AI2" s="314"/>
      <c r="AJ2" s="315"/>
      <c r="AK2" s="316"/>
      <c r="AL2" s="276">
        <f>_xll.ohTrigger(AL4:AL102)</f>
        <v>4</v>
      </c>
      <c r="AM2" s="316"/>
      <c r="AO2" s="277" t="s">
        <v>134</v>
      </c>
      <c r="AP2" s="278" t="s">
        <v>176</v>
      </c>
    </row>
    <row r="3" spans="2:42" s="317" customFormat="1" ht="13.5" x14ac:dyDescent="0.25">
      <c r="B3" s="318"/>
      <c r="C3" s="318" t="s">
        <v>57</v>
      </c>
      <c r="D3" s="319" t="s">
        <v>230</v>
      </c>
      <c r="E3" s="319" t="s">
        <v>228</v>
      </c>
      <c r="F3" s="319" t="s">
        <v>40</v>
      </c>
      <c r="G3" s="320" t="s">
        <v>229</v>
      </c>
      <c r="H3" s="316"/>
      <c r="I3" s="318"/>
      <c r="J3" s="318" t="s">
        <v>57</v>
      </c>
      <c r="K3" s="319" t="s">
        <v>230</v>
      </c>
      <c r="L3" s="319" t="s">
        <v>228</v>
      </c>
      <c r="M3" s="319" t="s">
        <v>40</v>
      </c>
      <c r="N3" s="318" t="s">
        <v>229</v>
      </c>
      <c r="O3" s="316"/>
      <c r="P3" s="318"/>
      <c r="Q3" s="318" t="s">
        <v>57</v>
      </c>
      <c r="R3" s="319" t="s">
        <v>230</v>
      </c>
      <c r="S3" s="319" t="s">
        <v>228</v>
      </c>
      <c r="T3" s="319" t="s">
        <v>246</v>
      </c>
      <c r="U3" s="319" t="s">
        <v>245</v>
      </c>
      <c r="V3" s="319" t="s">
        <v>40</v>
      </c>
      <c r="W3" s="318" t="s">
        <v>229</v>
      </c>
      <c r="Y3" s="318"/>
      <c r="Z3" s="318" t="s">
        <v>57</v>
      </c>
      <c r="AA3" s="319" t="s">
        <v>230</v>
      </c>
      <c r="AB3" s="319" t="s">
        <v>228</v>
      </c>
      <c r="AC3" s="319" t="s">
        <v>246</v>
      </c>
      <c r="AD3" s="319" t="s">
        <v>245</v>
      </c>
      <c r="AE3" s="319" t="s">
        <v>247</v>
      </c>
      <c r="AF3" s="318" t="s">
        <v>229</v>
      </c>
      <c r="AG3" s="321"/>
      <c r="AH3" s="318"/>
      <c r="AI3" s="318" t="s">
        <v>57</v>
      </c>
      <c r="AJ3" s="319" t="s">
        <v>230</v>
      </c>
      <c r="AK3" s="319" t="s">
        <v>228</v>
      </c>
      <c r="AL3" s="319" t="s">
        <v>40</v>
      </c>
      <c r="AM3" s="318" t="s">
        <v>229</v>
      </c>
      <c r="AO3" s="279" t="s">
        <v>207</v>
      </c>
      <c r="AP3" s="280">
        <f>Settlementdate</f>
        <v>42156</v>
      </c>
    </row>
    <row r="4" spans="2:42" x14ac:dyDescent="0.2">
      <c r="B4" s="300" t="str">
        <f>IF(F4="","","Dp")</f>
        <v/>
      </c>
      <c r="C4" s="300" t="s">
        <v>67</v>
      </c>
      <c r="D4" s="301" t="str">
        <f>Currency&amp;"X"&amp;C4&amp;"D="</f>
        <v>EURXOND=</v>
      </c>
      <c r="E4" s="301" t="str">
        <f>_xll.qlSimpleQuote(D4&amp;$B$2,,,,Trigger)</f>
        <v>EURXOND=ON#0007</v>
      </c>
      <c r="F4" s="302" t="str">
        <f>IFERROR(_xll.RtGet("DTSIMI1",D4,"ASK")/100,"")</f>
        <v/>
      </c>
      <c r="G4" s="114">
        <f>_xll.qlSimpleQuoteSetValue(E4,F4,Trigger)</f>
        <v>0</v>
      </c>
      <c r="I4" s="300" t="s">
        <v>265</v>
      </c>
      <c r="J4" s="301" t="s">
        <v>67</v>
      </c>
      <c r="K4" s="301" t="str">
        <f>Currency&amp;"YC"&amp;$I$2&amp;"_"&amp;J4&amp;"D"</f>
        <v>EURYC1M_OND</v>
      </c>
      <c r="L4" s="301" t="str">
        <f>_xll.qlSimpleQuote(K4&amp;$I$2,,,,Trigger)</f>
        <v>EURYC1M_OND1M#0009</v>
      </c>
      <c r="M4" s="302" t="str">
        <f>IFERROR(_xll.RtGet("DTSIMI1",K4,"ASK")/100,"")</f>
        <v/>
      </c>
      <c r="N4" s="281">
        <f>_xll.qlSimpleQuoteSetValue(L4,M4,Trigger)</f>
        <v>0</v>
      </c>
      <c r="P4" s="300" t="s">
        <v>265</v>
      </c>
      <c r="Q4" s="301" t="s">
        <v>67</v>
      </c>
      <c r="R4" s="301" t="str">
        <f>Currency&amp;"X"&amp;Q4&amp;"D="</f>
        <v>EURXOND=</v>
      </c>
      <c r="S4" s="301" t="str">
        <f>_xll.qlSimpleQuote(R4&amp;$P$2,,,,Trigger)</f>
        <v>EURXOND=3M#0009</v>
      </c>
      <c r="T4" s="378" t="str">
        <f>IFERROR(_xll.RtGet("DTSIMI1",R4,$T$3)/100,"")</f>
        <v/>
      </c>
      <c r="U4" s="378" t="str">
        <f>IFERROR(_xll.RtGet("DTSIMI1",R4,$U$3)/100,"")</f>
        <v/>
      </c>
      <c r="V4" s="302" t="str">
        <f>IFERROR(AVERAGE(T4:U4),"")</f>
        <v/>
      </c>
      <c r="W4" s="281">
        <f>_xll.qlSimpleQuoteSetValue(S4,V4,Trigger)</f>
        <v>0</v>
      </c>
      <c r="X4" s="154"/>
      <c r="Y4" s="300" t="s">
        <v>265</v>
      </c>
      <c r="Z4" s="301" t="s">
        <v>67</v>
      </c>
      <c r="AA4" s="301" t="str">
        <f>Currency&amp;"X"&amp;Z4&amp;"D="</f>
        <v>EURXOND=</v>
      </c>
      <c r="AB4" s="301" t="str">
        <f>_xll.qlSimpleQuote(AA4&amp;$Y$2,,,,Trigger)</f>
        <v>EURXOND=6M#0008</v>
      </c>
      <c r="AC4" s="302" t="str">
        <f>IFERROR(_xll.RtGet("DTSIMI1",AA4,$AC$3)/100,"")</f>
        <v/>
      </c>
      <c r="AD4" s="302" t="str">
        <f>IFERROR(_xll.RtGet("DTSIMI1",AA4,$AD$3)/100,"")</f>
        <v/>
      </c>
      <c r="AE4" s="302" t="str">
        <f>IFERROR(AVERAGE(AC4,AD4),"")</f>
        <v/>
      </c>
      <c r="AF4" s="302">
        <f>_xll.qlSimpleQuoteSetValue(AB4,AE4,Trigger)</f>
        <v>0</v>
      </c>
      <c r="AG4" s="164"/>
      <c r="AH4" s="300" t="s">
        <v>265</v>
      </c>
      <c r="AI4" s="301" t="s">
        <v>67</v>
      </c>
      <c r="AJ4" s="301" t="str">
        <f>Currency&amp;"X"&amp;AI4&amp;"D="</f>
        <v>EURXOND=</v>
      </c>
      <c r="AK4" s="302" t="str">
        <f>_xll.qlSimpleQuote(AJ4&amp;$AH$2,,,,Trigger)</f>
        <v>EURXOND=12M#0008</v>
      </c>
      <c r="AL4" s="302" t="str">
        <f>IFERROR(_xll.RtGet("DTSIMI1",AJ4,"ASK")/100,"")</f>
        <v/>
      </c>
      <c r="AM4" s="281">
        <f>_xll.qlSimpleQuoteSetValue(AK4,AL4,Trigger)</f>
        <v>0</v>
      </c>
      <c r="AO4" s="179" t="s">
        <v>208</v>
      </c>
      <c r="AP4" s="180">
        <f>DATE(RIGHT(LEFT(J22,5),4),LEFT(RIGHT(J22,4),2),RIGHT(J22,2))</f>
        <v>42354</v>
      </c>
    </row>
    <row r="5" spans="2:42" x14ac:dyDescent="0.2">
      <c r="B5" s="303" t="str">
        <f t="shared" ref="B5:B22" si="0">IF(F5="","","Dp")</f>
        <v/>
      </c>
      <c r="C5" s="303" t="s">
        <v>186</v>
      </c>
      <c r="D5" s="304" t="str">
        <f>Currency&amp;"X"&amp;J5&amp;"D="</f>
        <v>EURXTND=</v>
      </c>
      <c r="E5" s="304" t="str">
        <f>_xll.qlSimpleQuote(D5&amp;$B$2,,,,Trigger)</f>
        <v>EURXTND=ON#0007</v>
      </c>
      <c r="F5" s="305" t="str">
        <f>IFERROR(_xll.RtGet("DTSIMI1",D5,"ASK")/100,"")</f>
        <v/>
      </c>
      <c r="G5" s="115">
        <f>_xll.qlSimpleQuoteSetValue(E5,F5,Trigger)</f>
        <v>0</v>
      </c>
      <c r="I5" s="303" t="s">
        <v>265</v>
      </c>
      <c r="J5" s="304" t="s">
        <v>186</v>
      </c>
      <c r="K5" s="304" t="str">
        <f>Currency&amp;"YC"&amp;$I$2&amp;"_"&amp;J5&amp;"D"</f>
        <v>EURYC1M_TND</v>
      </c>
      <c r="L5" s="305" t="str">
        <f>_xll.qlSimpleQuote(K5&amp;$I$2,,,,Trigger)</f>
        <v>EURYC1M_TND1M#0009</v>
      </c>
      <c r="M5" s="305" t="str">
        <f>IFERROR(_xll.RtGet("DTSIMI1",K5,"ASK")/100,"")</f>
        <v/>
      </c>
      <c r="N5" s="282">
        <f>_xll.qlSimpleQuoteSetValue(L5,M5,Trigger)</f>
        <v>0</v>
      </c>
      <c r="O5" s="261"/>
      <c r="P5" s="303" t="s">
        <v>265</v>
      </c>
      <c r="Q5" s="304" t="s">
        <v>186</v>
      </c>
      <c r="R5" s="304" t="str">
        <f>Currency&amp;"X"&amp;Q5&amp;"D="</f>
        <v>EURXTND=</v>
      </c>
      <c r="S5" s="305" t="str">
        <f>_xll.qlSimpleQuote(R5&amp;$P$2,,,,Trigger)</f>
        <v>EURXTND=3M#0009</v>
      </c>
      <c r="T5" s="305" t="str">
        <f>IFERROR(_xll.RtGet("DTSIMI1",R5,$T$3)/100,"")</f>
        <v/>
      </c>
      <c r="U5" s="305" t="str">
        <f>IFERROR(_xll.RtGet("DTSIMI1",R5,$U$3)/100,"")</f>
        <v/>
      </c>
      <c r="V5" s="305" t="str">
        <f t="shared" ref="V5:V68" si="1">IFERROR(AVERAGE(T5:U5),"")</f>
        <v/>
      </c>
      <c r="W5" s="282">
        <f>_xll.qlSimpleQuoteSetValue(S5,V5,Trigger)</f>
        <v>0</v>
      </c>
      <c r="X5" s="154"/>
      <c r="Y5" s="303" t="s">
        <v>265</v>
      </c>
      <c r="Z5" s="304" t="s">
        <v>186</v>
      </c>
      <c r="AA5" s="304" t="str">
        <f>Currency&amp;"X"&amp;Z5&amp;"D="</f>
        <v>EURXTND=</v>
      </c>
      <c r="AB5" s="305" t="str">
        <f>_xll.qlSimpleQuote(AA5&amp;$Y$2,,,,Trigger)</f>
        <v>EURXTND=6M#0009</v>
      </c>
      <c r="AC5" s="305" t="str">
        <f>IFERROR(_xll.RtGet("DTSIMI1",AA5,$AC$3)/100,"")</f>
        <v/>
      </c>
      <c r="AD5" s="305" t="str">
        <f>IFERROR(_xll.RtGet("DTSIMI1",AA5,$AD$3)/100,"")</f>
        <v/>
      </c>
      <c r="AE5" s="305" t="str">
        <f t="shared" ref="AE5:AE68" si="2">IFERROR(AVERAGE(AC5,AD5),"")</f>
        <v/>
      </c>
      <c r="AF5" s="305">
        <f>_xll.qlSimpleQuoteSetValue(AB5,AE5,Trigger)</f>
        <v>0</v>
      </c>
      <c r="AG5" s="164"/>
      <c r="AH5" s="303" t="s">
        <v>265</v>
      </c>
      <c r="AI5" s="304" t="s">
        <v>186</v>
      </c>
      <c r="AJ5" s="304" t="str">
        <f>Currency&amp;"X"&amp;AI5&amp;"D="</f>
        <v>EURXTND=</v>
      </c>
      <c r="AK5" s="305" t="str">
        <f>_xll.qlSimpleQuote(AJ5&amp;$AH$2,,,,Trigger)</f>
        <v>EURXTND=12M#0008</v>
      </c>
      <c r="AL5" s="305" t="str">
        <f>IFERROR(_xll.RtGet("DTSIMI1",AJ5,"ASK")/100,"")</f>
        <v/>
      </c>
      <c r="AM5" s="282">
        <f>_xll.qlSimpleQuoteSetValue(AK5,AL5,Trigger)</f>
        <v>0</v>
      </c>
      <c r="AO5" s="179" t="s">
        <v>209</v>
      </c>
      <c r="AP5" s="181">
        <f>_xll.qlDayCounterYearFraction("actual/360",AP3,AP4,,,Trigger)</f>
        <v>0.55000000000000004</v>
      </c>
    </row>
    <row r="6" spans="2:42" x14ac:dyDescent="0.2">
      <c r="B6" s="287" t="str">
        <f t="shared" si="0"/>
        <v/>
      </c>
      <c r="C6" s="287" t="s">
        <v>187</v>
      </c>
      <c r="D6" s="287" t="str">
        <f>Currency&amp;"X"&amp;C6&amp;"D="</f>
        <v>EURXSND=</v>
      </c>
      <c r="E6" s="287" t="str">
        <f>_xll.qlSimpleQuote(D6&amp;$B$2,,,,Trigger)</f>
        <v>EURXSND=ON#0007</v>
      </c>
      <c r="F6" s="306" t="str">
        <f>IFERROR(_xll.RtGet("DTSIMI1",D6,"ASK")/100,"")</f>
        <v/>
      </c>
      <c r="G6" s="192">
        <f>_xll.qlSimpleQuoteSetValue(E6,F6,Trigger)</f>
        <v>0</v>
      </c>
      <c r="I6" s="287" t="s">
        <v>265</v>
      </c>
      <c r="J6" s="287" t="s">
        <v>187</v>
      </c>
      <c r="K6" s="287" t="str">
        <f>Currency&amp;"YC"&amp;$I$2&amp;"_"&amp;J6&amp;"D"</f>
        <v>EURYC1M_SND</v>
      </c>
      <c r="L6" s="306" t="str">
        <f>_xll.qlSimpleQuote(K6&amp;$I$2,,,,Trigger)</f>
        <v>EURYC1M_SND1M#0009</v>
      </c>
      <c r="M6" s="306" t="str">
        <f>IFERROR(_xll.RtGet("DTSIMI1",K6,"ASK")/100,"")</f>
        <v/>
      </c>
      <c r="N6" s="283">
        <f>_xll.qlSimpleQuoteSetValue(L6,M6,Trigger)</f>
        <v>0</v>
      </c>
      <c r="O6" s="261"/>
      <c r="P6" s="287" t="s">
        <v>265</v>
      </c>
      <c r="Q6" s="287" t="s">
        <v>187</v>
      </c>
      <c r="R6" s="287" t="str">
        <f t="shared" ref="R6:R22" si="3">Currency&amp;"_CURVE_DEP"&amp;$P$2&amp;"_"&amp;Q6</f>
        <v>EUR_CURVE_DEP3M_SN</v>
      </c>
      <c r="S6" s="306" t="str">
        <f>_xll.qlSimpleQuote(R6,,,,Trigger)</f>
        <v>EUR_CURVE_DEP3M_SN#0009</v>
      </c>
      <c r="T6" s="306" t="str">
        <f>IFERROR(_xll.RtGet("DTSIMI1",R6,$T$3)/100,"")</f>
        <v/>
      </c>
      <c r="U6" s="306" t="str">
        <f>IFERROR(_xll.RtGet("DTSIMI1",R6,$U$3)/100,"")</f>
        <v/>
      </c>
      <c r="V6" s="306" t="str">
        <f t="shared" si="1"/>
        <v/>
      </c>
      <c r="W6" s="283">
        <f>_xll.qlSimpleQuoteSetValue(S6,V6,Trigger)</f>
        <v>0</v>
      </c>
      <c r="X6" s="154"/>
      <c r="Y6" s="287" t="s">
        <v>265</v>
      </c>
      <c r="Z6" s="287" t="s">
        <v>187</v>
      </c>
      <c r="AA6" s="287" t="str">
        <f t="shared" ref="AA6:AA22" si="4">Currency&amp;"_CURVE_DEP"&amp;$Y$2&amp;"_"&amp;Z6</f>
        <v>EUR_CURVE_DEP6M_SN</v>
      </c>
      <c r="AB6" s="306" t="str">
        <f>_xll.qlSimpleQuote(AA6,,,,Trigger)</f>
        <v>EUR_CURVE_DEP6M_SN#0009</v>
      </c>
      <c r="AC6" s="306" t="str">
        <f>IFERROR(_xll.RtGet("DTSIMI1",AA6,$AC$3)/100,"")</f>
        <v/>
      </c>
      <c r="AD6" s="374" t="str">
        <f>IFERROR(_xll.RtGet("DTSIMI1",AA6,$AD$3)/100,"")</f>
        <v/>
      </c>
      <c r="AE6" s="374" t="str">
        <f t="shared" si="2"/>
        <v/>
      </c>
      <c r="AF6" s="374">
        <f>_xll.qlSimpleQuoteSetValue(AB6,AE6,Trigger)</f>
        <v>0</v>
      </c>
      <c r="AG6" s="164"/>
      <c r="AH6" s="287" t="s">
        <v>265</v>
      </c>
      <c r="AI6" s="287" t="s">
        <v>187</v>
      </c>
      <c r="AJ6" s="287" t="str">
        <f t="shared" ref="AJ6:AJ22" si="5">Currency&amp;"_CURVE_DEP12M"&amp;"_"&amp;AI6</f>
        <v>EUR_CURVE_DEP12M_SN</v>
      </c>
      <c r="AK6" s="306" t="str">
        <f>_xll.qlSimpleQuote(AJ6,,,,Trigger)</f>
        <v>EUR_CURVE_DEP12M_SN#0008</v>
      </c>
      <c r="AL6" s="306" t="str">
        <f>IFERROR(_xll.RtGet("DTSIMI1",AJ6,"ASK")/100,"")</f>
        <v/>
      </c>
      <c r="AM6" s="283">
        <f>_xll.qlSimpleQuoteSetValue(AK6,AL6,Trigger)</f>
        <v>0</v>
      </c>
      <c r="AO6" s="179" t="s">
        <v>210</v>
      </c>
      <c r="AP6" s="182" t="e">
        <f>((_xll.qlYieldTSDiscount("EUR6M",AP3,,_xll.ohTrigger(F2,M2,V2,AE2,AL2))/_xll.qlYieldTSDiscount("EUR6M",AP4,,_xll.ohTrigger(F2,M2,V2,AE2,AL2)))-1)/AP5</f>
        <v>#NUM!</v>
      </c>
    </row>
    <row r="7" spans="2:42" x14ac:dyDescent="0.2">
      <c r="B7" s="287" t="str">
        <f t="shared" si="0"/>
        <v/>
      </c>
      <c r="C7" s="287" t="s">
        <v>90</v>
      </c>
      <c r="D7" s="288" t="str">
        <f t="shared" ref="D7:D21" si="6">Currency&amp;"OISDDS"&amp;C7</f>
        <v>EUROISDDS1W</v>
      </c>
      <c r="E7" s="288" t="str">
        <f>_xll.qlSimpleQuote(D7,,,,Trigger)</f>
        <v>EUROISDDS1W#0008</v>
      </c>
      <c r="F7" s="268" t="str">
        <f>IFERROR(_xll.RtGet("DTSIMI1",D7,"ASK")/100,"")</f>
        <v/>
      </c>
      <c r="G7" s="116">
        <f>_xll.qlSimpleQuoteSetValue(E7,F7,Trigger)</f>
        <v>0</v>
      </c>
      <c r="I7" s="287" t="s">
        <v>265</v>
      </c>
      <c r="J7" s="288" t="s">
        <v>90</v>
      </c>
      <c r="K7" s="307" t="str">
        <f>Currency&amp;"YC"&amp;$I$2&amp;"_"&amp;"SW"&amp;"D"</f>
        <v>EURYC1M_SWD</v>
      </c>
      <c r="L7" s="268" t="str">
        <f>_xll.qlSimpleQuote(K7,,,,Trigger)</f>
        <v>EURYC1M_SWD#0009</v>
      </c>
      <c r="M7" s="268" t="str">
        <f>IFERROR(_xll.RtGet("DTSIMI1",K7,"ASK")/100,"")</f>
        <v/>
      </c>
      <c r="N7" s="283">
        <f>_xll.qlSimpleQuoteSetValue(L7,M7,Trigger)</f>
        <v>0</v>
      </c>
      <c r="O7" s="261"/>
      <c r="P7" s="287" t="s">
        <v>265</v>
      </c>
      <c r="Q7" s="288" t="s">
        <v>90</v>
      </c>
      <c r="R7" s="288" t="str">
        <f t="shared" si="3"/>
        <v>EUR_CURVE_DEP3M_1W</v>
      </c>
      <c r="S7" s="268" t="str">
        <f>_xll.qlSimpleQuote(R7,,,,Trigger)</f>
        <v>EUR_CURVE_DEP3M_1W#0009</v>
      </c>
      <c r="T7" s="268" t="str">
        <f>IFERROR(_xll.RtGet("DTSIMI1",R7,$T$3)/100,"")</f>
        <v/>
      </c>
      <c r="U7" s="268" t="str">
        <f>IFERROR(_xll.RtGet("DTSIMI1",R7,$U$3)/100,"")</f>
        <v/>
      </c>
      <c r="V7" s="268" t="str">
        <f t="shared" si="1"/>
        <v/>
      </c>
      <c r="W7" s="283">
        <f>_xll.qlSimpleQuoteSetValue(S7,V7,Trigger)</f>
        <v>0</v>
      </c>
      <c r="X7" s="154"/>
      <c r="Y7" s="287" t="s">
        <v>265</v>
      </c>
      <c r="Z7" s="288" t="s">
        <v>90</v>
      </c>
      <c r="AA7" s="288" t="str">
        <f t="shared" si="4"/>
        <v>EUR_CURVE_DEP6M_1W</v>
      </c>
      <c r="AB7" s="268" t="str">
        <f>_xll.qlSimpleQuote(AA7,,,,Trigger)</f>
        <v>EUR_CURVE_DEP6M_1W#0009</v>
      </c>
      <c r="AC7" s="268" t="str">
        <f>IFERROR(_xll.RtGet("DTSIMI1",AA7,$AC$3)/100,"")</f>
        <v/>
      </c>
      <c r="AD7" s="268" t="str">
        <f>IFERROR(_xll.RtGet("DTSIMI1",AA7,$AD$3)/100,"")</f>
        <v/>
      </c>
      <c r="AE7" s="268" t="str">
        <f t="shared" si="2"/>
        <v/>
      </c>
      <c r="AF7" s="268">
        <f>_xll.qlSimpleQuoteSetValue(AB7,AE7,Trigger)</f>
        <v>0</v>
      </c>
      <c r="AG7" s="164"/>
      <c r="AH7" s="287" t="s">
        <v>265</v>
      </c>
      <c r="AI7" s="288" t="s">
        <v>90</v>
      </c>
      <c r="AJ7" s="288" t="str">
        <f t="shared" si="5"/>
        <v>EUR_CURVE_DEP12M_1W</v>
      </c>
      <c r="AK7" s="268" t="str">
        <f>_xll.qlSimpleQuote(AJ7,,,,Trigger)</f>
        <v>EUR_CURVE_DEP12M_1W#0009</v>
      </c>
      <c r="AL7" s="268" t="str">
        <f>IFERROR(_xll.RtGet("DTSIMI1",AJ7,"ASK")/100,"")</f>
        <v/>
      </c>
      <c r="AM7" s="283">
        <f>_xll.qlSimpleQuoteSetValue(AK7,AL7,Trigger)</f>
        <v>0</v>
      </c>
    </row>
    <row r="8" spans="2:42" x14ac:dyDescent="0.2">
      <c r="B8" s="287" t="str">
        <f t="shared" si="0"/>
        <v/>
      </c>
      <c r="C8" s="287" t="s">
        <v>91</v>
      </c>
      <c r="D8" s="288" t="str">
        <f t="shared" si="6"/>
        <v>EUROISDDS2W</v>
      </c>
      <c r="E8" s="288" t="str">
        <f>_xll.qlSimpleQuote(D8,,,,Trigger)</f>
        <v>EUROISDDS2W#0007</v>
      </c>
      <c r="F8" s="268" t="str">
        <f>IFERROR(_xll.RtGet("DTSIMI1",D8,"ASK")/100,"")</f>
        <v/>
      </c>
      <c r="G8" s="116">
        <f>_xll.qlSimpleQuoteSetValue(E8,F8,Trigger)</f>
        <v>0</v>
      </c>
      <c r="I8" s="287" t="s">
        <v>265</v>
      </c>
      <c r="J8" s="288" t="s">
        <v>91</v>
      </c>
      <c r="K8" s="288" t="str">
        <f>Currency&amp;"YC"&amp;$I$2&amp;"_"&amp;J8&amp;"D"</f>
        <v>EURYC1M_2WD</v>
      </c>
      <c r="L8" s="268" t="str">
        <f>_xll.qlSimpleQuote(K8,,,,Trigger)</f>
        <v>EURYC1M_2WD#0009</v>
      </c>
      <c r="M8" s="268" t="str">
        <f>IFERROR(_xll.RtGet("DTSIMI1",K8,"ASK")/100,"")</f>
        <v/>
      </c>
      <c r="N8" s="283">
        <f>_xll.qlSimpleQuoteSetValue(L8,M8,Trigger)</f>
        <v>0</v>
      </c>
      <c r="O8" s="261"/>
      <c r="P8" s="287" t="s">
        <v>265</v>
      </c>
      <c r="Q8" s="288" t="s">
        <v>91</v>
      </c>
      <c r="R8" s="288" t="str">
        <f t="shared" si="3"/>
        <v>EUR_CURVE_DEP3M_2W</v>
      </c>
      <c r="S8" s="268" t="str">
        <f>_xll.qlSimpleQuote(R8,,,,Trigger)</f>
        <v>EUR_CURVE_DEP3M_2W#0009</v>
      </c>
      <c r="T8" s="268" t="str">
        <f>IFERROR(_xll.RtGet("DTSIMI1",R8,$T$3)/100,"")</f>
        <v/>
      </c>
      <c r="U8" s="268" t="str">
        <f>IFERROR(_xll.RtGet("DTSIMI1",R8,$U$3)/100,"")</f>
        <v/>
      </c>
      <c r="V8" s="268" t="str">
        <f t="shared" si="1"/>
        <v/>
      </c>
      <c r="W8" s="283">
        <f>_xll.qlSimpleQuoteSetValue(S8,V8,Trigger)</f>
        <v>0</v>
      </c>
      <c r="X8" s="154"/>
      <c r="Y8" s="287" t="s">
        <v>265</v>
      </c>
      <c r="Z8" s="288" t="s">
        <v>91</v>
      </c>
      <c r="AA8" s="288" t="str">
        <f t="shared" si="4"/>
        <v>EUR_CURVE_DEP6M_2W</v>
      </c>
      <c r="AB8" s="268" t="str">
        <f>_xll.qlSimpleQuote(AA8,,,,Trigger)</f>
        <v>EUR_CURVE_DEP6M_2W#0009</v>
      </c>
      <c r="AC8" s="268" t="str">
        <f>IFERROR(_xll.RtGet("DTSIMI1",AA8,$AC$3)/100,"")</f>
        <v/>
      </c>
      <c r="AD8" s="268" t="str">
        <f>IFERROR(_xll.RtGet("DTSIMI1",AA8,$AD$3)/100,"")</f>
        <v/>
      </c>
      <c r="AE8" s="268" t="str">
        <f t="shared" si="2"/>
        <v/>
      </c>
      <c r="AF8" s="268">
        <f>_xll.qlSimpleQuoteSetValue(AB8,AE8,Trigger)</f>
        <v>0</v>
      </c>
      <c r="AG8" s="164"/>
      <c r="AH8" s="287" t="s">
        <v>265</v>
      </c>
      <c r="AI8" s="288" t="s">
        <v>91</v>
      </c>
      <c r="AJ8" s="288" t="str">
        <f t="shared" si="5"/>
        <v>EUR_CURVE_DEP12M_2W</v>
      </c>
      <c r="AK8" s="268" t="str">
        <f>_xll.qlSimpleQuote(AJ8,,,,Trigger)</f>
        <v>EUR_CURVE_DEP12M_2W#0008</v>
      </c>
      <c r="AL8" s="268" t="str">
        <f>IFERROR(_xll.RtGet("DTSIMI1",AJ8,"ASK")/100,"")</f>
        <v/>
      </c>
      <c r="AM8" s="283">
        <f>_xll.qlSimpleQuoteSetValue(AK8,AL8,Trigger)</f>
        <v>0</v>
      </c>
    </row>
    <row r="9" spans="2:42" x14ac:dyDescent="0.2">
      <c r="B9" s="287" t="str">
        <f t="shared" si="0"/>
        <v/>
      </c>
      <c r="C9" s="287" t="s">
        <v>92</v>
      </c>
      <c r="D9" s="288" t="str">
        <f t="shared" si="6"/>
        <v>EUROISDDS3W</v>
      </c>
      <c r="E9" s="288" t="str">
        <f>_xll.qlSimpleQuote(D9,,,,Trigger)</f>
        <v>EUROISDDS3W#0007</v>
      </c>
      <c r="F9" s="268" t="str">
        <f>IFERROR(_xll.RtGet("DTSIMI1",D9,"ASK")/100,"")</f>
        <v/>
      </c>
      <c r="G9" s="116">
        <f>_xll.qlSimpleQuoteSetValue(E9,F9,Trigger)</f>
        <v>0</v>
      </c>
      <c r="I9" s="287" t="s">
        <v>265</v>
      </c>
      <c r="J9" s="288" t="s">
        <v>92</v>
      </c>
      <c r="K9" s="288" t="str">
        <f>Currency&amp;"YC"&amp;$I$2&amp;"_"&amp;J9&amp;"D"</f>
        <v>EURYC1M_3WD</v>
      </c>
      <c r="L9" s="268" t="str">
        <f>_xll.qlSimpleQuote(K9,,,,Trigger)</f>
        <v>EURYC1M_3WD#0008</v>
      </c>
      <c r="M9" s="268" t="str">
        <f>IFERROR(_xll.RtGet("DTSIMI1",K9,"ASK")/100,"")</f>
        <v/>
      </c>
      <c r="N9" s="283">
        <f>_xll.qlSimpleQuoteSetValue(L9,M9,Trigger)</f>
        <v>0</v>
      </c>
      <c r="O9" s="261"/>
      <c r="P9" s="287" t="s">
        <v>265</v>
      </c>
      <c r="Q9" s="288" t="s">
        <v>92</v>
      </c>
      <c r="R9" s="288" t="str">
        <f t="shared" si="3"/>
        <v>EUR_CURVE_DEP3M_3W</v>
      </c>
      <c r="S9" s="268" t="str">
        <f>_xll.qlSimpleQuote(R9,,,,Trigger)</f>
        <v>EUR_CURVE_DEP3M_3W#0008</v>
      </c>
      <c r="T9" s="268" t="str">
        <f>IFERROR(_xll.RtGet("DTSIMI1",R9,$T$3)/100,"")</f>
        <v/>
      </c>
      <c r="U9" s="268" t="str">
        <f>IFERROR(_xll.RtGet("DTSIMI1",R9,$U$3)/100,"")</f>
        <v/>
      </c>
      <c r="V9" s="268" t="str">
        <f t="shared" si="1"/>
        <v/>
      </c>
      <c r="W9" s="283">
        <f>_xll.qlSimpleQuoteSetValue(S9,V9,Trigger)</f>
        <v>0</v>
      </c>
      <c r="X9" s="154"/>
      <c r="Y9" s="287" t="s">
        <v>265</v>
      </c>
      <c r="Z9" s="288" t="s">
        <v>92</v>
      </c>
      <c r="AA9" s="288" t="str">
        <f t="shared" si="4"/>
        <v>EUR_CURVE_DEP6M_3W</v>
      </c>
      <c r="AB9" s="268" t="str">
        <f>_xll.qlSimpleQuote(AA9,,,,Trigger)</f>
        <v>EUR_CURVE_DEP6M_3W#0008</v>
      </c>
      <c r="AC9" s="268" t="str">
        <f>IFERROR(_xll.RtGet("DTSIMI1",AA9,$AC$3)/100,"")</f>
        <v/>
      </c>
      <c r="AD9" s="268" t="str">
        <f>IFERROR(_xll.RtGet("DTSIMI1",AA9,$AD$3)/100,"")</f>
        <v/>
      </c>
      <c r="AE9" s="268" t="str">
        <f t="shared" si="2"/>
        <v/>
      </c>
      <c r="AF9" s="268">
        <f>_xll.qlSimpleQuoteSetValue(AB9,AE9,Trigger)</f>
        <v>0</v>
      </c>
      <c r="AG9" s="164"/>
      <c r="AH9" s="287" t="s">
        <v>265</v>
      </c>
      <c r="AI9" s="288" t="s">
        <v>92</v>
      </c>
      <c r="AJ9" s="288" t="str">
        <f t="shared" si="5"/>
        <v>EUR_CURVE_DEP12M_3W</v>
      </c>
      <c r="AK9" s="268" t="str">
        <f>_xll.qlSimpleQuote(AJ9,,,,Trigger)</f>
        <v>EUR_CURVE_DEP12M_3W#0009</v>
      </c>
      <c r="AL9" s="268" t="str">
        <f>IFERROR(_xll.RtGet("DTSIMI1",AJ9,"ASK")/100,"")</f>
        <v/>
      </c>
      <c r="AM9" s="283">
        <f>_xll.qlSimpleQuoteSetValue(AK9,AL9,Trigger)</f>
        <v>0</v>
      </c>
    </row>
    <row r="10" spans="2:42" x14ac:dyDescent="0.2">
      <c r="B10" s="303" t="str">
        <f t="shared" si="0"/>
        <v/>
      </c>
      <c r="C10" s="303" t="s">
        <v>6</v>
      </c>
      <c r="D10" s="304" t="str">
        <f t="shared" si="6"/>
        <v>EUROISDDS1M</v>
      </c>
      <c r="E10" s="304" t="str">
        <f>_xll.qlSimpleQuote(D10,,,,Trigger)</f>
        <v>EUROISDDS1M#0007</v>
      </c>
      <c r="F10" s="305" t="str">
        <f>IFERROR(_xll.RtGet("DTSIMI1",D10,"ASK")/100,"")</f>
        <v/>
      </c>
      <c r="G10" s="115">
        <f>_xll.qlSimpleQuoteSetValue(E10,F10,Trigger)</f>
        <v>0</v>
      </c>
      <c r="I10" s="303" t="s">
        <v>265</v>
      </c>
      <c r="J10" s="304" t="s">
        <v>6</v>
      </c>
      <c r="K10" s="304" t="str">
        <f>Currency&amp;"YC"&amp;$I$2&amp;"_"&amp;J10&amp;"D"</f>
        <v>EURYC1M_1MD</v>
      </c>
      <c r="L10" s="305" t="str">
        <f>_xll.qlSimpleQuote(K10,,,,Trigger)</f>
        <v>EURYC1M_1MD#0009</v>
      </c>
      <c r="M10" s="305" t="str">
        <f>IFERROR(_xll.RtGet("DTSIMI1",K10,"ASK")/100,"")</f>
        <v/>
      </c>
      <c r="N10" s="282">
        <f>_xll.qlSimpleQuoteSetValue(L10,M10,Trigger)</f>
        <v>0</v>
      </c>
      <c r="O10" s="261"/>
      <c r="P10" s="303" t="s">
        <v>265</v>
      </c>
      <c r="Q10" s="304" t="s">
        <v>6</v>
      </c>
      <c r="R10" s="304" t="str">
        <f t="shared" si="3"/>
        <v>EUR_CURVE_DEP3M_1M</v>
      </c>
      <c r="S10" s="305" t="str">
        <f>_xll.qlSimpleQuote(R10,,,,Trigger)</f>
        <v>EUR_CURVE_DEP3M_1M#0008</v>
      </c>
      <c r="T10" s="305" t="str">
        <f>IFERROR(_xll.RtGet("DTSIMI1",R10,$T$3)/100,"")</f>
        <v/>
      </c>
      <c r="U10" s="305" t="str">
        <f>IFERROR(_xll.RtGet("DTSIMI1",R10,$U$3)/100,"")</f>
        <v/>
      </c>
      <c r="V10" s="305" t="str">
        <f t="shared" si="1"/>
        <v/>
      </c>
      <c r="W10" s="282">
        <f>_xll.qlSimpleQuoteSetValue(S10,V10,Trigger)</f>
        <v>0</v>
      </c>
      <c r="X10" s="154"/>
      <c r="Y10" s="303" t="s">
        <v>265</v>
      </c>
      <c r="Z10" s="304" t="s">
        <v>6</v>
      </c>
      <c r="AA10" s="304" t="str">
        <f t="shared" si="4"/>
        <v>EUR_CURVE_DEP6M_1M</v>
      </c>
      <c r="AB10" s="305" t="str">
        <f>_xll.qlSimpleQuote(AA10,,,,Trigger)</f>
        <v>EUR_CURVE_DEP6M_1M#0008</v>
      </c>
      <c r="AC10" s="305" t="str">
        <f>IFERROR(_xll.RtGet("DTSIMI1",AA10,$AC$3)/100,"")</f>
        <v/>
      </c>
      <c r="AD10" s="305" t="str">
        <f>IFERROR(_xll.RtGet("DTSIMI1",AA10,$AD$3)/100,"")</f>
        <v/>
      </c>
      <c r="AE10" s="305" t="str">
        <f t="shared" si="2"/>
        <v/>
      </c>
      <c r="AF10" s="305">
        <f>_xll.qlSimpleQuoteSetValue(AB10,AE10,Trigger)</f>
        <v>0</v>
      </c>
      <c r="AG10" s="164"/>
      <c r="AH10" s="303" t="s">
        <v>265</v>
      </c>
      <c r="AI10" s="304" t="s">
        <v>6</v>
      </c>
      <c r="AJ10" s="304" t="str">
        <f t="shared" si="5"/>
        <v>EUR_CURVE_DEP12M_1M</v>
      </c>
      <c r="AK10" s="305" t="str">
        <f>_xll.qlSimpleQuote(AJ10,,,,Trigger)</f>
        <v>EUR_CURVE_DEP12M_1M#0008</v>
      </c>
      <c r="AL10" s="305" t="str">
        <f>IFERROR(_xll.RtGet("DTSIMI1",AJ10,"ASK")/100,"")</f>
        <v/>
      </c>
      <c r="AM10" s="282">
        <f>_xll.qlSimpleQuoteSetValue(AK10,AL10,Trigger)</f>
        <v>0</v>
      </c>
    </row>
    <row r="11" spans="2:42" x14ac:dyDescent="0.2">
      <c r="B11" s="287" t="str">
        <f t="shared" si="0"/>
        <v/>
      </c>
      <c r="C11" s="287" t="s">
        <v>93</v>
      </c>
      <c r="D11" s="288" t="str">
        <f t="shared" si="6"/>
        <v>EUROISDDS2M</v>
      </c>
      <c r="E11" s="288" t="str">
        <f>_xll.qlSimpleQuote(D11,,,,Trigger)</f>
        <v>EUROISDDS2M#0007</v>
      </c>
      <c r="F11" s="268" t="str">
        <f>IFERROR(_xll.RtGet("DTSIMI1",D11,"ASK")/100,"")</f>
        <v/>
      </c>
      <c r="G11" s="116">
        <f>_xll.qlSimpleQuoteSetValue(E11,F11,Trigger)</f>
        <v>0</v>
      </c>
      <c r="I11" s="289" t="s">
        <v>267</v>
      </c>
      <c r="J11" s="292" t="s">
        <v>93</v>
      </c>
      <c r="K11" s="292" t="str">
        <f t="shared" ref="K11:K21" si="7">Currency&amp;"X1S"&amp;J11&amp;"="</f>
        <v>EURX1S2M=</v>
      </c>
      <c r="L11" s="193" t="str">
        <f>_xll.qlSimpleQuote(K11,,,,Trigger)</f>
        <v>EURX1S2M=#0008</v>
      </c>
      <c r="M11" s="193" t="str">
        <f>IFERROR(_xll.RtGet("DTSIMI1",K11,"ASK")/100,"")</f>
        <v/>
      </c>
      <c r="N11" s="283">
        <f>_xll.qlSimpleQuoteSetValue(L11,M11,Trigger)</f>
        <v>0</v>
      </c>
      <c r="O11" s="261"/>
      <c r="P11" s="287" t="s">
        <v>265</v>
      </c>
      <c r="Q11" s="288" t="s">
        <v>93</v>
      </c>
      <c r="R11" s="288" t="str">
        <f t="shared" si="3"/>
        <v>EUR_CURVE_DEP3M_2M</v>
      </c>
      <c r="S11" s="268" t="str">
        <f>_xll.qlSimpleQuote(R11,,,,Trigger)</f>
        <v>EUR_CURVE_DEP3M_2M#0009</v>
      </c>
      <c r="T11" s="268" t="str">
        <f>IFERROR(_xll.RtGet("DTSIMI1",R11,$T$3)/100,"")</f>
        <v/>
      </c>
      <c r="U11" s="268" t="str">
        <f>IFERROR(_xll.RtGet("DTSIMI1",R11,$U$3)/100,"")</f>
        <v/>
      </c>
      <c r="V11" s="268" t="str">
        <f t="shared" si="1"/>
        <v/>
      </c>
      <c r="W11" s="283">
        <f>_xll.qlSimpleQuoteSetValue(S11,V11,Trigger)</f>
        <v>0</v>
      </c>
      <c r="X11" s="154"/>
      <c r="Y11" s="287" t="s">
        <v>265</v>
      </c>
      <c r="Z11" s="288" t="s">
        <v>93</v>
      </c>
      <c r="AA11" s="288" t="str">
        <f t="shared" si="4"/>
        <v>EUR_CURVE_DEP6M_2M</v>
      </c>
      <c r="AB11" s="268" t="str">
        <f>_xll.qlSimpleQuote(AA11,,,,Trigger)</f>
        <v>EUR_CURVE_DEP6M_2M#0009</v>
      </c>
      <c r="AC11" s="268" t="str">
        <f>IFERROR(_xll.RtGet("DTSIMI1",AA11,$AC$3)/100,"")</f>
        <v/>
      </c>
      <c r="AD11" s="268" t="str">
        <f>IFERROR(_xll.RtGet("DTSIMI1",AA11,$AD$3)/100,"")</f>
        <v/>
      </c>
      <c r="AE11" s="268" t="str">
        <f t="shared" si="2"/>
        <v/>
      </c>
      <c r="AF11" s="268">
        <f>_xll.qlSimpleQuoteSetValue(AB11,AE11,Trigger)</f>
        <v>0</v>
      </c>
      <c r="AG11" s="164"/>
      <c r="AH11" s="287" t="s">
        <v>265</v>
      </c>
      <c r="AI11" s="288" t="s">
        <v>93</v>
      </c>
      <c r="AJ11" s="288" t="str">
        <f t="shared" si="5"/>
        <v>EUR_CURVE_DEP12M_2M</v>
      </c>
      <c r="AK11" s="268" t="str">
        <f>_xll.qlSimpleQuote(AJ11,,,,Trigger)</f>
        <v>EUR_CURVE_DEP12M_2M#0009</v>
      </c>
      <c r="AL11" s="268" t="str">
        <f>IFERROR(_xll.RtGet("DTSIMI1",AJ11,"ASK")/100,"")</f>
        <v/>
      </c>
      <c r="AM11" s="283">
        <f>_xll.qlSimpleQuoteSetValue(AK11,AL11,Trigger)</f>
        <v>0</v>
      </c>
    </row>
    <row r="12" spans="2:42" x14ac:dyDescent="0.2">
      <c r="B12" s="303" t="str">
        <f t="shared" si="0"/>
        <v/>
      </c>
      <c r="C12" s="303" t="s">
        <v>0</v>
      </c>
      <c r="D12" s="304" t="str">
        <f t="shared" si="6"/>
        <v>EUROISDDS3M</v>
      </c>
      <c r="E12" s="304" t="str">
        <f>_xll.qlSimpleQuote(D12,,,,Trigger)</f>
        <v>EUROISDDS3M#0007</v>
      </c>
      <c r="F12" s="305" t="str">
        <f>IFERROR(_xll.RtGet("DTSIMI1",D12,"ASK")/100,"")</f>
        <v/>
      </c>
      <c r="G12" s="115">
        <f>_xll.qlSimpleQuoteSetValue(E12,F12,Trigger)</f>
        <v>0</v>
      </c>
      <c r="I12" s="294" t="s">
        <v>267</v>
      </c>
      <c r="J12" s="295" t="s">
        <v>0</v>
      </c>
      <c r="K12" s="295" t="str">
        <f t="shared" si="7"/>
        <v>EURX1S3M=</v>
      </c>
      <c r="L12" s="194" t="str">
        <f>_xll.qlSimpleQuote(K12,,,,Trigger)</f>
        <v>EURX1S3M=#0008</v>
      </c>
      <c r="M12" s="194" t="str">
        <f>IFERROR(_xll.RtGet("DTSIMI1",K12,"ASK")/100,"")</f>
        <v/>
      </c>
      <c r="N12" s="282">
        <f>_xll.qlSimpleQuoteSetValue(L12,M12,Trigger)</f>
        <v>0</v>
      </c>
      <c r="O12" s="261"/>
      <c r="P12" s="303" t="s">
        <v>265</v>
      </c>
      <c r="Q12" s="304" t="s">
        <v>0</v>
      </c>
      <c r="R12" s="304" t="str">
        <f t="shared" si="3"/>
        <v>EUR_CURVE_DEP3M_3M</v>
      </c>
      <c r="S12" s="305" t="str">
        <f>_xll.qlSimpleQuote(R12,,,,Trigger)</f>
        <v>EUR_CURVE_DEP3M_3M#0008</v>
      </c>
      <c r="T12" s="305" t="str">
        <f>IFERROR(_xll.RtGet("DTSIMI1",R12,$T$3)/100,"")</f>
        <v/>
      </c>
      <c r="U12" s="305" t="str">
        <f>IFERROR(_xll.RtGet("DTSIMI1",R12,$U$3)/100,"")</f>
        <v/>
      </c>
      <c r="V12" s="305" t="str">
        <f t="shared" si="1"/>
        <v/>
      </c>
      <c r="W12" s="282">
        <f>_xll.qlSimpleQuoteSetValue(S12,V12,Trigger)</f>
        <v>0</v>
      </c>
      <c r="X12" s="154"/>
      <c r="Y12" s="303" t="s">
        <v>265</v>
      </c>
      <c r="Z12" s="304" t="s">
        <v>0</v>
      </c>
      <c r="AA12" s="304" t="str">
        <f t="shared" si="4"/>
        <v>EUR_CURVE_DEP6M_3M</v>
      </c>
      <c r="AB12" s="305" t="str">
        <f>_xll.qlSimpleQuote(AA12,,,,Trigger)</f>
        <v>EUR_CURVE_DEP6M_3M#0009</v>
      </c>
      <c r="AC12" s="305" t="str">
        <f>IFERROR(_xll.RtGet("DTSIMI1",AA12,$AC$3)/100,"")</f>
        <v/>
      </c>
      <c r="AD12" s="305" t="str">
        <f>IFERROR(_xll.RtGet("DTSIMI1",AA12,$AD$3)/100,"")</f>
        <v/>
      </c>
      <c r="AE12" s="305" t="str">
        <f t="shared" si="2"/>
        <v/>
      </c>
      <c r="AF12" s="305">
        <f>_xll.qlSimpleQuoteSetValue(AB12,AE12,Trigger)</f>
        <v>0</v>
      </c>
      <c r="AG12" s="164"/>
      <c r="AH12" s="303" t="s">
        <v>265</v>
      </c>
      <c r="AI12" s="304" t="s">
        <v>0</v>
      </c>
      <c r="AJ12" s="304" t="str">
        <f t="shared" si="5"/>
        <v>EUR_CURVE_DEP12M_3M</v>
      </c>
      <c r="AK12" s="305" t="str">
        <f>_xll.qlSimpleQuote(AJ12,,,,Trigger)</f>
        <v>EUR_CURVE_DEP12M_3M#0008</v>
      </c>
      <c r="AL12" s="305" t="str">
        <f>IFERROR(_xll.RtGet("DTSIMI1",AJ12,"ASK")/100,"")</f>
        <v/>
      </c>
      <c r="AM12" s="282">
        <f>_xll.qlSimpleQuoteSetValue(AK12,AL12,Trigger)</f>
        <v>0</v>
      </c>
    </row>
    <row r="13" spans="2:42" x14ac:dyDescent="0.2">
      <c r="B13" s="287" t="str">
        <f t="shared" si="0"/>
        <v/>
      </c>
      <c r="C13" s="287" t="s">
        <v>94</v>
      </c>
      <c r="D13" s="288" t="str">
        <f t="shared" si="6"/>
        <v>EUROISDDS4M</v>
      </c>
      <c r="E13" s="288" t="str">
        <f>_xll.qlSimpleQuote(D13,,,,Trigger)</f>
        <v>EUROISDDS4M#0007</v>
      </c>
      <c r="F13" s="268" t="str">
        <f>IFERROR(_xll.RtGet("DTSIMI1",D13,"ASK")/100,"")</f>
        <v/>
      </c>
      <c r="G13" s="116">
        <f>_xll.qlSimpleQuoteSetValue(E13,F13,Trigger)</f>
        <v>0</v>
      </c>
      <c r="I13" s="291" t="s">
        <v>267</v>
      </c>
      <c r="J13" s="292" t="s">
        <v>94</v>
      </c>
      <c r="K13" s="292" t="str">
        <f t="shared" si="7"/>
        <v>EURX1S4M=</v>
      </c>
      <c r="L13" s="193" t="str">
        <f>_xll.qlSimpleQuote(K13,,,,Trigger)</f>
        <v>EURX1S4M=#0009</v>
      </c>
      <c r="M13" s="193" t="str">
        <f>IFERROR(_xll.RtGet("DTSIMI1",K13,"ASK")/100,"")</f>
        <v/>
      </c>
      <c r="N13" s="283">
        <f>_xll.qlSimpleQuoteSetValue(L13,M13,Trigger)</f>
        <v>0</v>
      </c>
      <c r="O13" s="261"/>
      <c r="P13" s="287" t="s">
        <v>265</v>
      </c>
      <c r="Q13" s="288" t="s">
        <v>94</v>
      </c>
      <c r="R13" s="288" t="str">
        <f t="shared" si="3"/>
        <v>EUR_CURVE_DEP3M_4M</v>
      </c>
      <c r="S13" s="268" t="str">
        <f>_xll.qlSimpleQuote(R13,,,,Trigger)</f>
        <v>EUR_CURVE_DEP3M_4M#0009</v>
      </c>
      <c r="T13" s="268" t="str">
        <f>IFERROR(_xll.RtGet("DTSIMI1",R13,$T$3)/100,"")</f>
        <v/>
      </c>
      <c r="U13" s="268" t="str">
        <f>IFERROR(_xll.RtGet("DTSIMI1",R13,$U$3)/100,"")</f>
        <v/>
      </c>
      <c r="V13" s="268" t="str">
        <f t="shared" si="1"/>
        <v/>
      </c>
      <c r="W13" s="283">
        <f>_xll.qlSimpleQuoteSetValue(S13,V13,Trigger)</f>
        <v>0</v>
      </c>
      <c r="X13" s="154"/>
      <c r="Y13" s="287" t="s">
        <v>265</v>
      </c>
      <c r="Z13" s="288" t="s">
        <v>94</v>
      </c>
      <c r="AA13" s="288" t="str">
        <f t="shared" si="4"/>
        <v>EUR_CURVE_DEP6M_4M</v>
      </c>
      <c r="AB13" s="268" t="str">
        <f>_xll.qlSimpleQuote(AA13,,,,Trigger)</f>
        <v>EUR_CURVE_DEP6M_4M#0009</v>
      </c>
      <c r="AC13" s="268" t="str">
        <f>IFERROR(_xll.RtGet("DTSIMI1",AA13,$AC$3)/100,"")</f>
        <v/>
      </c>
      <c r="AD13" s="268" t="str">
        <f>IFERROR(_xll.RtGet("DTSIMI1",AA13,$AD$3)/100,"")</f>
        <v/>
      </c>
      <c r="AE13" s="268" t="str">
        <f t="shared" si="2"/>
        <v/>
      </c>
      <c r="AF13" s="268">
        <f>_xll.qlSimpleQuoteSetValue(AB13,AE13,Trigger)</f>
        <v>0</v>
      </c>
      <c r="AG13" s="164"/>
      <c r="AH13" s="287" t="s">
        <v>265</v>
      </c>
      <c r="AI13" s="288" t="s">
        <v>94</v>
      </c>
      <c r="AJ13" s="288" t="str">
        <f t="shared" si="5"/>
        <v>EUR_CURVE_DEP12M_4M</v>
      </c>
      <c r="AK13" s="268" t="str">
        <f>_xll.qlSimpleQuote(AJ13,,,,Trigger)</f>
        <v>EUR_CURVE_DEP12M_4M#0009</v>
      </c>
      <c r="AL13" s="268" t="str">
        <f>IFERROR(_xll.RtGet("DTSIMI1",AJ13,"ASK")/100,"")</f>
        <v/>
      </c>
      <c r="AM13" s="283">
        <f>_xll.qlSimpleQuoteSetValue(AK13,AL13,Trigger)</f>
        <v>0</v>
      </c>
    </row>
    <row r="14" spans="2:42" x14ac:dyDescent="0.2">
      <c r="B14" s="287" t="str">
        <f t="shared" si="0"/>
        <v/>
      </c>
      <c r="C14" s="287" t="s">
        <v>95</v>
      </c>
      <c r="D14" s="288" t="str">
        <f t="shared" si="6"/>
        <v>EUROISDDS5M</v>
      </c>
      <c r="E14" s="288" t="str">
        <f>_xll.qlSimpleQuote(D14,,,,Trigger)</f>
        <v>EUROISDDS5M#0008</v>
      </c>
      <c r="F14" s="268" t="str">
        <f>IFERROR(_xll.RtGet("DTSIMI1",D14,"ASK")/100,"")</f>
        <v/>
      </c>
      <c r="G14" s="116">
        <f>_xll.qlSimpleQuoteSetValue(E14,F14,Trigger)</f>
        <v>0</v>
      </c>
      <c r="I14" s="291" t="s">
        <v>267</v>
      </c>
      <c r="J14" s="292" t="s">
        <v>95</v>
      </c>
      <c r="K14" s="292" t="str">
        <f t="shared" si="7"/>
        <v>EURX1S5M=</v>
      </c>
      <c r="L14" s="193" t="str">
        <f>_xll.qlSimpleQuote(K14,,,,Trigger)</f>
        <v>EURX1S5M=#0009</v>
      </c>
      <c r="M14" s="193" t="str">
        <f>IFERROR(_xll.RtGet("DTSIMI1",K14,"ASK")/100,"")</f>
        <v/>
      </c>
      <c r="N14" s="283">
        <f>_xll.qlSimpleQuoteSetValue(L14,M14,Trigger)</f>
        <v>0</v>
      </c>
      <c r="O14" s="261"/>
      <c r="P14" s="287" t="s">
        <v>265</v>
      </c>
      <c r="Q14" s="288" t="s">
        <v>95</v>
      </c>
      <c r="R14" s="288" t="str">
        <f t="shared" si="3"/>
        <v>EUR_CURVE_DEP3M_5M</v>
      </c>
      <c r="S14" s="268" t="str">
        <f>_xll.qlSimpleQuote(R14,,,,Trigger)</f>
        <v>EUR_CURVE_DEP3M_5M#0008</v>
      </c>
      <c r="T14" s="268" t="str">
        <f>IFERROR(_xll.RtGet("DTSIMI1",R14,$T$3)/100,"")</f>
        <v/>
      </c>
      <c r="U14" s="268" t="str">
        <f>IFERROR(_xll.RtGet("DTSIMI1",R14,$U$3)/100,"")</f>
        <v/>
      </c>
      <c r="V14" s="268" t="str">
        <f t="shared" si="1"/>
        <v/>
      </c>
      <c r="W14" s="283">
        <f>_xll.qlSimpleQuoteSetValue(S14,V14,Trigger)</f>
        <v>0</v>
      </c>
      <c r="X14" s="154"/>
      <c r="Y14" s="287" t="s">
        <v>265</v>
      </c>
      <c r="Z14" s="288" t="s">
        <v>95</v>
      </c>
      <c r="AA14" s="288" t="str">
        <f t="shared" si="4"/>
        <v>EUR_CURVE_DEP6M_5M</v>
      </c>
      <c r="AB14" s="268" t="str">
        <f>_xll.qlSimpleQuote(AA14,,,,Trigger)</f>
        <v>EUR_CURVE_DEP6M_5M#0009</v>
      </c>
      <c r="AC14" s="268" t="str">
        <f>IFERROR(_xll.RtGet("DTSIMI1",AA14,$AC$3)/100,"")</f>
        <v/>
      </c>
      <c r="AD14" s="268" t="str">
        <f>IFERROR(_xll.RtGet("DTSIMI1",AA14,$AD$3)/100,"")</f>
        <v/>
      </c>
      <c r="AE14" s="268" t="str">
        <f t="shared" si="2"/>
        <v/>
      </c>
      <c r="AF14" s="268">
        <f>_xll.qlSimpleQuoteSetValue(AB14,AE14,Trigger)</f>
        <v>0</v>
      </c>
      <c r="AG14" s="164"/>
      <c r="AH14" s="287" t="s">
        <v>265</v>
      </c>
      <c r="AI14" s="288" t="s">
        <v>95</v>
      </c>
      <c r="AJ14" s="288" t="str">
        <f t="shared" si="5"/>
        <v>EUR_CURVE_DEP12M_5M</v>
      </c>
      <c r="AK14" s="268" t="str">
        <f>_xll.qlSimpleQuote(AJ14,,,,Trigger)</f>
        <v>EUR_CURVE_DEP12M_5M#0009</v>
      </c>
      <c r="AL14" s="268" t="str">
        <f>IFERROR(_xll.RtGet("DTSIMI1",AJ14,"ASK")/100,"")</f>
        <v/>
      </c>
      <c r="AM14" s="283">
        <f>_xll.qlSimpleQuoteSetValue(AK14,AL14,Trigger)</f>
        <v>0</v>
      </c>
    </row>
    <row r="15" spans="2:42" x14ac:dyDescent="0.2">
      <c r="B15" s="303" t="str">
        <f t="shared" si="0"/>
        <v/>
      </c>
      <c r="C15" s="303" t="s">
        <v>7</v>
      </c>
      <c r="D15" s="304" t="str">
        <f t="shared" si="6"/>
        <v>EUROISDDS6M</v>
      </c>
      <c r="E15" s="304" t="str">
        <f>_xll.qlSimpleQuote(D15,,,,Trigger)</f>
        <v>EUROISDDS6M#0007</v>
      </c>
      <c r="F15" s="305" t="str">
        <f>IFERROR(_xll.RtGet("DTSIMI1",D15,"ASK")/100,"")</f>
        <v/>
      </c>
      <c r="G15" s="115">
        <f>_xll.qlSimpleQuoteSetValue(E15,F15,Trigger)</f>
        <v>0</v>
      </c>
      <c r="I15" s="294" t="s">
        <v>267</v>
      </c>
      <c r="J15" s="295" t="s">
        <v>7</v>
      </c>
      <c r="K15" s="295" t="str">
        <f t="shared" si="7"/>
        <v>EURX1S6M=</v>
      </c>
      <c r="L15" s="194" t="str">
        <f>_xll.qlSimpleQuote(K15,,,,Trigger)</f>
        <v>EURX1S6M=#0008</v>
      </c>
      <c r="M15" s="194" t="str">
        <f>IFERROR(_xll.RtGet("DTSIMI1",K15,"ASK")/100,"")</f>
        <v/>
      </c>
      <c r="N15" s="282">
        <f>_xll.qlSimpleQuoteSetValue(L15,M15,Trigger)</f>
        <v>0</v>
      </c>
      <c r="O15" s="261"/>
      <c r="P15" s="303" t="s">
        <v>265</v>
      </c>
      <c r="Q15" s="304" t="s">
        <v>7</v>
      </c>
      <c r="R15" s="304" t="str">
        <f t="shared" si="3"/>
        <v>EUR_CURVE_DEP3M_6M</v>
      </c>
      <c r="S15" s="305" t="str">
        <f>_xll.qlSimpleQuote(R15,,,,Trigger)</f>
        <v>EUR_CURVE_DEP3M_6M#0009</v>
      </c>
      <c r="T15" s="305" t="str">
        <f>IFERROR(_xll.RtGet("DTSIMI1",R15,$T$3)/100,"")</f>
        <v/>
      </c>
      <c r="U15" s="305" t="str">
        <f>IFERROR(_xll.RtGet("DTSIMI1",R15,$U$3)/100,"")</f>
        <v/>
      </c>
      <c r="V15" s="305" t="str">
        <f t="shared" si="1"/>
        <v/>
      </c>
      <c r="W15" s="282">
        <f>_xll.qlSimpleQuoteSetValue(S15,V15,Trigger)</f>
        <v>0</v>
      </c>
      <c r="X15" s="154"/>
      <c r="Y15" s="303" t="s">
        <v>265</v>
      </c>
      <c r="Z15" s="304" t="s">
        <v>7</v>
      </c>
      <c r="AA15" s="304" t="str">
        <f t="shared" si="4"/>
        <v>EUR_CURVE_DEP6M_6M</v>
      </c>
      <c r="AB15" s="305" t="str">
        <f>_xll.qlSimpleQuote(AA15,,,,Trigger)</f>
        <v>EUR_CURVE_DEP6M_6M#0008</v>
      </c>
      <c r="AC15" s="305" t="str">
        <f>IFERROR(_xll.RtGet("DTSIMI1",AA15,$AC$3)/100,"")</f>
        <v/>
      </c>
      <c r="AD15" s="305" t="str">
        <f>IFERROR(_xll.RtGet("DTSIMI1",AA15,$AD$3)/100,"")</f>
        <v/>
      </c>
      <c r="AE15" s="305" t="str">
        <f t="shared" si="2"/>
        <v/>
      </c>
      <c r="AF15" s="305">
        <f>_xll.qlSimpleQuoteSetValue(AB15,AE15,Trigger)</f>
        <v>0</v>
      </c>
      <c r="AG15" s="164"/>
      <c r="AH15" s="303" t="s">
        <v>265</v>
      </c>
      <c r="AI15" s="304" t="s">
        <v>7</v>
      </c>
      <c r="AJ15" s="304" t="str">
        <f t="shared" si="5"/>
        <v>EUR_CURVE_DEP12M_6M</v>
      </c>
      <c r="AK15" s="305" t="str">
        <f>_xll.qlSimpleQuote(AJ15,,,,Trigger)</f>
        <v>EUR_CURVE_DEP12M_6M#0009</v>
      </c>
      <c r="AL15" s="305" t="str">
        <f>IFERROR(_xll.RtGet("DTSIMI1",AJ15,"ASK")/100,"")</f>
        <v/>
      </c>
      <c r="AM15" s="282">
        <f>_xll.qlSimpleQuoteSetValue(AK15,AL15,Trigger)</f>
        <v>0</v>
      </c>
    </row>
    <row r="16" spans="2:42" x14ac:dyDescent="0.2">
      <c r="B16" s="287" t="str">
        <f t="shared" si="0"/>
        <v/>
      </c>
      <c r="C16" s="287" t="s">
        <v>96</v>
      </c>
      <c r="D16" s="288" t="str">
        <f t="shared" si="6"/>
        <v>EUROISDDS7M</v>
      </c>
      <c r="E16" s="288" t="str">
        <f>_xll.qlSimpleQuote(D16,,,,Trigger)</f>
        <v>EUROISDDS7M#0007</v>
      </c>
      <c r="F16" s="268" t="str">
        <f>IFERROR(_xll.RtGet("DTSIMI1",D16,"ASK")/100,"")</f>
        <v/>
      </c>
      <c r="G16" s="116">
        <f>_xll.qlSimpleQuoteSetValue(E16,F16,Trigger)</f>
        <v>0</v>
      </c>
      <c r="I16" s="291" t="s">
        <v>267</v>
      </c>
      <c r="J16" s="292" t="s">
        <v>96</v>
      </c>
      <c r="K16" s="292" t="str">
        <f t="shared" si="7"/>
        <v>EURX1S7M=</v>
      </c>
      <c r="L16" s="193" t="str">
        <f>_xll.qlSimpleQuote(K16,,,,Trigger)</f>
        <v>EURX1S7M=#0008</v>
      </c>
      <c r="M16" s="193" t="str">
        <f>IFERROR(_xll.RtGet("DTSIMI1",K16,"ASK")/100,"")</f>
        <v/>
      </c>
      <c r="N16" s="283">
        <f>_xll.qlSimpleQuoteSetValue(L16,M16,Trigger)</f>
        <v>0</v>
      </c>
      <c r="O16" s="261"/>
      <c r="P16" s="287" t="s">
        <v>265</v>
      </c>
      <c r="Q16" s="288" t="s">
        <v>96</v>
      </c>
      <c r="R16" s="288" t="str">
        <f t="shared" si="3"/>
        <v>EUR_CURVE_DEP3M_7M</v>
      </c>
      <c r="S16" s="268" t="str">
        <f>_xll.qlSimpleQuote(R16,,,,Trigger)</f>
        <v>EUR_CURVE_DEP3M_7M#0008</v>
      </c>
      <c r="T16" s="268" t="str">
        <f>IFERROR(_xll.RtGet("DTSIMI1",R16,$T$3)/100,"")</f>
        <v/>
      </c>
      <c r="U16" s="268" t="str">
        <f>IFERROR(_xll.RtGet("DTSIMI1",R16,$U$3)/100,"")</f>
        <v/>
      </c>
      <c r="V16" s="268" t="str">
        <f t="shared" si="1"/>
        <v/>
      </c>
      <c r="W16" s="283">
        <f>_xll.qlSimpleQuoteSetValue(S16,V16,Trigger)</f>
        <v>0</v>
      </c>
      <c r="X16" s="154"/>
      <c r="Y16" s="287" t="s">
        <v>265</v>
      </c>
      <c r="Z16" s="288" t="s">
        <v>96</v>
      </c>
      <c r="AA16" s="288" t="str">
        <f t="shared" si="4"/>
        <v>EUR_CURVE_DEP6M_7M</v>
      </c>
      <c r="AB16" s="268" t="str">
        <f>_xll.qlSimpleQuote(AA16,,,,Trigger)</f>
        <v>EUR_CURVE_DEP6M_7M#0009</v>
      </c>
      <c r="AC16" s="268" t="str">
        <f>IFERROR(_xll.RtGet("DTSIMI1",AA16,$AC$3)/100,"")</f>
        <v/>
      </c>
      <c r="AD16" s="268" t="str">
        <f>IFERROR(_xll.RtGet("DTSIMI1",AA16,$AD$3)/100,"")</f>
        <v/>
      </c>
      <c r="AE16" s="268" t="str">
        <f t="shared" si="2"/>
        <v/>
      </c>
      <c r="AF16" s="268">
        <f>_xll.qlSimpleQuoteSetValue(AB16,AE16,Trigger)</f>
        <v>0</v>
      </c>
      <c r="AG16" s="164"/>
      <c r="AH16" s="287" t="s">
        <v>265</v>
      </c>
      <c r="AI16" s="288" t="s">
        <v>96</v>
      </c>
      <c r="AJ16" s="288" t="str">
        <f t="shared" si="5"/>
        <v>EUR_CURVE_DEP12M_7M</v>
      </c>
      <c r="AK16" s="268" t="str">
        <f>_xll.qlSimpleQuote(AJ16,,,,Trigger)</f>
        <v>EUR_CURVE_DEP12M_7M#0008</v>
      </c>
      <c r="AL16" s="268" t="str">
        <f>IFERROR(_xll.RtGet("DTSIMI1",AJ16,"ASK")/100,"")</f>
        <v/>
      </c>
      <c r="AM16" s="283">
        <f>_xll.qlSimpleQuoteSetValue(AK16,AL16,Trigger)</f>
        <v>0</v>
      </c>
    </row>
    <row r="17" spans="2:43" x14ac:dyDescent="0.2">
      <c r="B17" s="287" t="str">
        <f t="shared" si="0"/>
        <v/>
      </c>
      <c r="C17" s="287" t="s">
        <v>148</v>
      </c>
      <c r="D17" s="288" t="str">
        <f t="shared" si="6"/>
        <v>EUROISDDS8M</v>
      </c>
      <c r="E17" s="288" t="str">
        <f>_xll.qlSimpleQuote(D17,,,,Trigger)</f>
        <v>EUROISDDS8M#0007</v>
      </c>
      <c r="F17" s="268" t="str">
        <f>IFERROR(_xll.RtGet("DTSIMI1",D17,"ASK")/100,"")</f>
        <v/>
      </c>
      <c r="G17" s="116">
        <f>_xll.qlSimpleQuoteSetValue(E17,F17,Trigger)</f>
        <v>0</v>
      </c>
      <c r="I17" s="291" t="s">
        <v>267</v>
      </c>
      <c r="J17" s="292" t="s">
        <v>148</v>
      </c>
      <c r="K17" s="292" t="str">
        <f t="shared" si="7"/>
        <v>EURX1S8M=</v>
      </c>
      <c r="L17" s="193" t="str">
        <f>_xll.qlSimpleQuote(K17,,,,Trigger)</f>
        <v>EURX1S8M=#0009</v>
      </c>
      <c r="M17" s="193" t="str">
        <f>IFERROR(_xll.RtGet("DTSIMI1",K17,"ASK")/100,"")</f>
        <v/>
      </c>
      <c r="N17" s="283">
        <f>_xll.qlSimpleQuoteSetValue(L17,M17,Trigger)</f>
        <v>0</v>
      </c>
      <c r="O17" s="261"/>
      <c r="P17" s="287" t="s">
        <v>265</v>
      </c>
      <c r="Q17" s="288" t="s">
        <v>148</v>
      </c>
      <c r="R17" s="288" t="str">
        <f t="shared" si="3"/>
        <v>EUR_CURVE_DEP3M_8M</v>
      </c>
      <c r="S17" s="268" t="str">
        <f>_xll.qlSimpleQuote(R17,,,,Trigger)</f>
        <v>EUR_CURVE_DEP3M_8M#0009</v>
      </c>
      <c r="T17" s="268" t="str">
        <f>IFERROR(_xll.RtGet("DTSIMI1",R17,$T$3)/100,"")</f>
        <v/>
      </c>
      <c r="U17" s="268" t="str">
        <f>IFERROR(_xll.RtGet("DTSIMI1",R17,$U$3)/100,"")</f>
        <v/>
      </c>
      <c r="V17" s="268" t="str">
        <f t="shared" si="1"/>
        <v/>
      </c>
      <c r="W17" s="283">
        <f>_xll.qlSimpleQuoteSetValue(S17,V17,Trigger)</f>
        <v>0</v>
      </c>
      <c r="X17" s="154"/>
      <c r="Y17" s="287" t="s">
        <v>265</v>
      </c>
      <c r="Z17" s="288" t="s">
        <v>148</v>
      </c>
      <c r="AA17" s="288" t="str">
        <f t="shared" si="4"/>
        <v>EUR_CURVE_DEP6M_8M</v>
      </c>
      <c r="AB17" s="268" t="str">
        <f>_xll.qlSimpleQuote(AA17,,,,Trigger)</f>
        <v>EUR_CURVE_DEP6M_8M#0009</v>
      </c>
      <c r="AC17" s="268" t="str">
        <f>IFERROR(_xll.RtGet("DTSIMI1",AA17,$AC$3)/100,"")</f>
        <v/>
      </c>
      <c r="AD17" s="268" t="str">
        <f>IFERROR(_xll.RtGet("DTSIMI1",AA17,$AD$3)/100,"")</f>
        <v/>
      </c>
      <c r="AE17" s="268" t="str">
        <f t="shared" si="2"/>
        <v/>
      </c>
      <c r="AF17" s="268">
        <f>_xll.qlSimpleQuoteSetValue(AB17,AE17,Trigger)</f>
        <v>0</v>
      </c>
      <c r="AG17" s="164"/>
      <c r="AH17" s="287" t="s">
        <v>265</v>
      </c>
      <c r="AI17" s="288" t="s">
        <v>148</v>
      </c>
      <c r="AJ17" s="288" t="str">
        <f t="shared" si="5"/>
        <v>EUR_CURVE_DEP12M_8M</v>
      </c>
      <c r="AK17" s="268" t="str">
        <f>_xll.qlSimpleQuote(AJ17,,,,Trigger)</f>
        <v>EUR_CURVE_DEP12M_8M#0008</v>
      </c>
      <c r="AL17" s="268" t="str">
        <f>IFERROR(_xll.RtGet("DTSIMI1",AJ17,"ASK")/100,"")</f>
        <v/>
      </c>
      <c r="AM17" s="283">
        <f>_xll.qlSimpleQuoteSetValue(AK17,AL17,Trigger)</f>
        <v>0</v>
      </c>
    </row>
    <row r="18" spans="2:43" x14ac:dyDescent="0.2">
      <c r="B18" s="287" t="str">
        <f t="shared" si="0"/>
        <v/>
      </c>
      <c r="C18" s="287" t="s">
        <v>149</v>
      </c>
      <c r="D18" s="288" t="str">
        <f t="shared" si="6"/>
        <v>EUROISDDS9M</v>
      </c>
      <c r="E18" s="288" t="str">
        <f>_xll.qlSimpleQuote(D18,,,,Trigger)</f>
        <v>EUROISDDS9M#0008</v>
      </c>
      <c r="F18" s="268" t="str">
        <f>IFERROR(_xll.RtGet("DTSIMI1",D18,"ASK")/100,"")</f>
        <v/>
      </c>
      <c r="G18" s="116">
        <f>_xll.qlSimpleQuoteSetValue(E18,F18,Trigger)</f>
        <v>0</v>
      </c>
      <c r="I18" s="291" t="s">
        <v>267</v>
      </c>
      <c r="J18" s="292" t="s">
        <v>149</v>
      </c>
      <c r="K18" s="292" t="str">
        <f t="shared" si="7"/>
        <v>EURX1S9M=</v>
      </c>
      <c r="L18" s="193" t="str">
        <f>_xll.qlSimpleQuote(K18,,,,Trigger)</f>
        <v>EURX1S9M=#0009</v>
      </c>
      <c r="M18" s="193" t="str">
        <f>IFERROR(_xll.RtGet("DTSIMI1",K18,"ASK")/100,"")</f>
        <v/>
      </c>
      <c r="N18" s="283">
        <f>_xll.qlSimpleQuoteSetValue(L18,M18,Trigger)</f>
        <v>0</v>
      </c>
      <c r="O18" s="261"/>
      <c r="P18" s="287" t="s">
        <v>265</v>
      </c>
      <c r="Q18" s="288" t="s">
        <v>149</v>
      </c>
      <c r="R18" s="288" t="str">
        <f t="shared" si="3"/>
        <v>EUR_CURVE_DEP3M_9M</v>
      </c>
      <c r="S18" s="268" t="str">
        <f>_xll.qlSimpleQuote(R18,,,,Trigger)</f>
        <v>EUR_CURVE_DEP3M_9M#0009</v>
      </c>
      <c r="T18" s="268" t="str">
        <f>IFERROR(_xll.RtGet("DTSIMI1",R18,$T$3)/100,"")</f>
        <v/>
      </c>
      <c r="U18" s="268" t="str">
        <f>IFERROR(_xll.RtGet("DTSIMI1",R18,$U$3)/100,"")</f>
        <v/>
      </c>
      <c r="V18" s="268" t="str">
        <f t="shared" si="1"/>
        <v/>
      </c>
      <c r="W18" s="283">
        <f>_xll.qlSimpleQuoteSetValue(S18,V18,Trigger)</f>
        <v>0</v>
      </c>
      <c r="X18" s="154"/>
      <c r="Y18" s="287" t="s">
        <v>265</v>
      </c>
      <c r="Z18" s="288" t="s">
        <v>149</v>
      </c>
      <c r="AA18" s="288" t="str">
        <f t="shared" si="4"/>
        <v>EUR_CURVE_DEP6M_9M</v>
      </c>
      <c r="AB18" s="268" t="str">
        <f>_xll.qlSimpleQuote(AA18,,,,Trigger)</f>
        <v>EUR_CURVE_DEP6M_9M#0009</v>
      </c>
      <c r="AC18" s="268" t="str">
        <f>IFERROR(_xll.RtGet("DTSIMI1",AA18,$AC$3)/100,"")</f>
        <v/>
      </c>
      <c r="AD18" s="268" t="str">
        <f>IFERROR(_xll.RtGet("DTSIMI1",AA18,$AD$3)/100,"")</f>
        <v/>
      </c>
      <c r="AE18" s="268" t="str">
        <f t="shared" si="2"/>
        <v/>
      </c>
      <c r="AF18" s="268">
        <f>_xll.qlSimpleQuoteSetValue(AB18,AE18,Trigger)</f>
        <v>0</v>
      </c>
      <c r="AG18" s="164"/>
      <c r="AH18" s="287" t="s">
        <v>265</v>
      </c>
      <c r="AI18" s="288" t="s">
        <v>149</v>
      </c>
      <c r="AJ18" s="288" t="str">
        <f t="shared" si="5"/>
        <v>EUR_CURVE_DEP12M_9M</v>
      </c>
      <c r="AK18" s="268" t="str">
        <f>_xll.qlSimpleQuote(AJ18,,,,Trigger)</f>
        <v>EUR_CURVE_DEP12M_9M#0008</v>
      </c>
      <c r="AL18" s="268" t="str">
        <f>IFERROR(_xll.RtGet("DTSIMI1",AJ18,"ASK")/100,"")</f>
        <v/>
      </c>
      <c r="AM18" s="283">
        <f>_xll.qlSimpleQuoteSetValue(AK18,AL18,Trigger)</f>
        <v>0</v>
      </c>
    </row>
    <row r="19" spans="2:43" x14ac:dyDescent="0.2">
      <c r="B19" s="287" t="str">
        <f t="shared" si="0"/>
        <v/>
      </c>
      <c r="C19" s="287" t="s">
        <v>150</v>
      </c>
      <c r="D19" s="288" t="str">
        <f t="shared" si="6"/>
        <v>EUROISDDS10M</v>
      </c>
      <c r="E19" s="288" t="str">
        <f>_xll.qlSimpleQuote(D19,,,,Trigger)</f>
        <v>EUROISDDS10M#0007</v>
      </c>
      <c r="F19" s="268" t="str">
        <f>IFERROR(_xll.RtGet("DTSIMI1",D19,"ASK")/100,"")</f>
        <v/>
      </c>
      <c r="G19" s="116">
        <f>_xll.qlSimpleQuoteSetValue(E19,F19,Trigger)</f>
        <v>0</v>
      </c>
      <c r="I19" s="291" t="s">
        <v>267</v>
      </c>
      <c r="J19" s="292" t="s">
        <v>150</v>
      </c>
      <c r="K19" s="292" t="str">
        <f t="shared" si="7"/>
        <v>EURX1S10M=</v>
      </c>
      <c r="L19" s="193" t="str">
        <f>_xll.qlSimpleQuote(K19,,,,Trigger)</f>
        <v>EURX1S10M=#0009</v>
      </c>
      <c r="M19" s="193" t="str">
        <f>IFERROR(_xll.RtGet("DTSIMI1",K19,"ASK")/100,"")</f>
        <v/>
      </c>
      <c r="N19" s="283">
        <f>_xll.qlSimpleQuoteSetValue(L19,M19,Trigger)</f>
        <v>0</v>
      </c>
      <c r="O19" s="261"/>
      <c r="P19" s="287" t="s">
        <v>265</v>
      </c>
      <c r="Q19" s="288" t="s">
        <v>150</v>
      </c>
      <c r="R19" s="288" t="str">
        <f t="shared" si="3"/>
        <v>EUR_CURVE_DEP3M_10M</v>
      </c>
      <c r="S19" s="268" t="str">
        <f>_xll.qlSimpleQuote(R19,,,,Trigger)</f>
        <v>EUR_CURVE_DEP3M_10M#0009</v>
      </c>
      <c r="T19" s="268" t="str">
        <f>IFERROR(_xll.RtGet("DTSIMI1",R19,$T$3)/100,"")</f>
        <v/>
      </c>
      <c r="U19" s="268" t="str">
        <f>IFERROR(_xll.RtGet("DTSIMI1",R19,$U$3)/100,"")</f>
        <v/>
      </c>
      <c r="V19" s="268" t="str">
        <f t="shared" si="1"/>
        <v/>
      </c>
      <c r="W19" s="283">
        <f>_xll.qlSimpleQuoteSetValue(S19,V19,Trigger)</f>
        <v>0</v>
      </c>
      <c r="X19" s="154"/>
      <c r="Y19" s="287" t="s">
        <v>265</v>
      </c>
      <c r="Z19" s="288" t="s">
        <v>150</v>
      </c>
      <c r="AA19" s="288" t="str">
        <f t="shared" si="4"/>
        <v>EUR_CURVE_DEP6M_10M</v>
      </c>
      <c r="AB19" s="268" t="str">
        <f>_xll.qlSimpleQuote(AA19,,,,Trigger)</f>
        <v>EUR_CURVE_DEP6M_10M#0009</v>
      </c>
      <c r="AC19" s="268" t="str">
        <f>IFERROR(_xll.RtGet("DTSIMI1",AA19,$AC$3)/100,"")</f>
        <v/>
      </c>
      <c r="AD19" s="268" t="str">
        <f>IFERROR(_xll.RtGet("DTSIMI1",AA19,$AD$3)/100,"")</f>
        <v/>
      </c>
      <c r="AE19" s="268" t="str">
        <f t="shared" si="2"/>
        <v/>
      </c>
      <c r="AF19" s="268">
        <f>_xll.qlSimpleQuoteSetValue(AB19,AE19,Trigger)</f>
        <v>0</v>
      </c>
      <c r="AG19" s="164"/>
      <c r="AH19" s="287" t="s">
        <v>265</v>
      </c>
      <c r="AI19" s="288" t="s">
        <v>150</v>
      </c>
      <c r="AJ19" s="288" t="str">
        <f t="shared" si="5"/>
        <v>EUR_CURVE_DEP12M_10M</v>
      </c>
      <c r="AK19" s="268" t="str">
        <f>_xll.qlSimpleQuote(AJ19,,,,Trigger)</f>
        <v>EUR_CURVE_DEP12M_10M#0008</v>
      </c>
      <c r="AL19" s="268" t="str">
        <f>IFERROR(_xll.RtGet("DTSIMI1",AJ19,"ASK")/100,"")</f>
        <v/>
      </c>
      <c r="AM19" s="283">
        <f>_xll.qlSimpleQuoteSetValue(AK19,AL19,Trigger)</f>
        <v>0</v>
      </c>
    </row>
    <row r="20" spans="2:43" x14ac:dyDescent="0.2">
      <c r="B20" s="287" t="str">
        <f t="shared" si="0"/>
        <v/>
      </c>
      <c r="C20" s="287" t="s">
        <v>151</v>
      </c>
      <c r="D20" s="288" t="str">
        <f t="shared" si="6"/>
        <v>EUROISDDS11M</v>
      </c>
      <c r="E20" s="288" t="str">
        <f>_xll.qlSimpleQuote(D20,,,,Trigger)</f>
        <v>EUROISDDS11M#0007</v>
      </c>
      <c r="F20" s="268" t="str">
        <f>IFERROR(_xll.RtGet("DTSIMI1",D20,"ASK")/100,"")</f>
        <v/>
      </c>
      <c r="G20" s="116">
        <f>_xll.qlSimpleQuoteSetValue(E20,F20,Trigger)</f>
        <v>0</v>
      </c>
      <c r="I20" s="291" t="s">
        <v>267</v>
      </c>
      <c r="J20" s="292" t="s">
        <v>151</v>
      </c>
      <c r="K20" s="292" t="str">
        <f t="shared" si="7"/>
        <v>EURX1S11M=</v>
      </c>
      <c r="L20" s="193" t="str">
        <f>_xll.qlSimpleQuote(K20,,,,Trigger)</f>
        <v>EURX1S11M=#0009</v>
      </c>
      <c r="M20" s="193" t="str">
        <f>IFERROR(_xll.RtGet("DTSIMI1",K20,"ASK")/100,"")</f>
        <v/>
      </c>
      <c r="N20" s="283">
        <f>_xll.qlSimpleQuoteSetValue(L20,M20,Trigger)</f>
        <v>0</v>
      </c>
      <c r="O20" s="163" t="s">
        <v>215</v>
      </c>
      <c r="P20" s="287" t="s">
        <v>265</v>
      </c>
      <c r="Q20" s="288" t="s">
        <v>151</v>
      </c>
      <c r="R20" s="288" t="str">
        <f t="shared" si="3"/>
        <v>EUR_CURVE_DEP3M_11M</v>
      </c>
      <c r="S20" s="268" t="str">
        <f>_xll.qlSimpleQuote(R20,,,,Trigger)</f>
        <v>EUR_CURVE_DEP3M_11M#0009</v>
      </c>
      <c r="T20" s="268" t="str">
        <f>IFERROR(_xll.RtGet("DTSIMI1",R20,$T$3)/100,"")</f>
        <v/>
      </c>
      <c r="U20" s="268" t="str">
        <f>IFERROR(_xll.RtGet("DTSIMI1",R20,$U$3)/100,"")</f>
        <v/>
      </c>
      <c r="V20" s="268" t="str">
        <f t="shared" si="1"/>
        <v/>
      </c>
      <c r="W20" s="283">
        <f>_xll.qlSimpleQuoteSetValue(S20,V20,Trigger)</f>
        <v>0</v>
      </c>
      <c r="X20" s="154"/>
      <c r="Y20" s="287" t="s">
        <v>265</v>
      </c>
      <c r="Z20" s="288" t="s">
        <v>151</v>
      </c>
      <c r="AA20" s="288" t="str">
        <f t="shared" si="4"/>
        <v>EUR_CURVE_DEP6M_11M</v>
      </c>
      <c r="AB20" s="268" t="str">
        <f>_xll.qlSimpleQuote(AA20,,,,Trigger)</f>
        <v>EUR_CURVE_DEP6M_11M#0008</v>
      </c>
      <c r="AC20" s="268" t="str">
        <f>IFERROR(_xll.RtGet("DTSIMI1",AA20,$AC$3)/100,"")</f>
        <v/>
      </c>
      <c r="AD20" s="268" t="str">
        <f>IFERROR(_xll.RtGet("DTSIMI1",AA20,$AD$3)/100,"")</f>
        <v/>
      </c>
      <c r="AE20" s="268" t="str">
        <f t="shared" si="2"/>
        <v/>
      </c>
      <c r="AF20" s="268">
        <f>_xll.qlSimpleQuoteSetValue(AB20,AE20,Trigger)</f>
        <v>0</v>
      </c>
      <c r="AG20" s="164"/>
      <c r="AH20" s="287" t="s">
        <v>265</v>
      </c>
      <c r="AI20" s="288" t="s">
        <v>151</v>
      </c>
      <c r="AJ20" s="288" t="str">
        <f t="shared" si="5"/>
        <v>EUR_CURVE_DEP12M_11M</v>
      </c>
      <c r="AK20" s="268" t="str">
        <f>_xll.qlSimpleQuote(AJ20,,,,Trigger)</f>
        <v>EUR_CURVE_DEP12M_11M#0008</v>
      </c>
      <c r="AL20" s="268" t="str">
        <f>IFERROR(_xll.RtGet("DTSIMI1",AJ20,"ASK")/100,"")</f>
        <v/>
      </c>
      <c r="AM20" s="283">
        <f>_xll.qlSimpleQuoteSetValue(AK20,AL20,Trigger)</f>
        <v>0</v>
      </c>
    </row>
    <row r="21" spans="2:43" x14ac:dyDescent="0.2">
      <c r="B21" s="287" t="str">
        <f t="shared" si="0"/>
        <v/>
      </c>
      <c r="C21" s="287" t="s">
        <v>167</v>
      </c>
      <c r="D21" s="288" t="str">
        <f t="shared" si="6"/>
        <v>EUROISDDS12M</v>
      </c>
      <c r="E21" s="288" t="str">
        <f>_xll.qlSimpleQuote(D21,,,,Trigger)</f>
        <v>EUROISDDS12M#0007</v>
      </c>
      <c r="F21" s="269" t="str">
        <f>IFERROR(_xll.RtGet("DTSIMI1",D21,"ASK")/100,"")</f>
        <v/>
      </c>
      <c r="G21" s="117">
        <f>_xll.qlSimpleQuoteSetValue(E21,F21,Trigger)</f>
        <v>0</v>
      </c>
      <c r="I21" s="291" t="s">
        <v>267</v>
      </c>
      <c r="J21" s="292" t="s">
        <v>167</v>
      </c>
      <c r="K21" s="292" t="str">
        <f t="shared" si="7"/>
        <v>EURX1S12M=</v>
      </c>
      <c r="L21" s="324" t="str">
        <f>_xll.qlSimpleQuote(K21,,,,Trigger)</f>
        <v>EURX1S12M=#0009</v>
      </c>
      <c r="M21" s="324" t="str">
        <f>IFERROR(_xll.RtGet("DTSIMI1",K21,"ASK")/100,"")</f>
        <v/>
      </c>
      <c r="N21" s="283">
        <f>_xll.qlSimpleQuoteSetValue(L21,M21,Trigger)</f>
        <v>0</v>
      </c>
      <c r="O21" s="163" t="s">
        <v>215</v>
      </c>
      <c r="P21" s="287" t="s">
        <v>265</v>
      </c>
      <c r="Q21" s="288" t="s">
        <v>167</v>
      </c>
      <c r="R21" s="288" t="str">
        <f t="shared" si="3"/>
        <v>EUR_CURVE_DEP3M_12M</v>
      </c>
      <c r="S21" s="269" t="str">
        <f>_xll.qlSimpleQuote(R21,,,,Trigger)</f>
        <v>EUR_CURVE_DEP3M_12M#0008</v>
      </c>
      <c r="T21" s="269" t="str">
        <f>IFERROR(_xll.RtGet("DTSIMI1",R21,$T$3)/100,"")</f>
        <v/>
      </c>
      <c r="U21" s="269" t="str">
        <f>IFERROR(_xll.RtGet("DTSIMI1",R21,$U$3)/100,"")</f>
        <v/>
      </c>
      <c r="V21" s="269" t="str">
        <f t="shared" si="1"/>
        <v/>
      </c>
      <c r="W21" s="283">
        <f>_xll.qlSimpleQuoteSetValue(S21,V21,Trigger)</f>
        <v>0</v>
      </c>
      <c r="Y21" s="287" t="s">
        <v>265</v>
      </c>
      <c r="Z21" s="288" t="s">
        <v>167</v>
      </c>
      <c r="AA21" s="288" t="str">
        <f t="shared" si="4"/>
        <v>EUR_CURVE_DEP6M_12M</v>
      </c>
      <c r="AB21" s="269" t="str">
        <f>_xll.qlSimpleQuote(AA21,,,,Trigger)</f>
        <v>EUR_CURVE_DEP6M_12M#0008</v>
      </c>
      <c r="AC21" s="269" t="str">
        <f>IFERROR(_xll.RtGet("DTSIMI1",AA21,$AC$3)/100,"")</f>
        <v/>
      </c>
      <c r="AD21" s="268" t="str">
        <f>IFERROR(_xll.RtGet("DTSIMI1",AA21,$AD$3)/100,"")</f>
        <v/>
      </c>
      <c r="AE21" s="268" t="str">
        <f t="shared" si="2"/>
        <v/>
      </c>
      <c r="AF21" s="268">
        <f>_xll.qlSimpleQuoteSetValue(AB21,AE21,Trigger)</f>
        <v>0</v>
      </c>
      <c r="AH21" s="287" t="s">
        <v>265</v>
      </c>
      <c r="AI21" s="288" t="s">
        <v>167</v>
      </c>
      <c r="AJ21" s="288" t="str">
        <f t="shared" si="5"/>
        <v>EUR_CURVE_DEP12M_12M</v>
      </c>
      <c r="AK21" s="269" t="str">
        <f>_xll.qlSimpleQuote(AJ21,,,,Trigger)</f>
        <v>EUR_CURVE_DEP12M_12M#0009</v>
      </c>
      <c r="AL21" s="269" t="str">
        <f>IFERROR(_xll.RtGet("DTSIMI1",AJ21,"ASK")/100,"")</f>
        <v/>
      </c>
      <c r="AM21" s="283">
        <f>_xll.qlSimpleQuoteSetValue(AK21,AL21,Trigger)</f>
        <v>0</v>
      </c>
    </row>
    <row r="22" spans="2:43" x14ac:dyDescent="0.2">
      <c r="B22" s="251" t="str">
        <f t="shared" si="0"/>
        <v/>
      </c>
      <c r="C22" s="284" t="str">
        <f>Stub</f>
        <v>#20151216</v>
      </c>
      <c r="D22" s="285"/>
      <c r="E22" s="285"/>
      <c r="F22" s="252"/>
      <c r="G22" s="252"/>
      <c r="H22" s="163" t="s">
        <v>215</v>
      </c>
      <c r="I22" s="284" t="str">
        <f>IF(M22="","","Dp")</f>
        <v/>
      </c>
      <c r="J22" s="285" t="str">
        <f>Stub</f>
        <v>#20151216</v>
      </c>
      <c r="K22" s="285"/>
      <c r="L22" s="252"/>
      <c r="M22" s="252"/>
      <c r="N22" s="286"/>
      <c r="O22" s="163" t="s">
        <v>215</v>
      </c>
      <c r="P22" s="284" t="s">
        <v>265</v>
      </c>
      <c r="Q22" s="285" t="str">
        <f>Stub</f>
        <v>#20151216</v>
      </c>
      <c r="R22" s="285" t="str">
        <f t="shared" si="3"/>
        <v>EUR_CURVE_DEP3M_#20151216</v>
      </c>
      <c r="S22" s="252" t="str">
        <f>_xll.qlSimpleQuote("STUB"&amp;$P$2,,,,Trigger)</f>
        <v>STUB3M#0008</v>
      </c>
      <c r="T22" s="252" t="str">
        <f>IFERROR(_xll.RtGet("DTSIMI1",R22,$T$3)/100,"")</f>
        <v/>
      </c>
      <c r="U22" s="252" t="str">
        <f>IFERROR(_xll.RtGet("DTSIMI1",R22,$U$3)/100,"")</f>
        <v/>
      </c>
      <c r="V22" s="252" t="str">
        <f t="shared" si="1"/>
        <v/>
      </c>
      <c r="W22" s="286">
        <f>_xll.qlSimpleQuoteSetValue(S22,V22,Trigger)</f>
        <v>0</v>
      </c>
      <c r="Y22" s="284" t="s">
        <v>265</v>
      </c>
      <c r="Z22" s="285" t="str">
        <f>Stub</f>
        <v>#20151216</v>
      </c>
      <c r="AA22" s="285" t="str">
        <f t="shared" si="4"/>
        <v>EUR_CURVE_DEP6M_#20151216</v>
      </c>
      <c r="AB22" s="252" t="str">
        <f>_xll.qlSimpleQuote("STUB"&amp;$Y$2,,,,Trigger)</f>
        <v>STUB6M#0009</v>
      </c>
      <c r="AC22" s="252" t="str">
        <f>IFERROR(_xll.RtGet("DTSIMI1",AA22,$AC$3)/100,"")</f>
        <v/>
      </c>
      <c r="AD22" s="252" t="str">
        <f>IFERROR(_xll.RtGet("DTSIMI1",AA22,$AD$3)/100,"")</f>
        <v/>
      </c>
      <c r="AE22" s="252" t="str">
        <f t="shared" si="2"/>
        <v/>
      </c>
      <c r="AF22" s="252">
        <f>_xll.qlSimpleQuoteSetValue(AB22,AE22,Trigger)</f>
        <v>0</v>
      </c>
      <c r="AH22" s="284" t="s">
        <v>265</v>
      </c>
      <c r="AI22" s="285" t="str">
        <f>Stub</f>
        <v>#20151216</v>
      </c>
      <c r="AJ22" s="285" t="str">
        <f t="shared" si="5"/>
        <v>EUR_CURVE_DEP12M_#20151216</v>
      </c>
      <c r="AK22" s="252" t="str">
        <f>_xll.qlSimpleQuote("STUB"&amp;$AH$2,,,,Trigger)</f>
        <v>STUB12M#0009</v>
      </c>
      <c r="AL22" s="252" t="str">
        <f>IFERROR(_xll.RtGet("DTSIMI1",AJ22,"ASK")/100,"")</f>
        <v/>
      </c>
      <c r="AM22" s="286">
        <f>_xll.qlSimpleQuoteSetValue(AK22,AL22,Trigger)</f>
        <v>0</v>
      </c>
      <c r="AP22" s="179" t="s">
        <v>253</v>
      </c>
      <c r="AQ22" s="179" t="s">
        <v>254</v>
      </c>
    </row>
    <row r="23" spans="2:43" x14ac:dyDescent="0.2">
      <c r="B23" s="337"/>
      <c r="C23" s="338" t="str">
        <f>Q23</f>
        <v>Z5</v>
      </c>
      <c r="D23" s="339"/>
      <c r="E23" s="339"/>
      <c r="F23" s="340"/>
      <c r="G23" s="308"/>
      <c r="H23" s="163" t="s">
        <v>215</v>
      </c>
      <c r="I23" s="338" t="str">
        <f>IF(M23="","","Sf")</f>
        <v/>
      </c>
      <c r="J23" s="339" t="str">
        <f>Q23</f>
        <v>Z5</v>
      </c>
      <c r="K23" s="339"/>
      <c r="L23" s="340"/>
      <c r="M23" s="344"/>
      <c r="N23" s="322"/>
      <c r="O23" s="163" t="s">
        <v>215</v>
      </c>
      <c r="P23" s="338" t="s">
        <v>266</v>
      </c>
      <c r="Q23" s="339" t="str">
        <f>_xll.qlIMMNextCode(DATE(RIGHT(LEFT(Stub,5),4),LEFT(RIGHT(Stub,4),2),RIGHT(Stub,2))-1)</f>
        <v>Z5</v>
      </c>
      <c r="R23" s="339" t="str">
        <f t="shared" ref="R23:R28" si="8">Currency&amp;"_CURVE_FUT"&amp;$P$2&amp;"_"&amp;Q23</f>
        <v>EUR_CURVE_FUT3M_Z5</v>
      </c>
      <c r="S23" s="340" t="str">
        <f>_xll.qlSimpleQuote(R23,,,,Trigger)</f>
        <v>EUR_CURVE_FUT3M_Z5#0007</v>
      </c>
      <c r="T23" s="340" t="str">
        <f>IFERROR(_xll.RtGet("DTSIMI1",R23,$T$3),"")</f>
        <v>#N/A Paused at 16:37:04</v>
      </c>
      <c r="U23" s="340" t="str">
        <f>IFERROR(_xll.RtGet("DTSIMI1",R23,$U$3),"")</f>
        <v>#N/A Paused at 16:37:04</v>
      </c>
      <c r="V23" s="346" t="str">
        <f t="shared" si="1"/>
        <v/>
      </c>
      <c r="W23" s="322">
        <f>_xll.qlSimpleQuoteSetValue(S23,V23,Trigger)</f>
        <v>0</v>
      </c>
      <c r="Y23" s="338" t="s">
        <v>266</v>
      </c>
      <c r="Z23" s="339" t="str">
        <f>Q23</f>
        <v>Z5</v>
      </c>
      <c r="AA23" s="339" t="str">
        <f t="shared" ref="AA23:AA28" si="9">Currency&amp;"_CURVE_FUT"&amp;$Y$2&amp;"_"&amp;Z23</f>
        <v>EUR_CURVE_FUT6M_Z5</v>
      </c>
      <c r="AB23" s="340" t="str">
        <f>_xll.qlSimpleQuote(AA23,,,,Trigger)</f>
        <v>EUR_CURVE_FUT6M_Z5#0007</v>
      </c>
      <c r="AC23" s="344" t="str">
        <f>IFERROR(_xll.RtGet("DTSIMI1",AA23,$AC$3),"")</f>
        <v>#N/A Paused at 16:37:04</v>
      </c>
      <c r="AD23" s="344" t="str">
        <f>IFERROR(_xll.RtGet("DTSIMI1",AA23,$AD$3),"")</f>
        <v>#N/A Paused at 16:37:04</v>
      </c>
      <c r="AE23" s="344" t="str">
        <f t="shared" si="2"/>
        <v/>
      </c>
      <c r="AF23" s="375">
        <f>_xll.qlSimpleQuoteSetValue(AB23,AC23,Trigger)</f>
        <v>0</v>
      </c>
      <c r="AH23" s="338" t="s">
        <v>266</v>
      </c>
      <c r="AI23" s="339" t="str">
        <f>Q23</f>
        <v>Z5</v>
      </c>
      <c r="AJ23" s="339" t="str">
        <f t="shared" ref="AJ23:AJ28" si="10">Currency&amp;"_CURVE_FUT"&amp;$AH$2&amp;"_"&amp;AI23</f>
        <v>EUR_CURVE_FUT12M_Z5</v>
      </c>
      <c r="AK23" s="340" t="str">
        <f>_xll.qlSimpleQuote(AJ23,,,,Trigger)</f>
        <v>EUR_CURVE_FUT12M_Z5#0007</v>
      </c>
      <c r="AL23" s="346" t="str">
        <f>IFERROR(_xll.RtGet("DTSIMI1",AJ23,"ASK"),"")</f>
        <v>#N/A Paused at 16:37:04</v>
      </c>
      <c r="AM23" s="322">
        <f>_xll.qlSimpleQuoteSetValue(AK23,AL23,Trigger)</f>
        <v>0</v>
      </c>
      <c r="AP23" s="379">
        <f>AQ23</f>
        <v>0</v>
      </c>
      <c r="AQ23" s="379">
        <v>0</v>
      </c>
    </row>
    <row r="24" spans="2:43" x14ac:dyDescent="0.2">
      <c r="B24" s="337"/>
      <c r="C24" s="338" t="str">
        <f t="shared" ref="C24:C28" si="11">Q24</f>
        <v>H6</v>
      </c>
      <c r="D24" s="339"/>
      <c r="E24" s="339"/>
      <c r="F24" s="340"/>
      <c r="G24" s="308"/>
      <c r="H24" s="163" t="s">
        <v>215</v>
      </c>
      <c r="I24" s="338" t="str">
        <f t="shared" ref="I24:I28" si="12">IF(M24="","","Sf")</f>
        <v/>
      </c>
      <c r="J24" s="339" t="str">
        <f t="shared" ref="J24:J28" si="13">Q24</f>
        <v>H6</v>
      </c>
      <c r="K24" s="339"/>
      <c r="L24" s="340"/>
      <c r="M24" s="344"/>
      <c r="N24" s="322"/>
      <c r="O24" s="163" t="s">
        <v>215</v>
      </c>
      <c r="P24" s="338" t="s">
        <v>266</v>
      </c>
      <c r="Q24" s="339" t="str">
        <f>_xll.qlIMMNextCode(Q23)</f>
        <v>H6</v>
      </c>
      <c r="R24" s="339" t="str">
        <f t="shared" si="8"/>
        <v>EUR_CURVE_FUT3M_H6</v>
      </c>
      <c r="S24" s="340" t="str">
        <f>_xll.qlSimpleQuote(R24,,,,Trigger)</f>
        <v>EUR_CURVE_FUT3M_H6#0007</v>
      </c>
      <c r="T24" s="340" t="str">
        <f>IFERROR(_xll.RtGet("DTSIMI1",R24,$T$3),"")</f>
        <v>#N/A Paused at 16:37:04</v>
      </c>
      <c r="U24" s="340" t="str">
        <f>IFERROR(_xll.RtGet("DTSIMI1",R24,$U$3),"")</f>
        <v>#N/A Paused at 16:37:04</v>
      </c>
      <c r="V24" s="346" t="str">
        <f t="shared" si="1"/>
        <v/>
      </c>
      <c r="W24" s="322">
        <f>_xll.qlSimpleQuoteSetValue(S24,V24,Trigger)</f>
        <v>0</v>
      </c>
      <c r="Y24" s="338" t="s">
        <v>266</v>
      </c>
      <c r="Z24" s="339" t="str">
        <f t="shared" ref="Z24:Z28" si="14">Q24</f>
        <v>H6</v>
      </c>
      <c r="AA24" s="339" t="str">
        <f t="shared" si="9"/>
        <v>EUR_CURVE_FUT6M_H6</v>
      </c>
      <c r="AB24" s="340" t="str">
        <f>_xll.qlSimpleQuote(AA24,,,,Trigger)</f>
        <v>EUR_CURVE_FUT6M_H6#0007</v>
      </c>
      <c r="AC24" s="344" t="str">
        <f>IFERROR(_xll.RtGet("DTSIMI1",AA24,$AC$3),"")</f>
        <v>#N/A Paused at 16:37:04</v>
      </c>
      <c r="AD24" s="344" t="str">
        <f>IFERROR(_xll.RtGet("DTSIMI1",AA24,$AD$3),"")</f>
        <v>#N/A Paused at 16:37:04</v>
      </c>
      <c r="AE24" s="344" t="str">
        <f t="shared" si="2"/>
        <v/>
      </c>
      <c r="AF24" s="375">
        <f>_xll.qlSimpleQuoteSetValue(AB24,AC24,Trigger)</f>
        <v>0</v>
      </c>
      <c r="AH24" s="338" t="s">
        <v>266</v>
      </c>
      <c r="AI24" s="339" t="str">
        <f t="shared" ref="AI24:AI28" si="15">Q24</f>
        <v>H6</v>
      </c>
      <c r="AJ24" s="339" t="str">
        <f t="shared" si="10"/>
        <v>EUR_CURVE_FUT12M_H6</v>
      </c>
      <c r="AK24" s="340" t="str">
        <f>_xll.qlSimpleQuote(AJ24,,,,Trigger)</f>
        <v>EUR_CURVE_FUT12M_H6#0007</v>
      </c>
      <c r="AL24" s="346" t="str">
        <f>IFERROR(_xll.RtGet("DTSIMI1",AJ24,"ASK"),"")</f>
        <v>#N/A Paused at 16:37:04</v>
      </c>
      <c r="AM24" s="322">
        <f>_xll.qlSimpleQuoteSetValue(AK24,AL24,Trigger)</f>
        <v>0</v>
      </c>
      <c r="AP24" s="380">
        <f t="shared" ref="AP24:AP28" si="16">AQ24</f>
        <v>-2.5000000000000001E-4</v>
      </c>
      <c r="AQ24" s="380">
        <v>-2.5000000000000001E-4</v>
      </c>
    </row>
    <row r="25" spans="2:43" x14ac:dyDescent="0.2">
      <c r="B25" s="337"/>
      <c r="C25" s="338" t="str">
        <f t="shared" si="11"/>
        <v>M6</v>
      </c>
      <c r="D25" s="339"/>
      <c r="E25" s="339"/>
      <c r="F25" s="340"/>
      <c r="G25" s="308"/>
      <c r="H25" s="163" t="s">
        <v>215</v>
      </c>
      <c r="I25" s="338" t="str">
        <f t="shared" si="12"/>
        <v/>
      </c>
      <c r="J25" s="339" t="str">
        <f t="shared" si="13"/>
        <v>M6</v>
      </c>
      <c r="K25" s="339"/>
      <c r="L25" s="340"/>
      <c r="M25" s="344"/>
      <c r="N25" s="322"/>
      <c r="O25" s="163" t="s">
        <v>215</v>
      </c>
      <c r="P25" s="338" t="s">
        <v>266</v>
      </c>
      <c r="Q25" s="339" t="str">
        <f>_xll.qlIMMNextCode(Q24)</f>
        <v>M6</v>
      </c>
      <c r="R25" s="339" t="str">
        <f t="shared" si="8"/>
        <v>EUR_CURVE_FUT3M_M6</v>
      </c>
      <c r="S25" s="340" t="str">
        <f>_xll.qlSimpleQuote(R25,,,,Trigger)</f>
        <v>EUR_CURVE_FUT3M_M6#0007</v>
      </c>
      <c r="T25" s="340" t="str">
        <f>IFERROR(_xll.RtGet("DTSIMI1",R25,$T$3),"")</f>
        <v>#N/A Paused at 16:37:04</v>
      </c>
      <c r="U25" s="340" t="str">
        <f>IFERROR(_xll.RtGet("DTSIMI1",R25,$U$3),"")</f>
        <v>#N/A Paused at 16:37:04</v>
      </c>
      <c r="V25" s="346" t="str">
        <f t="shared" si="1"/>
        <v/>
      </c>
      <c r="W25" s="322">
        <f>_xll.qlSimpleQuoteSetValue(S25,V25,Trigger)</f>
        <v>0</v>
      </c>
      <c r="Y25" s="338" t="s">
        <v>266</v>
      </c>
      <c r="Z25" s="339" t="str">
        <f t="shared" si="14"/>
        <v>M6</v>
      </c>
      <c r="AA25" s="339" t="str">
        <f t="shared" si="9"/>
        <v>EUR_CURVE_FUT6M_M6</v>
      </c>
      <c r="AB25" s="340" t="str">
        <f>_xll.qlSimpleQuote(AA25,,,,Trigger)</f>
        <v>EUR_CURVE_FUT6M_M6#0007</v>
      </c>
      <c r="AC25" s="344" t="str">
        <f>IFERROR(_xll.RtGet("DTSIMI1",AA25,$AC$3),"")</f>
        <v>#N/A Paused at 16:37:04</v>
      </c>
      <c r="AD25" s="344" t="str">
        <f>IFERROR(_xll.RtGet("DTSIMI1",AA25,$AD$3),"")</f>
        <v>#N/A Paused at 16:37:04</v>
      </c>
      <c r="AE25" s="344" t="str">
        <f t="shared" si="2"/>
        <v/>
      </c>
      <c r="AF25" s="375">
        <f>_xll.qlSimpleQuoteSetValue(AB25,AC25,Trigger)</f>
        <v>0</v>
      </c>
      <c r="AH25" s="338" t="s">
        <v>266</v>
      </c>
      <c r="AI25" s="339" t="str">
        <f t="shared" si="15"/>
        <v>M6</v>
      </c>
      <c r="AJ25" s="339" t="str">
        <f t="shared" si="10"/>
        <v>EUR_CURVE_FUT12M_M6</v>
      </c>
      <c r="AK25" s="340" t="str">
        <f>_xll.qlSimpleQuote(AJ25,,,,Trigger)</f>
        <v>EUR_CURVE_FUT12M_M6#0007</v>
      </c>
      <c r="AL25" s="346" t="str">
        <f>IFERROR(_xll.RtGet("DTSIMI1",AJ25,"ASK"),"")</f>
        <v>#N/A Paused at 16:37:04</v>
      </c>
      <c r="AM25" s="322">
        <f>_xll.qlSimpleQuoteSetValue(AK25,AL25,Trigger)</f>
        <v>0</v>
      </c>
      <c r="AP25" s="380">
        <f t="shared" si="16"/>
        <v>-2.5000000000000001E-4</v>
      </c>
      <c r="AQ25" s="380">
        <v>-2.5000000000000001E-4</v>
      </c>
    </row>
    <row r="26" spans="2:43" x14ac:dyDescent="0.2">
      <c r="B26" s="337"/>
      <c r="C26" s="338" t="str">
        <f t="shared" si="11"/>
        <v>U6</v>
      </c>
      <c r="D26" s="339"/>
      <c r="E26" s="339"/>
      <c r="F26" s="340"/>
      <c r="G26" s="308"/>
      <c r="H26" s="163" t="s">
        <v>215</v>
      </c>
      <c r="I26" s="338" t="str">
        <f t="shared" si="12"/>
        <v/>
      </c>
      <c r="J26" s="339" t="str">
        <f t="shared" si="13"/>
        <v>U6</v>
      </c>
      <c r="K26" s="339"/>
      <c r="L26" s="340"/>
      <c r="M26" s="344"/>
      <c r="N26" s="322"/>
      <c r="O26" s="163" t="s">
        <v>215</v>
      </c>
      <c r="P26" s="338" t="s">
        <v>266</v>
      </c>
      <c r="Q26" s="339" t="str">
        <f>_xll.qlIMMNextCode(Q25)</f>
        <v>U6</v>
      </c>
      <c r="R26" s="339" t="str">
        <f t="shared" si="8"/>
        <v>EUR_CURVE_FUT3M_U6</v>
      </c>
      <c r="S26" s="340" t="str">
        <f>_xll.qlSimpleQuote(R26,,,,Trigger)</f>
        <v>EUR_CURVE_FUT3M_U6#0007</v>
      </c>
      <c r="T26" s="340" t="str">
        <f>IFERROR(_xll.RtGet("DTSIMI1",R26,$T$3),"")</f>
        <v>#N/A Paused at 16:37:04</v>
      </c>
      <c r="U26" s="340" t="str">
        <f>IFERROR(_xll.RtGet("DTSIMI1",R26,$U$3),"")</f>
        <v>#N/A Paused at 16:37:04</v>
      </c>
      <c r="V26" s="346" t="str">
        <f t="shared" si="1"/>
        <v/>
      </c>
      <c r="W26" s="322">
        <f>_xll.qlSimpleQuoteSetValue(S26,V26,Trigger)</f>
        <v>0</v>
      </c>
      <c r="Y26" s="338" t="s">
        <v>266</v>
      </c>
      <c r="Z26" s="339" t="str">
        <f t="shared" si="14"/>
        <v>U6</v>
      </c>
      <c r="AA26" s="339" t="str">
        <f t="shared" si="9"/>
        <v>EUR_CURVE_FUT6M_U6</v>
      </c>
      <c r="AB26" s="340" t="str">
        <f>_xll.qlSimpleQuote(AA26,,,,Trigger)</f>
        <v>EUR_CURVE_FUT6M_U6#0007</v>
      </c>
      <c r="AC26" s="344" t="str">
        <f>IFERROR(_xll.RtGet("DTSIMI1",AA26,$AC$3),"")</f>
        <v>#N/A Paused at 16:37:04</v>
      </c>
      <c r="AD26" s="344" t="str">
        <f>IFERROR(_xll.RtGet("DTSIMI1",AA26,$AD$3),"")</f>
        <v>#N/A Paused at 16:37:04</v>
      </c>
      <c r="AE26" s="344" t="str">
        <f t="shared" si="2"/>
        <v/>
      </c>
      <c r="AF26" s="375">
        <f>_xll.qlSimpleQuoteSetValue(AB26,AC26,Trigger)</f>
        <v>0</v>
      </c>
      <c r="AH26" s="338" t="s">
        <v>266</v>
      </c>
      <c r="AI26" s="339" t="str">
        <f t="shared" si="15"/>
        <v>U6</v>
      </c>
      <c r="AJ26" s="339" t="str">
        <f t="shared" si="10"/>
        <v>EUR_CURVE_FUT12M_U6</v>
      </c>
      <c r="AK26" s="340" t="str">
        <f>_xll.qlSimpleQuote(AJ26,,,,Trigger)</f>
        <v>EUR_CURVE_FUT12M_U6#0007</v>
      </c>
      <c r="AL26" s="346" t="str">
        <f>IFERROR(_xll.RtGet("DTSIMI1",AJ26,"ASK"),"")</f>
        <v>#N/A Paused at 16:37:04</v>
      </c>
      <c r="AM26" s="322">
        <f>_xll.qlSimpleQuoteSetValue(AK26,AL26,Trigger)</f>
        <v>0</v>
      </c>
      <c r="AP26" s="380">
        <f t="shared" si="16"/>
        <v>0</v>
      </c>
      <c r="AQ26" s="380">
        <v>0</v>
      </c>
    </row>
    <row r="27" spans="2:43" x14ac:dyDescent="0.2">
      <c r="B27" s="337"/>
      <c r="C27" s="338" t="str">
        <f t="shared" si="11"/>
        <v>Z6</v>
      </c>
      <c r="D27" s="339"/>
      <c r="E27" s="339"/>
      <c r="F27" s="340"/>
      <c r="G27" s="308"/>
      <c r="H27" s="163" t="s">
        <v>215</v>
      </c>
      <c r="I27" s="338" t="str">
        <f t="shared" si="12"/>
        <v/>
      </c>
      <c r="J27" s="339" t="str">
        <f t="shared" si="13"/>
        <v>Z6</v>
      </c>
      <c r="K27" s="339"/>
      <c r="L27" s="340"/>
      <c r="M27" s="344"/>
      <c r="N27" s="322"/>
      <c r="O27" s="163" t="s">
        <v>215</v>
      </c>
      <c r="P27" s="338" t="s">
        <v>266</v>
      </c>
      <c r="Q27" s="339" t="str">
        <f>_xll.qlIMMNextCode(Q26)</f>
        <v>Z6</v>
      </c>
      <c r="R27" s="339" t="str">
        <f t="shared" si="8"/>
        <v>EUR_CURVE_FUT3M_Z6</v>
      </c>
      <c r="S27" s="340" t="str">
        <f>_xll.qlSimpleQuote(R27,,,,Trigger)</f>
        <v>EUR_CURVE_FUT3M_Z6#0007</v>
      </c>
      <c r="T27" s="340" t="str">
        <f>IFERROR(_xll.RtGet("DTSIMI1",R27,$T$3),"")</f>
        <v>#N/A Paused at 16:37:04</v>
      </c>
      <c r="U27" s="340" t="str">
        <f>IFERROR(_xll.RtGet("DTSIMI1",R27,$U$3),"")</f>
        <v>#N/A Paused at 16:37:04</v>
      </c>
      <c r="V27" s="346" t="str">
        <f t="shared" si="1"/>
        <v/>
      </c>
      <c r="W27" s="322">
        <f>_xll.qlSimpleQuoteSetValue(S27,V27,Trigger)</f>
        <v>0</v>
      </c>
      <c r="Y27" s="338" t="s">
        <v>266</v>
      </c>
      <c r="Z27" s="339" t="str">
        <f t="shared" si="14"/>
        <v>Z6</v>
      </c>
      <c r="AA27" s="339" t="str">
        <f t="shared" si="9"/>
        <v>EUR_CURVE_FUT6M_Z6</v>
      </c>
      <c r="AB27" s="340" t="str">
        <f>_xll.qlSimpleQuote(AA27,,,,Trigger)</f>
        <v>EUR_CURVE_FUT6M_Z6#0007</v>
      </c>
      <c r="AC27" s="344" t="str">
        <f>IFERROR(_xll.RtGet("DTSIMI1",AA27,$AC$3),"")</f>
        <v>#N/A Paused at 16:37:04</v>
      </c>
      <c r="AD27" s="344" t="str">
        <f>IFERROR(_xll.RtGet("DTSIMI1",AA27,$AD$3),"")</f>
        <v>#N/A Paused at 16:37:04</v>
      </c>
      <c r="AE27" s="344" t="str">
        <f t="shared" si="2"/>
        <v/>
      </c>
      <c r="AF27" s="375">
        <f>_xll.qlSimpleQuoteSetValue(AB27,AC27,Trigger)</f>
        <v>0</v>
      </c>
      <c r="AH27" s="338" t="s">
        <v>266</v>
      </c>
      <c r="AI27" s="339" t="str">
        <f t="shared" si="15"/>
        <v>Z6</v>
      </c>
      <c r="AJ27" s="339" t="str">
        <f t="shared" si="10"/>
        <v>EUR_CURVE_FUT12M_Z6</v>
      </c>
      <c r="AK27" s="340" t="str">
        <f>_xll.qlSimpleQuote(AJ27,,,,Trigger)</f>
        <v>EUR_CURVE_FUT12M_Z6#0007</v>
      </c>
      <c r="AL27" s="346" t="str">
        <f>IFERROR(_xll.RtGet("DTSIMI1",AJ27,"ASK"),"")</f>
        <v>#N/A Paused at 16:37:04</v>
      </c>
      <c r="AM27" s="322">
        <f>_xll.qlSimpleQuoteSetValue(AK27,AL27,Trigger)</f>
        <v>0</v>
      </c>
      <c r="AP27" s="380">
        <f t="shared" si="16"/>
        <v>0</v>
      </c>
      <c r="AQ27" s="380">
        <v>0</v>
      </c>
    </row>
    <row r="28" spans="2:43" x14ac:dyDescent="0.2">
      <c r="B28" s="337"/>
      <c r="C28" s="341" t="str">
        <f t="shared" si="11"/>
        <v>H7</v>
      </c>
      <c r="D28" s="342"/>
      <c r="E28" s="342"/>
      <c r="F28" s="343"/>
      <c r="G28" s="310"/>
      <c r="H28" s="163" t="s">
        <v>215</v>
      </c>
      <c r="I28" s="341" t="str">
        <f t="shared" si="12"/>
        <v/>
      </c>
      <c r="J28" s="342" t="str">
        <f t="shared" si="13"/>
        <v>H7</v>
      </c>
      <c r="K28" s="342"/>
      <c r="L28" s="343"/>
      <c r="M28" s="345"/>
      <c r="N28" s="323"/>
      <c r="O28" s="164" t="s">
        <v>215</v>
      </c>
      <c r="P28" s="341" t="s">
        <v>266</v>
      </c>
      <c r="Q28" s="342" t="str">
        <f>_xll.qlIMMNextCode(Q27)</f>
        <v>H7</v>
      </c>
      <c r="R28" s="342" t="str">
        <f t="shared" si="8"/>
        <v>EUR_CURVE_FUT3M_H7</v>
      </c>
      <c r="S28" s="343" t="str">
        <f>_xll.qlSimpleQuote(R28,,,,Trigger)</f>
        <v>EUR_CURVE_FUT3M_H7#0007</v>
      </c>
      <c r="T28" s="343" t="str">
        <f>IFERROR(_xll.RtGet("DTSIMI1",R28,$T$3),"")</f>
        <v>#N/A Paused at 16:37:04</v>
      </c>
      <c r="U28" s="343" t="str">
        <f>IFERROR(_xll.RtGet("DTSIMI1",R28,$U$3),"")</f>
        <v>#N/A Paused at 16:37:04</v>
      </c>
      <c r="V28" s="347" t="str">
        <f t="shared" si="1"/>
        <v/>
      </c>
      <c r="W28" s="323">
        <f>_xll.qlSimpleQuoteSetValue(S28,V28,Trigger)</f>
        <v>0</v>
      </c>
      <c r="Y28" s="341" t="s">
        <v>266</v>
      </c>
      <c r="Z28" s="342" t="str">
        <f t="shared" si="14"/>
        <v>H7</v>
      </c>
      <c r="AA28" s="342" t="str">
        <f t="shared" si="9"/>
        <v>EUR_CURVE_FUT6M_H7</v>
      </c>
      <c r="AB28" s="343" t="str">
        <f>_xll.qlSimpleQuote(AA28,,,,Trigger)</f>
        <v>EUR_CURVE_FUT6M_H7#0007</v>
      </c>
      <c r="AC28" s="345" t="str">
        <f>IFERROR(_xll.RtGet("DTSIMI1",AA28,$AC$3),"")</f>
        <v>#N/A Paused at 16:37:04</v>
      </c>
      <c r="AD28" s="345" t="str">
        <f>IFERROR(_xll.RtGet("DTSIMI1",AA28,$AD$3),"")</f>
        <v>#N/A Paused at 16:37:04</v>
      </c>
      <c r="AE28" s="345" t="str">
        <f t="shared" si="2"/>
        <v/>
      </c>
      <c r="AF28" s="376">
        <f>_xll.qlSimpleQuoteSetValue(AB28,AC28,Trigger)</f>
        <v>0</v>
      </c>
      <c r="AH28" s="341" t="s">
        <v>266</v>
      </c>
      <c r="AI28" s="342" t="str">
        <f t="shared" si="15"/>
        <v>H7</v>
      </c>
      <c r="AJ28" s="342" t="str">
        <f t="shared" si="10"/>
        <v>EUR_CURVE_FUT12M_H7</v>
      </c>
      <c r="AK28" s="343" t="str">
        <f>_xll.qlSimpleQuote(AJ28,,,,Trigger)</f>
        <v>EUR_CURVE_FUT12M_H7#0007</v>
      </c>
      <c r="AL28" s="347" t="str">
        <f>IFERROR(_xll.RtGet("DTSIMI1",AJ28,"ASK"),"")</f>
        <v>#N/A Paused at 16:37:04</v>
      </c>
      <c r="AM28" s="323">
        <f>_xll.qlSimpleQuoteSetValue(AK28,AL28,Trigger)</f>
        <v>0</v>
      </c>
      <c r="AP28" s="381">
        <f t="shared" si="16"/>
        <v>1.75E-3</v>
      </c>
      <c r="AQ28" s="381">
        <v>1.75E-3</v>
      </c>
    </row>
    <row r="29" spans="2:43" x14ac:dyDescent="0.2">
      <c r="B29" s="183" t="str">
        <f>IF(F29="","","Dp")</f>
        <v/>
      </c>
      <c r="C29" s="291" t="s">
        <v>52</v>
      </c>
      <c r="D29" s="292" t="str">
        <f t="shared" ref="D29:D60" si="17">Currency&amp;"OISDDS"&amp;C29</f>
        <v>EUROISDDS1Y</v>
      </c>
      <c r="E29" s="292" t="str">
        <f>_xll.qlSimpleQuote(D29,,,,Trigger)</f>
        <v>EUROISDDS1Y#0007</v>
      </c>
      <c r="F29" s="193" t="str">
        <f>IFERROR(_xll.RtGet("DTSIMI1",D29,"ask")/100,"")</f>
        <v/>
      </c>
      <c r="G29" s="116">
        <f>_xll.qlSimpleQuoteSetValue(E29,F29,Trigger)</f>
        <v>0</v>
      </c>
      <c r="H29" s="164" t="s">
        <v>215</v>
      </c>
      <c r="I29" s="291" t="str">
        <f t="shared" ref="I29:I92" si="18">IF(ISBLANK(J29),"","SW")</f>
        <v>SW</v>
      </c>
      <c r="J29" s="292" t="s">
        <v>52</v>
      </c>
      <c r="K29" s="292" t="str">
        <f>Currency&amp;"YC"&amp;$I$2&amp;"_AB1E_"&amp;J29</f>
        <v>EURYC1M_AB1E_1Y</v>
      </c>
      <c r="L29" s="193" t="str">
        <f>_xll.qlSimpleQuote(K29,,,,Trigger)</f>
        <v>EURYC1M_AB1E_1Y#0009</v>
      </c>
      <c r="M29" s="193" t="str">
        <f>IFERROR(_xll.RtGet("DTSIMI1",K29,"ASK")/100,"")</f>
        <v/>
      </c>
      <c r="N29" s="283">
        <f>_xll.qlSimpleQuoteSetValue(L29,M29,Trigger)</f>
        <v>0</v>
      </c>
      <c r="O29" s="164" t="s">
        <v>215</v>
      </c>
      <c r="P29" s="291" t="str">
        <f>IF(ISBLANK(Q29),"","SW")</f>
        <v>SW</v>
      </c>
      <c r="Q29" s="292" t="s">
        <v>52</v>
      </c>
      <c r="R29" s="292" t="str">
        <f>Currency&amp;"_CURVE_"&amp;$P$2&amp;"_"&amp;Q29</f>
        <v>EUR_CURVE_3M_1Y</v>
      </c>
      <c r="S29" s="193" t="str">
        <f>_xll.qlSimpleQuote(R29,,,,Trigger)</f>
        <v>EUR_CURVE_3M_1Y#0009</v>
      </c>
      <c r="T29" s="193" t="str">
        <f>IFERROR(_xll.RtGet("DTSIMI1",R29,$T$3)/100,"")</f>
        <v/>
      </c>
      <c r="U29" s="193" t="str">
        <f>IFERROR(_xll.RtGet("DTSIMI1",R29,$U$3)/100,"")</f>
        <v/>
      </c>
      <c r="V29" s="193" t="str">
        <f t="shared" si="1"/>
        <v/>
      </c>
      <c r="W29" s="283">
        <f>_xll.qlSimpleQuoteSetValue(S29,V29,Trigger)</f>
        <v>0</v>
      </c>
      <c r="X29" s="164"/>
      <c r="Y29" s="291" t="str">
        <f t="shared" ref="Y29:Y92" si="19">IF(ISBLANK(Z29),"","SW")</f>
        <v>SW</v>
      </c>
      <c r="Z29" s="292" t="s">
        <v>52</v>
      </c>
      <c r="AA29" s="292" t="str">
        <f>Currency&amp;"AB6R"&amp;Z29&amp;"="</f>
        <v>EURAB6R1Y=</v>
      </c>
      <c r="AB29" s="193" t="str">
        <f>_xll.qlSimpleQuote(AA29,,,,Trigger)</f>
        <v>EURAB6R1Y=#0009</v>
      </c>
      <c r="AC29" s="193" t="str">
        <f>IFERROR(_xll.RtGet("DTSIMI1",AA29,$AC$3)/100,"")</f>
        <v/>
      </c>
      <c r="AD29" s="193" t="str">
        <f>IFERROR(_xll.RtGet("DTSIMI1",AA29,$AD$3)/100,"")</f>
        <v/>
      </c>
      <c r="AE29" s="193" t="str">
        <f t="shared" si="2"/>
        <v/>
      </c>
      <c r="AF29" s="193">
        <f>_xll.qlSimpleQuoteSetValue(AB29,AC29,Trigger)</f>
        <v>0</v>
      </c>
      <c r="AG29" s="164"/>
      <c r="AH29" s="291" t="str">
        <f t="shared" ref="AH29:AH92" si="20">IF(ISBLANK(AI29),"","SW")</f>
        <v>SW</v>
      </c>
      <c r="AI29" s="292" t="s">
        <v>52</v>
      </c>
      <c r="AJ29" s="292" t="str">
        <f>Currency&amp;"_CURVE_"&amp;$AH$2&amp;"_"&amp;AI29</f>
        <v>EUR_CURVE_12M_1Y</v>
      </c>
      <c r="AK29" s="193" t="str">
        <f>_xll.qlSimpleQuote(AJ29,,,,Trigger)</f>
        <v>EUR_CURVE_12M_1Y#0009</v>
      </c>
      <c r="AL29" s="193" t="str">
        <f>IFERROR(_xll.RtGet("DTSIMI1",AJ29,"ASK")/100,"")</f>
        <v/>
      </c>
      <c r="AM29" s="283">
        <f>_xll.qlSimpleQuoteSetValue(AK29,AL29,Trigger)</f>
        <v>0</v>
      </c>
    </row>
    <row r="30" spans="2:43" x14ac:dyDescent="0.2">
      <c r="B30" s="185" t="str">
        <f t="shared" ref="B30:B93" si="21">IF(F30="","","Dp")</f>
        <v/>
      </c>
      <c r="C30" s="291" t="s">
        <v>152</v>
      </c>
      <c r="D30" s="292" t="str">
        <f t="shared" si="17"/>
        <v>EUROISDDS13M</v>
      </c>
      <c r="E30" s="292" t="str">
        <f>_xll.qlSimpleQuote(D30,,,,Trigger)</f>
        <v>EUROISDDS13M#0007</v>
      </c>
      <c r="F30" s="193" t="str">
        <f>IFERROR(_xll.RtGet("DTSIMI1",D30,"ask")/100,"")</f>
        <v/>
      </c>
      <c r="G30" s="193">
        <f>_xll.qlSimpleQuoteSetValue(E30,F30,Trigger)</f>
        <v>0</v>
      </c>
      <c r="H30" s="164" t="s">
        <v>215</v>
      </c>
      <c r="I30" s="291" t="str">
        <f t="shared" si="18"/>
        <v/>
      </c>
      <c r="J30" s="292"/>
      <c r="K30" s="292"/>
      <c r="L30" s="193"/>
      <c r="M30" s="193" t="str">
        <f>IFERROR(_xll.RtGet("DTSIMI1",K30,"ASK")/100,"")</f>
        <v/>
      </c>
      <c r="N30" s="293" t="e">
        <f>_xll.qlSimpleQuoteSetValue(L30,M30,Trigger)</f>
        <v>#NUM!</v>
      </c>
      <c r="O30" s="163" t="s">
        <v>215</v>
      </c>
      <c r="P30" s="291" t="str">
        <f t="shared" ref="P30:P93" si="22">IF(ISBLANK(Q30),"","SW")</f>
        <v/>
      </c>
      <c r="Q30" s="292"/>
      <c r="R30" s="292"/>
      <c r="S30" s="193"/>
      <c r="T30" s="193" t="str">
        <f>IFERROR(_xll.RtGet("DTSIMI1",R30,$T$3)/100,"")</f>
        <v/>
      </c>
      <c r="U30" s="193" t="str">
        <f>IFERROR(_xll.RtGet("DTSIMI1",R30,$U$3)/100,"")</f>
        <v/>
      </c>
      <c r="V30" s="193" t="str">
        <f t="shared" si="1"/>
        <v/>
      </c>
      <c r="W30" s="293"/>
      <c r="X30" s="164"/>
      <c r="Y30" s="291" t="str">
        <f t="shared" si="19"/>
        <v/>
      </c>
      <c r="Z30" s="292"/>
      <c r="AA30" s="292"/>
      <c r="AB30" s="193"/>
      <c r="AC30" s="193" t="str">
        <f>IFERROR(_xll.RtGet("DTSIMI1",AA30,$AC$3)/100,"")</f>
        <v/>
      </c>
      <c r="AD30" s="193" t="str">
        <f>IFERROR(_xll.RtGet("DTSIMI1",AA30,$AD$3)/100,"")</f>
        <v/>
      </c>
      <c r="AE30" s="193" t="str">
        <f t="shared" si="2"/>
        <v/>
      </c>
      <c r="AF30" s="193"/>
      <c r="AG30" s="164"/>
      <c r="AH30" s="291" t="str">
        <f t="shared" si="20"/>
        <v/>
      </c>
      <c r="AI30" s="292"/>
      <c r="AJ30" s="292"/>
      <c r="AK30" s="193"/>
      <c r="AL30" s="193" t="str">
        <f>IFERROR(_xll.RtGet("DTSIMI1",AJ30,"ASK")/100,"")</f>
        <v/>
      </c>
      <c r="AM30" s="290" t="e">
        <f>_xll.qlSimpleQuoteSetValue(AK30,AL30,Trigger)</f>
        <v>#NUM!</v>
      </c>
    </row>
    <row r="31" spans="2:43" x14ac:dyDescent="0.2">
      <c r="B31" s="185" t="str">
        <f t="shared" si="21"/>
        <v/>
      </c>
      <c r="C31" s="291" t="s">
        <v>153</v>
      </c>
      <c r="D31" s="292" t="str">
        <f t="shared" si="17"/>
        <v>EUROISDDS14M</v>
      </c>
      <c r="E31" s="292" t="str">
        <f>_xll.qlSimpleQuote(D31,,,,Trigger)</f>
        <v>EUROISDDS14M#0008</v>
      </c>
      <c r="F31" s="193" t="str">
        <f>IFERROR(_xll.RtGet("DTSIMI1",D31,"ask")/100,"")</f>
        <v/>
      </c>
      <c r="G31" s="193">
        <f>_xll.qlSimpleQuoteSetValue(E31,F31,Trigger)</f>
        <v>0</v>
      </c>
      <c r="H31" s="164"/>
      <c r="I31" s="291" t="str">
        <f t="shared" si="18"/>
        <v/>
      </c>
      <c r="J31" s="292"/>
      <c r="K31" s="292"/>
      <c r="L31" s="193"/>
      <c r="M31" s="193" t="str">
        <f>IFERROR(_xll.RtGet("DTSIMI1",K31,"ASK")/100,"")</f>
        <v/>
      </c>
      <c r="N31" s="293" t="e">
        <f>_xll.qlSimpleQuoteSetValue(L31,M31,Trigger)</f>
        <v>#NUM!</v>
      </c>
      <c r="O31" s="164"/>
      <c r="P31" s="291" t="str">
        <f t="shared" si="22"/>
        <v/>
      </c>
      <c r="Q31" s="292"/>
      <c r="R31" s="292"/>
      <c r="S31" s="193"/>
      <c r="T31" s="193" t="str">
        <f>IFERROR(_xll.RtGet("DTSIMI1",R31,$T$3)/100,"")</f>
        <v/>
      </c>
      <c r="U31" s="193" t="str">
        <f>IFERROR(_xll.RtGet("DTSIMI1",R31,$U$3)/100,"")</f>
        <v/>
      </c>
      <c r="V31" s="193" t="str">
        <f t="shared" si="1"/>
        <v/>
      </c>
      <c r="W31" s="293"/>
      <c r="X31" s="162"/>
      <c r="Y31" s="291" t="str">
        <f t="shared" si="19"/>
        <v/>
      </c>
      <c r="Z31" s="292"/>
      <c r="AA31" s="292"/>
      <c r="AB31" s="193"/>
      <c r="AC31" s="193" t="str">
        <f>IFERROR(_xll.RtGet("DTSIMI1",AA31,$AC$3)/100,"")</f>
        <v/>
      </c>
      <c r="AD31" s="193" t="str">
        <f>IFERROR(_xll.RtGet("DTSIMI1",AA31,$AD$3)/100,"")</f>
        <v/>
      </c>
      <c r="AE31" s="193" t="str">
        <f t="shared" si="2"/>
        <v/>
      </c>
      <c r="AF31" s="193"/>
      <c r="AG31" s="164"/>
      <c r="AH31" s="291" t="str">
        <f t="shared" si="20"/>
        <v/>
      </c>
      <c r="AI31" s="292"/>
      <c r="AJ31" s="292"/>
      <c r="AK31" s="193"/>
      <c r="AL31" s="193" t="str">
        <f>IFERROR(_xll.RtGet("DTSIMI1",AJ31,"ASK")/100,"")</f>
        <v/>
      </c>
      <c r="AM31" s="293" t="e">
        <f>_xll.qlSimpleQuoteSetValue(AK31,AL31,Trigger)</f>
        <v>#NUM!</v>
      </c>
    </row>
    <row r="32" spans="2:43" x14ac:dyDescent="0.2">
      <c r="B32" s="185" t="str">
        <f t="shared" si="21"/>
        <v/>
      </c>
      <c r="C32" s="291" t="s">
        <v>154</v>
      </c>
      <c r="D32" s="292" t="str">
        <f t="shared" si="17"/>
        <v>EUROISDDS15M</v>
      </c>
      <c r="E32" s="292" t="str">
        <f>_xll.qlSimpleQuote(D32,,,,Trigger)</f>
        <v>EUROISDDS15M#0007</v>
      </c>
      <c r="F32" s="193" t="str">
        <f>IFERROR(_xll.RtGet("DTSIMI1",D32,"ask")/100,"")</f>
        <v/>
      </c>
      <c r="G32" s="193">
        <f>_xll.qlSimpleQuoteSetValue(E32,F32,Trigger)</f>
        <v>0</v>
      </c>
      <c r="H32" s="164"/>
      <c r="I32" s="291" t="str">
        <f t="shared" si="18"/>
        <v>SW</v>
      </c>
      <c r="J32" s="292" t="s">
        <v>169</v>
      </c>
      <c r="K32" s="292" t="str">
        <f>Currency&amp;"YC"&amp;$I$2&amp;"_AB1E_"&amp;J32</f>
        <v>EURYC1M_AB1E_1Y3M</v>
      </c>
      <c r="L32" s="193" t="str">
        <f>_xll.qlSimpleQuote(K32,,,,Trigger)</f>
        <v>EURYC1M_AB1E_1Y3M#0008</v>
      </c>
      <c r="M32" s="193" t="str">
        <f>IFERROR(_xll.RtGet("DTSIMI1",K32,"ASK")/100,"")</f>
        <v/>
      </c>
      <c r="N32" s="293">
        <f>_xll.qlSimpleQuoteSetValue(L32,M32,Trigger)</f>
        <v>0</v>
      </c>
      <c r="O32" s="164"/>
      <c r="P32" s="291" t="str">
        <f t="shared" si="22"/>
        <v>SW</v>
      </c>
      <c r="Q32" s="292" t="s">
        <v>169</v>
      </c>
      <c r="R32" s="292" t="str">
        <f>Currency&amp;"_CURVE_"&amp;$P$2&amp;"_"&amp;Q32</f>
        <v>EUR_CURVE_3M_1Y3M</v>
      </c>
      <c r="S32" s="193" t="str">
        <f>_xll.qlSimpleQuote(R32,,,,Trigger)</f>
        <v>EUR_CURVE_3M_1Y3M#0008</v>
      </c>
      <c r="T32" s="193" t="str">
        <f>IFERROR(_xll.RtGet("DTSIMI1",R32,$T$3)/100,"")</f>
        <v/>
      </c>
      <c r="U32" s="193" t="str">
        <f>IFERROR(_xll.RtGet("DTSIMI1",R32,$U$3)/100,"")</f>
        <v/>
      </c>
      <c r="V32" s="193" t="str">
        <f t="shared" si="1"/>
        <v/>
      </c>
      <c r="W32" s="293">
        <f>_xll.qlSimpleQuoteSetValue(S32,V32,Trigger)</f>
        <v>0</v>
      </c>
      <c r="X32" s="162"/>
      <c r="Y32" s="291" t="str">
        <f t="shared" si="19"/>
        <v>SW</v>
      </c>
      <c r="Z32" s="292" t="s">
        <v>169</v>
      </c>
      <c r="AA32" s="292" t="str">
        <f>Currency&amp;"AB6R"&amp;Z32&amp;"="</f>
        <v>EURAB6R1Y3M=</v>
      </c>
      <c r="AB32" s="193" t="str">
        <f>_xll.qlSimpleQuote(AA32,,,,Trigger)</f>
        <v>EURAB6R1Y3M=#0008</v>
      </c>
      <c r="AC32" s="193" t="str">
        <f>IFERROR(_xll.RtGet("DTSIMI1",AA32,$AC$3)/100,"")</f>
        <v/>
      </c>
      <c r="AD32" s="193" t="str">
        <f>IFERROR(_xll.RtGet("DTSIMI1",AA32,$AD$3)/100,"")</f>
        <v/>
      </c>
      <c r="AE32" s="193" t="str">
        <f t="shared" si="2"/>
        <v/>
      </c>
      <c r="AF32" s="193">
        <f>_xll.qlSimpleQuoteSetValue(AB32,AC32,Trigger)</f>
        <v>0</v>
      </c>
      <c r="AG32" s="164"/>
      <c r="AH32" s="291" t="str">
        <f t="shared" si="20"/>
        <v>SW</v>
      </c>
      <c r="AI32" s="292" t="s">
        <v>169</v>
      </c>
      <c r="AJ32" s="292" t="str">
        <f>Currency&amp;"_CURVE_"&amp;$AH$2&amp;"_"&amp;AI32</f>
        <v>EUR_CURVE_12M_1Y3M</v>
      </c>
      <c r="AK32" s="193" t="str">
        <f>_xll.qlSimpleQuote(AJ32,,,,Trigger)</f>
        <v>EUR_CURVE_12M_1Y3M#0009</v>
      </c>
      <c r="AL32" s="193" t="str">
        <f>IFERROR(_xll.RtGet("DTSIMI1",AJ32,"ASK")/100,"")</f>
        <v/>
      </c>
      <c r="AM32" s="293">
        <f>_xll.qlSimpleQuoteSetValue(AK32,AL32,Trigger)</f>
        <v>0</v>
      </c>
    </row>
    <row r="33" spans="2:39" x14ac:dyDescent="0.2">
      <c r="B33" s="185" t="str">
        <f t="shared" si="21"/>
        <v/>
      </c>
      <c r="C33" s="291" t="s">
        <v>155</v>
      </c>
      <c r="D33" s="292" t="str">
        <f t="shared" si="17"/>
        <v>EUROISDDS16M</v>
      </c>
      <c r="E33" s="292" t="str">
        <f>_xll.qlSimpleQuote(D33,,,,Trigger)</f>
        <v>EUROISDDS16M#0008</v>
      </c>
      <c r="F33" s="193" t="str">
        <f>IFERROR(_xll.RtGet("DTSIMI1",D33,"ask")/100,"")</f>
        <v/>
      </c>
      <c r="G33" s="193">
        <f>_xll.qlSimpleQuoteSetValue(E33,F33,Trigger)</f>
        <v>0</v>
      </c>
      <c r="H33" s="164"/>
      <c r="I33" s="291" t="str">
        <f t="shared" si="18"/>
        <v/>
      </c>
      <c r="J33" s="292"/>
      <c r="K33" s="292"/>
      <c r="L33" s="193"/>
      <c r="M33" s="193" t="str">
        <f>IFERROR(_xll.RtGet("DTSIMI1",K33,"ASK")/100,"")</f>
        <v/>
      </c>
      <c r="N33" s="293" t="e">
        <f>_xll.qlSimpleQuoteSetValue(L33,M33,Trigger)</f>
        <v>#NUM!</v>
      </c>
      <c r="O33" s="164"/>
      <c r="P33" s="291" t="str">
        <f t="shared" si="22"/>
        <v/>
      </c>
      <c r="Q33" s="292"/>
      <c r="R33" s="292"/>
      <c r="S33" s="193"/>
      <c r="T33" s="193" t="str">
        <f>IFERROR(_xll.RtGet("DTSIMI1",R33,$T$3)/100,"")</f>
        <v/>
      </c>
      <c r="U33" s="193" t="str">
        <f>IFERROR(_xll.RtGet("DTSIMI1",R33,$U$3)/100,"")</f>
        <v/>
      </c>
      <c r="V33" s="193" t="str">
        <f t="shared" si="1"/>
        <v/>
      </c>
      <c r="W33" s="293"/>
      <c r="X33" s="162"/>
      <c r="Y33" s="291" t="str">
        <f t="shared" si="19"/>
        <v/>
      </c>
      <c r="Z33" s="292"/>
      <c r="AA33" s="292"/>
      <c r="AB33" s="193"/>
      <c r="AC33" s="193" t="str">
        <f>IFERROR(_xll.RtGet("DTSIMI1",AA33,$AC$3)/100,"")</f>
        <v/>
      </c>
      <c r="AD33" s="193" t="str">
        <f>IFERROR(_xll.RtGet("DTSIMI1",AA33,$AD$3)/100,"")</f>
        <v/>
      </c>
      <c r="AE33" s="193" t="str">
        <f t="shared" si="2"/>
        <v/>
      </c>
      <c r="AF33" s="193"/>
      <c r="AG33" s="164"/>
      <c r="AH33" s="291" t="str">
        <f t="shared" si="20"/>
        <v/>
      </c>
      <c r="AI33" s="292"/>
      <c r="AJ33" s="292"/>
      <c r="AK33" s="193"/>
      <c r="AL33" s="193" t="str">
        <f>IFERROR(_xll.RtGet("DTSIMI1",AJ33,"ASK")/100,"")</f>
        <v/>
      </c>
      <c r="AM33" s="293" t="e">
        <f>_xll.qlSimpleQuoteSetValue(AK33,AL33,Trigger)</f>
        <v>#NUM!</v>
      </c>
    </row>
    <row r="34" spans="2:39" x14ac:dyDescent="0.2">
      <c r="B34" s="185" t="str">
        <f t="shared" si="21"/>
        <v/>
      </c>
      <c r="C34" s="291" t="s">
        <v>156</v>
      </c>
      <c r="D34" s="292" t="str">
        <f t="shared" si="17"/>
        <v>EUROISDDS17M</v>
      </c>
      <c r="E34" s="292" t="str">
        <f>_xll.qlSimpleQuote(D34,,,,Trigger)</f>
        <v>EUROISDDS17M#0008</v>
      </c>
      <c r="F34" s="193" t="str">
        <f>IFERROR(_xll.RtGet("DTSIMI1",D34,"ask")/100,"")</f>
        <v/>
      </c>
      <c r="G34" s="193">
        <f>_xll.qlSimpleQuoteSetValue(E34,F34,Trigger)</f>
        <v>0</v>
      </c>
      <c r="H34" s="164"/>
      <c r="I34" s="291" t="str">
        <f t="shared" si="18"/>
        <v/>
      </c>
      <c r="J34" s="292"/>
      <c r="K34" s="292"/>
      <c r="L34" s="193"/>
      <c r="M34" s="193" t="str">
        <f>IFERROR(_xll.RtGet("DTSIMI1",K34,"ASK")/100,"")</f>
        <v/>
      </c>
      <c r="N34" s="293" t="e">
        <f>_xll.qlSimpleQuoteSetValue(L34,M34,Trigger)</f>
        <v>#NUM!</v>
      </c>
      <c r="O34" s="164"/>
      <c r="P34" s="291" t="str">
        <f t="shared" si="22"/>
        <v/>
      </c>
      <c r="Q34" s="292"/>
      <c r="R34" s="292"/>
      <c r="S34" s="193"/>
      <c r="T34" s="193" t="str">
        <f>IFERROR(_xll.RtGet("DTSIMI1",R34,$T$3)/100,"")</f>
        <v/>
      </c>
      <c r="U34" s="193" t="str">
        <f>IFERROR(_xll.RtGet("DTSIMI1",R34,$U$3)/100,"")</f>
        <v/>
      </c>
      <c r="V34" s="193" t="str">
        <f t="shared" si="1"/>
        <v/>
      </c>
      <c r="W34" s="293"/>
      <c r="X34" s="162"/>
      <c r="Y34" s="291" t="str">
        <f t="shared" si="19"/>
        <v/>
      </c>
      <c r="Z34" s="292"/>
      <c r="AA34" s="292"/>
      <c r="AB34" s="193"/>
      <c r="AC34" s="193" t="str">
        <f>IFERROR(_xll.RtGet("DTSIMI1",AA34,$AC$3)/100,"")</f>
        <v/>
      </c>
      <c r="AD34" s="193" t="str">
        <f>IFERROR(_xll.RtGet("DTSIMI1",AA34,$AD$3)/100,"")</f>
        <v/>
      </c>
      <c r="AE34" s="193" t="str">
        <f t="shared" si="2"/>
        <v/>
      </c>
      <c r="AF34" s="193"/>
      <c r="AG34" s="164"/>
      <c r="AH34" s="291" t="str">
        <f t="shared" si="20"/>
        <v/>
      </c>
      <c r="AI34" s="292"/>
      <c r="AJ34" s="292"/>
      <c r="AK34" s="193"/>
      <c r="AL34" s="193" t="str">
        <f>IFERROR(_xll.RtGet("DTSIMI1",AJ34,"ASK")/100,"")</f>
        <v/>
      </c>
      <c r="AM34" s="293" t="e">
        <f>_xll.qlSimpleQuoteSetValue(AK34,AL34,Trigger)</f>
        <v>#NUM!</v>
      </c>
    </row>
    <row r="35" spans="2:39" x14ac:dyDescent="0.2">
      <c r="B35" s="185" t="str">
        <f t="shared" si="21"/>
        <v/>
      </c>
      <c r="C35" s="291" t="s">
        <v>157</v>
      </c>
      <c r="D35" s="292" t="str">
        <f t="shared" si="17"/>
        <v>EUROISDDS18M</v>
      </c>
      <c r="E35" s="292" t="str">
        <f>_xll.qlSimpleQuote(D35,,,,Trigger)</f>
        <v>EUROISDDS18M#0007</v>
      </c>
      <c r="F35" s="193" t="str">
        <f>IFERROR(_xll.RtGet("DTSIMI1",D35,"ask")/100,"")</f>
        <v/>
      </c>
      <c r="G35" s="193">
        <f>_xll.qlSimpleQuoteSetValue(E35,F35,Trigger)</f>
        <v>0</v>
      </c>
      <c r="H35" s="164"/>
      <c r="I35" s="291" t="str">
        <f t="shared" si="18"/>
        <v>SW</v>
      </c>
      <c r="J35" s="292" t="s">
        <v>170</v>
      </c>
      <c r="K35" s="292" t="str">
        <f>Currency&amp;"YC"&amp;$I$2&amp;"_AB1E_"&amp;J35</f>
        <v>EURYC1M_AB1E_1Y6M</v>
      </c>
      <c r="L35" s="193" t="str">
        <f>_xll.qlSimpleQuote(K35,,,,Trigger)</f>
        <v>EURYC1M_AB1E_1Y6M#0009</v>
      </c>
      <c r="M35" s="193" t="str">
        <f>IFERROR(_xll.RtGet("DTSIMI1",K35,"ASK")/100,"")</f>
        <v/>
      </c>
      <c r="N35" s="293">
        <f>_xll.qlSimpleQuoteSetValue(L35,M35,Trigger)</f>
        <v>0</v>
      </c>
      <c r="O35" s="164"/>
      <c r="P35" s="291" t="str">
        <f t="shared" si="22"/>
        <v>SW</v>
      </c>
      <c r="Q35" s="292" t="s">
        <v>170</v>
      </c>
      <c r="R35" s="292" t="str">
        <f>Currency&amp;"_CURVE_"&amp;$P$2&amp;"_"&amp;Q35</f>
        <v>EUR_CURVE_3M_1Y6M</v>
      </c>
      <c r="S35" s="193" t="str">
        <f>_xll.qlSimpleQuote(R35,,,,Trigger)</f>
        <v>EUR_CURVE_3M_1Y6M#0009</v>
      </c>
      <c r="T35" s="193" t="str">
        <f>IFERROR(_xll.RtGet("DTSIMI1",R35,$T$3)/100,"")</f>
        <v/>
      </c>
      <c r="U35" s="193" t="str">
        <f>IFERROR(_xll.RtGet("DTSIMI1",R35,$U$3)/100,"")</f>
        <v/>
      </c>
      <c r="V35" s="193" t="str">
        <f t="shared" si="1"/>
        <v/>
      </c>
      <c r="W35" s="293">
        <f>_xll.qlSimpleQuoteSetValue(S35,V35,Trigger)</f>
        <v>0</v>
      </c>
      <c r="X35" s="162"/>
      <c r="Y35" s="291" t="str">
        <f t="shared" si="19"/>
        <v>SW</v>
      </c>
      <c r="Z35" s="292" t="s">
        <v>170</v>
      </c>
      <c r="AA35" s="292" t="str">
        <f>Currency&amp;"AB6R"&amp;Z35&amp;"="</f>
        <v>EURAB6R1Y6M=</v>
      </c>
      <c r="AB35" s="193" t="str">
        <f>_xll.qlSimpleQuote(AA35,,,,Trigger)</f>
        <v>EURAB6R1Y6M=#0009</v>
      </c>
      <c r="AC35" s="193" t="str">
        <f>IFERROR(_xll.RtGet("DTSIMI1",AA35,$AC$3)/100,"")</f>
        <v/>
      </c>
      <c r="AD35" s="193" t="str">
        <f>IFERROR(_xll.RtGet("DTSIMI1",AA35,$AD$3)/100,"")</f>
        <v/>
      </c>
      <c r="AE35" s="193" t="str">
        <f t="shared" si="2"/>
        <v/>
      </c>
      <c r="AF35" s="193">
        <f>_xll.qlSimpleQuoteSetValue(AB35,AC35,Trigger)</f>
        <v>0</v>
      </c>
      <c r="AG35" s="164"/>
      <c r="AH35" s="291" t="str">
        <f t="shared" si="20"/>
        <v>SW</v>
      </c>
      <c r="AI35" s="292" t="s">
        <v>170</v>
      </c>
      <c r="AJ35" s="292" t="str">
        <f>Currency&amp;"_CURVE_"&amp;$AH$2&amp;"_"&amp;AI35</f>
        <v>EUR_CURVE_12M_1Y6M</v>
      </c>
      <c r="AK35" s="193" t="str">
        <f>_xll.qlSimpleQuote(AJ35,,,,Trigger)</f>
        <v>EUR_CURVE_12M_1Y6M#0009</v>
      </c>
      <c r="AL35" s="193" t="str">
        <f>IFERROR(_xll.RtGet("DTSIMI1",AJ35,"ASK")/100,"")</f>
        <v/>
      </c>
      <c r="AM35" s="293">
        <f>_xll.qlSimpleQuoteSetValue(AK35,AL35,Trigger)</f>
        <v>0</v>
      </c>
    </row>
    <row r="36" spans="2:39" x14ac:dyDescent="0.2">
      <c r="B36" s="185" t="str">
        <f t="shared" si="21"/>
        <v/>
      </c>
      <c r="C36" s="291" t="s">
        <v>158</v>
      </c>
      <c r="D36" s="292" t="str">
        <f t="shared" si="17"/>
        <v>EUROISDDS19M</v>
      </c>
      <c r="E36" s="292" t="str">
        <f>_xll.qlSimpleQuote(D36,,,,Trigger)</f>
        <v>EUROISDDS19M#0007</v>
      </c>
      <c r="F36" s="193" t="str">
        <f>IFERROR(_xll.RtGet("DTSIMI1",D36,"ask")/100,"")</f>
        <v/>
      </c>
      <c r="G36" s="193">
        <f>_xll.qlSimpleQuoteSetValue(E36,F36,Trigger)</f>
        <v>0</v>
      </c>
      <c r="H36" s="164"/>
      <c r="I36" s="291" t="str">
        <f t="shared" si="18"/>
        <v/>
      </c>
      <c r="J36" s="292"/>
      <c r="K36" s="292"/>
      <c r="L36" s="193"/>
      <c r="M36" s="193" t="str">
        <f>IFERROR(_xll.RtGet("DTSIMI1",K36,"ASK")/100,"")</f>
        <v/>
      </c>
      <c r="N36" s="293" t="e">
        <f>_xll.qlSimpleQuoteSetValue(L36,M36,Trigger)</f>
        <v>#NUM!</v>
      </c>
      <c r="O36" s="164"/>
      <c r="P36" s="291" t="str">
        <f t="shared" si="22"/>
        <v/>
      </c>
      <c r="Q36" s="292"/>
      <c r="R36" s="292"/>
      <c r="S36" s="193"/>
      <c r="T36" s="193" t="str">
        <f>IFERROR(_xll.RtGet("DTSIMI1",R36,$T$3)/100,"")</f>
        <v/>
      </c>
      <c r="U36" s="193" t="str">
        <f>IFERROR(_xll.RtGet("DTSIMI1",R36,$U$3)/100,"")</f>
        <v/>
      </c>
      <c r="V36" s="193" t="str">
        <f t="shared" si="1"/>
        <v/>
      </c>
      <c r="W36" s="293"/>
      <c r="X36" s="162"/>
      <c r="Y36" s="291" t="str">
        <f t="shared" si="19"/>
        <v/>
      </c>
      <c r="Z36" s="292"/>
      <c r="AA36" s="292"/>
      <c r="AB36" s="193"/>
      <c r="AC36" s="193" t="str">
        <f>IFERROR(_xll.RtGet("DTSIMI1",AA36,$AC$3)/100,"")</f>
        <v/>
      </c>
      <c r="AD36" s="193" t="str">
        <f>IFERROR(_xll.RtGet("DTSIMI1",AA36,$AD$3)/100,"")</f>
        <v/>
      </c>
      <c r="AE36" s="193" t="str">
        <f t="shared" si="2"/>
        <v/>
      </c>
      <c r="AF36" s="193"/>
      <c r="AG36" s="164"/>
      <c r="AH36" s="291" t="str">
        <f t="shared" si="20"/>
        <v/>
      </c>
      <c r="AI36" s="292"/>
      <c r="AJ36" s="292"/>
      <c r="AK36" s="193"/>
      <c r="AL36" s="193" t="str">
        <f>IFERROR(_xll.RtGet("DTSIMI1",AJ36,"ASK")/100,"")</f>
        <v/>
      </c>
      <c r="AM36" s="293" t="e">
        <f>_xll.qlSimpleQuoteSetValue(AK36,AL36,Trigger)</f>
        <v>#NUM!</v>
      </c>
    </row>
    <row r="37" spans="2:39" x14ac:dyDescent="0.2">
      <c r="B37" s="185" t="str">
        <f t="shared" si="21"/>
        <v/>
      </c>
      <c r="C37" s="291" t="s">
        <v>159</v>
      </c>
      <c r="D37" s="292" t="str">
        <f t="shared" si="17"/>
        <v>EUROISDDS20M</v>
      </c>
      <c r="E37" s="292" t="str">
        <f>_xll.qlSimpleQuote(D37,,,,Trigger)</f>
        <v>EUROISDDS20M#0007</v>
      </c>
      <c r="F37" s="193" t="str">
        <f>IFERROR(_xll.RtGet("DTSIMI1",D37,"ask")/100,"")</f>
        <v/>
      </c>
      <c r="G37" s="193">
        <f>_xll.qlSimpleQuoteSetValue(E37,F37,Trigger)</f>
        <v>0</v>
      </c>
      <c r="H37" s="164"/>
      <c r="I37" s="291" t="str">
        <f t="shared" si="18"/>
        <v/>
      </c>
      <c r="J37" s="292"/>
      <c r="K37" s="292"/>
      <c r="L37" s="193"/>
      <c r="M37" s="193" t="str">
        <f>IFERROR(_xll.RtGet("DTSIMI1",K37,"ASK")/100,"")</f>
        <v/>
      </c>
      <c r="N37" s="293" t="e">
        <f>_xll.qlSimpleQuoteSetValue(L37,M37,Trigger)</f>
        <v>#NUM!</v>
      </c>
      <c r="O37" s="164"/>
      <c r="P37" s="291" t="str">
        <f t="shared" si="22"/>
        <v/>
      </c>
      <c r="Q37" s="292"/>
      <c r="R37" s="292"/>
      <c r="S37" s="193"/>
      <c r="T37" s="193" t="str">
        <f>IFERROR(_xll.RtGet("DTSIMI1",R37,$T$3)/100,"")</f>
        <v/>
      </c>
      <c r="U37" s="193" t="str">
        <f>IFERROR(_xll.RtGet("DTSIMI1",R37,$U$3)/100,"")</f>
        <v/>
      </c>
      <c r="V37" s="193" t="str">
        <f t="shared" si="1"/>
        <v/>
      </c>
      <c r="W37" s="293"/>
      <c r="X37" s="162"/>
      <c r="Y37" s="291" t="str">
        <f t="shared" si="19"/>
        <v/>
      </c>
      <c r="Z37" s="292"/>
      <c r="AA37" s="292"/>
      <c r="AB37" s="193"/>
      <c r="AC37" s="193" t="str">
        <f>IFERROR(_xll.RtGet("DTSIMI1",AA37,$AC$3)/100,"")</f>
        <v/>
      </c>
      <c r="AD37" s="193" t="str">
        <f>IFERROR(_xll.RtGet("DTSIMI1",AA37,$AD$3)/100,"")</f>
        <v/>
      </c>
      <c r="AE37" s="193" t="str">
        <f t="shared" si="2"/>
        <v/>
      </c>
      <c r="AF37" s="193"/>
      <c r="AG37" s="164"/>
      <c r="AH37" s="291" t="str">
        <f t="shared" si="20"/>
        <v/>
      </c>
      <c r="AI37" s="292"/>
      <c r="AJ37" s="292"/>
      <c r="AK37" s="193"/>
      <c r="AL37" s="193" t="str">
        <f>IFERROR(_xll.RtGet("DTSIMI1",AJ37,"ASK")/100,"")</f>
        <v/>
      </c>
      <c r="AM37" s="293" t="e">
        <f>_xll.qlSimpleQuoteSetValue(AK37,AL37,Trigger)</f>
        <v>#NUM!</v>
      </c>
    </row>
    <row r="38" spans="2:39" x14ac:dyDescent="0.2">
      <c r="B38" s="185" t="str">
        <f t="shared" si="21"/>
        <v/>
      </c>
      <c r="C38" s="291" t="s">
        <v>160</v>
      </c>
      <c r="D38" s="292" t="str">
        <f t="shared" si="17"/>
        <v>EUROISDDS21M</v>
      </c>
      <c r="E38" s="292" t="str">
        <f>_xll.qlSimpleQuote(D38,,,,Trigger)</f>
        <v>EUROISDDS21M#0008</v>
      </c>
      <c r="F38" s="193" t="str">
        <f>IFERROR(_xll.RtGet("DTSIMI1",D38,"ask")/100,"")</f>
        <v/>
      </c>
      <c r="G38" s="193">
        <f>_xll.qlSimpleQuoteSetValue(E38,F38,Trigger)</f>
        <v>0</v>
      </c>
      <c r="H38" s="164"/>
      <c r="I38" s="291" t="str">
        <f t="shared" si="18"/>
        <v>SW</v>
      </c>
      <c r="J38" s="292" t="s">
        <v>171</v>
      </c>
      <c r="K38" s="292" t="str">
        <f>Currency&amp;"YC"&amp;$I$2&amp;"_AB1E_"&amp;J38</f>
        <v>EURYC1M_AB1E_1Y9M</v>
      </c>
      <c r="L38" s="193" t="str">
        <f>_xll.qlSimpleQuote(K38,,,,Trigger)</f>
        <v>EURYC1M_AB1E_1Y9M#0008</v>
      </c>
      <c r="M38" s="193" t="str">
        <f>IFERROR(_xll.RtGet("DTSIMI1",K38,"ASK")/100,"")</f>
        <v/>
      </c>
      <c r="N38" s="293">
        <f>_xll.qlSimpleQuoteSetValue(L38,M38,Trigger)</f>
        <v>0</v>
      </c>
      <c r="O38" s="164"/>
      <c r="P38" s="291" t="str">
        <f t="shared" si="22"/>
        <v>SW</v>
      </c>
      <c r="Q38" s="292" t="s">
        <v>171</v>
      </c>
      <c r="R38" s="292" t="str">
        <f>Currency&amp;"_CURVE_"&amp;$P$2&amp;"_"&amp;Q38</f>
        <v>EUR_CURVE_3M_1Y9M</v>
      </c>
      <c r="S38" s="193" t="str">
        <f>_xll.qlSimpleQuote(R38,,,,Trigger)</f>
        <v>EUR_CURVE_3M_1Y9M#0008</v>
      </c>
      <c r="T38" s="193" t="str">
        <f>IFERROR(_xll.RtGet("DTSIMI1",R38,$T$3)/100,"")</f>
        <v/>
      </c>
      <c r="U38" s="193" t="str">
        <f>IFERROR(_xll.RtGet("DTSIMI1",R38,$U$3)/100,"")</f>
        <v/>
      </c>
      <c r="V38" s="193" t="str">
        <f t="shared" si="1"/>
        <v/>
      </c>
      <c r="W38" s="293">
        <f>_xll.qlSimpleQuoteSetValue(S38,V38,Trigger)</f>
        <v>0</v>
      </c>
      <c r="X38" s="162"/>
      <c r="Y38" s="291" t="str">
        <f t="shared" si="19"/>
        <v>SW</v>
      </c>
      <c r="Z38" s="292" t="s">
        <v>171</v>
      </c>
      <c r="AA38" s="292" t="str">
        <f>Currency&amp;"AB6R"&amp;Z38&amp;"="</f>
        <v>EURAB6R1Y9M=</v>
      </c>
      <c r="AB38" s="193" t="str">
        <f>_xll.qlSimpleQuote(AA38,,,,Trigger)</f>
        <v>EURAB6R1Y9M=#0008</v>
      </c>
      <c r="AC38" s="193" t="str">
        <f>IFERROR(_xll.RtGet("DTSIMI1",AA38,$AC$3)/100,"")</f>
        <v/>
      </c>
      <c r="AD38" s="193" t="str">
        <f>IFERROR(_xll.RtGet("DTSIMI1",AA38,$AD$3)/100,"")</f>
        <v/>
      </c>
      <c r="AE38" s="193" t="str">
        <f t="shared" si="2"/>
        <v/>
      </c>
      <c r="AF38" s="193">
        <f>_xll.qlSimpleQuoteSetValue(AB38,AC38,Trigger)</f>
        <v>0</v>
      </c>
      <c r="AG38" s="164"/>
      <c r="AH38" s="291" t="str">
        <f t="shared" si="20"/>
        <v>SW</v>
      </c>
      <c r="AI38" s="292" t="s">
        <v>171</v>
      </c>
      <c r="AJ38" s="292" t="str">
        <f>Currency&amp;"_CURVE_"&amp;$AH$2&amp;"_"&amp;AI38</f>
        <v>EUR_CURVE_12M_1Y9M</v>
      </c>
      <c r="AK38" s="193" t="str">
        <f>_xll.qlSimpleQuote(AJ38,,,,Trigger)</f>
        <v>EUR_CURVE_12M_1Y9M#0009</v>
      </c>
      <c r="AL38" s="193" t="str">
        <f>IFERROR(_xll.RtGet("DTSIMI1",AJ38,"ASK")/100,"")</f>
        <v/>
      </c>
      <c r="AM38" s="293">
        <f>_xll.qlSimpleQuoteSetValue(AK38,AL38,Trigger)</f>
        <v>0</v>
      </c>
    </row>
    <row r="39" spans="2:39" x14ac:dyDescent="0.2">
      <c r="B39" s="185" t="str">
        <f t="shared" si="21"/>
        <v/>
      </c>
      <c r="C39" s="291" t="s">
        <v>161</v>
      </c>
      <c r="D39" s="292" t="str">
        <f t="shared" si="17"/>
        <v>EUROISDDS22M</v>
      </c>
      <c r="E39" s="292" t="str">
        <f>_xll.qlSimpleQuote(D39,,,,Trigger)</f>
        <v>EUROISDDS22M#0008</v>
      </c>
      <c r="F39" s="193" t="str">
        <f>IFERROR(_xll.RtGet("DTSIMI1",D39,"ask")/100,"")</f>
        <v/>
      </c>
      <c r="G39" s="193">
        <f>_xll.qlSimpleQuoteSetValue(E39,F39,Trigger)</f>
        <v>0</v>
      </c>
      <c r="H39" s="164"/>
      <c r="I39" s="291" t="str">
        <f t="shared" si="18"/>
        <v/>
      </c>
      <c r="J39" s="292"/>
      <c r="K39" s="292"/>
      <c r="L39" s="193"/>
      <c r="M39" s="193" t="str">
        <f>IFERROR(_xll.RtGet("DTSIMI1",K39,"ASK")/100,"")</f>
        <v/>
      </c>
      <c r="N39" s="293" t="e">
        <f>_xll.qlSimpleQuoteSetValue(L39,M39,Trigger)</f>
        <v>#NUM!</v>
      </c>
      <c r="O39" s="164"/>
      <c r="P39" s="291" t="str">
        <f t="shared" si="22"/>
        <v/>
      </c>
      <c r="Q39" s="292"/>
      <c r="R39" s="292"/>
      <c r="S39" s="193"/>
      <c r="T39" s="193" t="str">
        <f>IFERROR(_xll.RtGet("DTSIMI1",R39,$T$3)/100,"")</f>
        <v/>
      </c>
      <c r="U39" s="193" t="str">
        <f>IFERROR(_xll.RtGet("DTSIMI1",R39,$U$3)/100,"")</f>
        <v/>
      </c>
      <c r="V39" s="193" t="str">
        <f t="shared" si="1"/>
        <v/>
      </c>
      <c r="W39" s="293"/>
      <c r="X39" s="162"/>
      <c r="Y39" s="291" t="str">
        <f t="shared" si="19"/>
        <v/>
      </c>
      <c r="Z39" s="292"/>
      <c r="AA39" s="292"/>
      <c r="AB39" s="193"/>
      <c r="AC39" s="193" t="str">
        <f>IFERROR(_xll.RtGet("DTSIMI1",AA39,$AC$3)/100,"")</f>
        <v/>
      </c>
      <c r="AD39" s="193" t="str">
        <f>IFERROR(_xll.RtGet("DTSIMI1",AA39,$AD$3)/100,"")</f>
        <v/>
      </c>
      <c r="AE39" s="193" t="str">
        <f t="shared" si="2"/>
        <v/>
      </c>
      <c r="AF39" s="193"/>
      <c r="AG39" s="164"/>
      <c r="AH39" s="291" t="str">
        <f t="shared" si="20"/>
        <v/>
      </c>
      <c r="AI39" s="292"/>
      <c r="AJ39" s="292"/>
      <c r="AK39" s="193"/>
      <c r="AL39" s="193" t="str">
        <f>IFERROR(_xll.RtGet("DTSIMI1",AJ39,"ASK")/100,"")</f>
        <v/>
      </c>
      <c r="AM39" s="293" t="e">
        <f>_xll.qlSimpleQuoteSetValue(AK39,AL39,Trigger)</f>
        <v>#NUM!</v>
      </c>
    </row>
    <row r="40" spans="2:39" x14ac:dyDescent="0.2">
      <c r="B40" s="185" t="str">
        <f t="shared" si="21"/>
        <v/>
      </c>
      <c r="C40" s="291" t="s">
        <v>162</v>
      </c>
      <c r="D40" s="292" t="str">
        <f t="shared" si="17"/>
        <v>EUROISDDS23M</v>
      </c>
      <c r="E40" s="292" t="str">
        <f>_xll.qlSimpleQuote(D40,,,,Trigger)</f>
        <v>EUROISDDS23M#0008</v>
      </c>
      <c r="F40" s="193" t="str">
        <f>IFERROR(_xll.RtGet("DTSIMI1",D40,"ask")/100,"")</f>
        <v/>
      </c>
      <c r="G40" s="193">
        <f>_xll.qlSimpleQuoteSetValue(E40,F40,Trigger)</f>
        <v>0</v>
      </c>
      <c r="H40" s="164"/>
      <c r="I40" s="291" t="str">
        <f t="shared" si="18"/>
        <v/>
      </c>
      <c r="J40" s="292"/>
      <c r="K40" s="292"/>
      <c r="L40" s="193"/>
      <c r="M40" s="193" t="str">
        <f>IFERROR(_xll.RtGet("DTSIMI1",K40,"ASK")/100,"")</f>
        <v/>
      </c>
      <c r="N40" s="293" t="e">
        <f>_xll.qlSimpleQuoteSetValue(L40,M40,Trigger)</f>
        <v>#NUM!</v>
      </c>
      <c r="O40" s="164"/>
      <c r="P40" s="291" t="str">
        <f t="shared" si="22"/>
        <v/>
      </c>
      <c r="Q40" s="292"/>
      <c r="R40" s="292"/>
      <c r="S40" s="193"/>
      <c r="T40" s="193" t="str">
        <f>IFERROR(_xll.RtGet("DTSIMI1",R40,$T$3)/100,"")</f>
        <v/>
      </c>
      <c r="U40" s="193" t="str">
        <f>IFERROR(_xll.RtGet("DTSIMI1",R40,$U$3)/100,"")</f>
        <v/>
      </c>
      <c r="V40" s="193" t="str">
        <f t="shared" si="1"/>
        <v/>
      </c>
      <c r="W40" s="293"/>
      <c r="X40" s="162"/>
      <c r="Y40" s="291" t="str">
        <f t="shared" si="19"/>
        <v/>
      </c>
      <c r="Z40" s="292"/>
      <c r="AA40" s="292"/>
      <c r="AB40" s="193"/>
      <c r="AC40" s="193" t="str">
        <f>IFERROR(_xll.RtGet("DTSIMI1",AA40,$AC$3)/100,"")</f>
        <v/>
      </c>
      <c r="AD40" s="193" t="str">
        <f>IFERROR(_xll.RtGet("DTSIMI1",AA40,$AD$3)/100,"")</f>
        <v/>
      </c>
      <c r="AE40" s="193" t="str">
        <f t="shared" si="2"/>
        <v/>
      </c>
      <c r="AF40" s="193"/>
      <c r="AG40" s="164"/>
      <c r="AH40" s="291" t="str">
        <f t="shared" si="20"/>
        <v/>
      </c>
      <c r="AI40" s="292"/>
      <c r="AJ40" s="292"/>
      <c r="AK40" s="193"/>
      <c r="AL40" s="193" t="str">
        <f>IFERROR(_xll.RtGet("DTSIMI1",AJ40,"ASK")/100,"")</f>
        <v/>
      </c>
      <c r="AM40" s="296" t="e">
        <f>_xll.qlSimpleQuoteSetValue(AK40,AL40,Trigger)</f>
        <v>#NUM!</v>
      </c>
    </row>
    <row r="41" spans="2:39" x14ac:dyDescent="0.2">
      <c r="B41" s="185" t="str">
        <f t="shared" si="21"/>
        <v/>
      </c>
      <c r="C41" s="291" t="s">
        <v>163</v>
      </c>
      <c r="D41" s="292" t="str">
        <f t="shared" si="17"/>
        <v>EUROISDDS2Y</v>
      </c>
      <c r="E41" s="292" t="str">
        <f>_xll.qlSimpleQuote(D41,,,,Trigger)</f>
        <v>EUROISDDS2Y#0008</v>
      </c>
      <c r="F41" s="193" t="str">
        <f>IFERROR(_xll.RtGet("DTSIMI1",D41,"ask")/100,"")</f>
        <v/>
      </c>
      <c r="G41" s="116">
        <f>_xll.qlSimpleQuoteSetValue(E41,F41,Trigger)</f>
        <v>0</v>
      </c>
      <c r="H41" s="164"/>
      <c r="I41" s="291" t="str">
        <f t="shared" si="18"/>
        <v>SW</v>
      </c>
      <c r="J41" s="292" t="s">
        <v>163</v>
      </c>
      <c r="K41" s="292" t="str">
        <f t="shared" ref="K41:K72" si="23">Currency&amp;"YC"&amp;$I$2&amp;"_AB1E_"&amp;J41</f>
        <v>EURYC1M_AB1E_2Y</v>
      </c>
      <c r="L41" s="193" t="str">
        <f>_xll.qlSimpleQuote(K41,,,,Trigger)</f>
        <v>EURYC1M_AB1E_2Y#0009</v>
      </c>
      <c r="M41" s="193" t="str">
        <f>IFERROR(_xll.RtGet("DTSIMI1",K41,"ASK")/100,"")</f>
        <v/>
      </c>
      <c r="N41" s="283">
        <f>_xll.qlSimpleQuoteSetValue(L41,M41,Trigger)</f>
        <v>0</v>
      </c>
      <c r="O41" s="164"/>
      <c r="P41" s="291" t="str">
        <f t="shared" si="22"/>
        <v>SW</v>
      </c>
      <c r="Q41" s="292" t="s">
        <v>163</v>
      </c>
      <c r="R41" s="292" t="str">
        <f t="shared" ref="R41:R72" si="24">Currency&amp;"_CURVE_"&amp;$P$2&amp;"_"&amp;Q41</f>
        <v>EUR_CURVE_3M_2Y</v>
      </c>
      <c r="S41" s="193" t="str">
        <f>_xll.qlSimpleQuote(R41,,,,Trigger)</f>
        <v>EUR_CURVE_3M_2Y#0009</v>
      </c>
      <c r="T41" s="193" t="str">
        <f>IFERROR(_xll.RtGet("DTSIMI1",R41,$T$3)/100,"")</f>
        <v/>
      </c>
      <c r="U41" s="193" t="str">
        <f>IFERROR(_xll.RtGet("DTSIMI1",R41,$U$3)/100,"")</f>
        <v/>
      </c>
      <c r="V41" s="193" t="str">
        <f t="shared" si="1"/>
        <v/>
      </c>
      <c r="W41" s="283">
        <f>_xll.qlSimpleQuoteSetValue(S41,V41,Trigger)</f>
        <v>0</v>
      </c>
      <c r="X41" s="162"/>
      <c r="Y41" s="291" t="str">
        <f t="shared" si="19"/>
        <v>SW</v>
      </c>
      <c r="Z41" s="292" t="s">
        <v>163</v>
      </c>
      <c r="AA41" s="292" t="str">
        <f t="shared" ref="AA41:AA72" si="25">Currency&amp;"AB6R"&amp;Z41&amp;"="</f>
        <v>EURAB6R2Y=</v>
      </c>
      <c r="AB41" s="193" t="str">
        <f>_xll.qlSimpleQuote(AA41,,,,Trigger)</f>
        <v>EURAB6R2Y=#0009</v>
      </c>
      <c r="AC41" s="193" t="str">
        <f>IFERROR(_xll.RtGet("DTSIMI1",AA41,$AC$3)/100,"")</f>
        <v/>
      </c>
      <c r="AD41" s="193" t="str">
        <f>IFERROR(_xll.RtGet("DTSIMI1",AA41,$AD$3)/100,"")</f>
        <v/>
      </c>
      <c r="AE41" s="193" t="str">
        <f t="shared" si="2"/>
        <v/>
      </c>
      <c r="AF41" s="193">
        <f>_xll.qlSimpleQuoteSetValue(AB41,AC41,Trigger)</f>
        <v>0</v>
      </c>
      <c r="AG41" s="164"/>
      <c r="AH41" s="291" t="str">
        <f t="shared" si="20"/>
        <v>SW</v>
      </c>
      <c r="AI41" s="292" t="s">
        <v>163</v>
      </c>
      <c r="AJ41" s="292" t="str">
        <f t="shared" ref="AJ41:AJ72" si="26">Currency&amp;"_CURVE_"&amp;$AH$2&amp;"_"&amp;AI41</f>
        <v>EUR_CURVE_12M_2Y</v>
      </c>
      <c r="AK41" s="193" t="str">
        <f>_xll.qlSimpleQuote(AJ41,,,,Trigger)</f>
        <v>EUR_CURVE_12M_2Y#0009</v>
      </c>
      <c r="AL41" s="193" t="str">
        <f>IFERROR(_xll.RtGet("DTSIMI1",AJ41,"ASK")/100,"")</f>
        <v/>
      </c>
      <c r="AM41" s="283">
        <f>_xll.qlSimpleQuoteSetValue(AK41,AL41,Trigger)</f>
        <v>0</v>
      </c>
    </row>
    <row r="42" spans="2:39" hidden="1" outlineLevel="1" x14ac:dyDescent="0.2">
      <c r="B42" s="185" t="str">
        <f t="shared" si="21"/>
        <v/>
      </c>
      <c r="C42" s="291" t="s">
        <v>172</v>
      </c>
      <c r="D42" s="292" t="str">
        <f t="shared" si="17"/>
        <v>EUROISDDS2Y3M</v>
      </c>
      <c r="E42" s="292" t="str">
        <f>_xll.qlSimpleQuote(D42,,,,Trigger)</f>
        <v>EUROISDDS2Y3M#0008</v>
      </c>
      <c r="F42" s="193" t="str">
        <f>IFERROR(_xll.RtGet("DTSIMI1",D42,"ask")/100,"")</f>
        <v/>
      </c>
      <c r="G42" s="116">
        <f>_xll.qlSimpleQuoteSetValue(E42,F42,Trigger)</f>
        <v>0</v>
      </c>
      <c r="H42" s="164"/>
      <c r="I42" s="291" t="str">
        <f t="shared" si="18"/>
        <v>SW</v>
      </c>
      <c r="J42" s="292" t="s">
        <v>172</v>
      </c>
      <c r="K42" s="292" t="str">
        <f t="shared" si="23"/>
        <v>EURYC1M_AB1E_2Y3M</v>
      </c>
      <c r="L42" s="193" t="str">
        <f>_xll.qlSimpleQuote(K42,,,,Trigger)</f>
        <v>EURYC1M_AB1E_2Y3M#0008</v>
      </c>
      <c r="M42" s="193" t="str">
        <f>IFERROR(_xll.RtGet("DTSIMI1",K42,"ASK")/100,"")</f>
        <v/>
      </c>
      <c r="N42" s="283">
        <f>_xll.qlSimpleQuoteSetValue(L42,M42,Trigger)</f>
        <v>0</v>
      </c>
      <c r="O42" s="164"/>
      <c r="P42" s="291" t="str">
        <f t="shared" si="22"/>
        <v>SW</v>
      </c>
      <c r="Q42" s="292" t="s">
        <v>172</v>
      </c>
      <c r="R42" s="292" t="str">
        <f t="shared" si="24"/>
        <v>EUR_CURVE_3M_2Y3M</v>
      </c>
      <c r="S42" s="193" t="str">
        <f>_xll.qlSimpleQuote(R42,,,,Trigger)</f>
        <v>EUR_CURVE_3M_2Y3M#0009</v>
      </c>
      <c r="T42" s="193" t="str">
        <f>IFERROR(_xll.RtGet("DTSIMI1",R42,$T$3)/100,"")</f>
        <v/>
      </c>
      <c r="U42" s="193" t="str">
        <f>IFERROR(_xll.RtGet("DTSIMI1",R42,$U$3)/100,"")</f>
        <v/>
      </c>
      <c r="V42" s="193" t="str">
        <f t="shared" si="1"/>
        <v/>
      </c>
      <c r="W42" s="283">
        <f>_xll.qlSimpleQuoteSetValue(S42,V42,Trigger)</f>
        <v>0</v>
      </c>
      <c r="X42" s="162"/>
      <c r="Y42" s="291" t="str">
        <f t="shared" si="19"/>
        <v>SW</v>
      </c>
      <c r="Z42" s="292" t="s">
        <v>172</v>
      </c>
      <c r="AA42" s="292" t="str">
        <f t="shared" si="25"/>
        <v>EURAB6R2Y3M=</v>
      </c>
      <c r="AB42" s="193" t="str">
        <f>_xll.qlSimpleQuote(AA42,,,,Trigger)</f>
        <v>EURAB6R2Y3M=#0009</v>
      </c>
      <c r="AC42" s="193" t="str">
        <f>IFERROR(_xll.RtGet("DTSIMI1",AA42,$AC$3)/100,"")</f>
        <v/>
      </c>
      <c r="AD42" s="193" t="str">
        <f>IFERROR(_xll.RtGet("DTSIMI1",AA42,$AD$3)/100,"")</f>
        <v/>
      </c>
      <c r="AE42" s="193" t="str">
        <f t="shared" si="2"/>
        <v/>
      </c>
      <c r="AF42" s="193">
        <f>_xll.qlSimpleQuoteSetValue(AB42,AC42,Trigger)</f>
        <v>0</v>
      </c>
      <c r="AG42" s="164"/>
      <c r="AH42" s="291" t="str">
        <f t="shared" si="20"/>
        <v>SW</v>
      </c>
      <c r="AI42" s="292" t="s">
        <v>172</v>
      </c>
      <c r="AJ42" s="292" t="str">
        <f t="shared" si="26"/>
        <v>EUR_CURVE_12M_2Y3M</v>
      </c>
      <c r="AK42" s="193" t="str">
        <f>_xll.qlSimpleQuote(AJ42,,,,Trigger)</f>
        <v>EUR_CURVE_12M_2Y3M#0008</v>
      </c>
      <c r="AL42" s="193" t="str">
        <f>IFERROR(_xll.RtGet("DTSIMI1",AJ42,"ASK")/100,"")</f>
        <v/>
      </c>
      <c r="AM42" s="283">
        <f>_xll.qlSimpleQuoteSetValue(AK42,AL42,Trigger)</f>
        <v>0</v>
      </c>
    </row>
    <row r="43" spans="2:39" hidden="1" outlineLevel="1" x14ac:dyDescent="0.2">
      <c r="B43" s="185" t="str">
        <f t="shared" si="21"/>
        <v/>
      </c>
      <c r="C43" s="291" t="s">
        <v>173</v>
      </c>
      <c r="D43" s="292" t="str">
        <f t="shared" si="17"/>
        <v>EUROISDDS2Y6M</v>
      </c>
      <c r="E43" s="292" t="str">
        <f>_xll.qlSimpleQuote(D43,,,,Trigger)</f>
        <v>EUROISDDS2Y6M#0008</v>
      </c>
      <c r="F43" s="193" t="str">
        <f>IFERROR(_xll.RtGet("DTSIMI1",D43,"ask")/100,"")</f>
        <v/>
      </c>
      <c r="G43" s="116">
        <f>_xll.qlSimpleQuoteSetValue(E43,F43,Trigger)</f>
        <v>0</v>
      </c>
      <c r="H43" s="164"/>
      <c r="I43" s="291" t="str">
        <f t="shared" si="18"/>
        <v>SW</v>
      </c>
      <c r="J43" s="292" t="s">
        <v>173</v>
      </c>
      <c r="K43" s="292" t="str">
        <f t="shared" si="23"/>
        <v>EURYC1M_AB1E_2Y6M</v>
      </c>
      <c r="L43" s="193" t="str">
        <f>_xll.qlSimpleQuote(K43,,,,Trigger)</f>
        <v>EURYC1M_AB1E_2Y6M#0008</v>
      </c>
      <c r="M43" s="193" t="str">
        <f>IFERROR(_xll.RtGet("DTSIMI1",K43,"ASK")/100,"")</f>
        <v/>
      </c>
      <c r="N43" s="283">
        <f>_xll.qlSimpleQuoteSetValue(L43,M43,Trigger)</f>
        <v>0</v>
      </c>
      <c r="O43" s="164"/>
      <c r="P43" s="291" t="str">
        <f t="shared" si="22"/>
        <v>SW</v>
      </c>
      <c r="Q43" s="292" t="s">
        <v>173</v>
      </c>
      <c r="R43" s="292" t="str">
        <f t="shared" si="24"/>
        <v>EUR_CURVE_3M_2Y6M</v>
      </c>
      <c r="S43" s="193" t="str">
        <f>_xll.qlSimpleQuote(R43,,,,Trigger)</f>
        <v>EUR_CURVE_3M_2Y6M#0008</v>
      </c>
      <c r="T43" s="193" t="str">
        <f>IFERROR(_xll.RtGet("DTSIMI1",R43,$T$3)/100,"")</f>
        <v/>
      </c>
      <c r="U43" s="193" t="str">
        <f>IFERROR(_xll.RtGet("DTSIMI1",R43,$U$3)/100,"")</f>
        <v/>
      </c>
      <c r="V43" s="193" t="str">
        <f t="shared" si="1"/>
        <v/>
      </c>
      <c r="W43" s="283">
        <f>_xll.qlSimpleQuoteSetValue(S43,V43,Trigger)</f>
        <v>0</v>
      </c>
      <c r="X43" s="162"/>
      <c r="Y43" s="291" t="str">
        <f t="shared" si="19"/>
        <v>SW</v>
      </c>
      <c r="Z43" s="292" t="s">
        <v>173</v>
      </c>
      <c r="AA43" s="292" t="str">
        <f t="shared" si="25"/>
        <v>EURAB6R2Y6M=</v>
      </c>
      <c r="AB43" s="193" t="str">
        <f>_xll.qlSimpleQuote(AA43,,,,Trigger)</f>
        <v>EURAB6R2Y6M=#0009</v>
      </c>
      <c r="AC43" s="193" t="str">
        <f>IFERROR(_xll.RtGet("DTSIMI1",AA43,$AC$3)/100,"")</f>
        <v/>
      </c>
      <c r="AD43" s="193" t="str">
        <f>IFERROR(_xll.RtGet("DTSIMI1",AA43,$AD$3)/100,"")</f>
        <v/>
      </c>
      <c r="AE43" s="193" t="str">
        <f t="shared" si="2"/>
        <v/>
      </c>
      <c r="AF43" s="193">
        <f>_xll.qlSimpleQuoteSetValue(AB43,AC43,Trigger)</f>
        <v>0</v>
      </c>
      <c r="AG43" s="164"/>
      <c r="AH43" s="291" t="str">
        <f t="shared" si="20"/>
        <v>SW</v>
      </c>
      <c r="AI43" s="292" t="s">
        <v>173</v>
      </c>
      <c r="AJ43" s="292" t="str">
        <f t="shared" si="26"/>
        <v>EUR_CURVE_12M_2Y6M</v>
      </c>
      <c r="AK43" s="193" t="str">
        <f>_xll.qlSimpleQuote(AJ43,,,,Trigger)</f>
        <v>EUR_CURVE_12M_2Y6M#0009</v>
      </c>
      <c r="AL43" s="193" t="str">
        <f>IFERROR(_xll.RtGet("DTSIMI1",AJ43,"ASK")/100,"")</f>
        <v/>
      </c>
      <c r="AM43" s="283">
        <f>_xll.qlSimpleQuoteSetValue(AK43,AL43,Trigger)</f>
        <v>0</v>
      </c>
    </row>
    <row r="44" spans="2:39" hidden="1" outlineLevel="1" x14ac:dyDescent="0.2">
      <c r="B44" s="185" t="str">
        <f t="shared" si="21"/>
        <v/>
      </c>
      <c r="C44" s="291" t="s">
        <v>174</v>
      </c>
      <c r="D44" s="292" t="str">
        <f t="shared" si="17"/>
        <v>EUROISDDS2Y9M</v>
      </c>
      <c r="E44" s="292" t="str">
        <f>_xll.qlSimpleQuote(D44,,,,Trigger)</f>
        <v>EUROISDDS2Y9M#0007</v>
      </c>
      <c r="F44" s="193" t="str">
        <f>IFERROR(_xll.RtGet("DTSIMI1",D44,"ask")/100,"")</f>
        <v/>
      </c>
      <c r="G44" s="116">
        <f>_xll.qlSimpleQuoteSetValue(E44,F44,Trigger)</f>
        <v>0</v>
      </c>
      <c r="H44" s="164"/>
      <c r="I44" s="291" t="str">
        <f t="shared" si="18"/>
        <v>SW</v>
      </c>
      <c r="J44" s="292" t="s">
        <v>174</v>
      </c>
      <c r="K44" s="292" t="str">
        <f t="shared" si="23"/>
        <v>EURYC1M_AB1E_2Y9M</v>
      </c>
      <c r="L44" s="193" t="str">
        <f>_xll.qlSimpleQuote(K44,,,,Trigger)</f>
        <v>EURYC1M_AB1E_2Y9M#0009</v>
      </c>
      <c r="M44" s="193" t="str">
        <f>IFERROR(_xll.RtGet("DTSIMI1",K44,"ASK")/100,"")</f>
        <v/>
      </c>
      <c r="N44" s="283">
        <f>_xll.qlSimpleQuoteSetValue(L44,M44,Trigger)</f>
        <v>0</v>
      </c>
      <c r="O44" s="164"/>
      <c r="P44" s="291" t="str">
        <f t="shared" si="22"/>
        <v>SW</v>
      </c>
      <c r="Q44" s="292" t="s">
        <v>174</v>
      </c>
      <c r="R44" s="292" t="str">
        <f t="shared" si="24"/>
        <v>EUR_CURVE_3M_2Y9M</v>
      </c>
      <c r="S44" s="193" t="str">
        <f>_xll.qlSimpleQuote(R44,,,,Trigger)</f>
        <v>EUR_CURVE_3M_2Y9M#0009</v>
      </c>
      <c r="T44" s="193" t="str">
        <f>IFERROR(_xll.RtGet("DTSIMI1",R44,$T$3)/100,"")</f>
        <v/>
      </c>
      <c r="U44" s="193" t="str">
        <f>IFERROR(_xll.RtGet("DTSIMI1",R44,$U$3)/100,"")</f>
        <v/>
      </c>
      <c r="V44" s="193" t="str">
        <f t="shared" si="1"/>
        <v/>
      </c>
      <c r="W44" s="283">
        <f>_xll.qlSimpleQuoteSetValue(S44,V44,Trigger)</f>
        <v>0</v>
      </c>
      <c r="X44" s="162"/>
      <c r="Y44" s="291" t="str">
        <f t="shared" si="19"/>
        <v>SW</v>
      </c>
      <c r="Z44" s="292" t="s">
        <v>174</v>
      </c>
      <c r="AA44" s="292" t="str">
        <f t="shared" si="25"/>
        <v>EURAB6R2Y9M=</v>
      </c>
      <c r="AB44" s="193" t="str">
        <f>_xll.qlSimpleQuote(AA44,,,,Trigger)</f>
        <v>EURAB6R2Y9M=#0008</v>
      </c>
      <c r="AC44" s="193" t="str">
        <f>IFERROR(_xll.RtGet("DTSIMI1",AA44,$AC$3)/100,"")</f>
        <v/>
      </c>
      <c r="AD44" s="193" t="str">
        <f>IFERROR(_xll.RtGet("DTSIMI1",AA44,$AD$3)/100,"")</f>
        <v/>
      </c>
      <c r="AE44" s="193" t="str">
        <f t="shared" si="2"/>
        <v/>
      </c>
      <c r="AF44" s="193">
        <f>_xll.qlSimpleQuoteSetValue(AB44,AC44,Trigger)</f>
        <v>0</v>
      </c>
      <c r="AG44" s="164"/>
      <c r="AH44" s="291" t="str">
        <f t="shared" si="20"/>
        <v>SW</v>
      </c>
      <c r="AI44" s="292" t="s">
        <v>174</v>
      </c>
      <c r="AJ44" s="292" t="str">
        <f t="shared" si="26"/>
        <v>EUR_CURVE_12M_2Y9M</v>
      </c>
      <c r="AK44" s="193" t="str">
        <f>_xll.qlSimpleQuote(AJ44,,,,Trigger)</f>
        <v>EUR_CURVE_12M_2Y9M#0008</v>
      </c>
      <c r="AL44" s="193" t="str">
        <f>IFERROR(_xll.RtGet("DTSIMI1",AJ44,"ASK")/100,"")</f>
        <v/>
      </c>
      <c r="AM44" s="283">
        <f>_xll.qlSimpleQuoteSetValue(AK44,AL44,Trigger)</f>
        <v>0</v>
      </c>
    </row>
    <row r="45" spans="2:39" collapsed="1" x14ac:dyDescent="0.2">
      <c r="B45" s="185" t="str">
        <f t="shared" si="21"/>
        <v/>
      </c>
      <c r="C45" s="291" t="s">
        <v>100</v>
      </c>
      <c r="D45" s="292" t="str">
        <f t="shared" si="17"/>
        <v>EUROISDDS3Y</v>
      </c>
      <c r="E45" s="292" t="str">
        <f>_xll.qlSimpleQuote(D45,,,,Trigger)</f>
        <v>EUROISDDS3Y#0007</v>
      </c>
      <c r="F45" s="193" t="str">
        <f>IFERROR(_xll.RtGet("DTSIMI1",D45,"ask")/100,"")</f>
        <v/>
      </c>
      <c r="G45" s="116">
        <f>_xll.qlSimpleQuoteSetValue(E45,F45,Trigger)</f>
        <v>0</v>
      </c>
      <c r="H45" s="164"/>
      <c r="I45" s="291" t="str">
        <f t="shared" si="18"/>
        <v>SW</v>
      </c>
      <c r="J45" s="292" t="s">
        <v>100</v>
      </c>
      <c r="K45" s="292" t="str">
        <f t="shared" si="23"/>
        <v>EURYC1M_AB1E_3Y</v>
      </c>
      <c r="L45" s="193" t="str">
        <f>_xll.qlSimpleQuote(K45,,,,Trigger)</f>
        <v>EURYC1M_AB1E_3Y#0009</v>
      </c>
      <c r="M45" s="193" t="str">
        <f>IFERROR(_xll.RtGet("DTSIMI1",K45,"ASK")/100,"")</f>
        <v/>
      </c>
      <c r="N45" s="283">
        <f>_xll.qlSimpleQuoteSetValue(L45,M45,Trigger)</f>
        <v>0</v>
      </c>
      <c r="O45" s="164"/>
      <c r="P45" s="291" t="str">
        <f t="shared" si="22"/>
        <v>SW</v>
      </c>
      <c r="Q45" s="292" t="s">
        <v>100</v>
      </c>
      <c r="R45" s="292" t="str">
        <f t="shared" si="24"/>
        <v>EUR_CURVE_3M_3Y</v>
      </c>
      <c r="S45" s="193" t="str">
        <f>_xll.qlSimpleQuote(R45,,,,Trigger)</f>
        <v>EUR_CURVE_3M_3Y#0008</v>
      </c>
      <c r="T45" s="193" t="str">
        <f>IFERROR(_xll.RtGet("DTSIMI1",R45,$T$3)/100,"")</f>
        <v/>
      </c>
      <c r="U45" s="193" t="str">
        <f>IFERROR(_xll.RtGet("DTSIMI1",R45,$U$3)/100,"")</f>
        <v/>
      </c>
      <c r="V45" s="193" t="str">
        <f t="shared" si="1"/>
        <v/>
      </c>
      <c r="W45" s="283">
        <f>_xll.qlSimpleQuoteSetValue(S45,V45,Trigger)</f>
        <v>0</v>
      </c>
      <c r="X45" s="162"/>
      <c r="Y45" s="291" t="str">
        <f t="shared" si="19"/>
        <v>SW</v>
      </c>
      <c r="Z45" s="292" t="s">
        <v>100</v>
      </c>
      <c r="AA45" s="292" t="str">
        <f t="shared" si="25"/>
        <v>EURAB6R3Y=</v>
      </c>
      <c r="AB45" s="193" t="str">
        <f>_xll.qlSimpleQuote(AA45,,,,Trigger)</f>
        <v>EURAB6R3Y=#0008</v>
      </c>
      <c r="AC45" s="193" t="str">
        <f>IFERROR(_xll.RtGet("DTSIMI1",AA45,$AC$3)/100,"")</f>
        <v/>
      </c>
      <c r="AD45" s="193" t="str">
        <f>IFERROR(_xll.RtGet("DTSIMI1",AA45,$AD$3)/100,"")</f>
        <v/>
      </c>
      <c r="AE45" s="193" t="str">
        <f t="shared" si="2"/>
        <v/>
      </c>
      <c r="AF45" s="193">
        <f>_xll.qlSimpleQuoteSetValue(AB45,AC45,Trigger)</f>
        <v>0</v>
      </c>
      <c r="AG45" s="164"/>
      <c r="AH45" s="291" t="str">
        <f t="shared" si="20"/>
        <v>SW</v>
      </c>
      <c r="AI45" s="292" t="s">
        <v>100</v>
      </c>
      <c r="AJ45" s="292" t="str">
        <f t="shared" si="26"/>
        <v>EUR_CURVE_12M_3Y</v>
      </c>
      <c r="AK45" s="193" t="str">
        <f>_xll.qlSimpleQuote(AJ45,,,,Trigger)</f>
        <v>EUR_CURVE_12M_3Y#0008</v>
      </c>
      <c r="AL45" s="193" t="str">
        <f>IFERROR(_xll.RtGet("DTSIMI1",AJ45,"ASK")/100,"")</f>
        <v/>
      </c>
      <c r="AM45" s="283">
        <f>_xll.qlSimpleQuoteSetValue(AK45,AL45,Trigger)</f>
        <v>0</v>
      </c>
    </row>
    <row r="46" spans="2:39" x14ac:dyDescent="0.2">
      <c r="B46" s="185" t="str">
        <f t="shared" si="21"/>
        <v/>
      </c>
      <c r="C46" s="291" t="s">
        <v>101</v>
      </c>
      <c r="D46" s="292" t="str">
        <f t="shared" si="17"/>
        <v>EUROISDDS4Y</v>
      </c>
      <c r="E46" s="292" t="str">
        <f>_xll.qlSimpleQuote(D46,,,,Trigger)</f>
        <v>EUROISDDS4Y#0008</v>
      </c>
      <c r="F46" s="193" t="str">
        <f>IFERROR(_xll.RtGet("DTSIMI1",D46,"ask")/100,"")</f>
        <v/>
      </c>
      <c r="G46" s="116">
        <f>_xll.qlSimpleQuoteSetValue(E46,F46,Trigger)</f>
        <v>0</v>
      </c>
      <c r="H46" s="164"/>
      <c r="I46" s="291" t="str">
        <f t="shared" si="18"/>
        <v>SW</v>
      </c>
      <c r="J46" s="292" t="s">
        <v>101</v>
      </c>
      <c r="K46" s="292" t="str">
        <f t="shared" si="23"/>
        <v>EURYC1M_AB1E_4Y</v>
      </c>
      <c r="L46" s="193" t="str">
        <f>_xll.qlSimpleQuote(K46,,,,Trigger)</f>
        <v>EURYC1M_AB1E_4Y#0008</v>
      </c>
      <c r="M46" s="193" t="str">
        <f>IFERROR(_xll.RtGet("DTSIMI1",K46,"ASK")/100,"")</f>
        <v/>
      </c>
      <c r="N46" s="283">
        <f>_xll.qlSimpleQuoteSetValue(L46,M46,Trigger)</f>
        <v>0</v>
      </c>
      <c r="O46" s="164"/>
      <c r="P46" s="291" t="str">
        <f t="shared" si="22"/>
        <v>SW</v>
      </c>
      <c r="Q46" s="292" t="s">
        <v>101</v>
      </c>
      <c r="R46" s="292" t="str">
        <f t="shared" si="24"/>
        <v>EUR_CURVE_3M_4Y</v>
      </c>
      <c r="S46" s="193" t="str">
        <f>_xll.qlSimpleQuote(R46,,,,Trigger)</f>
        <v>EUR_CURVE_3M_4Y#0008</v>
      </c>
      <c r="T46" s="193" t="str">
        <f>IFERROR(_xll.RtGet("DTSIMI1",R46,$T$3)/100,"")</f>
        <v/>
      </c>
      <c r="U46" s="193" t="str">
        <f>IFERROR(_xll.RtGet("DTSIMI1",R46,$U$3)/100,"")</f>
        <v/>
      </c>
      <c r="V46" s="193" t="str">
        <f t="shared" si="1"/>
        <v/>
      </c>
      <c r="W46" s="283">
        <f>_xll.qlSimpleQuoteSetValue(S46,V46,Trigger)</f>
        <v>0</v>
      </c>
      <c r="X46" s="162"/>
      <c r="Y46" s="291" t="str">
        <f t="shared" si="19"/>
        <v>SW</v>
      </c>
      <c r="Z46" s="292" t="s">
        <v>101</v>
      </c>
      <c r="AA46" s="292" t="str">
        <f t="shared" si="25"/>
        <v>EURAB6R4Y=</v>
      </c>
      <c r="AB46" s="193" t="str">
        <f>_xll.qlSimpleQuote(AA46,,,,Trigger)</f>
        <v>EURAB6R4Y=#0008</v>
      </c>
      <c r="AC46" s="193" t="str">
        <f>IFERROR(_xll.RtGet("DTSIMI1",AA46,$AC$3)/100,"")</f>
        <v/>
      </c>
      <c r="AD46" s="193" t="str">
        <f>IFERROR(_xll.RtGet("DTSIMI1",AA46,$AD$3)/100,"")</f>
        <v/>
      </c>
      <c r="AE46" s="193" t="str">
        <f t="shared" si="2"/>
        <v/>
      </c>
      <c r="AF46" s="193">
        <f>_xll.qlSimpleQuoteSetValue(AB46,AC46,Trigger)</f>
        <v>0</v>
      </c>
      <c r="AG46" s="164"/>
      <c r="AH46" s="291" t="str">
        <f t="shared" si="20"/>
        <v>SW</v>
      </c>
      <c r="AI46" s="292" t="s">
        <v>101</v>
      </c>
      <c r="AJ46" s="292" t="str">
        <f t="shared" si="26"/>
        <v>EUR_CURVE_12M_4Y</v>
      </c>
      <c r="AK46" s="193" t="str">
        <f>_xll.qlSimpleQuote(AJ46,,,,Trigger)</f>
        <v>EUR_CURVE_12M_4Y#0009</v>
      </c>
      <c r="AL46" s="193" t="str">
        <f>IFERROR(_xll.RtGet("DTSIMI1",AJ46,"ASK")/100,"")</f>
        <v/>
      </c>
      <c r="AM46" s="283">
        <f>_xll.qlSimpleQuoteSetValue(AK46,AL46,Trigger)</f>
        <v>0</v>
      </c>
    </row>
    <row r="47" spans="2:39" x14ac:dyDescent="0.2">
      <c r="B47" s="185" t="str">
        <f t="shared" si="21"/>
        <v/>
      </c>
      <c r="C47" s="291" t="s">
        <v>102</v>
      </c>
      <c r="D47" s="292" t="str">
        <f t="shared" si="17"/>
        <v>EUROISDDS5Y</v>
      </c>
      <c r="E47" s="292" t="str">
        <f>_xll.qlSimpleQuote(D47,,,,Trigger)</f>
        <v>EUROISDDS5Y#0008</v>
      </c>
      <c r="F47" s="193" t="str">
        <f>IFERROR(_xll.RtGet("DTSIMI1",D47,"ask")/100,"")</f>
        <v/>
      </c>
      <c r="G47" s="116">
        <f>_xll.qlSimpleQuoteSetValue(E47,F47,Trigger)</f>
        <v>0</v>
      </c>
      <c r="H47" s="164"/>
      <c r="I47" s="291" t="str">
        <f t="shared" si="18"/>
        <v>SW</v>
      </c>
      <c r="J47" s="292" t="s">
        <v>102</v>
      </c>
      <c r="K47" s="292" t="str">
        <f t="shared" si="23"/>
        <v>EURYC1M_AB1E_5Y</v>
      </c>
      <c r="L47" s="193" t="str">
        <f>_xll.qlSimpleQuote(K47,,,,Trigger)</f>
        <v>EURYC1M_AB1E_5Y#0008</v>
      </c>
      <c r="M47" s="193" t="str">
        <f>IFERROR(_xll.RtGet("DTSIMI1",K47,"ASK")/100,"")</f>
        <v/>
      </c>
      <c r="N47" s="283">
        <f>_xll.qlSimpleQuoteSetValue(L47,M47,Trigger)</f>
        <v>0</v>
      </c>
      <c r="O47" s="164"/>
      <c r="P47" s="291" t="str">
        <f t="shared" si="22"/>
        <v>SW</v>
      </c>
      <c r="Q47" s="292" t="s">
        <v>102</v>
      </c>
      <c r="R47" s="292" t="str">
        <f t="shared" si="24"/>
        <v>EUR_CURVE_3M_5Y</v>
      </c>
      <c r="S47" s="193" t="str">
        <f>_xll.qlSimpleQuote(R47,,,,Trigger)</f>
        <v>EUR_CURVE_3M_5Y#0009</v>
      </c>
      <c r="T47" s="193" t="str">
        <f>IFERROR(_xll.RtGet("DTSIMI1",R47,$T$3)/100,"")</f>
        <v/>
      </c>
      <c r="U47" s="193" t="str">
        <f>IFERROR(_xll.RtGet("DTSIMI1",R47,$U$3)/100,"")</f>
        <v/>
      </c>
      <c r="V47" s="193" t="str">
        <f t="shared" si="1"/>
        <v/>
      </c>
      <c r="W47" s="283">
        <f>_xll.qlSimpleQuoteSetValue(S47,V47,Trigger)</f>
        <v>0</v>
      </c>
      <c r="X47" s="162"/>
      <c r="Y47" s="291" t="str">
        <f t="shared" si="19"/>
        <v>SW</v>
      </c>
      <c r="Z47" s="292" t="s">
        <v>102</v>
      </c>
      <c r="AA47" s="292" t="str">
        <f t="shared" si="25"/>
        <v>EURAB6R5Y=</v>
      </c>
      <c r="AB47" s="193" t="str">
        <f>_xll.qlSimpleQuote(AA47,,,,Trigger)</f>
        <v>EURAB6R5Y=#0008</v>
      </c>
      <c r="AC47" s="193" t="str">
        <f>IFERROR(_xll.RtGet("DTSIMI1",AA47,$AC$3)/100,"")</f>
        <v/>
      </c>
      <c r="AD47" s="193" t="str">
        <f>IFERROR(_xll.RtGet("DTSIMI1",AA47,$AD$3)/100,"")</f>
        <v/>
      </c>
      <c r="AE47" s="193" t="str">
        <f t="shared" si="2"/>
        <v/>
      </c>
      <c r="AF47" s="193">
        <f>_xll.qlSimpleQuoteSetValue(AB47,AC47,Trigger)</f>
        <v>0</v>
      </c>
      <c r="AG47" s="164"/>
      <c r="AH47" s="291" t="str">
        <f t="shared" si="20"/>
        <v>SW</v>
      </c>
      <c r="AI47" s="292" t="s">
        <v>102</v>
      </c>
      <c r="AJ47" s="292" t="str">
        <f t="shared" si="26"/>
        <v>EUR_CURVE_12M_5Y</v>
      </c>
      <c r="AK47" s="193" t="str">
        <f>_xll.qlSimpleQuote(AJ47,,,,Trigger)</f>
        <v>EUR_CURVE_12M_5Y#0008</v>
      </c>
      <c r="AL47" s="193" t="str">
        <f>IFERROR(_xll.RtGet("DTSIMI1",AJ47,"ASK")/100,"")</f>
        <v/>
      </c>
      <c r="AM47" s="283">
        <f>_xll.qlSimpleQuoteSetValue(AK47,AL47,Trigger)</f>
        <v>0</v>
      </c>
    </row>
    <row r="48" spans="2:39" x14ac:dyDescent="0.2">
      <c r="B48" s="185" t="str">
        <f t="shared" si="21"/>
        <v/>
      </c>
      <c r="C48" s="291" t="s">
        <v>103</v>
      </c>
      <c r="D48" s="292" t="str">
        <f t="shared" si="17"/>
        <v>EUROISDDS6Y</v>
      </c>
      <c r="E48" s="292" t="str">
        <f>_xll.qlSimpleQuote(D48,,,,Trigger)</f>
        <v>EUROISDDS6Y#0008</v>
      </c>
      <c r="F48" s="193" t="str">
        <f>IFERROR(_xll.RtGet("DTSIMI1",D48,"ask")/100,"")</f>
        <v/>
      </c>
      <c r="G48" s="116">
        <f>_xll.qlSimpleQuoteSetValue(E48,F48,Trigger)</f>
        <v>0</v>
      </c>
      <c r="I48" s="291" t="str">
        <f t="shared" si="18"/>
        <v>SW</v>
      </c>
      <c r="J48" s="292" t="s">
        <v>103</v>
      </c>
      <c r="K48" s="292" t="str">
        <f t="shared" si="23"/>
        <v>EURYC1M_AB1E_6Y</v>
      </c>
      <c r="L48" s="193" t="str">
        <f>_xll.qlSimpleQuote(K48,,,,Trigger)</f>
        <v>EURYC1M_AB1E_6Y#0008</v>
      </c>
      <c r="M48" s="193" t="str">
        <f>IFERROR(_xll.RtGet("DTSIMI1",K48,"ASK")/100,"")</f>
        <v/>
      </c>
      <c r="N48" s="283">
        <f>_xll.qlSimpleQuoteSetValue(L48,M48,Trigger)</f>
        <v>0</v>
      </c>
      <c r="O48" s="164"/>
      <c r="P48" s="291" t="str">
        <f t="shared" si="22"/>
        <v>SW</v>
      </c>
      <c r="Q48" s="292" t="s">
        <v>103</v>
      </c>
      <c r="R48" s="292" t="str">
        <f t="shared" si="24"/>
        <v>EUR_CURVE_3M_6Y</v>
      </c>
      <c r="S48" s="193" t="str">
        <f>_xll.qlSimpleQuote(R48,,,,Trigger)</f>
        <v>EUR_CURVE_3M_6Y#0008</v>
      </c>
      <c r="T48" s="193" t="str">
        <f>IFERROR(_xll.RtGet("DTSIMI1",R48,$T$3)/100,"")</f>
        <v/>
      </c>
      <c r="U48" s="193" t="str">
        <f>IFERROR(_xll.RtGet("DTSIMI1",R48,$U$3)/100,"")</f>
        <v/>
      </c>
      <c r="V48" s="193" t="str">
        <f t="shared" si="1"/>
        <v/>
      </c>
      <c r="W48" s="283">
        <f>_xll.qlSimpleQuoteSetValue(S48,V48,Trigger)</f>
        <v>0</v>
      </c>
      <c r="X48" s="154"/>
      <c r="Y48" s="291" t="str">
        <f t="shared" si="19"/>
        <v>SW</v>
      </c>
      <c r="Z48" s="292" t="s">
        <v>103</v>
      </c>
      <c r="AA48" s="292" t="str">
        <f t="shared" si="25"/>
        <v>EURAB6R6Y=</v>
      </c>
      <c r="AB48" s="193" t="str">
        <f>_xll.qlSimpleQuote(AA48,,,,Trigger)</f>
        <v>EURAB6R6Y=#0008</v>
      </c>
      <c r="AC48" s="193" t="str">
        <f>IFERROR(_xll.RtGet("DTSIMI1",AA48,$AC$3)/100,"")</f>
        <v/>
      </c>
      <c r="AD48" s="193" t="str">
        <f>IFERROR(_xll.RtGet("DTSIMI1",AA48,$AD$3)/100,"")</f>
        <v/>
      </c>
      <c r="AE48" s="193" t="str">
        <f t="shared" si="2"/>
        <v/>
      </c>
      <c r="AF48" s="193">
        <f>_xll.qlSimpleQuoteSetValue(AB48,AC48,Trigger)</f>
        <v>0</v>
      </c>
      <c r="AG48" s="164"/>
      <c r="AH48" s="291" t="str">
        <f t="shared" si="20"/>
        <v>SW</v>
      </c>
      <c r="AI48" s="292" t="s">
        <v>103</v>
      </c>
      <c r="AJ48" s="292" t="str">
        <f t="shared" si="26"/>
        <v>EUR_CURVE_12M_6Y</v>
      </c>
      <c r="AK48" s="193" t="str">
        <f>_xll.qlSimpleQuote(AJ48,,,,Trigger)</f>
        <v>EUR_CURVE_12M_6Y#0008</v>
      </c>
      <c r="AL48" s="193" t="str">
        <f>IFERROR(_xll.RtGet("DTSIMI1",AJ48,"ASK")/100,"")</f>
        <v/>
      </c>
      <c r="AM48" s="283">
        <f>_xll.qlSimpleQuoteSetValue(AK48,AL48,Trigger)</f>
        <v>0</v>
      </c>
    </row>
    <row r="49" spans="2:39" x14ac:dyDescent="0.2">
      <c r="B49" s="185" t="str">
        <f t="shared" si="21"/>
        <v/>
      </c>
      <c r="C49" s="291" t="s">
        <v>104</v>
      </c>
      <c r="D49" s="292" t="str">
        <f t="shared" si="17"/>
        <v>EUROISDDS7Y</v>
      </c>
      <c r="E49" s="292" t="str">
        <f>_xll.qlSimpleQuote(D49,,,,Trigger)</f>
        <v>EUROISDDS7Y#0007</v>
      </c>
      <c r="F49" s="193" t="str">
        <f>IFERROR(_xll.RtGet("DTSIMI1",D49,"ask")/100,"")</f>
        <v/>
      </c>
      <c r="G49" s="116">
        <f>_xll.qlSimpleQuoteSetValue(E49,F49,Trigger)</f>
        <v>0</v>
      </c>
      <c r="I49" s="291" t="str">
        <f t="shared" si="18"/>
        <v>SW</v>
      </c>
      <c r="J49" s="292" t="s">
        <v>104</v>
      </c>
      <c r="K49" s="292" t="str">
        <f t="shared" si="23"/>
        <v>EURYC1M_AB1E_7Y</v>
      </c>
      <c r="L49" s="193" t="str">
        <f>_xll.qlSimpleQuote(K49,,,,Trigger)</f>
        <v>EURYC1M_AB1E_7Y#0009</v>
      </c>
      <c r="M49" s="193" t="str">
        <f>IFERROR(_xll.RtGet("DTSIMI1",K49,"ASK")/100,"")</f>
        <v/>
      </c>
      <c r="N49" s="283">
        <f>_xll.qlSimpleQuoteSetValue(L49,M49,Trigger)</f>
        <v>0</v>
      </c>
      <c r="O49" s="164"/>
      <c r="P49" s="291" t="str">
        <f t="shared" si="22"/>
        <v>SW</v>
      </c>
      <c r="Q49" s="292" t="s">
        <v>104</v>
      </c>
      <c r="R49" s="292" t="str">
        <f t="shared" si="24"/>
        <v>EUR_CURVE_3M_7Y</v>
      </c>
      <c r="S49" s="193" t="str">
        <f>_xll.qlSimpleQuote(R49,,,,Trigger)</f>
        <v>EUR_CURVE_3M_7Y#0009</v>
      </c>
      <c r="T49" s="193" t="str">
        <f>IFERROR(_xll.RtGet("DTSIMI1",R49,$T$3)/100,"")</f>
        <v/>
      </c>
      <c r="U49" s="193" t="str">
        <f>IFERROR(_xll.RtGet("DTSIMI1",R49,$U$3)/100,"")</f>
        <v/>
      </c>
      <c r="V49" s="193" t="str">
        <f t="shared" si="1"/>
        <v/>
      </c>
      <c r="W49" s="283">
        <f>_xll.qlSimpleQuoteSetValue(S49,V49,Trigger)</f>
        <v>0</v>
      </c>
      <c r="X49" s="154"/>
      <c r="Y49" s="291" t="str">
        <f t="shared" si="19"/>
        <v>SW</v>
      </c>
      <c r="Z49" s="292" t="s">
        <v>104</v>
      </c>
      <c r="AA49" s="292" t="str">
        <f t="shared" si="25"/>
        <v>EURAB6R7Y=</v>
      </c>
      <c r="AB49" s="193" t="str">
        <f>_xll.qlSimpleQuote(AA49,,,,Trigger)</f>
        <v>EURAB6R7Y=#0009</v>
      </c>
      <c r="AC49" s="193" t="str">
        <f>IFERROR(_xll.RtGet("DTSIMI1",AA49,$AC$3)/100,"")</f>
        <v/>
      </c>
      <c r="AD49" s="193" t="str">
        <f>IFERROR(_xll.RtGet("DTSIMI1",AA49,$AD$3)/100,"")</f>
        <v/>
      </c>
      <c r="AE49" s="193" t="str">
        <f t="shared" si="2"/>
        <v/>
      </c>
      <c r="AF49" s="193">
        <f>_xll.qlSimpleQuoteSetValue(AB49,AC49,Trigger)</f>
        <v>0</v>
      </c>
      <c r="AG49" s="164"/>
      <c r="AH49" s="291" t="str">
        <f t="shared" si="20"/>
        <v>SW</v>
      </c>
      <c r="AI49" s="292" t="s">
        <v>104</v>
      </c>
      <c r="AJ49" s="292" t="str">
        <f t="shared" si="26"/>
        <v>EUR_CURVE_12M_7Y</v>
      </c>
      <c r="AK49" s="193" t="str">
        <f>_xll.qlSimpleQuote(AJ49,,,,Trigger)</f>
        <v>EUR_CURVE_12M_7Y#0008</v>
      </c>
      <c r="AL49" s="193" t="str">
        <f>IFERROR(_xll.RtGet("DTSIMI1",AJ49,"ASK")/100,"")</f>
        <v/>
      </c>
      <c r="AM49" s="283">
        <f>_xll.qlSimpleQuoteSetValue(AK49,AL49,Trigger)</f>
        <v>0</v>
      </c>
    </row>
    <row r="50" spans="2:39" x14ac:dyDescent="0.2">
      <c r="B50" s="185" t="str">
        <f t="shared" si="21"/>
        <v/>
      </c>
      <c r="C50" s="291" t="s">
        <v>105</v>
      </c>
      <c r="D50" s="292" t="str">
        <f t="shared" si="17"/>
        <v>EUROISDDS8Y</v>
      </c>
      <c r="E50" s="292" t="str">
        <f>_xll.qlSimpleQuote(D50,,,,Trigger)</f>
        <v>EUROISDDS8Y#0008</v>
      </c>
      <c r="F50" s="193" t="str">
        <f>IFERROR(_xll.RtGet("DTSIMI1",D50,"ask")/100,"")</f>
        <v/>
      </c>
      <c r="G50" s="116">
        <f>_xll.qlSimpleQuoteSetValue(E50,F50,Trigger)</f>
        <v>0</v>
      </c>
      <c r="I50" s="291" t="str">
        <f t="shared" si="18"/>
        <v>SW</v>
      </c>
      <c r="J50" s="292" t="s">
        <v>105</v>
      </c>
      <c r="K50" s="292" t="str">
        <f t="shared" si="23"/>
        <v>EURYC1M_AB1E_8Y</v>
      </c>
      <c r="L50" s="193" t="str">
        <f>_xll.qlSimpleQuote(K50,,,,Trigger)</f>
        <v>EURYC1M_AB1E_8Y#0009</v>
      </c>
      <c r="M50" s="193" t="str">
        <f>IFERROR(_xll.RtGet("DTSIMI1",K50,"ASK")/100,"")</f>
        <v/>
      </c>
      <c r="N50" s="283">
        <f>_xll.qlSimpleQuoteSetValue(L50,M50,Trigger)</f>
        <v>0</v>
      </c>
      <c r="O50" s="164"/>
      <c r="P50" s="291" t="str">
        <f t="shared" si="22"/>
        <v>SW</v>
      </c>
      <c r="Q50" s="292" t="s">
        <v>105</v>
      </c>
      <c r="R50" s="292" t="str">
        <f t="shared" si="24"/>
        <v>EUR_CURVE_3M_8Y</v>
      </c>
      <c r="S50" s="193" t="str">
        <f>_xll.qlSimpleQuote(R50,,,,Trigger)</f>
        <v>EUR_CURVE_3M_8Y#0009</v>
      </c>
      <c r="T50" s="193" t="str">
        <f>IFERROR(_xll.RtGet("DTSIMI1",R50,$T$3)/100,"")</f>
        <v/>
      </c>
      <c r="U50" s="193" t="str">
        <f>IFERROR(_xll.RtGet("DTSIMI1",R50,$U$3)/100,"")</f>
        <v/>
      </c>
      <c r="V50" s="193" t="str">
        <f t="shared" si="1"/>
        <v/>
      </c>
      <c r="W50" s="283">
        <f>_xll.qlSimpleQuoteSetValue(S50,V50,Trigger)</f>
        <v>0</v>
      </c>
      <c r="X50" s="154"/>
      <c r="Y50" s="291" t="str">
        <f t="shared" si="19"/>
        <v>SW</v>
      </c>
      <c r="Z50" s="292" t="s">
        <v>105</v>
      </c>
      <c r="AA50" s="292" t="str">
        <f t="shared" si="25"/>
        <v>EURAB6R8Y=</v>
      </c>
      <c r="AB50" s="193" t="str">
        <f>_xll.qlSimpleQuote(AA50,,,,Trigger)</f>
        <v>EURAB6R8Y=#0009</v>
      </c>
      <c r="AC50" s="193" t="str">
        <f>IFERROR(_xll.RtGet("DTSIMI1",AA50,$AC$3)/100,"")</f>
        <v/>
      </c>
      <c r="AD50" s="193" t="str">
        <f>IFERROR(_xll.RtGet("DTSIMI1",AA50,$AD$3)/100,"")</f>
        <v/>
      </c>
      <c r="AE50" s="193" t="str">
        <f t="shared" si="2"/>
        <v/>
      </c>
      <c r="AF50" s="193">
        <f>_xll.qlSimpleQuoteSetValue(AB50,AC50,Trigger)</f>
        <v>0</v>
      </c>
      <c r="AG50" s="164"/>
      <c r="AH50" s="291" t="str">
        <f t="shared" si="20"/>
        <v>SW</v>
      </c>
      <c r="AI50" s="292" t="s">
        <v>105</v>
      </c>
      <c r="AJ50" s="292" t="str">
        <f t="shared" si="26"/>
        <v>EUR_CURVE_12M_8Y</v>
      </c>
      <c r="AK50" s="193" t="str">
        <f>_xll.qlSimpleQuote(AJ50,,,,Trigger)</f>
        <v>EUR_CURVE_12M_8Y#0009</v>
      </c>
      <c r="AL50" s="193" t="str">
        <f>IFERROR(_xll.RtGet("DTSIMI1",AJ50,"ASK")/100,"")</f>
        <v/>
      </c>
      <c r="AM50" s="283">
        <f>_xll.qlSimpleQuoteSetValue(AK50,AL50,Trigger)</f>
        <v>0</v>
      </c>
    </row>
    <row r="51" spans="2:39" x14ac:dyDescent="0.2">
      <c r="B51" s="185" t="str">
        <f t="shared" si="21"/>
        <v/>
      </c>
      <c r="C51" s="291" t="s">
        <v>106</v>
      </c>
      <c r="D51" s="292" t="str">
        <f t="shared" si="17"/>
        <v>EUROISDDS9Y</v>
      </c>
      <c r="E51" s="292" t="str">
        <f>_xll.qlSimpleQuote(D51,,,,Trigger)</f>
        <v>EUROISDDS9Y#0007</v>
      </c>
      <c r="F51" s="193" t="str">
        <f>IFERROR(_xll.RtGet("DTSIMI1",D51,"ask")/100,"")</f>
        <v/>
      </c>
      <c r="G51" s="116">
        <f>_xll.qlSimpleQuoteSetValue(E51,F51,Trigger)</f>
        <v>0</v>
      </c>
      <c r="I51" s="291" t="str">
        <f t="shared" si="18"/>
        <v>SW</v>
      </c>
      <c r="J51" s="292" t="s">
        <v>106</v>
      </c>
      <c r="K51" s="292" t="str">
        <f t="shared" si="23"/>
        <v>EURYC1M_AB1E_9Y</v>
      </c>
      <c r="L51" s="193" t="str">
        <f>_xll.qlSimpleQuote(K51,,,,Trigger)</f>
        <v>EURYC1M_AB1E_9Y#0008</v>
      </c>
      <c r="M51" s="193" t="str">
        <f>IFERROR(_xll.RtGet("DTSIMI1",K51,"ASK")/100,"")</f>
        <v/>
      </c>
      <c r="N51" s="283">
        <f>_xll.qlSimpleQuoteSetValue(L51,M51,Trigger)</f>
        <v>0</v>
      </c>
      <c r="O51" s="164"/>
      <c r="P51" s="291" t="str">
        <f t="shared" si="22"/>
        <v>SW</v>
      </c>
      <c r="Q51" s="292" t="s">
        <v>106</v>
      </c>
      <c r="R51" s="292" t="str">
        <f t="shared" si="24"/>
        <v>EUR_CURVE_3M_9Y</v>
      </c>
      <c r="S51" s="193" t="str">
        <f>_xll.qlSimpleQuote(R51,,,,Trigger)</f>
        <v>EUR_CURVE_3M_9Y#0008</v>
      </c>
      <c r="T51" s="193" t="str">
        <f>IFERROR(_xll.RtGet("DTSIMI1",R51,$T$3)/100,"")</f>
        <v/>
      </c>
      <c r="U51" s="193" t="str">
        <f>IFERROR(_xll.RtGet("DTSIMI1",R51,$U$3)/100,"")</f>
        <v/>
      </c>
      <c r="V51" s="193" t="str">
        <f t="shared" si="1"/>
        <v/>
      </c>
      <c r="W51" s="283">
        <f>_xll.qlSimpleQuoteSetValue(S51,V51,Trigger)</f>
        <v>0</v>
      </c>
      <c r="X51" s="154"/>
      <c r="Y51" s="291" t="str">
        <f t="shared" si="19"/>
        <v>SW</v>
      </c>
      <c r="Z51" s="292" t="s">
        <v>106</v>
      </c>
      <c r="AA51" s="292" t="str">
        <f t="shared" si="25"/>
        <v>EURAB6R9Y=</v>
      </c>
      <c r="AB51" s="193" t="str">
        <f>_xll.qlSimpleQuote(AA51,,,,Trigger)</f>
        <v>EURAB6R9Y=#0009</v>
      </c>
      <c r="AC51" s="193" t="str">
        <f>IFERROR(_xll.RtGet("DTSIMI1",AA51,$AC$3)/100,"")</f>
        <v/>
      </c>
      <c r="AD51" s="193" t="str">
        <f>IFERROR(_xll.RtGet("DTSIMI1",AA51,$AD$3)/100,"")</f>
        <v/>
      </c>
      <c r="AE51" s="193" t="str">
        <f t="shared" si="2"/>
        <v/>
      </c>
      <c r="AF51" s="193">
        <f>_xll.qlSimpleQuoteSetValue(AB51,AC51,Trigger)</f>
        <v>0</v>
      </c>
      <c r="AG51" s="164"/>
      <c r="AH51" s="291" t="str">
        <f t="shared" si="20"/>
        <v>SW</v>
      </c>
      <c r="AI51" s="292" t="s">
        <v>106</v>
      </c>
      <c r="AJ51" s="292" t="str">
        <f t="shared" si="26"/>
        <v>EUR_CURVE_12M_9Y</v>
      </c>
      <c r="AK51" s="193" t="str">
        <f>_xll.qlSimpleQuote(AJ51,,,,Trigger)</f>
        <v>EUR_CURVE_12M_9Y#0009</v>
      </c>
      <c r="AL51" s="193" t="str">
        <f>IFERROR(_xll.RtGet("DTSIMI1",AJ51,"ASK")/100,"")</f>
        <v/>
      </c>
      <c r="AM51" s="283">
        <f>_xll.qlSimpleQuoteSetValue(AK51,AL51,Trigger)</f>
        <v>0</v>
      </c>
    </row>
    <row r="52" spans="2:39" x14ac:dyDescent="0.2">
      <c r="B52" s="185" t="str">
        <f t="shared" si="21"/>
        <v/>
      </c>
      <c r="C52" s="291" t="s">
        <v>107</v>
      </c>
      <c r="D52" s="292" t="str">
        <f t="shared" si="17"/>
        <v>EUROISDDS10Y</v>
      </c>
      <c r="E52" s="292" t="str">
        <f>_xll.qlSimpleQuote(D52,,,,Trigger)</f>
        <v>EUROISDDS10Y#0007</v>
      </c>
      <c r="F52" s="193" t="str">
        <f>IFERROR(_xll.RtGet("DTSIMI1",D52,"ask")/100,"")</f>
        <v/>
      </c>
      <c r="G52" s="116">
        <f>_xll.qlSimpleQuoteSetValue(E52,F52,Trigger)</f>
        <v>0</v>
      </c>
      <c r="I52" s="291" t="str">
        <f t="shared" si="18"/>
        <v>SW</v>
      </c>
      <c r="J52" s="292" t="s">
        <v>107</v>
      </c>
      <c r="K52" s="292" t="str">
        <f t="shared" si="23"/>
        <v>EURYC1M_AB1E_10Y</v>
      </c>
      <c r="L52" s="193" t="str">
        <f>_xll.qlSimpleQuote(K52,,,,Trigger)</f>
        <v>EURYC1M_AB1E_10Y#0009</v>
      </c>
      <c r="M52" s="193" t="str">
        <f>IFERROR(_xll.RtGet("DTSIMI1",K52,"ASK")/100,"")</f>
        <v/>
      </c>
      <c r="N52" s="283">
        <f>_xll.qlSimpleQuoteSetValue(L52,M52,Trigger)</f>
        <v>0</v>
      </c>
      <c r="O52" s="164"/>
      <c r="P52" s="291" t="str">
        <f t="shared" si="22"/>
        <v>SW</v>
      </c>
      <c r="Q52" s="292" t="s">
        <v>107</v>
      </c>
      <c r="R52" s="292" t="str">
        <f t="shared" si="24"/>
        <v>EUR_CURVE_3M_10Y</v>
      </c>
      <c r="S52" s="193" t="str">
        <f>_xll.qlSimpleQuote(R52,,,,Trigger)</f>
        <v>EUR_CURVE_3M_10Y#0009</v>
      </c>
      <c r="T52" s="193" t="str">
        <f>IFERROR(_xll.RtGet("DTSIMI1",R52,$T$3)/100,"")</f>
        <v/>
      </c>
      <c r="U52" s="193" t="str">
        <f>IFERROR(_xll.RtGet("DTSIMI1",R52,$U$3)/100,"")</f>
        <v/>
      </c>
      <c r="V52" s="193" t="str">
        <f t="shared" si="1"/>
        <v/>
      </c>
      <c r="W52" s="283">
        <f>_xll.qlSimpleQuoteSetValue(S52,V52,Trigger)</f>
        <v>0</v>
      </c>
      <c r="X52" s="154"/>
      <c r="Y52" s="291" t="str">
        <f t="shared" si="19"/>
        <v>SW</v>
      </c>
      <c r="Z52" s="292" t="s">
        <v>107</v>
      </c>
      <c r="AA52" s="292" t="str">
        <f t="shared" si="25"/>
        <v>EURAB6R10Y=</v>
      </c>
      <c r="AB52" s="193" t="str">
        <f>_xll.qlSimpleQuote(AA52,,,,Trigger)</f>
        <v>EURAB6R10Y=#0008</v>
      </c>
      <c r="AC52" s="193" t="str">
        <f>IFERROR(_xll.RtGet("DTSIMI1",AA52,$AC$3)/100,"")</f>
        <v/>
      </c>
      <c r="AD52" s="193" t="str">
        <f>IFERROR(_xll.RtGet("DTSIMI1",AA52,$AD$3)/100,"")</f>
        <v/>
      </c>
      <c r="AE52" s="193" t="str">
        <f t="shared" si="2"/>
        <v/>
      </c>
      <c r="AF52" s="193">
        <f>_xll.qlSimpleQuoteSetValue(AB52,AC52,Trigger)</f>
        <v>0</v>
      </c>
      <c r="AG52" s="164"/>
      <c r="AH52" s="291" t="str">
        <f t="shared" si="20"/>
        <v>SW</v>
      </c>
      <c r="AI52" s="292" t="s">
        <v>107</v>
      </c>
      <c r="AJ52" s="292" t="str">
        <f t="shared" si="26"/>
        <v>EUR_CURVE_12M_10Y</v>
      </c>
      <c r="AK52" s="193" t="str">
        <f>_xll.qlSimpleQuote(AJ52,,,,Trigger)</f>
        <v>EUR_CURVE_12M_10Y#0009</v>
      </c>
      <c r="AL52" s="193" t="str">
        <f>IFERROR(_xll.RtGet("DTSIMI1",AJ52,"ASK")/100,"")</f>
        <v/>
      </c>
      <c r="AM52" s="283">
        <f>_xll.qlSimpleQuoteSetValue(AK52,AL52,Trigger)</f>
        <v>0</v>
      </c>
    </row>
    <row r="53" spans="2:39" x14ac:dyDescent="0.2">
      <c r="B53" s="185" t="str">
        <f t="shared" si="21"/>
        <v/>
      </c>
      <c r="C53" s="291" t="s">
        <v>108</v>
      </c>
      <c r="D53" s="292" t="str">
        <f t="shared" si="17"/>
        <v>EUROISDDS11Y</v>
      </c>
      <c r="E53" s="292" t="str">
        <f>_xll.qlSimpleQuote(D53,,,,Trigger)</f>
        <v>EUROISDDS11Y#0007</v>
      </c>
      <c r="F53" s="193" t="str">
        <f>IFERROR(_xll.RtGet("DTSIMI1",D53,"ask")/100,"")</f>
        <v/>
      </c>
      <c r="G53" s="116">
        <f>_xll.qlSimpleQuoteSetValue(E53,F53,Trigger)</f>
        <v>0</v>
      </c>
      <c r="I53" s="291" t="str">
        <f t="shared" si="18"/>
        <v>SW</v>
      </c>
      <c r="J53" s="292" t="s">
        <v>108</v>
      </c>
      <c r="K53" s="292" t="str">
        <f t="shared" si="23"/>
        <v>EURYC1M_AB1E_11Y</v>
      </c>
      <c r="L53" s="193" t="str">
        <f>_xll.qlSimpleQuote(K53,,,,Trigger)</f>
        <v>EURYC1M_AB1E_11Y#0009</v>
      </c>
      <c r="M53" s="193" t="str">
        <f>IFERROR(_xll.RtGet("DTSIMI1",K53,"ASK")/100,"")</f>
        <v/>
      </c>
      <c r="N53" s="283">
        <f>_xll.qlSimpleQuoteSetValue(L53,M53,Trigger)</f>
        <v>0</v>
      </c>
      <c r="O53" s="164"/>
      <c r="P53" s="291" t="str">
        <f t="shared" si="22"/>
        <v>SW</v>
      </c>
      <c r="Q53" s="292" t="s">
        <v>108</v>
      </c>
      <c r="R53" s="292" t="str">
        <f t="shared" si="24"/>
        <v>EUR_CURVE_3M_11Y</v>
      </c>
      <c r="S53" s="193" t="str">
        <f>_xll.qlSimpleQuote(R53,,,,Trigger)</f>
        <v>EUR_CURVE_3M_11Y#0008</v>
      </c>
      <c r="T53" s="193" t="str">
        <f>IFERROR(_xll.RtGet("DTSIMI1",R53,$T$3)/100,"")</f>
        <v/>
      </c>
      <c r="U53" s="193" t="str">
        <f>IFERROR(_xll.RtGet("DTSIMI1",R53,$U$3)/100,"")</f>
        <v/>
      </c>
      <c r="V53" s="193" t="str">
        <f t="shared" si="1"/>
        <v/>
      </c>
      <c r="W53" s="283">
        <f>_xll.qlSimpleQuoteSetValue(S53,V53,Trigger)</f>
        <v>0</v>
      </c>
      <c r="X53" s="154"/>
      <c r="Y53" s="291" t="str">
        <f t="shared" si="19"/>
        <v>SW</v>
      </c>
      <c r="Z53" s="292" t="s">
        <v>108</v>
      </c>
      <c r="AA53" s="292" t="str">
        <f t="shared" si="25"/>
        <v>EURAB6R11Y=</v>
      </c>
      <c r="AB53" s="193" t="str">
        <f>_xll.qlSimpleQuote(AA53,,,,Trigger)</f>
        <v>EURAB6R11Y=#0009</v>
      </c>
      <c r="AC53" s="193" t="str">
        <f>IFERROR(_xll.RtGet("DTSIMI1",AA53,$AC$3)/100,"")</f>
        <v/>
      </c>
      <c r="AD53" s="193" t="str">
        <f>IFERROR(_xll.RtGet("DTSIMI1",AA53,$AD$3)/100,"")</f>
        <v/>
      </c>
      <c r="AE53" s="193" t="str">
        <f t="shared" si="2"/>
        <v/>
      </c>
      <c r="AF53" s="193">
        <f>_xll.qlSimpleQuoteSetValue(AB53,AC53,Trigger)</f>
        <v>0</v>
      </c>
      <c r="AG53" s="164"/>
      <c r="AH53" s="291" t="str">
        <f t="shared" si="20"/>
        <v>SW</v>
      </c>
      <c r="AI53" s="292" t="s">
        <v>108</v>
      </c>
      <c r="AJ53" s="292" t="str">
        <f t="shared" si="26"/>
        <v>EUR_CURVE_12M_11Y</v>
      </c>
      <c r="AK53" s="193" t="str">
        <f>_xll.qlSimpleQuote(AJ53,,,,Trigger)</f>
        <v>EUR_CURVE_12M_11Y#0008</v>
      </c>
      <c r="AL53" s="193" t="str">
        <f>IFERROR(_xll.RtGet("DTSIMI1",AJ53,"ASK")/100,"")</f>
        <v/>
      </c>
      <c r="AM53" s="283">
        <f>_xll.qlSimpleQuoteSetValue(AK53,AL53,Trigger)</f>
        <v>0</v>
      </c>
    </row>
    <row r="54" spans="2:39" x14ac:dyDescent="0.2">
      <c r="B54" s="185" t="str">
        <f t="shared" si="21"/>
        <v/>
      </c>
      <c r="C54" s="291" t="s">
        <v>109</v>
      </c>
      <c r="D54" s="292" t="str">
        <f t="shared" si="17"/>
        <v>EUROISDDS12Y</v>
      </c>
      <c r="E54" s="292" t="str">
        <f>_xll.qlSimpleQuote(D54,,,,Trigger)</f>
        <v>EUROISDDS12Y#0007</v>
      </c>
      <c r="F54" s="193" t="str">
        <f>IFERROR(_xll.RtGet("DTSIMI1",D54,"ask")/100,"")</f>
        <v/>
      </c>
      <c r="G54" s="116">
        <f>_xll.qlSimpleQuoteSetValue(E54,F54,Trigger)</f>
        <v>0</v>
      </c>
      <c r="I54" s="291" t="str">
        <f t="shared" si="18"/>
        <v>SW</v>
      </c>
      <c r="J54" s="292" t="s">
        <v>109</v>
      </c>
      <c r="K54" s="292" t="str">
        <f t="shared" si="23"/>
        <v>EURYC1M_AB1E_12Y</v>
      </c>
      <c r="L54" s="193" t="str">
        <f>_xll.qlSimpleQuote(K54,,,,Trigger)</f>
        <v>EURYC1M_AB1E_12Y#0008</v>
      </c>
      <c r="M54" s="193" t="str">
        <f>IFERROR(_xll.RtGet("DTSIMI1",K54,"ASK")/100,"")</f>
        <v/>
      </c>
      <c r="N54" s="283">
        <f>_xll.qlSimpleQuoteSetValue(L54,M54,Trigger)</f>
        <v>0</v>
      </c>
      <c r="O54" s="164"/>
      <c r="P54" s="291" t="str">
        <f t="shared" si="22"/>
        <v>SW</v>
      </c>
      <c r="Q54" s="292" t="s">
        <v>109</v>
      </c>
      <c r="R54" s="292" t="str">
        <f t="shared" si="24"/>
        <v>EUR_CURVE_3M_12Y</v>
      </c>
      <c r="S54" s="193" t="str">
        <f>_xll.qlSimpleQuote(R54,,,,Trigger)</f>
        <v>EUR_CURVE_3M_12Y#0008</v>
      </c>
      <c r="T54" s="193" t="str">
        <f>IFERROR(_xll.RtGet("DTSIMI1",R54,$T$3)/100,"")</f>
        <v/>
      </c>
      <c r="U54" s="193" t="str">
        <f>IFERROR(_xll.RtGet("DTSIMI1",R54,$U$3)/100,"")</f>
        <v/>
      </c>
      <c r="V54" s="193" t="str">
        <f t="shared" si="1"/>
        <v/>
      </c>
      <c r="W54" s="283">
        <f>_xll.qlSimpleQuoteSetValue(S54,V54,Trigger)</f>
        <v>0</v>
      </c>
      <c r="X54" s="154"/>
      <c r="Y54" s="291" t="str">
        <f t="shared" si="19"/>
        <v>SW</v>
      </c>
      <c r="Z54" s="292" t="s">
        <v>109</v>
      </c>
      <c r="AA54" s="292" t="str">
        <f t="shared" si="25"/>
        <v>EURAB6R12Y=</v>
      </c>
      <c r="AB54" s="193" t="str">
        <f>_xll.qlSimpleQuote(AA54,,,,Trigger)</f>
        <v>EURAB6R12Y=#0008</v>
      </c>
      <c r="AC54" s="193" t="str">
        <f>IFERROR(_xll.RtGet("DTSIMI1",AA54,$AC$3)/100,"")</f>
        <v/>
      </c>
      <c r="AD54" s="193" t="str">
        <f>IFERROR(_xll.RtGet("DTSIMI1",AA54,$AD$3)/100,"")</f>
        <v/>
      </c>
      <c r="AE54" s="193" t="str">
        <f t="shared" si="2"/>
        <v/>
      </c>
      <c r="AF54" s="193">
        <f>_xll.qlSimpleQuoteSetValue(AB54,AC54,Trigger)</f>
        <v>0</v>
      </c>
      <c r="AG54" s="164"/>
      <c r="AH54" s="291" t="str">
        <f t="shared" si="20"/>
        <v>SW</v>
      </c>
      <c r="AI54" s="292" t="s">
        <v>109</v>
      </c>
      <c r="AJ54" s="292" t="str">
        <f t="shared" si="26"/>
        <v>EUR_CURVE_12M_12Y</v>
      </c>
      <c r="AK54" s="193" t="str">
        <f>_xll.qlSimpleQuote(AJ54,,,,Trigger)</f>
        <v>EUR_CURVE_12M_12Y#0009</v>
      </c>
      <c r="AL54" s="193" t="str">
        <f>IFERROR(_xll.RtGet("DTSIMI1",AJ54,"ASK")/100,"")</f>
        <v/>
      </c>
      <c r="AM54" s="283">
        <f>_xll.qlSimpleQuoteSetValue(AK54,AL54,Trigger)</f>
        <v>0</v>
      </c>
    </row>
    <row r="55" spans="2:39" x14ac:dyDescent="0.2">
      <c r="B55" s="185" t="str">
        <f t="shared" si="21"/>
        <v/>
      </c>
      <c r="C55" s="291" t="s">
        <v>110</v>
      </c>
      <c r="D55" s="292" t="str">
        <f t="shared" si="17"/>
        <v>EUROISDDS13Y</v>
      </c>
      <c r="E55" s="292" t="str">
        <f>_xll.qlSimpleQuote(D55,,,,Trigger)</f>
        <v>EUROISDDS13Y#0007</v>
      </c>
      <c r="F55" s="193" t="str">
        <f>IFERROR(_xll.RtGet("DTSIMI1",D55,"ask")/100,"")</f>
        <v/>
      </c>
      <c r="G55" s="116">
        <f>_xll.qlSimpleQuoteSetValue(E55,F55,Trigger)</f>
        <v>0</v>
      </c>
      <c r="I55" s="291" t="str">
        <f t="shared" si="18"/>
        <v>SW</v>
      </c>
      <c r="J55" s="292" t="s">
        <v>110</v>
      </c>
      <c r="K55" s="292" t="str">
        <f t="shared" si="23"/>
        <v>EURYC1M_AB1E_13Y</v>
      </c>
      <c r="L55" s="193" t="str">
        <f>_xll.qlSimpleQuote(K55,,,,Trigger)</f>
        <v>EURYC1M_AB1E_13Y#0009</v>
      </c>
      <c r="M55" s="193" t="str">
        <f>IFERROR(_xll.RtGet("DTSIMI1",K55,"ASK")/100,"")</f>
        <v/>
      </c>
      <c r="N55" s="283">
        <f>_xll.qlSimpleQuoteSetValue(L55,M55,Trigger)</f>
        <v>0</v>
      </c>
      <c r="O55" s="164"/>
      <c r="P55" s="291" t="str">
        <f t="shared" si="22"/>
        <v>SW</v>
      </c>
      <c r="Q55" s="292" t="s">
        <v>110</v>
      </c>
      <c r="R55" s="292" t="str">
        <f t="shared" si="24"/>
        <v>EUR_CURVE_3M_13Y</v>
      </c>
      <c r="S55" s="193" t="str">
        <f>_xll.qlSimpleQuote(R55,,,,Trigger)</f>
        <v>EUR_CURVE_3M_13Y#0009</v>
      </c>
      <c r="T55" s="193" t="str">
        <f>IFERROR(_xll.RtGet("DTSIMI1",R55,$T$3)/100,"")</f>
        <v/>
      </c>
      <c r="U55" s="193" t="str">
        <f>IFERROR(_xll.RtGet("DTSIMI1",R55,$U$3)/100,"")</f>
        <v/>
      </c>
      <c r="V55" s="193" t="str">
        <f t="shared" si="1"/>
        <v/>
      </c>
      <c r="W55" s="283">
        <f>_xll.qlSimpleQuoteSetValue(S55,V55,Trigger)</f>
        <v>0</v>
      </c>
      <c r="X55" s="154"/>
      <c r="Y55" s="291" t="str">
        <f t="shared" si="19"/>
        <v>SW</v>
      </c>
      <c r="Z55" s="292" t="s">
        <v>110</v>
      </c>
      <c r="AA55" s="292" t="str">
        <f t="shared" si="25"/>
        <v>EURAB6R13Y=</v>
      </c>
      <c r="AB55" s="193" t="str">
        <f>_xll.qlSimpleQuote(AA55,,,,Trigger)</f>
        <v>EURAB6R13Y=#0009</v>
      </c>
      <c r="AC55" s="193" t="str">
        <f>IFERROR(_xll.RtGet("DTSIMI1",AA55,$AC$3)/100,"")</f>
        <v/>
      </c>
      <c r="AD55" s="193" t="str">
        <f>IFERROR(_xll.RtGet("DTSIMI1",AA55,$AD$3)/100,"")</f>
        <v/>
      </c>
      <c r="AE55" s="193" t="str">
        <f t="shared" si="2"/>
        <v/>
      </c>
      <c r="AF55" s="193">
        <f>_xll.qlSimpleQuoteSetValue(AB55,AC55,Trigger)</f>
        <v>0</v>
      </c>
      <c r="AG55" s="164"/>
      <c r="AH55" s="291" t="str">
        <f t="shared" si="20"/>
        <v>SW</v>
      </c>
      <c r="AI55" s="292" t="s">
        <v>110</v>
      </c>
      <c r="AJ55" s="292" t="str">
        <f t="shared" si="26"/>
        <v>EUR_CURVE_12M_13Y</v>
      </c>
      <c r="AK55" s="193" t="str">
        <f>_xll.qlSimpleQuote(AJ55,,,,Trigger)</f>
        <v>EUR_CURVE_12M_13Y#0008</v>
      </c>
      <c r="AL55" s="193" t="str">
        <f>IFERROR(_xll.RtGet("DTSIMI1",AJ55,"ASK")/100,"")</f>
        <v/>
      </c>
      <c r="AM55" s="283">
        <f>_xll.qlSimpleQuoteSetValue(AK55,AL55,Trigger)</f>
        <v>0</v>
      </c>
    </row>
    <row r="56" spans="2:39" x14ac:dyDescent="0.2">
      <c r="B56" s="185" t="str">
        <f t="shared" si="21"/>
        <v/>
      </c>
      <c r="C56" s="291" t="s">
        <v>111</v>
      </c>
      <c r="D56" s="292" t="str">
        <f t="shared" si="17"/>
        <v>EUROISDDS14Y</v>
      </c>
      <c r="E56" s="292" t="str">
        <f>_xll.qlSimpleQuote(D56,,,,Trigger)</f>
        <v>EUROISDDS14Y#0007</v>
      </c>
      <c r="F56" s="193" t="str">
        <f>IFERROR(_xll.RtGet("DTSIMI1",D56,"ask")/100,"")</f>
        <v/>
      </c>
      <c r="G56" s="116">
        <f>_xll.qlSimpleQuoteSetValue(E56,F56,Trigger)</f>
        <v>0</v>
      </c>
      <c r="I56" s="291" t="str">
        <f t="shared" si="18"/>
        <v>SW</v>
      </c>
      <c r="J56" s="292" t="s">
        <v>111</v>
      </c>
      <c r="K56" s="292" t="str">
        <f t="shared" si="23"/>
        <v>EURYC1M_AB1E_14Y</v>
      </c>
      <c r="L56" s="193" t="str">
        <f>_xll.qlSimpleQuote(K56,,,,Trigger)</f>
        <v>EURYC1M_AB1E_14Y#0009</v>
      </c>
      <c r="M56" s="193" t="str">
        <f>IFERROR(_xll.RtGet("DTSIMI1",K56,"ASK")/100,"")</f>
        <v/>
      </c>
      <c r="N56" s="283">
        <f>_xll.qlSimpleQuoteSetValue(L56,M56,Trigger)</f>
        <v>0</v>
      </c>
      <c r="O56" s="164"/>
      <c r="P56" s="291" t="str">
        <f t="shared" si="22"/>
        <v>SW</v>
      </c>
      <c r="Q56" s="292" t="s">
        <v>111</v>
      </c>
      <c r="R56" s="292" t="str">
        <f t="shared" si="24"/>
        <v>EUR_CURVE_3M_14Y</v>
      </c>
      <c r="S56" s="193" t="str">
        <f>_xll.qlSimpleQuote(R56,,,,Trigger)</f>
        <v>EUR_CURVE_3M_14Y#0008</v>
      </c>
      <c r="T56" s="193" t="str">
        <f>IFERROR(_xll.RtGet("DTSIMI1",R56,$T$3)/100,"")</f>
        <v/>
      </c>
      <c r="U56" s="193" t="str">
        <f>IFERROR(_xll.RtGet("DTSIMI1",R56,$U$3)/100,"")</f>
        <v/>
      </c>
      <c r="V56" s="193" t="str">
        <f t="shared" si="1"/>
        <v/>
      </c>
      <c r="W56" s="283">
        <f>_xll.qlSimpleQuoteSetValue(S56,V56,Trigger)</f>
        <v>0</v>
      </c>
      <c r="X56" s="154"/>
      <c r="Y56" s="291" t="str">
        <f t="shared" si="19"/>
        <v>SW</v>
      </c>
      <c r="Z56" s="292" t="s">
        <v>111</v>
      </c>
      <c r="AA56" s="292" t="str">
        <f t="shared" si="25"/>
        <v>EURAB6R14Y=</v>
      </c>
      <c r="AB56" s="193" t="str">
        <f>_xll.qlSimpleQuote(AA56,,,,Trigger)</f>
        <v>EURAB6R14Y=#0008</v>
      </c>
      <c r="AC56" s="193" t="str">
        <f>IFERROR(_xll.RtGet("DTSIMI1",AA56,$AC$3)/100,"")</f>
        <v/>
      </c>
      <c r="AD56" s="193" t="str">
        <f>IFERROR(_xll.RtGet("DTSIMI1",AA56,$AD$3)/100,"")</f>
        <v/>
      </c>
      <c r="AE56" s="193" t="str">
        <f t="shared" si="2"/>
        <v/>
      </c>
      <c r="AF56" s="193">
        <f>_xll.qlSimpleQuoteSetValue(AB56,AC56,Trigger)</f>
        <v>0</v>
      </c>
      <c r="AG56" s="164"/>
      <c r="AH56" s="291" t="str">
        <f t="shared" si="20"/>
        <v>SW</v>
      </c>
      <c r="AI56" s="292" t="s">
        <v>111</v>
      </c>
      <c r="AJ56" s="292" t="str">
        <f t="shared" si="26"/>
        <v>EUR_CURVE_12M_14Y</v>
      </c>
      <c r="AK56" s="193" t="str">
        <f>_xll.qlSimpleQuote(AJ56,,,,Trigger)</f>
        <v>EUR_CURVE_12M_14Y#0008</v>
      </c>
      <c r="AL56" s="193" t="str">
        <f>IFERROR(_xll.RtGet("DTSIMI1",AJ56,"ASK")/100,"")</f>
        <v/>
      </c>
      <c r="AM56" s="283">
        <f>_xll.qlSimpleQuoteSetValue(AK56,AL56,Trigger)</f>
        <v>0</v>
      </c>
    </row>
    <row r="57" spans="2:39" x14ac:dyDescent="0.2">
      <c r="B57" s="185" t="str">
        <f t="shared" si="21"/>
        <v/>
      </c>
      <c r="C57" s="291" t="s">
        <v>112</v>
      </c>
      <c r="D57" s="292" t="str">
        <f t="shared" si="17"/>
        <v>EUROISDDS15Y</v>
      </c>
      <c r="E57" s="292" t="str">
        <f>_xll.qlSimpleQuote(D57,,,,Trigger)</f>
        <v>EUROISDDS15Y#0007</v>
      </c>
      <c r="F57" s="193" t="str">
        <f>IFERROR(_xll.RtGet("DTSIMI1",D57,"ask")/100,"")</f>
        <v/>
      </c>
      <c r="G57" s="116">
        <f>_xll.qlSimpleQuoteSetValue(E57,F57,Trigger)</f>
        <v>0</v>
      </c>
      <c r="I57" s="291" t="str">
        <f t="shared" si="18"/>
        <v>SW</v>
      </c>
      <c r="J57" s="292" t="s">
        <v>112</v>
      </c>
      <c r="K57" s="292" t="str">
        <f t="shared" si="23"/>
        <v>EURYC1M_AB1E_15Y</v>
      </c>
      <c r="L57" s="193" t="str">
        <f>_xll.qlSimpleQuote(K57,,,,Trigger)</f>
        <v>EURYC1M_AB1E_15Y#0009</v>
      </c>
      <c r="M57" s="193" t="str">
        <f>IFERROR(_xll.RtGet("DTSIMI1",K57,"ASK")/100,"")</f>
        <v/>
      </c>
      <c r="N57" s="283">
        <f>_xll.qlSimpleQuoteSetValue(L57,M57,Trigger)</f>
        <v>0</v>
      </c>
      <c r="O57" s="164"/>
      <c r="P57" s="291" t="str">
        <f t="shared" si="22"/>
        <v>SW</v>
      </c>
      <c r="Q57" s="292" t="s">
        <v>112</v>
      </c>
      <c r="R57" s="292" t="str">
        <f t="shared" si="24"/>
        <v>EUR_CURVE_3M_15Y</v>
      </c>
      <c r="S57" s="193" t="str">
        <f>_xll.qlSimpleQuote(R57,,,,Trigger)</f>
        <v>EUR_CURVE_3M_15Y#0008</v>
      </c>
      <c r="T57" s="193" t="str">
        <f>IFERROR(_xll.RtGet("DTSIMI1",R57,$T$3)/100,"")</f>
        <v/>
      </c>
      <c r="U57" s="193" t="str">
        <f>IFERROR(_xll.RtGet("DTSIMI1",R57,$U$3)/100,"")</f>
        <v/>
      </c>
      <c r="V57" s="193" t="str">
        <f t="shared" si="1"/>
        <v/>
      </c>
      <c r="W57" s="283">
        <f>_xll.qlSimpleQuoteSetValue(S57,V57,Trigger)</f>
        <v>0</v>
      </c>
      <c r="X57" s="154"/>
      <c r="Y57" s="291" t="str">
        <f t="shared" si="19"/>
        <v>SW</v>
      </c>
      <c r="Z57" s="292" t="s">
        <v>112</v>
      </c>
      <c r="AA57" s="292" t="str">
        <f t="shared" si="25"/>
        <v>EURAB6R15Y=</v>
      </c>
      <c r="AB57" s="193" t="str">
        <f>_xll.qlSimpleQuote(AA57,,,,Trigger)</f>
        <v>EURAB6R15Y=#0008</v>
      </c>
      <c r="AC57" s="193" t="str">
        <f>IFERROR(_xll.RtGet("DTSIMI1",AA57,$AC$3)/100,"")</f>
        <v/>
      </c>
      <c r="AD57" s="193" t="str">
        <f>IFERROR(_xll.RtGet("DTSIMI1",AA57,$AD$3)/100,"")</f>
        <v/>
      </c>
      <c r="AE57" s="193" t="str">
        <f t="shared" si="2"/>
        <v/>
      </c>
      <c r="AF57" s="193">
        <f>_xll.qlSimpleQuoteSetValue(AB57,AC57,Trigger)</f>
        <v>0</v>
      </c>
      <c r="AG57" s="164"/>
      <c r="AH57" s="291" t="str">
        <f t="shared" si="20"/>
        <v>SW</v>
      </c>
      <c r="AI57" s="292" t="s">
        <v>112</v>
      </c>
      <c r="AJ57" s="292" t="str">
        <f t="shared" si="26"/>
        <v>EUR_CURVE_12M_15Y</v>
      </c>
      <c r="AK57" s="193" t="str">
        <f>_xll.qlSimpleQuote(AJ57,,,,Trigger)</f>
        <v>EUR_CURVE_12M_15Y#0009</v>
      </c>
      <c r="AL57" s="193" t="str">
        <f>IFERROR(_xll.RtGet("DTSIMI1",AJ57,"ASK")/100,"")</f>
        <v/>
      </c>
      <c r="AM57" s="283">
        <f>_xll.qlSimpleQuoteSetValue(AK57,AL57,Trigger)</f>
        <v>0</v>
      </c>
    </row>
    <row r="58" spans="2:39" x14ac:dyDescent="0.2">
      <c r="B58" s="185" t="str">
        <f t="shared" si="21"/>
        <v/>
      </c>
      <c r="C58" s="291" t="s">
        <v>113</v>
      </c>
      <c r="D58" s="292" t="str">
        <f t="shared" si="17"/>
        <v>EUROISDDS16Y</v>
      </c>
      <c r="E58" s="292" t="str">
        <f>_xll.qlSimpleQuote(D58,,,,Trigger)</f>
        <v>EUROISDDS16Y#0007</v>
      </c>
      <c r="F58" s="193" t="str">
        <f>IFERROR(_xll.RtGet("DTSIMI1",D58,"ask")/100,"")</f>
        <v/>
      </c>
      <c r="G58" s="116">
        <f>_xll.qlSimpleQuoteSetValue(E58,F58,Trigger)</f>
        <v>0</v>
      </c>
      <c r="I58" s="291" t="str">
        <f t="shared" si="18"/>
        <v>SW</v>
      </c>
      <c r="J58" s="292" t="s">
        <v>113</v>
      </c>
      <c r="K58" s="292" t="str">
        <f t="shared" si="23"/>
        <v>EURYC1M_AB1E_16Y</v>
      </c>
      <c r="L58" s="193" t="str">
        <f>_xll.qlSimpleQuote(K58,,,,Trigger)</f>
        <v>EURYC1M_AB1E_16Y#0008</v>
      </c>
      <c r="M58" s="193" t="str">
        <f>IFERROR(_xll.RtGet("DTSIMI1",K58,"ASK")/100,"")</f>
        <v/>
      </c>
      <c r="N58" s="283">
        <f>_xll.qlSimpleQuoteSetValue(L58,M58,Trigger)</f>
        <v>0</v>
      </c>
      <c r="O58" s="164"/>
      <c r="P58" s="291" t="str">
        <f t="shared" si="22"/>
        <v>SW</v>
      </c>
      <c r="Q58" s="292" t="s">
        <v>113</v>
      </c>
      <c r="R58" s="292" t="str">
        <f t="shared" si="24"/>
        <v>EUR_CURVE_3M_16Y</v>
      </c>
      <c r="S58" s="193" t="str">
        <f>_xll.qlSimpleQuote(R58,,,,Trigger)</f>
        <v>EUR_CURVE_3M_16Y#0009</v>
      </c>
      <c r="T58" s="193" t="str">
        <f>IFERROR(_xll.RtGet("DTSIMI1",R58,$T$3)/100,"")</f>
        <v/>
      </c>
      <c r="U58" s="193" t="str">
        <f>IFERROR(_xll.RtGet("DTSIMI1",R58,$U$3)/100,"")</f>
        <v/>
      </c>
      <c r="V58" s="193" t="str">
        <f t="shared" si="1"/>
        <v/>
      </c>
      <c r="W58" s="283">
        <f>_xll.qlSimpleQuoteSetValue(S58,V58,Trigger)</f>
        <v>0</v>
      </c>
      <c r="X58" s="154"/>
      <c r="Y58" s="291" t="str">
        <f t="shared" si="19"/>
        <v>SW</v>
      </c>
      <c r="Z58" s="292" t="s">
        <v>113</v>
      </c>
      <c r="AA58" s="292" t="str">
        <f t="shared" si="25"/>
        <v>EURAB6R16Y=</v>
      </c>
      <c r="AB58" s="193" t="str">
        <f>_xll.qlSimpleQuote(AA58,,,,Trigger)</f>
        <v>EURAB6R16Y=#0008</v>
      </c>
      <c r="AC58" s="193" t="str">
        <f>IFERROR(_xll.RtGet("DTSIMI1",AA58,$AC$3)/100,"")</f>
        <v/>
      </c>
      <c r="AD58" s="193" t="str">
        <f>IFERROR(_xll.RtGet("DTSIMI1",AA58,$AD$3)/100,"")</f>
        <v/>
      </c>
      <c r="AE58" s="193" t="str">
        <f t="shared" si="2"/>
        <v/>
      </c>
      <c r="AF58" s="193">
        <f>_xll.qlSimpleQuoteSetValue(AB58,AC58,Trigger)</f>
        <v>0</v>
      </c>
      <c r="AG58" s="164"/>
      <c r="AH58" s="291" t="str">
        <f t="shared" si="20"/>
        <v>SW</v>
      </c>
      <c r="AI58" s="292" t="s">
        <v>113</v>
      </c>
      <c r="AJ58" s="292" t="str">
        <f t="shared" si="26"/>
        <v>EUR_CURVE_12M_16Y</v>
      </c>
      <c r="AK58" s="193" t="str">
        <f>_xll.qlSimpleQuote(AJ58,,,,Trigger)</f>
        <v>EUR_CURVE_12M_16Y#0008</v>
      </c>
      <c r="AL58" s="193" t="str">
        <f>IFERROR(_xll.RtGet("DTSIMI1",AJ58,"ASK")/100,"")</f>
        <v/>
      </c>
      <c r="AM58" s="283">
        <f>_xll.qlSimpleQuoteSetValue(AK58,AL58,Trigger)</f>
        <v>0</v>
      </c>
    </row>
    <row r="59" spans="2:39" x14ac:dyDescent="0.2">
      <c r="B59" s="185" t="str">
        <f t="shared" si="21"/>
        <v/>
      </c>
      <c r="C59" s="291" t="s">
        <v>114</v>
      </c>
      <c r="D59" s="292" t="str">
        <f t="shared" si="17"/>
        <v>EUROISDDS17Y</v>
      </c>
      <c r="E59" s="292" t="str">
        <f>_xll.qlSimpleQuote(D59,,,,Trigger)</f>
        <v>EUROISDDS17Y#0007</v>
      </c>
      <c r="F59" s="193" t="str">
        <f>IFERROR(_xll.RtGet("DTSIMI1",D59,"ask")/100,"")</f>
        <v/>
      </c>
      <c r="G59" s="116">
        <f>_xll.qlSimpleQuoteSetValue(E59,F59,Trigger)</f>
        <v>0</v>
      </c>
      <c r="I59" s="291" t="str">
        <f t="shared" si="18"/>
        <v>SW</v>
      </c>
      <c r="J59" s="292" t="s">
        <v>114</v>
      </c>
      <c r="K59" s="292" t="str">
        <f t="shared" si="23"/>
        <v>EURYC1M_AB1E_17Y</v>
      </c>
      <c r="L59" s="193" t="str">
        <f>_xll.qlSimpleQuote(K59,,,,Trigger)</f>
        <v>EURYC1M_AB1E_17Y#0008</v>
      </c>
      <c r="M59" s="193" t="str">
        <f>IFERROR(_xll.RtGet("DTSIMI1",K59,"ASK")/100,"")</f>
        <v/>
      </c>
      <c r="N59" s="283">
        <f>_xll.qlSimpleQuoteSetValue(L59,M59,Trigger)</f>
        <v>0</v>
      </c>
      <c r="O59" s="164"/>
      <c r="P59" s="291" t="str">
        <f t="shared" si="22"/>
        <v>SW</v>
      </c>
      <c r="Q59" s="292" t="s">
        <v>114</v>
      </c>
      <c r="R59" s="292" t="str">
        <f t="shared" si="24"/>
        <v>EUR_CURVE_3M_17Y</v>
      </c>
      <c r="S59" s="193" t="str">
        <f>_xll.qlSimpleQuote(R59,,,,Trigger)</f>
        <v>EUR_CURVE_3M_17Y#0009</v>
      </c>
      <c r="T59" s="193" t="str">
        <f>IFERROR(_xll.RtGet("DTSIMI1",R59,$T$3)/100,"")</f>
        <v/>
      </c>
      <c r="U59" s="193" t="str">
        <f>IFERROR(_xll.RtGet("DTSIMI1",R59,$U$3)/100,"")</f>
        <v/>
      </c>
      <c r="V59" s="193" t="str">
        <f t="shared" si="1"/>
        <v/>
      </c>
      <c r="W59" s="283">
        <f>_xll.qlSimpleQuoteSetValue(S59,V59,Trigger)</f>
        <v>0</v>
      </c>
      <c r="X59" s="154"/>
      <c r="Y59" s="291" t="str">
        <f t="shared" si="19"/>
        <v>SW</v>
      </c>
      <c r="Z59" s="292" t="s">
        <v>114</v>
      </c>
      <c r="AA59" s="292" t="str">
        <f t="shared" si="25"/>
        <v>EURAB6R17Y=</v>
      </c>
      <c r="AB59" s="193" t="str">
        <f>_xll.qlSimpleQuote(AA59,,,,Trigger)</f>
        <v>EURAB6R17Y=#0009</v>
      </c>
      <c r="AC59" s="193" t="str">
        <f>IFERROR(_xll.RtGet("DTSIMI1",AA59,$AC$3)/100,"")</f>
        <v/>
      </c>
      <c r="AD59" s="193" t="str">
        <f>IFERROR(_xll.RtGet("DTSIMI1",AA59,$AD$3)/100,"")</f>
        <v/>
      </c>
      <c r="AE59" s="193" t="str">
        <f t="shared" si="2"/>
        <v/>
      </c>
      <c r="AF59" s="193">
        <f>_xll.qlSimpleQuoteSetValue(AB59,AC59,Trigger)</f>
        <v>0</v>
      </c>
      <c r="AG59" s="164"/>
      <c r="AH59" s="291" t="str">
        <f t="shared" si="20"/>
        <v>SW</v>
      </c>
      <c r="AI59" s="292" t="s">
        <v>114</v>
      </c>
      <c r="AJ59" s="292" t="str">
        <f t="shared" si="26"/>
        <v>EUR_CURVE_12M_17Y</v>
      </c>
      <c r="AK59" s="193" t="str">
        <f>_xll.qlSimpleQuote(AJ59,,,,Trigger)</f>
        <v>EUR_CURVE_12M_17Y#0009</v>
      </c>
      <c r="AL59" s="193" t="str">
        <f>IFERROR(_xll.RtGet("DTSIMI1",AJ59,"ASK")/100,"")</f>
        <v/>
      </c>
      <c r="AM59" s="283">
        <f>_xll.qlSimpleQuoteSetValue(AK59,AL59,Trigger)</f>
        <v>0</v>
      </c>
    </row>
    <row r="60" spans="2:39" x14ac:dyDescent="0.2">
      <c r="B60" s="185" t="str">
        <f t="shared" si="21"/>
        <v/>
      </c>
      <c r="C60" s="291" t="s">
        <v>115</v>
      </c>
      <c r="D60" s="292" t="str">
        <f t="shared" si="17"/>
        <v>EUROISDDS18Y</v>
      </c>
      <c r="E60" s="292" t="str">
        <f>_xll.qlSimpleQuote(D60,,,,Trigger)</f>
        <v>EUROISDDS18Y#0007</v>
      </c>
      <c r="F60" s="193" t="str">
        <f>IFERROR(_xll.RtGet("DTSIMI1",D60,"ask")/100,"")</f>
        <v/>
      </c>
      <c r="G60" s="116">
        <f>_xll.qlSimpleQuoteSetValue(E60,F60,Trigger)</f>
        <v>0</v>
      </c>
      <c r="I60" s="291" t="str">
        <f t="shared" si="18"/>
        <v>SW</v>
      </c>
      <c r="J60" s="292" t="s">
        <v>115</v>
      </c>
      <c r="K60" s="292" t="str">
        <f t="shared" si="23"/>
        <v>EURYC1M_AB1E_18Y</v>
      </c>
      <c r="L60" s="193" t="str">
        <f>_xll.qlSimpleQuote(K60,,,,Trigger)</f>
        <v>EURYC1M_AB1E_18Y#0009</v>
      </c>
      <c r="M60" s="193" t="str">
        <f>IFERROR(_xll.RtGet("DTSIMI1",K60,"ASK")/100,"")</f>
        <v/>
      </c>
      <c r="N60" s="283">
        <f>_xll.qlSimpleQuoteSetValue(L60,M60,Trigger)</f>
        <v>0</v>
      </c>
      <c r="O60" s="164"/>
      <c r="P60" s="291" t="str">
        <f t="shared" si="22"/>
        <v>SW</v>
      </c>
      <c r="Q60" s="292" t="s">
        <v>115</v>
      </c>
      <c r="R60" s="292" t="str">
        <f t="shared" si="24"/>
        <v>EUR_CURVE_3M_18Y</v>
      </c>
      <c r="S60" s="193" t="str">
        <f>_xll.qlSimpleQuote(R60,,,,Trigger)</f>
        <v>EUR_CURVE_3M_18Y#0008</v>
      </c>
      <c r="T60" s="193" t="str">
        <f>IFERROR(_xll.RtGet("DTSIMI1",R60,$T$3)/100,"")</f>
        <v/>
      </c>
      <c r="U60" s="193" t="str">
        <f>IFERROR(_xll.RtGet("DTSIMI1",R60,$U$3)/100,"")</f>
        <v/>
      </c>
      <c r="V60" s="193" t="str">
        <f t="shared" si="1"/>
        <v/>
      </c>
      <c r="W60" s="283">
        <f>_xll.qlSimpleQuoteSetValue(S60,V60,Trigger)</f>
        <v>0</v>
      </c>
      <c r="X60" s="154"/>
      <c r="Y60" s="291" t="str">
        <f t="shared" si="19"/>
        <v>SW</v>
      </c>
      <c r="Z60" s="292" t="s">
        <v>115</v>
      </c>
      <c r="AA60" s="292" t="str">
        <f t="shared" si="25"/>
        <v>EURAB6R18Y=</v>
      </c>
      <c r="AB60" s="193" t="str">
        <f>_xll.qlSimpleQuote(AA60,,,,Trigger)</f>
        <v>EURAB6R18Y=#0008</v>
      </c>
      <c r="AC60" s="193" t="str">
        <f>IFERROR(_xll.RtGet("DTSIMI1",AA60,$AC$3)/100,"")</f>
        <v/>
      </c>
      <c r="AD60" s="193" t="str">
        <f>IFERROR(_xll.RtGet("DTSIMI1",AA60,$AD$3)/100,"")</f>
        <v/>
      </c>
      <c r="AE60" s="193" t="str">
        <f t="shared" si="2"/>
        <v/>
      </c>
      <c r="AF60" s="193">
        <f>_xll.qlSimpleQuoteSetValue(AB60,AC60,Trigger)</f>
        <v>0</v>
      </c>
      <c r="AG60" s="164"/>
      <c r="AH60" s="291" t="str">
        <f t="shared" si="20"/>
        <v>SW</v>
      </c>
      <c r="AI60" s="292" t="s">
        <v>115</v>
      </c>
      <c r="AJ60" s="292" t="str">
        <f t="shared" si="26"/>
        <v>EUR_CURVE_12M_18Y</v>
      </c>
      <c r="AK60" s="193" t="str">
        <f>_xll.qlSimpleQuote(AJ60,,,,Trigger)</f>
        <v>EUR_CURVE_12M_18Y#0009</v>
      </c>
      <c r="AL60" s="193" t="str">
        <f>IFERROR(_xll.RtGet("DTSIMI1",AJ60,"ASK")/100,"")</f>
        <v/>
      </c>
      <c r="AM60" s="283">
        <f>_xll.qlSimpleQuoteSetValue(AK60,AL60,Trigger)</f>
        <v>0</v>
      </c>
    </row>
    <row r="61" spans="2:39" x14ac:dyDescent="0.2">
      <c r="B61" s="185" t="str">
        <f t="shared" si="21"/>
        <v/>
      </c>
      <c r="C61" s="291" t="s">
        <v>116</v>
      </c>
      <c r="D61" s="292" t="str">
        <f t="shared" ref="D61:D92" si="27">Currency&amp;"OISDDS"&amp;C61</f>
        <v>EUROISDDS19Y</v>
      </c>
      <c r="E61" s="292" t="str">
        <f>_xll.qlSimpleQuote(D61,,,,Trigger)</f>
        <v>EUROISDDS19Y#0007</v>
      </c>
      <c r="F61" s="193" t="str">
        <f>IFERROR(_xll.RtGet("DTSIMI1",D61,"ask")/100,"")</f>
        <v/>
      </c>
      <c r="G61" s="116">
        <f>_xll.qlSimpleQuoteSetValue(E61,F61,Trigger)</f>
        <v>0</v>
      </c>
      <c r="I61" s="291" t="str">
        <f t="shared" si="18"/>
        <v>SW</v>
      </c>
      <c r="J61" s="292" t="s">
        <v>116</v>
      </c>
      <c r="K61" s="292" t="str">
        <f t="shared" si="23"/>
        <v>EURYC1M_AB1E_19Y</v>
      </c>
      <c r="L61" s="193" t="str">
        <f>_xll.qlSimpleQuote(K61,,,,Trigger)</f>
        <v>EURYC1M_AB1E_19Y#0009</v>
      </c>
      <c r="M61" s="193" t="str">
        <f>IFERROR(_xll.RtGet("DTSIMI1",K61,"ASK")/100,"")</f>
        <v/>
      </c>
      <c r="N61" s="283">
        <f>_xll.qlSimpleQuoteSetValue(L61,M61,Trigger)</f>
        <v>0</v>
      </c>
      <c r="O61" s="164"/>
      <c r="P61" s="291" t="str">
        <f t="shared" si="22"/>
        <v>SW</v>
      </c>
      <c r="Q61" s="292" t="s">
        <v>116</v>
      </c>
      <c r="R61" s="292" t="str">
        <f t="shared" si="24"/>
        <v>EUR_CURVE_3M_19Y</v>
      </c>
      <c r="S61" s="193" t="str">
        <f>_xll.qlSimpleQuote(R61,,,,Trigger)</f>
        <v>EUR_CURVE_3M_19Y#0009</v>
      </c>
      <c r="T61" s="193" t="str">
        <f>IFERROR(_xll.RtGet("DTSIMI1",R61,$T$3)/100,"")</f>
        <v/>
      </c>
      <c r="U61" s="193" t="str">
        <f>IFERROR(_xll.RtGet("DTSIMI1",R61,$U$3)/100,"")</f>
        <v/>
      </c>
      <c r="V61" s="193" t="str">
        <f t="shared" si="1"/>
        <v/>
      </c>
      <c r="W61" s="283">
        <f>_xll.qlSimpleQuoteSetValue(S61,V61,Trigger)</f>
        <v>0</v>
      </c>
      <c r="X61" s="154"/>
      <c r="Y61" s="291" t="str">
        <f t="shared" si="19"/>
        <v>SW</v>
      </c>
      <c r="Z61" s="292" t="s">
        <v>116</v>
      </c>
      <c r="AA61" s="292" t="str">
        <f t="shared" si="25"/>
        <v>EURAB6R19Y=</v>
      </c>
      <c r="AB61" s="193" t="str">
        <f>_xll.qlSimpleQuote(AA61,,,,Trigger)</f>
        <v>EURAB6R19Y=#0009</v>
      </c>
      <c r="AC61" s="193" t="str">
        <f>IFERROR(_xll.RtGet("DTSIMI1",AA61,$AC$3)/100,"")</f>
        <v/>
      </c>
      <c r="AD61" s="193" t="str">
        <f>IFERROR(_xll.RtGet("DTSIMI1",AA61,$AD$3)/100,"")</f>
        <v/>
      </c>
      <c r="AE61" s="193" t="str">
        <f t="shared" si="2"/>
        <v/>
      </c>
      <c r="AF61" s="193">
        <f>_xll.qlSimpleQuoteSetValue(AB61,AC61,Trigger)</f>
        <v>0</v>
      </c>
      <c r="AG61" s="164"/>
      <c r="AH61" s="291" t="str">
        <f t="shared" si="20"/>
        <v>SW</v>
      </c>
      <c r="AI61" s="292" t="s">
        <v>116</v>
      </c>
      <c r="AJ61" s="292" t="str">
        <f t="shared" si="26"/>
        <v>EUR_CURVE_12M_19Y</v>
      </c>
      <c r="AK61" s="193" t="str">
        <f>_xll.qlSimpleQuote(AJ61,,,,Trigger)</f>
        <v>EUR_CURVE_12M_19Y#0009</v>
      </c>
      <c r="AL61" s="193" t="str">
        <f>IFERROR(_xll.RtGet("DTSIMI1",AJ61,"ASK")/100,"")</f>
        <v/>
      </c>
      <c r="AM61" s="283">
        <f>_xll.qlSimpleQuoteSetValue(AK61,AL61,Trigger)</f>
        <v>0</v>
      </c>
    </row>
    <row r="62" spans="2:39" x14ac:dyDescent="0.2">
      <c r="B62" s="185" t="str">
        <f t="shared" si="21"/>
        <v/>
      </c>
      <c r="C62" s="291" t="s">
        <v>117</v>
      </c>
      <c r="D62" s="292" t="str">
        <f t="shared" si="27"/>
        <v>EUROISDDS20Y</v>
      </c>
      <c r="E62" s="292" t="str">
        <f>_xll.qlSimpleQuote(D62,,,,Trigger)</f>
        <v>EUROISDDS20Y#0007</v>
      </c>
      <c r="F62" s="193" t="str">
        <f>IFERROR(_xll.RtGet("DTSIMI1",D62,"ask")/100,"")</f>
        <v/>
      </c>
      <c r="G62" s="116">
        <f>_xll.qlSimpleQuoteSetValue(E62,F62,Trigger)</f>
        <v>0</v>
      </c>
      <c r="I62" s="291" t="str">
        <f t="shared" si="18"/>
        <v>SW</v>
      </c>
      <c r="J62" s="292" t="s">
        <v>117</v>
      </c>
      <c r="K62" s="292" t="str">
        <f t="shared" si="23"/>
        <v>EURYC1M_AB1E_20Y</v>
      </c>
      <c r="L62" s="193" t="str">
        <f>_xll.qlSimpleQuote(K62,,,,Trigger)</f>
        <v>EURYC1M_AB1E_20Y#0009</v>
      </c>
      <c r="M62" s="193" t="str">
        <f>IFERROR(_xll.RtGet("DTSIMI1",K62,"ASK")/100,"")</f>
        <v/>
      </c>
      <c r="N62" s="283">
        <f>_xll.qlSimpleQuoteSetValue(L62,M62,Trigger)</f>
        <v>0</v>
      </c>
      <c r="O62" s="164"/>
      <c r="P62" s="291" t="str">
        <f t="shared" si="22"/>
        <v>SW</v>
      </c>
      <c r="Q62" s="292" t="s">
        <v>117</v>
      </c>
      <c r="R62" s="292" t="str">
        <f t="shared" si="24"/>
        <v>EUR_CURVE_3M_20Y</v>
      </c>
      <c r="S62" s="193" t="str">
        <f>_xll.qlSimpleQuote(R62,,,,Trigger)</f>
        <v>EUR_CURVE_3M_20Y#0009</v>
      </c>
      <c r="T62" s="193" t="str">
        <f>IFERROR(_xll.RtGet("DTSIMI1",R62,$T$3)/100,"")</f>
        <v/>
      </c>
      <c r="U62" s="193" t="str">
        <f>IFERROR(_xll.RtGet("DTSIMI1",R62,$U$3)/100,"")</f>
        <v/>
      </c>
      <c r="V62" s="193" t="str">
        <f t="shared" si="1"/>
        <v/>
      </c>
      <c r="W62" s="283">
        <f>_xll.qlSimpleQuoteSetValue(S62,V62,Trigger)</f>
        <v>0</v>
      </c>
      <c r="X62" s="154"/>
      <c r="Y62" s="291" t="str">
        <f t="shared" si="19"/>
        <v>SW</v>
      </c>
      <c r="Z62" s="292" t="s">
        <v>117</v>
      </c>
      <c r="AA62" s="292" t="str">
        <f t="shared" si="25"/>
        <v>EURAB6R20Y=</v>
      </c>
      <c r="AB62" s="193" t="str">
        <f>_xll.qlSimpleQuote(AA62,,,,Trigger)</f>
        <v>EURAB6R20Y=#0008</v>
      </c>
      <c r="AC62" s="193" t="str">
        <f>IFERROR(_xll.RtGet("DTSIMI1",AA62,$AC$3)/100,"")</f>
        <v/>
      </c>
      <c r="AD62" s="193" t="str">
        <f>IFERROR(_xll.RtGet("DTSIMI1",AA62,$AD$3)/100,"")</f>
        <v/>
      </c>
      <c r="AE62" s="193" t="str">
        <f t="shared" si="2"/>
        <v/>
      </c>
      <c r="AF62" s="193">
        <f>_xll.qlSimpleQuoteSetValue(AB62,AC62,Trigger)</f>
        <v>0</v>
      </c>
      <c r="AG62" s="164"/>
      <c r="AH62" s="291" t="str">
        <f t="shared" si="20"/>
        <v>SW</v>
      </c>
      <c r="AI62" s="292" t="s">
        <v>117</v>
      </c>
      <c r="AJ62" s="292" t="str">
        <f t="shared" si="26"/>
        <v>EUR_CURVE_12M_20Y</v>
      </c>
      <c r="AK62" s="193" t="str">
        <f>_xll.qlSimpleQuote(AJ62,,,,Trigger)</f>
        <v>EUR_CURVE_12M_20Y#0008</v>
      </c>
      <c r="AL62" s="193" t="str">
        <f>IFERROR(_xll.RtGet("DTSIMI1",AJ62,"ASK")/100,"")</f>
        <v/>
      </c>
      <c r="AM62" s="283">
        <f>_xll.qlSimpleQuoteSetValue(AK62,AL62,Trigger)</f>
        <v>0</v>
      </c>
    </row>
    <row r="63" spans="2:39" x14ac:dyDescent="0.2">
      <c r="B63" s="185" t="str">
        <f t="shared" si="21"/>
        <v/>
      </c>
      <c r="C63" s="291" t="s">
        <v>118</v>
      </c>
      <c r="D63" s="292" t="str">
        <f t="shared" si="27"/>
        <v>EUROISDDS21Y</v>
      </c>
      <c r="E63" s="292" t="str">
        <f>_xll.qlSimpleQuote(D63,,,,Trigger)</f>
        <v>EUROISDDS21Y#0007</v>
      </c>
      <c r="F63" s="193" t="str">
        <f>IFERROR(_xll.RtGet("DTSIMI1",D63,"ask")/100,"")</f>
        <v/>
      </c>
      <c r="G63" s="116">
        <f>_xll.qlSimpleQuoteSetValue(E63,F63,Trigger)</f>
        <v>0</v>
      </c>
      <c r="I63" s="291" t="str">
        <f t="shared" si="18"/>
        <v>SW</v>
      </c>
      <c r="J63" s="292" t="s">
        <v>118</v>
      </c>
      <c r="K63" s="292" t="str">
        <f t="shared" si="23"/>
        <v>EURYC1M_AB1E_21Y</v>
      </c>
      <c r="L63" s="193" t="str">
        <f>_xll.qlSimpleQuote(K63,,,,Trigger)</f>
        <v>EURYC1M_AB1E_21Y#0009</v>
      </c>
      <c r="M63" s="193" t="str">
        <f>IFERROR(_xll.RtGet("DTSIMI1",K63,"ASK")/100,"")</f>
        <v/>
      </c>
      <c r="N63" s="283">
        <f>_xll.qlSimpleQuoteSetValue(L63,M63,Trigger)</f>
        <v>0</v>
      </c>
      <c r="O63" s="164"/>
      <c r="P63" s="291" t="str">
        <f t="shared" si="22"/>
        <v>SW</v>
      </c>
      <c r="Q63" s="292" t="s">
        <v>118</v>
      </c>
      <c r="R63" s="292" t="str">
        <f t="shared" si="24"/>
        <v>EUR_CURVE_3M_21Y</v>
      </c>
      <c r="S63" s="193" t="str">
        <f>_xll.qlSimpleQuote(R63,,,,Trigger)</f>
        <v>EUR_CURVE_3M_21Y#0009</v>
      </c>
      <c r="T63" s="193" t="str">
        <f>IFERROR(_xll.RtGet("DTSIMI1",R63,$T$3)/100,"")</f>
        <v/>
      </c>
      <c r="U63" s="193" t="str">
        <f>IFERROR(_xll.RtGet("DTSIMI1",R63,$U$3)/100,"")</f>
        <v/>
      </c>
      <c r="V63" s="193" t="str">
        <f t="shared" si="1"/>
        <v/>
      </c>
      <c r="W63" s="283">
        <f>_xll.qlSimpleQuoteSetValue(S63,V63,Trigger)</f>
        <v>0</v>
      </c>
      <c r="X63" s="154"/>
      <c r="Y63" s="291" t="str">
        <f t="shared" si="19"/>
        <v>SW</v>
      </c>
      <c r="Z63" s="292" t="s">
        <v>118</v>
      </c>
      <c r="AA63" s="292" t="str">
        <f t="shared" si="25"/>
        <v>EURAB6R21Y=</v>
      </c>
      <c r="AB63" s="193" t="str">
        <f>_xll.qlSimpleQuote(AA63,,,,Trigger)</f>
        <v>EURAB6R21Y=#0009</v>
      </c>
      <c r="AC63" s="193" t="str">
        <f>IFERROR(_xll.RtGet("DTSIMI1",AA63,$AC$3)/100,"")</f>
        <v/>
      </c>
      <c r="AD63" s="193" t="str">
        <f>IFERROR(_xll.RtGet("DTSIMI1",AA63,$AD$3)/100,"")</f>
        <v/>
      </c>
      <c r="AE63" s="193" t="str">
        <f t="shared" si="2"/>
        <v/>
      </c>
      <c r="AF63" s="193">
        <f>_xll.qlSimpleQuoteSetValue(AB63,AC63,Trigger)</f>
        <v>0</v>
      </c>
      <c r="AG63" s="164"/>
      <c r="AH63" s="291" t="str">
        <f t="shared" si="20"/>
        <v>SW</v>
      </c>
      <c r="AI63" s="292" t="s">
        <v>118</v>
      </c>
      <c r="AJ63" s="292" t="str">
        <f t="shared" si="26"/>
        <v>EUR_CURVE_12M_21Y</v>
      </c>
      <c r="AK63" s="193" t="str">
        <f>_xll.qlSimpleQuote(AJ63,,,,Trigger)</f>
        <v>EUR_CURVE_12M_21Y#0008</v>
      </c>
      <c r="AL63" s="193" t="str">
        <f>IFERROR(_xll.RtGet("DTSIMI1",AJ63,"ASK")/100,"")</f>
        <v/>
      </c>
      <c r="AM63" s="283">
        <f>_xll.qlSimpleQuoteSetValue(AK63,AL63,Trigger)</f>
        <v>0</v>
      </c>
    </row>
    <row r="64" spans="2:39" x14ac:dyDescent="0.2">
      <c r="B64" s="185" t="str">
        <f t="shared" si="21"/>
        <v/>
      </c>
      <c r="C64" s="291" t="s">
        <v>119</v>
      </c>
      <c r="D64" s="292" t="str">
        <f t="shared" si="27"/>
        <v>EUROISDDS22Y</v>
      </c>
      <c r="E64" s="292" t="str">
        <f>_xll.qlSimpleQuote(D64,,,,Trigger)</f>
        <v>EUROISDDS22Y#0007</v>
      </c>
      <c r="F64" s="193" t="str">
        <f>IFERROR(_xll.RtGet("DTSIMI1",D64,"ask")/100,"")</f>
        <v/>
      </c>
      <c r="G64" s="116">
        <f>_xll.qlSimpleQuoteSetValue(E64,F64,Trigger)</f>
        <v>0</v>
      </c>
      <c r="I64" s="291" t="str">
        <f t="shared" si="18"/>
        <v>SW</v>
      </c>
      <c r="J64" s="292" t="s">
        <v>119</v>
      </c>
      <c r="K64" s="292" t="str">
        <f t="shared" si="23"/>
        <v>EURYC1M_AB1E_22Y</v>
      </c>
      <c r="L64" s="193" t="str">
        <f>_xll.qlSimpleQuote(K64,,,,Trigger)</f>
        <v>EURYC1M_AB1E_22Y#0009</v>
      </c>
      <c r="M64" s="193" t="str">
        <f>IFERROR(_xll.RtGet("DTSIMI1",K64,"ASK")/100,"")</f>
        <v/>
      </c>
      <c r="N64" s="283">
        <f>_xll.qlSimpleQuoteSetValue(L64,M64,Trigger)</f>
        <v>0</v>
      </c>
      <c r="O64" s="164"/>
      <c r="P64" s="291" t="str">
        <f t="shared" si="22"/>
        <v>SW</v>
      </c>
      <c r="Q64" s="292" t="s">
        <v>119</v>
      </c>
      <c r="R64" s="292" t="str">
        <f t="shared" si="24"/>
        <v>EUR_CURVE_3M_22Y</v>
      </c>
      <c r="S64" s="193" t="str">
        <f>_xll.qlSimpleQuote(R64,,,,Trigger)</f>
        <v>EUR_CURVE_3M_22Y#0009</v>
      </c>
      <c r="T64" s="193" t="str">
        <f>IFERROR(_xll.RtGet("DTSIMI1",R64,$T$3)/100,"")</f>
        <v/>
      </c>
      <c r="U64" s="193" t="str">
        <f>IFERROR(_xll.RtGet("DTSIMI1",R64,$U$3)/100,"")</f>
        <v/>
      </c>
      <c r="V64" s="193" t="str">
        <f t="shared" si="1"/>
        <v/>
      </c>
      <c r="W64" s="283">
        <f>_xll.qlSimpleQuoteSetValue(S64,V64,Trigger)</f>
        <v>0</v>
      </c>
      <c r="X64" s="154"/>
      <c r="Y64" s="291" t="str">
        <f t="shared" si="19"/>
        <v>SW</v>
      </c>
      <c r="Z64" s="292" t="s">
        <v>119</v>
      </c>
      <c r="AA64" s="292" t="str">
        <f t="shared" si="25"/>
        <v>EURAB6R22Y=</v>
      </c>
      <c r="AB64" s="193" t="str">
        <f>_xll.qlSimpleQuote(AA64,,,,Trigger)</f>
        <v>EURAB6R22Y=#0009</v>
      </c>
      <c r="AC64" s="193" t="str">
        <f>IFERROR(_xll.RtGet("DTSIMI1",AA64,$AC$3)/100,"")</f>
        <v/>
      </c>
      <c r="AD64" s="193" t="str">
        <f>IFERROR(_xll.RtGet("DTSIMI1",AA64,$AD$3)/100,"")</f>
        <v/>
      </c>
      <c r="AE64" s="193" t="str">
        <f t="shared" si="2"/>
        <v/>
      </c>
      <c r="AF64" s="193">
        <f>_xll.qlSimpleQuoteSetValue(AB64,AC64,Trigger)</f>
        <v>0</v>
      </c>
      <c r="AG64" s="164"/>
      <c r="AH64" s="291" t="str">
        <f t="shared" si="20"/>
        <v>SW</v>
      </c>
      <c r="AI64" s="292" t="s">
        <v>119</v>
      </c>
      <c r="AJ64" s="292" t="str">
        <f t="shared" si="26"/>
        <v>EUR_CURVE_12M_22Y</v>
      </c>
      <c r="AK64" s="193" t="str">
        <f>_xll.qlSimpleQuote(AJ64,,,,Trigger)</f>
        <v>EUR_CURVE_12M_22Y#0008</v>
      </c>
      <c r="AL64" s="193" t="str">
        <f>IFERROR(_xll.RtGet("DTSIMI1",AJ64,"ASK")/100,"")</f>
        <v/>
      </c>
      <c r="AM64" s="283">
        <f>_xll.qlSimpleQuoteSetValue(AK64,AL64,Trigger)</f>
        <v>0</v>
      </c>
    </row>
    <row r="65" spans="2:39" x14ac:dyDescent="0.2">
      <c r="B65" s="185" t="str">
        <f t="shared" si="21"/>
        <v/>
      </c>
      <c r="C65" s="291" t="s">
        <v>120</v>
      </c>
      <c r="D65" s="292" t="str">
        <f t="shared" si="27"/>
        <v>EUROISDDS23Y</v>
      </c>
      <c r="E65" s="292" t="str">
        <f>_xll.qlSimpleQuote(D65,,,,Trigger)</f>
        <v>EUROISDDS23Y#0008</v>
      </c>
      <c r="F65" s="193" t="str">
        <f>IFERROR(_xll.RtGet("DTSIMI1",D65,"ask")/100,"")</f>
        <v/>
      </c>
      <c r="G65" s="116">
        <f>_xll.qlSimpleQuoteSetValue(E65,F65,Trigger)</f>
        <v>0</v>
      </c>
      <c r="I65" s="291" t="str">
        <f t="shared" si="18"/>
        <v>SW</v>
      </c>
      <c r="J65" s="292" t="s">
        <v>120</v>
      </c>
      <c r="K65" s="292" t="str">
        <f t="shared" si="23"/>
        <v>EURYC1M_AB1E_23Y</v>
      </c>
      <c r="L65" s="193" t="str">
        <f>_xll.qlSimpleQuote(K65,,,,Trigger)</f>
        <v>EURYC1M_AB1E_23Y#0009</v>
      </c>
      <c r="M65" s="193" t="str">
        <f>IFERROR(_xll.RtGet("DTSIMI1",K65,"ASK")/100,"")</f>
        <v/>
      </c>
      <c r="N65" s="283">
        <f>_xll.qlSimpleQuoteSetValue(L65,M65,Trigger)</f>
        <v>0</v>
      </c>
      <c r="O65" s="164"/>
      <c r="P65" s="291" t="str">
        <f t="shared" si="22"/>
        <v>SW</v>
      </c>
      <c r="Q65" s="292" t="s">
        <v>120</v>
      </c>
      <c r="R65" s="292" t="str">
        <f t="shared" si="24"/>
        <v>EUR_CURVE_3M_23Y</v>
      </c>
      <c r="S65" s="193" t="str">
        <f>_xll.qlSimpleQuote(R65,,,,Trigger)</f>
        <v>EUR_CURVE_3M_23Y#0008</v>
      </c>
      <c r="T65" s="193" t="str">
        <f>IFERROR(_xll.RtGet("DTSIMI1",R65,$T$3)/100,"")</f>
        <v/>
      </c>
      <c r="U65" s="193" t="str">
        <f>IFERROR(_xll.RtGet("DTSIMI1",R65,$U$3)/100,"")</f>
        <v/>
      </c>
      <c r="V65" s="193" t="str">
        <f t="shared" si="1"/>
        <v/>
      </c>
      <c r="W65" s="283">
        <f>_xll.qlSimpleQuoteSetValue(S65,V65,Trigger)</f>
        <v>0</v>
      </c>
      <c r="X65" s="154"/>
      <c r="Y65" s="291" t="str">
        <f t="shared" si="19"/>
        <v>SW</v>
      </c>
      <c r="Z65" s="292" t="s">
        <v>120</v>
      </c>
      <c r="AA65" s="292" t="str">
        <f t="shared" si="25"/>
        <v>EURAB6R23Y=</v>
      </c>
      <c r="AB65" s="193" t="str">
        <f>_xll.qlSimpleQuote(AA65,,,,Trigger)</f>
        <v>EURAB6R23Y=#0008</v>
      </c>
      <c r="AC65" s="193" t="str">
        <f>IFERROR(_xll.RtGet("DTSIMI1",AA65,$AC$3)/100,"")</f>
        <v/>
      </c>
      <c r="AD65" s="193" t="str">
        <f>IFERROR(_xll.RtGet("DTSIMI1",AA65,$AD$3)/100,"")</f>
        <v/>
      </c>
      <c r="AE65" s="193" t="str">
        <f t="shared" si="2"/>
        <v/>
      </c>
      <c r="AF65" s="193">
        <f>_xll.qlSimpleQuoteSetValue(AB65,AC65,Trigger)</f>
        <v>0</v>
      </c>
      <c r="AG65" s="164"/>
      <c r="AH65" s="291" t="str">
        <f t="shared" si="20"/>
        <v>SW</v>
      </c>
      <c r="AI65" s="292" t="s">
        <v>120</v>
      </c>
      <c r="AJ65" s="292" t="str">
        <f t="shared" si="26"/>
        <v>EUR_CURVE_12M_23Y</v>
      </c>
      <c r="AK65" s="193" t="str">
        <f>_xll.qlSimpleQuote(AJ65,,,,Trigger)</f>
        <v>EUR_CURVE_12M_23Y#0008</v>
      </c>
      <c r="AL65" s="193" t="str">
        <f>IFERROR(_xll.RtGet("DTSIMI1",AJ65,"ASK")/100,"")</f>
        <v/>
      </c>
      <c r="AM65" s="283">
        <f>_xll.qlSimpleQuoteSetValue(AK65,AL65,Trigger)</f>
        <v>0</v>
      </c>
    </row>
    <row r="66" spans="2:39" x14ac:dyDescent="0.2">
      <c r="B66" s="185" t="str">
        <f t="shared" si="21"/>
        <v/>
      </c>
      <c r="C66" s="291" t="s">
        <v>121</v>
      </c>
      <c r="D66" s="292" t="str">
        <f t="shared" si="27"/>
        <v>EUROISDDS24Y</v>
      </c>
      <c r="E66" s="292" t="str">
        <f>_xll.qlSimpleQuote(D66,,,,Trigger)</f>
        <v>EUROISDDS24Y#0007</v>
      </c>
      <c r="F66" s="193" t="str">
        <f>IFERROR(_xll.RtGet("DTSIMI1",D66,"ask")/100,"")</f>
        <v/>
      </c>
      <c r="G66" s="116">
        <f>_xll.qlSimpleQuoteSetValue(E66,F66,Trigger)</f>
        <v>0</v>
      </c>
      <c r="I66" s="291" t="str">
        <f t="shared" si="18"/>
        <v>SW</v>
      </c>
      <c r="J66" s="292" t="s">
        <v>121</v>
      </c>
      <c r="K66" s="292" t="str">
        <f t="shared" si="23"/>
        <v>EURYC1M_AB1E_24Y</v>
      </c>
      <c r="L66" s="193" t="str">
        <f>_xll.qlSimpleQuote(K66,,,,Trigger)</f>
        <v>EURYC1M_AB1E_24Y#0008</v>
      </c>
      <c r="M66" s="193" t="str">
        <f>IFERROR(_xll.RtGet("DTSIMI1",K66,"ASK")/100,"")</f>
        <v/>
      </c>
      <c r="N66" s="283">
        <f>_xll.qlSimpleQuoteSetValue(L66,M66,Trigger)</f>
        <v>0</v>
      </c>
      <c r="O66" s="164"/>
      <c r="P66" s="291" t="str">
        <f t="shared" si="22"/>
        <v>SW</v>
      </c>
      <c r="Q66" s="292" t="s">
        <v>121</v>
      </c>
      <c r="R66" s="292" t="str">
        <f t="shared" si="24"/>
        <v>EUR_CURVE_3M_24Y</v>
      </c>
      <c r="S66" s="193" t="str">
        <f>_xll.qlSimpleQuote(R66,,,,Trigger)</f>
        <v>EUR_CURVE_3M_24Y#0008</v>
      </c>
      <c r="T66" s="193" t="str">
        <f>IFERROR(_xll.RtGet("DTSIMI1",R66,$T$3)/100,"")</f>
        <v/>
      </c>
      <c r="U66" s="193" t="str">
        <f>IFERROR(_xll.RtGet("DTSIMI1",R66,$U$3)/100,"")</f>
        <v/>
      </c>
      <c r="V66" s="193" t="str">
        <f t="shared" si="1"/>
        <v/>
      </c>
      <c r="W66" s="283">
        <f>_xll.qlSimpleQuoteSetValue(S66,V66,Trigger)</f>
        <v>0</v>
      </c>
      <c r="X66" s="154"/>
      <c r="Y66" s="291" t="str">
        <f t="shared" si="19"/>
        <v>SW</v>
      </c>
      <c r="Z66" s="292" t="s">
        <v>121</v>
      </c>
      <c r="AA66" s="292" t="str">
        <f t="shared" si="25"/>
        <v>EURAB6R24Y=</v>
      </c>
      <c r="AB66" s="193" t="str">
        <f>_xll.qlSimpleQuote(AA66,,,,Trigger)</f>
        <v>EURAB6R24Y=#0008</v>
      </c>
      <c r="AC66" s="193" t="str">
        <f>IFERROR(_xll.RtGet("DTSIMI1",AA66,$AC$3)/100,"")</f>
        <v/>
      </c>
      <c r="AD66" s="193" t="str">
        <f>IFERROR(_xll.RtGet("DTSIMI1",AA66,$AD$3)/100,"")</f>
        <v/>
      </c>
      <c r="AE66" s="193" t="str">
        <f t="shared" si="2"/>
        <v/>
      </c>
      <c r="AF66" s="193">
        <f>_xll.qlSimpleQuoteSetValue(AB66,AC66,Trigger)</f>
        <v>0</v>
      </c>
      <c r="AG66" s="164"/>
      <c r="AH66" s="291" t="str">
        <f t="shared" si="20"/>
        <v>SW</v>
      </c>
      <c r="AI66" s="292" t="s">
        <v>121</v>
      </c>
      <c r="AJ66" s="292" t="str">
        <f t="shared" si="26"/>
        <v>EUR_CURVE_12M_24Y</v>
      </c>
      <c r="AK66" s="193" t="str">
        <f>_xll.qlSimpleQuote(AJ66,,,,Trigger)</f>
        <v>EUR_CURVE_12M_24Y#0009</v>
      </c>
      <c r="AL66" s="193" t="str">
        <f>IFERROR(_xll.RtGet("DTSIMI1",AJ66,"ASK")/100,"")</f>
        <v/>
      </c>
      <c r="AM66" s="283">
        <f>_xll.qlSimpleQuoteSetValue(AK66,AL66,Trigger)</f>
        <v>0</v>
      </c>
    </row>
    <row r="67" spans="2:39" x14ac:dyDescent="0.2">
      <c r="B67" s="185" t="str">
        <f t="shared" si="21"/>
        <v/>
      </c>
      <c r="C67" s="291" t="s">
        <v>122</v>
      </c>
      <c r="D67" s="292" t="str">
        <f t="shared" si="27"/>
        <v>EUROISDDS25Y</v>
      </c>
      <c r="E67" s="292" t="str">
        <f>_xll.qlSimpleQuote(D67,,,,Trigger)</f>
        <v>EUROISDDS25Y#0007</v>
      </c>
      <c r="F67" s="193" t="str">
        <f>IFERROR(_xll.RtGet("DTSIMI1",D67,"ask")/100,"")</f>
        <v/>
      </c>
      <c r="G67" s="116">
        <f>_xll.qlSimpleQuoteSetValue(E67,F67,Trigger)</f>
        <v>0</v>
      </c>
      <c r="I67" s="291" t="str">
        <f t="shared" si="18"/>
        <v>SW</v>
      </c>
      <c r="J67" s="292" t="s">
        <v>122</v>
      </c>
      <c r="K67" s="292" t="str">
        <f t="shared" si="23"/>
        <v>EURYC1M_AB1E_25Y</v>
      </c>
      <c r="L67" s="193" t="str">
        <f>_xll.qlSimpleQuote(K67,,,,Trigger)</f>
        <v>EURYC1M_AB1E_25Y#0009</v>
      </c>
      <c r="M67" s="193" t="str">
        <f>IFERROR(_xll.RtGet("DTSIMI1",K67,"ASK")/100,"")</f>
        <v/>
      </c>
      <c r="N67" s="283">
        <f>_xll.qlSimpleQuoteSetValue(L67,M67,Trigger)</f>
        <v>0</v>
      </c>
      <c r="O67" s="164"/>
      <c r="P67" s="291" t="str">
        <f t="shared" si="22"/>
        <v>SW</v>
      </c>
      <c r="Q67" s="292" t="s">
        <v>122</v>
      </c>
      <c r="R67" s="292" t="str">
        <f t="shared" si="24"/>
        <v>EUR_CURVE_3M_25Y</v>
      </c>
      <c r="S67" s="193" t="str">
        <f>_xll.qlSimpleQuote(R67,,,,Trigger)</f>
        <v>EUR_CURVE_3M_25Y#0009</v>
      </c>
      <c r="T67" s="193" t="str">
        <f>IFERROR(_xll.RtGet("DTSIMI1",R67,$T$3)/100,"")</f>
        <v/>
      </c>
      <c r="U67" s="193" t="str">
        <f>IFERROR(_xll.RtGet("DTSIMI1",R67,$U$3)/100,"")</f>
        <v/>
      </c>
      <c r="V67" s="193" t="str">
        <f t="shared" si="1"/>
        <v/>
      </c>
      <c r="W67" s="283">
        <f>_xll.qlSimpleQuoteSetValue(S67,V67,Trigger)</f>
        <v>0</v>
      </c>
      <c r="X67" s="154"/>
      <c r="Y67" s="291" t="str">
        <f t="shared" si="19"/>
        <v>SW</v>
      </c>
      <c r="Z67" s="292" t="s">
        <v>122</v>
      </c>
      <c r="AA67" s="292" t="str">
        <f t="shared" si="25"/>
        <v>EURAB6R25Y=</v>
      </c>
      <c r="AB67" s="193" t="str">
        <f>_xll.qlSimpleQuote(AA67,,,,Trigger)</f>
        <v>EURAB6R25Y=#0009</v>
      </c>
      <c r="AC67" s="193" t="str">
        <f>IFERROR(_xll.RtGet("DTSIMI1",AA67,$AC$3)/100,"")</f>
        <v/>
      </c>
      <c r="AD67" s="193" t="str">
        <f>IFERROR(_xll.RtGet("DTSIMI1",AA67,$AD$3)/100,"")</f>
        <v/>
      </c>
      <c r="AE67" s="193" t="str">
        <f t="shared" si="2"/>
        <v/>
      </c>
      <c r="AF67" s="193">
        <f>_xll.qlSimpleQuoteSetValue(AB67,AC67,Trigger)</f>
        <v>0</v>
      </c>
      <c r="AG67" s="164"/>
      <c r="AH67" s="291" t="str">
        <f t="shared" si="20"/>
        <v>SW</v>
      </c>
      <c r="AI67" s="292" t="s">
        <v>122</v>
      </c>
      <c r="AJ67" s="292" t="str">
        <f t="shared" si="26"/>
        <v>EUR_CURVE_12M_25Y</v>
      </c>
      <c r="AK67" s="193" t="str">
        <f>_xll.qlSimpleQuote(AJ67,,,,Trigger)</f>
        <v>EUR_CURVE_12M_25Y#0008</v>
      </c>
      <c r="AL67" s="193" t="str">
        <f>IFERROR(_xll.RtGet("DTSIMI1",AJ67,"ASK")/100,"")</f>
        <v/>
      </c>
      <c r="AM67" s="283">
        <f>_xll.qlSimpleQuoteSetValue(AK67,AL67,Trigger)</f>
        <v>0</v>
      </c>
    </row>
    <row r="68" spans="2:39" x14ac:dyDescent="0.2">
      <c r="B68" s="185" t="str">
        <f t="shared" si="21"/>
        <v/>
      </c>
      <c r="C68" s="291" t="s">
        <v>123</v>
      </c>
      <c r="D68" s="292" t="str">
        <f t="shared" si="27"/>
        <v>EUROISDDS26Y</v>
      </c>
      <c r="E68" s="292" t="str">
        <f>_xll.qlSimpleQuote(D68,,,,Trigger)</f>
        <v>EUROISDDS26Y#0007</v>
      </c>
      <c r="F68" s="193" t="str">
        <f>IFERROR(_xll.RtGet("DTSIMI1",D68,"ask")/100,"")</f>
        <v/>
      </c>
      <c r="G68" s="116">
        <f>_xll.qlSimpleQuoteSetValue(E68,F68,Trigger)</f>
        <v>0</v>
      </c>
      <c r="I68" s="291" t="str">
        <f t="shared" si="18"/>
        <v>SW</v>
      </c>
      <c r="J68" s="292" t="s">
        <v>123</v>
      </c>
      <c r="K68" s="292" t="str">
        <f t="shared" si="23"/>
        <v>EURYC1M_AB1E_26Y</v>
      </c>
      <c r="L68" s="193" t="str">
        <f>_xll.qlSimpleQuote(K68,,,,Trigger)</f>
        <v>EURYC1M_AB1E_26Y#0009</v>
      </c>
      <c r="M68" s="193" t="str">
        <f>IFERROR(_xll.RtGet("DTSIMI1",K68,"ASK")/100,"")</f>
        <v/>
      </c>
      <c r="N68" s="283">
        <f>_xll.qlSimpleQuoteSetValue(L68,M68,Trigger)</f>
        <v>0</v>
      </c>
      <c r="O68" s="164"/>
      <c r="P68" s="291" t="str">
        <f t="shared" si="22"/>
        <v>SW</v>
      </c>
      <c r="Q68" s="292" t="s">
        <v>123</v>
      </c>
      <c r="R68" s="292" t="str">
        <f t="shared" si="24"/>
        <v>EUR_CURVE_3M_26Y</v>
      </c>
      <c r="S68" s="193" t="str">
        <f>_xll.qlSimpleQuote(R68,,,,Trigger)</f>
        <v>EUR_CURVE_3M_26Y#0009</v>
      </c>
      <c r="T68" s="193" t="str">
        <f>IFERROR(_xll.RtGet("DTSIMI1",R68,$T$3)/100,"")</f>
        <v/>
      </c>
      <c r="U68" s="193" t="str">
        <f>IFERROR(_xll.RtGet("DTSIMI1",R68,$U$3)/100,"")</f>
        <v/>
      </c>
      <c r="V68" s="193" t="str">
        <f t="shared" si="1"/>
        <v/>
      </c>
      <c r="W68" s="283">
        <f>_xll.qlSimpleQuoteSetValue(S68,V68,Trigger)</f>
        <v>0</v>
      </c>
      <c r="X68" s="154"/>
      <c r="Y68" s="291" t="str">
        <f t="shared" si="19"/>
        <v>SW</v>
      </c>
      <c r="Z68" s="292" t="s">
        <v>123</v>
      </c>
      <c r="AA68" s="292" t="str">
        <f t="shared" si="25"/>
        <v>EURAB6R26Y=</v>
      </c>
      <c r="AB68" s="193" t="str">
        <f>_xll.qlSimpleQuote(AA68,,,,Trigger)</f>
        <v>EURAB6R26Y=#0009</v>
      </c>
      <c r="AC68" s="193" t="str">
        <f>IFERROR(_xll.RtGet("DTSIMI1",AA68,$AC$3)/100,"")</f>
        <v/>
      </c>
      <c r="AD68" s="193" t="str">
        <f>IFERROR(_xll.RtGet("DTSIMI1",AA68,$AD$3)/100,"")</f>
        <v/>
      </c>
      <c r="AE68" s="193" t="str">
        <f t="shared" si="2"/>
        <v/>
      </c>
      <c r="AF68" s="193">
        <f>_xll.qlSimpleQuoteSetValue(AB68,AC68,Trigger)</f>
        <v>0</v>
      </c>
      <c r="AG68" s="164"/>
      <c r="AH68" s="291" t="str">
        <f t="shared" si="20"/>
        <v>SW</v>
      </c>
      <c r="AI68" s="292" t="s">
        <v>123</v>
      </c>
      <c r="AJ68" s="292" t="str">
        <f t="shared" si="26"/>
        <v>EUR_CURVE_12M_26Y</v>
      </c>
      <c r="AK68" s="193" t="str">
        <f>_xll.qlSimpleQuote(AJ68,,,,Trigger)</f>
        <v>EUR_CURVE_12M_26Y#0009</v>
      </c>
      <c r="AL68" s="193" t="str">
        <f>IFERROR(_xll.RtGet("DTSIMI1",AJ68,"ASK")/100,"")</f>
        <v/>
      </c>
      <c r="AM68" s="283">
        <f>_xll.qlSimpleQuoteSetValue(AK68,AL68,Trigger)</f>
        <v>0</v>
      </c>
    </row>
    <row r="69" spans="2:39" x14ac:dyDescent="0.2">
      <c r="B69" s="185" t="str">
        <f t="shared" si="21"/>
        <v/>
      </c>
      <c r="C69" s="291" t="s">
        <v>124</v>
      </c>
      <c r="D69" s="292" t="str">
        <f t="shared" si="27"/>
        <v>EUROISDDS27Y</v>
      </c>
      <c r="E69" s="292" t="str">
        <f>_xll.qlSimpleQuote(D69,,,,Trigger)</f>
        <v>EUROISDDS27Y#0007</v>
      </c>
      <c r="F69" s="193" t="str">
        <f>IFERROR(_xll.RtGet("DTSIMI1",D69,"ask")/100,"")</f>
        <v/>
      </c>
      <c r="G69" s="116">
        <f>_xll.qlSimpleQuoteSetValue(E69,F69,Trigger)</f>
        <v>0</v>
      </c>
      <c r="I69" s="291" t="str">
        <f t="shared" si="18"/>
        <v>SW</v>
      </c>
      <c r="J69" s="292" t="s">
        <v>124</v>
      </c>
      <c r="K69" s="292" t="str">
        <f t="shared" si="23"/>
        <v>EURYC1M_AB1E_27Y</v>
      </c>
      <c r="L69" s="193" t="str">
        <f>_xll.qlSimpleQuote(K69,,,,Trigger)</f>
        <v>EURYC1M_AB1E_27Y#0008</v>
      </c>
      <c r="M69" s="193" t="str">
        <f>IFERROR(_xll.RtGet("DTSIMI1",K69,"ASK")/100,"")</f>
        <v/>
      </c>
      <c r="N69" s="283">
        <f>_xll.qlSimpleQuoteSetValue(L69,M69,Trigger)</f>
        <v>0</v>
      </c>
      <c r="O69" s="164"/>
      <c r="P69" s="291" t="str">
        <f t="shared" si="22"/>
        <v>SW</v>
      </c>
      <c r="Q69" s="292" t="s">
        <v>124</v>
      </c>
      <c r="R69" s="292" t="str">
        <f t="shared" si="24"/>
        <v>EUR_CURVE_3M_27Y</v>
      </c>
      <c r="S69" s="193" t="str">
        <f>_xll.qlSimpleQuote(R69,,,,Trigger)</f>
        <v>EUR_CURVE_3M_27Y#0009</v>
      </c>
      <c r="T69" s="193" t="str">
        <f>IFERROR(_xll.RtGet("DTSIMI1",R69,$T$3)/100,"")</f>
        <v/>
      </c>
      <c r="U69" s="193" t="str">
        <f>IFERROR(_xll.RtGet("DTSIMI1",R69,$U$3)/100,"")</f>
        <v/>
      </c>
      <c r="V69" s="193" t="str">
        <f t="shared" ref="V69:V102" si="28">IFERROR(AVERAGE(T69:U69),"")</f>
        <v/>
      </c>
      <c r="W69" s="283">
        <f>_xll.qlSimpleQuoteSetValue(S69,V69,Trigger)</f>
        <v>0</v>
      </c>
      <c r="X69" s="154"/>
      <c r="Y69" s="291" t="str">
        <f t="shared" si="19"/>
        <v>SW</v>
      </c>
      <c r="Z69" s="292" t="s">
        <v>124</v>
      </c>
      <c r="AA69" s="292" t="str">
        <f t="shared" si="25"/>
        <v>EURAB6R27Y=</v>
      </c>
      <c r="AB69" s="193" t="str">
        <f>_xll.qlSimpleQuote(AA69,,,,Trigger)</f>
        <v>EURAB6R27Y=#0009</v>
      </c>
      <c r="AC69" s="193" t="str">
        <f>IFERROR(_xll.RtGet("DTSIMI1",AA69,$AC$3)/100,"")</f>
        <v/>
      </c>
      <c r="AD69" s="193" t="str">
        <f>IFERROR(_xll.RtGet("DTSIMI1",AA69,$AD$3)/100,"")</f>
        <v/>
      </c>
      <c r="AE69" s="193" t="str">
        <f t="shared" ref="AE69:AE102" si="29">IFERROR(AVERAGE(AC69,AD69),"")</f>
        <v/>
      </c>
      <c r="AF69" s="193">
        <f>_xll.qlSimpleQuoteSetValue(AB69,AC69,Trigger)</f>
        <v>0</v>
      </c>
      <c r="AG69" s="164"/>
      <c r="AH69" s="291" t="str">
        <f t="shared" si="20"/>
        <v>SW</v>
      </c>
      <c r="AI69" s="292" t="s">
        <v>124</v>
      </c>
      <c r="AJ69" s="292" t="str">
        <f t="shared" si="26"/>
        <v>EUR_CURVE_12M_27Y</v>
      </c>
      <c r="AK69" s="193" t="str">
        <f>_xll.qlSimpleQuote(AJ69,,,,Trigger)</f>
        <v>EUR_CURVE_12M_27Y#0009</v>
      </c>
      <c r="AL69" s="193" t="str">
        <f>IFERROR(_xll.RtGet("DTSIMI1",AJ69,"ASK")/100,"")</f>
        <v/>
      </c>
      <c r="AM69" s="283">
        <f>_xll.qlSimpleQuoteSetValue(AK69,AL69,Trigger)</f>
        <v>0</v>
      </c>
    </row>
    <row r="70" spans="2:39" x14ac:dyDescent="0.2">
      <c r="B70" s="185" t="str">
        <f t="shared" si="21"/>
        <v/>
      </c>
      <c r="C70" s="291" t="s">
        <v>125</v>
      </c>
      <c r="D70" s="292" t="str">
        <f t="shared" si="27"/>
        <v>EUROISDDS28Y</v>
      </c>
      <c r="E70" s="292" t="str">
        <f>_xll.qlSimpleQuote(D70,,,,Trigger)</f>
        <v>EUROISDDS28Y#0007</v>
      </c>
      <c r="F70" s="193" t="str">
        <f>IFERROR(_xll.RtGet("DTSIMI1",D70,"ask")/100,"")</f>
        <v/>
      </c>
      <c r="G70" s="116">
        <f>_xll.qlSimpleQuoteSetValue(E70,F70,Trigger)</f>
        <v>0</v>
      </c>
      <c r="I70" s="291" t="str">
        <f t="shared" si="18"/>
        <v>SW</v>
      </c>
      <c r="J70" s="292" t="s">
        <v>125</v>
      </c>
      <c r="K70" s="292" t="str">
        <f t="shared" si="23"/>
        <v>EURYC1M_AB1E_28Y</v>
      </c>
      <c r="L70" s="193" t="str">
        <f>_xll.qlSimpleQuote(K70,,,,Trigger)</f>
        <v>EURYC1M_AB1E_28Y#0009</v>
      </c>
      <c r="M70" s="193" t="str">
        <f>IFERROR(_xll.RtGet("DTSIMI1",K70,"ASK")/100,"")</f>
        <v/>
      </c>
      <c r="N70" s="283">
        <f>_xll.qlSimpleQuoteSetValue(L70,M70,Trigger)</f>
        <v>0</v>
      </c>
      <c r="O70" s="164"/>
      <c r="P70" s="291" t="str">
        <f t="shared" si="22"/>
        <v>SW</v>
      </c>
      <c r="Q70" s="292" t="s">
        <v>125</v>
      </c>
      <c r="R70" s="292" t="str">
        <f t="shared" si="24"/>
        <v>EUR_CURVE_3M_28Y</v>
      </c>
      <c r="S70" s="193" t="str">
        <f>_xll.qlSimpleQuote(R70,,,,Trigger)</f>
        <v>EUR_CURVE_3M_28Y#0009</v>
      </c>
      <c r="T70" s="193" t="str">
        <f>IFERROR(_xll.RtGet("DTSIMI1",R70,$T$3)/100,"")</f>
        <v/>
      </c>
      <c r="U70" s="193" t="str">
        <f>IFERROR(_xll.RtGet("DTSIMI1",R70,$U$3)/100,"")</f>
        <v/>
      </c>
      <c r="V70" s="193" t="str">
        <f t="shared" si="28"/>
        <v/>
      </c>
      <c r="W70" s="283">
        <f>_xll.qlSimpleQuoteSetValue(S70,V70,Trigger)</f>
        <v>0</v>
      </c>
      <c r="X70" s="154"/>
      <c r="Y70" s="291" t="str">
        <f t="shared" si="19"/>
        <v>SW</v>
      </c>
      <c r="Z70" s="292" t="s">
        <v>125</v>
      </c>
      <c r="AA70" s="292" t="str">
        <f t="shared" si="25"/>
        <v>EURAB6R28Y=</v>
      </c>
      <c r="AB70" s="193" t="str">
        <f>_xll.qlSimpleQuote(AA70,,,,Trigger)</f>
        <v>EURAB6R28Y=#0009</v>
      </c>
      <c r="AC70" s="193" t="str">
        <f>IFERROR(_xll.RtGet("DTSIMI1",AA70,$AC$3)/100,"")</f>
        <v/>
      </c>
      <c r="AD70" s="193" t="str">
        <f>IFERROR(_xll.RtGet("DTSIMI1",AA70,$AD$3)/100,"")</f>
        <v/>
      </c>
      <c r="AE70" s="193" t="str">
        <f t="shared" si="29"/>
        <v/>
      </c>
      <c r="AF70" s="193">
        <f>_xll.qlSimpleQuoteSetValue(AB70,AC70,Trigger)</f>
        <v>0</v>
      </c>
      <c r="AG70" s="164"/>
      <c r="AH70" s="291" t="str">
        <f t="shared" si="20"/>
        <v>SW</v>
      </c>
      <c r="AI70" s="292" t="s">
        <v>125</v>
      </c>
      <c r="AJ70" s="292" t="str">
        <f t="shared" si="26"/>
        <v>EUR_CURVE_12M_28Y</v>
      </c>
      <c r="AK70" s="193" t="str">
        <f>_xll.qlSimpleQuote(AJ70,,,,Trigger)</f>
        <v>EUR_CURVE_12M_28Y#0008</v>
      </c>
      <c r="AL70" s="193" t="str">
        <f>IFERROR(_xll.RtGet("DTSIMI1",AJ70,"ASK")/100,"")</f>
        <v/>
      </c>
      <c r="AM70" s="283">
        <f>_xll.qlSimpleQuoteSetValue(AK70,AL70,Trigger)</f>
        <v>0</v>
      </c>
    </row>
    <row r="71" spans="2:39" x14ac:dyDescent="0.2">
      <c r="B71" s="185" t="str">
        <f t="shared" si="21"/>
        <v/>
      </c>
      <c r="C71" s="291" t="s">
        <v>126</v>
      </c>
      <c r="D71" s="292" t="str">
        <f t="shared" si="27"/>
        <v>EUROISDDS29Y</v>
      </c>
      <c r="E71" s="292" t="str">
        <f>_xll.qlSimpleQuote(D71,,,,Trigger)</f>
        <v>EUROISDDS29Y#0008</v>
      </c>
      <c r="F71" s="193" t="str">
        <f>IFERROR(_xll.RtGet("DTSIMI1",D71,"ask")/100,"")</f>
        <v/>
      </c>
      <c r="G71" s="116">
        <f>_xll.qlSimpleQuoteSetValue(E71,F71,Trigger)</f>
        <v>0</v>
      </c>
      <c r="I71" s="291" t="str">
        <f t="shared" si="18"/>
        <v>SW</v>
      </c>
      <c r="J71" s="292" t="s">
        <v>126</v>
      </c>
      <c r="K71" s="292" t="str">
        <f t="shared" si="23"/>
        <v>EURYC1M_AB1E_29Y</v>
      </c>
      <c r="L71" s="193" t="str">
        <f>_xll.qlSimpleQuote(K71,,,,Trigger)</f>
        <v>EURYC1M_AB1E_29Y#0009</v>
      </c>
      <c r="M71" s="193" t="str">
        <f>IFERROR(_xll.RtGet("DTSIMI1",K71,"ASK")/100,"")</f>
        <v/>
      </c>
      <c r="N71" s="283">
        <f>_xll.qlSimpleQuoteSetValue(L71,M71,Trigger)</f>
        <v>0</v>
      </c>
      <c r="O71" s="164"/>
      <c r="P71" s="291" t="str">
        <f t="shared" si="22"/>
        <v>SW</v>
      </c>
      <c r="Q71" s="292" t="s">
        <v>126</v>
      </c>
      <c r="R71" s="292" t="str">
        <f t="shared" si="24"/>
        <v>EUR_CURVE_3M_29Y</v>
      </c>
      <c r="S71" s="193" t="str">
        <f>_xll.qlSimpleQuote(R71,,,,Trigger)</f>
        <v>EUR_CURVE_3M_29Y#0009</v>
      </c>
      <c r="T71" s="193" t="str">
        <f>IFERROR(_xll.RtGet("DTSIMI1",R71,$T$3)/100,"")</f>
        <v/>
      </c>
      <c r="U71" s="193" t="str">
        <f>IFERROR(_xll.RtGet("DTSIMI1",R71,$U$3)/100,"")</f>
        <v/>
      </c>
      <c r="V71" s="193" t="str">
        <f t="shared" si="28"/>
        <v/>
      </c>
      <c r="W71" s="283">
        <f>_xll.qlSimpleQuoteSetValue(S71,V71,Trigger)</f>
        <v>0</v>
      </c>
      <c r="X71" s="154"/>
      <c r="Y71" s="291" t="str">
        <f t="shared" si="19"/>
        <v>SW</v>
      </c>
      <c r="Z71" s="292" t="s">
        <v>126</v>
      </c>
      <c r="AA71" s="292" t="str">
        <f t="shared" si="25"/>
        <v>EURAB6R29Y=</v>
      </c>
      <c r="AB71" s="193" t="str">
        <f>_xll.qlSimpleQuote(AA71,,,,Trigger)</f>
        <v>EURAB6R29Y=#0009</v>
      </c>
      <c r="AC71" s="193" t="str">
        <f>IFERROR(_xll.RtGet("DTSIMI1",AA71,$AC$3)/100,"")</f>
        <v/>
      </c>
      <c r="AD71" s="193" t="str">
        <f>IFERROR(_xll.RtGet("DTSIMI1",AA71,$AD$3)/100,"")</f>
        <v/>
      </c>
      <c r="AE71" s="193" t="str">
        <f t="shared" si="29"/>
        <v/>
      </c>
      <c r="AF71" s="193">
        <f>_xll.qlSimpleQuoteSetValue(AB71,AC71,Trigger)</f>
        <v>0</v>
      </c>
      <c r="AG71" s="164"/>
      <c r="AH71" s="291" t="str">
        <f t="shared" si="20"/>
        <v>SW</v>
      </c>
      <c r="AI71" s="292" t="s">
        <v>126</v>
      </c>
      <c r="AJ71" s="292" t="str">
        <f t="shared" si="26"/>
        <v>EUR_CURVE_12M_29Y</v>
      </c>
      <c r="AK71" s="193" t="str">
        <f>_xll.qlSimpleQuote(AJ71,,,,Trigger)</f>
        <v>EUR_CURVE_12M_29Y#0009</v>
      </c>
      <c r="AL71" s="193" t="str">
        <f>IFERROR(_xll.RtGet("DTSIMI1",AJ71,"ASK")/100,"")</f>
        <v/>
      </c>
      <c r="AM71" s="283">
        <f>_xll.qlSimpleQuoteSetValue(AK71,AL71,Trigger)</f>
        <v>0</v>
      </c>
    </row>
    <row r="72" spans="2:39" x14ac:dyDescent="0.2">
      <c r="B72" s="185" t="str">
        <f t="shared" si="21"/>
        <v/>
      </c>
      <c r="C72" s="291" t="s">
        <v>127</v>
      </c>
      <c r="D72" s="292" t="str">
        <f t="shared" si="27"/>
        <v>EUROISDDS30Y</v>
      </c>
      <c r="E72" s="292" t="str">
        <f>_xll.qlSimpleQuote(D72,,,,Trigger)</f>
        <v>EUROISDDS30Y#0007</v>
      </c>
      <c r="F72" s="193" t="str">
        <f>IFERROR(_xll.RtGet("DTSIMI1",D72,"ask")/100,"")</f>
        <v/>
      </c>
      <c r="G72" s="116">
        <f>_xll.qlSimpleQuoteSetValue(E72,F72,Trigger)</f>
        <v>0</v>
      </c>
      <c r="I72" s="291" t="str">
        <f t="shared" si="18"/>
        <v>SW</v>
      </c>
      <c r="J72" s="292" t="s">
        <v>127</v>
      </c>
      <c r="K72" s="292" t="str">
        <f t="shared" si="23"/>
        <v>EURYC1M_AB1E_30Y</v>
      </c>
      <c r="L72" s="193" t="str">
        <f>_xll.qlSimpleQuote(K72,,,,Trigger)</f>
        <v>EURYC1M_AB1E_30Y#0008</v>
      </c>
      <c r="M72" s="193" t="str">
        <f>IFERROR(_xll.RtGet("DTSIMI1",K72,"ASK")/100,"")</f>
        <v/>
      </c>
      <c r="N72" s="283">
        <f>_xll.qlSimpleQuoteSetValue(L72,M72,Trigger)</f>
        <v>0</v>
      </c>
      <c r="O72" s="164"/>
      <c r="P72" s="291" t="str">
        <f t="shared" si="22"/>
        <v>SW</v>
      </c>
      <c r="Q72" s="292" t="s">
        <v>127</v>
      </c>
      <c r="R72" s="292" t="str">
        <f t="shared" si="24"/>
        <v>EUR_CURVE_3M_30Y</v>
      </c>
      <c r="S72" s="193" t="str">
        <f>_xll.qlSimpleQuote(R72,,,,Trigger)</f>
        <v>EUR_CURVE_3M_30Y#0009</v>
      </c>
      <c r="T72" s="193" t="str">
        <f>IFERROR(_xll.RtGet("DTSIMI1",R72,$T$3)/100,"")</f>
        <v/>
      </c>
      <c r="U72" s="193" t="str">
        <f>IFERROR(_xll.RtGet("DTSIMI1",R72,$U$3)/100,"")</f>
        <v/>
      </c>
      <c r="V72" s="193" t="str">
        <f t="shared" si="28"/>
        <v/>
      </c>
      <c r="W72" s="283">
        <f>_xll.qlSimpleQuoteSetValue(S72,V72,Trigger)</f>
        <v>0</v>
      </c>
      <c r="X72" s="154"/>
      <c r="Y72" s="291" t="str">
        <f t="shared" si="19"/>
        <v>SW</v>
      </c>
      <c r="Z72" s="292" t="s">
        <v>127</v>
      </c>
      <c r="AA72" s="292" t="str">
        <f t="shared" si="25"/>
        <v>EURAB6R30Y=</v>
      </c>
      <c r="AB72" s="193" t="str">
        <f>_xll.qlSimpleQuote(AA72,,,,Trigger)</f>
        <v>EURAB6R30Y=#0009</v>
      </c>
      <c r="AC72" s="193" t="str">
        <f>IFERROR(_xll.RtGet("DTSIMI1",AA72,$AC$3)/100,"")</f>
        <v/>
      </c>
      <c r="AD72" s="193" t="str">
        <f>IFERROR(_xll.RtGet("DTSIMI1",AA72,$AD$3)/100,"")</f>
        <v/>
      </c>
      <c r="AE72" s="193" t="str">
        <f t="shared" si="29"/>
        <v/>
      </c>
      <c r="AF72" s="193">
        <f>_xll.qlSimpleQuoteSetValue(AB72,AC72,Trigger)</f>
        <v>0</v>
      </c>
      <c r="AG72" s="164"/>
      <c r="AH72" s="291" t="str">
        <f t="shared" si="20"/>
        <v>SW</v>
      </c>
      <c r="AI72" s="292" t="s">
        <v>127</v>
      </c>
      <c r="AJ72" s="292" t="str">
        <f t="shared" si="26"/>
        <v>EUR_CURVE_12M_30Y</v>
      </c>
      <c r="AK72" s="193" t="str">
        <f>_xll.qlSimpleQuote(AJ72,,,,Trigger)</f>
        <v>EUR_CURVE_12M_30Y#0009</v>
      </c>
      <c r="AL72" s="193" t="str">
        <f>IFERROR(_xll.RtGet("DTSIMI1",AJ72,"ASK")/100,"")</f>
        <v/>
      </c>
      <c r="AM72" s="283">
        <f>_xll.qlSimpleQuoteSetValue(AK72,AL72,Trigger)</f>
        <v>0</v>
      </c>
    </row>
    <row r="73" spans="2:39" x14ac:dyDescent="0.2">
      <c r="B73" s="185" t="str">
        <f t="shared" si="21"/>
        <v/>
      </c>
      <c r="C73" s="291" t="s">
        <v>128</v>
      </c>
      <c r="D73" s="292" t="str">
        <f t="shared" si="27"/>
        <v>EUROISDDS31Y</v>
      </c>
      <c r="E73" s="292" t="str">
        <f>_xll.qlSimpleQuote(D73,,,,Trigger)</f>
        <v>EUROISDDS31Y#0008</v>
      </c>
      <c r="F73" s="193" t="str">
        <f>IFERROR(_xll.RtGet("DTSIMI1",D73,"ask")/100,"")</f>
        <v/>
      </c>
      <c r="G73" s="116">
        <f>_xll.qlSimpleQuoteSetValue(E73,F73,Trigger)</f>
        <v>0</v>
      </c>
      <c r="I73" s="291" t="str">
        <f t="shared" si="18"/>
        <v>SW</v>
      </c>
      <c r="J73" s="292" t="s">
        <v>128</v>
      </c>
      <c r="K73" s="292" t="str">
        <f t="shared" ref="K73:K102" si="30">Currency&amp;"YC"&amp;$I$2&amp;"_AB1E_"&amp;J73</f>
        <v>EURYC1M_AB1E_31Y</v>
      </c>
      <c r="L73" s="193" t="str">
        <f>_xll.qlSimpleQuote(K73,,,,Trigger)</f>
        <v>EURYC1M_AB1E_31Y#0009</v>
      </c>
      <c r="M73" s="193" t="str">
        <f>IFERROR(_xll.RtGet("DTSIMI1",K73,"ASK")/100,"")</f>
        <v/>
      </c>
      <c r="N73" s="283">
        <f>_xll.qlSimpleQuoteSetValue(L73,M73,Trigger)</f>
        <v>0</v>
      </c>
      <c r="O73" s="164"/>
      <c r="P73" s="291" t="str">
        <f t="shared" si="22"/>
        <v>SW</v>
      </c>
      <c r="Q73" s="292" t="s">
        <v>128</v>
      </c>
      <c r="R73" s="292" t="str">
        <f t="shared" ref="R73:R102" si="31">Currency&amp;"_CURVE_"&amp;$P$2&amp;"_"&amp;Q73</f>
        <v>EUR_CURVE_3M_31Y</v>
      </c>
      <c r="S73" s="193" t="str">
        <f>_xll.qlSimpleQuote(R73,,,,Trigger)</f>
        <v>EUR_CURVE_3M_31Y#0009</v>
      </c>
      <c r="T73" s="193" t="str">
        <f>IFERROR(_xll.RtGet("DTSIMI1",R73,$T$3)/100,"")</f>
        <v/>
      </c>
      <c r="U73" s="193" t="str">
        <f>IFERROR(_xll.RtGet("DTSIMI1",R73,$U$3)/100,"")</f>
        <v/>
      </c>
      <c r="V73" s="193" t="str">
        <f t="shared" si="28"/>
        <v/>
      </c>
      <c r="W73" s="283">
        <f>_xll.qlSimpleQuoteSetValue(S73,V73,Trigger)</f>
        <v>0</v>
      </c>
      <c r="X73" s="154"/>
      <c r="Y73" s="291" t="str">
        <f t="shared" si="19"/>
        <v>SW</v>
      </c>
      <c r="Z73" s="292" t="s">
        <v>128</v>
      </c>
      <c r="AA73" s="292" t="str">
        <f t="shared" ref="AA73:AA102" si="32">Currency&amp;"AB6R"&amp;Z73&amp;"="</f>
        <v>EURAB6R31Y=</v>
      </c>
      <c r="AB73" s="193" t="str">
        <f>_xll.qlSimpleQuote(AA73,,,,Trigger)</f>
        <v>EURAB6R31Y=#0009</v>
      </c>
      <c r="AC73" s="193" t="str">
        <f>IFERROR(_xll.RtGet("DTSIMI1",AA73,$AC$3)/100,"")</f>
        <v/>
      </c>
      <c r="AD73" s="193" t="str">
        <f>IFERROR(_xll.RtGet("DTSIMI1",AA73,$AD$3)/100,"")</f>
        <v/>
      </c>
      <c r="AE73" s="193" t="str">
        <f t="shared" si="29"/>
        <v/>
      </c>
      <c r="AF73" s="193">
        <f>_xll.qlSimpleQuoteSetValue(AB73,AC73,Trigger)</f>
        <v>0</v>
      </c>
      <c r="AG73" s="164"/>
      <c r="AH73" s="291" t="str">
        <f t="shared" si="20"/>
        <v>SW</v>
      </c>
      <c r="AI73" s="292" t="s">
        <v>128</v>
      </c>
      <c r="AJ73" s="292" t="str">
        <f t="shared" ref="AJ73:AJ102" si="33">Currency&amp;"_CURVE_"&amp;$AH$2&amp;"_"&amp;AI73</f>
        <v>EUR_CURVE_12M_31Y</v>
      </c>
      <c r="AK73" s="193" t="str">
        <f>_xll.qlSimpleQuote(AJ73,,,,Trigger)</f>
        <v>EUR_CURVE_12M_31Y#0009</v>
      </c>
      <c r="AL73" s="193" t="str">
        <f>IFERROR(_xll.RtGet("DTSIMI1",AJ73,"ASK")/100,"")</f>
        <v/>
      </c>
      <c r="AM73" s="283">
        <f>_xll.qlSimpleQuoteSetValue(AK73,AL73,Trigger)</f>
        <v>0</v>
      </c>
    </row>
    <row r="74" spans="2:39" x14ac:dyDescent="0.2">
      <c r="B74" s="185" t="str">
        <f t="shared" si="21"/>
        <v/>
      </c>
      <c r="C74" s="291" t="s">
        <v>129</v>
      </c>
      <c r="D74" s="292" t="str">
        <f t="shared" si="27"/>
        <v>EUROISDDS32Y</v>
      </c>
      <c r="E74" s="292" t="str">
        <f>_xll.qlSimpleQuote(D74,,,,Trigger)</f>
        <v>EUROISDDS32Y#0007</v>
      </c>
      <c r="F74" s="193" t="str">
        <f>IFERROR(_xll.RtGet("DTSIMI1",D74,"ask")/100,"")</f>
        <v/>
      </c>
      <c r="G74" s="116">
        <f>_xll.qlSimpleQuoteSetValue(E74,F74,Trigger)</f>
        <v>0</v>
      </c>
      <c r="I74" s="291" t="str">
        <f t="shared" si="18"/>
        <v>SW</v>
      </c>
      <c r="J74" s="292" t="s">
        <v>129</v>
      </c>
      <c r="K74" s="292" t="str">
        <f t="shared" si="30"/>
        <v>EURYC1M_AB1E_32Y</v>
      </c>
      <c r="L74" s="193" t="str">
        <f>_xll.qlSimpleQuote(K74,,,,Trigger)</f>
        <v>EURYC1M_AB1E_32Y#0009</v>
      </c>
      <c r="M74" s="193" t="str">
        <f>IFERROR(_xll.RtGet("DTSIMI1",K74,"ASK")/100,"")</f>
        <v/>
      </c>
      <c r="N74" s="283">
        <f>_xll.qlSimpleQuoteSetValue(L74,M74,Trigger)</f>
        <v>0</v>
      </c>
      <c r="O74" s="164"/>
      <c r="P74" s="291" t="str">
        <f t="shared" si="22"/>
        <v>SW</v>
      </c>
      <c r="Q74" s="292" t="s">
        <v>129</v>
      </c>
      <c r="R74" s="292" t="str">
        <f t="shared" si="31"/>
        <v>EUR_CURVE_3M_32Y</v>
      </c>
      <c r="S74" s="193" t="str">
        <f>_xll.qlSimpleQuote(R74,,,,Trigger)</f>
        <v>EUR_CURVE_3M_32Y#0009</v>
      </c>
      <c r="T74" s="193" t="str">
        <f>IFERROR(_xll.RtGet("DTSIMI1",R74,$T$3)/100,"")</f>
        <v/>
      </c>
      <c r="U74" s="193" t="str">
        <f>IFERROR(_xll.RtGet("DTSIMI1",R74,$U$3)/100,"")</f>
        <v/>
      </c>
      <c r="V74" s="193" t="str">
        <f t="shared" si="28"/>
        <v/>
      </c>
      <c r="W74" s="283">
        <f>_xll.qlSimpleQuoteSetValue(S74,V74,Trigger)</f>
        <v>0</v>
      </c>
      <c r="X74" s="154"/>
      <c r="Y74" s="291" t="str">
        <f t="shared" si="19"/>
        <v>SW</v>
      </c>
      <c r="Z74" s="292" t="s">
        <v>129</v>
      </c>
      <c r="AA74" s="292" t="str">
        <f t="shared" si="32"/>
        <v>EURAB6R32Y=</v>
      </c>
      <c r="AB74" s="193" t="str">
        <f>_xll.qlSimpleQuote(AA74,,,,Trigger)</f>
        <v>EURAB6R32Y=#0009</v>
      </c>
      <c r="AC74" s="193" t="str">
        <f>IFERROR(_xll.RtGet("DTSIMI1",AA74,$AC$3)/100,"")</f>
        <v/>
      </c>
      <c r="AD74" s="193" t="str">
        <f>IFERROR(_xll.RtGet("DTSIMI1",AA74,$AD$3)/100,"")</f>
        <v/>
      </c>
      <c r="AE74" s="193" t="str">
        <f t="shared" si="29"/>
        <v/>
      </c>
      <c r="AF74" s="193">
        <f>_xll.qlSimpleQuoteSetValue(AB74,AC74,Trigger)</f>
        <v>0</v>
      </c>
      <c r="AG74" s="164"/>
      <c r="AH74" s="291" t="str">
        <f t="shared" si="20"/>
        <v>SW</v>
      </c>
      <c r="AI74" s="292" t="s">
        <v>129</v>
      </c>
      <c r="AJ74" s="292" t="str">
        <f t="shared" si="33"/>
        <v>EUR_CURVE_12M_32Y</v>
      </c>
      <c r="AK74" s="193" t="str">
        <f>_xll.qlSimpleQuote(AJ74,,,,Trigger)</f>
        <v>EUR_CURVE_12M_32Y#0008</v>
      </c>
      <c r="AL74" s="193" t="str">
        <f>IFERROR(_xll.RtGet("DTSIMI1",AJ74,"ASK")/100,"")</f>
        <v/>
      </c>
      <c r="AM74" s="283">
        <f>_xll.qlSimpleQuoteSetValue(AK74,AL74,Trigger)</f>
        <v>0</v>
      </c>
    </row>
    <row r="75" spans="2:39" x14ac:dyDescent="0.2">
      <c r="B75" s="185" t="str">
        <f t="shared" si="21"/>
        <v/>
      </c>
      <c r="C75" s="291" t="s">
        <v>130</v>
      </c>
      <c r="D75" s="292" t="str">
        <f t="shared" si="27"/>
        <v>EUROISDDS33Y</v>
      </c>
      <c r="E75" s="292" t="str">
        <f>_xll.qlSimpleQuote(D75,,,,Trigger)</f>
        <v>EUROISDDS33Y#0008</v>
      </c>
      <c r="F75" s="193" t="str">
        <f>IFERROR(_xll.RtGet("DTSIMI1",D75,"ask")/100,"")</f>
        <v/>
      </c>
      <c r="G75" s="116">
        <f>_xll.qlSimpleQuoteSetValue(E75,F75,Trigger)</f>
        <v>0</v>
      </c>
      <c r="I75" s="291" t="str">
        <f t="shared" si="18"/>
        <v>SW</v>
      </c>
      <c r="J75" s="292" t="s">
        <v>130</v>
      </c>
      <c r="K75" s="292" t="str">
        <f t="shared" si="30"/>
        <v>EURYC1M_AB1E_33Y</v>
      </c>
      <c r="L75" s="193" t="str">
        <f>_xll.qlSimpleQuote(K75,,,,Trigger)</f>
        <v>EURYC1M_AB1E_33Y#0009</v>
      </c>
      <c r="M75" s="193" t="str">
        <f>IFERROR(_xll.RtGet("DTSIMI1",K75,"ASK")/100,"")</f>
        <v/>
      </c>
      <c r="N75" s="283">
        <f>_xll.qlSimpleQuoteSetValue(L75,M75,Trigger)</f>
        <v>0</v>
      </c>
      <c r="O75" s="164"/>
      <c r="P75" s="291" t="str">
        <f t="shared" si="22"/>
        <v>SW</v>
      </c>
      <c r="Q75" s="292" t="s">
        <v>130</v>
      </c>
      <c r="R75" s="292" t="str">
        <f t="shared" si="31"/>
        <v>EUR_CURVE_3M_33Y</v>
      </c>
      <c r="S75" s="193" t="str">
        <f>_xll.qlSimpleQuote(R75,,,,Trigger)</f>
        <v>EUR_CURVE_3M_33Y#0009</v>
      </c>
      <c r="T75" s="193" t="str">
        <f>IFERROR(_xll.RtGet("DTSIMI1",R75,$T$3)/100,"")</f>
        <v/>
      </c>
      <c r="U75" s="193" t="str">
        <f>IFERROR(_xll.RtGet("DTSIMI1",R75,$U$3)/100,"")</f>
        <v/>
      </c>
      <c r="V75" s="193" t="str">
        <f t="shared" si="28"/>
        <v/>
      </c>
      <c r="W75" s="283">
        <f>_xll.qlSimpleQuoteSetValue(S75,V75,Trigger)</f>
        <v>0</v>
      </c>
      <c r="X75" s="154"/>
      <c r="Y75" s="291" t="str">
        <f t="shared" si="19"/>
        <v>SW</v>
      </c>
      <c r="Z75" s="292" t="s">
        <v>130</v>
      </c>
      <c r="AA75" s="292" t="str">
        <f t="shared" si="32"/>
        <v>EURAB6R33Y=</v>
      </c>
      <c r="AB75" s="193" t="str">
        <f>_xll.qlSimpleQuote(AA75,,,,Trigger)</f>
        <v>EURAB6R33Y=#0009</v>
      </c>
      <c r="AC75" s="193" t="str">
        <f>IFERROR(_xll.RtGet("DTSIMI1",AA75,$AC$3)/100,"")</f>
        <v/>
      </c>
      <c r="AD75" s="193" t="str">
        <f>IFERROR(_xll.RtGet("DTSIMI1",AA75,$AD$3)/100,"")</f>
        <v/>
      </c>
      <c r="AE75" s="193" t="str">
        <f t="shared" si="29"/>
        <v/>
      </c>
      <c r="AF75" s="193">
        <f>_xll.qlSimpleQuoteSetValue(AB75,AC75,Trigger)</f>
        <v>0</v>
      </c>
      <c r="AG75" s="164"/>
      <c r="AH75" s="291" t="str">
        <f t="shared" si="20"/>
        <v>SW</v>
      </c>
      <c r="AI75" s="292" t="s">
        <v>130</v>
      </c>
      <c r="AJ75" s="292" t="str">
        <f t="shared" si="33"/>
        <v>EUR_CURVE_12M_33Y</v>
      </c>
      <c r="AK75" s="193" t="str">
        <f>_xll.qlSimpleQuote(AJ75,,,,Trigger)</f>
        <v>EUR_CURVE_12M_33Y#0009</v>
      </c>
      <c r="AL75" s="193" t="str">
        <f>IFERROR(_xll.RtGet("DTSIMI1",AJ75,"ASK")/100,"")</f>
        <v/>
      </c>
      <c r="AM75" s="283">
        <f>_xll.qlSimpleQuoteSetValue(AK75,AL75,Trigger)</f>
        <v>0</v>
      </c>
    </row>
    <row r="76" spans="2:39" x14ac:dyDescent="0.2">
      <c r="B76" s="185" t="str">
        <f t="shared" si="21"/>
        <v/>
      </c>
      <c r="C76" s="291" t="s">
        <v>131</v>
      </c>
      <c r="D76" s="292" t="str">
        <f t="shared" si="27"/>
        <v>EUROISDDS34Y</v>
      </c>
      <c r="E76" s="292" t="str">
        <f>_xll.qlSimpleQuote(D76,,,,Trigger)</f>
        <v>EUROISDDS34Y#0008</v>
      </c>
      <c r="F76" s="193" t="str">
        <f>IFERROR(_xll.RtGet("DTSIMI1",D76,"ask")/100,"")</f>
        <v/>
      </c>
      <c r="G76" s="116">
        <f>_xll.qlSimpleQuoteSetValue(E76,F76,Trigger)</f>
        <v>0</v>
      </c>
      <c r="I76" s="291" t="str">
        <f t="shared" si="18"/>
        <v>SW</v>
      </c>
      <c r="J76" s="292" t="s">
        <v>131</v>
      </c>
      <c r="K76" s="292" t="str">
        <f t="shared" si="30"/>
        <v>EURYC1M_AB1E_34Y</v>
      </c>
      <c r="L76" s="193" t="str">
        <f>_xll.qlSimpleQuote(K76,,,,Trigger)</f>
        <v>EURYC1M_AB1E_34Y#0009</v>
      </c>
      <c r="M76" s="193" t="str">
        <f>IFERROR(_xll.RtGet("DTSIMI1",K76,"ASK")/100,"")</f>
        <v/>
      </c>
      <c r="N76" s="283">
        <f>_xll.qlSimpleQuoteSetValue(L76,M76,Trigger)</f>
        <v>0</v>
      </c>
      <c r="O76" s="164"/>
      <c r="P76" s="291" t="str">
        <f t="shared" si="22"/>
        <v>SW</v>
      </c>
      <c r="Q76" s="292" t="s">
        <v>131</v>
      </c>
      <c r="R76" s="292" t="str">
        <f t="shared" si="31"/>
        <v>EUR_CURVE_3M_34Y</v>
      </c>
      <c r="S76" s="193" t="str">
        <f>_xll.qlSimpleQuote(R76,,,,Trigger)</f>
        <v>EUR_CURVE_3M_34Y#0009</v>
      </c>
      <c r="T76" s="193" t="str">
        <f>IFERROR(_xll.RtGet("DTSIMI1",R76,$T$3)/100,"")</f>
        <v/>
      </c>
      <c r="U76" s="193" t="str">
        <f>IFERROR(_xll.RtGet("DTSIMI1",R76,$U$3)/100,"")</f>
        <v/>
      </c>
      <c r="V76" s="193" t="str">
        <f t="shared" si="28"/>
        <v/>
      </c>
      <c r="W76" s="283">
        <f>_xll.qlSimpleQuoteSetValue(S76,V76,Trigger)</f>
        <v>0</v>
      </c>
      <c r="X76" s="154"/>
      <c r="Y76" s="291" t="str">
        <f t="shared" si="19"/>
        <v>SW</v>
      </c>
      <c r="Z76" s="292" t="s">
        <v>131</v>
      </c>
      <c r="AA76" s="292" t="str">
        <f t="shared" si="32"/>
        <v>EURAB6R34Y=</v>
      </c>
      <c r="AB76" s="193" t="str">
        <f>_xll.qlSimpleQuote(AA76,,,,Trigger)</f>
        <v>EURAB6R34Y=#0009</v>
      </c>
      <c r="AC76" s="193" t="str">
        <f>IFERROR(_xll.RtGet("DTSIMI1",AA76,$AC$3)/100,"")</f>
        <v/>
      </c>
      <c r="AD76" s="193" t="str">
        <f>IFERROR(_xll.RtGet("DTSIMI1",AA76,$AD$3)/100,"")</f>
        <v/>
      </c>
      <c r="AE76" s="193" t="str">
        <f t="shared" si="29"/>
        <v/>
      </c>
      <c r="AF76" s="193">
        <f>_xll.qlSimpleQuoteSetValue(AB76,AC76,Trigger)</f>
        <v>0</v>
      </c>
      <c r="AG76" s="164"/>
      <c r="AH76" s="291" t="str">
        <f t="shared" si="20"/>
        <v>SW</v>
      </c>
      <c r="AI76" s="292" t="s">
        <v>131</v>
      </c>
      <c r="AJ76" s="292" t="str">
        <f t="shared" si="33"/>
        <v>EUR_CURVE_12M_34Y</v>
      </c>
      <c r="AK76" s="193" t="str">
        <f>_xll.qlSimpleQuote(AJ76,,,,Trigger)</f>
        <v>EUR_CURVE_12M_34Y#0009</v>
      </c>
      <c r="AL76" s="193" t="str">
        <f>IFERROR(_xll.RtGet("DTSIMI1",AJ76,"ASK")/100,"")</f>
        <v/>
      </c>
      <c r="AM76" s="283">
        <f>_xll.qlSimpleQuoteSetValue(AK76,AL76,Trigger)</f>
        <v>0</v>
      </c>
    </row>
    <row r="77" spans="2:39" x14ac:dyDescent="0.2">
      <c r="B77" s="185" t="str">
        <f t="shared" si="21"/>
        <v/>
      </c>
      <c r="C77" s="291" t="s">
        <v>177</v>
      </c>
      <c r="D77" s="292" t="str">
        <f t="shared" si="27"/>
        <v>EUROISDDS35Y</v>
      </c>
      <c r="E77" s="292" t="str">
        <f>_xll.qlSimpleQuote(D77,,,,Trigger)</f>
        <v>EUROISDDS35Y#0007</v>
      </c>
      <c r="F77" s="193" t="str">
        <f>IFERROR(_xll.RtGet("DTSIMI1",D77,"ask")/100,"")</f>
        <v/>
      </c>
      <c r="G77" s="116">
        <f>_xll.qlSimpleQuoteSetValue(E77,F77,Trigger)</f>
        <v>0</v>
      </c>
      <c r="I77" s="291" t="str">
        <f t="shared" si="18"/>
        <v>SW</v>
      </c>
      <c r="J77" s="292" t="s">
        <v>177</v>
      </c>
      <c r="K77" s="292" t="str">
        <f t="shared" si="30"/>
        <v>EURYC1M_AB1E_35Y</v>
      </c>
      <c r="L77" s="193" t="str">
        <f>_xll.qlSimpleQuote(K77,,,,Trigger)</f>
        <v>EURYC1M_AB1E_35Y#0008</v>
      </c>
      <c r="M77" s="193" t="str">
        <f>IFERROR(_xll.RtGet("DTSIMI1",K77,"ASK")/100,"")</f>
        <v/>
      </c>
      <c r="N77" s="283">
        <f>_xll.qlSimpleQuoteSetValue(L77,M77,Trigger)</f>
        <v>0</v>
      </c>
      <c r="O77" s="164"/>
      <c r="P77" s="291" t="str">
        <f t="shared" si="22"/>
        <v>SW</v>
      </c>
      <c r="Q77" s="292" t="s">
        <v>177</v>
      </c>
      <c r="R77" s="292" t="str">
        <f t="shared" si="31"/>
        <v>EUR_CURVE_3M_35Y</v>
      </c>
      <c r="S77" s="193" t="str">
        <f>_xll.qlSimpleQuote(R77,,,,Trigger)</f>
        <v>EUR_CURVE_3M_35Y#0008</v>
      </c>
      <c r="T77" s="193" t="str">
        <f>IFERROR(_xll.RtGet("DTSIMI1",R77,$T$3)/100,"")</f>
        <v/>
      </c>
      <c r="U77" s="193" t="str">
        <f>IFERROR(_xll.RtGet("DTSIMI1",R77,$U$3)/100,"")</f>
        <v/>
      </c>
      <c r="V77" s="193" t="str">
        <f t="shared" si="28"/>
        <v/>
      </c>
      <c r="W77" s="283">
        <f>_xll.qlSimpleQuoteSetValue(S77,V77,Trigger)</f>
        <v>0</v>
      </c>
      <c r="X77" s="154"/>
      <c r="Y77" s="291" t="str">
        <f t="shared" si="19"/>
        <v>SW</v>
      </c>
      <c r="Z77" s="292" t="s">
        <v>177</v>
      </c>
      <c r="AA77" s="292" t="str">
        <f t="shared" si="32"/>
        <v>EURAB6R35Y=</v>
      </c>
      <c r="AB77" s="193" t="str">
        <f>_xll.qlSimpleQuote(AA77,,,,Trigger)</f>
        <v>EURAB6R35Y=#0009</v>
      </c>
      <c r="AC77" s="193" t="str">
        <f>IFERROR(_xll.RtGet("DTSIMI1",AA77,$AC$3)/100,"")</f>
        <v/>
      </c>
      <c r="AD77" s="193" t="str">
        <f>IFERROR(_xll.RtGet("DTSIMI1",AA77,$AD$3)/100,"")</f>
        <v/>
      </c>
      <c r="AE77" s="193" t="str">
        <f t="shared" si="29"/>
        <v/>
      </c>
      <c r="AF77" s="193">
        <f>_xll.qlSimpleQuoteSetValue(AB77,AC77,Trigger)</f>
        <v>0</v>
      </c>
      <c r="AG77" s="164"/>
      <c r="AH77" s="291" t="str">
        <f t="shared" si="20"/>
        <v>SW</v>
      </c>
      <c r="AI77" s="292" t="s">
        <v>177</v>
      </c>
      <c r="AJ77" s="292" t="str">
        <f t="shared" si="33"/>
        <v>EUR_CURVE_12M_35Y</v>
      </c>
      <c r="AK77" s="193" t="str">
        <f>_xll.qlSimpleQuote(AJ77,,,,Trigger)</f>
        <v>EUR_CURVE_12M_35Y#0009</v>
      </c>
      <c r="AL77" s="193" t="str">
        <f>IFERROR(_xll.RtGet("DTSIMI1",AJ77,"ASK")/100,"")</f>
        <v/>
      </c>
      <c r="AM77" s="283">
        <f>_xll.qlSimpleQuoteSetValue(AK77,AL77,Trigger)</f>
        <v>0</v>
      </c>
    </row>
    <row r="78" spans="2:39" x14ac:dyDescent="0.2">
      <c r="B78" s="185" t="str">
        <f t="shared" si="21"/>
        <v/>
      </c>
      <c r="C78" s="291" t="s">
        <v>178</v>
      </c>
      <c r="D78" s="292" t="str">
        <f t="shared" si="27"/>
        <v>EUROISDDS36Y</v>
      </c>
      <c r="E78" s="292" t="str">
        <f>_xll.qlSimpleQuote(D78,,,,Trigger)</f>
        <v>EUROISDDS36Y#0007</v>
      </c>
      <c r="F78" s="193" t="str">
        <f>IFERROR(_xll.RtGet("DTSIMI1",D78,"ask")/100,"")</f>
        <v/>
      </c>
      <c r="G78" s="116">
        <f>_xll.qlSimpleQuoteSetValue(E78,F78,Trigger)</f>
        <v>0</v>
      </c>
      <c r="I78" s="291" t="str">
        <f t="shared" si="18"/>
        <v>SW</v>
      </c>
      <c r="J78" s="292" t="s">
        <v>178</v>
      </c>
      <c r="K78" s="292" t="str">
        <f t="shared" si="30"/>
        <v>EURYC1M_AB1E_36Y</v>
      </c>
      <c r="L78" s="193" t="str">
        <f>_xll.qlSimpleQuote(K78,,,,Trigger)</f>
        <v>EURYC1M_AB1E_36Y#0009</v>
      </c>
      <c r="M78" s="193" t="str">
        <f>IFERROR(_xll.RtGet("DTSIMI1",K78,"ASK")/100,"")</f>
        <v/>
      </c>
      <c r="N78" s="283">
        <f>_xll.qlSimpleQuoteSetValue(L78,M78,Trigger)</f>
        <v>0</v>
      </c>
      <c r="O78" s="164"/>
      <c r="P78" s="291" t="str">
        <f t="shared" si="22"/>
        <v>SW</v>
      </c>
      <c r="Q78" s="292" t="s">
        <v>178</v>
      </c>
      <c r="R78" s="292" t="str">
        <f t="shared" si="31"/>
        <v>EUR_CURVE_3M_36Y</v>
      </c>
      <c r="S78" s="193" t="str">
        <f>_xll.qlSimpleQuote(R78,,,,Trigger)</f>
        <v>EUR_CURVE_3M_36Y#0009</v>
      </c>
      <c r="T78" s="193" t="str">
        <f>IFERROR(_xll.RtGet("DTSIMI1",R78,$T$3)/100,"")</f>
        <v/>
      </c>
      <c r="U78" s="193" t="str">
        <f>IFERROR(_xll.RtGet("DTSIMI1",R78,$U$3)/100,"")</f>
        <v/>
      </c>
      <c r="V78" s="193" t="str">
        <f t="shared" si="28"/>
        <v/>
      </c>
      <c r="W78" s="283">
        <f>_xll.qlSimpleQuoteSetValue(S78,V78,Trigger)</f>
        <v>0</v>
      </c>
      <c r="X78" s="154"/>
      <c r="Y78" s="291" t="str">
        <f t="shared" si="19"/>
        <v>SW</v>
      </c>
      <c r="Z78" s="292" t="s">
        <v>178</v>
      </c>
      <c r="AA78" s="292" t="str">
        <f t="shared" si="32"/>
        <v>EURAB6R36Y=</v>
      </c>
      <c r="AB78" s="193" t="str">
        <f>_xll.qlSimpleQuote(AA78,,,,Trigger)</f>
        <v>EURAB6R36Y=#0008</v>
      </c>
      <c r="AC78" s="193" t="str">
        <f>IFERROR(_xll.RtGet("DTSIMI1",AA78,$AC$3)/100,"")</f>
        <v/>
      </c>
      <c r="AD78" s="193" t="str">
        <f>IFERROR(_xll.RtGet("DTSIMI1",AA78,$AD$3)/100,"")</f>
        <v/>
      </c>
      <c r="AE78" s="193" t="str">
        <f t="shared" si="29"/>
        <v/>
      </c>
      <c r="AF78" s="193">
        <f>_xll.qlSimpleQuoteSetValue(AB78,AC78,Trigger)</f>
        <v>0</v>
      </c>
      <c r="AG78" s="164"/>
      <c r="AH78" s="291" t="str">
        <f t="shared" si="20"/>
        <v>SW</v>
      </c>
      <c r="AI78" s="292" t="s">
        <v>178</v>
      </c>
      <c r="AJ78" s="292" t="str">
        <f t="shared" si="33"/>
        <v>EUR_CURVE_12M_36Y</v>
      </c>
      <c r="AK78" s="193" t="str">
        <f>_xll.qlSimpleQuote(AJ78,,,,Trigger)</f>
        <v>EUR_CURVE_12M_36Y#0008</v>
      </c>
      <c r="AL78" s="193" t="str">
        <f>IFERROR(_xll.RtGet("DTSIMI1",AJ78,"ASK")/100,"")</f>
        <v/>
      </c>
      <c r="AM78" s="283">
        <f>_xll.qlSimpleQuoteSetValue(AK78,AL78,Trigger)</f>
        <v>0</v>
      </c>
    </row>
    <row r="79" spans="2:39" x14ac:dyDescent="0.2">
      <c r="B79" s="185" t="str">
        <f t="shared" si="21"/>
        <v/>
      </c>
      <c r="C79" s="291" t="s">
        <v>179</v>
      </c>
      <c r="D79" s="292" t="str">
        <f t="shared" si="27"/>
        <v>EUROISDDS37Y</v>
      </c>
      <c r="E79" s="292" t="str">
        <f>_xll.qlSimpleQuote(D79,,,,Trigger)</f>
        <v>EUROISDDS37Y#0007</v>
      </c>
      <c r="F79" s="193" t="str">
        <f>IFERROR(_xll.RtGet("DTSIMI1",D79,"ask")/100,"")</f>
        <v/>
      </c>
      <c r="G79" s="116">
        <f>_xll.qlSimpleQuoteSetValue(E79,F79,Trigger)</f>
        <v>0</v>
      </c>
      <c r="I79" s="291" t="str">
        <f t="shared" si="18"/>
        <v>SW</v>
      </c>
      <c r="J79" s="292" t="s">
        <v>179</v>
      </c>
      <c r="K79" s="292" t="str">
        <f t="shared" si="30"/>
        <v>EURYC1M_AB1E_37Y</v>
      </c>
      <c r="L79" s="193" t="str">
        <f>_xll.qlSimpleQuote(K79,,,,Trigger)</f>
        <v>EURYC1M_AB1E_37Y#0009</v>
      </c>
      <c r="M79" s="193" t="str">
        <f>IFERROR(_xll.RtGet("DTSIMI1",K79,"ASK")/100,"")</f>
        <v/>
      </c>
      <c r="N79" s="283">
        <f>_xll.qlSimpleQuoteSetValue(L79,M79,Trigger)</f>
        <v>0</v>
      </c>
      <c r="O79" s="164"/>
      <c r="P79" s="291" t="str">
        <f t="shared" si="22"/>
        <v>SW</v>
      </c>
      <c r="Q79" s="292" t="s">
        <v>179</v>
      </c>
      <c r="R79" s="292" t="str">
        <f t="shared" si="31"/>
        <v>EUR_CURVE_3M_37Y</v>
      </c>
      <c r="S79" s="193" t="str">
        <f>_xll.qlSimpleQuote(R79,,,,Trigger)</f>
        <v>EUR_CURVE_3M_37Y#0009</v>
      </c>
      <c r="T79" s="193" t="str">
        <f>IFERROR(_xll.RtGet("DTSIMI1",R79,$T$3)/100,"")</f>
        <v/>
      </c>
      <c r="U79" s="193" t="str">
        <f>IFERROR(_xll.RtGet("DTSIMI1",R79,$U$3)/100,"")</f>
        <v/>
      </c>
      <c r="V79" s="193" t="str">
        <f t="shared" si="28"/>
        <v/>
      </c>
      <c r="W79" s="283">
        <f>_xll.qlSimpleQuoteSetValue(S79,V79,Trigger)</f>
        <v>0</v>
      </c>
      <c r="X79" s="154"/>
      <c r="Y79" s="291" t="str">
        <f t="shared" si="19"/>
        <v>SW</v>
      </c>
      <c r="Z79" s="292" t="s">
        <v>179</v>
      </c>
      <c r="AA79" s="292" t="str">
        <f t="shared" si="32"/>
        <v>EURAB6R37Y=</v>
      </c>
      <c r="AB79" s="193" t="str">
        <f>_xll.qlSimpleQuote(AA79,,,,Trigger)</f>
        <v>EURAB6R37Y=#0008</v>
      </c>
      <c r="AC79" s="193" t="str">
        <f>IFERROR(_xll.RtGet("DTSIMI1",AA79,$AC$3)/100,"")</f>
        <v/>
      </c>
      <c r="AD79" s="193" t="str">
        <f>IFERROR(_xll.RtGet("DTSIMI1",AA79,$AD$3)/100,"")</f>
        <v/>
      </c>
      <c r="AE79" s="193" t="str">
        <f t="shared" si="29"/>
        <v/>
      </c>
      <c r="AF79" s="193">
        <f>_xll.qlSimpleQuoteSetValue(AB79,AC79,Trigger)</f>
        <v>0</v>
      </c>
      <c r="AG79" s="164"/>
      <c r="AH79" s="291" t="str">
        <f t="shared" si="20"/>
        <v>SW</v>
      </c>
      <c r="AI79" s="292" t="s">
        <v>179</v>
      </c>
      <c r="AJ79" s="292" t="str">
        <f t="shared" si="33"/>
        <v>EUR_CURVE_12M_37Y</v>
      </c>
      <c r="AK79" s="193" t="str">
        <f>_xll.qlSimpleQuote(AJ79,,,,Trigger)</f>
        <v>EUR_CURVE_12M_37Y#0008</v>
      </c>
      <c r="AL79" s="193" t="str">
        <f>IFERROR(_xll.RtGet("DTSIMI1",AJ79,"ASK")/100,"")</f>
        <v/>
      </c>
      <c r="AM79" s="283">
        <f>_xll.qlSimpleQuoteSetValue(AK79,AL79,Trigger)</f>
        <v>0</v>
      </c>
    </row>
    <row r="80" spans="2:39" x14ac:dyDescent="0.2">
      <c r="B80" s="185" t="str">
        <f t="shared" si="21"/>
        <v/>
      </c>
      <c r="C80" s="291" t="s">
        <v>180</v>
      </c>
      <c r="D80" s="292" t="str">
        <f t="shared" si="27"/>
        <v>EUROISDDS38Y</v>
      </c>
      <c r="E80" s="292" t="str">
        <f>_xll.qlSimpleQuote(D80,,,,Trigger)</f>
        <v>EUROISDDS38Y#0007</v>
      </c>
      <c r="F80" s="193" t="str">
        <f>IFERROR(_xll.RtGet("DTSIMI1",D80,"ask")/100,"")</f>
        <v/>
      </c>
      <c r="G80" s="116">
        <f>_xll.qlSimpleQuoteSetValue(E80,F80,Trigger)</f>
        <v>0</v>
      </c>
      <c r="I80" s="291" t="str">
        <f t="shared" si="18"/>
        <v>SW</v>
      </c>
      <c r="J80" s="292" t="s">
        <v>180</v>
      </c>
      <c r="K80" s="292" t="str">
        <f t="shared" si="30"/>
        <v>EURYC1M_AB1E_38Y</v>
      </c>
      <c r="L80" s="193" t="str">
        <f>_xll.qlSimpleQuote(K80,,,,Trigger)</f>
        <v>EURYC1M_AB1E_38Y#0009</v>
      </c>
      <c r="M80" s="193" t="str">
        <f>IFERROR(_xll.RtGet("DTSIMI1",K80,"ASK")/100,"")</f>
        <v/>
      </c>
      <c r="N80" s="283">
        <f>_xll.qlSimpleQuoteSetValue(L80,M80,Trigger)</f>
        <v>0</v>
      </c>
      <c r="O80" s="164"/>
      <c r="P80" s="291" t="str">
        <f t="shared" si="22"/>
        <v>SW</v>
      </c>
      <c r="Q80" s="292" t="s">
        <v>180</v>
      </c>
      <c r="R80" s="292" t="str">
        <f t="shared" si="31"/>
        <v>EUR_CURVE_3M_38Y</v>
      </c>
      <c r="S80" s="193" t="str">
        <f>_xll.qlSimpleQuote(R80,,,,Trigger)</f>
        <v>EUR_CURVE_3M_38Y#0008</v>
      </c>
      <c r="T80" s="193" t="str">
        <f>IFERROR(_xll.RtGet("DTSIMI1",R80,$T$3)/100,"")</f>
        <v/>
      </c>
      <c r="U80" s="193" t="str">
        <f>IFERROR(_xll.RtGet("DTSIMI1",R80,$U$3)/100,"")</f>
        <v/>
      </c>
      <c r="V80" s="193" t="str">
        <f t="shared" si="28"/>
        <v/>
      </c>
      <c r="W80" s="283">
        <f>_xll.qlSimpleQuoteSetValue(S80,V80,Trigger)</f>
        <v>0</v>
      </c>
      <c r="X80" s="154"/>
      <c r="Y80" s="291" t="str">
        <f t="shared" si="19"/>
        <v>SW</v>
      </c>
      <c r="Z80" s="292" t="s">
        <v>180</v>
      </c>
      <c r="AA80" s="292" t="str">
        <f t="shared" si="32"/>
        <v>EURAB6R38Y=</v>
      </c>
      <c r="AB80" s="193" t="str">
        <f>_xll.qlSimpleQuote(AA80,,,,Trigger)</f>
        <v>EURAB6R38Y=#0008</v>
      </c>
      <c r="AC80" s="193" t="str">
        <f>IFERROR(_xll.RtGet("DTSIMI1",AA80,$AC$3)/100,"")</f>
        <v/>
      </c>
      <c r="AD80" s="193" t="str">
        <f>IFERROR(_xll.RtGet("DTSIMI1",AA80,$AD$3)/100,"")</f>
        <v/>
      </c>
      <c r="AE80" s="193" t="str">
        <f t="shared" si="29"/>
        <v/>
      </c>
      <c r="AF80" s="193">
        <f>_xll.qlSimpleQuoteSetValue(AB80,AC80,Trigger)</f>
        <v>0</v>
      </c>
      <c r="AG80" s="164"/>
      <c r="AH80" s="291" t="str">
        <f t="shared" si="20"/>
        <v>SW</v>
      </c>
      <c r="AI80" s="292" t="s">
        <v>180</v>
      </c>
      <c r="AJ80" s="292" t="str">
        <f t="shared" si="33"/>
        <v>EUR_CURVE_12M_38Y</v>
      </c>
      <c r="AK80" s="193" t="str">
        <f>_xll.qlSimpleQuote(AJ80,,,,Trigger)</f>
        <v>EUR_CURVE_12M_38Y#0008</v>
      </c>
      <c r="AL80" s="193" t="str">
        <f>IFERROR(_xll.RtGet("DTSIMI1",AJ80,"ASK")/100,"")</f>
        <v/>
      </c>
      <c r="AM80" s="283">
        <f>_xll.qlSimpleQuoteSetValue(AK80,AL80,Trigger)</f>
        <v>0</v>
      </c>
    </row>
    <row r="81" spans="2:39" x14ac:dyDescent="0.2">
      <c r="B81" s="185" t="str">
        <f t="shared" si="21"/>
        <v/>
      </c>
      <c r="C81" s="291" t="s">
        <v>181</v>
      </c>
      <c r="D81" s="292" t="str">
        <f t="shared" si="27"/>
        <v>EUROISDDS39Y</v>
      </c>
      <c r="E81" s="292" t="str">
        <f>_xll.qlSimpleQuote(D81,,,,Trigger)</f>
        <v>EUROISDDS39Y#0008</v>
      </c>
      <c r="F81" s="193" t="str">
        <f>IFERROR(_xll.RtGet("DTSIMI1",D81,"ask")/100,"")</f>
        <v/>
      </c>
      <c r="G81" s="116">
        <f>_xll.qlSimpleQuoteSetValue(E81,F81,Trigger)</f>
        <v>0</v>
      </c>
      <c r="I81" s="291" t="str">
        <f t="shared" si="18"/>
        <v>SW</v>
      </c>
      <c r="J81" s="292" t="s">
        <v>181</v>
      </c>
      <c r="K81" s="292" t="str">
        <f t="shared" si="30"/>
        <v>EURYC1M_AB1E_39Y</v>
      </c>
      <c r="L81" s="193" t="str">
        <f>_xll.qlSimpleQuote(K81,,,,Trigger)</f>
        <v>EURYC1M_AB1E_39Y#0008</v>
      </c>
      <c r="M81" s="193" t="str">
        <f>IFERROR(_xll.RtGet("DTSIMI1",K81,"ASK")/100,"")</f>
        <v/>
      </c>
      <c r="N81" s="283">
        <f>_xll.qlSimpleQuoteSetValue(L81,M81,Trigger)</f>
        <v>0</v>
      </c>
      <c r="O81" s="164"/>
      <c r="P81" s="291" t="str">
        <f t="shared" si="22"/>
        <v>SW</v>
      </c>
      <c r="Q81" s="292" t="s">
        <v>181</v>
      </c>
      <c r="R81" s="292" t="str">
        <f t="shared" si="31"/>
        <v>EUR_CURVE_3M_39Y</v>
      </c>
      <c r="S81" s="193" t="str">
        <f>_xll.qlSimpleQuote(R81,,,,Trigger)</f>
        <v>EUR_CURVE_3M_39Y#0009</v>
      </c>
      <c r="T81" s="193" t="str">
        <f>IFERROR(_xll.RtGet("DTSIMI1",R81,$T$3)/100,"")</f>
        <v/>
      </c>
      <c r="U81" s="193" t="str">
        <f>IFERROR(_xll.RtGet("DTSIMI1",R81,$U$3)/100,"")</f>
        <v/>
      </c>
      <c r="V81" s="193" t="str">
        <f t="shared" si="28"/>
        <v/>
      </c>
      <c r="W81" s="283">
        <f>_xll.qlSimpleQuoteSetValue(S81,V81,Trigger)</f>
        <v>0</v>
      </c>
      <c r="X81" s="154"/>
      <c r="Y81" s="291" t="str">
        <f t="shared" si="19"/>
        <v>SW</v>
      </c>
      <c r="Z81" s="292" t="s">
        <v>181</v>
      </c>
      <c r="AA81" s="292" t="str">
        <f t="shared" si="32"/>
        <v>EURAB6R39Y=</v>
      </c>
      <c r="AB81" s="193" t="str">
        <f>_xll.qlSimpleQuote(AA81,,,,Trigger)</f>
        <v>EURAB6R39Y=#0009</v>
      </c>
      <c r="AC81" s="193" t="str">
        <f>IFERROR(_xll.RtGet("DTSIMI1",AA81,$AC$3)/100,"")</f>
        <v/>
      </c>
      <c r="AD81" s="193" t="str">
        <f>IFERROR(_xll.RtGet("DTSIMI1",AA81,$AD$3)/100,"")</f>
        <v/>
      </c>
      <c r="AE81" s="193" t="str">
        <f t="shared" si="29"/>
        <v/>
      </c>
      <c r="AF81" s="193">
        <f>_xll.qlSimpleQuoteSetValue(AB81,AC81,Trigger)</f>
        <v>0</v>
      </c>
      <c r="AG81" s="164"/>
      <c r="AH81" s="291" t="str">
        <f t="shared" si="20"/>
        <v>SW</v>
      </c>
      <c r="AI81" s="292" t="s">
        <v>181</v>
      </c>
      <c r="AJ81" s="292" t="str">
        <f t="shared" si="33"/>
        <v>EUR_CURVE_12M_39Y</v>
      </c>
      <c r="AK81" s="193" t="str">
        <f>_xll.qlSimpleQuote(AJ81,,,,Trigger)</f>
        <v>EUR_CURVE_12M_39Y#0009</v>
      </c>
      <c r="AL81" s="193" t="str">
        <f>IFERROR(_xll.RtGet("DTSIMI1",AJ81,"ASK")/100,"")</f>
        <v/>
      </c>
      <c r="AM81" s="283">
        <f>_xll.qlSimpleQuoteSetValue(AK81,AL81,Trigger)</f>
        <v>0</v>
      </c>
    </row>
    <row r="82" spans="2:39" x14ac:dyDescent="0.2">
      <c r="B82" s="185" t="str">
        <f t="shared" si="21"/>
        <v/>
      </c>
      <c r="C82" s="291" t="s">
        <v>182</v>
      </c>
      <c r="D82" s="292" t="str">
        <f t="shared" si="27"/>
        <v>EUROISDDS40Y</v>
      </c>
      <c r="E82" s="292" t="str">
        <f>_xll.qlSimpleQuote(D82,,,,Trigger)</f>
        <v>EUROISDDS40Y#0008</v>
      </c>
      <c r="F82" s="193" t="str">
        <f>IFERROR(_xll.RtGet("DTSIMI1",D82,"ask")/100,"")</f>
        <v/>
      </c>
      <c r="G82" s="116">
        <f>_xll.qlSimpleQuoteSetValue(E82,F82,Trigger)</f>
        <v>0</v>
      </c>
      <c r="I82" s="291" t="str">
        <f t="shared" si="18"/>
        <v>SW</v>
      </c>
      <c r="J82" s="292" t="s">
        <v>182</v>
      </c>
      <c r="K82" s="292" t="str">
        <f t="shared" si="30"/>
        <v>EURYC1M_AB1E_40Y</v>
      </c>
      <c r="L82" s="193" t="str">
        <f>_xll.qlSimpleQuote(K82,,,,Trigger)</f>
        <v>EURYC1M_AB1E_40Y#0008</v>
      </c>
      <c r="M82" s="193" t="str">
        <f>IFERROR(_xll.RtGet("DTSIMI1",K82,"ASK")/100,"")</f>
        <v/>
      </c>
      <c r="N82" s="283">
        <f>_xll.qlSimpleQuoteSetValue(L82,M82,Trigger)</f>
        <v>0</v>
      </c>
      <c r="O82" s="164"/>
      <c r="P82" s="291" t="str">
        <f t="shared" si="22"/>
        <v>SW</v>
      </c>
      <c r="Q82" s="292" t="s">
        <v>182</v>
      </c>
      <c r="R82" s="292" t="str">
        <f t="shared" si="31"/>
        <v>EUR_CURVE_3M_40Y</v>
      </c>
      <c r="S82" s="193" t="str">
        <f>_xll.qlSimpleQuote(R82,,,,Trigger)</f>
        <v>EUR_CURVE_3M_40Y#0008</v>
      </c>
      <c r="T82" s="193" t="str">
        <f>IFERROR(_xll.RtGet("DTSIMI1",R82,$T$3)/100,"")</f>
        <v/>
      </c>
      <c r="U82" s="193" t="str">
        <f>IFERROR(_xll.RtGet("DTSIMI1",R82,$U$3)/100,"")</f>
        <v/>
      </c>
      <c r="V82" s="193" t="str">
        <f t="shared" si="28"/>
        <v/>
      </c>
      <c r="W82" s="283">
        <f>_xll.qlSimpleQuoteSetValue(S82,V82,Trigger)</f>
        <v>0</v>
      </c>
      <c r="X82" s="154"/>
      <c r="Y82" s="291" t="str">
        <f t="shared" si="19"/>
        <v>SW</v>
      </c>
      <c r="Z82" s="292" t="s">
        <v>182</v>
      </c>
      <c r="AA82" s="292" t="str">
        <f t="shared" si="32"/>
        <v>EURAB6R40Y=</v>
      </c>
      <c r="AB82" s="193" t="str">
        <f>_xll.qlSimpleQuote(AA82,,,,Trigger)</f>
        <v>EURAB6R40Y=#0008</v>
      </c>
      <c r="AC82" s="193" t="str">
        <f>IFERROR(_xll.RtGet("DTSIMI1",AA82,$AC$3)/100,"")</f>
        <v/>
      </c>
      <c r="AD82" s="193" t="str">
        <f>IFERROR(_xll.RtGet("DTSIMI1",AA82,$AD$3)/100,"")</f>
        <v/>
      </c>
      <c r="AE82" s="193" t="str">
        <f t="shared" si="29"/>
        <v/>
      </c>
      <c r="AF82" s="193">
        <f>_xll.qlSimpleQuoteSetValue(AB82,AC82,Trigger)</f>
        <v>0</v>
      </c>
      <c r="AG82" s="164"/>
      <c r="AH82" s="291" t="str">
        <f t="shared" si="20"/>
        <v>SW</v>
      </c>
      <c r="AI82" s="292" t="s">
        <v>182</v>
      </c>
      <c r="AJ82" s="292" t="str">
        <f t="shared" si="33"/>
        <v>EUR_CURVE_12M_40Y</v>
      </c>
      <c r="AK82" s="193" t="str">
        <f>_xll.qlSimpleQuote(AJ82,,,,Trigger)</f>
        <v>EUR_CURVE_12M_40Y#0009</v>
      </c>
      <c r="AL82" s="193" t="str">
        <f>IFERROR(_xll.RtGet("DTSIMI1",AJ82,"ASK")/100,"")</f>
        <v/>
      </c>
      <c r="AM82" s="283">
        <f>_xll.qlSimpleQuoteSetValue(AK82,AL82,Trigger)</f>
        <v>0</v>
      </c>
    </row>
    <row r="83" spans="2:39" hidden="1" outlineLevel="1" x14ac:dyDescent="0.2">
      <c r="B83" s="185" t="str">
        <f t="shared" si="21"/>
        <v/>
      </c>
      <c r="C83" s="291" t="s">
        <v>189</v>
      </c>
      <c r="D83" s="292" t="str">
        <f t="shared" si="27"/>
        <v>EUROISDDS41Y</v>
      </c>
      <c r="E83" s="292" t="str">
        <f>_xll.qlSimpleQuote(D83,,,,Trigger)</f>
        <v>EUROISDDS41Y#0007</v>
      </c>
      <c r="F83" s="193" t="str">
        <f>IFERROR(_xll.RtGet("DTSIMI1",D83,"ask")/100,"")</f>
        <v/>
      </c>
      <c r="G83" s="116">
        <f>_xll.qlSimpleQuoteSetValue(E83,F83,Trigger)</f>
        <v>0</v>
      </c>
      <c r="I83" s="291" t="str">
        <f t="shared" si="18"/>
        <v>SW</v>
      </c>
      <c r="J83" s="292" t="s">
        <v>189</v>
      </c>
      <c r="K83" s="292" t="str">
        <f t="shared" si="30"/>
        <v>EURYC1M_AB1E_41Y</v>
      </c>
      <c r="L83" s="193" t="str">
        <f>_xll.qlSimpleQuote(K83,,,,Trigger)</f>
        <v>EURYC1M_AB1E_41Y#0008</v>
      </c>
      <c r="M83" s="193" t="str">
        <f>IFERROR(_xll.RtGet("DTSIMI1",K83,"ASK")/100,"")</f>
        <v/>
      </c>
      <c r="N83" s="283">
        <f>_xll.qlSimpleQuoteSetValue(L83,M83,Trigger)</f>
        <v>0</v>
      </c>
      <c r="O83" s="164"/>
      <c r="P83" s="291" t="str">
        <f t="shared" si="22"/>
        <v>SW</v>
      </c>
      <c r="Q83" s="292" t="s">
        <v>189</v>
      </c>
      <c r="R83" s="292" t="str">
        <f t="shared" si="31"/>
        <v>EUR_CURVE_3M_41Y</v>
      </c>
      <c r="S83" s="193" t="str">
        <f>_xll.qlSimpleQuote(R83,,,,Trigger)</f>
        <v>EUR_CURVE_3M_41Y#0009</v>
      </c>
      <c r="T83" s="193" t="str">
        <f>IFERROR(_xll.RtGet("DTSIMI1",R83,$T$3)/100,"")</f>
        <v/>
      </c>
      <c r="U83" s="193" t="str">
        <f>IFERROR(_xll.RtGet("DTSIMI1",R83,$U$3)/100,"")</f>
        <v/>
      </c>
      <c r="V83" s="193" t="str">
        <f t="shared" si="28"/>
        <v/>
      </c>
      <c r="W83" s="283">
        <f>_xll.qlSimpleQuoteSetValue(S83,V83,Trigger)</f>
        <v>0</v>
      </c>
      <c r="X83" s="154"/>
      <c r="Y83" s="291" t="str">
        <f t="shared" si="19"/>
        <v>SW</v>
      </c>
      <c r="Z83" s="292" t="s">
        <v>189</v>
      </c>
      <c r="AA83" s="292" t="str">
        <f t="shared" si="32"/>
        <v>EURAB6R41Y=</v>
      </c>
      <c r="AB83" s="193" t="str">
        <f>_xll.qlSimpleQuote(AA83,,,,Trigger)</f>
        <v>EURAB6R41Y=#0009</v>
      </c>
      <c r="AC83" s="193" t="str">
        <f>IFERROR(_xll.RtGet("DTSIMI1",AA83,$AC$3)/100,"")</f>
        <v/>
      </c>
      <c r="AD83" s="193" t="str">
        <f>IFERROR(_xll.RtGet("DTSIMI1",AA83,$AD$3)/100,"")</f>
        <v/>
      </c>
      <c r="AE83" s="193" t="str">
        <f t="shared" si="29"/>
        <v/>
      </c>
      <c r="AF83" s="193">
        <f>_xll.qlSimpleQuoteSetValue(AB83,AC83,Trigger)</f>
        <v>0</v>
      </c>
      <c r="AG83" s="164"/>
      <c r="AH83" s="291" t="str">
        <f t="shared" si="20"/>
        <v>SW</v>
      </c>
      <c r="AI83" s="292" t="s">
        <v>189</v>
      </c>
      <c r="AJ83" s="292" t="str">
        <f t="shared" si="33"/>
        <v>EUR_CURVE_12M_41Y</v>
      </c>
      <c r="AK83" s="193" t="str">
        <f>_xll.qlSimpleQuote(AJ83,,,,Trigger)</f>
        <v>EUR_CURVE_12M_41Y#0008</v>
      </c>
      <c r="AL83" s="193" t="str">
        <f>IFERROR(_xll.RtGet("DTSIMI1",AJ83,"ASK")/100,"")</f>
        <v/>
      </c>
      <c r="AM83" s="283">
        <f>_xll.qlSimpleQuoteSetValue(AK83,AL83,Trigger)</f>
        <v>0</v>
      </c>
    </row>
    <row r="84" spans="2:39" hidden="1" outlineLevel="1" x14ac:dyDescent="0.2">
      <c r="B84" s="185" t="str">
        <f t="shared" si="21"/>
        <v/>
      </c>
      <c r="C84" s="291" t="s">
        <v>190</v>
      </c>
      <c r="D84" s="292" t="str">
        <f t="shared" si="27"/>
        <v>EUROISDDS42Y</v>
      </c>
      <c r="E84" s="292" t="str">
        <f>_xll.qlSimpleQuote(D84,,,,Trigger)</f>
        <v>EUROISDDS42Y#0007</v>
      </c>
      <c r="F84" s="193" t="str">
        <f>IFERROR(_xll.RtGet("DTSIMI1",D84,"ask")/100,"")</f>
        <v/>
      </c>
      <c r="G84" s="116">
        <f>_xll.qlSimpleQuoteSetValue(E84,F84,Trigger)</f>
        <v>0</v>
      </c>
      <c r="I84" s="291" t="str">
        <f t="shared" si="18"/>
        <v>SW</v>
      </c>
      <c r="J84" s="292" t="s">
        <v>190</v>
      </c>
      <c r="K84" s="292" t="str">
        <f t="shared" si="30"/>
        <v>EURYC1M_AB1E_42Y</v>
      </c>
      <c r="L84" s="193" t="str">
        <f>_xll.qlSimpleQuote(K84,,,,Trigger)</f>
        <v>EURYC1M_AB1E_42Y#0009</v>
      </c>
      <c r="M84" s="193" t="str">
        <f>IFERROR(_xll.RtGet("DTSIMI1",K84,"ASK")/100,"")</f>
        <v/>
      </c>
      <c r="N84" s="283">
        <f>_xll.qlSimpleQuoteSetValue(L84,M84,Trigger)</f>
        <v>0</v>
      </c>
      <c r="O84" s="164"/>
      <c r="P84" s="291" t="str">
        <f t="shared" si="22"/>
        <v>SW</v>
      </c>
      <c r="Q84" s="292" t="s">
        <v>190</v>
      </c>
      <c r="R84" s="292" t="str">
        <f t="shared" si="31"/>
        <v>EUR_CURVE_3M_42Y</v>
      </c>
      <c r="S84" s="193" t="str">
        <f>_xll.qlSimpleQuote(R84,,,,Trigger)</f>
        <v>EUR_CURVE_3M_42Y#0009</v>
      </c>
      <c r="T84" s="193" t="str">
        <f>IFERROR(_xll.RtGet("DTSIMI1",R84,$T$3)/100,"")</f>
        <v/>
      </c>
      <c r="U84" s="193" t="str">
        <f>IFERROR(_xll.RtGet("DTSIMI1",R84,$U$3)/100,"")</f>
        <v/>
      </c>
      <c r="V84" s="193" t="str">
        <f t="shared" si="28"/>
        <v/>
      </c>
      <c r="W84" s="283">
        <f>_xll.qlSimpleQuoteSetValue(S84,V84,Trigger)</f>
        <v>0</v>
      </c>
      <c r="X84" s="154"/>
      <c r="Y84" s="291" t="str">
        <f t="shared" si="19"/>
        <v>SW</v>
      </c>
      <c r="Z84" s="292" t="s">
        <v>190</v>
      </c>
      <c r="AA84" s="292" t="str">
        <f t="shared" si="32"/>
        <v>EURAB6R42Y=</v>
      </c>
      <c r="AB84" s="193" t="str">
        <f>_xll.qlSimpleQuote(AA84,,,,Trigger)</f>
        <v>EURAB6R42Y=#0009</v>
      </c>
      <c r="AC84" s="193" t="str">
        <f>IFERROR(_xll.RtGet("DTSIMI1",AA84,$AC$3)/100,"")</f>
        <v/>
      </c>
      <c r="AD84" s="193" t="str">
        <f>IFERROR(_xll.RtGet("DTSIMI1",AA84,$AD$3)/100,"")</f>
        <v/>
      </c>
      <c r="AE84" s="193" t="str">
        <f t="shared" si="29"/>
        <v/>
      </c>
      <c r="AF84" s="193">
        <f>_xll.qlSimpleQuoteSetValue(AB84,AC84,Trigger)</f>
        <v>0</v>
      </c>
      <c r="AG84" s="164"/>
      <c r="AH84" s="291" t="str">
        <f t="shared" si="20"/>
        <v>SW</v>
      </c>
      <c r="AI84" s="292" t="s">
        <v>190</v>
      </c>
      <c r="AJ84" s="292" t="str">
        <f t="shared" si="33"/>
        <v>EUR_CURVE_12M_42Y</v>
      </c>
      <c r="AK84" s="193" t="str">
        <f>_xll.qlSimpleQuote(AJ84,,,,Trigger)</f>
        <v>EUR_CURVE_12M_42Y#0008</v>
      </c>
      <c r="AL84" s="193" t="str">
        <f>IFERROR(_xll.RtGet("DTSIMI1",AJ84,"ASK")/100,"")</f>
        <v/>
      </c>
      <c r="AM84" s="283">
        <f>_xll.qlSimpleQuoteSetValue(AK84,AL84,Trigger)</f>
        <v>0</v>
      </c>
    </row>
    <row r="85" spans="2:39" hidden="1" outlineLevel="1" x14ac:dyDescent="0.2">
      <c r="B85" s="185" t="str">
        <f t="shared" si="21"/>
        <v/>
      </c>
      <c r="C85" s="291" t="s">
        <v>191</v>
      </c>
      <c r="D85" s="292" t="str">
        <f t="shared" si="27"/>
        <v>EUROISDDS43Y</v>
      </c>
      <c r="E85" s="292" t="str">
        <f>_xll.qlSimpleQuote(D85,,,,Trigger)</f>
        <v>EUROISDDS43Y#0008</v>
      </c>
      <c r="F85" s="193" t="str">
        <f>IFERROR(_xll.RtGet("DTSIMI1",D85,"ask")/100,"")</f>
        <v/>
      </c>
      <c r="G85" s="116">
        <f>_xll.qlSimpleQuoteSetValue(E85,F85,Trigger)</f>
        <v>0</v>
      </c>
      <c r="I85" s="291" t="str">
        <f t="shared" si="18"/>
        <v>SW</v>
      </c>
      <c r="J85" s="292" t="s">
        <v>191</v>
      </c>
      <c r="K85" s="292" t="str">
        <f t="shared" si="30"/>
        <v>EURYC1M_AB1E_43Y</v>
      </c>
      <c r="L85" s="193" t="str">
        <f>_xll.qlSimpleQuote(K85,,,,Trigger)</f>
        <v>EURYC1M_AB1E_43Y#0008</v>
      </c>
      <c r="M85" s="193" t="str">
        <f>IFERROR(_xll.RtGet("DTSIMI1",K85,"ASK")/100,"")</f>
        <v/>
      </c>
      <c r="N85" s="283">
        <f>_xll.qlSimpleQuoteSetValue(L85,M85,Trigger)</f>
        <v>0</v>
      </c>
      <c r="O85" s="164"/>
      <c r="P85" s="291" t="str">
        <f t="shared" si="22"/>
        <v>SW</v>
      </c>
      <c r="Q85" s="292" t="s">
        <v>191</v>
      </c>
      <c r="R85" s="292" t="str">
        <f t="shared" si="31"/>
        <v>EUR_CURVE_3M_43Y</v>
      </c>
      <c r="S85" s="193" t="str">
        <f>_xll.qlSimpleQuote(R85,,,,Trigger)</f>
        <v>EUR_CURVE_3M_43Y#0008</v>
      </c>
      <c r="T85" s="193" t="str">
        <f>IFERROR(_xll.RtGet("DTSIMI1",R85,$T$3)/100,"")</f>
        <v/>
      </c>
      <c r="U85" s="193" t="str">
        <f>IFERROR(_xll.RtGet("DTSIMI1",R85,$U$3)/100,"")</f>
        <v/>
      </c>
      <c r="V85" s="193" t="str">
        <f t="shared" si="28"/>
        <v/>
      </c>
      <c r="W85" s="283">
        <f>_xll.qlSimpleQuoteSetValue(S85,V85,Trigger)</f>
        <v>0</v>
      </c>
      <c r="X85" s="154"/>
      <c r="Y85" s="291" t="str">
        <f t="shared" si="19"/>
        <v>SW</v>
      </c>
      <c r="Z85" s="292" t="s">
        <v>191</v>
      </c>
      <c r="AA85" s="292" t="str">
        <f t="shared" si="32"/>
        <v>EURAB6R43Y=</v>
      </c>
      <c r="AB85" s="193" t="str">
        <f>_xll.qlSimpleQuote(AA85,,,,Trigger)</f>
        <v>EURAB6R43Y=#0009</v>
      </c>
      <c r="AC85" s="193" t="str">
        <f>IFERROR(_xll.RtGet("DTSIMI1",AA85,$AC$3)/100,"")</f>
        <v/>
      </c>
      <c r="AD85" s="193" t="str">
        <f>IFERROR(_xll.RtGet("DTSIMI1",AA85,$AD$3)/100,"")</f>
        <v/>
      </c>
      <c r="AE85" s="193" t="str">
        <f t="shared" si="29"/>
        <v/>
      </c>
      <c r="AF85" s="193">
        <f>_xll.qlSimpleQuoteSetValue(AB85,AC85,Trigger)</f>
        <v>0</v>
      </c>
      <c r="AG85" s="164"/>
      <c r="AH85" s="291" t="str">
        <f t="shared" si="20"/>
        <v>SW</v>
      </c>
      <c r="AI85" s="292" t="s">
        <v>191</v>
      </c>
      <c r="AJ85" s="292" t="str">
        <f t="shared" si="33"/>
        <v>EUR_CURVE_12M_43Y</v>
      </c>
      <c r="AK85" s="193" t="str">
        <f>_xll.qlSimpleQuote(AJ85,,,,Trigger)</f>
        <v>EUR_CURVE_12M_43Y#0009</v>
      </c>
      <c r="AL85" s="193" t="str">
        <f>IFERROR(_xll.RtGet("DTSIMI1",AJ85,"ASK")/100,"")</f>
        <v/>
      </c>
      <c r="AM85" s="283">
        <f>_xll.qlSimpleQuoteSetValue(AK85,AL85,Trigger)</f>
        <v>0</v>
      </c>
    </row>
    <row r="86" spans="2:39" hidden="1" outlineLevel="1" x14ac:dyDescent="0.2">
      <c r="B86" s="185" t="str">
        <f t="shared" si="21"/>
        <v/>
      </c>
      <c r="C86" s="291" t="s">
        <v>192</v>
      </c>
      <c r="D86" s="292" t="str">
        <f t="shared" si="27"/>
        <v>EUROISDDS44Y</v>
      </c>
      <c r="E86" s="292" t="str">
        <f>_xll.qlSimpleQuote(D86,,,,Trigger)</f>
        <v>EUROISDDS44Y#0007</v>
      </c>
      <c r="F86" s="193" t="str">
        <f>IFERROR(_xll.RtGet("DTSIMI1",D86,"ask")/100,"")</f>
        <v/>
      </c>
      <c r="G86" s="116">
        <f>_xll.qlSimpleQuoteSetValue(E86,F86,Trigger)</f>
        <v>0</v>
      </c>
      <c r="I86" s="291" t="str">
        <f t="shared" si="18"/>
        <v>SW</v>
      </c>
      <c r="J86" s="292" t="s">
        <v>192</v>
      </c>
      <c r="K86" s="292" t="str">
        <f t="shared" si="30"/>
        <v>EURYC1M_AB1E_44Y</v>
      </c>
      <c r="L86" s="193" t="str">
        <f>_xll.qlSimpleQuote(K86,,,,Trigger)</f>
        <v>EURYC1M_AB1E_44Y#0009</v>
      </c>
      <c r="M86" s="193" t="str">
        <f>IFERROR(_xll.RtGet("DTSIMI1",K86,"ASK")/100,"")</f>
        <v/>
      </c>
      <c r="N86" s="283">
        <f>_xll.qlSimpleQuoteSetValue(L86,M86,Trigger)</f>
        <v>0</v>
      </c>
      <c r="O86" s="164"/>
      <c r="P86" s="291" t="str">
        <f t="shared" si="22"/>
        <v>SW</v>
      </c>
      <c r="Q86" s="292" t="s">
        <v>192</v>
      </c>
      <c r="R86" s="292" t="str">
        <f t="shared" si="31"/>
        <v>EUR_CURVE_3M_44Y</v>
      </c>
      <c r="S86" s="193" t="str">
        <f>_xll.qlSimpleQuote(R86,,,,Trigger)</f>
        <v>EUR_CURVE_3M_44Y#0008</v>
      </c>
      <c r="T86" s="193" t="str">
        <f>IFERROR(_xll.RtGet("DTSIMI1",R86,$T$3)/100,"")</f>
        <v/>
      </c>
      <c r="U86" s="193" t="str">
        <f>IFERROR(_xll.RtGet("DTSIMI1",R86,$U$3)/100,"")</f>
        <v/>
      </c>
      <c r="V86" s="193" t="str">
        <f t="shared" si="28"/>
        <v/>
      </c>
      <c r="W86" s="283">
        <f>_xll.qlSimpleQuoteSetValue(S86,V86,Trigger)</f>
        <v>0</v>
      </c>
      <c r="X86" s="154"/>
      <c r="Y86" s="291" t="str">
        <f t="shared" si="19"/>
        <v>SW</v>
      </c>
      <c r="Z86" s="292" t="s">
        <v>192</v>
      </c>
      <c r="AA86" s="292" t="str">
        <f t="shared" si="32"/>
        <v>EURAB6R44Y=</v>
      </c>
      <c r="AB86" s="193" t="str">
        <f>_xll.qlSimpleQuote(AA86,,,,Trigger)</f>
        <v>EURAB6R44Y=#0008</v>
      </c>
      <c r="AC86" s="193" t="str">
        <f>IFERROR(_xll.RtGet("DTSIMI1",AA86,$AC$3)/100,"")</f>
        <v/>
      </c>
      <c r="AD86" s="193" t="str">
        <f>IFERROR(_xll.RtGet("DTSIMI1",AA86,$AD$3)/100,"")</f>
        <v/>
      </c>
      <c r="AE86" s="193" t="str">
        <f t="shared" si="29"/>
        <v/>
      </c>
      <c r="AF86" s="193">
        <f>_xll.qlSimpleQuoteSetValue(AB86,AC86,Trigger)</f>
        <v>0</v>
      </c>
      <c r="AG86" s="164"/>
      <c r="AH86" s="291" t="str">
        <f t="shared" si="20"/>
        <v>SW</v>
      </c>
      <c r="AI86" s="292" t="s">
        <v>192</v>
      </c>
      <c r="AJ86" s="292" t="str">
        <f t="shared" si="33"/>
        <v>EUR_CURVE_12M_44Y</v>
      </c>
      <c r="AK86" s="193" t="str">
        <f>_xll.qlSimpleQuote(AJ86,,,,Trigger)</f>
        <v>EUR_CURVE_12M_44Y#0008</v>
      </c>
      <c r="AL86" s="193" t="str">
        <f>IFERROR(_xll.RtGet("DTSIMI1",AJ86,"ASK")/100,"")</f>
        <v/>
      </c>
      <c r="AM86" s="283">
        <f>_xll.qlSimpleQuoteSetValue(AK86,AL86,Trigger)</f>
        <v>0</v>
      </c>
    </row>
    <row r="87" spans="2:39" hidden="1" outlineLevel="1" x14ac:dyDescent="0.2">
      <c r="B87" s="274"/>
      <c r="C87" s="325" t="s">
        <v>193</v>
      </c>
      <c r="D87" s="326" t="str">
        <f t="shared" si="27"/>
        <v>EUROISDDS45Y</v>
      </c>
      <c r="E87" s="326" t="str">
        <f>_xll.qlSimpleQuote(D87,,,,Trigger)</f>
        <v>EUROISDDS45Y#0008</v>
      </c>
      <c r="F87" s="327" t="str">
        <f>IFERROR(_xll.RtGet("DTSIMI1",D87,"ask")/100,"")</f>
        <v/>
      </c>
      <c r="G87" s="275">
        <f>_xll.qlSimpleQuoteSetValue(E87,F87,Trigger)</f>
        <v>0</v>
      </c>
      <c r="I87" s="325" t="str">
        <f t="shared" si="18"/>
        <v>SW</v>
      </c>
      <c r="J87" s="326" t="s">
        <v>193</v>
      </c>
      <c r="K87" s="326" t="str">
        <f t="shared" si="30"/>
        <v>EURYC1M_AB1E_45Y</v>
      </c>
      <c r="L87" s="327" t="str">
        <f>_xll.qlSimpleQuote(K87,,,,Trigger)</f>
        <v>EURYC1M_AB1E_45Y#0009</v>
      </c>
      <c r="M87" s="327" t="str">
        <f>IFERROR(_xll.RtGet("DTSIMI1",K87,"ASK")/100,"")</f>
        <v/>
      </c>
      <c r="N87" s="297">
        <f>_xll.qlSimpleQuoteSetValue(L87,M87,Trigger)</f>
        <v>0</v>
      </c>
      <c r="O87" s="164"/>
      <c r="P87" s="291" t="str">
        <f t="shared" si="22"/>
        <v>SW</v>
      </c>
      <c r="Q87" s="326" t="s">
        <v>193</v>
      </c>
      <c r="R87" s="326" t="str">
        <f t="shared" si="31"/>
        <v>EUR_CURVE_3M_45Y</v>
      </c>
      <c r="S87" s="327" t="str">
        <f>_xll.qlSimpleQuote(R87,,,,Trigger)</f>
        <v>EUR_CURVE_3M_45Y#0008</v>
      </c>
      <c r="T87" s="327" t="str">
        <f>IFERROR(_xll.RtGet("DTSIMI1",R87,$T$3)/100,"")</f>
        <v/>
      </c>
      <c r="U87" s="327" t="str">
        <f>IFERROR(_xll.RtGet("DTSIMI1",R87,$U$3)/100,"")</f>
        <v/>
      </c>
      <c r="V87" s="327" t="str">
        <f t="shared" si="28"/>
        <v/>
      </c>
      <c r="W87" s="297">
        <f>_xll.qlSimpleQuoteSetValue(S87,V87,Trigger)</f>
        <v>0</v>
      </c>
      <c r="X87" s="154"/>
      <c r="Y87" s="291" t="str">
        <f t="shared" si="19"/>
        <v>SW</v>
      </c>
      <c r="Z87" s="326" t="s">
        <v>193</v>
      </c>
      <c r="AA87" s="326" t="str">
        <f t="shared" si="32"/>
        <v>EURAB6R45Y=</v>
      </c>
      <c r="AB87" s="327" t="str">
        <f>_xll.qlSimpleQuote(AA87,,,,Trigger)</f>
        <v>EURAB6R45Y=#0009</v>
      </c>
      <c r="AC87" s="327" t="str">
        <f>IFERROR(_xll.RtGet("DTSIMI1",AA87,$AC$3)/100,"")</f>
        <v/>
      </c>
      <c r="AD87" s="327" t="str">
        <f>IFERROR(_xll.RtGet("DTSIMI1",AA87,$AD$3)/100,"")</f>
        <v/>
      </c>
      <c r="AE87" s="327" t="str">
        <f t="shared" si="29"/>
        <v/>
      </c>
      <c r="AF87" s="327">
        <f>_xll.qlSimpleQuoteSetValue(AB87,AC87,Trigger)</f>
        <v>0</v>
      </c>
      <c r="AG87" s="164"/>
      <c r="AH87" s="291" t="str">
        <f t="shared" si="20"/>
        <v>SW</v>
      </c>
      <c r="AI87" s="326" t="s">
        <v>193</v>
      </c>
      <c r="AJ87" s="326" t="str">
        <f t="shared" si="33"/>
        <v>EUR_CURVE_12M_45Y</v>
      </c>
      <c r="AK87" s="327" t="str">
        <f>_xll.qlSimpleQuote(AJ87,,,,Trigger)</f>
        <v>EUR_CURVE_12M_45Y#0009</v>
      </c>
      <c r="AL87" s="327" t="str">
        <f>IFERROR(_xll.RtGet("DTSIMI1",AJ87,"ASK")/100,"")</f>
        <v/>
      </c>
      <c r="AM87" s="297">
        <f>_xll.qlSimpleQuoteSetValue(AK87,AL87,Trigger)</f>
        <v>0</v>
      </c>
    </row>
    <row r="88" spans="2:39" hidden="1" outlineLevel="1" x14ac:dyDescent="0.2">
      <c r="B88" s="185" t="str">
        <f t="shared" si="21"/>
        <v/>
      </c>
      <c r="C88" s="291" t="s">
        <v>194</v>
      </c>
      <c r="D88" s="292" t="str">
        <f t="shared" si="27"/>
        <v>EUROISDDS46Y</v>
      </c>
      <c r="E88" s="292" t="str">
        <f>_xll.qlSimpleQuote(D88,,,,Trigger)</f>
        <v>EUROISDDS46Y#0008</v>
      </c>
      <c r="F88" s="193" t="str">
        <f>IFERROR(_xll.RtGet("DTSIMI1",D88,"ask")/100,"")</f>
        <v/>
      </c>
      <c r="G88" s="116">
        <f>_xll.qlSimpleQuoteSetValue(E88,F88,Trigger)</f>
        <v>0</v>
      </c>
      <c r="I88" s="291" t="str">
        <f t="shared" si="18"/>
        <v>SW</v>
      </c>
      <c r="J88" s="292" t="s">
        <v>194</v>
      </c>
      <c r="K88" s="292" t="str">
        <f t="shared" si="30"/>
        <v>EURYC1M_AB1E_46Y</v>
      </c>
      <c r="L88" s="193" t="str">
        <f>_xll.qlSimpleQuote(K88,,,,Trigger)</f>
        <v>EURYC1M_AB1E_46Y#0009</v>
      </c>
      <c r="M88" s="193" t="str">
        <f>IFERROR(_xll.RtGet("DTSIMI1",K88,"ASK")/100,"")</f>
        <v/>
      </c>
      <c r="N88" s="283">
        <f>_xll.qlSimpleQuoteSetValue(L88,M88,Trigger)</f>
        <v>0</v>
      </c>
      <c r="O88" s="164"/>
      <c r="P88" s="291" t="str">
        <f t="shared" si="22"/>
        <v>SW</v>
      </c>
      <c r="Q88" s="292" t="s">
        <v>194</v>
      </c>
      <c r="R88" s="292" t="str">
        <f t="shared" si="31"/>
        <v>EUR_CURVE_3M_46Y</v>
      </c>
      <c r="S88" s="193" t="str">
        <f>_xll.qlSimpleQuote(R88,,,,Trigger)</f>
        <v>EUR_CURVE_3M_46Y#0008</v>
      </c>
      <c r="T88" s="193" t="str">
        <f>IFERROR(_xll.RtGet("DTSIMI1",R88,$T$3)/100,"")</f>
        <v/>
      </c>
      <c r="U88" s="193" t="str">
        <f>IFERROR(_xll.RtGet("DTSIMI1",R88,$U$3)/100,"")</f>
        <v/>
      </c>
      <c r="V88" s="193" t="str">
        <f t="shared" si="28"/>
        <v/>
      </c>
      <c r="W88" s="283">
        <f>_xll.qlSimpleQuoteSetValue(S88,V88,Trigger)</f>
        <v>0</v>
      </c>
      <c r="X88" s="154"/>
      <c r="Y88" s="291" t="str">
        <f t="shared" si="19"/>
        <v>SW</v>
      </c>
      <c r="Z88" s="292" t="s">
        <v>194</v>
      </c>
      <c r="AA88" s="292" t="str">
        <f t="shared" si="32"/>
        <v>EURAB6R46Y=</v>
      </c>
      <c r="AB88" s="193" t="str">
        <f>_xll.qlSimpleQuote(AA88,,,,Trigger)</f>
        <v>EURAB6R46Y=#0008</v>
      </c>
      <c r="AC88" s="193" t="str">
        <f>IFERROR(_xll.RtGet("DTSIMI1",AA88,$AC$3)/100,"")</f>
        <v/>
      </c>
      <c r="AD88" s="193" t="str">
        <f>IFERROR(_xll.RtGet("DTSIMI1",AA88,$AD$3)/100,"")</f>
        <v/>
      </c>
      <c r="AE88" s="193" t="str">
        <f t="shared" si="29"/>
        <v/>
      </c>
      <c r="AF88" s="193">
        <f>_xll.qlSimpleQuoteSetValue(AB88,AC88,Trigger)</f>
        <v>0</v>
      </c>
      <c r="AG88" s="164"/>
      <c r="AH88" s="291" t="str">
        <f t="shared" si="20"/>
        <v>SW</v>
      </c>
      <c r="AI88" s="292" t="s">
        <v>194</v>
      </c>
      <c r="AJ88" s="292" t="str">
        <f t="shared" si="33"/>
        <v>EUR_CURVE_12M_46Y</v>
      </c>
      <c r="AK88" s="193" t="str">
        <f>_xll.qlSimpleQuote(AJ88,,,,Trigger)</f>
        <v>EUR_CURVE_12M_46Y#0009</v>
      </c>
      <c r="AL88" s="193" t="str">
        <f>IFERROR(_xll.RtGet("DTSIMI1",AJ88,"ASK")/100,"")</f>
        <v/>
      </c>
      <c r="AM88" s="283">
        <f>_xll.qlSimpleQuoteSetValue(AK88,AL88,Trigger)</f>
        <v>0</v>
      </c>
    </row>
    <row r="89" spans="2:39" hidden="1" outlineLevel="1" x14ac:dyDescent="0.2">
      <c r="B89" s="185" t="str">
        <f t="shared" si="21"/>
        <v/>
      </c>
      <c r="C89" s="291" t="s">
        <v>195</v>
      </c>
      <c r="D89" s="292" t="str">
        <f t="shared" si="27"/>
        <v>EUROISDDS47Y</v>
      </c>
      <c r="E89" s="292" t="str">
        <f>_xll.qlSimpleQuote(D89,,,,Trigger)</f>
        <v>EUROISDDS47Y#0008</v>
      </c>
      <c r="F89" s="193" t="str">
        <f>IFERROR(_xll.RtGet("DTSIMI1",D89,"ask")/100,"")</f>
        <v/>
      </c>
      <c r="G89" s="116">
        <f>_xll.qlSimpleQuoteSetValue(E89,F89,Trigger)</f>
        <v>0</v>
      </c>
      <c r="I89" s="291" t="str">
        <f t="shared" si="18"/>
        <v>SW</v>
      </c>
      <c r="J89" s="292" t="s">
        <v>195</v>
      </c>
      <c r="K89" s="292" t="str">
        <f t="shared" si="30"/>
        <v>EURYC1M_AB1E_47Y</v>
      </c>
      <c r="L89" s="193" t="str">
        <f>_xll.qlSimpleQuote(K89,,,,Trigger)</f>
        <v>EURYC1M_AB1E_47Y#0009</v>
      </c>
      <c r="M89" s="193" t="str">
        <f>IFERROR(_xll.RtGet("DTSIMI1",K89,"ASK")/100,"")</f>
        <v/>
      </c>
      <c r="N89" s="283">
        <f>_xll.qlSimpleQuoteSetValue(L89,M89,Trigger)</f>
        <v>0</v>
      </c>
      <c r="O89" s="164"/>
      <c r="P89" s="291" t="str">
        <f t="shared" si="22"/>
        <v>SW</v>
      </c>
      <c r="Q89" s="292" t="s">
        <v>195</v>
      </c>
      <c r="R89" s="292" t="str">
        <f t="shared" si="31"/>
        <v>EUR_CURVE_3M_47Y</v>
      </c>
      <c r="S89" s="193" t="str">
        <f>_xll.qlSimpleQuote(R89,,,,Trigger)</f>
        <v>EUR_CURVE_3M_47Y#0009</v>
      </c>
      <c r="T89" s="193" t="str">
        <f>IFERROR(_xll.RtGet("DTSIMI1",R89,$T$3)/100,"")</f>
        <v/>
      </c>
      <c r="U89" s="193" t="str">
        <f>IFERROR(_xll.RtGet("DTSIMI1",R89,$U$3)/100,"")</f>
        <v/>
      </c>
      <c r="V89" s="193" t="str">
        <f t="shared" si="28"/>
        <v/>
      </c>
      <c r="W89" s="283">
        <f>_xll.qlSimpleQuoteSetValue(S89,V89,Trigger)</f>
        <v>0</v>
      </c>
      <c r="X89" s="154"/>
      <c r="Y89" s="291" t="str">
        <f t="shared" si="19"/>
        <v>SW</v>
      </c>
      <c r="Z89" s="292" t="s">
        <v>195</v>
      </c>
      <c r="AA89" s="292" t="str">
        <f t="shared" si="32"/>
        <v>EURAB6R47Y=</v>
      </c>
      <c r="AB89" s="193" t="str">
        <f>_xll.qlSimpleQuote(AA89,,,,Trigger)</f>
        <v>EURAB6R47Y=#0008</v>
      </c>
      <c r="AC89" s="193" t="str">
        <f>IFERROR(_xll.RtGet("DTSIMI1",AA89,$AC$3)/100,"")</f>
        <v/>
      </c>
      <c r="AD89" s="193" t="str">
        <f>IFERROR(_xll.RtGet("DTSIMI1",AA89,$AD$3)/100,"")</f>
        <v/>
      </c>
      <c r="AE89" s="193" t="str">
        <f t="shared" si="29"/>
        <v/>
      </c>
      <c r="AF89" s="193">
        <f>_xll.qlSimpleQuoteSetValue(AB89,AC89,Trigger)</f>
        <v>0</v>
      </c>
      <c r="AG89" s="164"/>
      <c r="AH89" s="291" t="str">
        <f t="shared" si="20"/>
        <v>SW</v>
      </c>
      <c r="AI89" s="292" t="s">
        <v>195</v>
      </c>
      <c r="AJ89" s="292" t="str">
        <f t="shared" si="33"/>
        <v>EUR_CURVE_12M_47Y</v>
      </c>
      <c r="AK89" s="193" t="str">
        <f>_xll.qlSimpleQuote(AJ89,,,,Trigger)</f>
        <v>EUR_CURVE_12M_47Y#0008</v>
      </c>
      <c r="AL89" s="193" t="str">
        <f>IFERROR(_xll.RtGet("DTSIMI1",AJ89,"ASK")/100,"")</f>
        <v/>
      </c>
      <c r="AM89" s="283">
        <f>_xll.qlSimpleQuoteSetValue(AK89,AL89,Trigger)</f>
        <v>0</v>
      </c>
    </row>
    <row r="90" spans="2:39" hidden="1" outlineLevel="1" x14ac:dyDescent="0.2">
      <c r="B90" s="185" t="str">
        <f t="shared" si="21"/>
        <v/>
      </c>
      <c r="C90" s="291" t="s">
        <v>196</v>
      </c>
      <c r="D90" s="292" t="str">
        <f t="shared" si="27"/>
        <v>EUROISDDS48Y</v>
      </c>
      <c r="E90" s="292" t="str">
        <f>_xll.qlSimpleQuote(D90,,,,Trigger)</f>
        <v>EUROISDDS48Y#0007</v>
      </c>
      <c r="F90" s="193" t="str">
        <f>IFERROR(_xll.RtGet("DTSIMI1",D90,"ask")/100,"")</f>
        <v/>
      </c>
      <c r="G90" s="116">
        <f>_xll.qlSimpleQuoteSetValue(E90,F90,Trigger)</f>
        <v>0</v>
      </c>
      <c r="I90" s="291" t="str">
        <f t="shared" si="18"/>
        <v>SW</v>
      </c>
      <c r="J90" s="292" t="s">
        <v>196</v>
      </c>
      <c r="K90" s="292" t="str">
        <f t="shared" si="30"/>
        <v>EURYC1M_AB1E_48Y</v>
      </c>
      <c r="L90" s="193" t="str">
        <f>_xll.qlSimpleQuote(K90,,,,Trigger)</f>
        <v>EURYC1M_AB1E_48Y#0009</v>
      </c>
      <c r="M90" s="193" t="str">
        <f>IFERROR(_xll.RtGet("DTSIMI1",K90,"ASK")/100,"")</f>
        <v/>
      </c>
      <c r="N90" s="283">
        <f>_xll.qlSimpleQuoteSetValue(L90,M90,Trigger)</f>
        <v>0</v>
      </c>
      <c r="O90" s="164"/>
      <c r="P90" s="291" t="str">
        <f t="shared" si="22"/>
        <v>SW</v>
      </c>
      <c r="Q90" s="292" t="s">
        <v>196</v>
      </c>
      <c r="R90" s="292" t="str">
        <f t="shared" si="31"/>
        <v>EUR_CURVE_3M_48Y</v>
      </c>
      <c r="S90" s="193" t="str">
        <f>_xll.qlSimpleQuote(R90,,,,Trigger)</f>
        <v>EUR_CURVE_3M_48Y#0009</v>
      </c>
      <c r="T90" s="193" t="str">
        <f>IFERROR(_xll.RtGet("DTSIMI1",R90,$T$3)/100,"")</f>
        <v/>
      </c>
      <c r="U90" s="193" t="str">
        <f>IFERROR(_xll.RtGet("DTSIMI1",R90,$U$3)/100,"")</f>
        <v/>
      </c>
      <c r="V90" s="193" t="str">
        <f t="shared" si="28"/>
        <v/>
      </c>
      <c r="W90" s="283">
        <f>_xll.qlSimpleQuoteSetValue(S90,V90,Trigger)</f>
        <v>0</v>
      </c>
      <c r="X90" s="154"/>
      <c r="Y90" s="291" t="str">
        <f t="shared" si="19"/>
        <v>SW</v>
      </c>
      <c r="Z90" s="292" t="s">
        <v>196</v>
      </c>
      <c r="AA90" s="292" t="str">
        <f t="shared" si="32"/>
        <v>EURAB6R48Y=</v>
      </c>
      <c r="AB90" s="193" t="str">
        <f>_xll.qlSimpleQuote(AA90,,,,Trigger)</f>
        <v>EURAB6R48Y=#0009</v>
      </c>
      <c r="AC90" s="193" t="str">
        <f>IFERROR(_xll.RtGet("DTSIMI1",AA90,$AC$3)/100,"")</f>
        <v/>
      </c>
      <c r="AD90" s="193" t="str">
        <f>IFERROR(_xll.RtGet("DTSIMI1",AA90,$AD$3)/100,"")</f>
        <v/>
      </c>
      <c r="AE90" s="193" t="str">
        <f t="shared" si="29"/>
        <v/>
      </c>
      <c r="AF90" s="193">
        <f>_xll.qlSimpleQuoteSetValue(AB90,AC90,Trigger)</f>
        <v>0</v>
      </c>
      <c r="AG90" s="164"/>
      <c r="AH90" s="291" t="str">
        <f t="shared" si="20"/>
        <v>SW</v>
      </c>
      <c r="AI90" s="292" t="s">
        <v>196</v>
      </c>
      <c r="AJ90" s="292" t="str">
        <f t="shared" si="33"/>
        <v>EUR_CURVE_12M_48Y</v>
      </c>
      <c r="AK90" s="193" t="str">
        <f>_xll.qlSimpleQuote(AJ90,,,,Trigger)</f>
        <v>EUR_CURVE_12M_48Y#0009</v>
      </c>
      <c r="AL90" s="193" t="str">
        <f>IFERROR(_xll.RtGet("DTSIMI1",AJ90,"ASK")/100,"")</f>
        <v/>
      </c>
      <c r="AM90" s="283">
        <f>_xll.qlSimpleQuoteSetValue(AK90,AL90,Trigger)</f>
        <v>0</v>
      </c>
    </row>
    <row r="91" spans="2:39" hidden="1" outlineLevel="1" x14ac:dyDescent="0.2">
      <c r="B91" s="185" t="str">
        <f t="shared" si="21"/>
        <v/>
      </c>
      <c r="C91" s="291" t="s">
        <v>197</v>
      </c>
      <c r="D91" s="292" t="str">
        <f t="shared" si="27"/>
        <v>EUROISDDS49Y</v>
      </c>
      <c r="E91" s="292" t="str">
        <f>_xll.qlSimpleQuote(D91,,,,Trigger)</f>
        <v>EUROISDDS49Y#0008</v>
      </c>
      <c r="F91" s="193" t="str">
        <f>IFERROR(_xll.RtGet("DTSIMI1",D91,"ask")/100,"")</f>
        <v/>
      </c>
      <c r="G91" s="116">
        <f>_xll.qlSimpleQuoteSetValue(E91,F91,Trigger)</f>
        <v>0</v>
      </c>
      <c r="I91" s="291" t="str">
        <f t="shared" si="18"/>
        <v>SW</v>
      </c>
      <c r="J91" s="292" t="s">
        <v>197</v>
      </c>
      <c r="K91" s="292" t="str">
        <f t="shared" si="30"/>
        <v>EURYC1M_AB1E_49Y</v>
      </c>
      <c r="L91" s="193" t="str">
        <f>_xll.qlSimpleQuote(K91,,,,Trigger)</f>
        <v>EURYC1M_AB1E_49Y#0009</v>
      </c>
      <c r="M91" s="193" t="str">
        <f>IFERROR(_xll.RtGet("DTSIMI1",K91,"ASK")/100,"")</f>
        <v/>
      </c>
      <c r="N91" s="283">
        <f>_xll.qlSimpleQuoteSetValue(L91,M91,Trigger)</f>
        <v>0</v>
      </c>
      <c r="O91" s="164"/>
      <c r="P91" s="291" t="str">
        <f t="shared" si="22"/>
        <v>SW</v>
      </c>
      <c r="Q91" s="292" t="s">
        <v>197</v>
      </c>
      <c r="R91" s="292" t="str">
        <f t="shared" si="31"/>
        <v>EUR_CURVE_3M_49Y</v>
      </c>
      <c r="S91" s="193" t="str">
        <f>_xll.qlSimpleQuote(R91,,,,Trigger)</f>
        <v>EUR_CURVE_3M_49Y#0008</v>
      </c>
      <c r="T91" s="193" t="str">
        <f>IFERROR(_xll.RtGet("DTSIMI1",R91,$T$3)/100,"")</f>
        <v/>
      </c>
      <c r="U91" s="193" t="str">
        <f>IFERROR(_xll.RtGet("DTSIMI1",R91,$U$3)/100,"")</f>
        <v/>
      </c>
      <c r="V91" s="193" t="str">
        <f t="shared" si="28"/>
        <v/>
      </c>
      <c r="W91" s="283">
        <f>_xll.qlSimpleQuoteSetValue(S91,V91,Trigger)</f>
        <v>0</v>
      </c>
      <c r="X91" s="154"/>
      <c r="Y91" s="291" t="str">
        <f t="shared" si="19"/>
        <v>SW</v>
      </c>
      <c r="Z91" s="292" t="s">
        <v>197</v>
      </c>
      <c r="AA91" s="292" t="str">
        <f t="shared" si="32"/>
        <v>EURAB6R49Y=</v>
      </c>
      <c r="AB91" s="193" t="str">
        <f>_xll.qlSimpleQuote(AA91,,,,Trigger)</f>
        <v>EURAB6R49Y=#0009</v>
      </c>
      <c r="AC91" s="193" t="str">
        <f>IFERROR(_xll.RtGet("DTSIMI1",AA91,$AC$3)/100,"")</f>
        <v/>
      </c>
      <c r="AD91" s="193" t="str">
        <f>IFERROR(_xll.RtGet("DTSIMI1",AA91,$AD$3)/100,"")</f>
        <v/>
      </c>
      <c r="AE91" s="193" t="str">
        <f t="shared" si="29"/>
        <v/>
      </c>
      <c r="AF91" s="193">
        <f>_xll.qlSimpleQuoteSetValue(AB91,AC91,Trigger)</f>
        <v>0</v>
      </c>
      <c r="AG91" s="164"/>
      <c r="AH91" s="291" t="str">
        <f t="shared" si="20"/>
        <v>SW</v>
      </c>
      <c r="AI91" s="292" t="s">
        <v>197</v>
      </c>
      <c r="AJ91" s="292" t="str">
        <f t="shared" si="33"/>
        <v>EUR_CURVE_12M_49Y</v>
      </c>
      <c r="AK91" s="193" t="str">
        <f>_xll.qlSimpleQuote(AJ91,,,,Trigger)</f>
        <v>EUR_CURVE_12M_49Y#0009</v>
      </c>
      <c r="AL91" s="193" t="str">
        <f>IFERROR(_xll.RtGet("DTSIMI1",AJ91,"ASK")/100,"")</f>
        <v/>
      </c>
      <c r="AM91" s="283">
        <f>_xll.qlSimpleQuoteSetValue(AK91,AL91,Trigger)</f>
        <v>0</v>
      </c>
    </row>
    <row r="92" spans="2:39" collapsed="1" x14ac:dyDescent="0.2">
      <c r="B92" s="185" t="str">
        <f t="shared" si="21"/>
        <v/>
      </c>
      <c r="C92" s="291" t="s">
        <v>183</v>
      </c>
      <c r="D92" s="292" t="str">
        <f t="shared" si="27"/>
        <v>EUROISDDS50Y</v>
      </c>
      <c r="E92" s="292" t="str">
        <f>_xll.qlSimpleQuote(D92,,,,Trigger)</f>
        <v>EUROISDDS50Y#0007</v>
      </c>
      <c r="F92" s="193" t="str">
        <f>IFERROR(_xll.RtGet("DTSIMI1",D92,"ask")/100,"")</f>
        <v/>
      </c>
      <c r="G92" s="116">
        <f>_xll.qlSimpleQuoteSetValue(E92,F92,Trigger)</f>
        <v>0</v>
      </c>
      <c r="I92" s="291" t="str">
        <f t="shared" si="18"/>
        <v>SW</v>
      </c>
      <c r="J92" s="292" t="s">
        <v>183</v>
      </c>
      <c r="K92" s="292" t="str">
        <f t="shared" si="30"/>
        <v>EURYC1M_AB1E_50Y</v>
      </c>
      <c r="L92" s="193" t="str">
        <f>_xll.qlSimpleQuote(K92,,,,Trigger)</f>
        <v>EURYC1M_AB1E_50Y#0008</v>
      </c>
      <c r="M92" s="193" t="str">
        <f>IFERROR(_xll.RtGet("DTSIMI1",K92,"ASK")/100,"")</f>
        <v/>
      </c>
      <c r="N92" s="283">
        <f>_xll.qlSimpleQuoteSetValue(L92,M92,Trigger)</f>
        <v>0</v>
      </c>
      <c r="O92" s="164"/>
      <c r="P92" s="291" t="str">
        <f t="shared" si="22"/>
        <v>SW</v>
      </c>
      <c r="Q92" s="292" t="s">
        <v>183</v>
      </c>
      <c r="R92" s="292" t="str">
        <f t="shared" si="31"/>
        <v>EUR_CURVE_3M_50Y</v>
      </c>
      <c r="S92" s="193" t="str">
        <f>_xll.qlSimpleQuote(R92,,,,Trigger)</f>
        <v>EUR_CURVE_3M_50Y#0009</v>
      </c>
      <c r="T92" s="193" t="str">
        <f>IFERROR(_xll.RtGet("DTSIMI1",R92,$T$3)/100,"")</f>
        <v/>
      </c>
      <c r="U92" s="193" t="str">
        <f>IFERROR(_xll.RtGet("DTSIMI1",R92,$U$3)/100,"")</f>
        <v/>
      </c>
      <c r="V92" s="193" t="str">
        <f t="shared" si="28"/>
        <v/>
      </c>
      <c r="W92" s="283">
        <f>_xll.qlSimpleQuoteSetValue(S92,V92,Trigger)</f>
        <v>0</v>
      </c>
      <c r="X92" s="154"/>
      <c r="Y92" s="291" t="str">
        <f t="shared" si="19"/>
        <v>SW</v>
      </c>
      <c r="Z92" s="292" t="s">
        <v>183</v>
      </c>
      <c r="AA92" s="292" t="str">
        <f t="shared" si="32"/>
        <v>EURAB6R50Y=</v>
      </c>
      <c r="AB92" s="193" t="str">
        <f>_xll.qlSimpleQuote(AA92,,,,Trigger)</f>
        <v>EURAB6R50Y=#0008</v>
      </c>
      <c r="AC92" s="193" t="str">
        <f>IFERROR(_xll.RtGet("DTSIMI1",AA92,$AC$3)/100,"")</f>
        <v/>
      </c>
      <c r="AD92" s="193" t="str">
        <f>IFERROR(_xll.RtGet("DTSIMI1",AA92,$AD$3)/100,"")</f>
        <v/>
      </c>
      <c r="AE92" s="193" t="str">
        <f t="shared" si="29"/>
        <v/>
      </c>
      <c r="AF92" s="193">
        <f>_xll.qlSimpleQuoteSetValue(AB92,AC92,Trigger)</f>
        <v>0</v>
      </c>
      <c r="AG92" s="164"/>
      <c r="AH92" s="291" t="str">
        <f t="shared" si="20"/>
        <v>SW</v>
      </c>
      <c r="AI92" s="292" t="s">
        <v>183</v>
      </c>
      <c r="AJ92" s="292" t="str">
        <f t="shared" si="33"/>
        <v>EUR_CURVE_12M_50Y</v>
      </c>
      <c r="AK92" s="193" t="str">
        <f>_xll.qlSimpleQuote(AJ92,,,,Trigger)</f>
        <v>EUR_CURVE_12M_50Y#0008</v>
      </c>
      <c r="AL92" s="193" t="str">
        <f>IFERROR(_xll.RtGet("DTSIMI1",AJ92,"ASK")/100,"")</f>
        <v/>
      </c>
      <c r="AM92" s="283">
        <f>_xll.qlSimpleQuoteSetValue(AK92,AL92,Trigger)</f>
        <v>0</v>
      </c>
    </row>
    <row r="93" spans="2:39" hidden="1" outlineLevel="1" x14ac:dyDescent="0.2">
      <c r="B93" s="185" t="str">
        <f t="shared" si="21"/>
        <v/>
      </c>
      <c r="C93" s="291" t="s">
        <v>198</v>
      </c>
      <c r="D93" s="292" t="str">
        <f t="shared" ref="D93:D102" si="34">Currency&amp;"OISDDS"&amp;C93</f>
        <v>EUROISDDS51Y</v>
      </c>
      <c r="E93" s="292" t="str">
        <f>_xll.qlSimpleQuote(D93,,,,Trigger)</f>
        <v>EUROISDDS51Y#0007</v>
      </c>
      <c r="F93" s="193" t="str">
        <f>IFERROR(_xll.RtGet("DTSIMI1",D93,"ask")/100,"")</f>
        <v/>
      </c>
      <c r="G93" s="116">
        <f>_xll.qlSimpleQuoteSetValue(E93,F93,Trigger)</f>
        <v>0</v>
      </c>
      <c r="I93" s="291" t="str">
        <f t="shared" ref="I93:I102" si="35">IF(ISBLANK(J93),"","SW")</f>
        <v>SW</v>
      </c>
      <c r="J93" s="292" t="s">
        <v>198</v>
      </c>
      <c r="K93" s="292" t="str">
        <f t="shared" si="30"/>
        <v>EURYC1M_AB1E_51Y</v>
      </c>
      <c r="L93" s="193" t="str">
        <f>_xll.qlSimpleQuote(K93,,,,Trigger)</f>
        <v>EURYC1M_AB1E_51Y#0008</v>
      </c>
      <c r="M93" s="193" t="str">
        <f>IFERROR(_xll.RtGet("DTSIMI1",K93,"ASK")/100,"")</f>
        <v/>
      </c>
      <c r="N93" s="283">
        <f>_xll.qlSimpleQuoteSetValue(L93,M93,Trigger)</f>
        <v>0</v>
      </c>
      <c r="O93" s="164"/>
      <c r="P93" s="291" t="str">
        <f t="shared" si="22"/>
        <v>SW</v>
      </c>
      <c r="Q93" s="292" t="s">
        <v>198</v>
      </c>
      <c r="R93" s="292" t="str">
        <f t="shared" si="31"/>
        <v>EUR_CURVE_3M_51Y</v>
      </c>
      <c r="S93" s="193" t="str">
        <f>_xll.qlSimpleQuote(R93,,,,Trigger)</f>
        <v>EUR_CURVE_3M_51Y#0009</v>
      </c>
      <c r="T93" s="193" t="str">
        <f>IFERROR(_xll.RtGet("DTSIMI1",R93,$T$3)/100,"")</f>
        <v/>
      </c>
      <c r="U93" s="193" t="str">
        <f>IFERROR(_xll.RtGet("DTSIMI1",R93,$U$3)/100,"")</f>
        <v/>
      </c>
      <c r="V93" s="193" t="str">
        <f t="shared" si="28"/>
        <v/>
      </c>
      <c r="W93" s="283">
        <f>_xll.qlSimpleQuoteSetValue(S93,V93,Trigger)</f>
        <v>0</v>
      </c>
      <c r="X93" s="154"/>
      <c r="Y93" s="291" t="str">
        <f t="shared" ref="Y93:Y102" si="36">IF(ISBLANK(Z93),"","SW")</f>
        <v>SW</v>
      </c>
      <c r="Z93" s="292" t="s">
        <v>198</v>
      </c>
      <c r="AA93" s="292" t="str">
        <f t="shared" si="32"/>
        <v>EURAB6R51Y=</v>
      </c>
      <c r="AB93" s="193" t="str">
        <f>_xll.qlSimpleQuote(AA93,,,,Trigger)</f>
        <v>EURAB6R51Y=#0008</v>
      </c>
      <c r="AC93" s="193" t="str">
        <f>IFERROR(_xll.RtGet("DTSIMI1",AA93,$AC$3)/100,"")</f>
        <v/>
      </c>
      <c r="AD93" s="193" t="str">
        <f>IFERROR(_xll.RtGet("DTSIMI1",AA93,$AD$3)/100,"")</f>
        <v/>
      </c>
      <c r="AE93" s="193" t="str">
        <f t="shared" si="29"/>
        <v/>
      </c>
      <c r="AF93" s="193">
        <f>_xll.qlSimpleQuoteSetValue(AB93,AC93,Trigger)</f>
        <v>0</v>
      </c>
      <c r="AG93" s="164"/>
      <c r="AH93" s="291" t="str">
        <f t="shared" ref="AH93:AH102" si="37">IF(ISBLANK(AI93),"","SW")</f>
        <v>SW</v>
      </c>
      <c r="AI93" s="292" t="s">
        <v>198</v>
      </c>
      <c r="AJ93" s="292" t="str">
        <f t="shared" si="33"/>
        <v>EUR_CURVE_12M_51Y</v>
      </c>
      <c r="AK93" s="193" t="str">
        <f>_xll.qlSimpleQuote(AJ93,,,,Trigger)</f>
        <v>EUR_CURVE_12M_51Y#0009</v>
      </c>
      <c r="AL93" s="193" t="str">
        <f>IFERROR(_xll.RtGet("DTSIMI1",AJ93,"ASK")/100,"")</f>
        <v/>
      </c>
      <c r="AM93" s="283">
        <f>_xll.qlSimpleQuoteSetValue(AK93,AL93,Trigger)</f>
        <v>0</v>
      </c>
    </row>
    <row r="94" spans="2:39" hidden="1" outlineLevel="1" x14ac:dyDescent="0.2">
      <c r="B94" s="185" t="str">
        <f t="shared" ref="B94:B102" si="38">IF(F94="","","Dp")</f>
        <v/>
      </c>
      <c r="C94" s="291" t="s">
        <v>199</v>
      </c>
      <c r="D94" s="292" t="str">
        <f t="shared" si="34"/>
        <v>EUROISDDS52Y</v>
      </c>
      <c r="E94" s="292" t="str">
        <f>_xll.qlSimpleQuote(D94,,,,Trigger)</f>
        <v>EUROISDDS52Y#0008</v>
      </c>
      <c r="F94" s="193" t="str">
        <f>IFERROR(_xll.RtGet("DTSIMI1",D94,"ask")/100,"")</f>
        <v/>
      </c>
      <c r="G94" s="116">
        <f>_xll.qlSimpleQuoteSetValue(E94,F94,Trigger)</f>
        <v>0</v>
      </c>
      <c r="I94" s="291" t="str">
        <f t="shared" si="35"/>
        <v>SW</v>
      </c>
      <c r="J94" s="292" t="s">
        <v>199</v>
      </c>
      <c r="K94" s="292" t="str">
        <f t="shared" si="30"/>
        <v>EURYC1M_AB1E_52Y</v>
      </c>
      <c r="L94" s="193" t="str">
        <f>_xll.qlSimpleQuote(K94,,,,Trigger)</f>
        <v>EURYC1M_AB1E_52Y#0008</v>
      </c>
      <c r="M94" s="193" t="str">
        <f>IFERROR(_xll.RtGet("DTSIMI1",K94,"ASK")/100,"")</f>
        <v/>
      </c>
      <c r="N94" s="283">
        <f>_xll.qlSimpleQuoteSetValue(L94,M94,Trigger)</f>
        <v>0</v>
      </c>
      <c r="O94" s="164"/>
      <c r="P94" s="291" t="str">
        <f t="shared" ref="P94:P102" si="39">IF(ISBLANK(Q94),"","SW")</f>
        <v>SW</v>
      </c>
      <c r="Q94" s="292" t="s">
        <v>199</v>
      </c>
      <c r="R94" s="292" t="str">
        <f t="shared" si="31"/>
        <v>EUR_CURVE_3M_52Y</v>
      </c>
      <c r="S94" s="193" t="str">
        <f>_xll.qlSimpleQuote(R94,,,,Trigger)</f>
        <v>EUR_CURVE_3M_52Y#0008</v>
      </c>
      <c r="T94" s="193" t="str">
        <f>IFERROR(_xll.RtGet("DTSIMI1",R94,$T$3)/100,"")</f>
        <v/>
      </c>
      <c r="U94" s="193" t="str">
        <f>IFERROR(_xll.RtGet("DTSIMI1",R94,$U$3)/100,"")</f>
        <v/>
      </c>
      <c r="V94" s="193" t="str">
        <f t="shared" si="28"/>
        <v/>
      </c>
      <c r="W94" s="283">
        <f>_xll.qlSimpleQuoteSetValue(S94,V94,Trigger)</f>
        <v>0</v>
      </c>
      <c r="X94" s="154"/>
      <c r="Y94" s="291" t="str">
        <f t="shared" si="36"/>
        <v>SW</v>
      </c>
      <c r="Z94" s="292" t="s">
        <v>199</v>
      </c>
      <c r="AA94" s="292" t="str">
        <f t="shared" si="32"/>
        <v>EURAB6R52Y=</v>
      </c>
      <c r="AB94" s="193" t="str">
        <f>_xll.qlSimpleQuote(AA94,,,,Trigger)</f>
        <v>EURAB6R52Y=#0009</v>
      </c>
      <c r="AC94" s="193" t="str">
        <f>IFERROR(_xll.RtGet("DTSIMI1",AA94,$AC$3)/100,"")</f>
        <v/>
      </c>
      <c r="AD94" s="193" t="str">
        <f>IFERROR(_xll.RtGet("DTSIMI1",AA94,$AD$3)/100,"")</f>
        <v/>
      </c>
      <c r="AE94" s="193" t="str">
        <f t="shared" si="29"/>
        <v/>
      </c>
      <c r="AF94" s="193">
        <f>_xll.qlSimpleQuoteSetValue(AB94,AC94,Trigger)</f>
        <v>0</v>
      </c>
      <c r="AG94" s="164"/>
      <c r="AH94" s="291" t="str">
        <f t="shared" si="37"/>
        <v>SW</v>
      </c>
      <c r="AI94" s="292" t="s">
        <v>199</v>
      </c>
      <c r="AJ94" s="292" t="str">
        <f t="shared" si="33"/>
        <v>EUR_CURVE_12M_52Y</v>
      </c>
      <c r="AK94" s="193" t="str">
        <f>_xll.qlSimpleQuote(AJ94,,,,Trigger)</f>
        <v>EUR_CURVE_12M_52Y#0009</v>
      </c>
      <c r="AL94" s="193" t="str">
        <f>IFERROR(_xll.RtGet("DTSIMI1",AJ94,"ASK")/100,"")</f>
        <v/>
      </c>
      <c r="AM94" s="283">
        <f>_xll.qlSimpleQuoteSetValue(AK94,AL94,Trigger)</f>
        <v>0</v>
      </c>
    </row>
    <row r="95" spans="2:39" hidden="1" outlineLevel="1" x14ac:dyDescent="0.2">
      <c r="B95" s="185" t="str">
        <f t="shared" si="38"/>
        <v/>
      </c>
      <c r="C95" s="291" t="s">
        <v>200</v>
      </c>
      <c r="D95" s="292" t="str">
        <f t="shared" si="34"/>
        <v>EUROISDDS53Y</v>
      </c>
      <c r="E95" s="292" t="str">
        <f>_xll.qlSimpleQuote(D95,,,,Trigger)</f>
        <v>EUROISDDS53Y#0007</v>
      </c>
      <c r="F95" s="193" t="str">
        <f>IFERROR(_xll.RtGet("DTSIMI1",D95,"ask")/100,"")</f>
        <v/>
      </c>
      <c r="G95" s="116">
        <f>_xll.qlSimpleQuoteSetValue(E95,F95,Trigger)</f>
        <v>0</v>
      </c>
      <c r="I95" s="291" t="str">
        <f t="shared" si="35"/>
        <v>SW</v>
      </c>
      <c r="J95" s="292" t="s">
        <v>200</v>
      </c>
      <c r="K95" s="292" t="str">
        <f t="shared" si="30"/>
        <v>EURYC1M_AB1E_53Y</v>
      </c>
      <c r="L95" s="193" t="str">
        <f>_xll.qlSimpleQuote(K95,,,,Trigger)</f>
        <v>EURYC1M_AB1E_53Y#0009</v>
      </c>
      <c r="M95" s="193" t="str">
        <f>IFERROR(_xll.RtGet("DTSIMI1",K95,"ASK")/100,"")</f>
        <v/>
      </c>
      <c r="N95" s="283">
        <f>_xll.qlSimpleQuoteSetValue(L95,M95,Trigger)</f>
        <v>0</v>
      </c>
      <c r="O95" s="164"/>
      <c r="P95" s="291" t="str">
        <f t="shared" si="39"/>
        <v>SW</v>
      </c>
      <c r="Q95" s="292" t="s">
        <v>200</v>
      </c>
      <c r="R95" s="292" t="str">
        <f t="shared" si="31"/>
        <v>EUR_CURVE_3M_53Y</v>
      </c>
      <c r="S95" s="193" t="str">
        <f>_xll.qlSimpleQuote(R95,,,,Trigger)</f>
        <v>EUR_CURVE_3M_53Y#0009</v>
      </c>
      <c r="T95" s="193" t="str">
        <f>IFERROR(_xll.RtGet("DTSIMI1",R95,$T$3)/100,"")</f>
        <v/>
      </c>
      <c r="U95" s="193" t="str">
        <f>IFERROR(_xll.RtGet("DTSIMI1",R95,$U$3)/100,"")</f>
        <v/>
      </c>
      <c r="V95" s="193" t="str">
        <f t="shared" si="28"/>
        <v/>
      </c>
      <c r="W95" s="283">
        <f>_xll.qlSimpleQuoteSetValue(S95,V95,Trigger)</f>
        <v>0</v>
      </c>
      <c r="X95" s="154"/>
      <c r="Y95" s="291" t="str">
        <f t="shared" si="36"/>
        <v>SW</v>
      </c>
      <c r="Z95" s="292" t="s">
        <v>200</v>
      </c>
      <c r="AA95" s="292" t="str">
        <f t="shared" si="32"/>
        <v>EURAB6R53Y=</v>
      </c>
      <c r="AB95" s="193" t="str">
        <f>_xll.qlSimpleQuote(AA95,,,,Trigger)</f>
        <v>EURAB6R53Y=#0009</v>
      </c>
      <c r="AC95" s="193" t="str">
        <f>IFERROR(_xll.RtGet("DTSIMI1",AA95,$AC$3)/100,"")</f>
        <v/>
      </c>
      <c r="AD95" s="193" t="str">
        <f>IFERROR(_xll.RtGet("DTSIMI1",AA95,$AD$3)/100,"")</f>
        <v/>
      </c>
      <c r="AE95" s="193" t="str">
        <f t="shared" si="29"/>
        <v/>
      </c>
      <c r="AF95" s="193">
        <f>_xll.qlSimpleQuoteSetValue(AB95,AC95,Trigger)</f>
        <v>0</v>
      </c>
      <c r="AG95" s="164"/>
      <c r="AH95" s="291" t="str">
        <f t="shared" si="37"/>
        <v>SW</v>
      </c>
      <c r="AI95" s="292" t="s">
        <v>200</v>
      </c>
      <c r="AJ95" s="292" t="str">
        <f t="shared" si="33"/>
        <v>EUR_CURVE_12M_53Y</v>
      </c>
      <c r="AK95" s="193" t="str">
        <f>_xll.qlSimpleQuote(AJ95,,,,Trigger)</f>
        <v>EUR_CURVE_12M_53Y#0009</v>
      </c>
      <c r="AL95" s="193" t="str">
        <f>IFERROR(_xll.RtGet("DTSIMI1",AJ95,"ASK")/100,"")</f>
        <v/>
      </c>
      <c r="AM95" s="283">
        <f>_xll.qlSimpleQuoteSetValue(AK95,AL95,Trigger)</f>
        <v>0</v>
      </c>
    </row>
    <row r="96" spans="2:39" hidden="1" outlineLevel="1" x14ac:dyDescent="0.2">
      <c r="B96" s="185" t="str">
        <f t="shared" si="38"/>
        <v/>
      </c>
      <c r="C96" s="291" t="s">
        <v>201</v>
      </c>
      <c r="D96" s="292" t="str">
        <f t="shared" si="34"/>
        <v>EUROISDDS54Y</v>
      </c>
      <c r="E96" s="292" t="str">
        <f>_xll.qlSimpleQuote(D96,,,,Trigger)</f>
        <v>EUROISDDS54Y#0007</v>
      </c>
      <c r="F96" s="193" t="str">
        <f>IFERROR(_xll.RtGet("DTSIMI1",D96,"ask")/100,"")</f>
        <v/>
      </c>
      <c r="G96" s="116">
        <f>_xll.qlSimpleQuoteSetValue(E96,F96,Trigger)</f>
        <v>0</v>
      </c>
      <c r="I96" s="291" t="str">
        <f t="shared" si="35"/>
        <v>SW</v>
      </c>
      <c r="J96" s="292" t="s">
        <v>201</v>
      </c>
      <c r="K96" s="292" t="str">
        <f t="shared" si="30"/>
        <v>EURYC1M_AB1E_54Y</v>
      </c>
      <c r="L96" s="193" t="str">
        <f>_xll.qlSimpleQuote(K96,,,,Trigger)</f>
        <v>EURYC1M_AB1E_54Y#0008</v>
      </c>
      <c r="M96" s="193" t="str">
        <f>IFERROR(_xll.RtGet("DTSIMI1",K96,"ASK")/100,"")</f>
        <v/>
      </c>
      <c r="N96" s="283">
        <f>_xll.qlSimpleQuoteSetValue(L96,M96,Trigger)</f>
        <v>0</v>
      </c>
      <c r="O96" s="164"/>
      <c r="P96" s="291" t="str">
        <f t="shared" si="39"/>
        <v>SW</v>
      </c>
      <c r="Q96" s="292" t="s">
        <v>201</v>
      </c>
      <c r="R96" s="292" t="str">
        <f t="shared" si="31"/>
        <v>EUR_CURVE_3M_54Y</v>
      </c>
      <c r="S96" s="193" t="str">
        <f>_xll.qlSimpleQuote(R96,,,,Trigger)</f>
        <v>EUR_CURVE_3M_54Y#0009</v>
      </c>
      <c r="T96" s="193" t="str">
        <f>IFERROR(_xll.RtGet("DTSIMI1",R96,$T$3)/100,"")</f>
        <v/>
      </c>
      <c r="U96" s="193" t="str">
        <f>IFERROR(_xll.RtGet("DTSIMI1",R96,$U$3)/100,"")</f>
        <v/>
      </c>
      <c r="V96" s="193" t="str">
        <f t="shared" si="28"/>
        <v/>
      </c>
      <c r="W96" s="283">
        <f>_xll.qlSimpleQuoteSetValue(S96,V96,Trigger)</f>
        <v>0</v>
      </c>
      <c r="X96" s="154"/>
      <c r="Y96" s="291" t="str">
        <f t="shared" si="36"/>
        <v>SW</v>
      </c>
      <c r="Z96" s="292" t="s">
        <v>201</v>
      </c>
      <c r="AA96" s="292" t="str">
        <f t="shared" si="32"/>
        <v>EURAB6R54Y=</v>
      </c>
      <c r="AB96" s="193" t="str">
        <f>_xll.qlSimpleQuote(AA96,,,,Trigger)</f>
        <v>EURAB6R54Y=#0009</v>
      </c>
      <c r="AC96" s="193" t="str">
        <f>IFERROR(_xll.RtGet("DTSIMI1",AA96,$AC$3)/100,"")</f>
        <v/>
      </c>
      <c r="AD96" s="193" t="str">
        <f>IFERROR(_xll.RtGet("DTSIMI1",AA96,$AD$3)/100,"")</f>
        <v/>
      </c>
      <c r="AE96" s="193" t="str">
        <f t="shared" si="29"/>
        <v/>
      </c>
      <c r="AF96" s="193">
        <f>_xll.qlSimpleQuoteSetValue(AB96,AC96,Trigger)</f>
        <v>0</v>
      </c>
      <c r="AG96" s="164"/>
      <c r="AH96" s="291" t="str">
        <f t="shared" si="37"/>
        <v>SW</v>
      </c>
      <c r="AI96" s="292" t="s">
        <v>201</v>
      </c>
      <c r="AJ96" s="292" t="str">
        <f t="shared" si="33"/>
        <v>EUR_CURVE_12M_54Y</v>
      </c>
      <c r="AK96" s="193" t="str">
        <f>_xll.qlSimpleQuote(AJ96,,,,Trigger)</f>
        <v>EUR_CURVE_12M_54Y#0009</v>
      </c>
      <c r="AL96" s="193" t="str">
        <f>IFERROR(_xll.RtGet("DTSIMI1",AJ96,"ASK")/100,"")</f>
        <v/>
      </c>
      <c r="AM96" s="283">
        <f>_xll.qlSimpleQuoteSetValue(AK96,AL96,Trigger)</f>
        <v>0</v>
      </c>
    </row>
    <row r="97" spans="2:39" hidden="1" outlineLevel="1" x14ac:dyDescent="0.2">
      <c r="B97" s="185" t="str">
        <f t="shared" si="38"/>
        <v/>
      </c>
      <c r="C97" s="291" t="s">
        <v>202</v>
      </c>
      <c r="D97" s="292" t="str">
        <f t="shared" si="34"/>
        <v>EUROISDDS55Y</v>
      </c>
      <c r="E97" s="292" t="str">
        <f>_xll.qlSimpleQuote(D97,,,,Trigger)</f>
        <v>EUROISDDS55Y#0007</v>
      </c>
      <c r="F97" s="193" t="str">
        <f>IFERROR(_xll.RtGet("DTSIMI1",D97,"ask")/100,"")</f>
        <v/>
      </c>
      <c r="G97" s="116">
        <f>_xll.qlSimpleQuoteSetValue(E97,F97,Trigger)</f>
        <v>0</v>
      </c>
      <c r="I97" s="291" t="str">
        <f t="shared" si="35"/>
        <v>SW</v>
      </c>
      <c r="J97" s="292" t="s">
        <v>202</v>
      </c>
      <c r="K97" s="292" t="str">
        <f t="shared" si="30"/>
        <v>EURYC1M_AB1E_55Y</v>
      </c>
      <c r="L97" s="193" t="str">
        <f>_xll.qlSimpleQuote(K97,,,,Trigger)</f>
        <v>EURYC1M_AB1E_55Y#0008</v>
      </c>
      <c r="M97" s="193" t="str">
        <f>IFERROR(_xll.RtGet("DTSIMI1",K97,"ASK")/100,"")</f>
        <v/>
      </c>
      <c r="N97" s="283">
        <f>_xll.qlSimpleQuoteSetValue(L97,M97,Trigger)</f>
        <v>0</v>
      </c>
      <c r="O97" s="164"/>
      <c r="P97" s="291" t="str">
        <f t="shared" si="39"/>
        <v>SW</v>
      </c>
      <c r="Q97" s="292" t="s">
        <v>202</v>
      </c>
      <c r="R97" s="292" t="str">
        <f t="shared" si="31"/>
        <v>EUR_CURVE_3M_55Y</v>
      </c>
      <c r="S97" s="193" t="str">
        <f>_xll.qlSimpleQuote(R97,,,,Trigger)</f>
        <v>EUR_CURVE_3M_55Y#0008</v>
      </c>
      <c r="T97" s="193" t="str">
        <f>IFERROR(_xll.RtGet("DTSIMI1",R97,$T$3)/100,"")</f>
        <v/>
      </c>
      <c r="U97" s="193" t="str">
        <f>IFERROR(_xll.RtGet("DTSIMI1",R97,$U$3)/100,"")</f>
        <v/>
      </c>
      <c r="V97" s="193" t="str">
        <f t="shared" si="28"/>
        <v/>
      </c>
      <c r="W97" s="283">
        <f>_xll.qlSimpleQuoteSetValue(S97,V97,Trigger)</f>
        <v>0</v>
      </c>
      <c r="X97" s="154"/>
      <c r="Y97" s="291" t="str">
        <f t="shared" si="36"/>
        <v>SW</v>
      </c>
      <c r="Z97" s="292" t="s">
        <v>202</v>
      </c>
      <c r="AA97" s="292" t="str">
        <f t="shared" si="32"/>
        <v>EURAB6R55Y=</v>
      </c>
      <c r="AB97" s="193" t="str">
        <f>_xll.qlSimpleQuote(AA97,,,,Trigger)</f>
        <v>EURAB6R55Y=#0009</v>
      </c>
      <c r="AC97" s="193" t="str">
        <f>IFERROR(_xll.RtGet("DTSIMI1",AA97,$AC$3)/100,"")</f>
        <v/>
      </c>
      <c r="AD97" s="193" t="str">
        <f>IFERROR(_xll.RtGet("DTSIMI1",AA97,$AD$3)/100,"")</f>
        <v/>
      </c>
      <c r="AE97" s="193" t="str">
        <f t="shared" si="29"/>
        <v/>
      </c>
      <c r="AF97" s="193">
        <f>_xll.qlSimpleQuoteSetValue(AB97,AC97,Trigger)</f>
        <v>0</v>
      </c>
      <c r="AG97" s="164"/>
      <c r="AH97" s="291" t="str">
        <f t="shared" si="37"/>
        <v>SW</v>
      </c>
      <c r="AI97" s="292" t="s">
        <v>202</v>
      </c>
      <c r="AJ97" s="292" t="str">
        <f t="shared" si="33"/>
        <v>EUR_CURVE_12M_55Y</v>
      </c>
      <c r="AK97" s="193" t="str">
        <f>_xll.qlSimpleQuote(AJ97,,,,Trigger)</f>
        <v>EUR_CURVE_12M_55Y#0008</v>
      </c>
      <c r="AL97" s="193" t="str">
        <f>IFERROR(_xll.RtGet("DTSIMI1",AJ97,"ASK")/100,"")</f>
        <v/>
      </c>
      <c r="AM97" s="283">
        <f>_xll.qlSimpleQuoteSetValue(AK97,AL97,Trigger)</f>
        <v>0</v>
      </c>
    </row>
    <row r="98" spans="2:39" hidden="1" outlineLevel="1" x14ac:dyDescent="0.2">
      <c r="B98" s="185" t="str">
        <f t="shared" si="38"/>
        <v/>
      </c>
      <c r="C98" s="291" t="s">
        <v>203</v>
      </c>
      <c r="D98" s="292" t="str">
        <f t="shared" si="34"/>
        <v>EUROISDDS56Y</v>
      </c>
      <c r="E98" s="292" t="str">
        <f>_xll.qlSimpleQuote(D98,,,,Trigger)</f>
        <v>EUROISDDS56Y#0007</v>
      </c>
      <c r="F98" s="193" t="str">
        <f>IFERROR(_xll.RtGet("DTSIMI1",D98,"ask")/100,"")</f>
        <v/>
      </c>
      <c r="G98" s="116">
        <f>_xll.qlSimpleQuoteSetValue(E98,F98,Trigger)</f>
        <v>0</v>
      </c>
      <c r="I98" s="291" t="str">
        <f t="shared" si="35"/>
        <v>SW</v>
      </c>
      <c r="J98" s="292" t="s">
        <v>203</v>
      </c>
      <c r="K98" s="292" t="str">
        <f t="shared" si="30"/>
        <v>EURYC1M_AB1E_56Y</v>
      </c>
      <c r="L98" s="193" t="str">
        <f>_xll.qlSimpleQuote(K98,,,,Trigger)</f>
        <v>EURYC1M_AB1E_56Y#0008</v>
      </c>
      <c r="M98" s="193" t="str">
        <f>IFERROR(_xll.RtGet("DTSIMI1",K98,"ASK")/100,"")</f>
        <v/>
      </c>
      <c r="N98" s="283">
        <f>_xll.qlSimpleQuoteSetValue(L98,M98,Trigger)</f>
        <v>0</v>
      </c>
      <c r="O98" s="164"/>
      <c r="P98" s="291" t="str">
        <f t="shared" si="39"/>
        <v>SW</v>
      </c>
      <c r="Q98" s="292" t="s">
        <v>203</v>
      </c>
      <c r="R98" s="292" t="str">
        <f t="shared" si="31"/>
        <v>EUR_CURVE_3M_56Y</v>
      </c>
      <c r="S98" s="193" t="str">
        <f>_xll.qlSimpleQuote(R98,,,,Trigger)</f>
        <v>EUR_CURVE_3M_56Y#0008</v>
      </c>
      <c r="T98" s="193" t="str">
        <f>IFERROR(_xll.RtGet("DTSIMI1",R98,$T$3)/100,"")</f>
        <v/>
      </c>
      <c r="U98" s="193" t="str">
        <f>IFERROR(_xll.RtGet("DTSIMI1",R98,$U$3)/100,"")</f>
        <v/>
      </c>
      <c r="V98" s="193" t="str">
        <f t="shared" si="28"/>
        <v/>
      </c>
      <c r="W98" s="283">
        <f>_xll.qlSimpleQuoteSetValue(S98,V98,Trigger)</f>
        <v>0</v>
      </c>
      <c r="X98" s="154"/>
      <c r="Y98" s="291" t="str">
        <f t="shared" si="36"/>
        <v>SW</v>
      </c>
      <c r="Z98" s="292" t="s">
        <v>203</v>
      </c>
      <c r="AA98" s="292" t="str">
        <f t="shared" si="32"/>
        <v>EURAB6R56Y=</v>
      </c>
      <c r="AB98" s="193" t="str">
        <f>_xll.qlSimpleQuote(AA98,,,,Trigger)</f>
        <v>EURAB6R56Y=#0009</v>
      </c>
      <c r="AC98" s="193" t="str">
        <f>IFERROR(_xll.RtGet("DTSIMI1",AA98,$AC$3)/100,"")</f>
        <v/>
      </c>
      <c r="AD98" s="193" t="str">
        <f>IFERROR(_xll.RtGet("DTSIMI1",AA98,$AD$3)/100,"")</f>
        <v/>
      </c>
      <c r="AE98" s="193" t="str">
        <f t="shared" si="29"/>
        <v/>
      </c>
      <c r="AF98" s="193">
        <f>_xll.qlSimpleQuoteSetValue(AB98,AC98,Trigger)</f>
        <v>0</v>
      </c>
      <c r="AG98" s="164"/>
      <c r="AH98" s="291" t="str">
        <f t="shared" si="37"/>
        <v>SW</v>
      </c>
      <c r="AI98" s="292" t="s">
        <v>203</v>
      </c>
      <c r="AJ98" s="292" t="str">
        <f t="shared" si="33"/>
        <v>EUR_CURVE_12M_56Y</v>
      </c>
      <c r="AK98" s="193" t="str">
        <f>_xll.qlSimpleQuote(AJ98,,,,Trigger)</f>
        <v>EUR_CURVE_12M_56Y#0008</v>
      </c>
      <c r="AL98" s="193" t="str">
        <f>IFERROR(_xll.RtGet("DTSIMI1",AJ98,"ASK")/100,"")</f>
        <v/>
      </c>
      <c r="AM98" s="283">
        <f>_xll.qlSimpleQuoteSetValue(AK98,AL98,Trigger)</f>
        <v>0</v>
      </c>
    </row>
    <row r="99" spans="2:39" hidden="1" outlineLevel="1" x14ac:dyDescent="0.2">
      <c r="B99" s="185" t="str">
        <f t="shared" si="38"/>
        <v/>
      </c>
      <c r="C99" s="291" t="s">
        <v>204</v>
      </c>
      <c r="D99" s="292" t="str">
        <f t="shared" si="34"/>
        <v>EUROISDDS57Y</v>
      </c>
      <c r="E99" s="292" t="str">
        <f>_xll.qlSimpleQuote(D99,,,,Trigger)</f>
        <v>EUROISDDS57Y#0008</v>
      </c>
      <c r="F99" s="193" t="str">
        <f>IFERROR(_xll.RtGet("DTSIMI1",D99,"ask")/100,"")</f>
        <v/>
      </c>
      <c r="G99" s="116">
        <f>_xll.qlSimpleQuoteSetValue(E99,F99,Trigger)</f>
        <v>0</v>
      </c>
      <c r="I99" s="291" t="str">
        <f t="shared" si="35"/>
        <v>SW</v>
      </c>
      <c r="J99" s="292" t="s">
        <v>204</v>
      </c>
      <c r="K99" s="292" t="str">
        <f t="shared" si="30"/>
        <v>EURYC1M_AB1E_57Y</v>
      </c>
      <c r="L99" s="193" t="str">
        <f>_xll.qlSimpleQuote(K99,,,,Trigger)</f>
        <v>EURYC1M_AB1E_57Y#0009</v>
      </c>
      <c r="M99" s="193" t="str">
        <f>IFERROR(_xll.RtGet("DTSIMI1",K99,"ASK")/100,"")</f>
        <v/>
      </c>
      <c r="N99" s="283">
        <f>_xll.qlSimpleQuoteSetValue(L99,M99,Trigger)</f>
        <v>0</v>
      </c>
      <c r="O99" s="164"/>
      <c r="P99" s="291" t="str">
        <f t="shared" si="39"/>
        <v>SW</v>
      </c>
      <c r="Q99" s="292" t="s">
        <v>204</v>
      </c>
      <c r="R99" s="292" t="str">
        <f t="shared" si="31"/>
        <v>EUR_CURVE_3M_57Y</v>
      </c>
      <c r="S99" s="193" t="str">
        <f>_xll.qlSimpleQuote(R99,,,,Trigger)</f>
        <v>EUR_CURVE_3M_57Y#0009</v>
      </c>
      <c r="T99" s="193" t="str">
        <f>IFERROR(_xll.RtGet("DTSIMI1",R99,$T$3)/100,"")</f>
        <v/>
      </c>
      <c r="U99" s="193" t="str">
        <f>IFERROR(_xll.RtGet("DTSIMI1",R99,$U$3)/100,"")</f>
        <v/>
      </c>
      <c r="V99" s="193" t="str">
        <f t="shared" si="28"/>
        <v/>
      </c>
      <c r="W99" s="283">
        <f>_xll.qlSimpleQuoteSetValue(S99,V99,Trigger)</f>
        <v>0</v>
      </c>
      <c r="X99" s="154"/>
      <c r="Y99" s="291" t="str">
        <f t="shared" si="36"/>
        <v>SW</v>
      </c>
      <c r="Z99" s="292" t="s">
        <v>204</v>
      </c>
      <c r="AA99" s="292" t="str">
        <f t="shared" si="32"/>
        <v>EURAB6R57Y=</v>
      </c>
      <c r="AB99" s="193" t="str">
        <f>_xll.qlSimpleQuote(AA99,,,,Trigger)</f>
        <v>EURAB6R57Y=#0009</v>
      </c>
      <c r="AC99" s="193" t="str">
        <f>IFERROR(_xll.RtGet("DTSIMI1",AA99,$AC$3)/100,"")</f>
        <v/>
      </c>
      <c r="AD99" s="193" t="str">
        <f>IFERROR(_xll.RtGet("DTSIMI1",AA99,$AD$3)/100,"")</f>
        <v/>
      </c>
      <c r="AE99" s="193" t="str">
        <f t="shared" si="29"/>
        <v/>
      </c>
      <c r="AF99" s="193">
        <f>_xll.qlSimpleQuoteSetValue(AB99,AC99,Trigger)</f>
        <v>0</v>
      </c>
      <c r="AG99" s="164"/>
      <c r="AH99" s="291" t="str">
        <f t="shared" si="37"/>
        <v>SW</v>
      </c>
      <c r="AI99" s="292" t="s">
        <v>204</v>
      </c>
      <c r="AJ99" s="292" t="str">
        <f t="shared" si="33"/>
        <v>EUR_CURVE_12M_57Y</v>
      </c>
      <c r="AK99" s="193" t="str">
        <f>_xll.qlSimpleQuote(AJ99,,,,Trigger)</f>
        <v>EUR_CURVE_12M_57Y#0008</v>
      </c>
      <c r="AL99" s="193" t="str">
        <f>IFERROR(_xll.RtGet("DTSIMI1",AJ99,"ASK")/100,"")</f>
        <v/>
      </c>
      <c r="AM99" s="283">
        <f>_xll.qlSimpleQuoteSetValue(AK99,AL99,Trigger)</f>
        <v>0</v>
      </c>
    </row>
    <row r="100" spans="2:39" hidden="1" outlineLevel="1" x14ac:dyDescent="0.2">
      <c r="B100" s="185" t="str">
        <f t="shared" si="38"/>
        <v/>
      </c>
      <c r="C100" s="291" t="s">
        <v>205</v>
      </c>
      <c r="D100" s="292" t="str">
        <f t="shared" si="34"/>
        <v>EUROISDDS58Y</v>
      </c>
      <c r="E100" s="292" t="str">
        <f>_xll.qlSimpleQuote(D100,,,,Trigger)</f>
        <v>EUROISDDS58Y#0008</v>
      </c>
      <c r="F100" s="193" t="str">
        <f>IFERROR(_xll.RtGet("DTSIMI1",D100,"ask")/100,"")</f>
        <v/>
      </c>
      <c r="G100" s="116">
        <f>_xll.qlSimpleQuoteSetValue(E100,F100,Trigger)</f>
        <v>0</v>
      </c>
      <c r="I100" s="291" t="str">
        <f t="shared" si="35"/>
        <v>SW</v>
      </c>
      <c r="J100" s="292" t="s">
        <v>205</v>
      </c>
      <c r="K100" s="292" t="str">
        <f t="shared" si="30"/>
        <v>EURYC1M_AB1E_58Y</v>
      </c>
      <c r="L100" s="193" t="str">
        <f>_xll.qlSimpleQuote(K100,,,,Trigger)</f>
        <v>EURYC1M_AB1E_58Y#0009</v>
      </c>
      <c r="M100" s="193" t="str">
        <f>IFERROR(_xll.RtGet("DTSIMI1",K100,"ASK")/100,"")</f>
        <v/>
      </c>
      <c r="N100" s="283">
        <f>_xll.qlSimpleQuoteSetValue(L100,M100,Trigger)</f>
        <v>0</v>
      </c>
      <c r="O100" s="164"/>
      <c r="P100" s="291" t="str">
        <f t="shared" si="39"/>
        <v>SW</v>
      </c>
      <c r="Q100" s="292" t="s">
        <v>205</v>
      </c>
      <c r="R100" s="292" t="str">
        <f t="shared" si="31"/>
        <v>EUR_CURVE_3M_58Y</v>
      </c>
      <c r="S100" s="193" t="str">
        <f>_xll.qlSimpleQuote(R100,,,,Trigger)</f>
        <v>EUR_CURVE_3M_58Y#0009</v>
      </c>
      <c r="T100" s="193" t="str">
        <f>IFERROR(_xll.RtGet("DTSIMI1",R100,$T$3)/100,"")</f>
        <v/>
      </c>
      <c r="U100" s="193" t="str">
        <f>IFERROR(_xll.RtGet("DTSIMI1",R100,$U$3)/100,"")</f>
        <v/>
      </c>
      <c r="V100" s="193" t="str">
        <f t="shared" si="28"/>
        <v/>
      </c>
      <c r="W100" s="283">
        <f>_xll.qlSimpleQuoteSetValue(S100,V100,Trigger)</f>
        <v>0</v>
      </c>
      <c r="X100" s="154"/>
      <c r="Y100" s="291" t="str">
        <f t="shared" si="36"/>
        <v>SW</v>
      </c>
      <c r="Z100" s="292" t="s">
        <v>205</v>
      </c>
      <c r="AA100" s="292" t="str">
        <f t="shared" si="32"/>
        <v>EURAB6R58Y=</v>
      </c>
      <c r="AB100" s="193" t="str">
        <f>_xll.qlSimpleQuote(AA100,,,,Trigger)</f>
        <v>EURAB6R58Y=#0009</v>
      </c>
      <c r="AC100" s="193" t="str">
        <f>IFERROR(_xll.RtGet("DTSIMI1",AA100,$AC$3)/100,"")</f>
        <v/>
      </c>
      <c r="AD100" s="193" t="str">
        <f>IFERROR(_xll.RtGet("DTSIMI1",AA100,$AD$3)/100,"")</f>
        <v/>
      </c>
      <c r="AE100" s="193" t="str">
        <f t="shared" si="29"/>
        <v/>
      </c>
      <c r="AF100" s="193">
        <f>_xll.qlSimpleQuoteSetValue(AB100,AC100,Trigger)</f>
        <v>0</v>
      </c>
      <c r="AG100" s="164"/>
      <c r="AH100" s="291" t="str">
        <f t="shared" si="37"/>
        <v>SW</v>
      </c>
      <c r="AI100" s="292" t="s">
        <v>205</v>
      </c>
      <c r="AJ100" s="292" t="str">
        <f t="shared" si="33"/>
        <v>EUR_CURVE_12M_58Y</v>
      </c>
      <c r="AK100" s="193" t="str">
        <f>_xll.qlSimpleQuote(AJ100,,,,Trigger)</f>
        <v>EUR_CURVE_12M_58Y#0009</v>
      </c>
      <c r="AL100" s="193" t="str">
        <f>IFERROR(_xll.RtGet("DTSIMI1",AJ100,"ASK")/100,"")</f>
        <v/>
      </c>
      <c r="AM100" s="283">
        <f>_xll.qlSimpleQuoteSetValue(AK100,AL100,Trigger)</f>
        <v>0</v>
      </c>
    </row>
    <row r="101" spans="2:39" hidden="1" outlineLevel="1" x14ac:dyDescent="0.2">
      <c r="B101" s="185" t="str">
        <f t="shared" si="38"/>
        <v/>
      </c>
      <c r="C101" s="291" t="s">
        <v>206</v>
      </c>
      <c r="D101" s="292" t="str">
        <f t="shared" si="34"/>
        <v>EUROISDDS59Y</v>
      </c>
      <c r="E101" s="292" t="str">
        <f>_xll.qlSimpleQuote(D101,,,,Trigger)</f>
        <v>EUROISDDS59Y#0007</v>
      </c>
      <c r="F101" s="193" t="str">
        <f>IFERROR(_xll.RtGet("DTSIMI1",D101,"ask")/100,"")</f>
        <v/>
      </c>
      <c r="G101" s="116">
        <f>_xll.qlSimpleQuoteSetValue(E101,F101,Trigger)</f>
        <v>0</v>
      </c>
      <c r="I101" s="291" t="str">
        <f t="shared" si="35"/>
        <v>SW</v>
      </c>
      <c r="J101" s="292" t="s">
        <v>206</v>
      </c>
      <c r="K101" s="292" t="str">
        <f t="shared" si="30"/>
        <v>EURYC1M_AB1E_59Y</v>
      </c>
      <c r="L101" s="193" t="str">
        <f>_xll.qlSimpleQuote(K101,,,,Trigger)</f>
        <v>EURYC1M_AB1E_59Y#0008</v>
      </c>
      <c r="M101" s="193" t="str">
        <f>IFERROR(_xll.RtGet("DTSIMI1",K101,"ASK")/100,"")</f>
        <v/>
      </c>
      <c r="N101" s="283">
        <f>_xll.qlSimpleQuoteSetValue(L101,M101,Trigger)</f>
        <v>0</v>
      </c>
      <c r="O101" s="164"/>
      <c r="P101" s="291" t="str">
        <f t="shared" si="39"/>
        <v>SW</v>
      </c>
      <c r="Q101" s="292" t="s">
        <v>206</v>
      </c>
      <c r="R101" s="292" t="str">
        <f t="shared" si="31"/>
        <v>EUR_CURVE_3M_59Y</v>
      </c>
      <c r="S101" s="193" t="str">
        <f>_xll.qlSimpleQuote(R101,,,,Trigger)</f>
        <v>EUR_CURVE_3M_59Y#0008</v>
      </c>
      <c r="T101" s="193" t="str">
        <f>IFERROR(_xll.RtGet("DTSIMI1",R101,$T$3)/100,"")</f>
        <v/>
      </c>
      <c r="U101" s="193" t="str">
        <f>IFERROR(_xll.RtGet("DTSIMI1",R101,$U$3)/100,"")</f>
        <v/>
      </c>
      <c r="V101" s="193" t="str">
        <f t="shared" si="28"/>
        <v/>
      </c>
      <c r="W101" s="283">
        <f>_xll.qlSimpleQuoteSetValue(S101,V101,Trigger)</f>
        <v>0</v>
      </c>
      <c r="X101" s="154"/>
      <c r="Y101" s="291" t="str">
        <f t="shared" si="36"/>
        <v>SW</v>
      </c>
      <c r="Z101" s="292" t="s">
        <v>206</v>
      </c>
      <c r="AA101" s="292" t="str">
        <f t="shared" si="32"/>
        <v>EURAB6R59Y=</v>
      </c>
      <c r="AB101" s="193" t="str">
        <f>_xll.qlSimpleQuote(AA101,,,,Trigger)</f>
        <v>EURAB6R59Y=#0009</v>
      </c>
      <c r="AC101" s="193" t="str">
        <f>IFERROR(_xll.RtGet("DTSIMI1",AA101,$AC$3)/100,"")</f>
        <v/>
      </c>
      <c r="AD101" s="193" t="str">
        <f>IFERROR(_xll.RtGet("DTSIMI1",AA101,$AD$3)/100,"")</f>
        <v/>
      </c>
      <c r="AE101" s="193" t="str">
        <f t="shared" si="29"/>
        <v/>
      </c>
      <c r="AF101" s="193">
        <f>_xll.qlSimpleQuoteSetValue(AB101,AC101,Trigger)</f>
        <v>0</v>
      </c>
      <c r="AG101" s="164"/>
      <c r="AH101" s="291" t="str">
        <f t="shared" si="37"/>
        <v>SW</v>
      </c>
      <c r="AI101" s="292" t="s">
        <v>206</v>
      </c>
      <c r="AJ101" s="292" t="str">
        <f t="shared" si="33"/>
        <v>EUR_CURVE_12M_59Y</v>
      </c>
      <c r="AK101" s="193" t="str">
        <f>_xll.qlSimpleQuote(AJ101,,,,Trigger)</f>
        <v>EUR_CURVE_12M_59Y#0008</v>
      </c>
      <c r="AL101" s="193" t="str">
        <f>IFERROR(_xll.RtGet("DTSIMI1",AJ101,"ASK")/100,"")</f>
        <v/>
      </c>
      <c r="AM101" s="283">
        <f>_xll.qlSimpleQuoteSetValue(AK101,AL101,Trigger)</f>
        <v>0</v>
      </c>
    </row>
    <row r="102" spans="2:39" collapsed="1" x14ac:dyDescent="0.2">
      <c r="B102" s="196" t="str">
        <f t="shared" si="38"/>
        <v/>
      </c>
      <c r="C102" s="328" t="s">
        <v>184</v>
      </c>
      <c r="D102" s="328" t="str">
        <f t="shared" si="34"/>
        <v>EUROISDDS60Y</v>
      </c>
      <c r="E102" s="329" t="str">
        <f>_xll.qlSimpleQuote(D102,,,,Trigger)</f>
        <v>EUROISDDS60Y#0007</v>
      </c>
      <c r="F102" s="324" t="str">
        <f>IFERROR(_xll.RtGet("DTSIMI1",D102,"ask")/100,"")</f>
        <v/>
      </c>
      <c r="G102" s="117">
        <f>_xll.qlSimpleQuoteSetValue(E102,F102,Trigger)</f>
        <v>0</v>
      </c>
      <c r="I102" s="328" t="str">
        <f t="shared" si="35"/>
        <v>SW</v>
      </c>
      <c r="J102" s="328" t="s">
        <v>184</v>
      </c>
      <c r="K102" s="329" t="str">
        <f t="shared" si="30"/>
        <v>EURYC1M_AB1E_60Y</v>
      </c>
      <c r="L102" s="324" t="str">
        <f>_xll.qlSimpleQuote(K102,,,,Trigger)</f>
        <v>EURYC1M_AB1E_60Y#0009</v>
      </c>
      <c r="M102" s="324" t="str">
        <f>IFERROR(_xll.RtGet("DTSIMI1",K102,"ASK")/100,"")</f>
        <v/>
      </c>
      <c r="N102" s="298">
        <f>_xll.qlSimpleQuoteSetValue(L102,M102,Trigger)</f>
        <v>0</v>
      </c>
      <c r="O102" s="164"/>
      <c r="P102" s="328" t="str">
        <f t="shared" si="39"/>
        <v>SW</v>
      </c>
      <c r="Q102" s="328" t="s">
        <v>184</v>
      </c>
      <c r="R102" s="329" t="str">
        <f t="shared" si="31"/>
        <v>EUR_CURVE_3M_60Y</v>
      </c>
      <c r="S102" s="324" t="str">
        <f>_xll.qlSimpleQuote(R102,,,,Trigger)</f>
        <v>EUR_CURVE_3M_60Y#0009</v>
      </c>
      <c r="T102" s="324" t="str">
        <f>IFERROR(_xll.RtGet("DTSIMI1",R102,$T$3)/100,"")</f>
        <v/>
      </c>
      <c r="U102" s="324" t="str">
        <f>IFERROR(_xll.RtGet("DTSIMI1",R102,$U$3)/100,"")</f>
        <v/>
      </c>
      <c r="V102" s="324" t="str">
        <f t="shared" si="28"/>
        <v/>
      </c>
      <c r="W102" s="298">
        <f>_xll.qlSimpleQuoteSetValue(S102,V102,Trigger)</f>
        <v>0</v>
      </c>
      <c r="X102" s="154"/>
      <c r="Y102" s="328" t="str">
        <f t="shared" si="36"/>
        <v>SW</v>
      </c>
      <c r="Z102" s="328" t="s">
        <v>184</v>
      </c>
      <c r="AA102" s="329" t="str">
        <f t="shared" si="32"/>
        <v>EURAB6R60Y=</v>
      </c>
      <c r="AB102" s="324" t="str">
        <f>_xll.qlSimpleQuote(AA102,,,,Trigger)</f>
        <v>EURAB6R60Y=#0008</v>
      </c>
      <c r="AC102" s="324" t="str">
        <f>IFERROR(_xll.RtGet("DTSIMI1",AA102,$AC$3)/100,"")</f>
        <v/>
      </c>
      <c r="AD102" s="324" t="str">
        <f>IFERROR(_xll.RtGet("DTSIMI1",AA102,$AD$3)/100,"")</f>
        <v/>
      </c>
      <c r="AE102" s="324" t="str">
        <f t="shared" si="29"/>
        <v/>
      </c>
      <c r="AF102" s="324">
        <f>_xll.qlSimpleQuoteSetValue(AB102,AC102,Trigger)</f>
        <v>0</v>
      </c>
      <c r="AG102" s="164"/>
      <c r="AH102" s="328" t="str">
        <f t="shared" si="37"/>
        <v>SW</v>
      </c>
      <c r="AI102" s="328" t="s">
        <v>184</v>
      </c>
      <c r="AJ102" s="329" t="str">
        <f t="shared" si="33"/>
        <v>EUR_CURVE_12M_60Y</v>
      </c>
      <c r="AK102" s="324" t="str">
        <f>_xll.qlSimpleQuote(AJ102,,,,Trigger)</f>
        <v>EUR_CURVE_12M_60Y#0008</v>
      </c>
      <c r="AL102" s="324" t="str">
        <f>IFERROR(_xll.RtGet("DTSIMI1",AJ102,"ASK")/100,"")</f>
        <v/>
      </c>
      <c r="AM102" s="298">
        <f>_xll.qlSimpleQuoteSetValue(AK102,AL102,Trigger)</f>
        <v>0</v>
      </c>
    </row>
    <row r="103" spans="2:39" x14ac:dyDescent="0.2">
      <c r="C103" s="299"/>
      <c r="D103" s="299"/>
      <c r="E103" s="299"/>
      <c r="F103" s="164"/>
      <c r="G103" s="164"/>
      <c r="I103" s="195"/>
      <c r="J103" s="195"/>
      <c r="K103" s="195"/>
      <c r="L103" s="195"/>
      <c r="M103" s="195"/>
      <c r="N103" s="164"/>
      <c r="O103" s="164"/>
      <c r="P103" s="164"/>
      <c r="Q103" s="164"/>
      <c r="R103" s="164"/>
      <c r="S103" s="164"/>
      <c r="T103" s="164"/>
      <c r="U103" s="164"/>
      <c r="V103" s="195"/>
      <c r="W103" s="164"/>
      <c r="X103" s="154"/>
      <c r="Y103" s="154"/>
      <c r="Z103" s="154"/>
      <c r="AA103" s="154"/>
      <c r="AB103" s="154"/>
      <c r="AC103" s="195"/>
      <c r="AD103" s="164"/>
      <c r="AE103" s="164"/>
      <c r="AF103" s="164"/>
      <c r="AG103" s="164"/>
      <c r="AH103" s="164"/>
      <c r="AI103" s="164"/>
      <c r="AJ103" s="164"/>
      <c r="AK103" s="164"/>
      <c r="AL103" s="195"/>
      <c r="AM103" s="164"/>
    </row>
    <row r="104" spans="2:39" x14ac:dyDescent="0.2">
      <c r="C104" s="299"/>
      <c r="D104" s="299"/>
      <c r="E104" s="299"/>
      <c r="F104" s="164"/>
      <c r="G104" s="164"/>
      <c r="I104" s="164"/>
      <c r="J104" s="164"/>
      <c r="K104" s="164"/>
      <c r="L104" s="164"/>
      <c r="M104" s="164"/>
      <c r="N104" s="164"/>
      <c r="O104" s="164"/>
      <c r="P104" s="164"/>
      <c r="Q104" s="164"/>
      <c r="R104" s="164"/>
      <c r="S104" s="164"/>
      <c r="T104" s="164"/>
      <c r="U104" s="164"/>
      <c r="V104" s="164"/>
      <c r="W104" s="164"/>
      <c r="X104" s="154"/>
      <c r="Y104" s="154"/>
      <c r="Z104" s="154"/>
      <c r="AA104" s="154"/>
      <c r="AB104" s="154"/>
      <c r="AC104" s="164"/>
      <c r="AD104" s="164"/>
      <c r="AE104" s="164"/>
      <c r="AF104" s="164"/>
      <c r="AG104" s="164"/>
      <c r="AH104" s="164"/>
      <c r="AI104" s="164"/>
      <c r="AJ104" s="164"/>
      <c r="AK104" s="164"/>
      <c r="AL104" s="164"/>
      <c r="AM104" s="164"/>
    </row>
    <row r="105" spans="2:39" x14ac:dyDescent="0.2">
      <c r="C105" s="299"/>
      <c r="D105" s="299"/>
      <c r="E105" s="299"/>
      <c r="F105" s="164"/>
      <c r="G105" s="164"/>
      <c r="I105" s="164"/>
      <c r="J105" s="164"/>
      <c r="K105" s="164"/>
      <c r="L105" s="164"/>
      <c r="M105" s="164"/>
      <c r="N105" s="164"/>
      <c r="O105" s="164"/>
      <c r="P105" s="164"/>
      <c r="Q105" s="164"/>
      <c r="R105" s="164"/>
      <c r="S105" s="164"/>
      <c r="T105" s="164"/>
      <c r="U105" s="164"/>
      <c r="V105" s="164"/>
      <c r="W105" s="164"/>
      <c r="X105" s="154"/>
      <c r="Y105" s="154"/>
      <c r="Z105" s="154"/>
      <c r="AA105" s="154"/>
      <c r="AB105" s="154"/>
      <c r="AC105" s="164"/>
      <c r="AD105" s="164"/>
      <c r="AE105" s="164"/>
      <c r="AF105" s="164"/>
      <c r="AG105" s="164"/>
      <c r="AH105" s="164"/>
      <c r="AI105" s="164"/>
      <c r="AJ105" s="164"/>
      <c r="AK105" s="164"/>
      <c r="AL105" s="164"/>
      <c r="AM105" s="164"/>
    </row>
    <row r="106" spans="2:39" x14ac:dyDescent="0.2">
      <c r="C106" s="299"/>
      <c r="D106" s="299"/>
      <c r="E106" s="299"/>
      <c r="F106" s="164"/>
      <c r="G106" s="164"/>
      <c r="I106" s="164"/>
      <c r="J106" s="164"/>
      <c r="K106" s="164"/>
      <c r="L106" s="164"/>
      <c r="M106" s="164"/>
      <c r="N106" s="164"/>
      <c r="O106" s="164"/>
      <c r="P106" s="164"/>
      <c r="Q106" s="164"/>
      <c r="R106" s="164"/>
      <c r="S106" s="164"/>
      <c r="T106" s="164"/>
      <c r="U106" s="164"/>
      <c r="V106" s="164"/>
      <c r="W106" s="164"/>
      <c r="X106" s="154"/>
      <c r="Y106" s="154"/>
      <c r="Z106" s="154"/>
      <c r="AA106" s="154"/>
      <c r="AB106" s="154"/>
      <c r="AC106" s="164"/>
      <c r="AD106" s="164"/>
      <c r="AE106" s="164"/>
      <c r="AF106" s="164"/>
      <c r="AG106" s="164"/>
      <c r="AH106" s="164"/>
      <c r="AI106" s="164"/>
      <c r="AJ106" s="164"/>
      <c r="AK106" s="164"/>
      <c r="AL106" s="164"/>
      <c r="AM106" s="164"/>
    </row>
    <row r="107" spans="2:39" x14ac:dyDescent="0.2">
      <c r="C107" s="299"/>
      <c r="D107" s="299"/>
      <c r="E107" s="299"/>
      <c r="F107" s="164"/>
      <c r="G107" s="164"/>
      <c r="I107" s="164"/>
      <c r="J107" s="164"/>
      <c r="K107" s="164"/>
      <c r="L107" s="164"/>
      <c r="M107" s="164"/>
      <c r="N107" s="164"/>
      <c r="O107" s="164"/>
      <c r="P107" s="164"/>
      <c r="Q107" s="164"/>
      <c r="R107" s="164"/>
      <c r="S107" s="164"/>
      <c r="T107" s="164"/>
      <c r="U107" s="164"/>
      <c r="V107" s="164"/>
      <c r="W107" s="164"/>
      <c r="X107" s="154"/>
      <c r="Y107" s="154"/>
      <c r="Z107" s="154"/>
      <c r="AA107" s="154"/>
      <c r="AB107" s="154"/>
      <c r="AC107" s="164"/>
      <c r="AD107" s="164"/>
      <c r="AE107" s="164"/>
      <c r="AF107" s="164"/>
      <c r="AG107" s="164"/>
      <c r="AH107" s="164"/>
      <c r="AI107" s="164"/>
      <c r="AJ107" s="164"/>
      <c r="AK107" s="164"/>
      <c r="AL107" s="164"/>
      <c r="AM107" s="164"/>
    </row>
    <row r="108" spans="2:39" x14ac:dyDescent="0.2">
      <c r="C108" s="299"/>
      <c r="D108" s="299"/>
      <c r="E108" s="299"/>
      <c r="F108" s="164"/>
      <c r="G108" s="164"/>
      <c r="I108" s="164"/>
      <c r="J108" s="164"/>
      <c r="K108" s="164"/>
      <c r="L108" s="164"/>
      <c r="M108" s="164"/>
      <c r="N108" s="164"/>
      <c r="O108" s="164"/>
      <c r="P108" s="164"/>
      <c r="Q108" s="164"/>
      <c r="R108" s="164"/>
      <c r="S108" s="164"/>
      <c r="T108" s="164"/>
      <c r="U108" s="164"/>
      <c r="V108" s="164"/>
      <c r="W108" s="164"/>
      <c r="X108" s="154"/>
      <c r="Y108" s="154"/>
      <c r="Z108" s="154"/>
      <c r="AA108" s="154"/>
      <c r="AB108" s="154"/>
      <c r="AC108" s="164"/>
      <c r="AD108" s="164"/>
      <c r="AE108" s="164"/>
      <c r="AF108" s="164"/>
      <c r="AG108" s="164"/>
      <c r="AH108" s="164"/>
      <c r="AI108" s="164"/>
      <c r="AJ108" s="164"/>
      <c r="AK108" s="164"/>
      <c r="AL108" s="164"/>
      <c r="AM108" s="164"/>
    </row>
    <row r="109" spans="2:39" x14ac:dyDescent="0.2">
      <c r="C109" s="299"/>
      <c r="D109" s="299"/>
      <c r="E109" s="299"/>
      <c r="F109" s="164"/>
      <c r="G109" s="164"/>
      <c r="I109" s="164"/>
      <c r="J109" s="164"/>
      <c r="K109" s="164"/>
      <c r="L109" s="164"/>
      <c r="M109" s="164"/>
      <c r="N109" s="164"/>
      <c r="O109" s="164"/>
      <c r="P109" s="164"/>
      <c r="Q109" s="164"/>
      <c r="R109" s="164"/>
      <c r="S109" s="164"/>
      <c r="T109" s="164"/>
      <c r="U109" s="164"/>
      <c r="V109" s="164"/>
      <c r="W109" s="164"/>
      <c r="X109" s="154"/>
      <c r="Y109" s="154"/>
      <c r="Z109" s="154"/>
      <c r="AA109" s="154"/>
      <c r="AB109" s="154"/>
      <c r="AC109" s="164"/>
      <c r="AD109" s="164"/>
      <c r="AE109" s="164"/>
      <c r="AF109" s="164"/>
      <c r="AG109" s="164"/>
      <c r="AH109" s="164"/>
      <c r="AI109" s="164"/>
      <c r="AJ109" s="164"/>
      <c r="AK109" s="164"/>
      <c r="AL109" s="164"/>
      <c r="AM109" s="164"/>
    </row>
    <row r="110" spans="2:39" x14ac:dyDescent="0.2">
      <c r="C110" s="299"/>
      <c r="D110" s="299"/>
      <c r="E110" s="299"/>
      <c r="F110" s="164"/>
      <c r="G110" s="164"/>
      <c r="I110" s="164"/>
      <c r="J110" s="164"/>
      <c r="K110" s="164"/>
      <c r="L110" s="164"/>
      <c r="M110" s="164"/>
      <c r="N110" s="164"/>
      <c r="O110" s="164"/>
      <c r="P110" s="164"/>
      <c r="Q110" s="164"/>
      <c r="R110" s="164"/>
      <c r="S110" s="164"/>
      <c r="T110" s="164"/>
      <c r="U110" s="164"/>
      <c r="V110" s="164"/>
      <c r="W110" s="164"/>
      <c r="X110" s="154"/>
      <c r="Y110" s="154"/>
      <c r="Z110" s="154"/>
      <c r="AA110" s="154"/>
      <c r="AB110" s="154"/>
      <c r="AC110" s="164"/>
      <c r="AD110" s="164"/>
      <c r="AE110" s="164"/>
      <c r="AF110" s="164"/>
      <c r="AG110" s="164"/>
      <c r="AH110" s="164"/>
      <c r="AI110" s="164"/>
      <c r="AJ110" s="164"/>
      <c r="AK110" s="164"/>
      <c r="AL110" s="164"/>
      <c r="AM110" s="164"/>
    </row>
    <row r="111" spans="2:39" x14ac:dyDescent="0.2">
      <c r="C111" s="299"/>
      <c r="D111" s="299"/>
      <c r="E111" s="299"/>
      <c r="F111" s="164"/>
      <c r="G111" s="164"/>
      <c r="I111" s="164"/>
      <c r="J111" s="164"/>
      <c r="K111" s="164"/>
      <c r="L111" s="164"/>
      <c r="M111" s="164"/>
      <c r="N111" s="164"/>
      <c r="O111" s="164"/>
      <c r="P111" s="164"/>
      <c r="Q111" s="164"/>
      <c r="R111" s="164"/>
      <c r="S111" s="164"/>
      <c r="T111" s="164"/>
      <c r="U111" s="164"/>
      <c r="V111" s="164"/>
      <c r="W111" s="164"/>
      <c r="X111" s="154"/>
      <c r="Y111" s="154"/>
      <c r="Z111" s="154"/>
      <c r="AA111" s="154"/>
      <c r="AB111" s="154"/>
      <c r="AC111" s="164"/>
      <c r="AD111" s="164"/>
      <c r="AE111" s="164"/>
      <c r="AF111" s="164"/>
      <c r="AG111" s="164"/>
      <c r="AH111" s="164"/>
      <c r="AI111" s="164"/>
      <c r="AJ111" s="164"/>
      <c r="AK111" s="164"/>
      <c r="AL111" s="164"/>
      <c r="AM111" s="164"/>
    </row>
    <row r="112" spans="2:39" x14ac:dyDescent="0.2">
      <c r="C112" s="299"/>
      <c r="D112" s="299"/>
      <c r="E112" s="299"/>
      <c r="F112" s="164"/>
      <c r="G112" s="164"/>
      <c r="I112" s="164"/>
      <c r="J112" s="164"/>
      <c r="K112" s="164"/>
      <c r="L112" s="164"/>
      <c r="M112" s="164"/>
      <c r="N112" s="164"/>
      <c r="O112" s="164"/>
      <c r="P112" s="164"/>
      <c r="Q112" s="164"/>
      <c r="R112" s="164"/>
      <c r="S112" s="164"/>
      <c r="T112" s="164"/>
      <c r="U112" s="164"/>
      <c r="V112" s="164"/>
      <c r="W112" s="164"/>
      <c r="X112" s="154"/>
      <c r="Y112" s="154"/>
      <c r="Z112" s="154"/>
      <c r="AA112" s="154"/>
      <c r="AB112" s="154"/>
      <c r="AC112" s="164"/>
      <c r="AD112" s="164"/>
      <c r="AE112" s="164"/>
      <c r="AF112" s="164"/>
      <c r="AG112" s="164"/>
      <c r="AH112" s="164"/>
      <c r="AI112" s="164"/>
      <c r="AJ112" s="164"/>
      <c r="AK112" s="164"/>
      <c r="AL112" s="164"/>
      <c r="AM112" s="164"/>
    </row>
    <row r="113" spans="3:39" x14ac:dyDescent="0.2">
      <c r="C113" s="299"/>
      <c r="D113" s="299"/>
      <c r="E113" s="299"/>
      <c r="F113" s="164"/>
      <c r="G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164"/>
      <c r="S113" s="164"/>
      <c r="T113" s="164"/>
      <c r="U113" s="164"/>
      <c r="V113" s="164"/>
      <c r="W113" s="164"/>
      <c r="X113" s="154"/>
      <c r="Y113" s="154"/>
      <c r="Z113" s="154"/>
      <c r="AA113" s="154"/>
      <c r="AB113" s="154"/>
      <c r="AC113" s="164"/>
      <c r="AD113" s="164"/>
      <c r="AE113" s="164"/>
      <c r="AF113" s="164"/>
      <c r="AG113" s="164"/>
      <c r="AH113" s="164"/>
      <c r="AI113" s="164"/>
      <c r="AJ113" s="164"/>
      <c r="AK113" s="164"/>
      <c r="AL113" s="164"/>
      <c r="AM113" s="164"/>
    </row>
    <row r="114" spans="3:39" x14ac:dyDescent="0.2">
      <c r="C114" s="299"/>
      <c r="D114" s="299"/>
      <c r="E114" s="299"/>
      <c r="F114" s="164"/>
      <c r="G114" s="164"/>
      <c r="I114" s="164"/>
      <c r="J114" s="164"/>
      <c r="K114" s="164"/>
      <c r="L114" s="164"/>
      <c r="M114" s="164"/>
      <c r="N114" s="164"/>
      <c r="O114" s="164"/>
      <c r="P114" s="164"/>
      <c r="Q114" s="164"/>
      <c r="R114" s="164"/>
      <c r="S114" s="164"/>
      <c r="T114" s="164"/>
      <c r="U114" s="164"/>
      <c r="V114" s="164"/>
      <c r="W114" s="164"/>
      <c r="X114" s="154"/>
      <c r="Y114" s="154"/>
      <c r="Z114" s="154"/>
      <c r="AA114" s="154"/>
      <c r="AB114" s="154"/>
      <c r="AC114" s="164"/>
      <c r="AD114" s="164"/>
      <c r="AE114" s="164"/>
      <c r="AF114" s="164"/>
      <c r="AG114" s="164"/>
      <c r="AH114" s="164"/>
      <c r="AI114" s="164"/>
      <c r="AJ114" s="164"/>
      <c r="AK114" s="164"/>
      <c r="AL114" s="164"/>
      <c r="AM114" s="164"/>
    </row>
    <row r="115" spans="3:39" x14ac:dyDescent="0.2">
      <c r="C115" s="299"/>
      <c r="D115" s="299"/>
      <c r="E115" s="299"/>
      <c r="F115" s="164"/>
      <c r="G115" s="164"/>
      <c r="I115" s="164"/>
      <c r="J115" s="164"/>
      <c r="K115" s="164"/>
      <c r="L115" s="164"/>
      <c r="M115" s="164"/>
      <c r="N115" s="164"/>
      <c r="O115" s="164"/>
      <c r="P115" s="164"/>
      <c r="Q115" s="164"/>
      <c r="R115" s="164"/>
      <c r="S115" s="164"/>
      <c r="T115" s="164"/>
      <c r="U115" s="164"/>
      <c r="V115" s="164"/>
      <c r="W115" s="164"/>
      <c r="X115" s="154"/>
      <c r="Y115" s="154"/>
      <c r="Z115" s="154"/>
      <c r="AA115" s="154"/>
      <c r="AB115" s="154"/>
      <c r="AC115" s="164"/>
      <c r="AD115" s="164"/>
      <c r="AE115" s="164"/>
      <c r="AF115" s="164"/>
      <c r="AG115" s="164"/>
      <c r="AH115" s="164"/>
      <c r="AI115" s="164"/>
      <c r="AJ115" s="164"/>
      <c r="AK115" s="164"/>
      <c r="AL115" s="164"/>
      <c r="AM115" s="164"/>
    </row>
    <row r="116" spans="3:39" x14ac:dyDescent="0.2">
      <c r="C116" s="299"/>
      <c r="D116" s="299"/>
      <c r="E116" s="299"/>
      <c r="F116" s="164"/>
      <c r="G116" s="164"/>
      <c r="I116" s="164"/>
      <c r="J116" s="164"/>
      <c r="K116" s="164"/>
      <c r="L116" s="164"/>
      <c r="M116" s="164"/>
      <c r="N116" s="164"/>
      <c r="O116" s="164"/>
      <c r="P116" s="164"/>
      <c r="Q116" s="164"/>
      <c r="R116" s="164"/>
      <c r="S116" s="164"/>
      <c r="T116" s="164"/>
      <c r="U116" s="164"/>
      <c r="V116" s="164"/>
      <c r="W116" s="164"/>
      <c r="X116" s="154"/>
      <c r="Y116" s="154"/>
      <c r="Z116" s="154"/>
      <c r="AA116" s="154"/>
      <c r="AB116" s="154"/>
      <c r="AC116" s="164"/>
      <c r="AD116" s="164"/>
      <c r="AE116" s="164"/>
      <c r="AF116" s="164"/>
      <c r="AG116" s="164"/>
      <c r="AH116" s="164"/>
      <c r="AI116" s="164"/>
      <c r="AJ116" s="164"/>
      <c r="AK116" s="164"/>
      <c r="AL116" s="164"/>
      <c r="AM116" s="164"/>
    </row>
    <row r="117" spans="3:39" x14ac:dyDescent="0.2">
      <c r="C117" s="299"/>
      <c r="D117" s="299"/>
      <c r="E117" s="299"/>
      <c r="F117" s="164"/>
      <c r="G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4"/>
      <c r="U117" s="164"/>
      <c r="V117" s="164"/>
      <c r="W117" s="164"/>
      <c r="X117" s="154"/>
      <c r="Y117" s="154"/>
      <c r="Z117" s="154"/>
      <c r="AA117" s="154"/>
      <c r="AB117" s="154"/>
      <c r="AC117" s="164"/>
      <c r="AD117" s="164"/>
      <c r="AE117" s="164"/>
      <c r="AF117" s="164"/>
      <c r="AG117" s="164"/>
      <c r="AH117" s="164"/>
      <c r="AI117" s="164"/>
      <c r="AJ117" s="164"/>
      <c r="AK117" s="164"/>
      <c r="AL117" s="164"/>
      <c r="AM117" s="164"/>
    </row>
    <row r="118" spans="3:39" x14ac:dyDescent="0.2">
      <c r="C118" s="299"/>
      <c r="D118" s="299"/>
      <c r="E118" s="299"/>
      <c r="F118" s="164"/>
      <c r="G118" s="164"/>
      <c r="I118" s="164"/>
      <c r="J118" s="164"/>
      <c r="K118" s="164"/>
      <c r="L118" s="164"/>
      <c r="M118" s="164"/>
      <c r="N118" s="164"/>
      <c r="O118" s="164"/>
      <c r="P118" s="164"/>
      <c r="Q118" s="164"/>
      <c r="R118" s="164"/>
      <c r="S118" s="164"/>
      <c r="T118" s="164"/>
      <c r="U118" s="164"/>
      <c r="V118" s="164"/>
      <c r="W118" s="164"/>
      <c r="X118" s="154"/>
      <c r="Y118" s="154"/>
      <c r="Z118" s="154"/>
      <c r="AA118" s="154"/>
      <c r="AB118" s="154"/>
      <c r="AC118" s="164"/>
      <c r="AD118" s="164"/>
      <c r="AE118" s="164"/>
      <c r="AF118" s="164"/>
      <c r="AG118" s="164"/>
      <c r="AH118" s="164"/>
      <c r="AI118" s="164"/>
      <c r="AJ118" s="164"/>
      <c r="AK118" s="164"/>
      <c r="AL118" s="164"/>
      <c r="AM118" s="164"/>
    </row>
    <row r="119" spans="3:39" x14ac:dyDescent="0.2">
      <c r="C119" s="299"/>
      <c r="D119" s="299"/>
      <c r="E119" s="299"/>
      <c r="F119" s="164"/>
      <c r="G119" s="164"/>
      <c r="I119" s="164"/>
      <c r="J119" s="164"/>
      <c r="K119" s="164"/>
      <c r="L119" s="164"/>
      <c r="M119" s="164"/>
      <c r="N119" s="164"/>
      <c r="O119" s="164"/>
      <c r="P119" s="164"/>
      <c r="Q119" s="164"/>
      <c r="R119" s="164"/>
      <c r="S119" s="164"/>
      <c r="T119" s="164"/>
      <c r="U119" s="164"/>
      <c r="V119" s="164"/>
      <c r="W119" s="164"/>
      <c r="X119" s="154"/>
      <c r="Y119" s="154"/>
      <c r="Z119" s="154"/>
      <c r="AA119" s="154"/>
      <c r="AB119" s="154"/>
      <c r="AC119" s="164"/>
      <c r="AD119" s="164"/>
      <c r="AE119" s="164"/>
      <c r="AF119" s="164"/>
      <c r="AG119" s="164"/>
      <c r="AH119" s="164"/>
      <c r="AI119" s="164"/>
      <c r="AJ119" s="164"/>
      <c r="AK119" s="164"/>
      <c r="AL119" s="164"/>
      <c r="AM119" s="164"/>
    </row>
    <row r="120" spans="3:39" x14ac:dyDescent="0.2">
      <c r="C120" s="299"/>
      <c r="D120" s="299"/>
      <c r="E120" s="299"/>
      <c r="F120" s="164"/>
      <c r="G120" s="164"/>
      <c r="I120" s="164"/>
      <c r="J120" s="164"/>
      <c r="K120" s="164"/>
      <c r="L120" s="164"/>
      <c r="M120" s="164"/>
      <c r="N120" s="164"/>
      <c r="O120" s="164"/>
      <c r="P120" s="164"/>
      <c r="Q120" s="164"/>
      <c r="R120" s="164"/>
      <c r="S120" s="164"/>
      <c r="T120" s="164"/>
      <c r="U120" s="164"/>
      <c r="V120" s="164"/>
      <c r="W120" s="164"/>
      <c r="X120" s="154"/>
      <c r="Y120" s="154"/>
      <c r="Z120" s="154"/>
      <c r="AA120" s="154"/>
      <c r="AB120" s="154"/>
      <c r="AC120" s="164"/>
      <c r="AD120" s="164"/>
      <c r="AE120" s="164"/>
      <c r="AF120" s="164"/>
      <c r="AG120" s="164"/>
      <c r="AH120" s="164"/>
      <c r="AI120" s="164"/>
      <c r="AJ120" s="164"/>
      <c r="AK120" s="164"/>
      <c r="AL120" s="164"/>
      <c r="AM120" s="164"/>
    </row>
    <row r="121" spans="3:39" x14ac:dyDescent="0.2">
      <c r="C121" s="299"/>
      <c r="D121" s="299"/>
      <c r="E121" s="299"/>
      <c r="F121" s="164"/>
      <c r="G121" s="164"/>
      <c r="I121" s="164"/>
      <c r="J121" s="164"/>
      <c r="K121" s="164"/>
      <c r="L121" s="164"/>
      <c r="M121" s="164"/>
      <c r="N121" s="164"/>
      <c r="O121" s="164"/>
      <c r="P121" s="164"/>
      <c r="Q121" s="164"/>
      <c r="R121" s="164"/>
      <c r="S121" s="164"/>
      <c r="T121" s="164"/>
      <c r="U121" s="164"/>
      <c r="V121" s="164"/>
      <c r="W121" s="164"/>
      <c r="X121" s="154"/>
      <c r="Y121" s="154"/>
      <c r="Z121" s="154"/>
      <c r="AA121" s="154"/>
      <c r="AB121" s="154"/>
      <c r="AC121" s="164"/>
      <c r="AD121" s="164"/>
      <c r="AE121" s="164"/>
      <c r="AF121" s="164"/>
      <c r="AG121" s="164"/>
      <c r="AH121" s="164"/>
      <c r="AI121" s="164"/>
      <c r="AJ121" s="164"/>
      <c r="AK121" s="164"/>
      <c r="AL121" s="164"/>
      <c r="AM121" s="164"/>
    </row>
    <row r="122" spans="3:39" x14ac:dyDescent="0.2">
      <c r="C122" s="299"/>
      <c r="D122" s="299"/>
      <c r="E122" s="299"/>
      <c r="F122" s="164"/>
      <c r="G122" s="164"/>
      <c r="I122" s="164"/>
      <c r="J122" s="164"/>
      <c r="K122" s="164"/>
      <c r="L122" s="164"/>
      <c r="M122" s="164"/>
      <c r="N122" s="164"/>
      <c r="O122" s="164"/>
      <c r="P122" s="164"/>
      <c r="Q122" s="164"/>
      <c r="R122" s="164"/>
      <c r="S122" s="164"/>
      <c r="T122" s="164"/>
      <c r="U122" s="164"/>
      <c r="V122" s="164"/>
      <c r="W122" s="164"/>
      <c r="X122" s="154"/>
      <c r="Y122" s="154"/>
      <c r="Z122" s="154"/>
      <c r="AA122" s="154"/>
      <c r="AB122" s="154"/>
      <c r="AC122" s="164"/>
      <c r="AD122" s="164"/>
      <c r="AE122" s="164"/>
      <c r="AF122" s="164"/>
      <c r="AG122" s="164"/>
      <c r="AH122" s="164"/>
      <c r="AI122" s="164"/>
      <c r="AJ122" s="164"/>
      <c r="AK122" s="164"/>
      <c r="AL122" s="164"/>
      <c r="AM122" s="164"/>
    </row>
    <row r="123" spans="3:39" x14ac:dyDescent="0.2">
      <c r="C123" s="299"/>
      <c r="D123" s="299"/>
      <c r="E123" s="299"/>
      <c r="F123" s="164"/>
      <c r="G123" s="164"/>
      <c r="H123" s="164"/>
      <c r="I123" s="164"/>
      <c r="J123" s="164"/>
      <c r="K123" s="164"/>
      <c r="L123" s="164"/>
      <c r="M123" s="164"/>
      <c r="N123" s="164"/>
      <c r="O123" s="164"/>
      <c r="P123" s="164"/>
      <c r="Q123" s="164"/>
      <c r="R123" s="164"/>
      <c r="S123" s="164"/>
      <c r="T123" s="164"/>
      <c r="U123" s="164"/>
      <c r="V123" s="164"/>
      <c r="W123" s="164"/>
      <c r="X123" s="154"/>
      <c r="Y123" s="154"/>
      <c r="Z123" s="154"/>
      <c r="AA123" s="154"/>
      <c r="AB123" s="154"/>
      <c r="AC123" s="164"/>
      <c r="AD123" s="164"/>
      <c r="AE123" s="164"/>
      <c r="AF123" s="164"/>
      <c r="AG123" s="164"/>
      <c r="AH123" s="164"/>
      <c r="AI123" s="164"/>
      <c r="AJ123" s="164"/>
      <c r="AK123" s="164"/>
      <c r="AL123" s="164"/>
      <c r="AM123" s="164"/>
    </row>
    <row r="124" spans="3:39" x14ac:dyDescent="0.2">
      <c r="C124" s="299"/>
      <c r="D124" s="299"/>
      <c r="E124" s="299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4"/>
      <c r="U124" s="164"/>
      <c r="V124" s="164"/>
      <c r="W124" s="164"/>
      <c r="X124" s="154"/>
      <c r="Y124" s="154"/>
      <c r="Z124" s="154"/>
      <c r="AA124" s="154"/>
      <c r="AB124" s="15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</row>
    <row r="125" spans="3:39" x14ac:dyDescent="0.2">
      <c r="C125" s="299"/>
      <c r="D125" s="299"/>
      <c r="E125" s="299"/>
      <c r="F125" s="164"/>
      <c r="G125" s="164"/>
      <c r="H125" s="164"/>
      <c r="I125" s="164"/>
      <c r="J125" s="164"/>
      <c r="K125" s="164"/>
      <c r="L125" s="164"/>
      <c r="M125" s="164"/>
      <c r="N125" s="164"/>
      <c r="O125" s="164"/>
      <c r="P125" s="164"/>
      <c r="Q125" s="164"/>
      <c r="R125" s="164"/>
      <c r="S125" s="164"/>
      <c r="T125" s="164"/>
      <c r="U125" s="164"/>
      <c r="V125" s="164"/>
      <c r="W125" s="164"/>
      <c r="X125" s="154"/>
      <c r="Y125" s="154"/>
      <c r="Z125" s="154"/>
      <c r="AA125" s="154"/>
      <c r="AB125" s="15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</row>
    <row r="126" spans="3:39" x14ac:dyDescent="0.2">
      <c r="C126" s="299"/>
      <c r="D126" s="299"/>
      <c r="E126" s="299"/>
      <c r="F126" s="164"/>
      <c r="G126" s="164"/>
      <c r="H126" s="164"/>
      <c r="I126" s="164"/>
      <c r="J126" s="164"/>
      <c r="K126" s="164"/>
      <c r="L126" s="164"/>
      <c r="M126" s="164"/>
      <c r="N126" s="164"/>
      <c r="O126" s="164"/>
      <c r="P126" s="164"/>
      <c r="Q126" s="164"/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</row>
    <row r="127" spans="3:39" x14ac:dyDescent="0.2">
      <c r="C127" s="299"/>
      <c r="D127" s="299"/>
      <c r="E127" s="299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</row>
    <row r="128" spans="3:39" x14ac:dyDescent="0.2">
      <c r="C128" s="299"/>
      <c r="D128" s="299"/>
      <c r="E128" s="299"/>
      <c r="F128" s="164"/>
      <c r="G128" s="164"/>
      <c r="H128" s="164"/>
      <c r="I128" s="164"/>
      <c r="J128" s="164"/>
      <c r="K128" s="164"/>
      <c r="L128" s="164"/>
      <c r="M128" s="164"/>
      <c r="N128" s="164"/>
      <c r="O128" s="164"/>
      <c r="P128" s="164"/>
      <c r="Q128" s="164"/>
      <c r="R128" s="164"/>
      <c r="S128" s="164"/>
      <c r="T128" s="164"/>
      <c r="U128" s="164"/>
      <c r="V128" s="164"/>
      <c r="W128" s="164"/>
      <c r="X128" s="164"/>
      <c r="Y128" s="164"/>
      <c r="Z128" s="164"/>
      <c r="AA128" s="164"/>
      <c r="AB128" s="164"/>
      <c r="AC128" s="164"/>
      <c r="AD128" s="164"/>
      <c r="AE128" s="164"/>
      <c r="AF128" s="164"/>
      <c r="AG128" s="164"/>
      <c r="AH128" s="164"/>
      <c r="AI128" s="164"/>
      <c r="AJ128" s="164"/>
      <c r="AK128" s="164"/>
      <c r="AL128" s="164"/>
      <c r="AM128" s="164"/>
    </row>
    <row r="129" spans="3:39" x14ac:dyDescent="0.2">
      <c r="C129" s="299"/>
      <c r="D129" s="299"/>
      <c r="E129" s="299"/>
      <c r="F129" s="164"/>
      <c r="G129" s="164"/>
      <c r="H129" s="164"/>
      <c r="I129" s="164"/>
      <c r="J129" s="164"/>
      <c r="K129" s="164"/>
      <c r="L129" s="164"/>
      <c r="M129" s="164"/>
      <c r="N129" s="164"/>
      <c r="O129" s="164"/>
      <c r="P129" s="164"/>
      <c r="Q129" s="164"/>
      <c r="R129" s="164"/>
      <c r="S129" s="164"/>
      <c r="T129" s="164"/>
      <c r="U129" s="164"/>
      <c r="V129" s="164"/>
      <c r="W129" s="164"/>
      <c r="X129" s="164"/>
      <c r="Y129" s="164"/>
      <c r="Z129" s="164"/>
      <c r="AA129" s="164"/>
      <c r="AB129" s="164"/>
      <c r="AC129" s="164"/>
      <c r="AD129" s="164"/>
      <c r="AE129" s="164"/>
      <c r="AF129" s="164"/>
      <c r="AG129" s="164"/>
      <c r="AH129" s="164"/>
      <c r="AI129" s="164"/>
      <c r="AJ129" s="164"/>
      <c r="AK129" s="164"/>
      <c r="AL129" s="164"/>
      <c r="AM129" s="164"/>
    </row>
    <row r="130" spans="3:39" x14ac:dyDescent="0.2">
      <c r="C130" s="299"/>
      <c r="D130" s="299"/>
      <c r="E130" s="299"/>
      <c r="F130" s="164"/>
      <c r="G130" s="164"/>
      <c r="H130" s="164"/>
      <c r="I130" s="164"/>
      <c r="J130" s="164"/>
      <c r="K130" s="164"/>
      <c r="L130" s="164"/>
      <c r="M130" s="164"/>
      <c r="N130" s="164"/>
      <c r="O130" s="164"/>
      <c r="P130" s="164"/>
      <c r="Q130" s="164"/>
      <c r="R130" s="164"/>
      <c r="S130" s="164"/>
      <c r="T130" s="164"/>
      <c r="U130" s="164"/>
      <c r="V130" s="164"/>
      <c r="W130" s="164"/>
      <c r="X130" s="164"/>
      <c r="Y130" s="164"/>
      <c r="Z130" s="164"/>
      <c r="AA130" s="164"/>
      <c r="AB130" s="164"/>
      <c r="AC130" s="164"/>
      <c r="AD130" s="164"/>
      <c r="AE130" s="164"/>
      <c r="AF130" s="164"/>
      <c r="AG130" s="164"/>
      <c r="AH130" s="164"/>
      <c r="AI130" s="164"/>
      <c r="AJ130" s="164"/>
      <c r="AK130" s="164"/>
      <c r="AL130" s="164"/>
      <c r="AM130" s="164"/>
    </row>
    <row r="131" spans="3:39" x14ac:dyDescent="0.2">
      <c r="C131" s="299"/>
      <c r="D131" s="299"/>
      <c r="E131" s="299"/>
      <c r="F131" s="164"/>
      <c r="G131" s="164"/>
      <c r="H131" s="164"/>
      <c r="I131" s="164"/>
      <c r="J131" s="164"/>
      <c r="K131" s="164"/>
      <c r="L131" s="164"/>
      <c r="M131" s="164"/>
      <c r="N131" s="164"/>
      <c r="O131" s="164"/>
      <c r="P131" s="164"/>
      <c r="Q131" s="164"/>
      <c r="R131" s="164"/>
      <c r="S131" s="164"/>
      <c r="T131" s="164"/>
      <c r="U131" s="164"/>
      <c r="V131" s="164"/>
      <c r="W131" s="164"/>
      <c r="X131" s="164"/>
      <c r="Y131" s="164"/>
      <c r="Z131" s="164"/>
      <c r="AA131" s="164"/>
      <c r="AB131" s="164"/>
      <c r="AC131" s="164"/>
      <c r="AD131" s="164"/>
      <c r="AE131" s="164"/>
      <c r="AF131" s="164"/>
      <c r="AG131" s="164"/>
      <c r="AH131" s="164"/>
      <c r="AI131" s="164"/>
      <c r="AJ131" s="164"/>
      <c r="AK131" s="164"/>
      <c r="AL131" s="164"/>
      <c r="AM131" s="164"/>
    </row>
    <row r="132" spans="3:39" x14ac:dyDescent="0.2">
      <c r="C132" s="299"/>
      <c r="D132" s="299"/>
      <c r="E132" s="299"/>
      <c r="F132" s="164"/>
      <c r="G132" s="164"/>
      <c r="H132" s="164"/>
      <c r="I132" s="164"/>
      <c r="J132" s="164"/>
      <c r="K132" s="164"/>
      <c r="L132" s="164"/>
      <c r="M132" s="164"/>
      <c r="N132" s="164"/>
      <c r="O132" s="164"/>
      <c r="P132" s="164"/>
      <c r="Q132" s="164"/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</row>
    <row r="133" spans="3:39" x14ac:dyDescent="0.2">
      <c r="C133" s="299"/>
      <c r="D133" s="299"/>
      <c r="E133" s="299"/>
      <c r="F133" s="164"/>
      <c r="G133" s="164"/>
      <c r="H133" s="164"/>
      <c r="I133" s="164"/>
      <c r="J133" s="164"/>
      <c r="K133" s="164"/>
      <c r="L133" s="164"/>
      <c r="M133" s="164"/>
      <c r="N133" s="164"/>
      <c r="O133" s="164"/>
      <c r="P133" s="164"/>
      <c r="Q133" s="164"/>
      <c r="R133" s="164"/>
      <c r="S133" s="164"/>
      <c r="T133" s="164"/>
      <c r="U133" s="164"/>
      <c r="V133" s="164"/>
      <c r="W133" s="164"/>
      <c r="X133" s="164"/>
      <c r="Y133" s="164"/>
      <c r="Z133" s="164"/>
      <c r="AA133" s="164"/>
      <c r="AB133" s="164"/>
      <c r="AC133" s="164"/>
      <c r="AD133" s="164"/>
      <c r="AE133" s="164"/>
      <c r="AF133" s="164"/>
      <c r="AG133" s="164"/>
      <c r="AH133" s="164"/>
      <c r="AI133" s="164"/>
      <c r="AJ133" s="164"/>
      <c r="AK133" s="164"/>
      <c r="AL133" s="164"/>
      <c r="AM133" s="164"/>
    </row>
    <row r="134" spans="3:39" x14ac:dyDescent="0.2">
      <c r="C134" s="299"/>
      <c r="D134" s="299"/>
      <c r="E134" s="299"/>
      <c r="F134" s="164"/>
      <c r="G134" s="164"/>
      <c r="H134" s="164"/>
      <c r="I134" s="164"/>
      <c r="J134" s="164"/>
      <c r="K134" s="164"/>
      <c r="L134" s="164"/>
      <c r="M134" s="164"/>
      <c r="N134" s="164"/>
      <c r="O134" s="164"/>
      <c r="P134" s="164"/>
      <c r="Q134" s="164"/>
      <c r="R134" s="164"/>
      <c r="S134" s="164"/>
      <c r="T134" s="164"/>
      <c r="U134" s="164"/>
      <c r="V134" s="164"/>
      <c r="W134" s="164"/>
      <c r="X134" s="164"/>
      <c r="Y134" s="164"/>
      <c r="Z134" s="164"/>
      <c r="AA134" s="164"/>
      <c r="AB134" s="164"/>
      <c r="AC134" s="164"/>
      <c r="AD134" s="164"/>
      <c r="AE134" s="164"/>
      <c r="AF134" s="164"/>
      <c r="AG134" s="164"/>
      <c r="AH134" s="164"/>
      <c r="AI134" s="164"/>
      <c r="AJ134" s="164"/>
      <c r="AK134" s="164"/>
      <c r="AL134" s="164"/>
      <c r="AM134" s="164"/>
    </row>
    <row r="135" spans="3:39" x14ac:dyDescent="0.2">
      <c r="C135" s="299"/>
      <c r="D135" s="299"/>
      <c r="E135" s="299"/>
      <c r="F135" s="164"/>
      <c r="G135" s="164"/>
      <c r="H135" s="164"/>
      <c r="I135" s="164"/>
      <c r="J135" s="164"/>
      <c r="K135" s="164"/>
      <c r="L135" s="164"/>
      <c r="M135" s="164"/>
      <c r="N135" s="164"/>
      <c r="O135" s="164"/>
      <c r="P135" s="164"/>
      <c r="Q135" s="164"/>
      <c r="R135" s="164"/>
      <c r="S135" s="164"/>
      <c r="T135" s="164"/>
      <c r="U135" s="164"/>
      <c r="V135" s="164"/>
      <c r="W135" s="164"/>
      <c r="X135" s="164"/>
      <c r="Y135" s="164"/>
      <c r="Z135" s="164"/>
      <c r="AA135" s="164"/>
      <c r="AB135" s="164"/>
      <c r="AC135" s="164"/>
      <c r="AD135" s="164"/>
      <c r="AE135" s="164"/>
      <c r="AF135" s="164"/>
      <c r="AG135" s="164"/>
      <c r="AH135" s="164"/>
      <c r="AI135" s="164"/>
      <c r="AJ135" s="164"/>
      <c r="AK135" s="164"/>
      <c r="AL135" s="164"/>
      <c r="AM135" s="164"/>
    </row>
    <row r="136" spans="3:39" x14ac:dyDescent="0.2">
      <c r="C136" s="299"/>
      <c r="D136" s="299"/>
      <c r="E136" s="299"/>
      <c r="F136" s="164"/>
      <c r="G136" s="164"/>
      <c r="H136" s="164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4"/>
      <c r="U136" s="164"/>
      <c r="V136" s="164"/>
      <c r="W136" s="164"/>
      <c r="X136" s="164"/>
      <c r="Y136" s="164"/>
      <c r="Z136" s="164"/>
      <c r="AA136" s="164"/>
      <c r="AB136" s="164"/>
      <c r="AC136" s="164"/>
      <c r="AD136" s="164"/>
      <c r="AE136" s="164"/>
      <c r="AF136" s="164"/>
      <c r="AG136" s="164"/>
      <c r="AH136" s="164"/>
      <c r="AI136" s="164"/>
      <c r="AJ136" s="164"/>
      <c r="AK136" s="164"/>
      <c r="AL136" s="164"/>
      <c r="AM136" s="164"/>
    </row>
    <row r="137" spans="3:39" x14ac:dyDescent="0.2">
      <c r="C137" s="299"/>
      <c r="D137" s="299"/>
      <c r="E137" s="299"/>
      <c r="F137" s="164"/>
      <c r="G137" s="164"/>
      <c r="H137" s="164"/>
      <c r="I137" s="164"/>
      <c r="J137" s="164"/>
      <c r="K137" s="164"/>
      <c r="L137" s="164"/>
      <c r="M137" s="164"/>
      <c r="N137" s="164"/>
      <c r="O137" s="164"/>
      <c r="P137" s="164"/>
      <c r="Q137" s="164"/>
      <c r="R137" s="164"/>
      <c r="S137" s="164"/>
      <c r="T137" s="164"/>
      <c r="U137" s="164"/>
      <c r="V137" s="164"/>
      <c r="W137" s="164"/>
      <c r="X137" s="164"/>
      <c r="Y137" s="164"/>
      <c r="Z137" s="164"/>
      <c r="AA137" s="164"/>
      <c r="AB137" s="164"/>
      <c r="AC137" s="164"/>
      <c r="AD137" s="164"/>
      <c r="AE137" s="164"/>
      <c r="AF137" s="164"/>
      <c r="AG137" s="164"/>
      <c r="AH137" s="164"/>
      <c r="AI137" s="164"/>
      <c r="AJ137" s="164"/>
      <c r="AK137" s="164"/>
      <c r="AL137" s="164"/>
      <c r="AM137" s="164"/>
    </row>
    <row r="138" spans="3:39" x14ac:dyDescent="0.2">
      <c r="C138" s="299"/>
      <c r="D138" s="299"/>
      <c r="E138" s="299"/>
      <c r="F138" s="164"/>
      <c r="G138" s="164"/>
      <c r="H138" s="164"/>
      <c r="I138" s="164"/>
      <c r="J138" s="164"/>
      <c r="K138" s="164"/>
      <c r="L138" s="164"/>
      <c r="M138" s="164"/>
      <c r="N138" s="164"/>
      <c r="O138" s="164"/>
      <c r="P138" s="164"/>
      <c r="Q138" s="164"/>
      <c r="R138" s="164"/>
      <c r="S138" s="164"/>
      <c r="T138" s="164"/>
      <c r="U138" s="164"/>
      <c r="V138" s="164"/>
      <c r="W138" s="164"/>
      <c r="X138" s="164"/>
      <c r="Y138" s="164"/>
      <c r="Z138" s="164"/>
      <c r="AA138" s="164"/>
      <c r="AB138" s="164"/>
      <c r="AC138" s="164"/>
      <c r="AD138" s="164"/>
      <c r="AE138" s="164"/>
      <c r="AF138" s="164"/>
      <c r="AG138" s="164"/>
      <c r="AH138" s="164"/>
      <c r="AI138" s="164"/>
      <c r="AJ138" s="164"/>
      <c r="AK138" s="164"/>
      <c r="AL138" s="164"/>
      <c r="AM138" s="164"/>
    </row>
    <row r="139" spans="3:39" x14ac:dyDescent="0.2">
      <c r="C139" s="299"/>
      <c r="D139" s="299"/>
      <c r="E139" s="299"/>
      <c r="F139" s="164"/>
      <c r="G139" s="164"/>
      <c r="H139" s="164"/>
      <c r="I139" s="164"/>
      <c r="J139" s="164"/>
      <c r="K139" s="164"/>
      <c r="L139" s="164"/>
      <c r="M139" s="164"/>
      <c r="N139" s="164"/>
      <c r="O139" s="164"/>
      <c r="P139" s="164"/>
      <c r="Q139" s="164"/>
      <c r="R139" s="164"/>
      <c r="S139" s="164"/>
      <c r="T139" s="164"/>
      <c r="U139" s="164"/>
      <c r="V139" s="164"/>
      <c r="W139" s="164"/>
      <c r="X139" s="164"/>
      <c r="Y139" s="164"/>
      <c r="Z139" s="164"/>
      <c r="AA139" s="164"/>
      <c r="AB139" s="164"/>
      <c r="AC139" s="164"/>
      <c r="AD139" s="164"/>
      <c r="AE139" s="164"/>
      <c r="AF139" s="164"/>
      <c r="AG139" s="164"/>
      <c r="AH139" s="164"/>
      <c r="AI139" s="164"/>
      <c r="AJ139" s="164"/>
      <c r="AK139" s="164"/>
      <c r="AL139" s="164"/>
      <c r="AM139" s="164"/>
    </row>
    <row r="140" spans="3:39" x14ac:dyDescent="0.2">
      <c r="C140" s="299"/>
      <c r="D140" s="299"/>
      <c r="E140" s="299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  <c r="Q140" s="164"/>
      <c r="R140" s="164"/>
      <c r="S140" s="164"/>
      <c r="T140" s="164"/>
      <c r="U140" s="164"/>
      <c r="V140" s="164"/>
      <c r="W140" s="164"/>
      <c r="X140" s="164"/>
      <c r="Y140" s="164"/>
      <c r="Z140" s="164"/>
      <c r="AA140" s="164"/>
      <c r="AB140" s="164"/>
      <c r="AC140" s="164"/>
      <c r="AD140" s="164"/>
      <c r="AE140" s="164"/>
      <c r="AF140" s="164"/>
      <c r="AG140" s="164"/>
      <c r="AH140" s="164"/>
      <c r="AI140" s="164"/>
      <c r="AJ140" s="164"/>
      <c r="AK140" s="164"/>
      <c r="AL140" s="164"/>
      <c r="AM140" s="164"/>
    </row>
    <row r="141" spans="3:39" x14ac:dyDescent="0.2">
      <c r="C141" s="299"/>
      <c r="D141" s="299"/>
      <c r="E141" s="299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4"/>
      <c r="U141" s="164"/>
      <c r="V141" s="164"/>
      <c r="W141" s="164"/>
      <c r="X141" s="164"/>
      <c r="Y141" s="164"/>
      <c r="Z141" s="164"/>
      <c r="AA141" s="164"/>
      <c r="AB141" s="164"/>
      <c r="AC141" s="164"/>
      <c r="AD141" s="164"/>
      <c r="AE141" s="164"/>
      <c r="AF141" s="164"/>
      <c r="AG141" s="164"/>
      <c r="AH141" s="164"/>
      <c r="AI141" s="164"/>
      <c r="AJ141" s="164"/>
      <c r="AK141" s="164"/>
      <c r="AL141" s="164"/>
      <c r="AM141" s="164"/>
    </row>
    <row r="142" spans="3:39" x14ac:dyDescent="0.2">
      <c r="C142" s="299"/>
      <c r="D142" s="299"/>
      <c r="E142" s="299"/>
      <c r="F142" s="164"/>
      <c r="G142" s="164"/>
      <c r="H142" s="164"/>
      <c r="I142" s="164"/>
      <c r="J142" s="164"/>
      <c r="K142" s="164"/>
      <c r="L142" s="164"/>
      <c r="M142" s="164"/>
      <c r="N142" s="164"/>
      <c r="O142" s="164"/>
      <c r="P142" s="164"/>
      <c r="Q142" s="164"/>
      <c r="R142" s="164"/>
      <c r="S142" s="164"/>
      <c r="T142" s="164"/>
      <c r="U142" s="164"/>
      <c r="V142" s="164"/>
      <c r="W142" s="164"/>
      <c r="X142" s="164"/>
      <c r="Y142" s="164"/>
      <c r="Z142" s="164"/>
      <c r="AA142" s="164"/>
      <c r="AB142" s="164"/>
      <c r="AC142" s="164"/>
      <c r="AD142" s="164"/>
      <c r="AE142" s="164"/>
      <c r="AF142" s="164"/>
      <c r="AG142" s="164"/>
      <c r="AH142" s="164"/>
      <c r="AI142" s="164"/>
      <c r="AJ142" s="164"/>
      <c r="AK142" s="164"/>
      <c r="AL142" s="164"/>
      <c r="AM142" s="164"/>
    </row>
    <row r="143" spans="3:39" x14ac:dyDescent="0.2">
      <c r="C143" s="299"/>
      <c r="D143" s="299"/>
      <c r="E143" s="299"/>
      <c r="F143" s="164"/>
      <c r="G143" s="164"/>
      <c r="H143" s="164"/>
      <c r="I143" s="164"/>
      <c r="J143" s="164"/>
      <c r="K143" s="164"/>
      <c r="L143" s="164"/>
      <c r="M143" s="164"/>
      <c r="N143" s="164"/>
      <c r="O143" s="164"/>
      <c r="P143" s="164"/>
      <c r="Q143" s="164"/>
      <c r="R143" s="164"/>
      <c r="S143" s="164"/>
      <c r="T143" s="164"/>
      <c r="U143" s="164"/>
      <c r="V143" s="164"/>
      <c r="W143" s="164"/>
      <c r="X143" s="164"/>
      <c r="Y143" s="164"/>
      <c r="Z143" s="164"/>
      <c r="AA143" s="164"/>
      <c r="AB143" s="164"/>
      <c r="AC143" s="164"/>
      <c r="AD143" s="164"/>
      <c r="AE143" s="164"/>
      <c r="AF143" s="164"/>
      <c r="AG143" s="164"/>
      <c r="AH143" s="164"/>
      <c r="AI143" s="164"/>
      <c r="AJ143" s="164"/>
      <c r="AK143" s="164"/>
      <c r="AL143" s="164"/>
      <c r="AM143" s="16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GeneralSettings</vt:lpstr>
      <vt:lpstr>EURON</vt:lpstr>
      <vt:lpstr>EUR6M</vt:lpstr>
      <vt:lpstr>EUR3M</vt:lpstr>
      <vt:lpstr>EURSTD</vt:lpstr>
      <vt:lpstr>EUR1Y</vt:lpstr>
      <vt:lpstr>EUR1M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EUR1M!IborIndex</vt:lpstr>
      <vt:lpstr>EUR1Y!IborIndex</vt:lpstr>
      <vt:lpstr>IborIndex</vt:lpstr>
      <vt:lpstr>ImportedDate</vt:lpstr>
      <vt:lpstr>ObjectOverwrite</vt:lpstr>
      <vt:lpstr>Permanent</vt:lpstr>
      <vt:lpstr>EUR1M!RecalcTrigger</vt:lpstr>
      <vt:lpstr>EUR1Y!RecalcTrigger</vt:lpstr>
      <vt:lpstr>RecalcTrigger</vt:lpstr>
      <vt:lpstr>Settlementdate</vt:lpstr>
      <vt:lpstr>Stub</vt:lpstr>
      <vt:lpstr>EUR1M!Tenor</vt:lpstr>
      <vt:lpstr>EUR1Y!Tenor</vt:lpstr>
      <vt:lpstr>EUR3M!Tenor</vt:lpstr>
      <vt:lpstr>Trigger</vt:lpstr>
      <vt:lpstr>Trigger12M</vt:lpstr>
      <vt:lpstr>Trigger1M</vt:lpstr>
      <vt:lpstr>Trigger3M</vt:lpstr>
      <vt:lpstr>Trigger6M</vt:lpstr>
      <vt:lpstr>TriggerON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2015-05-28T16:15:12Z</dcterms:modified>
</cp:coreProperties>
</file>